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240" windowWidth="20055" windowHeight="9090"/>
  </bookViews>
  <sheets>
    <sheet name="सामान्य जानकारी" sheetId="14" r:id="rId1"/>
    <sheet name="Master sheet" sheetId="22" r:id="rId2"/>
    <sheet name="Class 3rd" sheetId="10" r:id="rId3"/>
    <sheet name="Class 4th" sheetId="21" r:id="rId4"/>
    <sheet name="Result Sheet" sheetId="17" r:id="rId5"/>
    <sheet name="Green Sheet" sheetId="29" r:id="rId6"/>
    <sheet name="Teacher &amp; Cat. Wise Result" sheetId="23" r:id="rId7"/>
    <sheet name="Result Aggregate" sheetId="24" r:id="rId8"/>
    <sheet name="Full Marksheet" sheetId="26" r:id="rId9"/>
    <sheet name="All student Report Card" sheetId="27" r:id="rId10"/>
  </sheets>
  <externalReferences>
    <externalReference r:id="rId11"/>
  </externalReferences>
  <definedNames>
    <definedName name="Mark">'Class 3rd'!$I$7:$AM$206</definedName>
    <definedName name="Marks">'Result Sheet'!$B$8:$EX$207</definedName>
    <definedName name="Picture">INDEX('Master sheet'!$H$29,MATCH('Master sheet'!$E$26,'Master sheet'!$G$29,0))</definedName>
    <definedName name="_xlnm.Print_Area" localSheetId="9">'All student Report Card'!$B$1:$AF$32,'All student Report Card'!$B$34:$AF$65,'All student Report Card'!$B$67:$AF$98,'All student Report Card'!$B$100:$AF$131,'All student Report Card'!$B$133:$AF$164,'All student Report Card'!$B$166:$AF$197,'All student Report Card'!$B$199:$AF$230,'All student Report Card'!$B$232:$AF$263,'All student Report Card'!$B$265:$AF$296,'All student Report Card'!$B$298:$AF$329,'All student Report Card'!$AH$1:$AL$4</definedName>
    <definedName name="_xlnm.Print_Area" localSheetId="8">'Full Marksheet'!$B$1:$P$34,'Full Marksheet'!$B$36:$P$69,'Full Marksheet'!$B$71:$P$104,'Full Marksheet'!$B$106:$P$139,'Full Marksheet'!$B$141:$P$174,'Full Marksheet'!$B$176:$P$209,'Full Marksheet'!$B$211:$P$244,'Full Marksheet'!$B$246:$P$279,'Full Marksheet'!$B$281:$P$314,'Full Marksheet'!$B$316:$P$349,'Full Marksheet'!$S$1:$W$10</definedName>
    <definedName name="_xlnm.Print_Area" localSheetId="5">'Green Sheet'!$A$1:$AA$219</definedName>
    <definedName name="_xlnm.Print_Area" localSheetId="7">'Result Aggregate'!$A$1:$X$213</definedName>
    <definedName name="_xlnm.Print_Area" localSheetId="4">'Result Sheet'!$A$2:$EX$218</definedName>
    <definedName name="_xlnm.Print_Area" localSheetId="6">'Teacher &amp; Cat. Wise Result'!$A$1:$O$17,'Teacher &amp; Cat. Wise Result'!$A$19:$O$37</definedName>
    <definedName name="sessional">'Class 3rd'!$CJ$7:$CX$206</definedName>
    <definedName name="Sub">'Class 3rd'!$BU$21:$BU$66</definedName>
    <definedName name="Subject">'Class 3rd'!$CZ$1:$CZ$8</definedName>
    <definedName name="subject1">'Class 3rd'!$DB$1:$DB$4</definedName>
    <definedName name="subject5">'Green Sheet'!$AN$8:$AN$17</definedName>
  </definedNames>
  <calcPr calcId="124519"/>
</workbook>
</file>

<file path=xl/calcChain.xml><?xml version="1.0" encoding="utf-8"?>
<calcChain xmlns="http://schemas.openxmlformats.org/spreadsheetml/2006/main">
  <c r="Y327" i="27"/>
  <c r="R327"/>
  <c r="I327"/>
  <c r="B327"/>
  <c r="Y326"/>
  <c r="R326"/>
  <c r="I326"/>
  <c r="B326"/>
  <c r="Y325"/>
  <c r="R325"/>
  <c r="I325"/>
  <c r="B325"/>
  <c r="Y324"/>
  <c r="R324"/>
  <c r="I324"/>
  <c r="B324"/>
  <c r="AC320"/>
  <c r="AA320"/>
  <c r="Y320"/>
  <c r="W320"/>
  <c r="U320"/>
  <c r="S320"/>
  <c r="M320"/>
  <c r="K320"/>
  <c r="I320"/>
  <c r="G320"/>
  <c r="E320"/>
  <c r="C320"/>
  <c r="R317"/>
  <c r="B317"/>
  <c r="R316"/>
  <c r="B316"/>
  <c r="AC313"/>
  <c r="Z313"/>
  <c r="AD313" s="1"/>
  <c r="Y313"/>
  <c r="V313"/>
  <c r="M313"/>
  <c r="I313"/>
  <c r="J313" s="1"/>
  <c r="N313" s="1"/>
  <c r="F313"/>
  <c r="AC311"/>
  <c r="Y311"/>
  <c r="Z311" s="1"/>
  <c r="AD311" s="1"/>
  <c r="V311"/>
  <c r="M311"/>
  <c r="I311"/>
  <c r="J311" s="1"/>
  <c r="N311" s="1"/>
  <c r="F311"/>
  <c r="AC309"/>
  <c r="Z309"/>
  <c r="AD309" s="1"/>
  <c r="Y309"/>
  <c r="V309"/>
  <c r="M309"/>
  <c r="I309"/>
  <c r="J309" s="1"/>
  <c r="N309" s="1"/>
  <c r="F309"/>
  <c r="Y294"/>
  <c r="R294"/>
  <c r="I294"/>
  <c r="B294"/>
  <c r="Y293"/>
  <c r="R293"/>
  <c r="I293"/>
  <c r="B293"/>
  <c r="Y292"/>
  <c r="R292"/>
  <c r="I292"/>
  <c r="B292"/>
  <c r="Y291"/>
  <c r="R291"/>
  <c r="I291"/>
  <c r="B291"/>
  <c r="AC287"/>
  <c r="AA287"/>
  <c r="Y287"/>
  <c r="W287"/>
  <c r="U287"/>
  <c r="S287"/>
  <c r="M287"/>
  <c r="K287"/>
  <c r="I287"/>
  <c r="G287"/>
  <c r="E287"/>
  <c r="C287"/>
  <c r="R284"/>
  <c r="B284"/>
  <c r="R283"/>
  <c r="B283"/>
  <c r="AC280"/>
  <c r="Y280"/>
  <c r="Z280" s="1"/>
  <c r="AD280" s="1"/>
  <c r="V280"/>
  <c r="M280"/>
  <c r="I280"/>
  <c r="J280" s="1"/>
  <c r="N280" s="1"/>
  <c r="F280"/>
  <c r="AC278"/>
  <c r="Y278"/>
  <c r="Z278" s="1"/>
  <c r="AD278" s="1"/>
  <c r="V278"/>
  <c r="M278"/>
  <c r="I278"/>
  <c r="J278" s="1"/>
  <c r="N278" s="1"/>
  <c r="F278"/>
  <c r="AC276"/>
  <c r="Y276"/>
  <c r="V276"/>
  <c r="Z276" s="1"/>
  <c r="AD276" s="1"/>
  <c r="M276"/>
  <c r="I276"/>
  <c r="J276" s="1"/>
  <c r="N276" s="1"/>
  <c r="F276"/>
  <c r="Y261"/>
  <c r="R261"/>
  <c r="I261"/>
  <c r="B261"/>
  <c r="Y260"/>
  <c r="R260"/>
  <c r="I260"/>
  <c r="B260"/>
  <c r="Y259"/>
  <c r="R259"/>
  <c r="I259"/>
  <c r="B259"/>
  <c r="Y258"/>
  <c r="R258"/>
  <c r="I258"/>
  <c r="B258"/>
  <c r="AC254"/>
  <c r="AA254"/>
  <c r="Y254"/>
  <c r="W254"/>
  <c r="U254"/>
  <c r="S254"/>
  <c r="M254"/>
  <c r="K254"/>
  <c r="I254"/>
  <c r="G254"/>
  <c r="E254"/>
  <c r="C254"/>
  <c r="R251"/>
  <c r="B251"/>
  <c r="R250"/>
  <c r="B250"/>
  <c r="AC247"/>
  <c r="Y247"/>
  <c r="Z247" s="1"/>
  <c r="AD247" s="1"/>
  <c r="V247"/>
  <c r="M247"/>
  <c r="I247"/>
  <c r="J247" s="1"/>
  <c r="N247" s="1"/>
  <c r="F247"/>
  <c r="AC245"/>
  <c r="Y245"/>
  <c r="Z245" s="1"/>
  <c r="AD245" s="1"/>
  <c r="V245"/>
  <c r="M245"/>
  <c r="I245"/>
  <c r="F245"/>
  <c r="J245" s="1"/>
  <c r="N245" s="1"/>
  <c r="AC243"/>
  <c r="Y243"/>
  <c r="Z243" s="1"/>
  <c r="AD243" s="1"/>
  <c r="V243"/>
  <c r="M243"/>
  <c r="I243"/>
  <c r="J243" s="1"/>
  <c r="N243" s="1"/>
  <c r="F243"/>
  <c r="Y228"/>
  <c r="R228"/>
  <c r="I228"/>
  <c r="B228"/>
  <c r="Y227"/>
  <c r="R227"/>
  <c r="I227"/>
  <c r="B227"/>
  <c r="Y226"/>
  <c r="R226"/>
  <c r="I226"/>
  <c r="B226"/>
  <c r="Y225"/>
  <c r="R225"/>
  <c r="I225"/>
  <c r="B225"/>
  <c r="AC221"/>
  <c r="AA221"/>
  <c r="Y221"/>
  <c r="W221"/>
  <c r="U221"/>
  <c r="S221"/>
  <c r="M221"/>
  <c r="K221"/>
  <c r="I221"/>
  <c r="G221"/>
  <c r="E221"/>
  <c r="C221"/>
  <c r="R218"/>
  <c r="B218"/>
  <c r="R217"/>
  <c r="B217"/>
  <c r="AC214"/>
  <c r="Y214"/>
  <c r="Z214" s="1"/>
  <c r="AD214" s="1"/>
  <c r="V214"/>
  <c r="M214"/>
  <c r="I214"/>
  <c r="J214" s="1"/>
  <c r="N214" s="1"/>
  <c r="F214"/>
  <c r="AC212"/>
  <c r="Z212"/>
  <c r="AD212" s="1"/>
  <c r="Y212"/>
  <c r="V212"/>
  <c r="M212"/>
  <c r="I212"/>
  <c r="J212" s="1"/>
  <c r="N212" s="1"/>
  <c r="F212"/>
  <c r="AC210"/>
  <c r="Y210"/>
  <c r="V210"/>
  <c r="Z210" s="1"/>
  <c r="AD210" s="1"/>
  <c r="M210"/>
  <c r="I210"/>
  <c r="J210" s="1"/>
  <c r="N210" s="1"/>
  <c r="F210"/>
  <c r="Y195"/>
  <c r="R195"/>
  <c r="I195"/>
  <c r="B195"/>
  <c r="Y194"/>
  <c r="R194"/>
  <c r="I194"/>
  <c r="B194"/>
  <c r="Y193"/>
  <c r="R193"/>
  <c r="I193"/>
  <c r="B193"/>
  <c r="Y192"/>
  <c r="R192"/>
  <c r="I192"/>
  <c r="B192"/>
  <c r="AC188"/>
  <c r="AA188"/>
  <c r="Y188"/>
  <c r="W188"/>
  <c r="U188"/>
  <c r="S188"/>
  <c r="M188"/>
  <c r="K188"/>
  <c r="I188"/>
  <c r="G188"/>
  <c r="E188"/>
  <c r="C188"/>
  <c r="R185"/>
  <c r="B185"/>
  <c r="R184"/>
  <c r="B184"/>
  <c r="AC181"/>
  <c r="Y181"/>
  <c r="Z181" s="1"/>
  <c r="AD181" s="1"/>
  <c r="V181"/>
  <c r="M181"/>
  <c r="I181"/>
  <c r="J181" s="1"/>
  <c r="N181" s="1"/>
  <c r="F181"/>
  <c r="AC179"/>
  <c r="Y179"/>
  <c r="Z179" s="1"/>
  <c r="AD179" s="1"/>
  <c r="V179"/>
  <c r="M179"/>
  <c r="I179"/>
  <c r="J179" s="1"/>
  <c r="N179" s="1"/>
  <c r="F179"/>
  <c r="AC177"/>
  <c r="Y177"/>
  <c r="Z177" s="1"/>
  <c r="AD177" s="1"/>
  <c r="V177"/>
  <c r="M177"/>
  <c r="I177"/>
  <c r="J177" s="1"/>
  <c r="N177" s="1"/>
  <c r="F177"/>
  <c r="Y162"/>
  <c r="R162"/>
  <c r="I162"/>
  <c r="B162"/>
  <c r="Y161"/>
  <c r="R161"/>
  <c r="I161"/>
  <c r="B161"/>
  <c r="Y160"/>
  <c r="R160"/>
  <c r="I160"/>
  <c r="B160"/>
  <c r="Y159"/>
  <c r="R159"/>
  <c r="I159"/>
  <c r="B159"/>
  <c r="AC155"/>
  <c r="AA155"/>
  <c r="Y155"/>
  <c r="W155"/>
  <c r="U155"/>
  <c r="S155"/>
  <c r="M155"/>
  <c r="K155"/>
  <c r="I155"/>
  <c r="G155"/>
  <c r="E155"/>
  <c r="C155"/>
  <c r="R152"/>
  <c r="B152"/>
  <c r="R151"/>
  <c r="B151"/>
  <c r="AC148"/>
  <c r="Y148"/>
  <c r="Z148" s="1"/>
  <c r="AD148" s="1"/>
  <c r="V148"/>
  <c r="M148"/>
  <c r="I148"/>
  <c r="J148" s="1"/>
  <c r="N148" s="1"/>
  <c r="F148"/>
  <c r="AC146"/>
  <c r="Y146"/>
  <c r="Z146" s="1"/>
  <c r="AD146" s="1"/>
  <c r="V146"/>
  <c r="M146"/>
  <c r="I146"/>
  <c r="J146" s="1"/>
  <c r="N146" s="1"/>
  <c r="F146"/>
  <c r="AC144"/>
  <c r="Y144"/>
  <c r="Z144" s="1"/>
  <c r="AD144" s="1"/>
  <c r="V144"/>
  <c r="M144"/>
  <c r="I144"/>
  <c r="J144" s="1"/>
  <c r="N144" s="1"/>
  <c r="F144"/>
  <c r="Y129"/>
  <c r="R129"/>
  <c r="I129"/>
  <c r="B129"/>
  <c r="Y128"/>
  <c r="R128"/>
  <c r="I128"/>
  <c r="B128"/>
  <c r="Y127"/>
  <c r="R127"/>
  <c r="I127"/>
  <c r="B127"/>
  <c r="Y126"/>
  <c r="R126"/>
  <c r="I126"/>
  <c r="B126"/>
  <c r="AC122"/>
  <c r="AA122"/>
  <c r="Y122"/>
  <c r="W122"/>
  <c r="U122"/>
  <c r="S122"/>
  <c r="M122"/>
  <c r="K122"/>
  <c r="I122"/>
  <c r="G122"/>
  <c r="E122"/>
  <c r="C122"/>
  <c r="R119"/>
  <c r="B119"/>
  <c r="R118"/>
  <c r="B118"/>
  <c r="AC115"/>
  <c r="Y115"/>
  <c r="Z115" s="1"/>
  <c r="AD115" s="1"/>
  <c r="V115"/>
  <c r="M115"/>
  <c r="I115"/>
  <c r="J115" s="1"/>
  <c r="N115" s="1"/>
  <c r="F115"/>
  <c r="AC113"/>
  <c r="Y113"/>
  <c r="Z113" s="1"/>
  <c r="AD113" s="1"/>
  <c r="V113"/>
  <c r="M113"/>
  <c r="I113"/>
  <c r="J113" s="1"/>
  <c r="N113" s="1"/>
  <c r="F113"/>
  <c r="AC111"/>
  <c r="Y111"/>
  <c r="Z111" s="1"/>
  <c r="AD111" s="1"/>
  <c r="V111"/>
  <c r="M111"/>
  <c r="I111"/>
  <c r="J111" s="1"/>
  <c r="N111" s="1"/>
  <c r="F111"/>
  <c r="Y96"/>
  <c r="R96"/>
  <c r="I96"/>
  <c r="B96"/>
  <c r="Y95"/>
  <c r="R95"/>
  <c r="I95"/>
  <c r="B95"/>
  <c r="Y94"/>
  <c r="R94"/>
  <c r="I94"/>
  <c r="B94"/>
  <c r="Y93"/>
  <c r="R93"/>
  <c r="I93"/>
  <c r="B93"/>
  <c r="AC89"/>
  <c r="AA89"/>
  <c r="Y89"/>
  <c r="W89"/>
  <c r="U89"/>
  <c r="S89"/>
  <c r="M89"/>
  <c r="K89"/>
  <c r="I89"/>
  <c r="G89"/>
  <c r="E89"/>
  <c r="C89"/>
  <c r="R86"/>
  <c r="B86"/>
  <c r="R85"/>
  <c r="B85"/>
  <c r="AC82"/>
  <c r="Y82"/>
  <c r="Z82" s="1"/>
  <c r="AD82" s="1"/>
  <c r="V82"/>
  <c r="M82"/>
  <c r="I82"/>
  <c r="J82" s="1"/>
  <c r="N82" s="1"/>
  <c r="F82"/>
  <c r="AC80"/>
  <c r="Y80"/>
  <c r="Z80" s="1"/>
  <c r="AD80" s="1"/>
  <c r="V80"/>
  <c r="M80"/>
  <c r="I80"/>
  <c r="J80" s="1"/>
  <c r="N80" s="1"/>
  <c r="F80"/>
  <c r="AC78"/>
  <c r="Y78"/>
  <c r="Z78" s="1"/>
  <c r="AD78" s="1"/>
  <c r="V78"/>
  <c r="M78"/>
  <c r="I78"/>
  <c r="J78" s="1"/>
  <c r="N78" s="1"/>
  <c r="F78"/>
  <c r="Y63"/>
  <c r="R63"/>
  <c r="I63"/>
  <c r="B63"/>
  <c r="Y62"/>
  <c r="R62"/>
  <c r="I62"/>
  <c r="B62"/>
  <c r="Y61"/>
  <c r="R61"/>
  <c r="I61"/>
  <c r="B61"/>
  <c r="Y60"/>
  <c r="R60"/>
  <c r="I60"/>
  <c r="B60"/>
  <c r="AC56"/>
  <c r="AA56"/>
  <c r="Y56"/>
  <c r="W56"/>
  <c r="U56"/>
  <c r="S56"/>
  <c r="M56"/>
  <c r="K56"/>
  <c r="I56"/>
  <c r="G56"/>
  <c r="E56"/>
  <c r="C56"/>
  <c r="R53"/>
  <c r="B53"/>
  <c r="R52"/>
  <c r="B52"/>
  <c r="AC49"/>
  <c r="Y49"/>
  <c r="Z49" s="1"/>
  <c r="AD49" s="1"/>
  <c r="V49"/>
  <c r="M49"/>
  <c r="I49"/>
  <c r="J49" s="1"/>
  <c r="N49" s="1"/>
  <c r="F49"/>
  <c r="AC47"/>
  <c r="Y47"/>
  <c r="Z47" s="1"/>
  <c r="AD47" s="1"/>
  <c r="V47"/>
  <c r="M47"/>
  <c r="I47"/>
  <c r="J47" s="1"/>
  <c r="N47" s="1"/>
  <c r="F47"/>
  <c r="AC45"/>
  <c r="Y45"/>
  <c r="Z45" s="1"/>
  <c r="AD45" s="1"/>
  <c r="V45"/>
  <c r="M45"/>
  <c r="I45"/>
  <c r="J45" s="1"/>
  <c r="N45" s="1"/>
  <c r="F45"/>
  <c r="Y30"/>
  <c r="R29"/>
  <c r="I30"/>
  <c r="B29"/>
  <c r="B66" i="26"/>
  <c r="AC23" i="27"/>
  <c r="AA23"/>
  <c r="Y23"/>
  <c r="W23"/>
  <c r="U23"/>
  <c r="S23"/>
  <c r="M23"/>
  <c r="K23"/>
  <c r="I23"/>
  <c r="G23"/>
  <c r="E23"/>
  <c r="C23"/>
  <c r="AC16"/>
  <c r="Y16"/>
  <c r="Z16" s="1"/>
  <c r="AD16" s="1"/>
  <c r="V16"/>
  <c r="M16"/>
  <c r="I16"/>
  <c r="F16"/>
  <c r="AC14"/>
  <c r="Y14"/>
  <c r="V14"/>
  <c r="M14"/>
  <c r="I14"/>
  <c r="F14"/>
  <c r="V12"/>
  <c r="M12"/>
  <c r="I12"/>
  <c r="F12"/>
  <c r="AC12"/>
  <c r="Y12"/>
  <c r="I347" i="26"/>
  <c r="B347"/>
  <c r="I346"/>
  <c r="B346"/>
  <c r="I345"/>
  <c r="B345"/>
  <c r="I344"/>
  <c r="B344"/>
  <c r="M339"/>
  <c r="K339"/>
  <c r="I339"/>
  <c r="G339"/>
  <c r="E339"/>
  <c r="C339"/>
  <c r="B336"/>
  <c r="B335"/>
  <c r="M332"/>
  <c r="I332"/>
  <c r="J332" s="1"/>
  <c r="N332" s="1"/>
  <c r="F332"/>
  <c r="M330"/>
  <c r="I330"/>
  <c r="J330" s="1"/>
  <c r="N330" s="1"/>
  <c r="F330"/>
  <c r="M328"/>
  <c r="I328"/>
  <c r="J328" s="1"/>
  <c r="N328" s="1"/>
  <c r="F328"/>
  <c r="I312"/>
  <c r="B312"/>
  <c r="I311"/>
  <c r="B311"/>
  <c r="I310"/>
  <c r="B310"/>
  <c r="I309"/>
  <c r="B309"/>
  <c r="M304"/>
  <c r="K304"/>
  <c r="I304"/>
  <c r="G304"/>
  <c r="E304"/>
  <c r="C304"/>
  <c r="B301"/>
  <c r="B300"/>
  <c r="M297"/>
  <c r="I297"/>
  <c r="F297"/>
  <c r="J297" s="1"/>
  <c r="N297" s="1"/>
  <c r="M295"/>
  <c r="J295"/>
  <c r="N295" s="1"/>
  <c r="I295"/>
  <c r="F295"/>
  <c r="M293"/>
  <c r="I293"/>
  <c r="F293"/>
  <c r="J293" s="1"/>
  <c r="N293" s="1"/>
  <c r="I277"/>
  <c r="B277"/>
  <c r="I276"/>
  <c r="B276"/>
  <c r="I275"/>
  <c r="B275"/>
  <c r="I274"/>
  <c r="B274"/>
  <c r="M269"/>
  <c r="K269"/>
  <c r="I269"/>
  <c r="G269"/>
  <c r="E269"/>
  <c r="C269"/>
  <c r="B266"/>
  <c r="B265"/>
  <c r="M262"/>
  <c r="I262"/>
  <c r="J262" s="1"/>
  <c r="N262" s="1"/>
  <c r="F262"/>
  <c r="M260"/>
  <c r="I260"/>
  <c r="J260" s="1"/>
  <c r="N260" s="1"/>
  <c r="F260"/>
  <c r="M258"/>
  <c r="I258"/>
  <c r="J258" s="1"/>
  <c r="N258" s="1"/>
  <c r="F258"/>
  <c r="I242"/>
  <c r="B242"/>
  <c r="I241"/>
  <c r="B241"/>
  <c r="I240"/>
  <c r="B240"/>
  <c r="I239"/>
  <c r="B239"/>
  <c r="M234"/>
  <c r="K234"/>
  <c r="I234"/>
  <c r="G234"/>
  <c r="E234"/>
  <c r="C234"/>
  <c r="B231"/>
  <c r="B230"/>
  <c r="M227"/>
  <c r="I227"/>
  <c r="J227" s="1"/>
  <c r="N227" s="1"/>
  <c r="F227"/>
  <c r="M225"/>
  <c r="I225"/>
  <c r="J225" s="1"/>
  <c r="N225" s="1"/>
  <c r="F225"/>
  <c r="M223"/>
  <c r="I223"/>
  <c r="J223" s="1"/>
  <c r="N223" s="1"/>
  <c r="F223"/>
  <c r="I207"/>
  <c r="B207"/>
  <c r="I206"/>
  <c r="B206"/>
  <c r="I205"/>
  <c r="B205"/>
  <c r="I204"/>
  <c r="B204"/>
  <c r="M199"/>
  <c r="K199"/>
  <c r="I199"/>
  <c r="G199"/>
  <c r="E199"/>
  <c r="C199"/>
  <c r="B196"/>
  <c r="B195"/>
  <c r="M192"/>
  <c r="I192"/>
  <c r="J192" s="1"/>
  <c r="N192" s="1"/>
  <c r="F192"/>
  <c r="M190"/>
  <c r="I190"/>
  <c r="J190" s="1"/>
  <c r="N190" s="1"/>
  <c r="F190"/>
  <c r="M188"/>
  <c r="I188"/>
  <c r="J188" s="1"/>
  <c r="N188" s="1"/>
  <c r="F188"/>
  <c r="I172"/>
  <c r="B172"/>
  <c r="I171"/>
  <c r="B171"/>
  <c r="I170"/>
  <c r="B170"/>
  <c r="I169"/>
  <c r="B169"/>
  <c r="M164"/>
  <c r="K164"/>
  <c r="I164"/>
  <c r="G164"/>
  <c r="E164"/>
  <c r="C164"/>
  <c r="B161"/>
  <c r="B160"/>
  <c r="M157"/>
  <c r="I157"/>
  <c r="J157" s="1"/>
  <c r="N157" s="1"/>
  <c r="F157"/>
  <c r="M155"/>
  <c r="I155"/>
  <c r="J155" s="1"/>
  <c r="N155" s="1"/>
  <c r="F155"/>
  <c r="M153"/>
  <c r="I153"/>
  <c r="J153" s="1"/>
  <c r="N153" s="1"/>
  <c r="F153"/>
  <c r="I137"/>
  <c r="B137"/>
  <c r="I136"/>
  <c r="B136"/>
  <c r="I135"/>
  <c r="B135"/>
  <c r="I134"/>
  <c r="B134"/>
  <c r="M129"/>
  <c r="K129"/>
  <c r="I129"/>
  <c r="G129"/>
  <c r="E129"/>
  <c r="C129"/>
  <c r="B126"/>
  <c r="B125"/>
  <c r="M122"/>
  <c r="I122"/>
  <c r="J122" s="1"/>
  <c r="N122" s="1"/>
  <c r="F122"/>
  <c r="M120"/>
  <c r="I120"/>
  <c r="J120" s="1"/>
  <c r="N120" s="1"/>
  <c r="F120"/>
  <c r="M118"/>
  <c r="I118"/>
  <c r="J118" s="1"/>
  <c r="N118" s="1"/>
  <c r="F118"/>
  <c r="I102"/>
  <c r="B102"/>
  <c r="I101"/>
  <c r="B101"/>
  <c r="I100"/>
  <c r="B100"/>
  <c r="I99"/>
  <c r="B99"/>
  <c r="M94"/>
  <c r="K94"/>
  <c r="I94"/>
  <c r="G94"/>
  <c r="E94"/>
  <c r="C94"/>
  <c r="B91"/>
  <c r="B90"/>
  <c r="M87"/>
  <c r="I87"/>
  <c r="J87" s="1"/>
  <c r="N87" s="1"/>
  <c r="F87"/>
  <c r="M85"/>
  <c r="J85"/>
  <c r="N85" s="1"/>
  <c r="I85"/>
  <c r="F85"/>
  <c r="M83"/>
  <c r="I83"/>
  <c r="J83" s="1"/>
  <c r="N83" s="1"/>
  <c r="F83"/>
  <c r="I67"/>
  <c r="B67"/>
  <c r="I66"/>
  <c r="I65"/>
  <c r="B65"/>
  <c r="I64"/>
  <c r="B64"/>
  <c r="M59"/>
  <c r="K59"/>
  <c r="I59"/>
  <c r="G59"/>
  <c r="E59"/>
  <c r="C59"/>
  <c r="B56"/>
  <c r="B55"/>
  <c r="M52"/>
  <c r="I52"/>
  <c r="J52" s="1"/>
  <c r="N52" s="1"/>
  <c r="F52"/>
  <c r="M50"/>
  <c r="I50"/>
  <c r="J50" s="1"/>
  <c r="N50" s="1"/>
  <c r="F50"/>
  <c r="M48"/>
  <c r="I48"/>
  <c r="J48" s="1"/>
  <c r="N48" s="1"/>
  <c r="F48"/>
  <c r="I32"/>
  <c r="B31"/>
  <c r="M17"/>
  <c r="I17"/>
  <c r="F17"/>
  <c r="M15"/>
  <c r="I15"/>
  <c r="F15"/>
  <c r="EV213" i="17"/>
  <c r="I2" i="10"/>
  <c r="A1" i="21"/>
  <c r="I2"/>
  <c r="Y29" i="27"/>
  <c r="Y28"/>
  <c r="R28"/>
  <c r="Y27"/>
  <c r="R27"/>
  <c r="EO5" i="17"/>
  <c r="EK5"/>
  <c r="EE5"/>
  <c r="EA5"/>
  <c r="DU5"/>
  <c r="DQ5"/>
  <c r="DP5"/>
  <c r="M24" i="26"/>
  <c r="CY6" i="17"/>
  <c r="K24" i="26"/>
  <c r="I24"/>
  <c r="DO5" i="17"/>
  <c r="G24" i="26"/>
  <c r="DN5" i="17"/>
  <c r="E24" i="26"/>
  <c r="DW5" i="17"/>
  <c r="C24" i="26"/>
  <c r="EF5" i="17"/>
  <c r="EF209"/>
  <c r="A14" i="23" s="1"/>
  <c r="DV209" i="17"/>
  <c r="A13" i="23" s="1"/>
  <c r="DL209" i="17"/>
  <c r="A12" i="23" s="1"/>
  <c r="CV209" i="17"/>
  <c r="DL208"/>
  <c r="R222" i="27" s="1"/>
  <c r="EF208" i="17"/>
  <c r="R224" i="27" s="1"/>
  <c r="DV208" i="17"/>
  <c r="B322" i="27" s="1"/>
  <c r="CV208" i="17"/>
  <c r="B319" i="27" s="1"/>
  <c r="D3" i="29"/>
  <c r="G3"/>
  <c r="EJ5" i="17"/>
  <c r="DZ5"/>
  <c r="BF5" i="10"/>
  <c r="EI5" i="17"/>
  <c r="DY5"/>
  <c r="BE5" i="10"/>
  <c r="EH5" i="17"/>
  <c r="DX5"/>
  <c r="BD5" i="10"/>
  <c r="EG5" i="17"/>
  <c r="DM5"/>
  <c r="BC5" i="10"/>
  <c r="DV5" i="17"/>
  <c r="DL5"/>
  <c r="BB5" i="10"/>
  <c r="EV211" i="17"/>
  <c r="CF209"/>
  <c r="BN209"/>
  <c r="AV209"/>
  <c r="AD209"/>
  <c r="K209"/>
  <c r="FE207"/>
  <c r="B207" s="1"/>
  <c r="FE206"/>
  <c r="B206" s="1"/>
  <c r="CS206" s="1"/>
  <c r="FE205"/>
  <c r="B205" s="1"/>
  <c r="CA205" s="1"/>
  <c r="FE204"/>
  <c r="B204" s="1"/>
  <c r="CF204" s="1"/>
  <c r="FE203"/>
  <c r="B203" s="1"/>
  <c r="FE202"/>
  <c r="B202" s="1"/>
  <c r="FE201"/>
  <c r="B201" s="1"/>
  <c r="CA201" s="1"/>
  <c r="FE200"/>
  <c r="B200" s="1"/>
  <c r="FE199"/>
  <c r="B199" s="1"/>
  <c r="CA199" s="1"/>
  <c r="FE198"/>
  <c r="B198" s="1"/>
  <c r="FE197"/>
  <c r="B197" s="1"/>
  <c r="Y197" s="1"/>
  <c r="FE196"/>
  <c r="B196" s="1"/>
  <c r="CS196" s="1"/>
  <c r="G196"/>
  <c r="FE195"/>
  <c r="B195"/>
  <c r="CA195" s="1"/>
  <c r="FE194"/>
  <c r="B194" s="1"/>
  <c r="FE193"/>
  <c r="B193" s="1"/>
  <c r="FE192"/>
  <c r="B192" s="1"/>
  <c r="FE191"/>
  <c r="B191" s="1"/>
  <c r="CA191" s="1"/>
  <c r="FE190"/>
  <c r="B190" s="1"/>
  <c r="FE189"/>
  <c r="B189" s="1"/>
  <c r="FE188"/>
  <c r="B188" s="1"/>
  <c r="FE187"/>
  <c r="B187" s="1"/>
  <c r="FE186"/>
  <c r="B186" s="1"/>
  <c r="CA186" s="1"/>
  <c r="FE185"/>
  <c r="B185" s="1"/>
  <c r="F185" s="1"/>
  <c r="FE184"/>
  <c r="B184" s="1"/>
  <c r="FE183"/>
  <c r="B183" s="1"/>
  <c r="FE182"/>
  <c r="B182" s="1"/>
  <c r="CA182" s="1"/>
  <c r="FE181"/>
  <c r="B181" s="1"/>
  <c r="FE180"/>
  <c r="B180" s="1"/>
  <c r="FE179"/>
  <c r="B179" s="1"/>
  <c r="FE178"/>
  <c r="B178" s="1"/>
  <c r="CA178" s="1"/>
  <c r="FE177"/>
  <c r="B177" s="1"/>
  <c r="FE176"/>
  <c r="B176" s="1"/>
  <c r="FE175"/>
  <c r="B175" s="1"/>
  <c r="FE174"/>
  <c r="B174" s="1"/>
  <c r="FE173"/>
  <c r="B173" s="1"/>
  <c r="CA173" s="1"/>
  <c r="FE172"/>
  <c r="B172" s="1"/>
  <c r="FE171"/>
  <c r="B171" s="1"/>
  <c r="FE170"/>
  <c r="B170" s="1"/>
  <c r="FE169"/>
  <c r="B169" s="1"/>
  <c r="Y169" s="1"/>
  <c r="FE168"/>
  <c r="B168" s="1"/>
  <c r="CA168" s="1"/>
  <c r="FE167"/>
  <c r="B167" s="1"/>
  <c r="DM167" s="1"/>
  <c r="AI167"/>
  <c r="FE166"/>
  <c r="B166" s="1"/>
  <c r="FE165"/>
  <c r="B165" s="1"/>
  <c r="AX165" s="1"/>
  <c r="FE164"/>
  <c r="B164" s="1"/>
  <c r="FE163"/>
  <c r="B163" s="1"/>
  <c r="FE162"/>
  <c r="B162" s="1"/>
  <c r="FE161"/>
  <c r="B161" s="1"/>
  <c r="AI161" s="1"/>
  <c r="G161"/>
  <c r="FE160"/>
  <c r="B160" s="1"/>
  <c r="FE159"/>
  <c r="B159" s="1"/>
  <c r="FE158"/>
  <c r="B158" s="1"/>
  <c r="CA158" s="1"/>
  <c r="FE157"/>
  <c r="B157" s="1"/>
  <c r="FE156"/>
  <c r="B156" s="1"/>
  <c r="FE155"/>
  <c r="B155" s="1"/>
  <c r="FE154"/>
  <c r="B154" s="1"/>
  <c r="CA154" s="1"/>
  <c r="FE153"/>
  <c r="B153" s="1"/>
  <c r="FE152"/>
  <c r="B152" s="1"/>
  <c r="FE151"/>
  <c r="B151" s="1"/>
  <c r="FE150"/>
  <c r="B150" s="1"/>
  <c r="CA150" s="1"/>
  <c r="FE149"/>
  <c r="B149" s="1"/>
  <c r="FE148"/>
  <c r="B148" s="1"/>
  <c r="FE147"/>
  <c r="B147" s="1"/>
  <c r="FE146"/>
  <c r="B146" s="1"/>
  <c r="CA146" s="1"/>
  <c r="FE145"/>
  <c r="B145" s="1"/>
  <c r="FE144"/>
  <c r="B144" s="1"/>
  <c r="FE143"/>
  <c r="B143" s="1"/>
  <c r="FE142"/>
  <c r="B142" s="1"/>
  <c r="CA142" s="1"/>
  <c r="FE141"/>
  <c r="B141" s="1"/>
  <c r="FE140"/>
  <c r="B140" s="1"/>
  <c r="FE139"/>
  <c r="B139" s="1"/>
  <c r="FE138"/>
  <c r="B138" s="1"/>
  <c r="CA138" s="1"/>
  <c r="FE137"/>
  <c r="B137" s="1"/>
  <c r="FE136"/>
  <c r="B136" s="1"/>
  <c r="FE135"/>
  <c r="B135" s="1"/>
  <c r="FE134"/>
  <c r="B134" s="1"/>
  <c r="CA134" s="1"/>
  <c r="FE133"/>
  <c r="B133" s="1"/>
  <c r="FE132"/>
  <c r="B132" s="1"/>
  <c r="FE131"/>
  <c r="B131" s="1"/>
  <c r="FE130"/>
  <c r="B130" s="1"/>
  <c r="CA130" s="1"/>
  <c r="FE129"/>
  <c r="B129" s="1"/>
  <c r="FE128"/>
  <c r="B128" s="1"/>
  <c r="FE127"/>
  <c r="B127" s="1"/>
  <c r="FE126"/>
  <c r="B126" s="1"/>
  <c r="CA126" s="1"/>
  <c r="FE125"/>
  <c r="B125" s="1"/>
  <c r="FE124"/>
  <c r="B124" s="1"/>
  <c r="FE123"/>
  <c r="B123" s="1"/>
  <c r="FE122"/>
  <c r="B122" s="1"/>
  <c r="CA122" s="1"/>
  <c r="FE121"/>
  <c r="B121" s="1"/>
  <c r="FE120"/>
  <c r="B120" s="1"/>
  <c r="FE119"/>
  <c r="B119" s="1"/>
  <c r="FE118"/>
  <c r="B118" s="1"/>
  <c r="CA118" s="1"/>
  <c r="FE117"/>
  <c r="B117" s="1"/>
  <c r="FE116"/>
  <c r="B116" s="1"/>
  <c r="FE115"/>
  <c r="B115" s="1"/>
  <c r="FE114"/>
  <c r="B114" s="1"/>
  <c r="CA114" s="1"/>
  <c r="FE113"/>
  <c r="B113" s="1"/>
  <c r="FE112"/>
  <c r="B112" s="1"/>
  <c r="FE111"/>
  <c r="B111" s="1"/>
  <c r="FE110"/>
  <c r="B110" s="1"/>
  <c r="CA110" s="1"/>
  <c r="FE109"/>
  <c r="B109" s="1"/>
  <c r="FE108"/>
  <c r="B108" s="1"/>
  <c r="FE107"/>
  <c r="B107" s="1"/>
  <c r="FE106"/>
  <c r="B106" s="1"/>
  <c r="CA106" s="1"/>
  <c r="FE105"/>
  <c r="B105" s="1"/>
  <c r="FE104"/>
  <c r="B104" s="1"/>
  <c r="FE103"/>
  <c r="B103" s="1"/>
  <c r="FE102"/>
  <c r="B102" s="1"/>
  <c r="CA102" s="1"/>
  <c r="FE101"/>
  <c r="B101" s="1"/>
  <c r="FE100"/>
  <c r="B100" s="1"/>
  <c r="FE99"/>
  <c r="B99" s="1"/>
  <c r="FE98"/>
  <c r="B98" s="1"/>
  <c r="FE97"/>
  <c r="B97" s="1"/>
  <c r="CA97" s="1"/>
  <c r="FE96"/>
  <c r="B96" s="1"/>
  <c r="FE95"/>
  <c r="B95" s="1"/>
  <c r="FE94"/>
  <c r="B94" s="1"/>
  <c r="G94" s="1"/>
  <c r="FE93"/>
  <c r="B93" s="1"/>
  <c r="Y93" s="1"/>
  <c r="FE92"/>
  <c r="B92" s="1"/>
  <c r="DM92" s="1"/>
  <c r="FE91"/>
  <c r="B91" s="1"/>
  <c r="CA91" s="1"/>
  <c r="FE90"/>
  <c r="B90" s="1"/>
  <c r="FE89"/>
  <c r="B89" s="1"/>
  <c r="FE88"/>
  <c r="B88" s="1"/>
  <c r="FE87"/>
  <c r="B87" s="1"/>
  <c r="CA87" s="1"/>
  <c r="FE86"/>
  <c r="B86" s="1"/>
  <c r="FE85"/>
  <c r="B85" s="1"/>
  <c r="FE84"/>
  <c r="B84" s="1"/>
  <c r="FE83"/>
  <c r="B83" s="1"/>
  <c r="CA83" s="1"/>
  <c r="FE82"/>
  <c r="B82" s="1"/>
  <c r="FE81"/>
  <c r="B81" s="1"/>
  <c r="FE80"/>
  <c r="B80" s="1"/>
  <c r="FE79"/>
  <c r="B79" s="1"/>
  <c r="CA79" s="1"/>
  <c r="FE78"/>
  <c r="B78" s="1"/>
  <c r="FE77"/>
  <c r="B77" s="1"/>
  <c r="FE76"/>
  <c r="B76" s="1"/>
  <c r="FE75"/>
  <c r="B75" s="1"/>
  <c r="CA75" s="1"/>
  <c r="FE74"/>
  <c r="B74" s="1"/>
  <c r="FE73"/>
  <c r="B73" s="1"/>
  <c r="K73" s="1"/>
  <c r="FE72"/>
  <c r="B72" s="1"/>
  <c r="EU72" s="1"/>
  <c r="DO72"/>
  <c r="CV72"/>
  <c r="AM72"/>
  <c r="P72"/>
  <c r="E72"/>
  <c r="FE71"/>
  <c r="B71" s="1"/>
  <c r="FE70"/>
  <c r="B70" s="1"/>
  <c r="DX70" s="1"/>
  <c r="BD70"/>
  <c r="AF70"/>
  <c r="FE69"/>
  <c r="B69" s="1"/>
  <c r="CA69" s="1"/>
  <c r="CJ69"/>
  <c r="BD69"/>
  <c r="P69"/>
  <c r="K69"/>
  <c r="FE68"/>
  <c r="B68" s="1"/>
  <c r="BP68" s="1"/>
  <c r="AW68"/>
  <c r="C68"/>
  <c r="FE67"/>
  <c r="B67" s="1"/>
  <c r="FE66"/>
  <c r="B66" s="1"/>
  <c r="DO66" s="1"/>
  <c r="CG66"/>
  <c r="BD66"/>
  <c r="FE65"/>
  <c r="B65" s="1"/>
  <c r="EI65" s="1"/>
  <c r="AD65"/>
  <c r="FE64"/>
  <c r="B64" s="1"/>
  <c r="CA64" s="1"/>
  <c r="BD64"/>
  <c r="G64"/>
  <c r="FE63"/>
  <c r="B63" s="1"/>
  <c r="FE62"/>
  <c r="B62" s="1"/>
  <c r="FE61"/>
  <c r="B61" s="1"/>
  <c r="CA61" s="1"/>
  <c r="FE60"/>
  <c r="B60" s="1"/>
  <c r="FE59"/>
  <c r="B59" s="1"/>
  <c r="FE58"/>
  <c r="B58" s="1"/>
  <c r="FE57"/>
  <c r="B57" s="1"/>
  <c r="Y57" s="1"/>
  <c r="FE56"/>
  <c r="B56" s="1"/>
  <c r="CA56" s="1"/>
  <c r="FE55"/>
  <c r="B55" s="1"/>
  <c r="Q55" s="1"/>
  <c r="FE54"/>
  <c r="B54" s="1"/>
  <c r="FE53"/>
  <c r="B53" s="1"/>
  <c r="Y53" s="1"/>
  <c r="FE52"/>
  <c r="B52" s="1"/>
  <c r="CA52" s="1"/>
  <c r="FE51"/>
  <c r="B51" s="1"/>
  <c r="CA51" s="1"/>
  <c r="FE50"/>
  <c r="B50" s="1"/>
  <c r="FE49"/>
  <c r="B49" s="1"/>
  <c r="FE48"/>
  <c r="B48" s="1"/>
  <c r="FE47"/>
  <c r="B47" s="1"/>
  <c r="FE46"/>
  <c r="B46" s="1"/>
  <c r="FE45"/>
  <c r="B45" s="1"/>
  <c r="FE44"/>
  <c r="B44" s="1"/>
  <c r="FE43"/>
  <c r="B43" s="1"/>
  <c r="FE42"/>
  <c r="B42" s="1"/>
  <c r="CA42" s="1"/>
  <c r="FE41"/>
  <c r="B41" s="1"/>
  <c r="FE40"/>
  <c r="B40" s="1"/>
  <c r="FE39"/>
  <c r="B39" s="1"/>
  <c r="FE38"/>
  <c r="B38" s="1"/>
  <c r="FE37"/>
  <c r="B37" s="1"/>
  <c r="FE36"/>
  <c r="B36" s="1"/>
  <c r="FE35"/>
  <c r="B35" s="1"/>
  <c r="FE34"/>
  <c r="B34" s="1"/>
  <c r="FE33"/>
  <c r="B33" s="1"/>
  <c r="FE32"/>
  <c r="B32" s="1"/>
  <c r="FE31"/>
  <c r="B31" s="1"/>
  <c r="FE30"/>
  <c r="B30" s="1"/>
  <c r="FE29"/>
  <c r="B29" s="1"/>
  <c r="FE28"/>
  <c r="B28" s="1"/>
  <c r="FE27"/>
  <c r="B27" s="1"/>
  <c r="FE26"/>
  <c r="B26" s="1"/>
  <c r="FE25"/>
  <c r="B25" s="1"/>
  <c r="FE24"/>
  <c r="B24" s="1"/>
  <c r="FE23"/>
  <c r="B23" s="1"/>
  <c r="FE22"/>
  <c r="B22" s="1"/>
  <c r="FE21"/>
  <c r="B21" s="1"/>
  <c r="FE20"/>
  <c r="B20" s="1"/>
  <c r="FE19"/>
  <c r="B19" s="1"/>
  <c r="FE18"/>
  <c r="B18" s="1"/>
  <c r="FE17"/>
  <c r="B17" s="1"/>
  <c r="FE16"/>
  <c r="B16" s="1"/>
  <c r="FE15"/>
  <c r="B15" s="1"/>
  <c r="FE14"/>
  <c r="B14" s="1"/>
  <c r="FE13"/>
  <c r="B13" s="1"/>
  <c r="FE12"/>
  <c r="B12" s="1"/>
  <c r="FE11"/>
  <c r="B11" s="1"/>
  <c r="FE10"/>
  <c r="B10" s="1"/>
  <c r="FE9"/>
  <c r="B9" s="1"/>
  <c r="FE8"/>
  <c r="B8" s="1"/>
  <c r="EU7"/>
  <c r="EJ7"/>
  <c r="EI7"/>
  <c r="EH7"/>
  <c r="EG7"/>
  <c r="EF7"/>
  <c r="DZ7"/>
  <c r="DY7"/>
  <c r="DX7"/>
  <c r="DW7"/>
  <c r="DV7"/>
  <c r="DP7"/>
  <c r="DO7"/>
  <c r="DN7"/>
  <c r="DM7"/>
  <c r="DL7"/>
  <c r="DE7"/>
  <c r="DD7"/>
  <c r="DA7"/>
  <c r="CZ7"/>
  <c r="CX7"/>
  <c r="CW7"/>
  <c r="CV7"/>
  <c r="CO7"/>
  <c r="CN7"/>
  <c r="CK7"/>
  <c r="CJ7"/>
  <c r="CH7"/>
  <c r="CG7"/>
  <c r="CF7"/>
  <c r="BW7"/>
  <c r="BV7"/>
  <c r="BS7"/>
  <c r="BR7"/>
  <c r="BP7"/>
  <c r="BO7"/>
  <c r="BN7"/>
  <c r="BE7"/>
  <c r="BD7"/>
  <c r="BA7"/>
  <c r="AZ7"/>
  <c r="AX7"/>
  <c r="AW7"/>
  <c r="AV7"/>
  <c r="AM7"/>
  <c r="AL7"/>
  <c r="AI7"/>
  <c r="AH7"/>
  <c r="AF7"/>
  <c r="AE7"/>
  <c r="AD7"/>
  <c r="U7"/>
  <c r="T7"/>
  <c r="Q7"/>
  <c r="P7"/>
  <c r="N7"/>
  <c r="M7"/>
  <c r="L7"/>
  <c r="EJ6"/>
  <c r="EI6"/>
  <c r="EH6"/>
  <c r="EG6"/>
  <c r="EF6"/>
  <c r="DZ6"/>
  <c r="DY6"/>
  <c r="DX6"/>
  <c r="DW6"/>
  <c r="DV6"/>
  <c r="DP6"/>
  <c r="DO6"/>
  <c r="DN6"/>
  <c r="DM6"/>
  <c r="DL6"/>
  <c r="EF4"/>
  <c r="AN16" i="29" s="1"/>
  <c r="DV4" i="17"/>
  <c r="AN15" i="29" s="1"/>
  <c r="DL4" i="17"/>
  <c r="BL4" i="10"/>
  <c r="BG4"/>
  <c r="BB4"/>
  <c r="BP5"/>
  <c r="BO5"/>
  <c r="BN5"/>
  <c r="BM5"/>
  <c r="BL5"/>
  <c r="BK5"/>
  <c r="BJ5"/>
  <c r="BI5"/>
  <c r="BH5"/>
  <c r="BG5"/>
  <c r="BL3"/>
  <c r="BG3"/>
  <c r="BB3"/>
  <c r="BL4" i="21"/>
  <c r="BG4"/>
  <c r="BB4"/>
  <c r="AX3"/>
  <c r="BP5"/>
  <c r="BO5"/>
  <c r="BN5"/>
  <c r="BM5"/>
  <c r="BL5"/>
  <c r="BK5"/>
  <c r="BJ5"/>
  <c r="BI5"/>
  <c r="BH5"/>
  <c r="BG5"/>
  <c r="BL3"/>
  <c r="BG3"/>
  <c r="BB3"/>
  <c r="BF5"/>
  <c r="BE5"/>
  <c r="BD5"/>
  <c r="BC5"/>
  <c r="BB5"/>
  <c r="BA5"/>
  <c r="K15" i="22"/>
  <c r="G15"/>
  <c r="K14"/>
  <c r="G14"/>
  <c r="K13"/>
  <c r="G13"/>
  <c r="BR41" i="17" l="1"/>
  <c r="EJ41"/>
  <c r="G66"/>
  <c r="BS72"/>
  <c r="C73"/>
  <c r="P167"/>
  <c r="BW65"/>
  <c r="CV167"/>
  <c r="D41"/>
  <c r="CW55"/>
  <c r="T64"/>
  <c r="CX64"/>
  <c r="G65"/>
  <c r="BD65"/>
  <c r="DM65"/>
  <c r="I66"/>
  <c r="DX68"/>
  <c r="AW69"/>
  <c r="DZ69"/>
  <c r="I72"/>
  <c r="AF72"/>
  <c r="BD72"/>
  <c r="CG72"/>
  <c r="DE72"/>
  <c r="DZ72"/>
  <c r="G73"/>
  <c r="C167"/>
  <c r="BW167"/>
  <c r="AL204"/>
  <c r="I64"/>
  <c r="BW64"/>
  <c r="C65"/>
  <c r="AI65"/>
  <c r="DA65"/>
  <c r="CV69"/>
  <c r="G72"/>
  <c r="T72"/>
  <c r="AA72" s="1"/>
  <c r="AZ72"/>
  <c r="BW72"/>
  <c r="CX72"/>
  <c r="DX72"/>
  <c r="AD167"/>
  <c r="AI64"/>
  <c r="DE64"/>
  <c r="P65"/>
  <c r="BP65"/>
  <c r="DZ65"/>
  <c r="M72"/>
  <c r="AI72"/>
  <c r="BN72"/>
  <c r="CN72"/>
  <c r="DM72"/>
  <c r="EI72"/>
  <c r="D49"/>
  <c r="BR49"/>
  <c r="AZ93"/>
  <c r="AZ66"/>
  <c r="DX66"/>
  <c r="I70"/>
  <c r="DO70"/>
  <c r="CV94"/>
  <c r="BE165"/>
  <c r="P64"/>
  <c r="BN64"/>
  <c r="DX64"/>
  <c r="K65"/>
  <c r="AW65"/>
  <c r="CV65"/>
  <c r="T66"/>
  <c r="AA66" s="1"/>
  <c r="CG70"/>
  <c r="C72"/>
  <c r="K72"/>
  <c r="AD72"/>
  <c r="AW72"/>
  <c r="BP72"/>
  <c r="CJ72"/>
  <c r="DA72"/>
  <c r="DV72"/>
  <c r="AI196"/>
  <c r="EV23"/>
  <c r="CF39"/>
  <c r="DI39"/>
  <c r="CS39"/>
  <c r="Y39"/>
  <c r="AQ39"/>
  <c r="CW39"/>
  <c r="BI39"/>
  <c r="CA39"/>
  <c r="Q39"/>
  <c r="EG193"/>
  <c r="DI193"/>
  <c r="CS193"/>
  <c r="BI193"/>
  <c r="H193"/>
  <c r="AV193"/>
  <c r="Y193"/>
  <c r="AQ193"/>
  <c r="CA193"/>
  <c r="EJ38"/>
  <c r="DI38"/>
  <c r="CS38"/>
  <c r="CA38"/>
  <c r="Y38"/>
  <c r="AQ38"/>
  <c r="BI38"/>
  <c r="CF59"/>
  <c r="DI59"/>
  <c r="CS59"/>
  <c r="Y59"/>
  <c r="AQ59"/>
  <c r="BI59"/>
  <c r="CA59"/>
  <c r="EV160"/>
  <c r="DI160"/>
  <c r="CS160"/>
  <c r="CA160"/>
  <c r="BI160"/>
  <c r="Y160"/>
  <c r="AQ160"/>
  <c r="EJ184"/>
  <c r="DI184"/>
  <c r="CS184"/>
  <c r="CA184"/>
  <c r="BI184"/>
  <c r="Y184"/>
  <c r="AQ184"/>
  <c r="EV192"/>
  <c r="DI192"/>
  <c r="CS192"/>
  <c r="CA192"/>
  <c r="BI192"/>
  <c r="N192"/>
  <c r="Y192"/>
  <c r="AQ192"/>
  <c r="DL203"/>
  <c r="DI203"/>
  <c r="Y203"/>
  <c r="AQ203"/>
  <c r="CS203"/>
  <c r="BI203"/>
  <c r="CA203"/>
  <c r="CF47"/>
  <c r="DI47"/>
  <c r="CS47"/>
  <c r="Y47"/>
  <c r="AQ47"/>
  <c r="Q47"/>
  <c r="CW47"/>
  <c r="BI47"/>
  <c r="CA47"/>
  <c r="EJ62"/>
  <c r="DI62"/>
  <c r="CS62"/>
  <c r="CA62"/>
  <c r="Y62"/>
  <c r="AQ62"/>
  <c r="BI62"/>
  <c r="EI174"/>
  <c r="DI174"/>
  <c r="CS174"/>
  <c r="CA174"/>
  <c r="Y174"/>
  <c r="AQ174"/>
  <c r="BI174"/>
  <c r="EV29"/>
  <c r="EV41"/>
  <c r="DI41"/>
  <c r="CS41"/>
  <c r="EJ44"/>
  <c r="DI44"/>
  <c r="CS44"/>
  <c r="EJ48"/>
  <c r="DI48"/>
  <c r="CS48"/>
  <c r="EG66"/>
  <c r="DI66"/>
  <c r="CS66"/>
  <c r="EG72"/>
  <c r="EP72"/>
  <c r="EQ72" s="1"/>
  <c r="ER72" s="1"/>
  <c r="CT72"/>
  <c r="DI72"/>
  <c r="CS72"/>
  <c r="DI76"/>
  <c r="CS76"/>
  <c r="DI80"/>
  <c r="CS80"/>
  <c r="DI84"/>
  <c r="CS84"/>
  <c r="DI88"/>
  <c r="CS88"/>
  <c r="EJ98"/>
  <c r="DI98"/>
  <c r="CS98"/>
  <c r="DI101"/>
  <c r="CS101"/>
  <c r="EV105"/>
  <c r="DI105"/>
  <c r="CS105"/>
  <c r="EV109"/>
  <c r="DI109"/>
  <c r="CS109"/>
  <c r="EV113"/>
  <c r="DI113"/>
  <c r="CS113"/>
  <c r="EV117"/>
  <c r="DI117"/>
  <c r="CS117"/>
  <c r="AW121"/>
  <c r="DI121"/>
  <c r="CS121"/>
  <c r="EU125"/>
  <c r="DI125"/>
  <c r="CS125"/>
  <c r="EU129"/>
  <c r="DI129"/>
  <c r="CS129"/>
  <c r="EU133"/>
  <c r="DI133"/>
  <c r="CS133"/>
  <c r="EU137"/>
  <c r="DI137"/>
  <c r="CS137"/>
  <c r="EU141"/>
  <c r="DI141"/>
  <c r="CS141"/>
  <c r="EU145"/>
  <c r="DI145"/>
  <c r="CS145"/>
  <c r="DI149"/>
  <c r="CS149"/>
  <c r="DI153"/>
  <c r="CS153"/>
  <c r="EU157"/>
  <c r="DI157"/>
  <c r="CS157"/>
  <c r="DV167"/>
  <c r="DI167"/>
  <c r="CS167"/>
  <c r="DI177"/>
  <c r="CS177"/>
  <c r="DI181"/>
  <c r="CS181"/>
  <c r="DN202"/>
  <c r="DI202"/>
  <c r="EJ49"/>
  <c r="BR57"/>
  <c r="AM64"/>
  <c r="CG64"/>
  <c r="DZ64"/>
  <c r="K68"/>
  <c r="CJ68"/>
  <c r="C69"/>
  <c r="AD69"/>
  <c r="BP69"/>
  <c r="DM69"/>
  <c r="E70"/>
  <c r="P70"/>
  <c r="AM70"/>
  <c r="BS70"/>
  <c r="CX70"/>
  <c r="DZ70"/>
  <c r="AI71"/>
  <c r="AW73"/>
  <c r="G92"/>
  <c r="I93"/>
  <c r="CX93"/>
  <c r="BD94"/>
  <c r="AI95"/>
  <c r="DM161"/>
  <c r="BW163"/>
  <c r="L165"/>
  <c r="DM165"/>
  <c r="G194"/>
  <c r="DM196"/>
  <c r="BV199"/>
  <c r="Q204"/>
  <c r="DD204"/>
  <c r="H206"/>
  <c r="AA64"/>
  <c r="AQ204"/>
  <c r="AQ200"/>
  <c r="AQ196"/>
  <c r="AQ188"/>
  <c r="AQ180"/>
  <c r="AQ176"/>
  <c r="AQ172"/>
  <c r="AQ168"/>
  <c r="AQ164"/>
  <c r="AQ156"/>
  <c r="AQ152"/>
  <c r="AQ148"/>
  <c r="AQ144"/>
  <c r="AQ140"/>
  <c r="AQ136"/>
  <c r="AQ132"/>
  <c r="AQ128"/>
  <c r="AQ124"/>
  <c r="AQ120"/>
  <c r="AQ116"/>
  <c r="AQ112"/>
  <c r="AQ108"/>
  <c r="AQ104"/>
  <c r="AQ100"/>
  <c r="AQ96"/>
  <c r="AQ92"/>
  <c r="AQ88"/>
  <c r="AQ84"/>
  <c r="AQ80"/>
  <c r="AQ76"/>
  <c r="AQ72"/>
  <c r="AQ68"/>
  <c r="AQ64"/>
  <c r="AQ60"/>
  <c r="AQ56"/>
  <c r="AQ52"/>
  <c r="AQ48"/>
  <c r="AQ44"/>
  <c r="AQ40"/>
  <c r="Y204"/>
  <c r="Y200"/>
  <c r="Y196"/>
  <c r="Y188"/>
  <c r="Y180"/>
  <c r="Y176"/>
  <c r="Y172"/>
  <c r="Y168"/>
  <c r="Y164"/>
  <c r="Y156"/>
  <c r="Y152"/>
  <c r="Y148"/>
  <c r="Y144"/>
  <c r="Y140"/>
  <c r="Y136"/>
  <c r="Y132"/>
  <c r="Y128"/>
  <c r="Y124"/>
  <c r="Y120"/>
  <c r="Y116"/>
  <c r="Y112"/>
  <c r="Y108"/>
  <c r="Y104"/>
  <c r="Y100"/>
  <c r="Y96"/>
  <c r="Y92"/>
  <c r="Y88"/>
  <c r="Y84"/>
  <c r="Y80"/>
  <c r="Y76"/>
  <c r="Y72"/>
  <c r="Y68"/>
  <c r="Y64"/>
  <c r="Y60"/>
  <c r="Y56"/>
  <c r="Y52"/>
  <c r="Y48"/>
  <c r="Y44"/>
  <c r="Y40"/>
  <c r="BI206"/>
  <c r="BI202"/>
  <c r="BI198"/>
  <c r="BI194"/>
  <c r="BI190"/>
  <c r="BI186"/>
  <c r="BI182"/>
  <c r="BI178"/>
  <c r="BI170"/>
  <c r="BI166"/>
  <c r="BI162"/>
  <c r="BI158"/>
  <c r="BI154"/>
  <c r="BI150"/>
  <c r="BI146"/>
  <c r="BI142"/>
  <c r="BI138"/>
  <c r="BI134"/>
  <c r="BI130"/>
  <c r="BI126"/>
  <c r="BI122"/>
  <c r="BI118"/>
  <c r="BI114"/>
  <c r="BI110"/>
  <c r="BI106"/>
  <c r="BI102"/>
  <c r="BI98"/>
  <c r="BI94"/>
  <c r="BI90"/>
  <c r="BI86"/>
  <c r="BI82"/>
  <c r="BI78"/>
  <c r="BI74"/>
  <c r="BI70"/>
  <c r="BI66"/>
  <c r="BI58"/>
  <c r="BI54"/>
  <c r="BI50"/>
  <c r="BI46"/>
  <c r="BI42"/>
  <c r="BK94"/>
  <c r="BL94" s="1"/>
  <c r="BK70"/>
  <c r="BL70" s="1"/>
  <c r="BK66"/>
  <c r="BL66" s="1"/>
  <c r="CA207"/>
  <c r="CA197"/>
  <c r="CA189"/>
  <c r="CA187"/>
  <c r="CA185"/>
  <c r="CA183"/>
  <c r="CA181"/>
  <c r="CA179"/>
  <c r="CA177"/>
  <c r="CA175"/>
  <c r="CA171"/>
  <c r="CA169"/>
  <c r="CA167"/>
  <c r="CA165"/>
  <c r="CA163"/>
  <c r="CA161"/>
  <c r="CA159"/>
  <c r="CA157"/>
  <c r="CA155"/>
  <c r="CA153"/>
  <c r="CA151"/>
  <c r="CA149"/>
  <c r="CA147"/>
  <c r="CA145"/>
  <c r="CA143"/>
  <c r="CA141"/>
  <c r="CA139"/>
  <c r="CA137"/>
  <c r="CA135"/>
  <c r="CA133"/>
  <c r="CA131"/>
  <c r="CA129"/>
  <c r="CA127"/>
  <c r="CA125"/>
  <c r="CA123"/>
  <c r="CA121"/>
  <c r="CA119"/>
  <c r="CA117"/>
  <c r="CA115"/>
  <c r="CA113"/>
  <c r="CA111"/>
  <c r="CA109"/>
  <c r="CA107"/>
  <c r="CA105"/>
  <c r="CA103"/>
  <c r="CA101"/>
  <c r="CA99"/>
  <c r="CA95"/>
  <c r="CA93"/>
  <c r="CA89"/>
  <c r="CA85"/>
  <c r="CA81"/>
  <c r="CA77"/>
  <c r="CA73"/>
  <c r="CA71"/>
  <c r="CA67"/>
  <c r="CA65"/>
  <c r="CA63"/>
  <c r="CA57"/>
  <c r="CA55"/>
  <c r="CA53"/>
  <c r="CA49"/>
  <c r="CA45"/>
  <c r="CA43"/>
  <c r="CA41"/>
  <c r="BA24"/>
  <c r="EJ32"/>
  <c r="EJ36"/>
  <c r="EJ40"/>
  <c r="DI40"/>
  <c r="CS40"/>
  <c r="CF51"/>
  <c r="DI51"/>
  <c r="CS51"/>
  <c r="EJ54"/>
  <c r="DI54"/>
  <c r="CS54"/>
  <c r="EJ58"/>
  <c r="DI58"/>
  <c r="CS58"/>
  <c r="DI61"/>
  <c r="CS61"/>
  <c r="EI68"/>
  <c r="DI68"/>
  <c r="CS68"/>
  <c r="EG69"/>
  <c r="DI69"/>
  <c r="CS69"/>
  <c r="DI75"/>
  <c r="CS75"/>
  <c r="DI79"/>
  <c r="CS79"/>
  <c r="DI83"/>
  <c r="CS83"/>
  <c r="DI87"/>
  <c r="CS87"/>
  <c r="DI91"/>
  <c r="CS91"/>
  <c r="EG92"/>
  <c r="DI92"/>
  <c r="CS92"/>
  <c r="EG94"/>
  <c r="DI94"/>
  <c r="CS94"/>
  <c r="DI97"/>
  <c r="CS97"/>
  <c r="DI100"/>
  <c r="CS100"/>
  <c r="EJ104"/>
  <c r="DI104"/>
  <c r="CS104"/>
  <c r="EJ108"/>
  <c r="DI108"/>
  <c r="CS108"/>
  <c r="EJ112"/>
  <c r="DI112"/>
  <c r="CS112"/>
  <c r="EJ116"/>
  <c r="DI116"/>
  <c r="CS116"/>
  <c r="EJ120"/>
  <c r="DI120"/>
  <c r="CS120"/>
  <c r="EI124"/>
  <c r="DI124"/>
  <c r="CS124"/>
  <c r="EI128"/>
  <c r="DI128"/>
  <c r="CS128"/>
  <c r="EI132"/>
  <c r="DI132"/>
  <c r="CS132"/>
  <c r="EI136"/>
  <c r="DI136"/>
  <c r="CS136"/>
  <c r="EI140"/>
  <c r="DI140"/>
  <c r="CS140"/>
  <c r="EI144"/>
  <c r="DI144"/>
  <c r="CS144"/>
  <c r="DI148"/>
  <c r="CS148"/>
  <c r="DI152"/>
  <c r="CS152"/>
  <c r="EI156"/>
  <c r="DI156"/>
  <c r="CS156"/>
  <c r="EI170"/>
  <c r="DI170"/>
  <c r="CS170"/>
  <c r="DI173"/>
  <c r="CS173"/>
  <c r="EI176"/>
  <c r="DI176"/>
  <c r="CS176"/>
  <c r="EI180"/>
  <c r="DI180"/>
  <c r="CS180"/>
  <c r="DP188"/>
  <c r="DI188"/>
  <c r="CS188"/>
  <c r="EU191"/>
  <c r="DI191"/>
  <c r="CS191"/>
  <c r="DO195"/>
  <c r="DI195"/>
  <c r="DL199"/>
  <c r="DI199"/>
  <c r="DI201"/>
  <c r="DI205"/>
  <c r="D57"/>
  <c r="M70"/>
  <c r="AI70"/>
  <c r="BN70"/>
  <c r="CV70"/>
  <c r="G71"/>
  <c r="BN93"/>
  <c r="BW161"/>
  <c r="AI163"/>
  <c r="G165"/>
  <c r="CW165"/>
  <c r="BP167"/>
  <c r="DZ167"/>
  <c r="EV185"/>
  <c r="BW196"/>
  <c r="BV197"/>
  <c r="CC197" s="1"/>
  <c r="CD197" s="1"/>
  <c r="D204"/>
  <c r="AQ205"/>
  <c r="AQ201"/>
  <c r="AQ197"/>
  <c r="AQ189"/>
  <c r="AQ185"/>
  <c r="AQ181"/>
  <c r="AQ177"/>
  <c r="AQ173"/>
  <c r="AQ169"/>
  <c r="AQ165"/>
  <c r="AQ161"/>
  <c r="AQ157"/>
  <c r="AQ153"/>
  <c r="AQ149"/>
  <c r="AQ145"/>
  <c r="AQ141"/>
  <c r="AQ137"/>
  <c r="AQ133"/>
  <c r="AQ129"/>
  <c r="AQ125"/>
  <c r="AQ121"/>
  <c r="AQ117"/>
  <c r="AQ113"/>
  <c r="AQ109"/>
  <c r="AQ105"/>
  <c r="AQ101"/>
  <c r="AQ97"/>
  <c r="AQ93"/>
  <c r="AQ89"/>
  <c r="AQ85"/>
  <c r="AQ81"/>
  <c r="AQ77"/>
  <c r="AQ73"/>
  <c r="AQ69"/>
  <c r="AQ65"/>
  <c r="AQ61"/>
  <c r="AQ57"/>
  <c r="AQ53"/>
  <c r="AQ49"/>
  <c r="AQ45"/>
  <c r="AQ41"/>
  <c r="Y205"/>
  <c r="Y201"/>
  <c r="Y189"/>
  <c r="Y185"/>
  <c r="Y181"/>
  <c r="Y177"/>
  <c r="Y173"/>
  <c r="Y165"/>
  <c r="Y161"/>
  <c r="Y157"/>
  <c r="Y153"/>
  <c r="Y149"/>
  <c r="Y145"/>
  <c r="Y141"/>
  <c r="Y137"/>
  <c r="Y133"/>
  <c r="Y129"/>
  <c r="Y125"/>
  <c r="Y121"/>
  <c r="Y117"/>
  <c r="Y113"/>
  <c r="Y109"/>
  <c r="Y105"/>
  <c r="Y101"/>
  <c r="Y97"/>
  <c r="Y89"/>
  <c r="Y85"/>
  <c r="Y81"/>
  <c r="Y77"/>
  <c r="Y73"/>
  <c r="Y69"/>
  <c r="Y65"/>
  <c r="Y61"/>
  <c r="Y49"/>
  <c r="Y45"/>
  <c r="Y41"/>
  <c r="BI207"/>
  <c r="BI199"/>
  <c r="BI195"/>
  <c r="BI191"/>
  <c r="BI187"/>
  <c r="BI183"/>
  <c r="BI179"/>
  <c r="BI175"/>
  <c r="BI171"/>
  <c r="BI167"/>
  <c r="BI163"/>
  <c r="BI159"/>
  <c r="BI155"/>
  <c r="BI151"/>
  <c r="BI147"/>
  <c r="BI143"/>
  <c r="BI139"/>
  <c r="BI135"/>
  <c r="BI131"/>
  <c r="BI127"/>
  <c r="BI123"/>
  <c r="BI119"/>
  <c r="BI115"/>
  <c r="BI111"/>
  <c r="BI107"/>
  <c r="BI103"/>
  <c r="BI99"/>
  <c r="BI95"/>
  <c r="BI91"/>
  <c r="BI87"/>
  <c r="BI83"/>
  <c r="BI79"/>
  <c r="BI75"/>
  <c r="BI71"/>
  <c r="BI67"/>
  <c r="BI63"/>
  <c r="BI55"/>
  <c r="BI51"/>
  <c r="BI43"/>
  <c r="BA12"/>
  <c r="DY16"/>
  <c r="DY20"/>
  <c r="CF43"/>
  <c r="DI43"/>
  <c r="CS43"/>
  <c r="EJ46"/>
  <c r="DI46"/>
  <c r="CS46"/>
  <c r="EJ50"/>
  <c r="DI50"/>
  <c r="CS50"/>
  <c r="DI53"/>
  <c r="CS53"/>
  <c r="EV57"/>
  <c r="DI57"/>
  <c r="CS57"/>
  <c r="EJ60"/>
  <c r="DI60"/>
  <c r="CS60"/>
  <c r="AI63"/>
  <c r="DI63"/>
  <c r="CS63"/>
  <c r="AI67"/>
  <c r="DI67"/>
  <c r="CS67"/>
  <c r="EG70"/>
  <c r="DI70"/>
  <c r="CS70"/>
  <c r="EG71"/>
  <c r="DI71"/>
  <c r="CS71"/>
  <c r="DI74"/>
  <c r="CS74"/>
  <c r="DI78"/>
  <c r="CS78"/>
  <c r="DI82"/>
  <c r="CS82"/>
  <c r="DI86"/>
  <c r="CS86"/>
  <c r="DI90"/>
  <c r="CS90"/>
  <c r="DZ93"/>
  <c r="DI93"/>
  <c r="CS93"/>
  <c r="EJ96"/>
  <c r="DI96"/>
  <c r="CS96"/>
  <c r="DI99"/>
  <c r="CS99"/>
  <c r="EV103"/>
  <c r="DI103"/>
  <c r="CS103"/>
  <c r="EV107"/>
  <c r="DI107"/>
  <c r="CS107"/>
  <c r="EV111"/>
  <c r="DI111"/>
  <c r="CS111"/>
  <c r="EV115"/>
  <c r="DI115"/>
  <c r="CS115"/>
  <c r="EV119"/>
  <c r="DI119"/>
  <c r="CS119"/>
  <c r="EU123"/>
  <c r="DI123"/>
  <c r="CS123"/>
  <c r="EU127"/>
  <c r="DI127"/>
  <c r="CS127"/>
  <c r="EU131"/>
  <c r="DI131"/>
  <c r="CS131"/>
  <c r="EU135"/>
  <c r="DI135"/>
  <c r="CS135"/>
  <c r="EU139"/>
  <c r="DI139"/>
  <c r="CS139"/>
  <c r="EU143"/>
  <c r="DI143"/>
  <c r="CS143"/>
  <c r="EU147"/>
  <c r="DI147"/>
  <c r="CS147"/>
  <c r="DI151"/>
  <c r="CS151"/>
  <c r="EU155"/>
  <c r="DI155"/>
  <c r="CS155"/>
  <c r="EJ159"/>
  <c r="DI159"/>
  <c r="CS159"/>
  <c r="DI162"/>
  <c r="CS162"/>
  <c r="DI164"/>
  <c r="CS164"/>
  <c r="EU166"/>
  <c r="DI166"/>
  <c r="CS166"/>
  <c r="DI169"/>
  <c r="CS169"/>
  <c r="EI172"/>
  <c r="DI172"/>
  <c r="CS172"/>
  <c r="DI175"/>
  <c r="CS175"/>
  <c r="DI179"/>
  <c r="CS179"/>
  <c r="DI183"/>
  <c r="CS183"/>
  <c r="DI187"/>
  <c r="CS187"/>
  <c r="EV190"/>
  <c r="DI190"/>
  <c r="CS190"/>
  <c r="EF194"/>
  <c r="DI194"/>
  <c r="CS194"/>
  <c r="EU197"/>
  <c r="DI197"/>
  <c r="CV198"/>
  <c r="DI198"/>
  <c r="EU200"/>
  <c r="DI200"/>
  <c r="EF204"/>
  <c r="DJ204"/>
  <c r="DI204"/>
  <c r="DI207"/>
  <c r="AQ206"/>
  <c r="AQ202"/>
  <c r="AQ198"/>
  <c r="AQ194"/>
  <c r="AQ190"/>
  <c r="AQ186"/>
  <c r="AQ182"/>
  <c r="AQ178"/>
  <c r="AQ170"/>
  <c r="AQ166"/>
  <c r="AQ162"/>
  <c r="AQ158"/>
  <c r="AQ154"/>
  <c r="AQ150"/>
  <c r="AQ146"/>
  <c r="AQ142"/>
  <c r="AQ138"/>
  <c r="AQ134"/>
  <c r="AQ130"/>
  <c r="AQ126"/>
  <c r="AQ122"/>
  <c r="AQ118"/>
  <c r="AQ114"/>
  <c r="AQ110"/>
  <c r="AQ106"/>
  <c r="AQ102"/>
  <c r="AQ98"/>
  <c r="AQ94"/>
  <c r="AQ90"/>
  <c r="AQ86"/>
  <c r="AQ82"/>
  <c r="AQ78"/>
  <c r="AQ74"/>
  <c r="AQ70"/>
  <c r="AQ66"/>
  <c r="AQ58"/>
  <c r="AQ54"/>
  <c r="AQ50"/>
  <c r="AQ46"/>
  <c r="AQ42"/>
  <c r="Y206"/>
  <c r="Y202"/>
  <c r="Y198"/>
  <c r="Y194"/>
  <c r="Y190"/>
  <c r="Y186"/>
  <c r="Y182"/>
  <c r="Y178"/>
  <c r="Y170"/>
  <c r="Y166"/>
  <c r="Y162"/>
  <c r="Y158"/>
  <c r="Y154"/>
  <c r="Y150"/>
  <c r="Y146"/>
  <c r="Y142"/>
  <c r="Y138"/>
  <c r="Y134"/>
  <c r="Y130"/>
  <c r="Y126"/>
  <c r="Y122"/>
  <c r="Y118"/>
  <c r="Y114"/>
  <c r="Y110"/>
  <c r="Y106"/>
  <c r="Y102"/>
  <c r="Y98"/>
  <c r="Y94"/>
  <c r="Y90"/>
  <c r="Y86"/>
  <c r="Y82"/>
  <c r="Y78"/>
  <c r="Y74"/>
  <c r="Y70"/>
  <c r="Y66"/>
  <c r="Y58"/>
  <c r="Y54"/>
  <c r="Y50"/>
  <c r="Y46"/>
  <c r="Y42"/>
  <c r="BI204"/>
  <c r="BI200"/>
  <c r="BI196"/>
  <c r="BI188"/>
  <c r="BI180"/>
  <c r="BI176"/>
  <c r="BI172"/>
  <c r="BI168"/>
  <c r="BI164"/>
  <c r="BI156"/>
  <c r="BI152"/>
  <c r="BI148"/>
  <c r="BI144"/>
  <c r="BI140"/>
  <c r="BI136"/>
  <c r="BI132"/>
  <c r="BI128"/>
  <c r="BI124"/>
  <c r="BI120"/>
  <c r="BI116"/>
  <c r="BI112"/>
  <c r="BI108"/>
  <c r="BI104"/>
  <c r="BI100"/>
  <c r="BI96"/>
  <c r="BI92"/>
  <c r="BI88"/>
  <c r="BI84"/>
  <c r="BI80"/>
  <c r="BI76"/>
  <c r="BI72"/>
  <c r="BI68"/>
  <c r="BI64"/>
  <c r="BI60"/>
  <c r="BI56"/>
  <c r="BI52"/>
  <c r="BI48"/>
  <c r="BI44"/>
  <c r="BI40"/>
  <c r="BK72"/>
  <c r="BL72" s="1"/>
  <c r="BK64"/>
  <c r="BL64" s="1"/>
  <c r="CA206"/>
  <c r="CA204"/>
  <c r="CA202"/>
  <c r="CA200"/>
  <c r="CC199"/>
  <c r="CD199" s="1"/>
  <c r="CA198"/>
  <c r="CA196"/>
  <c r="CA194"/>
  <c r="CA190"/>
  <c r="CA188"/>
  <c r="CA180"/>
  <c r="CA176"/>
  <c r="CA172"/>
  <c r="CA170"/>
  <c r="CA166"/>
  <c r="CA164"/>
  <c r="CA162"/>
  <c r="CA156"/>
  <c r="CA152"/>
  <c r="CA148"/>
  <c r="CA144"/>
  <c r="CA140"/>
  <c r="CA136"/>
  <c r="CA132"/>
  <c r="CA128"/>
  <c r="CA124"/>
  <c r="CA120"/>
  <c r="CA116"/>
  <c r="CA112"/>
  <c r="CA108"/>
  <c r="CA104"/>
  <c r="CA100"/>
  <c r="CA98"/>
  <c r="CA96"/>
  <c r="CA94"/>
  <c r="CA92"/>
  <c r="CA90"/>
  <c r="CA88"/>
  <c r="CA86"/>
  <c r="CA84"/>
  <c r="CA82"/>
  <c r="CA80"/>
  <c r="CA78"/>
  <c r="CA76"/>
  <c r="CA74"/>
  <c r="CA72"/>
  <c r="CA70"/>
  <c r="CA68"/>
  <c r="CA66"/>
  <c r="CA60"/>
  <c r="CA58"/>
  <c r="CA54"/>
  <c r="CA50"/>
  <c r="CA48"/>
  <c r="CA46"/>
  <c r="CA44"/>
  <c r="CA40"/>
  <c r="CS207"/>
  <c r="CS205"/>
  <c r="CS204"/>
  <c r="CS202"/>
  <c r="CS201"/>
  <c r="CS200"/>
  <c r="CS199"/>
  <c r="CS198"/>
  <c r="CS197"/>
  <c r="CS195"/>
  <c r="EV19"/>
  <c r="EJ26"/>
  <c r="EJ30"/>
  <c r="EJ42"/>
  <c r="DI42"/>
  <c r="CS42"/>
  <c r="DI45"/>
  <c r="CS45"/>
  <c r="EV49"/>
  <c r="DI49"/>
  <c r="CS49"/>
  <c r="EJ52"/>
  <c r="DI52"/>
  <c r="CS52"/>
  <c r="CF55"/>
  <c r="DI55"/>
  <c r="CS55"/>
  <c r="EJ56"/>
  <c r="DI56"/>
  <c r="CS56"/>
  <c r="EI64"/>
  <c r="DI64"/>
  <c r="CS64"/>
  <c r="EG65"/>
  <c r="EP65"/>
  <c r="EQ65" s="1"/>
  <c r="ER65" s="1"/>
  <c r="DI65"/>
  <c r="CS65"/>
  <c r="AZ73"/>
  <c r="EP73"/>
  <c r="EQ73" s="1"/>
  <c r="ER73" s="1"/>
  <c r="DI73"/>
  <c r="CS73"/>
  <c r="DI77"/>
  <c r="CS77"/>
  <c r="DI81"/>
  <c r="CS81"/>
  <c r="DI85"/>
  <c r="CS85"/>
  <c r="DI89"/>
  <c r="CS89"/>
  <c r="DV95"/>
  <c r="DI95"/>
  <c r="CS95"/>
  <c r="EJ102"/>
  <c r="DI102"/>
  <c r="CS102"/>
  <c r="EJ106"/>
  <c r="DI106"/>
  <c r="CS106"/>
  <c r="EJ110"/>
  <c r="DI110"/>
  <c r="CS110"/>
  <c r="EJ114"/>
  <c r="DI114"/>
  <c r="CS114"/>
  <c r="EJ118"/>
  <c r="DI118"/>
  <c r="CS118"/>
  <c r="EI122"/>
  <c r="DI122"/>
  <c r="CS122"/>
  <c r="EI126"/>
  <c r="DI126"/>
  <c r="CS126"/>
  <c r="EI130"/>
  <c r="DI130"/>
  <c r="CS130"/>
  <c r="EI134"/>
  <c r="DI134"/>
  <c r="CS134"/>
  <c r="EI138"/>
  <c r="DI138"/>
  <c r="CS138"/>
  <c r="EI142"/>
  <c r="DI142"/>
  <c r="CS142"/>
  <c r="EI146"/>
  <c r="DI146"/>
  <c r="CS146"/>
  <c r="DI150"/>
  <c r="CS150"/>
  <c r="DI154"/>
  <c r="CS154"/>
  <c r="EI158"/>
  <c r="DI158"/>
  <c r="CS158"/>
  <c r="EF161"/>
  <c r="DI161"/>
  <c r="CS161"/>
  <c r="EF163"/>
  <c r="DI163"/>
  <c r="CS163"/>
  <c r="EI165"/>
  <c r="DI165"/>
  <c r="CS165"/>
  <c r="DI168"/>
  <c r="CS168"/>
  <c r="DI171"/>
  <c r="CS171"/>
  <c r="EI178"/>
  <c r="DI178"/>
  <c r="CS178"/>
  <c r="DI182"/>
  <c r="CS182"/>
  <c r="EJ185"/>
  <c r="DI185"/>
  <c r="CS185"/>
  <c r="DI186"/>
  <c r="CS186"/>
  <c r="DI189"/>
  <c r="CS189"/>
  <c r="EF196"/>
  <c r="DI196"/>
  <c r="EF206"/>
  <c r="DI206"/>
  <c r="EJ57"/>
  <c r="AF66"/>
  <c r="CV66"/>
  <c r="G67"/>
  <c r="AD68"/>
  <c r="DA68"/>
  <c r="G69"/>
  <c r="EP69" s="1"/>
  <c r="EQ69" s="1"/>
  <c r="ER69" s="1"/>
  <c r="AI69"/>
  <c r="BW69"/>
  <c r="DV69"/>
  <c r="G70"/>
  <c r="T70"/>
  <c r="AA70" s="1"/>
  <c r="AZ70"/>
  <c r="BW70"/>
  <c r="DE70"/>
  <c r="EU70"/>
  <c r="BW71"/>
  <c r="BW92"/>
  <c r="M93"/>
  <c r="DM93"/>
  <c r="BW94"/>
  <c r="AI194"/>
  <c r="G198"/>
  <c r="AE204"/>
  <c r="DN204"/>
  <c r="AQ207"/>
  <c r="AQ199"/>
  <c r="AQ195"/>
  <c r="AQ191"/>
  <c r="AQ187"/>
  <c r="AQ183"/>
  <c r="AQ179"/>
  <c r="AQ175"/>
  <c r="AQ171"/>
  <c r="AQ167"/>
  <c r="AQ163"/>
  <c r="AQ159"/>
  <c r="AQ155"/>
  <c r="AQ151"/>
  <c r="AQ147"/>
  <c r="AQ143"/>
  <c r="AQ139"/>
  <c r="AQ135"/>
  <c r="AQ131"/>
  <c r="AQ127"/>
  <c r="AQ123"/>
  <c r="AQ119"/>
  <c r="AQ115"/>
  <c r="AQ111"/>
  <c r="AQ107"/>
  <c r="AQ103"/>
  <c r="AQ99"/>
  <c r="AQ95"/>
  <c r="AQ91"/>
  <c r="AQ87"/>
  <c r="AQ83"/>
  <c r="AQ79"/>
  <c r="AQ75"/>
  <c r="AQ71"/>
  <c r="AQ67"/>
  <c r="AQ63"/>
  <c r="AQ55"/>
  <c r="AQ51"/>
  <c r="AQ43"/>
  <c r="Y207"/>
  <c r="Y199"/>
  <c r="Y195"/>
  <c r="Y191"/>
  <c r="Y187"/>
  <c r="Y183"/>
  <c r="Y179"/>
  <c r="Y175"/>
  <c r="Y171"/>
  <c r="Y167"/>
  <c r="Y163"/>
  <c r="Y159"/>
  <c r="Y155"/>
  <c r="Y151"/>
  <c r="Y147"/>
  <c r="Y143"/>
  <c r="Y139"/>
  <c r="Y135"/>
  <c r="Y131"/>
  <c r="Y127"/>
  <c r="Y123"/>
  <c r="Y119"/>
  <c r="Y115"/>
  <c r="Y111"/>
  <c r="Y107"/>
  <c r="Y103"/>
  <c r="Y99"/>
  <c r="Y95"/>
  <c r="Y91"/>
  <c r="Y87"/>
  <c r="Y83"/>
  <c r="Y79"/>
  <c r="Y75"/>
  <c r="Y71"/>
  <c r="Y67"/>
  <c r="Y63"/>
  <c r="Y55"/>
  <c r="Y51"/>
  <c r="Y43"/>
  <c r="BI205"/>
  <c r="BI201"/>
  <c r="BI197"/>
  <c r="BI189"/>
  <c r="BI185"/>
  <c r="BI181"/>
  <c r="BI177"/>
  <c r="BI173"/>
  <c r="BI169"/>
  <c r="BI165"/>
  <c r="BI161"/>
  <c r="BI157"/>
  <c r="BI153"/>
  <c r="BI149"/>
  <c r="BI145"/>
  <c r="BI141"/>
  <c r="BI137"/>
  <c r="BI133"/>
  <c r="BI129"/>
  <c r="BI125"/>
  <c r="BI121"/>
  <c r="BI117"/>
  <c r="BI113"/>
  <c r="BI109"/>
  <c r="BI105"/>
  <c r="BI101"/>
  <c r="BI97"/>
  <c r="BI93"/>
  <c r="BI89"/>
  <c r="BI85"/>
  <c r="BI81"/>
  <c r="BI77"/>
  <c r="BI73"/>
  <c r="BI69"/>
  <c r="BI65"/>
  <c r="BI61"/>
  <c r="BI57"/>
  <c r="BI53"/>
  <c r="BI49"/>
  <c r="BI45"/>
  <c r="BI41"/>
  <c r="BK69"/>
  <c r="BL69" s="1"/>
  <c r="BK65"/>
  <c r="BL65" s="1"/>
  <c r="B13" i="23"/>
  <c r="B26" i="26"/>
  <c r="B24" i="27"/>
  <c r="R25"/>
  <c r="B62" i="26"/>
  <c r="B95"/>
  <c r="B132"/>
  <c r="B165"/>
  <c r="B202"/>
  <c r="B235"/>
  <c r="B272"/>
  <c r="B338"/>
  <c r="B341"/>
  <c r="R58" i="27"/>
  <c r="R88"/>
  <c r="R90"/>
  <c r="R92"/>
  <c r="B121"/>
  <c r="B124"/>
  <c r="R157"/>
  <c r="B189"/>
  <c r="B191"/>
  <c r="B222"/>
  <c r="B224"/>
  <c r="R253"/>
  <c r="R255"/>
  <c r="R257"/>
  <c r="B286"/>
  <c r="B289"/>
  <c r="R319"/>
  <c r="R321"/>
  <c r="R323"/>
  <c r="R24"/>
  <c r="B58" i="26"/>
  <c r="B61"/>
  <c r="B128"/>
  <c r="B131"/>
  <c r="B198"/>
  <c r="B201"/>
  <c r="B268"/>
  <c r="B271"/>
  <c r="B307"/>
  <c r="B340"/>
  <c r="B55" i="27"/>
  <c r="B58"/>
  <c r="B90"/>
  <c r="B92"/>
  <c r="R121"/>
  <c r="R123"/>
  <c r="R125"/>
  <c r="B154"/>
  <c r="B157"/>
  <c r="R190"/>
  <c r="R223"/>
  <c r="B255"/>
  <c r="B257"/>
  <c r="R286"/>
  <c r="R288"/>
  <c r="R290"/>
  <c r="B321"/>
  <c r="B323"/>
  <c r="B14" i="23"/>
  <c r="B26" i="27"/>
  <c r="B60" i="26"/>
  <c r="B97"/>
  <c r="B130"/>
  <c r="B167"/>
  <c r="B200"/>
  <c r="B237"/>
  <c r="B270"/>
  <c r="B303"/>
  <c r="B306"/>
  <c r="R55" i="27"/>
  <c r="R57"/>
  <c r="R59"/>
  <c r="R91"/>
  <c r="B123"/>
  <c r="B125"/>
  <c r="R154"/>
  <c r="R156"/>
  <c r="R158"/>
  <c r="B187"/>
  <c r="B190"/>
  <c r="B220"/>
  <c r="B223"/>
  <c r="R256"/>
  <c r="B288"/>
  <c r="B290"/>
  <c r="R322"/>
  <c r="B27" i="26"/>
  <c r="B25" i="27"/>
  <c r="R26"/>
  <c r="B93" i="26"/>
  <c r="B96"/>
  <c r="B163"/>
  <c r="B166"/>
  <c r="B233"/>
  <c r="B236"/>
  <c r="B305"/>
  <c r="B342"/>
  <c r="B57" i="27"/>
  <c r="B59"/>
  <c r="B88"/>
  <c r="B91"/>
  <c r="R124"/>
  <c r="B156"/>
  <c r="B158"/>
  <c r="R187"/>
  <c r="R189"/>
  <c r="R191"/>
  <c r="R220"/>
  <c r="B253"/>
  <c r="B256"/>
  <c r="R289"/>
  <c r="J12"/>
  <c r="N12" s="1"/>
  <c r="J16"/>
  <c r="N16" s="1"/>
  <c r="J14"/>
  <c r="N14" s="1"/>
  <c r="Z14"/>
  <c r="AD14" s="1"/>
  <c r="Z12"/>
  <c r="AD12" s="1"/>
  <c r="J17" i="26"/>
  <c r="N17" s="1"/>
  <c r="J15"/>
  <c r="N15" s="1"/>
  <c r="BR23" i="17"/>
  <c r="EJ23"/>
  <c r="EJ28"/>
  <c r="D23"/>
  <c r="EV27"/>
  <c r="DD27"/>
  <c r="AE27"/>
  <c r="DW27"/>
  <c r="AX27"/>
  <c r="EJ27"/>
  <c r="BR27"/>
  <c r="D27"/>
  <c r="CK27"/>
  <c r="L27"/>
  <c r="EV45"/>
  <c r="DW45"/>
  <c r="AX45"/>
  <c r="EJ45"/>
  <c r="BR45"/>
  <c r="D45"/>
  <c r="CK45"/>
  <c r="L45"/>
  <c r="DD45"/>
  <c r="DJ45" s="1"/>
  <c r="AE45"/>
  <c r="EJ186"/>
  <c r="BV186"/>
  <c r="CC186" s="1"/>
  <c r="CD186" s="1"/>
  <c r="DL186"/>
  <c r="EV186"/>
  <c r="F186"/>
  <c r="AH186"/>
  <c r="EV37"/>
  <c r="DW37"/>
  <c r="AX37"/>
  <c r="EJ37"/>
  <c r="BR37"/>
  <c r="D37"/>
  <c r="CK37"/>
  <c r="L37"/>
  <c r="DD37"/>
  <c r="AE37"/>
  <c r="EV11"/>
  <c r="DD11"/>
  <c r="AE11"/>
  <c r="CK11"/>
  <c r="L11"/>
  <c r="DW11"/>
  <c r="AX11"/>
  <c r="EJ11"/>
  <c r="BR11"/>
  <c r="D11"/>
  <c r="EV15"/>
  <c r="DW15"/>
  <c r="AX15"/>
  <c r="EJ15"/>
  <c r="BR15"/>
  <c r="D15"/>
  <c r="DD15"/>
  <c r="AE15"/>
  <c r="CK15"/>
  <c r="L15"/>
  <c r="EV61"/>
  <c r="DW61"/>
  <c r="AX61"/>
  <c r="EJ61"/>
  <c r="BR61"/>
  <c r="D61"/>
  <c r="CK61"/>
  <c r="L61"/>
  <c r="DD61"/>
  <c r="DJ61" s="1"/>
  <c r="AE61"/>
  <c r="EJ100"/>
  <c r="AZ100"/>
  <c r="BS100"/>
  <c r="E100"/>
  <c r="CN100"/>
  <c r="CT100" s="1"/>
  <c r="M100"/>
  <c r="AF100"/>
  <c r="EV31"/>
  <c r="DD31"/>
  <c r="AE31"/>
  <c r="DW31"/>
  <c r="AX31"/>
  <c r="EJ31"/>
  <c r="BR31"/>
  <c r="D31"/>
  <c r="CK31"/>
  <c r="L31"/>
  <c r="EV35"/>
  <c r="DW35"/>
  <c r="AX35"/>
  <c r="EJ35"/>
  <c r="BR35"/>
  <c r="D35"/>
  <c r="CK35"/>
  <c r="L35"/>
  <c r="DD35"/>
  <c r="AE35"/>
  <c r="EV53"/>
  <c r="DW53"/>
  <c r="AX53"/>
  <c r="EJ53"/>
  <c r="BR53"/>
  <c r="D53"/>
  <c r="CK53"/>
  <c r="L53"/>
  <c r="DD53"/>
  <c r="DJ53" s="1"/>
  <c r="AE53"/>
  <c r="EJ183"/>
  <c r="DL183"/>
  <c r="EV183"/>
  <c r="F183"/>
  <c r="AH183"/>
  <c r="BV183"/>
  <c r="CC183" s="1"/>
  <c r="CD183" s="1"/>
  <c r="EJ187"/>
  <c r="DL187"/>
  <c r="EV187"/>
  <c r="F187"/>
  <c r="AH187"/>
  <c r="BV187"/>
  <c r="CC187" s="1"/>
  <c r="CD187" s="1"/>
  <c r="DW19"/>
  <c r="AF98"/>
  <c r="DE98"/>
  <c r="AZ160"/>
  <c r="DX160"/>
  <c r="DL184"/>
  <c r="DY188"/>
  <c r="AX191"/>
  <c r="DW191"/>
  <c r="AZ195"/>
  <c r="DX195"/>
  <c r="AE19"/>
  <c r="DD19"/>
  <c r="AX23"/>
  <c r="DW23"/>
  <c r="AX41"/>
  <c r="DW41"/>
  <c r="AX49"/>
  <c r="DW49"/>
  <c r="AX57"/>
  <c r="DW57"/>
  <c r="BW63"/>
  <c r="I68"/>
  <c r="T68"/>
  <c r="AA68" s="1"/>
  <c r="AM68"/>
  <c r="BN68"/>
  <c r="CG68"/>
  <c r="CX68"/>
  <c r="DO68"/>
  <c r="EU68"/>
  <c r="G95"/>
  <c r="DM95"/>
  <c r="M98"/>
  <c r="CN98"/>
  <c r="CT98" s="1"/>
  <c r="AF160"/>
  <c r="DE160"/>
  <c r="C161"/>
  <c r="EP161" s="1"/>
  <c r="EQ161" s="1"/>
  <c r="ER161" s="1"/>
  <c r="AD161"/>
  <c r="BP161"/>
  <c r="DA161"/>
  <c r="EI161"/>
  <c r="BV184"/>
  <c r="CC184" s="1"/>
  <c r="CD184" s="1"/>
  <c r="DL185"/>
  <c r="BV188"/>
  <c r="CC188" s="1"/>
  <c r="CD188" s="1"/>
  <c r="AE191"/>
  <c r="DD191"/>
  <c r="DJ191" s="1"/>
  <c r="AF195"/>
  <c r="DE195"/>
  <c r="C196"/>
  <c r="EP196" s="1"/>
  <c r="EQ196" s="1"/>
  <c r="ER196" s="1"/>
  <c r="AD196"/>
  <c r="BP196"/>
  <c r="DA196"/>
  <c r="EI196"/>
  <c r="AH197"/>
  <c r="DM198"/>
  <c r="U199"/>
  <c r="DP203"/>
  <c r="CW206"/>
  <c r="AX19"/>
  <c r="L19"/>
  <c r="CK19"/>
  <c r="AE23"/>
  <c r="DD23"/>
  <c r="AE41"/>
  <c r="DD41"/>
  <c r="DJ41" s="1"/>
  <c r="CW43"/>
  <c r="AE49"/>
  <c r="DD49"/>
  <c r="DJ49" s="1"/>
  <c r="CW51"/>
  <c r="AE57"/>
  <c r="DD57"/>
  <c r="DJ57" s="1"/>
  <c r="CW59"/>
  <c r="G63"/>
  <c r="E64"/>
  <c r="M64"/>
  <c r="AF64"/>
  <c r="AZ64"/>
  <c r="BS64"/>
  <c r="CV64"/>
  <c r="DO64"/>
  <c r="EU64"/>
  <c r="CJ65"/>
  <c r="DV65"/>
  <c r="E66"/>
  <c r="P66"/>
  <c r="AM66"/>
  <c r="BW66"/>
  <c r="DE66"/>
  <c r="EU66"/>
  <c r="DM67"/>
  <c r="G68"/>
  <c r="EP68" s="1"/>
  <c r="EQ68" s="1"/>
  <c r="ER68" s="1"/>
  <c r="P68"/>
  <c r="AI68"/>
  <c r="BD68"/>
  <c r="BK68" s="1"/>
  <c r="BL68" s="1"/>
  <c r="BW68"/>
  <c r="CV68"/>
  <c r="DM68"/>
  <c r="EG68"/>
  <c r="AI92"/>
  <c r="E93"/>
  <c r="AI93"/>
  <c r="CN93"/>
  <c r="CT93" s="1"/>
  <c r="EG93"/>
  <c r="BW95"/>
  <c r="G98"/>
  <c r="BS98"/>
  <c r="EU98"/>
  <c r="M160"/>
  <c r="CN160"/>
  <c r="CT160" s="1"/>
  <c r="P161"/>
  <c r="BD161"/>
  <c r="BK161" s="1"/>
  <c r="BL161" s="1"/>
  <c r="CV161"/>
  <c r="DZ161"/>
  <c r="G163"/>
  <c r="AI165"/>
  <c r="CK165"/>
  <c r="EF165"/>
  <c r="G167"/>
  <c r="EP167" s="1"/>
  <c r="EQ167" s="1"/>
  <c r="ER167" s="1"/>
  <c r="BD167"/>
  <c r="BK167" s="1"/>
  <c r="BL167" s="1"/>
  <c r="DA167"/>
  <c r="AH184"/>
  <c r="BV185"/>
  <c r="CC185" s="1"/>
  <c r="CD185" s="1"/>
  <c r="AH188"/>
  <c r="L191"/>
  <c r="CK191"/>
  <c r="DM194"/>
  <c r="M195"/>
  <c r="CN195"/>
  <c r="CT195" s="1"/>
  <c r="P196"/>
  <c r="BD196"/>
  <c r="BK196" s="1"/>
  <c r="BL196" s="1"/>
  <c r="CV196"/>
  <c r="DZ196"/>
  <c r="F197"/>
  <c r="EV197"/>
  <c r="BW198"/>
  <c r="E199"/>
  <c r="H202"/>
  <c r="BV203"/>
  <c r="CC203" s="1"/>
  <c r="CD203" s="1"/>
  <c r="H204"/>
  <c r="BR204"/>
  <c r="EJ204"/>
  <c r="AX206"/>
  <c r="D19"/>
  <c r="BR19"/>
  <c r="EJ19"/>
  <c r="L23"/>
  <c r="CK23"/>
  <c r="L41"/>
  <c r="CK41"/>
  <c r="Q43"/>
  <c r="L49"/>
  <c r="CK49"/>
  <c r="Q51"/>
  <c r="L57"/>
  <c r="CK57"/>
  <c r="Q59"/>
  <c r="C64"/>
  <c r="EP64" s="1"/>
  <c r="EQ64" s="1"/>
  <c r="ER64" s="1"/>
  <c r="K64"/>
  <c r="AD64"/>
  <c r="AW64"/>
  <c r="BP64"/>
  <c r="CN64"/>
  <c r="CT64" s="1"/>
  <c r="DM64"/>
  <c r="EG64"/>
  <c r="M66"/>
  <c r="AI66"/>
  <c r="BS66"/>
  <c r="CX66"/>
  <c r="DZ66"/>
  <c r="BW67"/>
  <c r="E68"/>
  <c r="M68"/>
  <c r="AF68"/>
  <c r="AZ68"/>
  <c r="BS68"/>
  <c r="CN68"/>
  <c r="CT68" s="1"/>
  <c r="DE68"/>
  <c r="DZ68"/>
  <c r="DA69"/>
  <c r="EI69"/>
  <c r="DM71"/>
  <c r="T93"/>
  <c r="AA93" s="1"/>
  <c r="BW93"/>
  <c r="DX93"/>
  <c r="P94"/>
  <c r="DZ94"/>
  <c r="BD95"/>
  <c r="BK95" s="1"/>
  <c r="BL95" s="1"/>
  <c r="C98"/>
  <c r="AZ98"/>
  <c r="DX98"/>
  <c r="E160"/>
  <c r="BS160"/>
  <c r="EU160"/>
  <c r="K161"/>
  <c r="AW161"/>
  <c r="CJ161"/>
  <c r="DV161"/>
  <c r="Q165"/>
  <c r="BW165"/>
  <c r="DW165"/>
  <c r="F184"/>
  <c r="EV184"/>
  <c r="AH185"/>
  <c r="F188"/>
  <c r="D191"/>
  <c r="BR191"/>
  <c r="EJ191"/>
  <c r="DP193"/>
  <c r="BW194"/>
  <c r="E195"/>
  <c r="BS195"/>
  <c r="EU195"/>
  <c r="K196"/>
  <c r="AW196"/>
  <c r="CJ196"/>
  <c r="DV196"/>
  <c r="DL197"/>
  <c r="AI198"/>
  <c r="DY199"/>
  <c r="N203"/>
  <c r="DP10"/>
  <c r="N10"/>
  <c r="DL10"/>
  <c r="AH10"/>
  <c r="CO10"/>
  <c r="DY10"/>
  <c r="BA10"/>
  <c r="EV10"/>
  <c r="BV10"/>
  <c r="F10"/>
  <c r="EV9"/>
  <c r="DD9"/>
  <c r="AE9"/>
  <c r="DN9"/>
  <c r="CF9"/>
  <c r="AL9"/>
  <c r="H9"/>
  <c r="EJ9"/>
  <c r="BR9"/>
  <c r="D9"/>
  <c r="DW9"/>
  <c r="CK9"/>
  <c r="AX9"/>
  <c r="L9"/>
  <c r="EF9"/>
  <c r="CW9"/>
  <c r="BE9"/>
  <c r="Q9"/>
  <c r="DP14"/>
  <c r="DL14"/>
  <c r="AH14"/>
  <c r="DY14"/>
  <c r="BA14"/>
  <c r="CO14"/>
  <c r="N14"/>
  <c r="EV14"/>
  <c r="BV14"/>
  <c r="F14"/>
  <c r="EV25"/>
  <c r="DN25"/>
  <c r="CF25"/>
  <c r="AL25"/>
  <c r="H25"/>
  <c r="DW25"/>
  <c r="CK25"/>
  <c r="AX25"/>
  <c r="L25"/>
  <c r="EF25"/>
  <c r="CW25"/>
  <c r="BE25"/>
  <c r="Q25"/>
  <c r="EJ25"/>
  <c r="DD25"/>
  <c r="BR25"/>
  <c r="AE25"/>
  <c r="D25"/>
  <c r="EJ34"/>
  <c r="CZ34"/>
  <c r="EV34"/>
  <c r="EU8"/>
  <c r="EJ8"/>
  <c r="CK8"/>
  <c r="AX8"/>
  <c r="EV8"/>
  <c r="DY8"/>
  <c r="DL8"/>
  <c r="CO8"/>
  <c r="BV8"/>
  <c r="BA8"/>
  <c r="AH8"/>
  <c r="N8"/>
  <c r="F8"/>
  <c r="DD8"/>
  <c r="BR8"/>
  <c r="D8"/>
  <c r="EF8"/>
  <c r="DN8"/>
  <c r="CW8"/>
  <c r="CF8"/>
  <c r="BE8"/>
  <c r="AL8"/>
  <c r="Q8"/>
  <c r="H8"/>
  <c r="DW8"/>
  <c r="L8"/>
  <c r="C8"/>
  <c r="EH8"/>
  <c r="DP8"/>
  <c r="CZ8"/>
  <c r="CH8"/>
  <c r="BO8"/>
  <c r="AV8"/>
  <c r="U8"/>
  <c r="J8"/>
  <c r="AE8"/>
  <c r="EV13"/>
  <c r="DD13"/>
  <c r="DN13"/>
  <c r="CF13"/>
  <c r="AL13"/>
  <c r="H13"/>
  <c r="D13"/>
  <c r="DW13"/>
  <c r="CK13"/>
  <c r="AX13"/>
  <c r="L13"/>
  <c r="EJ13"/>
  <c r="BR13"/>
  <c r="EF13"/>
  <c r="CW13"/>
  <c r="BE13"/>
  <c r="Q13"/>
  <c r="AE13"/>
  <c r="DP18"/>
  <c r="DL18"/>
  <c r="AH18"/>
  <c r="DY18"/>
  <c r="BA18"/>
  <c r="N18"/>
  <c r="EV18"/>
  <c r="BV18"/>
  <c r="F18"/>
  <c r="CO18"/>
  <c r="EV33"/>
  <c r="DN33"/>
  <c r="CF33"/>
  <c r="AL33"/>
  <c r="H33"/>
  <c r="DW33"/>
  <c r="CK33"/>
  <c r="AX33"/>
  <c r="L33"/>
  <c r="EF33"/>
  <c r="CW33"/>
  <c r="BE33"/>
  <c r="Q33"/>
  <c r="EJ33"/>
  <c r="DD33"/>
  <c r="BR33"/>
  <c r="AE33"/>
  <c r="D33"/>
  <c r="EV17"/>
  <c r="BR17"/>
  <c r="DN17"/>
  <c r="CF17"/>
  <c r="AL17"/>
  <c r="H17"/>
  <c r="DW17"/>
  <c r="CK17"/>
  <c r="AX17"/>
  <c r="L17"/>
  <c r="EF17"/>
  <c r="CW17"/>
  <c r="BE17"/>
  <c r="Q17"/>
  <c r="EJ17"/>
  <c r="DD17"/>
  <c r="AE17"/>
  <c r="D17"/>
  <c r="DP22"/>
  <c r="CO22"/>
  <c r="N22"/>
  <c r="DL22"/>
  <c r="AH22"/>
  <c r="DY22"/>
  <c r="BA22"/>
  <c r="EV22"/>
  <c r="BV22"/>
  <c r="F22"/>
  <c r="EV21"/>
  <c r="EJ21"/>
  <c r="DD21"/>
  <c r="BR21"/>
  <c r="AE21"/>
  <c r="D21"/>
  <c r="DN21"/>
  <c r="CF21"/>
  <c r="AL21"/>
  <c r="H21"/>
  <c r="DW21"/>
  <c r="CK21"/>
  <c r="AX21"/>
  <c r="L21"/>
  <c r="EF21"/>
  <c r="CW21"/>
  <c r="BE21"/>
  <c r="Q21"/>
  <c r="EU91"/>
  <c r="DV91"/>
  <c r="CX91"/>
  <c r="BS91"/>
  <c r="AX91"/>
  <c r="AI91"/>
  <c r="T91"/>
  <c r="AA91" s="1"/>
  <c r="L91"/>
  <c r="G91"/>
  <c r="DX91"/>
  <c r="DA91"/>
  <c r="CG91"/>
  <c r="AZ91"/>
  <c r="AL91"/>
  <c r="AD91"/>
  <c r="M91"/>
  <c r="H91"/>
  <c r="C91"/>
  <c r="EG91"/>
  <c r="DE91"/>
  <c r="CJ91"/>
  <c r="BN91"/>
  <c r="AM91"/>
  <c r="AE91"/>
  <c r="P91"/>
  <c r="I91"/>
  <c r="D91"/>
  <c r="EI91"/>
  <c r="DO91"/>
  <c r="CN91"/>
  <c r="CT91" s="1"/>
  <c r="BP91"/>
  <c r="AW91"/>
  <c r="AF91"/>
  <c r="Q91"/>
  <c r="K91"/>
  <c r="E91"/>
  <c r="EV205"/>
  <c r="J205"/>
  <c r="AV205"/>
  <c r="CH205"/>
  <c r="DP205"/>
  <c r="BA16"/>
  <c r="H11"/>
  <c r="AL11"/>
  <c r="CF11"/>
  <c r="DN11"/>
  <c r="AH12"/>
  <c r="DL12"/>
  <c r="H15"/>
  <c r="AL15"/>
  <c r="CF15"/>
  <c r="DN15"/>
  <c r="AH16"/>
  <c r="DL16"/>
  <c r="H19"/>
  <c r="AL19"/>
  <c r="CF19"/>
  <c r="DN19"/>
  <c r="AH20"/>
  <c r="DL20"/>
  <c r="H23"/>
  <c r="AL23"/>
  <c r="CF23"/>
  <c r="DN23"/>
  <c r="AH24"/>
  <c r="Q27"/>
  <c r="BE27"/>
  <c r="CW27"/>
  <c r="EF27"/>
  <c r="L29"/>
  <c r="AX29"/>
  <c r="CK29"/>
  <c r="DW29"/>
  <c r="H31"/>
  <c r="AL31"/>
  <c r="CF31"/>
  <c r="DN31"/>
  <c r="H35"/>
  <c r="AL35"/>
  <c r="CF35"/>
  <c r="DN35"/>
  <c r="H39"/>
  <c r="H43"/>
  <c r="H47"/>
  <c r="H51"/>
  <c r="H55"/>
  <c r="H59"/>
  <c r="EV39"/>
  <c r="DW39"/>
  <c r="CK39"/>
  <c r="AX39"/>
  <c r="L39"/>
  <c r="EJ39"/>
  <c r="DD39"/>
  <c r="DJ39" s="1"/>
  <c r="BR39"/>
  <c r="AE39"/>
  <c r="D39"/>
  <c r="EV43"/>
  <c r="EJ43"/>
  <c r="DD43"/>
  <c r="DJ43" s="1"/>
  <c r="BR43"/>
  <c r="AE43"/>
  <c r="D43"/>
  <c r="DW43"/>
  <c r="CK43"/>
  <c r="AX43"/>
  <c r="L43"/>
  <c r="EV47"/>
  <c r="DW47"/>
  <c r="CK47"/>
  <c r="AX47"/>
  <c r="L47"/>
  <c r="EJ47"/>
  <c r="DD47"/>
  <c r="DJ47" s="1"/>
  <c r="BR47"/>
  <c r="AE47"/>
  <c r="D47"/>
  <c r="EV51"/>
  <c r="EJ51"/>
  <c r="DD51"/>
  <c r="DJ51" s="1"/>
  <c r="BR51"/>
  <c r="AE51"/>
  <c r="D51"/>
  <c r="DW51"/>
  <c r="CK51"/>
  <c r="AX51"/>
  <c r="L51"/>
  <c r="EV55"/>
  <c r="DW55"/>
  <c r="CK55"/>
  <c r="AX55"/>
  <c r="L55"/>
  <c r="EJ55"/>
  <c r="DD55"/>
  <c r="DJ55" s="1"/>
  <c r="BR55"/>
  <c r="AE55"/>
  <c r="D55"/>
  <c r="EV59"/>
  <c r="EJ59"/>
  <c r="DD59"/>
  <c r="DJ59" s="1"/>
  <c r="BR59"/>
  <c r="AE59"/>
  <c r="D59"/>
  <c r="DW59"/>
  <c r="CK59"/>
  <c r="AX59"/>
  <c r="L59"/>
  <c r="EG63"/>
  <c r="DZ63"/>
  <c r="BD63"/>
  <c r="BK63" s="1"/>
  <c r="BL63" s="1"/>
  <c r="CV63"/>
  <c r="P63"/>
  <c r="EG67"/>
  <c r="DZ67"/>
  <c r="BD67"/>
  <c r="BK67" s="1"/>
  <c r="BL67" s="1"/>
  <c r="CV67"/>
  <c r="P67"/>
  <c r="DY12"/>
  <c r="N12"/>
  <c r="CO12"/>
  <c r="N16"/>
  <c r="CO16"/>
  <c r="N20"/>
  <c r="CO20"/>
  <c r="N24"/>
  <c r="H29"/>
  <c r="AL29"/>
  <c r="CF29"/>
  <c r="DN29"/>
  <c r="BE39"/>
  <c r="EF39"/>
  <c r="BE43"/>
  <c r="EF43"/>
  <c r="BE47"/>
  <c r="EF47"/>
  <c r="BE51"/>
  <c r="EF51"/>
  <c r="BE55"/>
  <c r="EF55"/>
  <c r="BE59"/>
  <c r="EF59"/>
  <c r="EV164"/>
  <c r="DX164"/>
  <c r="CX164"/>
  <c r="BV164"/>
  <c r="CC164" s="1"/>
  <c r="CD164" s="1"/>
  <c r="AZ164"/>
  <c r="T164"/>
  <c r="AA164" s="1"/>
  <c r="F164"/>
  <c r="DY164"/>
  <c r="DE164"/>
  <c r="CG164"/>
  <c r="BA164"/>
  <c r="AF164"/>
  <c r="I164"/>
  <c r="EG164"/>
  <c r="DL164"/>
  <c r="CN164"/>
  <c r="CT164" s="1"/>
  <c r="BN164"/>
  <c r="AH164"/>
  <c r="M164"/>
  <c r="EU164"/>
  <c r="DO164"/>
  <c r="CO164"/>
  <c r="BS164"/>
  <c r="AM164"/>
  <c r="N164"/>
  <c r="E164"/>
  <c r="F168"/>
  <c r="E168"/>
  <c r="EU189"/>
  <c r="EJ189"/>
  <c r="DD189"/>
  <c r="DJ189" s="1"/>
  <c r="BR189"/>
  <c r="AE189"/>
  <c r="D189"/>
  <c r="DN189"/>
  <c r="CF189"/>
  <c r="AL189"/>
  <c r="H189"/>
  <c r="DW189"/>
  <c r="CK189"/>
  <c r="AX189"/>
  <c r="L189"/>
  <c r="EF189"/>
  <c r="CW189"/>
  <c r="BE189"/>
  <c r="Q189"/>
  <c r="Q11"/>
  <c r="BE11"/>
  <c r="CW11"/>
  <c r="EF11"/>
  <c r="F12"/>
  <c r="BV12"/>
  <c r="EV12"/>
  <c r="Q15"/>
  <c r="BE15"/>
  <c r="CW15"/>
  <c r="EF15"/>
  <c r="F16"/>
  <c r="BV16"/>
  <c r="EV16"/>
  <c r="Q19"/>
  <c r="BE19"/>
  <c r="CW19"/>
  <c r="EF19"/>
  <c r="F20"/>
  <c r="BV20"/>
  <c r="EV20"/>
  <c r="Q23"/>
  <c r="BE23"/>
  <c r="CW23"/>
  <c r="EF23"/>
  <c r="F24"/>
  <c r="H27"/>
  <c r="AL27"/>
  <c r="CF27"/>
  <c r="DN27"/>
  <c r="D29"/>
  <c r="AE29"/>
  <c r="BR29"/>
  <c r="DD29"/>
  <c r="EJ29"/>
  <c r="Q31"/>
  <c r="BE31"/>
  <c r="CW31"/>
  <c r="EF31"/>
  <c r="Q35"/>
  <c r="BE35"/>
  <c r="CW35"/>
  <c r="EF35"/>
  <c r="AL39"/>
  <c r="DN39"/>
  <c r="AL43"/>
  <c r="DN43"/>
  <c r="AL47"/>
  <c r="DN47"/>
  <c r="AL51"/>
  <c r="DN51"/>
  <c r="AL55"/>
  <c r="DN55"/>
  <c r="AL59"/>
  <c r="DN59"/>
  <c r="DM63"/>
  <c r="F162"/>
  <c r="N162"/>
  <c r="AH207"/>
  <c r="BV207"/>
  <c r="CC207" s="1"/>
  <c r="CD207" s="1"/>
  <c r="DL207"/>
  <c r="EV207"/>
  <c r="F207"/>
  <c r="BA20"/>
  <c r="Q29"/>
  <c r="BE29"/>
  <c r="CW29"/>
  <c r="EF29"/>
  <c r="E96"/>
  <c r="M96"/>
  <c r="AF96"/>
  <c r="AZ96"/>
  <c r="BS96"/>
  <c r="CN96"/>
  <c r="CT96" s="1"/>
  <c r="DE96"/>
  <c r="EU96"/>
  <c r="P163"/>
  <c r="BD163"/>
  <c r="BK163" s="1"/>
  <c r="BL163" s="1"/>
  <c r="DM163"/>
  <c r="N183"/>
  <c r="BA183"/>
  <c r="CO183"/>
  <c r="DY183"/>
  <c r="N184"/>
  <c r="BA184"/>
  <c r="CO184"/>
  <c r="DY184"/>
  <c r="N185"/>
  <c r="BA185"/>
  <c r="CO185"/>
  <c r="DY185"/>
  <c r="N186"/>
  <c r="BA186"/>
  <c r="CO186"/>
  <c r="DY186"/>
  <c r="N187"/>
  <c r="BA187"/>
  <c r="CO187"/>
  <c r="DY187"/>
  <c r="N188"/>
  <c r="BA188"/>
  <c r="CO188"/>
  <c r="Q193"/>
  <c r="CH193"/>
  <c r="P194"/>
  <c r="BD194"/>
  <c r="BK194" s="1"/>
  <c r="BL194" s="1"/>
  <c r="CV194"/>
  <c r="DZ194"/>
  <c r="I199"/>
  <c r="BA199"/>
  <c r="CZ199"/>
  <c r="EV199"/>
  <c r="D200"/>
  <c r="L200"/>
  <c r="AE200"/>
  <c r="AX200"/>
  <c r="CK200"/>
  <c r="DW200"/>
  <c r="CF202"/>
  <c r="F203"/>
  <c r="AV203"/>
  <c r="CO203"/>
  <c r="EV203"/>
  <c r="L204"/>
  <c r="AX204"/>
  <c r="CK204"/>
  <c r="DW204"/>
  <c r="Q206"/>
  <c r="CF206"/>
  <c r="DW206"/>
  <c r="H37"/>
  <c r="AL37"/>
  <c r="CF37"/>
  <c r="DN37"/>
  <c r="Q41"/>
  <c r="BE41"/>
  <c r="CW41"/>
  <c r="EF41"/>
  <c r="H45"/>
  <c r="AL45"/>
  <c r="CF45"/>
  <c r="DN45"/>
  <c r="Q49"/>
  <c r="BE49"/>
  <c r="CW49"/>
  <c r="EF49"/>
  <c r="H53"/>
  <c r="AL53"/>
  <c r="CF53"/>
  <c r="DN53"/>
  <c r="Q57"/>
  <c r="BE57"/>
  <c r="CW57"/>
  <c r="EF57"/>
  <c r="H61"/>
  <c r="AL61"/>
  <c r="CF61"/>
  <c r="DN61"/>
  <c r="CJ64"/>
  <c r="DA64"/>
  <c r="DV64"/>
  <c r="BN66"/>
  <c r="CN66"/>
  <c r="CT66" s="1"/>
  <c r="DM66"/>
  <c r="DV68"/>
  <c r="CN70"/>
  <c r="CT70" s="1"/>
  <c r="DM70"/>
  <c r="P71"/>
  <c r="CV71"/>
  <c r="C92"/>
  <c r="EP92" s="1"/>
  <c r="EQ92" s="1"/>
  <c r="ER92" s="1"/>
  <c r="AD92"/>
  <c r="BP92"/>
  <c r="DA92"/>
  <c r="EI92"/>
  <c r="G93"/>
  <c r="P93"/>
  <c r="AM93"/>
  <c r="BS93"/>
  <c r="CV93"/>
  <c r="DO93"/>
  <c r="EU93"/>
  <c r="AI94"/>
  <c r="DM94"/>
  <c r="P95"/>
  <c r="CV95"/>
  <c r="C96"/>
  <c r="K96"/>
  <c r="AD96"/>
  <c r="AW96"/>
  <c r="BP96"/>
  <c r="CJ96"/>
  <c r="DA96"/>
  <c r="EG96"/>
  <c r="I98"/>
  <c r="AM98"/>
  <c r="CG98"/>
  <c r="DO98"/>
  <c r="I100"/>
  <c r="AM100"/>
  <c r="CG100"/>
  <c r="T160"/>
  <c r="AA160" s="1"/>
  <c r="BN160"/>
  <c r="CX160"/>
  <c r="EG160"/>
  <c r="D161"/>
  <c r="L161"/>
  <c r="AE161"/>
  <c r="AX161"/>
  <c r="BR161"/>
  <c r="CK161"/>
  <c r="DD161"/>
  <c r="DJ161" s="1"/>
  <c r="DW161"/>
  <c r="EJ161"/>
  <c r="K163"/>
  <c r="AW163"/>
  <c r="CV163"/>
  <c r="D165"/>
  <c r="P165"/>
  <c r="AL165"/>
  <c r="BR165"/>
  <c r="CV165"/>
  <c r="DN165"/>
  <c r="EJ165"/>
  <c r="L183"/>
  <c r="AX183"/>
  <c r="CK183"/>
  <c r="DW183"/>
  <c r="L184"/>
  <c r="AX184"/>
  <c r="CK184"/>
  <c r="DW184"/>
  <c r="L185"/>
  <c r="AX185"/>
  <c r="CK185"/>
  <c r="DW185"/>
  <c r="L186"/>
  <c r="AX186"/>
  <c r="CK186"/>
  <c r="DW186"/>
  <c r="L187"/>
  <c r="AX187"/>
  <c r="CK187"/>
  <c r="DW187"/>
  <c r="L188"/>
  <c r="AX188"/>
  <c r="CK188"/>
  <c r="H191"/>
  <c r="AL191"/>
  <c r="CF191"/>
  <c r="DN191"/>
  <c r="L193"/>
  <c r="BO193"/>
  <c r="EH193"/>
  <c r="K194"/>
  <c r="AW194"/>
  <c r="CJ194"/>
  <c r="DV194"/>
  <c r="T195"/>
  <c r="AA195" s="1"/>
  <c r="BN195"/>
  <c r="CX195"/>
  <c r="EG195"/>
  <c r="D196"/>
  <c r="L196"/>
  <c r="AE196"/>
  <c r="AX196"/>
  <c r="BR196"/>
  <c r="CK196"/>
  <c r="DD196"/>
  <c r="DJ196" s="1"/>
  <c r="DW196"/>
  <c r="EJ196"/>
  <c r="N197"/>
  <c r="CO197"/>
  <c r="BD198"/>
  <c r="BK198" s="1"/>
  <c r="BL198" s="1"/>
  <c r="DZ198"/>
  <c r="F199"/>
  <c r="AH199"/>
  <c r="CO199"/>
  <c r="EH199"/>
  <c r="C200"/>
  <c r="K200"/>
  <c r="AD200"/>
  <c r="AW200"/>
  <c r="CF200"/>
  <c r="DN200"/>
  <c r="AL202"/>
  <c r="AH203"/>
  <c r="CH203"/>
  <c r="DY203"/>
  <c r="L206"/>
  <c r="BE206"/>
  <c r="DN206"/>
  <c r="P92"/>
  <c r="BD92"/>
  <c r="BK92" s="1"/>
  <c r="BL92" s="1"/>
  <c r="CV92"/>
  <c r="DZ92"/>
  <c r="I96"/>
  <c r="T96"/>
  <c r="AA96" s="1"/>
  <c r="AM96"/>
  <c r="BN96"/>
  <c r="CG96"/>
  <c r="CX96"/>
  <c r="DX96"/>
  <c r="H200"/>
  <c r="Q200"/>
  <c r="AL200"/>
  <c r="BR200"/>
  <c r="DD200"/>
  <c r="DJ200" s="1"/>
  <c r="EJ200"/>
  <c r="Q37"/>
  <c r="BE37"/>
  <c r="CW37"/>
  <c r="EF37"/>
  <c r="H41"/>
  <c r="AL41"/>
  <c r="CF41"/>
  <c r="DN41"/>
  <c r="Q45"/>
  <c r="BE45"/>
  <c r="CW45"/>
  <c r="EF45"/>
  <c r="H49"/>
  <c r="AL49"/>
  <c r="CF49"/>
  <c r="DN49"/>
  <c r="Q53"/>
  <c r="BE53"/>
  <c r="CW53"/>
  <c r="EF53"/>
  <c r="H57"/>
  <c r="AL57"/>
  <c r="CF57"/>
  <c r="DN57"/>
  <c r="Q61"/>
  <c r="BE61"/>
  <c r="CW61"/>
  <c r="EF61"/>
  <c r="BD71"/>
  <c r="BK71" s="1"/>
  <c r="BL71" s="1"/>
  <c r="DZ71"/>
  <c r="AD73"/>
  <c r="K92"/>
  <c r="AW92"/>
  <c r="CJ92"/>
  <c r="DV92"/>
  <c r="C93"/>
  <c r="K93"/>
  <c r="AF93"/>
  <c r="BD93"/>
  <c r="BK93" s="1"/>
  <c r="BL93" s="1"/>
  <c r="CG93"/>
  <c r="DE93"/>
  <c r="G96"/>
  <c r="EP96" s="1"/>
  <c r="EQ96" s="1"/>
  <c r="ER96" s="1"/>
  <c r="P96"/>
  <c r="AI96"/>
  <c r="BD96"/>
  <c r="BK96" s="1"/>
  <c r="BL96" s="1"/>
  <c r="BW96"/>
  <c r="CV96"/>
  <c r="DO96"/>
  <c r="E98"/>
  <c r="T98"/>
  <c r="AA98" s="1"/>
  <c r="BN98"/>
  <c r="CX98"/>
  <c r="EG98"/>
  <c r="T100"/>
  <c r="AA100" s="1"/>
  <c r="BN100"/>
  <c r="I160"/>
  <c r="AM160"/>
  <c r="CG160"/>
  <c r="DO160"/>
  <c r="H161"/>
  <c r="Q161"/>
  <c r="AL161"/>
  <c r="BE161"/>
  <c r="CF161"/>
  <c r="CW161"/>
  <c r="DN161"/>
  <c r="C163"/>
  <c r="AD163"/>
  <c r="BP163"/>
  <c r="DZ163"/>
  <c r="H165"/>
  <c r="AE165"/>
  <c r="BD165"/>
  <c r="BK165" s="1"/>
  <c r="BL165" s="1"/>
  <c r="CF165"/>
  <c r="DD165"/>
  <c r="DJ165" s="1"/>
  <c r="DZ165"/>
  <c r="K167"/>
  <c r="AW167"/>
  <c r="CJ167"/>
  <c r="D183"/>
  <c r="AE183"/>
  <c r="BR183"/>
  <c r="DD183"/>
  <c r="DJ183" s="1"/>
  <c r="D184"/>
  <c r="AE184"/>
  <c r="BR184"/>
  <c r="DD184"/>
  <c r="DJ184" s="1"/>
  <c r="D185"/>
  <c r="AE185"/>
  <c r="BR185"/>
  <c r="DD185"/>
  <c r="DJ185" s="1"/>
  <c r="D186"/>
  <c r="AE186"/>
  <c r="BR186"/>
  <c r="DD186"/>
  <c r="DJ186" s="1"/>
  <c r="D187"/>
  <c r="AE187"/>
  <c r="BR187"/>
  <c r="DD187"/>
  <c r="DJ187" s="1"/>
  <c r="D188"/>
  <c r="AE188"/>
  <c r="BR188"/>
  <c r="Q191"/>
  <c r="BE191"/>
  <c r="CW191"/>
  <c r="EF191"/>
  <c r="J192"/>
  <c r="D193"/>
  <c r="AE193"/>
  <c r="CZ193"/>
  <c r="C194"/>
  <c r="EP194" s="1"/>
  <c r="EQ194" s="1"/>
  <c r="ER194" s="1"/>
  <c r="AD194"/>
  <c r="BP194"/>
  <c r="DA194"/>
  <c r="EI194"/>
  <c r="I195"/>
  <c r="AM195"/>
  <c r="CG195"/>
  <c r="H196"/>
  <c r="Q196"/>
  <c r="AL196"/>
  <c r="BE196"/>
  <c r="CF196"/>
  <c r="CW196"/>
  <c r="DN196"/>
  <c r="BA197"/>
  <c r="DY197"/>
  <c r="P198"/>
  <c r="N199"/>
  <c r="BO199"/>
  <c r="G200"/>
  <c r="EP200" s="1"/>
  <c r="EQ200" s="1"/>
  <c r="ER200" s="1"/>
  <c r="P200"/>
  <c r="AI200"/>
  <c r="BE200"/>
  <c r="CW200"/>
  <c r="EF200"/>
  <c r="J203"/>
  <c r="BA203"/>
  <c r="BE204"/>
  <c r="CW204"/>
  <c r="AL206"/>
  <c r="CK206"/>
  <c r="EJ12"/>
  <c r="EF12"/>
  <c r="DW12"/>
  <c r="DN12"/>
  <c r="DD12"/>
  <c r="CW12"/>
  <c r="CK12"/>
  <c r="CF12"/>
  <c r="BR12"/>
  <c r="BE12"/>
  <c r="AX12"/>
  <c r="AL12"/>
  <c r="AE12"/>
  <c r="Q12"/>
  <c r="L12"/>
  <c r="H12"/>
  <c r="D12"/>
  <c r="EU12"/>
  <c r="EG12"/>
  <c r="DX12"/>
  <c r="DO12"/>
  <c r="DE12"/>
  <c r="CX12"/>
  <c r="CN12"/>
  <c r="CG12"/>
  <c r="BS12"/>
  <c r="BN12"/>
  <c r="AZ12"/>
  <c r="AM12"/>
  <c r="AF12"/>
  <c r="T12"/>
  <c r="M12"/>
  <c r="I12"/>
  <c r="E12"/>
  <c r="EI12"/>
  <c r="DZ12"/>
  <c r="DV12"/>
  <c r="DM12"/>
  <c r="DA12"/>
  <c r="CV12"/>
  <c r="CJ12"/>
  <c r="BW12"/>
  <c r="BP12"/>
  <c r="BD12"/>
  <c r="AW12"/>
  <c r="AI12"/>
  <c r="AD12"/>
  <c r="P12"/>
  <c r="K12"/>
  <c r="G12"/>
  <c r="C12"/>
  <c r="EJ16"/>
  <c r="EF16"/>
  <c r="DW16"/>
  <c r="DN16"/>
  <c r="DD16"/>
  <c r="CW16"/>
  <c r="CK16"/>
  <c r="CF16"/>
  <c r="BR16"/>
  <c r="BE16"/>
  <c r="AX16"/>
  <c r="AL16"/>
  <c r="AE16"/>
  <c r="Q16"/>
  <c r="L16"/>
  <c r="H16"/>
  <c r="D16"/>
  <c r="EU16"/>
  <c r="EG16"/>
  <c r="DX16"/>
  <c r="DO16"/>
  <c r="DE16"/>
  <c r="CX16"/>
  <c r="CN16"/>
  <c r="CG16"/>
  <c r="BS16"/>
  <c r="BN16"/>
  <c r="AZ16"/>
  <c r="AM16"/>
  <c r="AF16"/>
  <c r="T16"/>
  <c r="M16"/>
  <c r="I16"/>
  <c r="E16"/>
  <c r="EI16"/>
  <c r="DZ16"/>
  <c r="DV16"/>
  <c r="DM16"/>
  <c r="DA16"/>
  <c r="CV16"/>
  <c r="CJ16"/>
  <c r="BW16"/>
  <c r="BP16"/>
  <c r="BD16"/>
  <c r="AW16"/>
  <c r="AI16"/>
  <c r="AD16"/>
  <c r="P16"/>
  <c r="K16"/>
  <c r="G16"/>
  <c r="C16"/>
  <c r="EJ20"/>
  <c r="EF20"/>
  <c r="DW20"/>
  <c r="DN20"/>
  <c r="DD20"/>
  <c r="CW20"/>
  <c r="CK20"/>
  <c r="CF20"/>
  <c r="BR20"/>
  <c r="BE20"/>
  <c r="AX20"/>
  <c r="AL20"/>
  <c r="AE20"/>
  <c r="Q20"/>
  <c r="L20"/>
  <c r="H20"/>
  <c r="D20"/>
  <c r="EU20"/>
  <c r="EG20"/>
  <c r="DX20"/>
  <c r="DO20"/>
  <c r="DE20"/>
  <c r="CX20"/>
  <c r="CN20"/>
  <c r="CG20"/>
  <c r="BS20"/>
  <c r="BN20"/>
  <c r="AZ20"/>
  <c r="AM20"/>
  <c r="AF20"/>
  <c r="T20"/>
  <c r="M20"/>
  <c r="I20"/>
  <c r="E20"/>
  <c r="EI20"/>
  <c r="DZ20"/>
  <c r="DV20"/>
  <c r="DM20"/>
  <c r="DA20"/>
  <c r="CV20"/>
  <c r="CJ20"/>
  <c r="BW20"/>
  <c r="BP20"/>
  <c r="BD20"/>
  <c r="AW20"/>
  <c r="AI20"/>
  <c r="AD20"/>
  <c r="P20"/>
  <c r="K20"/>
  <c r="G20"/>
  <c r="C20"/>
  <c r="EJ24"/>
  <c r="EF24"/>
  <c r="DW24"/>
  <c r="DN24"/>
  <c r="DD24"/>
  <c r="CW24"/>
  <c r="CK24"/>
  <c r="CF24"/>
  <c r="BR24"/>
  <c r="BE24"/>
  <c r="AX24"/>
  <c r="AL24"/>
  <c r="AE24"/>
  <c r="Q24"/>
  <c r="L24"/>
  <c r="H24"/>
  <c r="D24"/>
  <c r="CO24"/>
  <c r="EU24"/>
  <c r="EG24"/>
  <c r="DX24"/>
  <c r="DO24"/>
  <c r="DE24"/>
  <c r="CX24"/>
  <c r="CN24"/>
  <c r="CG24"/>
  <c r="BS24"/>
  <c r="BN24"/>
  <c r="AZ24"/>
  <c r="AM24"/>
  <c r="AF24"/>
  <c r="T24"/>
  <c r="M24"/>
  <c r="I24"/>
  <c r="E24"/>
  <c r="EH24"/>
  <c r="DP24"/>
  <c r="CZ24"/>
  <c r="BV24"/>
  <c r="CH24"/>
  <c r="EI24"/>
  <c r="DZ24"/>
  <c r="DV24"/>
  <c r="DM24"/>
  <c r="DA24"/>
  <c r="CV24"/>
  <c r="CJ24"/>
  <c r="BW24"/>
  <c r="BP24"/>
  <c r="BD24"/>
  <c r="AW24"/>
  <c r="AI24"/>
  <c r="AD24"/>
  <c r="P24"/>
  <c r="K24"/>
  <c r="G24"/>
  <c r="C24"/>
  <c r="EV24"/>
  <c r="DY24"/>
  <c r="DL24"/>
  <c r="BO24"/>
  <c r="EA7"/>
  <c r="J10"/>
  <c r="AV10"/>
  <c r="CH10"/>
  <c r="U12"/>
  <c r="BO12"/>
  <c r="CZ12"/>
  <c r="EH12"/>
  <c r="J14"/>
  <c r="AV14"/>
  <c r="CH14"/>
  <c r="U16"/>
  <c r="BO16"/>
  <c r="CZ16"/>
  <c r="EH16"/>
  <c r="J18"/>
  <c r="AV18"/>
  <c r="CH18"/>
  <c r="U20"/>
  <c r="BO20"/>
  <c r="CZ20"/>
  <c r="EH20"/>
  <c r="J22"/>
  <c r="AV22"/>
  <c r="CH22"/>
  <c r="U24"/>
  <c r="EJ10"/>
  <c r="EF10"/>
  <c r="DW10"/>
  <c r="DN10"/>
  <c r="DD10"/>
  <c r="CW10"/>
  <c r="CK10"/>
  <c r="CF10"/>
  <c r="BR10"/>
  <c r="BE10"/>
  <c r="AX10"/>
  <c r="AL10"/>
  <c r="AE10"/>
  <c r="Q10"/>
  <c r="L10"/>
  <c r="H10"/>
  <c r="D10"/>
  <c r="EU10"/>
  <c r="EG10"/>
  <c r="DX10"/>
  <c r="DO10"/>
  <c r="DE10"/>
  <c r="CX10"/>
  <c r="CN10"/>
  <c r="CG10"/>
  <c r="BS10"/>
  <c r="BN10"/>
  <c r="AZ10"/>
  <c r="AM10"/>
  <c r="AF10"/>
  <c r="T10"/>
  <c r="M10"/>
  <c r="I10"/>
  <c r="E10"/>
  <c r="EI10"/>
  <c r="DZ10"/>
  <c r="DV10"/>
  <c r="DM10"/>
  <c r="DA10"/>
  <c r="CV10"/>
  <c r="CJ10"/>
  <c r="BW10"/>
  <c r="BP10"/>
  <c r="BD10"/>
  <c r="AW10"/>
  <c r="AI10"/>
  <c r="AD10"/>
  <c r="P10"/>
  <c r="K10"/>
  <c r="G10"/>
  <c r="C10"/>
  <c r="EJ14"/>
  <c r="EF14"/>
  <c r="DW14"/>
  <c r="DN14"/>
  <c r="DD14"/>
  <c r="CW14"/>
  <c r="CK14"/>
  <c r="CF14"/>
  <c r="BR14"/>
  <c r="BE14"/>
  <c r="AX14"/>
  <c r="AL14"/>
  <c r="AE14"/>
  <c r="Q14"/>
  <c r="L14"/>
  <c r="H14"/>
  <c r="D14"/>
  <c r="EU14"/>
  <c r="EG14"/>
  <c r="DX14"/>
  <c r="DO14"/>
  <c r="DE14"/>
  <c r="CX14"/>
  <c r="CN14"/>
  <c r="CG14"/>
  <c r="BS14"/>
  <c r="BN14"/>
  <c r="AZ14"/>
  <c r="AM14"/>
  <c r="AF14"/>
  <c r="T14"/>
  <c r="M14"/>
  <c r="I14"/>
  <c r="E14"/>
  <c r="EI14"/>
  <c r="DZ14"/>
  <c r="DV14"/>
  <c r="DM14"/>
  <c r="DA14"/>
  <c r="CV14"/>
  <c r="CJ14"/>
  <c r="BW14"/>
  <c r="BP14"/>
  <c r="BD14"/>
  <c r="AW14"/>
  <c r="AI14"/>
  <c r="AD14"/>
  <c r="P14"/>
  <c r="K14"/>
  <c r="G14"/>
  <c r="C14"/>
  <c r="EJ18"/>
  <c r="EF18"/>
  <c r="DW18"/>
  <c r="DN18"/>
  <c r="DD18"/>
  <c r="CW18"/>
  <c r="CK18"/>
  <c r="CF18"/>
  <c r="BR18"/>
  <c r="BE18"/>
  <c r="AX18"/>
  <c r="AL18"/>
  <c r="AE18"/>
  <c r="Q18"/>
  <c r="L18"/>
  <c r="H18"/>
  <c r="D18"/>
  <c r="EU18"/>
  <c r="EG18"/>
  <c r="DX18"/>
  <c r="DO18"/>
  <c r="DE18"/>
  <c r="CX18"/>
  <c r="CN18"/>
  <c r="CG18"/>
  <c r="BS18"/>
  <c r="BN18"/>
  <c r="AZ18"/>
  <c r="AM18"/>
  <c r="AF18"/>
  <c r="T18"/>
  <c r="M18"/>
  <c r="I18"/>
  <c r="E18"/>
  <c r="EI18"/>
  <c r="DZ18"/>
  <c r="DV18"/>
  <c r="DM18"/>
  <c r="DA18"/>
  <c r="CV18"/>
  <c r="CJ18"/>
  <c r="BW18"/>
  <c r="BP18"/>
  <c r="BD18"/>
  <c r="AW18"/>
  <c r="AI18"/>
  <c r="AD18"/>
  <c r="P18"/>
  <c r="K18"/>
  <c r="G18"/>
  <c r="C18"/>
  <c r="EJ22"/>
  <c r="EF22"/>
  <c r="DW22"/>
  <c r="DN22"/>
  <c r="DD22"/>
  <c r="CW22"/>
  <c r="CK22"/>
  <c r="CF22"/>
  <c r="BR22"/>
  <c r="BE22"/>
  <c r="AX22"/>
  <c r="AL22"/>
  <c r="AE22"/>
  <c r="Q22"/>
  <c r="L22"/>
  <c r="H22"/>
  <c r="D22"/>
  <c r="EU22"/>
  <c r="EG22"/>
  <c r="DX22"/>
  <c r="DO22"/>
  <c r="DE22"/>
  <c r="CX22"/>
  <c r="CN22"/>
  <c r="CG22"/>
  <c r="BS22"/>
  <c r="BN22"/>
  <c r="AZ22"/>
  <c r="AM22"/>
  <c r="AF22"/>
  <c r="T22"/>
  <c r="M22"/>
  <c r="I22"/>
  <c r="E22"/>
  <c r="EI22"/>
  <c r="DZ22"/>
  <c r="DV22"/>
  <c r="DM22"/>
  <c r="DA22"/>
  <c r="CV22"/>
  <c r="CJ22"/>
  <c r="BW22"/>
  <c r="BP22"/>
  <c r="BD22"/>
  <c r="AW22"/>
  <c r="AI22"/>
  <c r="AD22"/>
  <c r="P22"/>
  <c r="K22"/>
  <c r="G22"/>
  <c r="C22"/>
  <c r="U10"/>
  <c r="BO10"/>
  <c r="CZ10"/>
  <c r="EH10"/>
  <c r="J12"/>
  <c r="AV12"/>
  <c r="CH12"/>
  <c r="DP12"/>
  <c r="U14"/>
  <c r="BO14"/>
  <c r="CZ14"/>
  <c r="EH14"/>
  <c r="J16"/>
  <c r="AV16"/>
  <c r="CH16"/>
  <c r="DP16"/>
  <c r="U18"/>
  <c r="BO18"/>
  <c r="CZ18"/>
  <c r="EH18"/>
  <c r="J20"/>
  <c r="AV20"/>
  <c r="CH20"/>
  <c r="DP20"/>
  <c r="U22"/>
  <c r="BO22"/>
  <c r="CZ22"/>
  <c r="EH22"/>
  <c r="J24"/>
  <c r="AV24"/>
  <c r="EJ66"/>
  <c r="EF66"/>
  <c r="DW66"/>
  <c r="DN66"/>
  <c r="DD66"/>
  <c r="DJ66" s="1"/>
  <c r="CW66"/>
  <c r="CK66"/>
  <c r="CF66"/>
  <c r="BR66"/>
  <c r="BE66"/>
  <c r="AX66"/>
  <c r="AL66"/>
  <c r="AE66"/>
  <c r="Q66"/>
  <c r="L66"/>
  <c r="H66"/>
  <c r="D66"/>
  <c r="EV66"/>
  <c r="EH66"/>
  <c r="DY66"/>
  <c r="DP66"/>
  <c r="DL66"/>
  <c r="DR66" s="1"/>
  <c r="CZ66"/>
  <c r="CO66"/>
  <c r="CH66"/>
  <c r="BV66"/>
  <c r="CC66" s="1"/>
  <c r="CD66" s="1"/>
  <c r="BO66"/>
  <c r="BA66"/>
  <c r="AV66"/>
  <c r="AH66"/>
  <c r="U66"/>
  <c r="N66"/>
  <c r="J66"/>
  <c r="F66"/>
  <c r="EJ70"/>
  <c r="EF70"/>
  <c r="DW70"/>
  <c r="DN70"/>
  <c r="DD70"/>
  <c r="DJ70" s="1"/>
  <c r="CW70"/>
  <c r="CK70"/>
  <c r="CF70"/>
  <c r="BR70"/>
  <c r="BE70"/>
  <c r="AX70"/>
  <c r="AL70"/>
  <c r="AE70"/>
  <c r="Q70"/>
  <c r="L70"/>
  <c r="H70"/>
  <c r="D70"/>
  <c r="EV70"/>
  <c r="EH70"/>
  <c r="DY70"/>
  <c r="DP70"/>
  <c r="DL70"/>
  <c r="CZ70"/>
  <c r="CO70"/>
  <c r="CH70"/>
  <c r="BV70"/>
  <c r="CC70" s="1"/>
  <c r="CD70" s="1"/>
  <c r="BO70"/>
  <c r="BA70"/>
  <c r="AV70"/>
  <c r="AH70"/>
  <c r="U70"/>
  <c r="N70"/>
  <c r="J70"/>
  <c r="F70"/>
  <c r="EI74"/>
  <c r="DZ74"/>
  <c r="DV74"/>
  <c r="DM74"/>
  <c r="DA74"/>
  <c r="CV74"/>
  <c r="CJ74"/>
  <c r="BW74"/>
  <c r="BP74"/>
  <c r="BD74"/>
  <c r="BK74" s="1"/>
  <c r="BL74" s="1"/>
  <c r="AW74"/>
  <c r="AI74"/>
  <c r="AD74"/>
  <c r="P74"/>
  <c r="K74"/>
  <c r="G74"/>
  <c r="C74"/>
  <c r="EJ74"/>
  <c r="EF74"/>
  <c r="DW74"/>
  <c r="DN74"/>
  <c r="DD74"/>
  <c r="DJ74" s="1"/>
  <c r="CW74"/>
  <c r="CK74"/>
  <c r="CF74"/>
  <c r="BR74"/>
  <c r="BE74"/>
  <c r="AX74"/>
  <c r="AL74"/>
  <c r="AE74"/>
  <c r="Q74"/>
  <c r="L74"/>
  <c r="H74"/>
  <c r="D74"/>
  <c r="EU74"/>
  <c r="EG74"/>
  <c r="DX74"/>
  <c r="DO74"/>
  <c r="DE74"/>
  <c r="CX74"/>
  <c r="CN74"/>
  <c r="CT74" s="1"/>
  <c r="CG74"/>
  <c r="BS74"/>
  <c r="BN74"/>
  <c r="AZ74"/>
  <c r="AM74"/>
  <c r="AF74"/>
  <c r="T74"/>
  <c r="AA74" s="1"/>
  <c r="M74"/>
  <c r="I74"/>
  <c r="E74"/>
  <c r="EV74"/>
  <c r="EH74"/>
  <c r="DY74"/>
  <c r="DP74"/>
  <c r="DL74"/>
  <c r="CZ74"/>
  <c r="CO74"/>
  <c r="CH74"/>
  <c r="BV74"/>
  <c r="CC74" s="1"/>
  <c r="CD74" s="1"/>
  <c r="BO74"/>
  <c r="BA74"/>
  <c r="AV74"/>
  <c r="AH74"/>
  <c r="U74"/>
  <c r="N74"/>
  <c r="J74"/>
  <c r="F74"/>
  <c r="EI78"/>
  <c r="DZ78"/>
  <c r="DV78"/>
  <c r="DM78"/>
  <c r="DA78"/>
  <c r="CV78"/>
  <c r="CJ78"/>
  <c r="BW78"/>
  <c r="BP78"/>
  <c r="BD78"/>
  <c r="BK78" s="1"/>
  <c r="BL78" s="1"/>
  <c r="AW78"/>
  <c r="AI78"/>
  <c r="AD78"/>
  <c r="P78"/>
  <c r="K78"/>
  <c r="G78"/>
  <c r="C78"/>
  <c r="EJ78"/>
  <c r="EF78"/>
  <c r="DW78"/>
  <c r="DN78"/>
  <c r="DD78"/>
  <c r="DJ78" s="1"/>
  <c r="CW78"/>
  <c r="CK78"/>
  <c r="CF78"/>
  <c r="BR78"/>
  <c r="BE78"/>
  <c r="AX78"/>
  <c r="AL78"/>
  <c r="AE78"/>
  <c r="Q78"/>
  <c r="L78"/>
  <c r="H78"/>
  <c r="D78"/>
  <c r="EU78"/>
  <c r="EG78"/>
  <c r="DX78"/>
  <c r="DO78"/>
  <c r="DE78"/>
  <c r="CX78"/>
  <c r="CN78"/>
  <c r="CT78" s="1"/>
  <c r="CG78"/>
  <c r="BS78"/>
  <c r="BN78"/>
  <c r="AZ78"/>
  <c r="AM78"/>
  <c r="AF78"/>
  <c r="T78"/>
  <c r="AA78" s="1"/>
  <c r="M78"/>
  <c r="I78"/>
  <c r="E78"/>
  <c r="EV78"/>
  <c r="EH78"/>
  <c r="DY78"/>
  <c r="DP78"/>
  <c r="DL78"/>
  <c r="CZ78"/>
  <c r="CO78"/>
  <c r="CH78"/>
  <c r="BV78"/>
  <c r="CC78" s="1"/>
  <c r="CD78" s="1"/>
  <c r="BO78"/>
  <c r="BA78"/>
  <c r="AV78"/>
  <c r="AH78"/>
  <c r="U78"/>
  <c r="N78"/>
  <c r="J78"/>
  <c r="F78"/>
  <c r="EI82"/>
  <c r="DZ82"/>
  <c r="DV82"/>
  <c r="DM82"/>
  <c r="DA82"/>
  <c r="CV82"/>
  <c r="CJ82"/>
  <c r="BW82"/>
  <c r="BP82"/>
  <c r="BD82"/>
  <c r="BK82" s="1"/>
  <c r="BL82" s="1"/>
  <c r="AW82"/>
  <c r="AI82"/>
  <c r="AD82"/>
  <c r="P82"/>
  <c r="K82"/>
  <c r="G82"/>
  <c r="C82"/>
  <c r="EJ82"/>
  <c r="EF82"/>
  <c r="DW82"/>
  <c r="DN82"/>
  <c r="DD82"/>
  <c r="DJ82" s="1"/>
  <c r="CW82"/>
  <c r="CK82"/>
  <c r="CF82"/>
  <c r="BR82"/>
  <c r="BE82"/>
  <c r="AX82"/>
  <c r="AL82"/>
  <c r="AE82"/>
  <c r="Q82"/>
  <c r="L82"/>
  <c r="H82"/>
  <c r="D82"/>
  <c r="EU82"/>
  <c r="EG82"/>
  <c r="DX82"/>
  <c r="DO82"/>
  <c r="DE82"/>
  <c r="CX82"/>
  <c r="CN82"/>
  <c r="CT82" s="1"/>
  <c r="CG82"/>
  <c r="BS82"/>
  <c r="BN82"/>
  <c r="AZ82"/>
  <c r="AM82"/>
  <c r="AF82"/>
  <c r="T82"/>
  <c r="AA82" s="1"/>
  <c r="M82"/>
  <c r="I82"/>
  <c r="E82"/>
  <c r="EV82"/>
  <c r="EH82"/>
  <c r="DY82"/>
  <c r="DP82"/>
  <c r="DL82"/>
  <c r="CZ82"/>
  <c r="CO82"/>
  <c r="CH82"/>
  <c r="BV82"/>
  <c r="CC82" s="1"/>
  <c r="CD82" s="1"/>
  <c r="BO82"/>
  <c r="BA82"/>
  <c r="AV82"/>
  <c r="AH82"/>
  <c r="U82"/>
  <c r="N82"/>
  <c r="J82"/>
  <c r="F82"/>
  <c r="EI86"/>
  <c r="DZ86"/>
  <c r="DV86"/>
  <c r="DM86"/>
  <c r="DA86"/>
  <c r="CV86"/>
  <c r="CJ86"/>
  <c r="BW86"/>
  <c r="BP86"/>
  <c r="BD86"/>
  <c r="BK86" s="1"/>
  <c r="BL86" s="1"/>
  <c r="AW86"/>
  <c r="AI86"/>
  <c r="AD86"/>
  <c r="P86"/>
  <c r="K86"/>
  <c r="G86"/>
  <c r="C86"/>
  <c r="EJ86"/>
  <c r="EF86"/>
  <c r="DW86"/>
  <c r="DN86"/>
  <c r="DD86"/>
  <c r="DJ86" s="1"/>
  <c r="CW86"/>
  <c r="CK86"/>
  <c r="CF86"/>
  <c r="BR86"/>
  <c r="BE86"/>
  <c r="AX86"/>
  <c r="AL86"/>
  <c r="AE86"/>
  <c r="Q86"/>
  <c r="L86"/>
  <c r="H86"/>
  <c r="D86"/>
  <c r="EU86"/>
  <c r="EG86"/>
  <c r="DX86"/>
  <c r="DO86"/>
  <c r="DE86"/>
  <c r="CX86"/>
  <c r="CN86"/>
  <c r="CT86" s="1"/>
  <c r="CG86"/>
  <c r="BS86"/>
  <c r="BN86"/>
  <c r="AZ86"/>
  <c r="AM86"/>
  <c r="AF86"/>
  <c r="T86"/>
  <c r="AA86" s="1"/>
  <c r="M86"/>
  <c r="I86"/>
  <c r="E86"/>
  <c r="EV86"/>
  <c r="EH86"/>
  <c r="DY86"/>
  <c r="DP86"/>
  <c r="DL86"/>
  <c r="CZ86"/>
  <c r="CO86"/>
  <c r="CH86"/>
  <c r="BV86"/>
  <c r="CC86" s="1"/>
  <c r="CD86" s="1"/>
  <c r="BO86"/>
  <c r="BA86"/>
  <c r="AV86"/>
  <c r="AH86"/>
  <c r="U86"/>
  <c r="N86"/>
  <c r="J86"/>
  <c r="F86"/>
  <c r="EI90"/>
  <c r="DZ90"/>
  <c r="DV90"/>
  <c r="DM90"/>
  <c r="DA90"/>
  <c r="CV90"/>
  <c r="CJ90"/>
  <c r="BW90"/>
  <c r="BP90"/>
  <c r="BD90"/>
  <c r="BK90" s="1"/>
  <c r="BL90" s="1"/>
  <c r="AW90"/>
  <c r="AI90"/>
  <c r="AD90"/>
  <c r="P90"/>
  <c r="K90"/>
  <c r="G90"/>
  <c r="C90"/>
  <c r="EJ90"/>
  <c r="EF90"/>
  <c r="DW90"/>
  <c r="DN90"/>
  <c r="DD90"/>
  <c r="DJ90" s="1"/>
  <c r="CW90"/>
  <c r="CK90"/>
  <c r="CF90"/>
  <c r="BR90"/>
  <c r="BE90"/>
  <c r="AX90"/>
  <c r="AL90"/>
  <c r="AE90"/>
  <c r="Q90"/>
  <c r="L90"/>
  <c r="H90"/>
  <c r="D90"/>
  <c r="EU90"/>
  <c r="EG90"/>
  <c r="DX90"/>
  <c r="DO90"/>
  <c r="DE90"/>
  <c r="CX90"/>
  <c r="CN90"/>
  <c r="CT90" s="1"/>
  <c r="CG90"/>
  <c r="BS90"/>
  <c r="BN90"/>
  <c r="AZ90"/>
  <c r="AM90"/>
  <c r="AF90"/>
  <c r="T90"/>
  <c r="AA90" s="1"/>
  <c r="M90"/>
  <c r="I90"/>
  <c r="E90"/>
  <c r="EV90"/>
  <c r="EH90"/>
  <c r="DY90"/>
  <c r="DP90"/>
  <c r="DL90"/>
  <c r="CZ90"/>
  <c r="CO90"/>
  <c r="CH90"/>
  <c r="BV90"/>
  <c r="CC90" s="1"/>
  <c r="CD90" s="1"/>
  <c r="BO90"/>
  <c r="BA90"/>
  <c r="AV90"/>
  <c r="AH90"/>
  <c r="U90"/>
  <c r="N90"/>
  <c r="J90"/>
  <c r="F90"/>
  <c r="BO26"/>
  <c r="N28"/>
  <c r="BA28"/>
  <c r="BV28"/>
  <c r="CZ28"/>
  <c r="EH28"/>
  <c r="J30"/>
  <c r="AV30"/>
  <c r="BV30"/>
  <c r="CO30"/>
  <c r="DL30"/>
  <c r="DY30"/>
  <c r="N9"/>
  <c r="G8"/>
  <c r="K8"/>
  <c r="P8"/>
  <c r="AD8"/>
  <c r="AI8"/>
  <c r="AW8"/>
  <c r="BD8"/>
  <c r="BP8"/>
  <c r="BW8"/>
  <c r="CJ8"/>
  <c r="CV8"/>
  <c r="DA8"/>
  <c r="DM8"/>
  <c r="DV8"/>
  <c r="DZ8"/>
  <c r="EI8"/>
  <c r="E9"/>
  <c r="I9"/>
  <c r="M9"/>
  <c r="T9"/>
  <c r="AF9"/>
  <c r="AM9"/>
  <c r="AZ9"/>
  <c r="BN9"/>
  <c r="BS9"/>
  <c r="CG9"/>
  <c r="CN9"/>
  <c r="CX9"/>
  <c r="DE9"/>
  <c r="DO9"/>
  <c r="DX9"/>
  <c r="EG9"/>
  <c r="EU9"/>
  <c r="E11"/>
  <c r="I11"/>
  <c r="M11"/>
  <c r="T11"/>
  <c r="AF11"/>
  <c r="AM11"/>
  <c r="AZ11"/>
  <c r="BN11"/>
  <c r="BS11"/>
  <c r="CG11"/>
  <c r="CN11"/>
  <c r="CX11"/>
  <c r="DE11"/>
  <c r="DO11"/>
  <c r="DX11"/>
  <c r="EG11"/>
  <c r="EU11"/>
  <c r="E13"/>
  <c r="I13"/>
  <c r="M13"/>
  <c r="T13"/>
  <c r="AF13"/>
  <c r="AM13"/>
  <c r="AZ13"/>
  <c r="BN13"/>
  <c r="BS13"/>
  <c r="CG13"/>
  <c r="CN13"/>
  <c r="CX13"/>
  <c r="DE13"/>
  <c r="DO13"/>
  <c r="DX13"/>
  <c r="EG13"/>
  <c r="EU13"/>
  <c r="E15"/>
  <c r="I15"/>
  <c r="M15"/>
  <c r="T15"/>
  <c r="AF15"/>
  <c r="AM15"/>
  <c r="AZ15"/>
  <c r="BN15"/>
  <c r="BS15"/>
  <c r="CG15"/>
  <c r="CN15"/>
  <c r="CX15"/>
  <c r="DE15"/>
  <c r="DO15"/>
  <c r="DX15"/>
  <c r="EG15"/>
  <c r="EU15"/>
  <c r="E17"/>
  <c r="I17"/>
  <c r="M17"/>
  <c r="T17"/>
  <c r="AF17"/>
  <c r="AM17"/>
  <c r="AZ17"/>
  <c r="BN17"/>
  <c r="BS17"/>
  <c r="CG17"/>
  <c r="CN17"/>
  <c r="CX17"/>
  <c r="DE17"/>
  <c r="DO17"/>
  <c r="DX17"/>
  <c r="EG17"/>
  <c r="EU17"/>
  <c r="E19"/>
  <c r="I19"/>
  <c r="M19"/>
  <c r="T19"/>
  <c r="AF19"/>
  <c r="AM19"/>
  <c r="AZ19"/>
  <c r="BN19"/>
  <c r="BS19"/>
  <c r="CG19"/>
  <c r="CN19"/>
  <c r="CX19"/>
  <c r="DE19"/>
  <c r="DO19"/>
  <c r="DX19"/>
  <c r="EG19"/>
  <c r="EU19"/>
  <c r="E21"/>
  <c r="I21"/>
  <c r="M21"/>
  <c r="T21"/>
  <c r="AF21"/>
  <c r="AM21"/>
  <c r="AZ21"/>
  <c r="BN21"/>
  <c r="BS21"/>
  <c r="CG21"/>
  <c r="CN21"/>
  <c r="CX21"/>
  <c r="DE21"/>
  <c r="DO21"/>
  <c r="DX21"/>
  <c r="EG21"/>
  <c r="EU21"/>
  <c r="E23"/>
  <c r="I23"/>
  <c r="M23"/>
  <c r="T23"/>
  <c r="AF23"/>
  <c r="AM23"/>
  <c r="AZ23"/>
  <c r="BN23"/>
  <c r="BS23"/>
  <c r="CG23"/>
  <c r="CN23"/>
  <c r="CX23"/>
  <c r="DE23"/>
  <c r="DO23"/>
  <c r="DX23"/>
  <c r="EG23"/>
  <c r="EU23"/>
  <c r="E25"/>
  <c r="I25"/>
  <c r="M25"/>
  <c r="T25"/>
  <c r="AF25"/>
  <c r="AM25"/>
  <c r="AZ25"/>
  <c r="BN25"/>
  <c r="BS25"/>
  <c r="CG25"/>
  <c r="CN25"/>
  <c r="CX25"/>
  <c r="DE25"/>
  <c r="DO25"/>
  <c r="DX25"/>
  <c r="EG25"/>
  <c r="EU25"/>
  <c r="C26"/>
  <c r="G26"/>
  <c r="K26"/>
  <c r="P26"/>
  <c r="AD26"/>
  <c r="AI26"/>
  <c r="AW26"/>
  <c r="BD26"/>
  <c r="BP26"/>
  <c r="BW26"/>
  <c r="CJ26"/>
  <c r="CV26"/>
  <c r="DA26"/>
  <c r="DM26"/>
  <c r="DV26"/>
  <c r="DZ26"/>
  <c r="EI26"/>
  <c r="E27"/>
  <c r="I27"/>
  <c r="M27"/>
  <c r="T27"/>
  <c r="AF27"/>
  <c r="AM27"/>
  <c r="AZ27"/>
  <c r="BN27"/>
  <c r="BS27"/>
  <c r="CG27"/>
  <c r="CN27"/>
  <c r="CX27"/>
  <c r="DE27"/>
  <c r="DO27"/>
  <c r="DX27"/>
  <c r="EG27"/>
  <c r="EU27"/>
  <c r="C28"/>
  <c r="G28"/>
  <c r="K28"/>
  <c r="P28"/>
  <c r="AD28"/>
  <c r="AI28"/>
  <c r="AW28"/>
  <c r="BD28"/>
  <c r="BP28"/>
  <c r="BW28"/>
  <c r="CJ28"/>
  <c r="CV28"/>
  <c r="DA28"/>
  <c r="DM28"/>
  <c r="DV28"/>
  <c r="DZ28"/>
  <c r="EI28"/>
  <c r="E29"/>
  <c r="I29"/>
  <c r="M29"/>
  <c r="T29"/>
  <c r="AF29"/>
  <c r="AM29"/>
  <c r="AZ29"/>
  <c r="BN29"/>
  <c r="BS29"/>
  <c r="CG29"/>
  <c r="CN29"/>
  <c r="CX29"/>
  <c r="DE29"/>
  <c r="DO29"/>
  <c r="DX29"/>
  <c r="EG29"/>
  <c r="EU29"/>
  <c r="C30"/>
  <c r="G30"/>
  <c r="K30"/>
  <c r="P30"/>
  <c r="AD30"/>
  <c r="AI30"/>
  <c r="AW30"/>
  <c r="BD30"/>
  <c r="BP30"/>
  <c r="BW30"/>
  <c r="CJ30"/>
  <c r="CV30"/>
  <c r="DA30"/>
  <c r="DM30"/>
  <c r="DV30"/>
  <c r="DZ30"/>
  <c r="EI30"/>
  <c r="E31"/>
  <c r="I31"/>
  <c r="M31"/>
  <c r="T31"/>
  <c r="AF31"/>
  <c r="AM31"/>
  <c r="AZ31"/>
  <c r="BN31"/>
  <c r="BS31"/>
  <c r="CG31"/>
  <c r="CN31"/>
  <c r="CX31"/>
  <c r="DE31"/>
  <c r="DO31"/>
  <c r="DX31"/>
  <c r="EG31"/>
  <c r="EU31"/>
  <c r="C32"/>
  <c r="G32"/>
  <c r="K32"/>
  <c r="P32"/>
  <c r="AD32"/>
  <c r="AI32"/>
  <c r="AW32"/>
  <c r="BD32"/>
  <c r="BP32"/>
  <c r="BW32"/>
  <c r="CJ32"/>
  <c r="CV32"/>
  <c r="DA32"/>
  <c r="DM32"/>
  <c r="DV32"/>
  <c r="DZ32"/>
  <c r="EI32"/>
  <c r="E33"/>
  <c r="I33"/>
  <c r="M33"/>
  <c r="T33"/>
  <c r="AF33"/>
  <c r="AM33"/>
  <c r="AZ33"/>
  <c r="BN33"/>
  <c r="BS33"/>
  <c r="CG33"/>
  <c r="CN33"/>
  <c r="CX33"/>
  <c r="DE33"/>
  <c r="DO33"/>
  <c r="DX33"/>
  <c r="EG33"/>
  <c r="EU33"/>
  <c r="C34"/>
  <c r="G34"/>
  <c r="K34"/>
  <c r="P34"/>
  <c r="AD34"/>
  <c r="AI34"/>
  <c r="AW34"/>
  <c r="BD34"/>
  <c r="BP34"/>
  <c r="BW34"/>
  <c r="CJ34"/>
  <c r="CV34"/>
  <c r="DA34"/>
  <c r="DM34"/>
  <c r="DV34"/>
  <c r="DZ34"/>
  <c r="EI34"/>
  <c r="E35"/>
  <c r="I35"/>
  <c r="M35"/>
  <c r="T35"/>
  <c r="AF35"/>
  <c r="AM35"/>
  <c r="AZ35"/>
  <c r="BN35"/>
  <c r="BS35"/>
  <c r="CG35"/>
  <c r="CN35"/>
  <c r="CX35"/>
  <c r="DE35"/>
  <c r="DO35"/>
  <c r="DX35"/>
  <c r="EG35"/>
  <c r="EU35"/>
  <c r="C36"/>
  <c r="G36"/>
  <c r="K36"/>
  <c r="P36"/>
  <c r="AD36"/>
  <c r="AI36"/>
  <c r="AW36"/>
  <c r="BD36"/>
  <c r="BP36"/>
  <c r="BW36"/>
  <c r="CJ36"/>
  <c r="CV36"/>
  <c r="DA36"/>
  <c r="DM36"/>
  <c r="DV36"/>
  <c r="DZ36"/>
  <c r="EI36"/>
  <c r="E37"/>
  <c r="I37"/>
  <c r="M37"/>
  <c r="T37"/>
  <c r="AF37"/>
  <c r="AM37"/>
  <c r="AZ37"/>
  <c r="BN37"/>
  <c r="BS37"/>
  <c r="CG37"/>
  <c r="CN37"/>
  <c r="CX37"/>
  <c r="DE37"/>
  <c r="DO37"/>
  <c r="DX37"/>
  <c r="EG37"/>
  <c r="EU37"/>
  <c r="C38"/>
  <c r="G38"/>
  <c r="K38"/>
  <c r="P38"/>
  <c r="AD38"/>
  <c r="AI38"/>
  <c r="AW38"/>
  <c r="BD38"/>
  <c r="BK38" s="1"/>
  <c r="BL38" s="1"/>
  <c r="BP38"/>
  <c r="BW38"/>
  <c r="CJ38"/>
  <c r="CV38"/>
  <c r="DA38"/>
  <c r="DM38"/>
  <c r="DV38"/>
  <c r="DZ38"/>
  <c r="EI38"/>
  <c r="E39"/>
  <c r="I39"/>
  <c r="M39"/>
  <c r="T39"/>
  <c r="AA39" s="1"/>
  <c r="AF39"/>
  <c r="AM39"/>
  <c r="AZ39"/>
  <c r="BN39"/>
  <c r="BS39"/>
  <c r="CG39"/>
  <c r="CN39"/>
  <c r="CT39" s="1"/>
  <c r="CX39"/>
  <c r="DE39"/>
  <c r="DO39"/>
  <c r="DX39"/>
  <c r="EG39"/>
  <c r="EU39"/>
  <c r="C40"/>
  <c r="G40"/>
  <c r="K40"/>
  <c r="P40"/>
  <c r="AD40"/>
  <c r="AI40"/>
  <c r="AW40"/>
  <c r="BD40"/>
  <c r="BK40" s="1"/>
  <c r="BL40" s="1"/>
  <c r="BP40"/>
  <c r="BW40"/>
  <c r="CJ40"/>
  <c r="CV40"/>
  <c r="DA40"/>
  <c r="DM40"/>
  <c r="DV40"/>
  <c r="DZ40"/>
  <c r="EI40"/>
  <c r="E41"/>
  <c r="I41"/>
  <c r="M41"/>
  <c r="T41"/>
  <c r="AA41" s="1"/>
  <c r="AF41"/>
  <c r="AM41"/>
  <c r="AZ41"/>
  <c r="BN41"/>
  <c r="BS41"/>
  <c r="CG41"/>
  <c r="CN41"/>
  <c r="CT41" s="1"/>
  <c r="CX41"/>
  <c r="DE41"/>
  <c r="DO41"/>
  <c r="DX41"/>
  <c r="EG41"/>
  <c r="EU41"/>
  <c r="C42"/>
  <c r="G42"/>
  <c r="K42"/>
  <c r="P42"/>
  <c r="AD42"/>
  <c r="AI42"/>
  <c r="AW42"/>
  <c r="BD42"/>
  <c r="BK42" s="1"/>
  <c r="BL42" s="1"/>
  <c r="BP42"/>
  <c r="BW42"/>
  <c r="CJ42"/>
  <c r="CV42"/>
  <c r="DA42"/>
  <c r="DM42"/>
  <c r="DV42"/>
  <c r="DZ42"/>
  <c r="EI42"/>
  <c r="E43"/>
  <c r="I43"/>
  <c r="M43"/>
  <c r="T43"/>
  <c r="AA43" s="1"/>
  <c r="AF43"/>
  <c r="AM43"/>
  <c r="AZ43"/>
  <c r="BN43"/>
  <c r="BS43"/>
  <c r="CG43"/>
  <c r="CN43"/>
  <c r="CT43" s="1"/>
  <c r="CX43"/>
  <c r="DE43"/>
  <c r="DO43"/>
  <c r="DX43"/>
  <c r="EG43"/>
  <c r="EU43"/>
  <c r="C44"/>
  <c r="G44"/>
  <c r="K44"/>
  <c r="P44"/>
  <c r="AD44"/>
  <c r="AI44"/>
  <c r="AW44"/>
  <c r="BD44"/>
  <c r="BK44" s="1"/>
  <c r="BL44" s="1"/>
  <c r="BP44"/>
  <c r="BW44"/>
  <c r="CJ44"/>
  <c r="CV44"/>
  <c r="DA44"/>
  <c r="DM44"/>
  <c r="DV44"/>
  <c r="DZ44"/>
  <c r="EI44"/>
  <c r="E45"/>
  <c r="I45"/>
  <c r="M45"/>
  <c r="T45"/>
  <c r="AA45" s="1"/>
  <c r="AF45"/>
  <c r="AM45"/>
  <c r="AZ45"/>
  <c r="BN45"/>
  <c r="BS45"/>
  <c r="CG45"/>
  <c r="CN45"/>
  <c r="CT45" s="1"/>
  <c r="CX45"/>
  <c r="DE45"/>
  <c r="DO45"/>
  <c r="DX45"/>
  <c r="EG45"/>
  <c r="EU45"/>
  <c r="C46"/>
  <c r="G46"/>
  <c r="K46"/>
  <c r="P46"/>
  <c r="AD46"/>
  <c r="AI46"/>
  <c r="AW46"/>
  <c r="BD46"/>
  <c r="BK46" s="1"/>
  <c r="BL46" s="1"/>
  <c r="BP46"/>
  <c r="BW46"/>
  <c r="CJ46"/>
  <c r="CV46"/>
  <c r="DA46"/>
  <c r="DM46"/>
  <c r="DV46"/>
  <c r="DZ46"/>
  <c r="EI46"/>
  <c r="E47"/>
  <c r="I47"/>
  <c r="M47"/>
  <c r="T47"/>
  <c r="AA47" s="1"/>
  <c r="AF47"/>
  <c r="AM47"/>
  <c r="AZ47"/>
  <c r="BN47"/>
  <c r="BS47"/>
  <c r="CG47"/>
  <c r="CN47"/>
  <c r="CT47" s="1"/>
  <c r="CX47"/>
  <c r="DE47"/>
  <c r="DO47"/>
  <c r="DX47"/>
  <c r="EG47"/>
  <c r="EU47"/>
  <c r="C48"/>
  <c r="G48"/>
  <c r="K48"/>
  <c r="P48"/>
  <c r="AD48"/>
  <c r="AI48"/>
  <c r="AW48"/>
  <c r="BD48"/>
  <c r="BK48" s="1"/>
  <c r="BL48" s="1"/>
  <c r="BP48"/>
  <c r="BW48"/>
  <c r="CJ48"/>
  <c r="CV48"/>
  <c r="DA48"/>
  <c r="DM48"/>
  <c r="DV48"/>
  <c r="DZ48"/>
  <c r="EI48"/>
  <c r="E49"/>
  <c r="I49"/>
  <c r="M49"/>
  <c r="T49"/>
  <c r="AA49" s="1"/>
  <c r="AF49"/>
  <c r="AM49"/>
  <c r="AZ49"/>
  <c r="BN49"/>
  <c r="BS49"/>
  <c r="CG49"/>
  <c r="CN49"/>
  <c r="CT49" s="1"/>
  <c r="CX49"/>
  <c r="DE49"/>
  <c r="DO49"/>
  <c r="DX49"/>
  <c r="EG49"/>
  <c r="EU49"/>
  <c r="C50"/>
  <c r="G50"/>
  <c r="K50"/>
  <c r="P50"/>
  <c r="AD50"/>
  <c r="AI50"/>
  <c r="AW50"/>
  <c r="BD50"/>
  <c r="BK50" s="1"/>
  <c r="BL50" s="1"/>
  <c r="BP50"/>
  <c r="BW50"/>
  <c r="CJ50"/>
  <c r="CV50"/>
  <c r="DA50"/>
  <c r="DM50"/>
  <c r="DV50"/>
  <c r="DZ50"/>
  <c r="EI50"/>
  <c r="E51"/>
  <c r="I51"/>
  <c r="M51"/>
  <c r="T51"/>
  <c r="AA51" s="1"/>
  <c r="AF51"/>
  <c r="AM51"/>
  <c r="AZ51"/>
  <c r="BN51"/>
  <c r="BS51"/>
  <c r="CG51"/>
  <c r="CN51"/>
  <c r="CT51" s="1"/>
  <c r="CX51"/>
  <c r="DE51"/>
  <c r="DO51"/>
  <c r="DX51"/>
  <c r="EG51"/>
  <c r="EU51"/>
  <c r="C52"/>
  <c r="G52"/>
  <c r="K52"/>
  <c r="P52"/>
  <c r="AD52"/>
  <c r="AI52"/>
  <c r="AW52"/>
  <c r="BD52"/>
  <c r="BK52" s="1"/>
  <c r="BL52" s="1"/>
  <c r="BP52"/>
  <c r="BW52"/>
  <c r="CJ52"/>
  <c r="CV52"/>
  <c r="DA52"/>
  <c r="DM52"/>
  <c r="DV52"/>
  <c r="DZ52"/>
  <c r="EI52"/>
  <c r="E53"/>
  <c r="I53"/>
  <c r="M53"/>
  <c r="T53"/>
  <c r="AA53" s="1"/>
  <c r="AF53"/>
  <c r="AM53"/>
  <c r="AZ53"/>
  <c r="BN53"/>
  <c r="BS53"/>
  <c r="CG53"/>
  <c r="CN53"/>
  <c r="CT53" s="1"/>
  <c r="CX53"/>
  <c r="DE53"/>
  <c r="DO53"/>
  <c r="DX53"/>
  <c r="EG53"/>
  <c r="EU53"/>
  <c r="C54"/>
  <c r="G54"/>
  <c r="K54"/>
  <c r="P54"/>
  <c r="AD54"/>
  <c r="AI54"/>
  <c r="AW54"/>
  <c r="BD54"/>
  <c r="BK54" s="1"/>
  <c r="BL54" s="1"/>
  <c r="BP54"/>
  <c r="BW54"/>
  <c r="CJ54"/>
  <c r="CV54"/>
  <c r="DA54"/>
  <c r="DM54"/>
  <c r="DV54"/>
  <c r="DZ54"/>
  <c r="EI54"/>
  <c r="E55"/>
  <c r="I55"/>
  <c r="M55"/>
  <c r="T55"/>
  <c r="AA55" s="1"/>
  <c r="AF55"/>
  <c r="AM55"/>
  <c r="AZ55"/>
  <c r="BN55"/>
  <c r="BS55"/>
  <c r="CG55"/>
  <c r="CN55"/>
  <c r="CT55" s="1"/>
  <c r="CX55"/>
  <c r="DE55"/>
  <c r="DO55"/>
  <c r="DX55"/>
  <c r="EG55"/>
  <c r="EU55"/>
  <c r="C56"/>
  <c r="G56"/>
  <c r="K56"/>
  <c r="P56"/>
  <c r="AD56"/>
  <c r="AI56"/>
  <c r="AW56"/>
  <c r="BD56"/>
  <c r="BK56" s="1"/>
  <c r="BL56" s="1"/>
  <c r="BP56"/>
  <c r="BW56"/>
  <c r="CJ56"/>
  <c r="CV56"/>
  <c r="DA56"/>
  <c r="DM56"/>
  <c r="DV56"/>
  <c r="DZ56"/>
  <c r="EI56"/>
  <c r="E57"/>
  <c r="I57"/>
  <c r="M57"/>
  <c r="T57"/>
  <c r="AA57" s="1"/>
  <c r="AF57"/>
  <c r="AM57"/>
  <c r="AZ57"/>
  <c r="BN57"/>
  <c r="BS57"/>
  <c r="CG57"/>
  <c r="CN57"/>
  <c r="CT57" s="1"/>
  <c r="CX57"/>
  <c r="DE57"/>
  <c r="DO57"/>
  <c r="DX57"/>
  <c r="EG57"/>
  <c r="EU57"/>
  <c r="C58"/>
  <c r="G58"/>
  <c r="K58"/>
  <c r="P58"/>
  <c r="AD58"/>
  <c r="AI58"/>
  <c r="AW58"/>
  <c r="BD58"/>
  <c r="BK58" s="1"/>
  <c r="BL58" s="1"/>
  <c r="BP58"/>
  <c r="BW58"/>
  <c r="CJ58"/>
  <c r="CV58"/>
  <c r="DA58"/>
  <c r="DM58"/>
  <c r="DV58"/>
  <c r="DZ58"/>
  <c r="EI58"/>
  <c r="E59"/>
  <c r="I59"/>
  <c r="M59"/>
  <c r="T59"/>
  <c r="AA59" s="1"/>
  <c r="AF59"/>
  <c r="AM59"/>
  <c r="AZ59"/>
  <c r="BN59"/>
  <c r="BS59"/>
  <c r="CG59"/>
  <c r="CN59"/>
  <c r="CT59" s="1"/>
  <c r="CX59"/>
  <c r="DE59"/>
  <c r="DO59"/>
  <c r="DX59"/>
  <c r="EG59"/>
  <c r="EU59"/>
  <c r="C60"/>
  <c r="G60"/>
  <c r="K60"/>
  <c r="P60"/>
  <c r="AD60"/>
  <c r="AI60"/>
  <c r="AW60"/>
  <c r="BD60"/>
  <c r="BK60" s="1"/>
  <c r="BL60" s="1"/>
  <c r="BP60"/>
  <c r="BW60"/>
  <c r="CJ60"/>
  <c r="CV60"/>
  <c r="DA60"/>
  <c r="DM60"/>
  <c r="DV60"/>
  <c r="DZ60"/>
  <c r="EI60"/>
  <c r="E61"/>
  <c r="I61"/>
  <c r="M61"/>
  <c r="T61"/>
  <c r="AA61" s="1"/>
  <c r="AF61"/>
  <c r="AM61"/>
  <c r="AZ61"/>
  <c r="BN61"/>
  <c r="BS61"/>
  <c r="CG61"/>
  <c r="CN61"/>
  <c r="CT61" s="1"/>
  <c r="CX61"/>
  <c r="DE61"/>
  <c r="DO61"/>
  <c r="DX61"/>
  <c r="EG61"/>
  <c r="EU61"/>
  <c r="C62"/>
  <c r="G62"/>
  <c r="K62"/>
  <c r="P62"/>
  <c r="AD62"/>
  <c r="AI62"/>
  <c r="AW62"/>
  <c r="BD62"/>
  <c r="BK62" s="1"/>
  <c r="BL62" s="1"/>
  <c r="BP62"/>
  <c r="BW62"/>
  <c r="CJ62"/>
  <c r="CV62"/>
  <c r="DA62"/>
  <c r="DM62"/>
  <c r="DV62"/>
  <c r="DZ62"/>
  <c r="EI62"/>
  <c r="I63"/>
  <c r="T63"/>
  <c r="AA63" s="1"/>
  <c r="AM63"/>
  <c r="BN63"/>
  <c r="CG63"/>
  <c r="CX63"/>
  <c r="DO63"/>
  <c r="E65"/>
  <c r="M65"/>
  <c r="AF65"/>
  <c r="AZ65"/>
  <c r="BS65"/>
  <c r="CN65"/>
  <c r="CT65" s="1"/>
  <c r="DE65"/>
  <c r="DX65"/>
  <c r="EU65"/>
  <c r="I67"/>
  <c r="T67"/>
  <c r="AA67" s="1"/>
  <c r="AM67"/>
  <c r="BN67"/>
  <c r="CG67"/>
  <c r="CX67"/>
  <c r="DO67"/>
  <c r="E69"/>
  <c r="M69"/>
  <c r="AF69"/>
  <c r="AZ69"/>
  <c r="BS69"/>
  <c r="CN69"/>
  <c r="CT69" s="1"/>
  <c r="DE69"/>
  <c r="DX69"/>
  <c r="EU69"/>
  <c r="I71"/>
  <c r="T71"/>
  <c r="AA71" s="1"/>
  <c r="AM71"/>
  <c r="BN71"/>
  <c r="CG71"/>
  <c r="CX71"/>
  <c r="DO71"/>
  <c r="E73"/>
  <c r="M73"/>
  <c r="AF73"/>
  <c r="EV63"/>
  <c r="EH63"/>
  <c r="DY63"/>
  <c r="DP63"/>
  <c r="DL63"/>
  <c r="CZ63"/>
  <c r="CO63"/>
  <c r="CH63"/>
  <c r="BV63"/>
  <c r="CC63" s="1"/>
  <c r="CD63" s="1"/>
  <c r="BO63"/>
  <c r="BA63"/>
  <c r="AV63"/>
  <c r="AH63"/>
  <c r="U63"/>
  <c r="N63"/>
  <c r="J63"/>
  <c r="F63"/>
  <c r="EJ63"/>
  <c r="EF63"/>
  <c r="DW63"/>
  <c r="DN63"/>
  <c r="DD63"/>
  <c r="DJ63" s="1"/>
  <c r="CW63"/>
  <c r="CK63"/>
  <c r="CF63"/>
  <c r="BR63"/>
  <c r="BE63"/>
  <c r="AX63"/>
  <c r="AL63"/>
  <c r="AE63"/>
  <c r="Q63"/>
  <c r="L63"/>
  <c r="H63"/>
  <c r="D63"/>
  <c r="EV67"/>
  <c r="EH67"/>
  <c r="DY67"/>
  <c r="DP67"/>
  <c r="DL67"/>
  <c r="CZ67"/>
  <c r="CO67"/>
  <c r="CH67"/>
  <c r="BV67"/>
  <c r="CC67" s="1"/>
  <c r="CD67" s="1"/>
  <c r="BO67"/>
  <c r="BA67"/>
  <c r="AV67"/>
  <c r="AH67"/>
  <c r="U67"/>
  <c r="N67"/>
  <c r="J67"/>
  <c r="F67"/>
  <c r="EJ67"/>
  <c r="EF67"/>
  <c r="DW67"/>
  <c r="DN67"/>
  <c r="DD67"/>
  <c r="DJ67" s="1"/>
  <c r="CW67"/>
  <c r="CK67"/>
  <c r="CF67"/>
  <c r="BR67"/>
  <c r="BE67"/>
  <c r="AX67"/>
  <c r="AL67"/>
  <c r="AE67"/>
  <c r="Q67"/>
  <c r="L67"/>
  <c r="H67"/>
  <c r="D67"/>
  <c r="EV71"/>
  <c r="EH71"/>
  <c r="DY71"/>
  <c r="DP71"/>
  <c r="DL71"/>
  <c r="CZ71"/>
  <c r="CO71"/>
  <c r="CH71"/>
  <c r="BV71"/>
  <c r="CC71" s="1"/>
  <c r="CD71" s="1"/>
  <c r="BO71"/>
  <c r="BA71"/>
  <c r="AV71"/>
  <c r="AH71"/>
  <c r="U71"/>
  <c r="N71"/>
  <c r="J71"/>
  <c r="F71"/>
  <c r="EJ71"/>
  <c r="EF71"/>
  <c r="DW71"/>
  <c r="DN71"/>
  <c r="DD71"/>
  <c r="DJ71" s="1"/>
  <c r="CW71"/>
  <c r="CK71"/>
  <c r="CF71"/>
  <c r="BR71"/>
  <c r="BE71"/>
  <c r="AX71"/>
  <c r="AL71"/>
  <c r="AE71"/>
  <c r="Q71"/>
  <c r="L71"/>
  <c r="H71"/>
  <c r="D71"/>
  <c r="EU73"/>
  <c r="EG73"/>
  <c r="DX73"/>
  <c r="DO73"/>
  <c r="DE73"/>
  <c r="CX73"/>
  <c r="CN73"/>
  <c r="CT73" s="1"/>
  <c r="CG73"/>
  <c r="BS73"/>
  <c r="BN73"/>
  <c r="EV73"/>
  <c r="EH73"/>
  <c r="DY73"/>
  <c r="DP73"/>
  <c r="DL73"/>
  <c r="CZ73"/>
  <c r="CO73"/>
  <c r="CH73"/>
  <c r="BV73"/>
  <c r="CC73" s="1"/>
  <c r="CD73" s="1"/>
  <c r="BO73"/>
  <c r="BA73"/>
  <c r="AV73"/>
  <c r="AH73"/>
  <c r="U73"/>
  <c r="N73"/>
  <c r="J73"/>
  <c r="F73"/>
  <c r="EI73"/>
  <c r="DZ73"/>
  <c r="DV73"/>
  <c r="DM73"/>
  <c r="DA73"/>
  <c r="CV73"/>
  <c r="CJ73"/>
  <c r="BW73"/>
  <c r="EJ73"/>
  <c r="EF73"/>
  <c r="DW73"/>
  <c r="DN73"/>
  <c r="DD73"/>
  <c r="DJ73" s="1"/>
  <c r="CW73"/>
  <c r="CK73"/>
  <c r="CF73"/>
  <c r="BR73"/>
  <c r="BE73"/>
  <c r="AX73"/>
  <c r="AL73"/>
  <c r="AE73"/>
  <c r="Q73"/>
  <c r="L73"/>
  <c r="H73"/>
  <c r="D73"/>
  <c r="EU77"/>
  <c r="EG77"/>
  <c r="DX77"/>
  <c r="DO77"/>
  <c r="DE77"/>
  <c r="CX77"/>
  <c r="CN77"/>
  <c r="CT77" s="1"/>
  <c r="CG77"/>
  <c r="BS77"/>
  <c r="BN77"/>
  <c r="AZ77"/>
  <c r="AM77"/>
  <c r="AF77"/>
  <c r="T77"/>
  <c r="AA77" s="1"/>
  <c r="M77"/>
  <c r="I77"/>
  <c r="E77"/>
  <c r="EV77"/>
  <c r="EH77"/>
  <c r="DY77"/>
  <c r="DP77"/>
  <c r="DL77"/>
  <c r="CZ77"/>
  <c r="CO77"/>
  <c r="CH77"/>
  <c r="BV77"/>
  <c r="CC77" s="1"/>
  <c r="CD77" s="1"/>
  <c r="BO77"/>
  <c r="BA77"/>
  <c r="AV77"/>
  <c r="AH77"/>
  <c r="U77"/>
  <c r="N77"/>
  <c r="J77"/>
  <c r="F77"/>
  <c r="EI77"/>
  <c r="DZ77"/>
  <c r="DV77"/>
  <c r="DM77"/>
  <c r="DA77"/>
  <c r="CV77"/>
  <c r="CJ77"/>
  <c r="BW77"/>
  <c r="BP77"/>
  <c r="BD77"/>
  <c r="BK77" s="1"/>
  <c r="BL77" s="1"/>
  <c r="AW77"/>
  <c r="AI77"/>
  <c r="AD77"/>
  <c r="P77"/>
  <c r="K77"/>
  <c r="G77"/>
  <c r="C77"/>
  <c r="EJ77"/>
  <c r="EF77"/>
  <c r="DW77"/>
  <c r="DN77"/>
  <c r="DD77"/>
  <c r="DJ77" s="1"/>
  <c r="CW77"/>
  <c r="CK77"/>
  <c r="CF77"/>
  <c r="BR77"/>
  <c r="BE77"/>
  <c r="AX77"/>
  <c r="AL77"/>
  <c r="AE77"/>
  <c r="Q77"/>
  <c r="L77"/>
  <c r="H77"/>
  <c r="D77"/>
  <c r="EU81"/>
  <c r="EG81"/>
  <c r="DX81"/>
  <c r="DO81"/>
  <c r="DE81"/>
  <c r="CX81"/>
  <c r="CN81"/>
  <c r="CT81" s="1"/>
  <c r="CG81"/>
  <c r="BS81"/>
  <c r="BN81"/>
  <c r="AZ81"/>
  <c r="AM81"/>
  <c r="AF81"/>
  <c r="T81"/>
  <c r="AA81" s="1"/>
  <c r="M81"/>
  <c r="I81"/>
  <c r="E81"/>
  <c r="EV81"/>
  <c r="EH81"/>
  <c r="DY81"/>
  <c r="DP81"/>
  <c r="DL81"/>
  <c r="CZ81"/>
  <c r="CO81"/>
  <c r="CH81"/>
  <c r="BV81"/>
  <c r="CC81" s="1"/>
  <c r="CD81" s="1"/>
  <c r="BO81"/>
  <c r="BA81"/>
  <c r="AV81"/>
  <c r="AH81"/>
  <c r="U81"/>
  <c r="N81"/>
  <c r="J81"/>
  <c r="F81"/>
  <c r="EI81"/>
  <c r="DZ81"/>
  <c r="DV81"/>
  <c r="DM81"/>
  <c r="DA81"/>
  <c r="CV81"/>
  <c r="CJ81"/>
  <c r="BW81"/>
  <c r="BP81"/>
  <c r="BD81"/>
  <c r="BK81" s="1"/>
  <c r="BL81" s="1"/>
  <c r="AW81"/>
  <c r="AI81"/>
  <c r="AD81"/>
  <c r="P81"/>
  <c r="K81"/>
  <c r="G81"/>
  <c r="C81"/>
  <c r="EJ81"/>
  <c r="EF81"/>
  <c r="DW81"/>
  <c r="DN81"/>
  <c r="DD81"/>
  <c r="DJ81" s="1"/>
  <c r="CW81"/>
  <c r="CK81"/>
  <c r="CF81"/>
  <c r="BR81"/>
  <c r="BE81"/>
  <c r="AX81"/>
  <c r="AL81"/>
  <c r="AE81"/>
  <c r="Q81"/>
  <c r="L81"/>
  <c r="H81"/>
  <c r="D81"/>
  <c r="EU85"/>
  <c r="EG85"/>
  <c r="DX85"/>
  <c r="DO85"/>
  <c r="DE85"/>
  <c r="CX85"/>
  <c r="CN85"/>
  <c r="CT85" s="1"/>
  <c r="CG85"/>
  <c r="BS85"/>
  <c r="BN85"/>
  <c r="AZ85"/>
  <c r="AM85"/>
  <c r="AF85"/>
  <c r="T85"/>
  <c r="AA85" s="1"/>
  <c r="M85"/>
  <c r="I85"/>
  <c r="E85"/>
  <c r="EV85"/>
  <c r="EH85"/>
  <c r="DY85"/>
  <c r="DP85"/>
  <c r="DL85"/>
  <c r="CZ85"/>
  <c r="CO85"/>
  <c r="CH85"/>
  <c r="BV85"/>
  <c r="CC85" s="1"/>
  <c r="CD85" s="1"/>
  <c r="BO85"/>
  <c r="BA85"/>
  <c r="AV85"/>
  <c r="AH85"/>
  <c r="U85"/>
  <c r="N85"/>
  <c r="J85"/>
  <c r="F85"/>
  <c r="EI85"/>
  <c r="DZ85"/>
  <c r="DV85"/>
  <c r="DM85"/>
  <c r="DA85"/>
  <c r="CV85"/>
  <c r="CJ85"/>
  <c r="BW85"/>
  <c r="BP85"/>
  <c r="BD85"/>
  <c r="BK85" s="1"/>
  <c r="BL85" s="1"/>
  <c r="AW85"/>
  <c r="AI85"/>
  <c r="AD85"/>
  <c r="P85"/>
  <c r="K85"/>
  <c r="G85"/>
  <c r="C85"/>
  <c r="EJ85"/>
  <c r="EF85"/>
  <c r="DW85"/>
  <c r="DN85"/>
  <c r="DD85"/>
  <c r="DJ85" s="1"/>
  <c r="CW85"/>
  <c r="CK85"/>
  <c r="CF85"/>
  <c r="BR85"/>
  <c r="BE85"/>
  <c r="AX85"/>
  <c r="AL85"/>
  <c r="AE85"/>
  <c r="Q85"/>
  <c r="L85"/>
  <c r="H85"/>
  <c r="D85"/>
  <c r="EU89"/>
  <c r="EG89"/>
  <c r="DX89"/>
  <c r="DO89"/>
  <c r="DE89"/>
  <c r="CX89"/>
  <c r="CN89"/>
  <c r="CT89" s="1"/>
  <c r="CG89"/>
  <c r="BS89"/>
  <c r="BN89"/>
  <c r="AZ89"/>
  <c r="AM89"/>
  <c r="AF89"/>
  <c r="T89"/>
  <c r="AA89" s="1"/>
  <c r="M89"/>
  <c r="I89"/>
  <c r="E89"/>
  <c r="EV89"/>
  <c r="EH89"/>
  <c r="DY89"/>
  <c r="DP89"/>
  <c r="DL89"/>
  <c r="CZ89"/>
  <c r="CO89"/>
  <c r="CH89"/>
  <c r="BV89"/>
  <c r="CC89" s="1"/>
  <c r="CD89" s="1"/>
  <c r="BO89"/>
  <c r="BA89"/>
  <c r="AV89"/>
  <c r="AH89"/>
  <c r="U89"/>
  <c r="N89"/>
  <c r="J89"/>
  <c r="F89"/>
  <c r="EI89"/>
  <c r="DZ89"/>
  <c r="DV89"/>
  <c r="DM89"/>
  <c r="DA89"/>
  <c r="CV89"/>
  <c r="CJ89"/>
  <c r="BW89"/>
  <c r="BP89"/>
  <c r="BD89"/>
  <c r="BK89" s="1"/>
  <c r="BL89" s="1"/>
  <c r="AW89"/>
  <c r="AI89"/>
  <c r="AD89"/>
  <c r="P89"/>
  <c r="K89"/>
  <c r="G89"/>
  <c r="C89"/>
  <c r="EJ89"/>
  <c r="EF89"/>
  <c r="DW89"/>
  <c r="DN89"/>
  <c r="DD89"/>
  <c r="DJ89" s="1"/>
  <c r="CW89"/>
  <c r="CK89"/>
  <c r="CF89"/>
  <c r="BR89"/>
  <c r="BE89"/>
  <c r="AX89"/>
  <c r="AL89"/>
  <c r="AE89"/>
  <c r="Q89"/>
  <c r="L89"/>
  <c r="H89"/>
  <c r="D89"/>
  <c r="J26"/>
  <c r="U26"/>
  <c r="AV26"/>
  <c r="CH26"/>
  <c r="CZ26"/>
  <c r="DP26"/>
  <c r="EV26"/>
  <c r="J28"/>
  <c r="AH28"/>
  <c r="CH28"/>
  <c r="DP28"/>
  <c r="EV28"/>
  <c r="AH30"/>
  <c r="J32"/>
  <c r="U32"/>
  <c r="AV32"/>
  <c r="BO32"/>
  <c r="CH32"/>
  <c r="CZ32"/>
  <c r="DP32"/>
  <c r="EH32"/>
  <c r="EV32"/>
  <c r="F34"/>
  <c r="J34"/>
  <c r="N34"/>
  <c r="U34"/>
  <c r="AH34"/>
  <c r="AV34"/>
  <c r="BA34"/>
  <c r="BO34"/>
  <c r="BV34"/>
  <c r="CH34"/>
  <c r="CO34"/>
  <c r="DL34"/>
  <c r="DP34"/>
  <c r="DY34"/>
  <c r="EH34"/>
  <c r="F36"/>
  <c r="J36"/>
  <c r="N36"/>
  <c r="U36"/>
  <c r="AH36"/>
  <c r="AV36"/>
  <c r="BA36"/>
  <c r="BO36"/>
  <c r="BV36"/>
  <c r="CH36"/>
  <c r="CO36"/>
  <c r="CZ36"/>
  <c r="DL36"/>
  <c r="DP36"/>
  <c r="DY36"/>
  <c r="EH36"/>
  <c r="EV36"/>
  <c r="F38"/>
  <c r="J38"/>
  <c r="N38"/>
  <c r="U38"/>
  <c r="AH38"/>
  <c r="AV38"/>
  <c r="BA38"/>
  <c r="BO38"/>
  <c r="BV38"/>
  <c r="CC38" s="1"/>
  <c r="CD38" s="1"/>
  <c r="CH38"/>
  <c r="CO38"/>
  <c r="CZ38"/>
  <c r="DL38"/>
  <c r="DP38"/>
  <c r="DY38"/>
  <c r="EH38"/>
  <c r="EV38"/>
  <c r="F40"/>
  <c r="J40"/>
  <c r="N40"/>
  <c r="U40"/>
  <c r="AH40"/>
  <c r="AV40"/>
  <c r="BA40"/>
  <c r="BO40"/>
  <c r="BV40"/>
  <c r="CC40" s="1"/>
  <c r="CD40" s="1"/>
  <c r="CH40"/>
  <c r="CO40"/>
  <c r="CZ40"/>
  <c r="DL40"/>
  <c r="DP40"/>
  <c r="DY40"/>
  <c r="EH40"/>
  <c r="EV40"/>
  <c r="F42"/>
  <c r="J42"/>
  <c r="N42"/>
  <c r="U42"/>
  <c r="AH42"/>
  <c r="AV42"/>
  <c r="BA42"/>
  <c r="BO42"/>
  <c r="BV42"/>
  <c r="CC42" s="1"/>
  <c r="CD42" s="1"/>
  <c r="CH42"/>
  <c r="CO42"/>
  <c r="CZ42"/>
  <c r="DL42"/>
  <c r="DP42"/>
  <c r="DY42"/>
  <c r="EH42"/>
  <c r="EV42"/>
  <c r="F44"/>
  <c r="J44"/>
  <c r="N44"/>
  <c r="U44"/>
  <c r="AH44"/>
  <c r="AV44"/>
  <c r="BA44"/>
  <c r="BO44"/>
  <c r="BV44"/>
  <c r="CC44" s="1"/>
  <c r="CD44" s="1"/>
  <c r="CH44"/>
  <c r="CO44"/>
  <c r="CZ44"/>
  <c r="DL44"/>
  <c r="DP44"/>
  <c r="DY44"/>
  <c r="EH44"/>
  <c r="EV44"/>
  <c r="F46"/>
  <c r="J46"/>
  <c r="N46"/>
  <c r="U46"/>
  <c r="AH46"/>
  <c r="AV46"/>
  <c r="BA46"/>
  <c r="BO46"/>
  <c r="BV46"/>
  <c r="CC46" s="1"/>
  <c r="CD46" s="1"/>
  <c r="CH46"/>
  <c r="CO46"/>
  <c r="CZ46"/>
  <c r="DL46"/>
  <c r="DP46"/>
  <c r="DY46"/>
  <c r="EH46"/>
  <c r="EV46"/>
  <c r="F48"/>
  <c r="J48"/>
  <c r="N48"/>
  <c r="U48"/>
  <c r="AH48"/>
  <c r="AV48"/>
  <c r="BA48"/>
  <c r="BO48"/>
  <c r="BV48"/>
  <c r="CC48" s="1"/>
  <c r="CD48" s="1"/>
  <c r="CH48"/>
  <c r="CO48"/>
  <c r="CZ48"/>
  <c r="DL48"/>
  <c r="DP48"/>
  <c r="DY48"/>
  <c r="EH48"/>
  <c r="EV48"/>
  <c r="F50"/>
  <c r="J50"/>
  <c r="N50"/>
  <c r="U50"/>
  <c r="AH50"/>
  <c r="AV50"/>
  <c r="BA50"/>
  <c r="BO50"/>
  <c r="BV50"/>
  <c r="CC50" s="1"/>
  <c r="CD50" s="1"/>
  <c r="CH50"/>
  <c r="CO50"/>
  <c r="CZ50"/>
  <c r="DL50"/>
  <c r="DP50"/>
  <c r="DY50"/>
  <c r="EH50"/>
  <c r="EV50"/>
  <c r="F52"/>
  <c r="J52"/>
  <c r="N52"/>
  <c r="U52"/>
  <c r="AH52"/>
  <c r="AV52"/>
  <c r="BA52"/>
  <c r="BO52"/>
  <c r="BV52"/>
  <c r="CC52" s="1"/>
  <c r="CD52" s="1"/>
  <c r="CH52"/>
  <c r="CO52"/>
  <c r="CZ52"/>
  <c r="DL52"/>
  <c r="DP52"/>
  <c r="DY52"/>
  <c r="EH52"/>
  <c r="EV52"/>
  <c r="F54"/>
  <c r="J54"/>
  <c r="N54"/>
  <c r="U54"/>
  <c r="AH54"/>
  <c r="AV54"/>
  <c r="BA54"/>
  <c r="BO54"/>
  <c r="BV54"/>
  <c r="CC54" s="1"/>
  <c r="CD54" s="1"/>
  <c r="CH54"/>
  <c r="CO54"/>
  <c r="CZ54"/>
  <c r="DL54"/>
  <c r="DP54"/>
  <c r="DY54"/>
  <c r="EH54"/>
  <c r="EV54"/>
  <c r="F56"/>
  <c r="J56"/>
  <c r="N56"/>
  <c r="U56"/>
  <c r="AH56"/>
  <c r="AV56"/>
  <c r="BA56"/>
  <c r="BO56"/>
  <c r="BV56"/>
  <c r="CC56" s="1"/>
  <c r="CD56" s="1"/>
  <c r="CH56"/>
  <c r="CO56"/>
  <c r="CZ56"/>
  <c r="DL56"/>
  <c r="DP56"/>
  <c r="DY56"/>
  <c r="EH56"/>
  <c r="EV56"/>
  <c r="F58"/>
  <c r="J58"/>
  <c r="N58"/>
  <c r="U58"/>
  <c r="AH58"/>
  <c r="AV58"/>
  <c r="BA58"/>
  <c r="BO58"/>
  <c r="BV58"/>
  <c r="CC58" s="1"/>
  <c r="CD58" s="1"/>
  <c r="CH58"/>
  <c r="CO58"/>
  <c r="CZ58"/>
  <c r="DL58"/>
  <c r="DP58"/>
  <c r="DY58"/>
  <c r="EH58"/>
  <c r="EV58"/>
  <c r="F60"/>
  <c r="J60"/>
  <c r="N60"/>
  <c r="U60"/>
  <c r="AH60"/>
  <c r="AV60"/>
  <c r="BA60"/>
  <c r="BO60"/>
  <c r="BV60"/>
  <c r="CC60" s="1"/>
  <c r="CD60" s="1"/>
  <c r="CH60"/>
  <c r="CO60"/>
  <c r="CZ60"/>
  <c r="DL60"/>
  <c r="DP60"/>
  <c r="DY60"/>
  <c r="EH60"/>
  <c r="EV60"/>
  <c r="F62"/>
  <c r="J62"/>
  <c r="N62"/>
  <c r="U62"/>
  <c r="AH62"/>
  <c r="AV62"/>
  <c r="BA62"/>
  <c r="BO62"/>
  <c r="BV62"/>
  <c r="CC62" s="1"/>
  <c r="CD62" s="1"/>
  <c r="CH62"/>
  <c r="CO62"/>
  <c r="CZ62"/>
  <c r="DL62"/>
  <c r="DP62"/>
  <c r="DY62"/>
  <c r="EH62"/>
  <c r="EV62"/>
  <c r="EJ64"/>
  <c r="EF64"/>
  <c r="DW64"/>
  <c r="DN64"/>
  <c r="DD64"/>
  <c r="DJ64" s="1"/>
  <c r="CW64"/>
  <c r="CK64"/>
  <c r="CF64"/>
  <c r="BR64"/>
  <c r="BE64"/>
  <c r="AX64"/>
  <c r="AL64"/>
  <c r="AE64"/>
  <c r="Q64"/>
  <c r="L64"/>
  <c r="H64"/>
  <c r="D64"/>
  <c r="EV64"/>
  <c r="EH64"/>
  <c r="DY64"/>
  <c r="DP64"/>
  <c r="DL64"/>
  <c r="CZ64"/>
  <c r="CO64"/>
  <c r="CH64"/>
  <c r="BV64"/>
  <c r="CC64" s="1"/>
  <c r="CD64" s="1"/>
  <c r="BO64"/>
  <c r="BA64"/>
  <c r="AV64"/>
  <c r="AH64"/>
  <c r="U64"/>
  <c r="N64"/>
  <c r="J64"/>
  <c r="F64"/>
  <c r="EJ68"/>
  <c r="EF68"/>
  <c r="DW68"/>
  <c r="DN68"/>
  <c r="DD68"/>
  <c r="DJ68" s="1"/>
  <c r="CW68"/>
  <c r="CK68"/>
  <c r="CF68"/>
  <c r="BR68"/>
  <c r="BE68"/>
  <c r="AX68"/>
  <c r="AL68"/>
  <c r="AE68"/>
  <c r="Q68"/>
  <c r="L68"/>
  <c r="H68"/>
  <c r="D68"/>
  <c r="EV68"/>
  <c r="EH68"/>
  <c r="DY68"/>
  <c r="DP68"/>
  <c r="DL68"/>
  <c r="CZ68"/>
  <c r="CO68"/>
  <c r="CH68"/>
  <c r="BV68"/>
  <c r="CC68" s="1"/>
  <c r="CD68" s="1"/>
  <c r="BO68"/>
  <c r="BA68"/>
  <c r="AV68"/>
  <c r="AH68"/>
  <c r="U68"/>
  <c r="N68"/>
  <c r="J68"/>
  <c r="F68"/>
  <c r="EJ72"/>
  <c r="EF72"/>
  <c r="DW72"/>
  <c r="DN72"/>
  <c r="DD72"/>
  <c r="DJ72" s="1"/>
  <c r="CW72"/>
  <c r="CK72"/>
  <c r="CF72"/>
  <c r="BR72"/>
  <c r="BE72"/>
  <c r="AX72"/>
  <c r="AL72"/>
  <c r="AE72"/>
  <c r="Q72"/>
  <c r="L72"/>
  <c r="H72"/>
  <c r="D72"/>
  <c r="EV72"/>
  <c r="EH72"/>
  <c r="DY72"/>
  <c r="DP72"/>
  <c r="DL72"/>
  <c r="CZ72"/>
  <c r="CO72"/>
  <c r="CH72"/>
  <c r="BV72"/>
  <c r="CC72" s="1"/>
  <c r="CD72" s="1"/>
  <c r="BO72"/>
  <c r="BA72"/>
  <c r="AV72"/>
  <c r="AH72"/>
  <c r="U72"/>
  <c r="N72"/>
  <c r="J72"/>
  <c r="F72"/>
  <c r="EI76"/>
  <c r="DZ76"/>
  <c r="DV76"/>
  <c r="DM76"/>
  <c r="DA76"/>
  <c r="CV76"/>
  <c r="CJ76"/>
  <c r="BW76"/>
  <c r="BP76"/>
  <c r="BD76"/>
  <c r="BK76" s="1"/>
  <c r="BL76" s="1"/>
  <c r="AW76"/>
  <c r="AI76"/>
  <c r="AD76"/>
  <c r="P76"/>
  <c r="K76"/>
  <c r="G76"/>
  <c r="C76"/>
  <c r="EJ76"/>
  <c r="EF76"/>
  <c r="DW76"/>
  <c r="DN76"/>
  <c r="DD76"/>
  <c r="DJ76" s="1"/>
  <c r="CW76"/>
  <c r="CK76"/>
  <c r="CF76"/>
  <c r="BR76"/>
  <c r="BE76"/>
  <c r="AX76"/>
  <c r="AL76"/>
  <c r="AE76"/>
  <c r="Q76"/>
  <c r="L76"/>
  <c r="H76"/>
  <c r="D76"/>
  <c r="EU76"/>
  <c r="EG76"/>
  <c r="DX76"/>
  <c r="DO76"/>
  <c r="DE76"/>
  <c r="CX76"/>
  <c r="CN76"/>
  <c r="CT76" s="1"/>
  <c r="CG76"/>
  <c r="BS76"/>
  <c r="BN76"/>
  <c r="AZ76"/>
  <c r="AM76"/>
  <c r="AF76"/>
  <c r="T76"/>
  <c r="AA76" s="1"/>
  <c r="M76"/>
  <c r="I76"/>
  <c r="E76"/>
  <c r="EV76"/>
  <c r="EH76"/>
  <c r="DY76"/>
  <c r="DP76"/>
  <c r="DL76"/>
  <c r="CZ76"/>
  <c r="CO76"/>
  <c r="CH76"/>
  <c r="BV76"/>
  <c r="CC76" s="1"/>
  <c r="CD76" s="1"/>
  <c r="BO76"/>
  <c r="BA76"/>
  <c r="AV76"/>
  <c r="AH76"/>
  <c r="U76"/>
  <c r="N76"/>
  <c r="J76"/>
  <c r="F76"/>
  <c r="EI80"/>
  <c r="DZ80"/>
  <c r="DV80"/>
  <c r="DM80"/>
  <c r="DA80"/>
  <c r="CV80"/>
  <c r="CJ80"/>
  <c r="BW80"/>
  <c r="BP80"/>
  <c r="BD80"/>
  <c r="BK80" s="1"/>
  <c r="BL80" s="1"/>
  <c r="AW80"/>
  <c r="AI80"/>
  <c r="AD80"/>
  <c r="P80"/>
  <c r="K80"/>
  <c r="G80"/>
  <c r="C80"/>
  <c r="EJ80"/>
  <c r="EF80"/>
  <c r="DW80"/>
  <c r="DN80"/>
  <c r="DD80"/>
  <c r="DJ80" s="1"/>
  <c r="CW80"/>
  <c r="CK80"/>
  <c r="CF80"/>
  <c r="BR80"/>
  <c r="BE80"/>
  <c r="AX80"/>
  <c r="AL80"/>
  <c r="AE80"/>
  <c r="Q80"/>
  <c r="L80"/>
  <c r="H80"/>
  <c r="D80"/>
  <c r="EU80"/>
  <c r="EG80"/>
  <c r="DX80"/>
  <c r="DO80"/>
  <c r="DE80"/>
  <c r="CX80"/>
  <c r="CN80"/>
  <c r="CT80" s="1"/>
  <c r="CG80"/>
  <c r="BS80"/>
  <c r="BN80"/>
  <c r="AZ80"/>
  <c r="AM80"/>
  <c r="AF80"/>
  <c r="T80"/>
  <c r="AA80" s="1"/>
  <c r="M80"/>
  <c r="I80"/>
  <c r="E80"/>
  <c r="EV80"/>
  <c r="EH80"/>
  <c r="DY80"/>
  <c r="DP80"/>
  <c r="DL80"/>
  <c r="CZ80"/>
  <c r="CO80"/>
  <c r="CH80"/>
  <c r="BV80"/>
  <c r="CC80" s="1"/>
  <c r="CD80" s="1"/>
  <c r="BO80"/>
  <c r="BA80"/>
  <c r="AV80"/>
  <c r="AH80"/>
  <c r="U80"/>
  <c r="N80"/>
  <c r="J80"/>
  <c r="F80"/>
  <c r="EI84"/>
  <c r="DZ84"/>
  <c r="DV84"/>
  <c r="DM84"/>
  <c r="DA84"/>
  <c r="CV84"/>
  <c r="CJ84"/>
  <c r="BW84"/>
  <c r="BP84"/>
  <c r="BD84"/>
  <c r="BK84" s="1"/>
  <c r="BL84" s="1"/>
  <c r="AW84"/>
  <c r="AI84"/>
  <c r="AD84"/>
  <c r="P84"/>
  <c r="K84"/>
  <c r="G84"/>
  <c r="C84"/>
  <c r="EJ84"/>
  <c r="EF84"/>
  <c r="DW84"/>
  <c r="DN84"/>
  <c r="DD84"/>
  <c r="DJ84" s="1"/>
  <c r="CW84"/>
  <c r="CK84"/>
  <c r="CF84"/>
  <c r="BR84"/>
  <c r="BE84"/>
  <c r="AX84"/>
  <c r="AL84"/>
  <c r="AE84"/>
  <c r="Q84"/>
  <c r="L84"/>
  <c r="H84"/>
  <c r="D84"/>
  <c r="EU84"/>
  <c r="EG84"/>
  <c r="DX84"/>
  <c r="DO84"/>
  <c r="DE84"/>
  <c r="CX84"/>
  <c r="CN84"/>
  <c r="CT84" s="1"/>
  <c r="CG84"/>
  <c r="BS84"/>
  <c r="BN84"/>
  <c r="AZ84"/>
  <c r="AM84"/>
  <c r="AF84"/>
  <c r="T84"/>
  <c r="AA84" s="1"/>
  <c r="M84"/>
  <c r="I84"/>
  <c r="E84"/>
  <c r="EV84"/>
  <c r="EH84"/>
  <c r="DY84"/>
  <c r="DP84"/>
  <c r="DL84"/>
  <c r="CZ84"/>
  <c r="CO84"/>
  <c r="CH84"/>
  <c r="BV84"/>
  <c r="CC84" s="1"/>
  <c r="CD84" s="1"/>
  <c r="BO84"/>
  <c r="BA84"/>
  <c r="AV84"/>
  <c r="AH84"/>
  <c r="U84"/>
  <c r="N84"/>
  <c r="J84"/>
  <c r="F84"/>
  <c r="EI88"/>
  <c r="DZ88"/>
  <c r="DV88"/>
  <c r="DM88"/>
  <c r="DA88"/>
  <c r="CV88"/>
  <c r="CJ88"/>
  <c r="BW88"/>
  <c r="BP88"/>
  <c r="BD88"/>
  <c r="BK88" s="1"/>
  <c r="BL88" s="1"/>
  <c r="AW88"/>
  <c r="AI88"/>
  <c r="AD88"/>
  <c r="P88"/>
  <c r="K88"/>
  <c r="G88"/>
  <c r="C88"/>
  <c r="EJ88"/>
  <c r="EF88"/>
  <c r="DW88"/>
  <c r="DN88"/>
  <c r="DD88"/>
  <c r="DJ88" s="1"/>
  <c r="CW88"/>
  <c r="CK88"/>
  <c r="CF88"/>
  <c r="BR88"/>
  <c r="BE88"/>
  <c r="AX88"/>
  <c r="AL88"/>
  <c r="AE88"/>
  <c r="Q88"/>
  <c r="L88"/>
  <c r="H88"/>
  <c r="D88"/>
  <c r="EU88"/>
  <c r="EG88"/>
  <c r="DX88"/>
  <c r="DO88"/>
  <c r="DE88"/>
  <c r="CX88"/>
  <c r="CN88"/>
  <c r="CT88" s="1"/>
  <c r="CG88"/>
  <c r="BS88"/>
  <c r="BN88"/>
  <c r="AZ88"/>
  <c r="AM88"/>
  <c r="AF88"/>
  <c r="T88"/>
  <c r="AA88" s="1"/>
  <c r="M88"/>
  <c r="I88"/>
  <c r="E88"/>
  <c r="EV88"/>
  <c r="EH88"/>
  <c r="DY88"/>
  <c r="DP88"/>
  <c r="DL88"/>
  <c r="CZ88"/>
  <c r="CO88"/>
  <c r="CH88"/>
  <c r="BV88"/>
  <c r="CC88" s="1"/>
  <c r="CD88" s="1"/>
  <c r="BO88"/>
  <c r="BA88"/>
  <c r="AV88"/>
  <c r="AH88"/>
  <c r="U88"/>
  <c r="N88"/>
  <c r="J88"/>
  <c r="F88"/>
  <c r="BA26"/>
  <c r="U28"/>
  <c r="BO28"/>
  <c r="CO28"/>
  <c r="DL28"/>
  <c r="DY28"/>
  <c r="F30"/>
  <c r="U30"/>
  <c r="BA30"/>
  <c r="CH30"/>
  <c r="DP30"/>
  <c r="EH30"/>
  <c r="F32"/>
  <c r="N32"/>
  <c r="AH32"/>
  <c r="BA32"/>
  <c r="BV32"/>
  <c r="CO32"/>
  <c r="DL32"/>
  <c r="DY32"/>
  <c r="E8"/>
  <c r="I8"/>
  <c r="M8"/>
  <c r="T8"/>
  <c r="AF8"/>
  <c r="AM8"/>
  <c r="AZ8"/>
  <c r="BN8"/>
  <c r="BS8"/>
  <c r="CG8"/>
  <c r="CN8"/>
  <c r="CX8"/>
  <c r="DE8"/>
  <c r="DO8"/>
  <c r="DX8"/>
  <c r="EG8"/>
  <c r="C9"/>
  <c r="G9"/>
  <c r="K9"/>
  <c r="P9"/>
  <c r="AD9"/>
  <c r="AI9"/>
  <c r="AW9"/>
  <c r="BD9"/>
  <c r="BP9"/>
  <c r="BW9"/>
  <c r="CJ9"/>
  <c r="CV9"/>
  <c r="DA9"/>
  <c r="DM9"/>
  <c r="DV9"/>
  <c r="DZ9"/>
  <c r="EI9"/>
  <c r="C11"/>
  <c r="G11"/>
  <c r="K11"/>
  <c r="P11"/>
  <c r="AD11"/>
  <c r="AI11"/>
  <c r="AW11"/>
  <c r="BD11"/>
  <c r="BP11"/>
  <c r="BW11"/>
  <c r="CJ11"/>
  <c r="CV11"/>
  <c r="DA11"/>
  <c r="DM11"/>
  <c r="DV11"/>
  <c r="DZ11"/>
  <c r="EI11"/>
  <c r="C13"/>
  <c r="G13"/>
  <c r="K13"/>
  <c r="P13"/>
  <c r="AD13"/>
  <c r="AI13"/>
  <c r="AW13"/>
  <c r="BD13"/>
  <c r="BP13"/>
  <c r="BW13"/>
  <c r="CJ13"/>
  <c r="CV13"/>
  <c r="DA13"/>
  <c r="DM13"/>
  <c r="DV13"/>
  <c r="DZ13"/>
  <c r="EI13"/>
  <c r="C15"/>
  <c r="G15"/>
  <c r="K15"/>
  <c r="P15"/>
  <c r="AD15"/>
  <c r="AI15"/>
  <c r="AW15"/>
  <c r="BD15"/>
  <c r="BP15"/>
  <c r="BW15"/>
  <c r="CJ15"/>
  <c r="CV15"/>
  <c r="DA15"/>
  <c r="DM15"/>
  <c r="DV15"/>
  <c r="DZ15"/>
  <c r="EI15"/>
  <c r="C17"/>
  <c r="G17"/>
  <c r="K17"/>
  <c r="P17"/>
  <c r="AD17"/>
  <c r="AI17"/>
  <c r="AW17"/>
  <c r="BD17"/>
  <c r="BP17"/>
  <c r="BW17"/>
  <c r="CJ17"/>
  <c r="CV17"/>
  <c r="DA17"/>
  <c r="DM17"/>
  <c r="DV17"/>
  <c r="DZ17"/>
  <c r="EI17"/>
  <c r="C19"/>
  <c r="G19"/>
  <c r="K19"/>
  <c r="P19"/>
  <c r="AD19"/>
  <c r="AI19"/>
  <c r="AW19"/>
  <c r="BD19"/>
  <c r="BP19"/>
  <c r="BW19"/>
  <c r="CJ19"/>
  <c r="CV19"/>
  <c r="DA19"/>
  <c r="DM19"/>
  <c r="DV19"/>
  <c r="DZ19"/>
  <c r="EI19"/>
  <c r="C21"/>
  <c r="G21"/>
  <c r="K21"/>
  <c r="P21"/>
  <c r="AD21"/>
  <c r="AI21"/>
  <c r="AW21"/>
  <c r="BD21"/>
  <c r="BP21"/>
  <c r="BW21"/>
  <c r="CJ21"/>
  <c r="CV21"/>
  <c r="DA21"/>
  <c r="DM21"/>
  <c r="DV21"/>
  <c r="DZ21"/>
  <c r="EI21"/>
  <c r="C23"/>
  <c r="G23"/>
  <c r="K23"/>
  <c r="P23"/>
  <c r="AD23"/>
  <c r="AI23"/>
  <c r="AW23"/>
  <c r="BD23"/>
  <c r="BP23"/>
  <c r="BW23"/>
  <c r="CJ23"/>
  <c r="CV23"/>
  <c r="DA23"/>
  <c r="DM23"/>
  <c r="DV23"/>
  <c r="DZ23"/>
  <c r="EI23"/>
  <c r="C25"/>
  <c r="G25"/>
  <c r="K25"/>
  <c r="P25"/>
  <c r="AD25"/>
  <c r="AI25"/>
  <c r="AW25"/>
  <c r="BD25"/>
  <c r="BP25"/>
  <c r="BW25"/>
  <c r="CJ25"/>
  <c r="CV25"/>
  <c r="DA25"/>
  <c r="DM25"/>
  <c r="DV25"/>
  <c r="DZ25"/>
  <c r="EI25"/>
  <c r="E26"/>
  <c r="I26"/>
  <c r="M26"/>
  <c r="T26"/>
  <c r="AF26"/>
  <c r="AM26"/>
  <c r="AZ26"/>
  <c r="BN26"/>
  <c r="BS26"/>
  <c r="CG26"/>
  <c r="CN26"/>
  <c r="CX26"/>
  <c r="DE26"/>
  <c r="DO26"/>
  <c r="DX26"/>
  <c r="EG26"/>
  <c r="EU26"/>
  <c r="C27"/>
  <c r="G27"/>
  <c r="K27"/>
  <c r="P27"/>
  <c r="AD27"/>
  <c r="AI27"/>
  <c r="AW27"/>
  <c r="BD27"/>
  <c r="BP27"/>
  <c r="BW27"/>
  <c r="CJ27"/>
  <c r="CV27"/>
  <c r="DA27"/>
  <c r="DM27"/>
  <c r="DV27"/>
  <c r="DZ27"/>
  <c r="EI27"/>
  <c r="E28"/>
  <c r="I28"/>
  <c r="M28"/>
  <c r="T28"/>
  <c r="AF28"/>
  <c r="AM28"/>
  <c r="AZ28"/>
  <c r="BN28"/>
  <c r="BS28"/>
  <c r="CG28"/>
  <c r="CN28"/>
  <c r="CX28"/>
  <c r="DE28"/>
  <c r="DO28"/>
  <c r="DX28"/>
  <c r="EG28"/>
  <c r="EU28"/>
  <c r="C29"/>
  <c r="G29"/>
  <c r="K29"/>
  <c r="P29"/>
  <c r="AD29"/>
  <c r="AI29"/>
  <c r="AW29"/>
  <c r="BD29"/>
  <c r="BP29"/>
  <c r="BW29"/>
  <c r="CJ29"/>
  <c r="CV29"/>
  <c r="DA29"/>
  <c r="DM29"/>
  <c r="DV29"/>
  <c r="DZ29"/>
  <c r="EI29"/>
  <c r="E30"/>
  <c r="I30"/>
  <c r="M30"/>
  <c r="T30"/>
  <c r="AF30"/>
  <c r="AM30"/>
  <c r="AZ30"/>
  <c r="BN30"/>
  <c r="BS30"/>
  <c r="CG30"/>
  <c r="CN30"/>
  <c r="CX30"/>
  <c r="DE30"/>
  <c r="DO30"/>
  <c r="DX30"/>
  <c r="EG30"/>
  <c r="EU30"/>
  <c r="C31"/>
  <c r="G31"/>
  <c r="K31"/>
  <c r="P31"/>
  <c r="AD31"/>
  <c r="AI31"/>
  <c r="AW31"/>
  <c r="BD31"/>
  <c r="BP31"/>
  <c r="BW31"/>
  <c r="CJ31"/>
  <c r="CV31"/>
  <c r="DA31"/>
  <c r="DM31"/>
  <c r="DV31"/>
  <c r="DZ31"/>
  <c r="EI31"/>
  <c r="E32"/>
  <c r="I32"/>
  <c r="M32"/>
  <c r="T32"/>
  <c r="AF32"/>
  <c r="AM32"/>
  <c r="AZ32"/>
  <c r="BN32"/>
  <c r="BS32"/>
  <c r="CG32"/>
  <c r="CN32"/>
  <c r="CX32"/>
  <c r="DE32"/>
  <c r="DO32"/>
  <c r="DX32"/>
  <c r="EG32"/>
  <c r="EU32"/>
  <c r="C33"/>
  <c r="G33"/>
  <c r="K33"/>
  <c r="P33"/>
  <c r="AD33"/>
  <c r="AI33"/>
  <c r="AW33"/>
  <c r="BD33"/>
  <c r="BP33"/>
  <c r="BW33"/>
  <c r="CJ33"/>
  <c r="CV33"/>
  <c r="DA33"/>
  <c r="DM33"/>
  <c r="DV33"/>
  <c r="DZ33"/>
  <c r="EI33"/>
  <c r="E34"/>
  <c r="I34"/>
  <c r="M34"/>
  <c r="T34"/>
  <c r="AF34"/>
  <c r="AM34"/>
  <c r="AZ34"/>
  <c r="BN34"/>
  <c r="BS34"/>
  <c r="CG34"/>
  <c r="CN34"/>
  <c r="CX34"/>
  <c r="DE34"/>
  <c r="DO34"/>
  <c r="DX34"/>
  <c r="EG34"/>
  <c r="EU34"/>
  <c r="C35"/>
  <c r="G35"/>
  <c r="K35"/>
  <c r="P35"/>
  <c r="AD35"/>
  <c r="AI35"/>
  <c r="AW35"/>
  <c r="BD35"/>
  <c r="BP35"/>
  <c r="BW35"/>
  <c r="CJ35"/>
  <c r="CV35"/>
  <c r="DA35"/>
  <c r="DM35"/>
  <c r="DV35"/>
  <c r="DZ35"/>
  <c r="EI35"/>
  <c r="E36"/>
  <c r="I36"/>
  <c r="M36"/>
  <c r="T36"/>
  <c r="AF36"/>
  <c r="AM36"/>
  <c r="AZ36"/>
  <c r="BN36"/>
  <c r="BS36"/>
  <c r="CG36"/>
  <c r="CN36"/>
  <c r="CX36"/>
  <c r="DE36"/>
  <c r="DO36"/>
  <c r="DX36"/>
  <c r="EG36"/>
  <c r="EU36"/>
  <c r="C37"/>
  <c r="G37"/>
  <c r="K37"/>
  <c r="P37"/>
  <c r="AD37"/>
  <c r="AI37"/>
  <c r="AW37"/>
  <c r="BD37"/>
  <c r="BP37"/>
  <c r="BW37"/>
  <c r="CJ37"/>
  <c r="CV37"/>
  <c r="DA37"/>
  <c r="DM37"/>
  <c r="DV37"/>
  <c r="DZ37"/>
  <c r="EI37"/>
  <c r="E38"/>
  <c r="I38"/>
  <c r="M38"/>
  <c r="T38"/>
  <c r="AA38" s="1"/>
  <c r="AF38"/>
  <c r="AM38"/>
  <c r="AZ38"/>
  <c r="BN38"/>
  <c r="BS38"/>
  <c r="CG38"/>
  <c r="CN38"/>
  <c r="CT38" s="1"/>
  <c r="CX38"/>
  <c r="DE38"/>
  <c r="DO38"/>
  <c r="DX38"/>
  <c r="EG38"/>
  <c r="EU38"/>
  <c r="C39"/>
  <c r="G39"/>
  <c r="K39"/>
  <c r="P39"/>
  <c r="AD39"/>
  <c r="AI39"/>
  <c r="AW39"/>
  <c r="BD39"/>
  <c r="BK39" s="1"/>
  <c r="BL39" s="1"/>
  <c r="BP39"/>
  <c r="BW39"/>
  <c r="CJ39"/>
  <c r="CV39"/>
  <c r="DA39"/>
  <c r="DM39"/>
  <c r="DV39"/>
  <c r="DZ39"/>
  <c r="EI39"/>
  <c r="E40"/>
  <c r="I40"/>
  <c r="M40"/>
  <c r="T40"/>
  <c r="AA40" s="1"/>
  <c r="AF40"/>
  <c r="AM40"/>
  <c r="AZ40"/>
  <c r="BN40"/>
  <c r="BS40"/>
  <c r="CG40"/>
  <c r="CN40"/>
  <c r="CT40" s="1"/>
  <c r="CX40"/>
  <c r="DE40"/>
  <c r="DO40"/>
  <c r="DX40"/>
  <c r="EG40"/>
  <c r="EU40"/>
  <c r="C41"/>
  <c r="G41"/>
  <c r="K41"/>
  <c r="P41"/>
  <c r="AD41"/>
  <c r="AI41"/>
  <c r="AW41"/>
  <c r="BD41"/>
  <c r="BK41" s="1"/>
  <c r="BL41" s="1"/>
  <c r="BP41"/>
  <c r="BW41"/>
  <c r="CJ41"/>
  <c r="CV41"/>
  <c r="DA41"/>
  <c r="DM41"/>
  <c r="DV41"/>
  <c r="DZ41"/>
  <c r="EI41"/>
  <c r="E42"/>
  <c r="I42"/>
  <c r="M42"/>
  <c r="T42"/>
  <c r="AA42" s="1"/>
  <c r="AF42"/>
  <c r="AM42"/>
  <c r="AZ42"/>
  <c r="BN42"/>
  <c r="BS42"/>
  <c r="CG42"/>
  <c r="CN42"/>
  <c r="CT42" s="1"/>
  <c r="CX42"/>
  <c r="DE42"/>
  <c r="DO42"/>
  <c r="DX42"/>
  <c r="EG42"/>
  <c r="EU42"/>
  <c r="C43"/>
  <c r="G43"/>
  <c r="K43"/>
  <c r="P43"/>
  <c r="AD43"/>
  <c r="AI43"/>
  <c r="AW43"/>
  <c r="BD43"/>
  <c r="BK43" s="1"/>
  <c r="BL43" s="1"/>
  <c r="BP43"/>
  <c r="BW43"/>
  <c r="CJ43"/>
  <c r="CV43"/>
  <c r="DA43"/>
  <c r="DM43"/>
  <c r="DV43"/>
  <c r="DZ43"/>
  <c r="EI43"/>
  <c r="E44"/>
  <c r="I44"/>
  <c r="M44"/>
  <c r="T44"/>
  <c r="AA44" s="1"/>
  <c r="AF44"/>
  <c r="AM44"/>
  <c r="AZ44"/>
  <c r="BN44"/>
  <c r="BS44"/>
  <c r="CG44"/>
  <c r="CN44"/>
  <c r="CT44" s="1"/>
  <c r="CX44"/>
  <c r="DE44"/>
  <c r="DO44"/>
  <c r="DX44"/>
  <c r="EG44"/>
  <c r="EU44"/>
  <c r="C45"/>
  <c r="G45"/>
  <c r="K45"/>
  <c r="P45"/>
  <c r="AD45"/>
  <c r="AI45"/>
  <c r="AW45"/>
  <c r="BD45"/>
  <c r="BK45" s="1"/>
  <c r="BL45" s="1"/>
  <c r="BP45"/>
  <c r="BW45"/>
  <c r="CJ45"/>
  <c r="CV45"/>
  <c r="DA45"/>
  <c r="DM45"/>
  <c r="DV45"/>
  <c r="DZ45"/>
  <c r="EI45"/>
  <c r="E46"/>
  <c r="I46"/>
  <c r="M46"/>
  <c r="T46"/>
  <c r="AA46" s="1"/>
  <c r="AF46"/>
  <c r="AM46"/>
  <c r="AZ46"/>
  <c r="BN46"/>
  <c r="BS46"/>
  <c r="CG46"/>
  <c r="CN46"/>
  <c r="CT46" s="1"/>
  <c r="CX46"/>
  <c r="DE46"/>
  <c r="DO46"/>
  <c r="DX46"/>
  <c r="EG46"/>
  <c r="EU46"/>
  <c r="C47"/>
  <c r="G47"/>
  <c r="K47"/>
  <c r="P47"/>
  <c r="AD47"/>
  <c r="AI47"/>
  <c r="AW47"/>
  <c r="BD47"/>
  <c r="BK47" s="1"/>
  <c r="BL47" s="1"/>
  <c r="BP47"/>
  <c r="BW47"/>
  <c r="CJ47"/>
  <c r="CV47"/>
  <c r="DA47"/>
  <c r="DM47"/>
  <c r="DV47"/>
  <c r="DZ47"/>
  <c r="EI47"/>
  <c r="E48"/>
  <c r="I48"/>
  <c r="M48"/>
  <c r="T48"/>
  <c r="AA48" s="1"/>
  <c r="AF48"/>
  <c r="AM48"/>
  <c r="AZ48"/>
  <c r="BN48"/>
  <c r="BS48"/>
  <c r="CG48"/>
  <c r="CN48"/>
  <c r="CT48" s="1"/>
  <c r="CX48"/>
  <c r="DE48"/>
  <c r="DO48"/>
  <c r="DX48"/>
  <c r="EG48"/>
  <c r="EU48"/>
  <c r="C49"/>
  <c r="G49"/>
  <c r="K49"/>
  <c r="P49"/>
  <c r="AD49"/>
  <c r="AI49"/>
  <c r="AW49"/>
  <c r="BD49"/>
  <c r="BK49" s="1"/>
  <c r="BL49" s="1"/>
  <c r="BP49"/>
  <c r="BW49"/>
  <c r="CJ49"/>
  <c r="CV49"/>
  <c r="DA49"/>
  <c r="DM49"/>
  <c r="DV49"/>
  <c r="DZ49"/>
  <c r="EI49"/>
  <c r="E50"/>
  <c r="I50"/>
  <c r="M50"/>
  <c r="T50"/>
  <c r="AA50" s="1"/>
  <c r="AF50"/>
  <c r="AM50"/>
  <c r="AZ50"/>
  <c r="BN50"/>
  <c r="BS50"/>
  <c r="CG50"/>
  <c r="CN50"/>
  <c r="CT50" s="1"/>
  <c r="CX50"/>
  <c r="DE50"/>
  <c r="DO50"/>
  <c r="DX50"/>
  <c r="EG50"/>
  <c r="EU50"/>
  <c r="C51"/>
  <c r="G51"/>
  <c r="K51"/>
  <c r="P51"/>
  <c r="AD51"/>
  <c r="AI51"/>
  <c r="AW51"/>
  <c r="BD51"/>
  <c r="BK51" s="1"/>
  <c r="BL51" s="1"/>
  <c r="BP51"/>
  <c r="BW51"/>
  <c r="CJ51"/>
  <c r="CV51"/>
  <c r="DA51"/>
  <c r="DM51"/>
  <c r="DV51"/>
  <c r="DZ51"/>
  <c r="EI51"/>
  <c r="E52"/>
  <c r="I52"/>
  <c r="M52"/>
  <c r="T52"/>
  <c r="AA52" s="1"/>
  <c r="AF52"/>
  <c r="AM52"/>
  <c r="AZ52"/>
  <c r="BN52"/>
  <c r="BS52"/>
  <c r="CG52"/>
  <c r="CN52"/>
  <c r="CT52" s="1"/>
  <c r="CX52"/>
  <c r="DE52"/>
  <c r="DO52"/>
  <c r="DX52"/>
  <c r="EG52"/>
  <c r="EU52"/>
  <c r="C53"/>
  <c r="G53"/>
  <c r="K53"/>
  <c r="P53"/>
  <c r="AD53"/>
  <c r="AI53"/>
  <c r="AW53"/>
  <c r="BD53"/>
  <c r="BK53" s="1"/>
  <c r="BL53" s="1"/>
  <c r="BP53"/>
  <c r="BW53"/>
  <c r="CJ53"/>
  <c r="CV53"/>
  <c r="DA53"/>
  <c r="DM53"/>
  <c r="DV53"/>
  <c r="DZ53"/>
  <c r="EI53"/>
  <c r="E54"/>
  <c r="I54"/>
  <c r="M54"/>
  <c r="T54"/>
  <c r="AA54" s="1"/>
  <c r="AF54"/>
  <c r="AM54"/>
  <c r="AZ54"/>
  <c r="BN54"/>
  <c r="BS54"/>
  <c r="CG54"/>
  <c r="CN54"/>
  <c r="CT54" s="1"/>
  <c r="CX54"/>
  <c r="DE54"/>
  <c r="DO54"/>
  <c r="DX54"/>
  <c r="EG54"/>
  <c r="EU54"/>
  <c r="C55"/>
  <c r="G55"/>
  <c r="K55"/>
  <c r="P55"/>
  <c r="AD55"/>
  <c r="AI55"/>
  <c r="AW55"/>
  <c r="BD55"/>
  <c r="BK55" s="1"/>
  <c r="BL55" s="1"/>
  <c r="BP55"/>
  <c r="BW55"/>
  <c r="CJ55"/>
  <c r="CV55"/>
  <c r="DA55"/>
  <c r="DM55"/>
  <c r="DV55"/>
  <c r="DZ55"/>
  <c r="EI55"/>
  <c r="E56"/>
  <c r="I56"/>
  <c r="M56"/>
  <c r="T56"/>
  <c r="AA56" s="1"/>
  <c r="AF56"/>
  <c r="AM56"/>
  <c r="AZ56"/>
  <c r="BN56"/>
  <c r="BS56"/>
  <c r="CG56"/>
  <c r="CN56"/>
  <c r="CT56" s="1"/>
  <c r="CX56"/>
  <c r="DE56"/>
  <c r="DO56"/>
  <c r="DX56"/>
  <c r="EG56"/>
  <c r="EU56"/>
  <c r="C57"/>
  <c r="G57"/>
  <c r="K57"/>
  <c r="P57"/>
  <c r="AD57"/>
  <c r="AI57"/>
  <c r="AW57"/>
  <c r="BD57"/>
  <c r="BK57" s="1"/>
  <c r="BL57" s="1"/>
  <c r="BP57"/>
  <c r="BW57"/>
  <c r="CJ57"/>
  <c r="CV57"/>
  <c r="DA57"/>
  <c r="DM57"/>
  <c r="DV57"/>
  <c r="DZ57"/>
  <c r="EI57"/>
  <c r="E58"/>
  <c r="I58"/>
  <c r="M58"/>
  <c r="T58"/>
  <c r="AA58" s="1"/>
  <c r="AF58"/>
  <c r="AM58"/>
  <c r="AZ58"/>
  <c r="BN58"/>
  <c r="BS58"/>
  <c r="CG58"/>
  <c r="CN58"/>
  <c r="CT58" s="1"/>
  <c r="CX58"/>
  <c r="DE58"/>
  <c r="DO58"/>
  <c r="DX58"/>
  <c r="EG58"/>
  <c r="EU58"/>
  <c r="C59"/>
  <c r="G59"/>
  <c r="K59"/>
  <c r="P59"/>
  <c r="AD59"/>
  <c r="AI59"/>
  <c r="AW59"/>
  <c r="BD59"/>
  <c r="BK59" s="1"/>
  <c r="BL59" s="1"/>
  <c r="BP59"/>
  <c r="BW59"/>
  <c r="CJ59"/>
  <c r="CV59"/>
  <c r="DA59"/>
  <c r="DM59"/>
  <c r="DV59"/>
  <c r="DZ59"/>
  <c r="EI59"/>
  <c r="E60"/>
  <c r="I60"/>
  <c r="M60"/>
  <c r="T60"/>
  <c r="AA60" s="1"/>
  <c r="AF60"/>
  <c r="AM60"/>
  <c r="AZ60"/>
  <c r="BN60"/>
  <c r="BS60"/>
  <c r="CG60"/>
  <c r="CN60"/>
  <c r="CT60" s="1"/>
  <c r="CX60"/>
  <c r="DE60"/>
  <c r="DO60"/>
  <c r="DX60"/>
  <c r="EG60"/>
  <c r="EU60"/>
  <c r="C61"/>
  <c r="G61"/>
  <c r="K61"/>
  <c r="P61"/>
  <c r="AD61"/>
  <c r="AI61"/>
  <c r="AW61"/>
  <c r="BD61"/>
  <c r="BK61" s="1"/>
  <c r="BL61" s="1"/>
  <c r="BP61"/>
  <c r="BW61"/>
  <c r="CJ61"/>
  <c r="CV61"/>
  <c r="DA61"/>
  <c r="DM61"/>
  <c r="DV61"/>
  <c r="DZ61"/>
  <c r="EI61"/>
  <c r="E62"/>
  <c r="I62"/>
  <c r="M62"/>
  <c r="T62"/>
  <c r="AA62" s="1"/>
  <c r="AF62"/>
  <c r="AM62"/>
  <c r="AZ62"/>
  <c r="BN62"/>
  <c r="BS62"/>
  <c r="CG62"/>
  <c r="CN62"/>
  <c r="CT62" s="1"/>
  <c r="CX62"/>
  <c r="DE62"/>
  <c r="DO62"/>
  <c r="DX62"/>
  <c r="EG62"/>
  <c r="EU62"/>
  <c r="E63"/>
  <c r="M63"/>
  <c r="AF63"/>
  <c r="AZ63"/>
  <c r="BS63"/>
  <c r="CN63"/>
  <c r="CT63" s="1"/>
  <c r="DE63"/>
  <c r="DX63"/>
  <c r="EU63"/>
  <c r="I65"/>
  <c r="T65"/>
  <c r="AA65" s="1"/>
  <c r="AM65"/>
  <c r="BN65"/>
  <c r="CG65"/>
  <c r="CX65"/>
  <c r="DO65"/>
  <c r="C66"/>
  <c r="EP66" s="1"/>
  <c r="EQ66" s="1"/>
  <c r="ER66" s="1"/>
  <c r="K66"/>
  <c r="AD66"/>
  <c r="AP66" s="1"/>
  <c r="AW66"/>
  <c r="BP66"/>
  <c r="CJ66"/>
  <c r="DA66"/>
  <c r="DV66"/>
  <c r="EI66"/>
  <c r="E67"/>
  <c r="M67"/>
  <c r="AF67"/>
  <c r="AZ67"/>
  <c r="BS67"/>
  <c r="CN67"/>
  <c r="CT67" s="1"/>
  <c r="DE67"/>
  <c r="DX67"/>
  <c r="EU67"/>
  <c r="I69"/>
  <c r="T69"/>
  <c r="AA69" s="1"/>
  <c r="AM69"/>
  <c r="BN69"/>
  <c r="CG69"/>
  <c r="CX69"/>
  <c r="DO69"/>
  <c r="C70"/>
  <c r="K70"/>
  <c r="AD70"/>
  <c r="AW70"/>
  <c r="BP70"/>
  <c r="CJ70"/>
  <c r="DA70"/>
  <c r="DV70"/>
  <c r="EB70" s="1"/>
  <c r="EI70"/>
  <c r="E71"/>
  <c r="M71"/>
  <c r="AF71"/>
  <c r="AZ71"/>
  <c r="BS71"/>
  <c r="CN71"/>
  <c r="CT71" s="1"/>
  <c r="DE71"/>
  <c r="DX71"/>
  <c r="EU71"/>
  <c r="I73"/>
  <c r="T73"/>
  <c r="AA73" s="1"/>
  <c r="AM73"/>
  <c r="BP73"/>
  <c r="EV65"/>
  <c r="EH65"/>
  <c r="DY65"/>
  <c r="DP65"/>
  <c r="DL65"/>
  <c r="CZ65"/>
  <c r="CO65"/>
  <c r="CH65"/>
  <c r="BV65"/>
  <c r="CC65" s="1"/>
  <c r="CD65" s="1"/>
  <c r="BO65"/>
  <c r="BA65"/>
  <c r="AV65"/>
  <c r="AH65"/>
  <c r="U65"/>
  <c r="N65"/>
  <c r="J65"/>
  <c r="F65"/>
  <c r="EJ65"/>
  <c r="EF65"/>
  <c r="DW65"/>
  <c r="DN65"/>
  <c r="DD65"/>
  <c r="DJ65" s="1"/>
  <c r="CW65"/>
  <c r="CK65"/>
  <c r="CF65"/>
  <c r="BR65"/>
  <c r="BE65"/>
  <c r="AX65"/>
  <c r="AL65"/>
  <c r="AE65"/>
  <c r="Q65"/>
  <c r="L65"/>
  <c r="H65"/>
  <c r="D65"/>
  <c r="EV69"/>
  <c r="EH69"/>
  <c r="DY69"/>
  <c r="DP69"/>
  <c r="DL69"/>
  <c r="CZ69"/>
  <c r="CO69"/>
  <c r="CH69"/>
  <c r="BV69"/>
  <c r="CC69" s="1"/>
  <c r="CD69" s="1"/>
  <c r="BO69"/>
  <c r="BA69"/>
  <c r="AV69"/>
  <c r="AH69"/>
  <c r="U69"/>
  <c r="N69"/>
  <c r="J69"/>
  <c r="F69"/>
  <c r="EJ69"/>
  <c r="EF69"/>
  <c r="DW69"/>
  <c r="DN69"/>
  <c r="DD69"/>
  <c r="DJ69" s="1"/>
  <c r="CW69"/>
  <c r="CK69"/>
  <c r="CF69"/>
  <c r="BR69"/>
  <c r="BE69"/>
  <c r="AX69"/>
  <c r="AL69"/>
  <c r="AE69"/>
  <c r="Q69"/>
  <c r="L69"/>
  <c r="H69"/>
  <c r="D69"/>
  <c r="EU75"/>
  <c r="EG75"/>
  <c r="DX75"/>
  <c r="DO75"/>
  <c r="DE75"/>
  <c r="CX75"/>
  <c r="CN75"/>
  <c r="CT75" s="1"/>
  <c r="CG75"/>
  <c r="BS75"/>
  <c r="BN75"/>
  <c r="AZ75"/>
  <c r="AM75"/>
  <c r="AF75"/>
  <c r="T75"/>
  <c r="AA75" s="1"/>
  <c r="M75"/>
  <c r="I75"/>
  <c r="E75"/>
  <c r="EV75"/>
  <c r="EH75"/>
  <c r="DY75"/>
  <c r="DP75"/>
  <c r="DL75"/>
  <c r="CZ75"/>
  <c r="CO75"/>
  <c r="CH75"/>
  <c r="BV75"/>
  <c r="CC75" s="1"/>
  <c r="CD75" s="1"/>
  <c r="BO75"/>
  <c r="BA75"/>
  <c r="AV75"/>
  <c r="AH75"/>
  <c r="U75"/>
  <c r="N75"/>
  <c r="J75"/>
  <c r="F75"/>
  <c r="EI75"/>
  <c r="DZ75"/>
  <c r="DV75"/>
  <c r="DM75"/>
  <c r="DA75"/>
  <c r="CV75"/>
  <c r="CJ75"/>
  <c r="BW75"/>
  <c r="BP75"/>
  <c r="BD75"/>
  <c r="BK75" s="1"/>
  <c r="BL75" s="1"/>
  <c r="AW75"/>
  <c r="AI75"/>
  <c r="AD75"/>
  <c r="P75"/>
  <c r="K75"/>
  <c r="G75"/>
  <c r="EP75" s="1"/>
  <c r="EQ75" s="1"/>
  <c r="ER75" s="1"/>
  <c r="C75"/>
  <c r="EJ75"/>
  <c r="EF75"/>
  <c r="DW75"/>
  <c r="DN75"/>
  <c r="DD75"/>
  <c r="DJ75" s="1"/>
  <c r="CW75"/>
  <c r="CK75"/>
  <c r="CF75"/>
  <c r="BR75"/>
  <c r="BE75"/>
  <c r="AX75"/>
  <c r="AL75"/>
  <c r="AE75"/>
  <c r="Q75"/>
  <c r="L75"/>
  <c r="H75"/>
  <c r="D75"/>
  <c r="EU79"/>
  <c r="EG79"/>
  <c r="DX79"/>
  <c r="DO79"/>
  <c r="DE79"/>
  <c r="CX79"/>
  <c r="CN79"/>
  <c r="CT79" s="1"/>
  <c r="CG79"/>
  <c r="BS79"/>
  <c r="BN79"/>
  <c r="AZ79"/>
  <c r="AM79"/>
  <c r="AF79"/>
  <c r="T79"/>
  <c r="AA79" s="1"/>
  <c r="M79"/>
  <c r="I79"/>
  <c r="E79"/>
  <c r="EV79"/>
  <c r="EH79"/>
  <c r="DY79"/>
  <c r="DP79"/>
  <c r="DL79"/>
  <c r="CZ79"/>
  <c r="CO79"/>
  <c r="CH79"/>
  <c r="BV79"/>
  <c r="CC79" s="1"/>
  <c r="CD79" s="1"/>
  <c r="BO79"/>
  <c r="BA79"/>
  <c r="AV79"/>
  <c r="AH79"/>
  <c r="U79"/>
  <c r="N79"/>
  <c r="J79"/>
  <c r="F79"/>
  <c r="EI79"/>
  <c r="DZ79"/>
  <c r="DV79"/>
  <c r="DM79"/>
  <c r="DA79"/>
  <c r="CV79"/>
  <c r="CJ79"/>
  <c r="BW79"/>
  <c r="BP79"/>
  <c r="BD79"/>
  <c r="BK79" s="1"/>
  <c r="BL79" s="1"/>
  <c r="AW79"/>
  <c r="AI79"/>
  <c r="AD79"/>
  <c r="P79"/>
  <c r="K79"/>
  <c r="G79"/>
  <c r="EP79" s="1"/>
  <c r="EQ79" s="1"/>
  <c r="ER79" s="1"/>
  <c r="C79"/>
  <c r="EJ79"/>
  <c r="EF79"/>
  <c r="DW79"/>
  <c r="DN79"/>
  <c r="DD79"/>
  <c r="DJ79" s="1"/>
  <c r="CW79"/>
  <c r="CK79"/>
  <c r="CF79"/>
  <c r="BR79"/>
  <c r="BE79"/>
  <c r="AX79"/>
  <c r="AL79"/>
  <c r="AE79"/>
  <c r="Q79"/>
  <c r="L79"/>
  <c r="H79"/>
  <c r="D79"/>
  <c r="EU83"/>
  <c r="EG83"/>
  <c r="DX83"/>
  <c r="DO83"/>
  <c r="DE83"/>
  <c r="CX83"/>
  <c r="CN83"/>
  <c r="CT83" s="1"/>
  <c r="CG83"/>
  <c r="BS83"/>
  <c r="BN83"/>
  <c r="AZ83"/>
  <c r="AM83"/>
  <c r="AF83"/>
  <c r="T83"/>
  <c r="AA83" s="1"/>
  <c r="M83"/>
  <c r="I83"/>
  <c r="E83"/>
  <c r="EV83"/>
  <c r="EH83"/>
  <c r="DY83"/>
  <c r="DP83"/>
  <c r="DL83"/>
  <c r="CZ83"/>
  <c r="CO83"/>
  <c r="CH83"/>
  <c r="BV83"/>
  <c r="CC83" s="1"/>
  <c r="CD83" s="1"/>
  <c r="BO83"/>
  <c r="BA83"/>
  <c r="AV83"/>
  <c r="AH83"/>
  <c r="U83"/>
  <c r="N83"/>
  <c r="J83"/>
  <c r="F83"/>
  <c r="EI83"/>
  <c r="DZ83"/>
  <c r="DV83"/>
  <c r="DM83"/>
  <c r="DA83"/>
  <c r="CV83"/>
  <c r="CJ83"/>
  <c r="BW83"/>
  <c r="BP83"/>
  <c r="BD83"/>
  <c r="BK83" s="1"/>
  <c r="BL83" s="1"/>
  <c r="AW83"/>
  <c r="AI83"/>
  <c r="AD83"/>
  <c r="P83"/>
  <c r="K83"/>
  <c r="G83"/>
  <c r="EP83" s="1"/>
  <c r="EQ83" s="1"/>
  <c r="ER83" s="1"/>
  <c r="C83"/>
  <c r="EJ83"/>
  <c r="EF83"/>
  <c r="DW83"/>
  <c r="DN83"/>
  <c r="DD83"/>
  <c r="DJ83" s="1"/>
  <c r="CW83"/>
  <c r="CK83"/>
  <c r="CF83"/>
  <c r="BR83"/>
  <c r="BE83"/>
  <c r="AX83"/>
  <c r="AL83"/>
  <c r="AE83"/>
  <c r="Q83"/>
  <c r="L83"/>
  <c r="H83"/>
  <c r="D83"/>
  <c r="EU87"/>
  <c r="EG87"/>
  <c r="DX87"/>
  <c r="DO87"/>
  <c r="DE87"/>
  <c r="CX87"/>
  <c r="CN87"/>
  <c r="CT87" s="1"/>
  <c r="CG87"/>
  <c r="BS87"/>
  <c r="BN87"/>
  <c r="AZ87"/>
  <c r="AM87"/>
  <c r="AF87"/>
  <c r="T87"/>
  <c r="AA87" s="1"/>
  <c r="M87"/>
  <c r="I87"/>
  <c r="E87"/>
  <c r="EV87"/>
  <c r="EH87"/>
  <c r="DY87"/>
  <c r="DP87"/>
  <c r="DL87"/>
  <c r="CZ87"/>
  <c r="CO87"/>
  <c r="CH87"/>
  <c r="BV87"/>
  <c r="CC87" s="1"/>
  <c r="CD87" s="1"/>
  <c r="BO87"/>
  <c r="BA87"/>
  <c r="AV87"/>
  <c r="AH87"/>
  <c r="U87"/>
  <c r="N87"/>
  <c r="J87"/>
  <c r="F87"/>
  <c r="EI87"/>
  <c r="DZ87"/>
  <c r="DV87"/>
  <c r="DM87"/>
  <c r="DA87"/>
  <c r="CV87"/>
  <c r="CJ87"/>
  <c r="BW87"/>
  <c r="BP87"/>
  <c r="BD87"/>
  <c r="BK87" s="1"/>
  <c r="BL87" s="1"/>
  <c r="AW87"/>
  <c r="AI87"/>
  <c r="AD87"/>
  <c r="P87"/>
  <c r="K87"/>
  <c r="G87"/>
  <c r="EP87" s="1"/>
  <c r="EQ87" s="1"/>
  <c r="ER87" s="1"/>
  <c r="C87"/>
  <c r="EJ87"/>
  <c r="EF87"/>
  <c r="DW87"/>
  <c r="DN87"/>
  <c r="DD87"/>
  <c r="DJ87" s="1"/>
  <c r="CW87"/>
  <c r="CK87"/>
  <c r="CF87"/>
  <c r="BR87"/>
  <c r="BE87"/>
  <c r="AX87"/>
  <c r="AL87"/>
  <c r="AE87"/>
  <c r="Q87"/>
  <c r="L87"/>
  <c r="H87"/>
  <c r="D87"/>
  <c r="F26"/>
  <c r="N26"/>
  <c r="AH26"/>
  <c r="BV26"/>
  <c r="CO26"/>
  <c r="DL26"/>
  <c r="DY26"/>
  <c r="EH26"/>
  <c r="F28"/>
  <c r="AV28"/>
  <c r="N30"/>
  <c r="BO30"/>
  <c r="CZ30"/>
  <c r="EV30"/>
  <c r="F9"/>
  <c r="J9"/>
  <c r="U9"/>
  <c r="AH9"/>
  <c r="AV9"/>
  <c r="BA9"/>
  <c r="BO9"/>
  <c r="BV9"/>
  <c r="CH9"/>
  <c r="CO9"/>
  <c r="CZ9"/>
  <c r="DL9"/>
  <c r="DR9" s="1"/>
  <c r="DP9"/>
  <c r="DY9"/>
  <c r="EH9"/>
  <c r="F11"/>
  <c r="J11"/>
  <c r="N11"/>
  <c r="U11"/>
  <c r="AH11"/>
  <c r="AV11"/>
  <c r="BA11"/>
  <c r="BO11"/>
  <c r="BV11"/>
  <c r="CH11"/>
  <c r="CO11"/>
  <c r="CZ11"/>
  <c r="DL11"/>
  <c r="DR11" s="1"/>
  <c r="DP11"/>
  <c r="DY11"/>
  <c r="EH11"/>
  <c r="F13"/>
  <c r="J13"/>
  <c r="N13"/>
  <c r="U13"/>
  <c r="AH13"/>
  <c r="AV13"/>
  <c r="BA13"/>
  <c r="BO13"/>
  <c r="BV13"/>
  <c r="CH13"/>
  <c r="CO13"/>
  <c r="CZ13"/>
  <c r="DL13"/>
  <c r="DP13"/>
  <c r="DY13"/>
  <c r="EH13"/>
  <c r="F15"/>
  <c r="J15"/>
  <c r="N15"/>
  <c r="U15"/>
  <c r="AH15"/>
  <c r="AV15"/>
  <c r="BA15"/>
  <c r="BO15"/>
  <c r="BV15"/>
  <c r="CH15"/>
  <c r="CO15"/>
  <c r="CZ15"/>
  <c r="DL15"/>
  <c r="DP15"/>
  <c r="DY15"/>
  <c r="EH15"/>
  <c r="F17"/>
  <c r="J17"/>
  <c r="N17"/>
  <c r="U17"/>
  <c r="AH17"/>
  <c r="AV17"/>
  <c r="BA17"/>
  <c r="BO17"/>
  <c r="BV17"/>
  <c r="CH17"/>
  <c r="CO17"/>
  <c r="CZ17"/>
  <c r="DL17"/>
  <c r="DR17" s="1"/>
  <c r="DP17"/>
  <c r="DY17"/>
  <c r="EH17"/>
  <c r="F19"/>
  <c r="J19"/>
  <c r="N19"/>
  <c r="U19"/>
  <c r="AH19"/>
  <c r="AV19"/>
  <c r="BA19"/>
  <c r="BO19"/>
  <c r="BV19"/>
  <c r="CH19"/>
  <c r="CO19"/>
  <c r="CZ19"/>
  <c r="DL19"/>
  <c r="DR19" s="1"/>
  <c r="DP19"/>
  <c r="DY19"/>
  <c r="EH19"/>
  <c r="F21"/>
  <c r="J21"/>
  <c r="N21"/>
  <c r="U21"/>
  <c r="AH21"/>
  <c r="AP21" s="1"/>
  <c r="AV21"/>
  <c r="BA21"/>
  <c r="BO21"/>
  <c r="BV21"/>
  <c r="CH21"/>
  <c r="CO21"/>
  <c r="CZ21"/>
  <c r="DL21"/>
  <c r="DR21" s="1"/>
  <c r="DP21"/>
  <c r="DY21"/>
  <c r="EH21"/>
  <c r="F23"/>
  <c r="J23"/>
  <c r="N23"/>
  <c r="U23"/>
  <c r="AH23"/>
  <c r="AV23"/>
  <c r="BA23"/>
  <c r="BO23"/>
  <c r="BV23"/>
  <c r="CH23"/>
  <c r="CO23"/>
  <c r="CZ23"/>
  <c r="DL23"/>
  <c r="DR23" s="1"/>
  <c r="DP23"/>
  <c r="DY23"/>
  <c r="EH23"/>
  <c r="F25"/>
  <c r="J25"/>
  <c r="N25"/>
  <c r="U25"/>
  <c r="AH25"/>
  <c r="AV25"/>
  <c r="BA25"/>
  <c r="BO25"/>
  <c r="BV25"/>
  <c r="CH25"/>
  <c r="CO25"/>
  <c r="CZ25"/>
  <c r="DL25"/>
  <c r="DR25" s="1"/>
  <c r="DP25"/>
  <c r="DY25"/>
  <c r="EH25"/>
  <c r="D26"/>
  <c r="H26"/>
  <c r="L26"/>
  <c r="Q26"/>
  <c r="AE26"/>
  <c r="AL26"/>
  <c r="AX26"/>
  <c r="BE26"/>
  <c r="BR26"/>
  <c r="CF26"/>
  <c r="CK26"/>
  <c r="CW26"/>
  <c r="DD26"/>
  <c r="DN26"/>
  <c r="DW26"/>
  <c r="EF26"/>
  <c r="F27"/>
  <c r="J27"/>
  <c r="N27"/>
  <c r="U27"/>
  <c r="AH27"/>
  <c r="AV27"/>
  <c r="BA27"/>
  <c r="BO27"/>
  <c r="BV27"/>
  <c r="CH27"/>
  <c r="CO27"/>
  <c r="CZ27"/>
  <c r="DL27"/>
  <c r="DR27" s="1"/>
  <c r="DP27"/>
  <c r="DY27"/>
  <c r="EH27"/>
  <c r="D28"/>
  <c r="H28"/>
  <c r="L28"/>
  <c r="Q28"/>
  <c r="AE28"/>
  <c r="AL28"/>
  <c r="AX28"/>
  <c r="BE28"/>
  <c r="BR28"/>
  <c r="CF28"/>
  <c r="CK28"/>
  <c r="CW28"/>
  <c r="DD28"/>
  <c r="DN28"/>
  <c r="DW28"/>
  <c r="EF28"/>
  <c r="F29"/>
  <c r="J29"/>
  <c r="N29"/>
  <c r="U29"/>
  <c r="AH29"/>
  <c r="AV29"/>
  <c r="BA29"/>
  <c r="BO29"/>
  <c r="BV29"/>
  <c r="CH29"/>
  <c r="CO29"/>
  <c r="CZ29"/>
  <c r="DL29"/>
  <c r="DR29" s="1"/>
  <c r="DP29"/>
  <c r="DY29"/>
  <c r="EH29"/>
  <c r="D30"/>
  <c r="H30"/>
  <c r="L30"/>
  <c r="Q30"/>
  <c r="AE30"/>
  <c r="AL30"/>
  <c r="AX30"/>
  <c r="BE30"/>
  <c r="BR30"/>
  <c r="CF30"/>
  <c r="CK30"/>
  <c r="CW30"/>
  <c r="DD30"/>
  <c r="DN30"/>
  <c r="DW30"/>
  <c r="EF30"/>
  <c r="F31"/>
  <c r="J31"/>
  <c r="N31"/>
  <c r="U31"/>
  <c r="AH31"/>
  <c r="AV31"/>
  <c r="BA31"/>
  <c r="BO31"/>
  <c r="BV31"/>
  <c r="CH31"/>
  <c r="CO31"/>
  <c r="CZ31"/>
  <c r="DL31"/>
  <c r="DR31" s="1"/>
  <c r="DP31"/>
  <c r="DY31"/>
  <c r="EH31"/>
  <c r="D32"/>
  <c r="H32"/>
  <c r="L32"/>
  <c r="Q32"/>
  <c r="AE32"/>
  <c r="AL32"/>
  <c r="AX32"/>
  <c r="BE32"/>
  <c r="BR32"/>
  <c r="CF32"/>
  <c r="CK32"/>
  <c r="CW32"/>
  <c r="DD32"/>
  <c r="DN32"/>
  <c r="DW32"/>
  <c r="EF32"/>
  <c r="F33"/>
  <c r="J33"/>
  <c r="N33"/>
  <c r="X33" s="1"/>
  <c r="U33"/>
  <c r="AH33"/>
  <c r="AV33"/>
  <c r="BA33"/>
  <c r="BO33"/>
  <c r="BV33"/>
  <c r="CH33"/>
  <c r="CO33"/>
  <c r="CZ33"/>
  <c r="DL33"/>
  <c r="DR33" s="1"/>
  <c r="DP33"/>
  <c r="DY33"/>
  <c r="EH33"/>
  <c r="D34"/>
  <c r="H34"/>
  <c r="L34"/>
  <c r="Q34"/>
  <c r="AE34"/>
  <c r="AP34" s="1"/>
  <c r="AL34"/>
  <c r="AX34"/>
  <c r="BE34"/>
  <c r="BR34"/>
  <c r="CF34"/>
  <c r="CK34"/>
  <c r="CW34"/>
  <c r="DD34"/>
  <c r="DN34"/>
  <c r="DW34"/>
  <c r="EF34"/>
  <c r="F35"/>
  <c r="J35"/>
  <c r="N35"/>
  <c r="U35"/>
  <c r="AH35"/>
  <c r="AV35"/>
  <c r="BA35"/>
  <c r="BO35"/>
  <c r="BV35"/>
  <c r="CH35"/>
  <c r="CO35"/>
  <c r="CZ35"/>
  <c r="DL35"/>
  <c r="DR35" s="1"/>
  <c r="DP35"/>
  <c r="DY35"/>
  <c r="EH35"/>
  <c r="D36"/>
  <c r="H36"/>
  <c r="L36"/>
  <c r="Q36"/>
  <c r="AE36"/>
  <c r="AL36"/>
  <c r="AX36"/>
  <c r="BE36"/>
  <c r="BR36"/>
  <c r="CF36"/>
  <c r="CK36"/>
  <c r="CW36"/>
  <c r="DD36"/>
  <c r="DN36"/>
  <c r="DW36"/>
  <c r="EF36"/>
  <c r="F37"/>
  <c r="J37"/>
  <c r="N37"/>
  <c r="U37"/>
  <c r="AH37"/>
  <c r="AV37"/>
  <c r="BA37"/>
  <c r="BO37"/>
  <c r="BV37"/>
  <c r="CH37"/>
  <c r="CO37"/>
  <c r="CZ37"/>
  <c r="DL37"/>
  <c r="DR37" s="1"/>
  <c r="DP37"/>
  <c r="DY37"/>
  <c r="EH37"/>
  <c r="D38"/>
  <c r="H38"/>
  <c r="L38"/>
  <c r="Q38"/>
  <c r="AE38"/>
  <c r="AL38"/>
  <c r="AX38"/>
  <c r="BE38"/>
  <c r="BR38"/>
  <c r="CF38"/>
  <c r="CK38"/>
  <c r="CW38"/>
  <c r="DD38"/>
  <c r="DJ38" s="1"/>
  <c r="DN38"/>
  <c r="DW38"/>
  <c r="EF38"/>
  <c r="F39"/>
  <c r="J39"/>
  <c r="N39"/>
  <c r="U39"/>
  <c r="AH39"/>
  <c r="AV39"/>
  <c r="BA39"/>
  <c r="BO39"/>
  <c r="BV39"/>
  <c r="CC39" s="1"/>
  <c r="CD39" s="1"/>
  <c r="CH39"/>
  <c r="CO39"/>
  <c r="CZ39"/>
  <c r="DL39"/>
  <c r="DR39" s="1"/>
  <c r="DP39"/>
  <c r="DY39"/>
  <c r="EH39"/>
  <c r="D40"/>
  <c r="H40"/>
  <c r="L40"/>
  <c r="Q40"/>
  <c r="AE40"/>
  <c r="AL40"/>
  <c r="AX40"/>
  <c r="BE40"/>
  <c r="BR40"/>
  <c r="CF40"/>
  <c r="CK40"/>
  <c r="CW40"/>
  <c r="DD40"/>
  <c r="DJ40" s="1"/>
  <c r="DN40"/>
  <c r="DW40"/>
  <c r="EF40"/>
  <c r="F41"/>
  <c r="J41"/>
  <c r="N41"/>
  <c r="U41"/>
  <c r="AH41"/>
  <c r="AV41"/>
  <c r="BA41"/>
  <c r="BO41"/>
  <c r="BV41"/>
  <c r="CC41" s="1"/>
  <c r="CD41" s="1"/>
  <c r="CH41"/>
  <c r="CO41"/>
  <c r="CZ41"/>
  <c r="DL41"/>
  <c r="DR41" s="1"/>
  <c r="DP41"/>
  <c r="DY41"/>
  <c r="EH41"/>
  <c r="D42"/>
  <c r="H42"/>
  <c r="L42"/>
  <c r="Q42"/>
  <c r="AE42"/>
  <c r="AL42"/>
  <c r="AX42"/>
  <c r="BE42"/>
  <c r="BR42"/>
  <c r="CF42"/>
  <c r="CK42"/>
  <c r="CW42"/>
  <c r="DD42"/>
  <c r="DJ42" s="1"/>
  <c r="DN42"/>
  <c r="DW42"/>
  <c r="EF42"/>
  <c r="F43"/>
  <c r="J43"/>
  <c r="N43"/>
  <c r="U43"/>
  <c r="AH43"/>
  <c r="AV43"/>
  <c r="BA43"/>
  <c r="BO43"/>
  <c r="BV43"/>
  <c r="CC43" s="1"/>
  <c r="CD43" s="1"/>
  <c r="CH43"/>
  <c r="CO43"/>
  <c r="CZ43"/>
  <c r="DL43"/>
  <c r="DR43" s="1"/>
  <c r="DP43"/>
  <c r="DY43"/>
  <c r="EH43"/>
  <c r="D44"/>
  <c r="H44"/>
  <c r="L44"/>
  <c r="Q44"/>
  <c r="AE44"/>
  <c r="AL44"/>
  <c r="AX44"/>
  <c r="BE44"/>
  <c r="BR44"/>
  <c r="CF44"/>
  <c r="CK44"/>
  <c r="CW44"/>
  <c r="DD44"/>
  <c r="DJ44" s="1"/>
  <c r="DN44"/>
  <c r="DW44"/>
  <c r="EF44"/>
  <c r="F45"/>
  <c r="J45"/>
  <c r="N45"/>
  <c r="U45"/>
  <c r="AH45"/>
  <c r="AV45"/>
  <c r="BA45"/>
  <c r="BO45"/>
  <c r="BV45"/>
  <c r="CC45" s="1"/>
  <c r="CD45" s="1"/>
  <c r="CH45"/>
  <c r="CO45"/>
  <c r="CZ45"/>
  <c r="DL45"/>
  <c r="DR45" s="1"/>
  <c r="DP45"/>
  <c r="DY45"/>
  <c r="EH45"/>
  <c r="D46"/>
  <c r="H46"/>
  <c r="L46"/>
  <c r="Q46"/>
  <c r="AE46"/>
  <c r="AL46"/>
  <c r="AX46"/>
  <c r="BE46"/>
  <c r="BR46"/>
  <c r="CF46"/>
  <c r="CK46"/>
  <c r="CW46"/>
  <c r="DD46"/>
  <c r="DJ46" s="1"/>
  <c r="DN46"/>
  <c r="DW46"/>
  <c r="EF46"/>
  <c r="F47"/>
  <c r="J47"/>
  <c r="N47"/>
  <c r="U47"/>
  <c r="AH47"/>
  <c r="AV47"/>
  <c r="BA47"/>
  <c r="BO47"/>
  <c r="BV47"/>
  <c r="CC47" s="1"/>
  <c r="CD47" s="1"/>
  <c r="CH47"/>
  <c r="CO47"/>
  <c r="CZ47"/>
  <c r="DL47"/>
  <c r="DR47" s="1"/>
  <c r="DP47"/>
  <c r="DY47"/>
  <c r="EH47"/>
  <c r="D48"/>
  <c r="H48"/>
  <c r="L48"/>
  <c r="Q48"/>
  <c r="AE48"/>
  <c r="AL48"/>
  <c r="AX48"/>
  <c r="BE48"/>
  <c r="BR48"/>
  <c r="CF48"/>
  <c r="CK48"/>
  <c r="CW48"/>
  <c r="DD48"/>
  <c r="DJ48" s="1"/>
  <c r="DN48"/>
  <c r="DW48"/>
  <c r="EF48"/>
  <c r="F49"/>
  <c r="J49"/>
  <c r="N49"/>
  <c r="U49"/>
  <c r="AH49"/>
  <c r="AV49"/>
  <c r="BA49"/>
  <c r="BO49"/>
  <c r="BV49"/>
  <c r="CC49" s="1"/>
  <c r="CD49" s="1"/>
  <c r="CH49"/>
  <c r="CO49"/>
  <c r="CZ49"/>
  <c r="DL49"/>
  <c r="DR49" s="1"/>
  <c r="DP49"/>
  <c r="DY49"/>
  <c r="EH49"/>
  <c r="D50"/>
  <c r="H50"/>
  <c r="L50"/>
  <c r="Q50"/>
  <c r="AE50"/>
  <c r="AP50" s="1"/>
  <c r="AL50"/>
  <c r="AX50"/>
  <c r="BE50"/>
  <c r="BR50"/>
  <c r="CF50"/>
  <c r="CK50"/>
  <c r="CW50"/>
  <c r="DD50"/>
  <c r="DJ50" s="1"/>
  <c r="DN50"/>
  <c r="DW50"/>
  <c r="EF50"/>
  <c r="F51"/>
  <c r="J51"/>
  <c r="N51"/>
  <c r="U51"/>
  <c r="AH51"/>
  <c r="AV51"/>
  <c r="BA51"/>
  <c r="BO51"/>
  <c r="BV51"/>
  <c r="CC51" s="1"/>
  <c r="CD51" s="1"/>
  <c r="CH51"/>
  <c r="CO51"/>
  <c r="CZ51"/>
  <c r="DL51"/>
  <c r="DR51" s="1"/>
  <c r="DP51"/>
  <c r="DY51"/>
  <c r="EH51"/>
  <c r="D52"/>
  <c r="H52"/>
  <c r="L52"/>
  <c r="Q52"/>
  <c r="AE52"/>
  <c r="AL52"/>
  <c r="AX52"/>
  <c r="BE52"/>
  <c r="BR52"/>
  <c r="CF52"/>
  <c r="CK52"/>
  <c r="CW52"/>
  <c r="DD52"/>
  <c r="DJ52" s="1"/>
  <c r="DN52"/>
  <c r="DW52"/>
  <c r="EF52"/>
  <c r="F53"/>
  <c r="J53"/>
  <c r="N53"/>
  <c r="U53"/>
  <c r="AH53"/>
  <c r="AV53"/>
  <c r="BA53"/>
  <c r="BO53"/>
  <c r="BV53"/>
  <c r="CC53" s="1"/>
  <c r="CD53" s="1"/>
  <c r="CH53"/>
  <c r="CO53"/>
  <c r="CZ53"/>
  <c r="DL53"/>
  <c r="DR53" s="1"/>
  <c r="DP53"/>
  <c r="DY53"/>
  <c r="EH53"/>
  <c r="D54"/>
  <c r="H54"/>
  <c r="L54"/>
  <c r="Q54"/>
  <c r="AE54"/>
  <c r="AL54"/>
  <c r="AX54"/>
  <c r="BE54"/>
  <c r="BR54"/>
  <c r="CF54"/>
  <c r="CK54"/>
  <c r="CW54"/>
  <c r="DD54"/>
  <c r="DJ54" s="1"/>
  <c r="DN54"/>
  <c r="DW54"/>
  <c r="EF54"/>
  <c r="F55"/>
  <c r="J55"/>
  <c r="N55"/>
  <c r="U55"/>
  <c r="AH55"/>
  <c r="AV55"/>
  <c r="BA55"/>
  <c r="BO55"/>
  <c r="BV55"/>
  <c r="CC55" s="1"/>
  <c r="CD55" s="1"/>
  <c r="CH55"/>
  <c r="CO55"/>
  <c r="CZ55"/>
  <c r="DL55"/>
  <c r="DR55" s="1"/>
  <c r="DP55"/>
  <c r="DY55"/>
  <c r="EH55"/>
  <c r="D56"/>
  <c r="H56"/>
  <c r="L56"/>
  <c r="Q56"/>
  <c r="AE56"/>
  <c r="AL56"/>
  <c r="AX56"/>
  <c r="BE56"/>
  <c r="BR56"/>
  <c r="CF56"/>
  <c r="CK56"/>
  <c r="CW56"/>
  <c r="DD56"/>
  <c r="DJ56" s="1"/>
  <c r="DN56"/>
  <c r="DW56"/>
  <c r="EF56"/>
  <c r="F57"/>
  <c r="J57"/>
  <c r="N57"/>
  <c r="U57"/>
  <c r="AH57"/>
  <c r="AV57"/>
  <c r="BA57"/>
  <c r="BO57"/>
  <c r="BV57"/>
  <c r="CC57" s="1"/>
  <c r="CD57" s="1"/>
  <c r="CH57"/>
  <c r="CO57"/>
  <c r="CZ57"/>
  <c r="DL57"/>
  <c r="DR57" s="1"/>
  <c r="DP57"/>
  <c r="DY57"/>
  <c r="EH57"/>
  <c r="D58"/>
  <c r="H58"/>
  <c r="L58"/>
  <c r="Q58"/>
  <c r="AE58"/>
  <c r="AL58"/>
  <c r="AX58"/>
  <c r="BE58"/>
  <c r="BR58"/>
  <c r="CF58"/>
  <c r="CK58"/>
  <c r="CW58"/>
  <c r="DD58"/>
  <c r="DJ58" s="1"/>
  <c r="DN58"/>
  <c r="DW58"/>
  <c r="EF58"/>
  <c r="F59"/>
  <c r="J59"/>
  <c r="N59"/>
  <c r="U59"/>
  <c r="AH59"/>
  <c r="AV59"/>
  <c r="BA59"/>
  <c r="BO59"/>
  <c r="BV59"/>
  <c r="CC59" s="1"/>
  <c r="CD59" s="1"/>
  <c r="CH59"/>
  <c r="CO59"/>
  <c r="CZ59"/>
  <c r="DL59"/>
  <c r="DR59" s="1"/>
  <c r="DP59"/>
  <c r="DY59"/>
  <c r="EH59"/>
  <c r="D60"/>
  <c r="H60"/>
  <c r="L60"/>
  <c r="Q60"/>
  <c r="AE60"/>
  <c r="AL60"/>
  <c r="AX60"/>
  <c r="BE60"/>
  <c r="BR60"/>
  <c r="CF60"/>
  <c r="CK60"/>
  <c r="CW60"/>
  <c r="DD60"/>
  <c r="DJ60" s="1"/>
  <c r="DN60"/>
  <c r="DW60"/>
  <c r="EF60"/>
  <c r="F61"/>
  <c r="J61"/>
  <c r="N61"/>
  <c r="U61"/>
  <c r="AH61"/>
  <c r="AV61"/>
  <c r="BA61"/>
  <c r="BO61"/>
  <c r="BV61"/>
  <c r="CC61" s="1"/>
  <c r="CD61" s="1"/>
  <c r="CH61"/>
  <c r="CO61"/>
  <c r="CZ61"/>
  <c r="DL61"/>
  <c r="DR61" s="1"/>
  <c r="DP61"/>
  <c r="DY61"/>
  <c r="EH61"/>
  <c r="D62"/>
  <c r="H62"/>
  <c r="L62"/>
  <c r="Q62"/>
  <c r="AE62"/>
  <c r="AL62"/>
  <c r="AX62"/>
  <c r="BE62"/>
  <c r="BR62"/>
  <c r="CF62"/>
  <c r="CK62"/>
  <c r="CW62"/>
  <c r="DD62"/>
  <c r="DJ62" s="1"/>
  <c r="DN62"/>
  <c r="DW62"/>
  <c r="EF62"/>
  <c r="C63"/>
  <c r="K63"/>
  <c r="AD63"/>
  <c r="AW63"/>
  <c r="BP63"/>
  <c r="CJ63"/>
  <c r="DA63"/>
  <c r="DV63"/>
  <c r="EI63"/>
  <c r="C67"/>
  <c r="K67"/>
  <c r="AD67"/>
  <c r="AW67"/>
  <c r="BP67"/>
  <c r="CJ67"/>
  <c r="DA67"/>
  <c r="DV67"/>
  <c r="EB67" s="1"/>
  <c r="EI67"/>
  <c r="C71"/>
  <c r="EP71" s="1"/>
  <c r="EQ71" s="1"/>
  <c r="ER71" s="1"/>
  <c r="K71"/>
  <c r="AD71"/>
  <c r="AP71" s="1"/>
  <c r="AW71"/>
  <c r="BP71"/>
  <c r="CJ71"/>
  <c r="DA71"/>
  <c r="DV71"/>
  <c r="EI71"/>
  <c r="P73"/>
  <c r="AI73"/>
  <c r="BD73"/>
  <c r="BK73" s="1"/>
  <c r="BL73" s="1"/>
  <c r="EV93"/>
  <c r="EH93"/>
  <c r="DY93"/>
  <c r="DP93"/>
  <c r="DL93"/>
  <c r="CZ93"/>
  <c r="CO93"/>
  <c r="CH93"/>
  <c r="BV93"/>
  <c r="CC93" s="1"/>
  <c r="CD93" s="1"/>
  <c r="BO93"/>
  <c r="BA93"/>
  <c r="AV93"/>
  <c r="AH93"/>
  <c r="U93"/>
  <c r="N93"/>
  <c r="J93"/>
  <c r="F93"/>
  <c r="EJ93"/>
  <c r="EF93"/>
  <c r="EL93" s="1"/>
  <c r="DW93"/>
  <c r="DN93"/>
  <c r="DD93"/>
  <c r="DJ93" s="1"/>
  <c r="CW93"/>
  <c r="CK93"/>
  <c r="CF93"/>
  <c r="BR93"/>
  <c r="BE93"/>
  <c r="AX93"/>
  <c r="AL93"/>
  <c r="AE93"/>
  <c r="Q93"/>
  <c r="L93"/>
  <c r="H93"/>
  <c r="D93"/>
  <c r="EV99"/>
  <c r="EH99"/>
  <c r="DY99"/>
  <c r="DP99"/>
  <c r="DL99"/>
  <c r="CZ99"/>
  <c r="CO99"/>
  <c r="CH99"/>
  <c r="BV99"/>
  <c r="CC99" s="1"/>
  <c r="CD99" s="1"/>
  <c r="BO99"/>
  <c r="BA99"/>
  <c r="AV99"/>
  <c r="AH99"/>
  <c r="U99"/>
  <c r="N99"/>
  <c r="J99"/>
  <c r="F99"/>
  <c r="EI99"/>
  <c r="DZ99"/>
  <c r="DV99"/>
  <c r="DM99"/>
  <c r="DA99"/>
  <c r="CV99"/>
  <c r="CJ99"/>
  <c r="BW99"/>
  <c r="BP99"/>
  <c r="BD99"/>
  <c r="BK99" s="1"/>
  <c r="BL99" s="1"/>
  <c r="AW99"/>
  <c r="AI99"/>
  <c r="AD99"/>
  <c r="P99"/>
  <c r="K99"/>
  <c r="G99"/>
  <c r="EP99" s="1"/>
  <c r="EQ99" s="1"/>
  <c r="ER99" s="1"/>
  <c r="C99"/>
  <c r="EJ99"/>
  <c r="EF99"/>
  <c r="DW99"/>
  <c r="DN99"/>
  <c r="DD99"/>
  <c r="DJ99" s="1"/>
  <c r="CW99"/>
  <c r="CK99"/>
  <c r="CF99"/>
  <c r="BR99"/>
  <c r="BE99"/>
  <c r="AX99"/>
  <c r="AL99"/>
  <c r="AE99"/>
  <c r="Q99"/>
  <c r="L99"/>
  <c r="H99"/>
  <c r="D99"/>
  <c r="EU99"/>
  <c r="EG99"/>
  <c r="DX99"/>
  <c r="DO99"/>
  <c r="DE99"/>
  <c r="CX99"/>
  <c r="CN99"/>
  <c r="CT99" s="1"/>
  <c r="CG99"/>
  <c r="BS99"/>
  <c r="BN99"/>
  <c r="AZ99"/>
  <c r="AM99"/>
  <c r="AF99"/>
  <c r="T99"/>
  <c r="AA99" s="1"/>
  <c r="M99"/>
  <c r="I99"/>
  <c r="E99"/>
  <c r="E92"/>
  <c r="M92"/>
  <c r="AF92"/>
  <c r="AZ92"/>
  <c r="BS92"/>
  <c r="CN92"/>
  <c r="CT92" s="1"/>
  <c r="DE92"/>
  <c r="DX92"/>
  <c r="EU92"/>
  <c r="I94"/>
  <c r="T94"/>
  <c r="AA94" s="1"/>
  <c r="AM94"/>
  <c r="BN94"/>
  <c r="CG94"/>
  <c r="CX94"/>
  <c r="DO94"/>
  <c r="C95"/>
  <c r="AD95"/>
  <c r="BP95"/>
  <c r="DA95"/>
  <c r="EI95"/>
  <c r="EJ94"/>
  <c r="EF94"/>
  <c r="DW94"/>
  <c r="DN94"/>
  <c r="DD94"/>
  <c r="DJ94" s="1"/>
  <c r="CW94"/>
  <c r="CK94"/>
  <c r="CF94"/>
  <c r="BR94"/>
  <c r="BE94"/>
  <c r="AX94"/>
  <c r="AL94"/>
  <c r="AE94"/>
  <c r="Q94"/>
  <c r="L94"/>
  <c r="H94"/>
  <c r="D94"/>
  <c r="EV94"/>
  <c r="EH94"/>
  <c r="DY94"/>
  <c r="DP94"/>
  <c r="DL94"/>
  <c r="CZ94"/>
  <c r="CO94"/>
  <c r="CH94"/>
  <c r="BV94"/>
  <c r="CC94" s="1"/>
  <c r="CD94" s="1"/>
  <c r="BO94"/>
  <c r="BA94"/>
  <c r="AV94"/>
  <c r="AH94"/>
  <c r="U94"/>
  <c r="N94"/>
  <c r="J94"/>
  <c r="F94"/>
  <c r="DZ95"/>
  <c r="EV91"/>
  <c r="EH91"/>
  <c r="DY91"/>
  <c r="DP91"/>
  <c r="DL91"/>
  <c r="CZ91"/>
  <c r="CO91"/>
  <c r="CH91"/>
  <c r="BV91"/>
  <c r="CC91" s="1"/>
  <c r="CD91" s="1"/>
  <c r="BO91"/>
  <c r="BA91"/>
  <c r="EJ91"/>
  <c r="EF91"/>
  <c r="EL91" s="1"/>
  <c r="DW91"/>
  <c r="DN91"/>
  <c r="DD91"/>
  <c r="DJ91" s="1"/>
  <c r="CW91"/>
  <c r="DH91" s="1"/>
  <c r="CK91"/>
  <c r="CF91"/>
  <c r="CR91" s="1"/>
  <c r="BR91"/>
  <c r="BE91"/>
  <c r="EV97"/>
  <c r="EH97"/>
  <c r="DY97"/>
  <c r="DP97"/>
  <c r="DL97"/>
  <c r="CZ97"/>
  <c r="CO97"/>
  <c r="CH97"/>
  <c r="BV97"/>
  <c r="CC97" s="1"/>
  <c r="CD97" s="1"/>
  <c r="BO97"/>
  <c r="BA97"/>
  <c r="AV97"/>
  <c r="AH97"/>
  <c r="U97"/>
  <c r="N97"/>
  <c r="J97"/>
  <c r="F97"/>
  <c r="EI97"/>
  <c r="DZ97"/>
  <c r="DV97"/>
  <c r="DM97"/>
  <c r="DA97"/>
  <c r="CV97"/>
  <c r="CJ97"/>
  <c r="BW97"/>
  <c r="BP97"/>
  <c r="BD97"/>
  <c r="BK97" s="1"/>
  <c r="BL97" s="1"/>
  <c r="AW97"/>
  <c r="AI97"/>
  <c r="AD97"/>
  <c r="P97"/>
  <c r="K97"/>
  <c r="G97"/>
  <c r="C97"/>
  <c r="EJ97"/>
  <c r="EF97"/>
  <c r="DW97"/>
  <c r="DN97"/>
  <c r="DD97"/>
  <c r="DJ97" s="1"/>
  <c r="CW97"/>
  <c r="CK97"/>
  <c r="CF97"/>
  <c r="BR97"/>
  <c r="BE97"/>
  <c r="AX97"/>
  <c r="AL97"/>
  <c r="AE97"/>
  <c r="Q97"/>
  <c r="L97"/>
  <c r="H97"/>
  <c r="D97"/>
  <c r="EU97"/>
  <c r="EG97"/>
  <c r="DX97"/>
  <c r="DO97"/>
  <c r="DE97"/>
  <c r="CX97"/>
  <c r="CN97"/>
  <c r="CT97" s="1"/>
  <c r="CG97"/>
  <c r="BS97"/>
  <c r="BN97"/>
  <c r="AZ97"/>
  <c r="AM97"/>
  <c r="AF97"/>
  <c r="T97"/>
  <c r="AA97" s="1"/>
  <c r="M97"/>
  <c r="I97"/>
  <c r="E97"/>
  <c r="EV101"/>
  <c r="EH101"/>
  <c r="DY101"/>
  <c r="DP101"/>
  <c r="DL101"/>
  <c r="CZ101"/>
  <c r="CO101"/>
  <c r="CH101"/>
  <c r="BV101"/>
  <c r="CC101" s="1"/>
  <c r="CD101" s="1"/>
  <c r="BO101"/>
  <c r="BA101"/>
  <c r="AV101"/>
  <c r="AH101"/>
  <c r="U101"/>
  <c r="N101"/>
  <c r="J101"/>
  <c r="F101"/>
  <c r="EI101"/>
  <c r="DZ101"/>
  <c r="DV101"/>
  <c r="DM101"/>
  <c r="DA101"/>
  <c r="CV101"/>
  <c r="CJ101"/>
  <c r="BW101"/>
  <c r="BP101"/>
  <c r="BD101"/>
  <c r="BK101" s="1"/>
  <c r="BL101" s="1"/>
  <c r="AW101"/>
  <c r="AI101"/>
  <c r="AD101"/>
  <c r="P101"/>
  <c r="K101"/>
  <c r="G101"/>
  <c r="C101"/>
  <c r="EJ101"/>
  <c r="EF101"/>
  <c r="DW101"/>
  <c r="DN101"/>
  <c r="DD101"/>
  <c r="DJ101" s="1"/>
  <c r="CW101"/>
  <c r="CK101"/>
  <c r="CF101"/>
  <c r="BR101"/>
  <c r="BE101"/>
  <c r="AX101"/>
  <c r="AL101"/>
  <c r="AE101"/>
  <c r="Q101"/>
  <c r="L101"/>
  <c r="H101"/>
  <c r="D101"/>
  <c r="EU101"/>
  <c r="EG101"/>
  <c r="DX101"/>
  <c r="DO101"/>
  <c r="DE101"/>
  <c r="CX101"/>
  <c r="CN101"/>
  <c r="CT101" s="1"/>
  <c r="CG101"/>
  <c r="BS101"/>
  <c r="BN101"/>
  <c r="AZ101"/>
  <c r="AM101"/>
  <c r="AF101"/>
  <c r="T101"/>
  <c r="AA101" s="1"/>
  <c r="M101"/>
  <c r="I101"/>
  <c r="E101"/>
  <c r="F91"/>
  <c r="J91"/>
  <c r="N91"/>
  <c r="U91"/>
  <c r="AH91"/>
  <c r="AV91"/>
  <c r="BD91"/>
  <c r="BK91" s="1"/>
  <c r="BL91" s="1"/>
  <c r="BW91"/>
  <c r="CV91"/>
  <c r="DM91"/>
  <c r="DZ91"/>
  <c r="I92"/>
  <c r="T92"/>
  <c r="AA92" s="1"/>
  <c r="AM92"/>
  <c r="BN92"/>
  <c r="CG92"/>
  <c r="CX92"/>
  <c r="DO92"/>
  <c r="AD93"/>
  <c r="AW93"/>
  <c r="BH93" s="1"/>
  <c r="BP93"/>
  <c r="CJ93"/>
  <c r="DA93"/>
  <c r="DV93"/>
  <c r="EB93" s="1"/>
  <c r="EI93"/>
  <c r="E94"/>
  <c r="M94"/>
  <c r="AF94"/>
  <c r="AZ94"/>
  <c r="BS94"/>
  <c r="CN94"/>
  <c r="CT94" s="1"/>
  <c r="DE94"/>
  <c r="DX94"/>
  <c r="EU94"/>
  <c r="K95"/>
  <c r="AW95"/>
  <c r="CJ95"/>
  <c r="EJ92"/>
  <c r="EF92"/>
  <c r="DW92"/>
  <c r="DN92"/>
  <c r="DD92"/>
  <c r="DJ92" s="1"/>
  <c r="CW92"/>
  <c r="CK92"/>
  <c r="CF92"/>
  <c r="BR92"/>
  <c r="BE92"/>
  <c r="AX92"/>
  <c r="AL92"/>
  <c r="AE92"/>
  <c r="Q92"/>
  <c r="L92"/>
  <c r="H92"/>
  <c r="D92"/>
  <c r="EV92"/>
  <c r="EH92"/>
  <c r="DY92"/>
  <c r="DP92"/>
  <c r="DL92"/>
  <c r="CZ92"/>
  <c r="CO92"/>
  <c r="CH92"/>
  <c r="BV92"/>
  <c r="CC92" s="1"/>
  <c r="CD92" s="1"/>
  <c r="BO92"/>
  <c r="BA92"/>
  <c r="AV92"/>
  <c r="AH92"/>
  <c r="U92"/>
  <c r="N92"/>
  <c r="J92"/>
  <c r="F92"/>
  <c r="EV95"/>
  <c r="EH95"/>
  <c r="DY95"/>
  <c r="DP95"/>
  <c r="DL95"/>
  <c r="CZ95"/>
  <c r="CO95"/>
  <c r="CH95"/>
  <c r="BV95"/>
  <c r="CC95" s="1"/>
  <c r="CD95" s="1"/>
  <c r="BO95"/>
  <c r="BA95"/>
  <c r="AV95"/>
  <c r="AH95"/>
  <c r="U95"/>
  <c r="N95"/>
  <c r="J95"/>
  <c r="F95"/>
  <c r="EJ95"/>
  <c r="EF95"/>
  <c r="DW95"/>
  <c r="DN95"/>
  <c r="DD95"/>
  <c r="DJ95" s="1"/>
  <c r="CW95"/>
  <c r="CK95"/>
  <c r="CF95"/>
  <c r="BR95"/>
  <c r="BE95"/>
  <c r="AX95"/>
  <c r="AL95"/>
  <c r="AE95"/>
  <c r="Q95"/>
  <c r="L95"/>
  <c r="H95"/>
  <c r="D95"/>
  <c r="EU95"/>
  <c r="EG95"/>
  <c r="DX95"/>
  <c r="DO95"/>
  <c r="DE95"/>
  <c r="CX95"/>
  <c r="CN95"/>
  <c r="CT95" s="1"/>
  <c r="CG95"/>
  <c r="BS95"/>
  <c r="BN95"/>
  <c r="AZ95"/>
  <c r="AM95"/>
  <c r="AF95"/>
  <c r="T95"/>
  <c r="AA95" s="1"/>
  <c r="M95"/>
  <c r="I95"/>
  <c r="E95"/>
  <c r="C94"/>
  <c r="EP94" s="1"/>
  <c r="EQ94" s="1"/>
  <c r="ER94" s="1"/>
  <c r="K94"/>
  <c r="AD94"/>
  <c r="AW94"/>
  <c r="BP94"/>
  <c r="CJ94"/>
  <c r="DA94"/>
  <c r="DV94"/>
  <c r="EI94"/>
  <c r="DM96"/>
  <c r="DV96"/>
  <c r="DZ96"/>
  <c r="EI96"/>
  <c r="K98"/>
  <c r="P98"/>
  <c r="AD98"/>
  <c r="AI98"/>
  <c r="AW98"/>
  <c r="BD98"/>
  <c r="BK98" s="1"/>
  <c r="BL98" s="1"/>
  <c r="BP98"/>
  <c r="BW98"/>
  <c r="CJ98"/>
  <c r="CV98"/>
  <c r="DA98"/>
  <c r="DM98"/>
  <c r="DV98"/>
  <c r="DZ98"/>
  <c r="EI98"/>
  <c r="C100"/>
  <c r="G100"/>
  <c r="EP100" s="1"/>
  <c r="EQ100" s="1"/>
  <c r="ER100" s="1"/>
  <c r="K100"/>
  <c r="P100"/>
  <c r="AD100"/>
  <c r="AI100"/>
  <c r="AW100"/>
  <c r="BD100"/>
  <c r="BK100" s="1"/>
  <c r="BL100" s="1"/>
  <c r="BP100"/>
  <c r="BW100"/>
  <c r="CJ100"/>
  <c r="CV100"/>
  <c r="DA100"/>
  <c r="DM100"/>
  <c r="DV100"/>
  <c r="DZ100"/>
  <c r="EI100"/>
  <c r="C102"/>
  <c r="G102"/>
  <c r="K102"/>
  <c r="P102"/>
  <c r="AD102"/>
  <c r="AI102"/>
  <c r="AW102"/>
  <c r="BD102"/>
  <c r="BK102" s="1"/>
  <c r="BL102" s="1"/>
  <c r="BP102"/>
  <c r="BW102"/>
  <c r="CJ102"/>
  <c r="CV102"/>
  <c r="DA102"/>
  <c r="DM102"/>
  <c r="DV102"/>
  <c r="DZ102"/>
  <c r="EI102"/>
  <c r="E103"/>
  <c r="I103"/>
  <c r="M103"/>
  <c r="T103"/>
  <c r="AA103" s="1"/>
  <c r="AF103"/>
  <c r="AM103"/>
  <c r="AZ103"/>
  <c r="BN103"/>
  <c r="BS103"/>
  <c r="CG103"/>
  <c r="CN103"/>
  <c r="CT103" s="1"/>
  <c r="CX103"/>
  <c r="DE103"/>
  <c r="DO103"/>
  <c r="DX103"/>
  <c r="EG103"/>
  <c r="EU103"/>
  <c r="C104"/>
  <c r="EP104" s="1"/>
  <c r="EQ104" s="1"/>
  <c r="ER104" s="1"/>
  <c r="G104"/>
  <c r="K104"/>
  <c r="P104"/>
  <c r="AD104"/>
  <c r="AI104"/>
  <c r="AW104"/>
  <c r="BD104"/>
  <c r="BK104" s="1"/>
  <c r="BL104" s="1"/>
  <c r="BP104"/>
  <c r="BW104"/>
  <c r="CJ104"/>
  <c r="CV104"/>
  <c r="DA104"/>
  <c r="DM104"/>
  <c r="DV104"/>
  <c r="DZ104"/>
  <c r="EI104"/>
  <c r="E105"/>
  <c r="I105"/>
  <c r="M105"/>
  <c r="T105"/>
  <c r="AA105" s="1"/>
  <c r="AF105"/>
  <c r="AM105"/>
  <c r="AZ105"/>
  <c r="BN105"/>
  <c r="BS105"/>
  <c r="CG105"/>
  <c r="CN105"/>
  <c r="CT105" s="1"/>
  <c r="CX105"/>
  <c r="DE105"/>
  <c r="DO105"/>
  <c r="DX105"/>
  <c r="EG105"/>
  <c r="EU105"/>
  <c r="C106"/>
  <c r="EP106" s="1"/>
  <c r="EQ106" s="1"/>
  <c r="ER106" s="1"/>
  <c r="G106"/>
  <c r="K106"/>
  <c r="P106"/>
  <c r="AD106"/>
  <c r="AI106"/>
  <c r="AW106"/>
  <c r="BD106"/>
  <c r="BK106" s="1"/>
  <c r="BL106" s="1"/>
  <c r="BP106"/>
  <c r="BW106"/>
  <c r="CJ106"/>
  <c r="CV106"/>
  <c r="DA106"/>
  <c r="DM106"/>
  <c r="DV106"/>
  <c r="DZ106"/>
  <c r="EI106"/>
  <c r="E107"/>
  <c r="I107"/>
  <c r="M107"/>
  <c r="T107"/>
  <c r="AA107" s="1"/>
  <c r="AF107"/>
  <c r="AM107"/>
  <c r="AZ107"/>
  <c r="BN107"/>
  <c r="BS107"/>
  <c r="CG107"/>
  <c r="CN107"/>
  <c r="CT107" s="1"/>
  <c r="CX107"/>
  <c r="DE107"/>
  <c r="DO107"/>
  <c r="DX107"/>
  <c r="EG107"/>
  <c r="EU107"/>
  <c r="C108"/>
  <c r="G108"/>
  <c r="K108"/>
  <c r="P108"/>
  <c r="AD108"/>
  <c r="AI108"/>
  <c r="AW108"/>
  <c r="BD108"/>
  <c r="BK108" s="1"/>
  <c r="BL108" s="1"/>
  <c r="BP108"/>
  <c r="BW108"/>
  <c r="CJ108"/>
  <c r="CV108"/>
  <c r="DA108"/>
  <c r="DM108"/>
  <c r="DV108"/>
  <c r="DZ108"/>
  <c r="EI108"/>
  <c r="E109"/>
  <c r="I109"/>
  <c r="M109"/>
  <c r="T109"/>
  <c r="AA109" s="1"/>
  <c r="AF109"/>
  <c r="AM109"/>
  <c r="AZ109"/>
  <c r="BN109"/>
  <c r="BS109"/>
  <c r="CG109"/>
  <c r="CN109"/>
  <c r="CT109" s="1"/>
  <c r="CX109"/>
  <c r="DE109"/>
  <c r="DO109"/>
  <c r="DX109"/>
  <c r="EG109"/>
  <c r="EU109"/>
  <c r="C110"/>
  <c r="G110"/>
  <c r="K110"/>
  <c r="P110"/>
  <c r="AD110"/>
  <c r="AI110"/>
  <c r="AW110"/>
  <c r="BD110"/>
  <c r="BK110" s="1"/>
  <c r="BL110" s="1"/>
  <c r="BP110"/>
  <c r="BW110"/>
  <c r="CJ110"/>
  <c r="CV110"/>
  <c r="DA110"/>
  <c r="DM110"/>
  <c r="DV110"/>
  <c r="DZ110"/>
  <c r="EI110"/>
  <c r="E111"/>
  <c r="I111"/>
  <c r="M111"/>
  <c r="T111"/>
  <c r="AA111" s="1"/>
  <c r="AF111"/>
  <c r="AM111"/>
  <c r="AZ111"/>
  <c r="BN111"/>
  <c r="BS111"/>
  <c r="CG111"/>
  <c r="CN111"/>
  <c r="CT111" s="1"/>
  <c r="CX111"/>
  <c r="DE111"/>
  <c r="DO111"/>
  <c r="DX111"/>
  <c r="EG111"/>
  <c r="EU111"/>
  <c r="C112"/>
  <c r="EP112" s="1"/>
  <c r="EQ112" s="1"/>
  <c r="ER112" s="1"/>
  <c r="G112"/>
  <c r="K112"/>
  <c r="P112"/>
  <c r="AD112"/>
  <c r="AI112"/>
  <c r="AW112"/>
  <c r="BD112"/>
  <c r="BK112" s="1"/>
  <c r="BL112" s="1"/>
  <c r="BP112"/>
  <c r="BW112"/>
  <c r="CJ112"/>
  <c r="CV112"/>
  <c r="DA112"/>
  <c r="DM112"/>
  <c r="DV112"/>
  <c r="DZ112"/>
  <c r="EI112"/>
  <c r="E113"/>
  <c r="I113"/>
  <c r="M113"/>
  <c r="T113"/>
  <c r="AA113" s="1"/>
  <c r="AF113"/>
  <c r="AM113"/>
  <c r="AZ113"/>
  <c r="BN113"/>
  <c r="BS113"/>
  <c r="CG113"/>
  <c r="CN113"/>
  <c r="CT113" s="1"/>
  <c r="CX113"/>
  <c r="DE113"/>
  <c r="DO113"/>
  <c r="DX113"/>
  <c r="EG113"/>
  <c r="EU113"/>
  <c r="C114"/>
  <c r="EP114" s="1"/>
  <c r="EQ114" s="1"/>
  <c r="ER114" s="1"/>
  <c r="G114"/>
  <c r="K114"/>
  <c r="P114"/>
  <c r="AD114"/>
  <c r="AI114"/>
  <c r="AW114"/>
  <c r="BD114"/>
  <c r="BK114" s="1"/>
  <c r="BL114" s="1"/>
  <c r="BP114"/>
  <c r="BW114"/>
  <c r="CJ114"/>
  <c r="CV114"/>
  <c r="DA114"/>
  <c r="DM114"/>
  <c r="DV114"/>
  <c r="DZ114"/>
  <c r="EI114"/>
  <c r="E115"/>
  <c r="I115"/>
  <c r="M115"/>
  <c r="T115"/>
  <c r="AA115" s="1"/>
  <c r="AF115"/>
  <c r="AM115"/>
  <c r="AZ115"/>
  <c r="BN115"/>
  <c r="BS115"/>
  <c r="CG115"/>
  <c r="CN115"/>
  <c r="CT115" s="1"/>
  <c r="CX115"/>
  <c r="DE115"/>
  <c r="DO115"/>
  <c r="DX115"/>
  <c r="EG115"/>
  <c r="EU115"/>
  <c r="C116"/>
  <c r="G116"/>
  <c r="K116"/>
  <c r="P116"/>
  <c r="AD116"/>
  <c r="AI116"/>
  <c r="AW116"/>
  <c r="BD116"/>
  <c r="BK116" s="1"/>
  <c r="BL116" s="1"/>
  <c r="BP116"/>
  <c r="BW116"/>
  <c r="CJ116"/>
  <c r="CV116"/>
  <c r="DA116"/>
  <c r="DM116"/>
  <c r="DV116"/>
  <c r="DZ116"/>
  <c r="EI116"/>
  <c r="E117"/>
  <c r="I117"/>
  <c r="M117"/>
  <c r="T117"/>
  <c r="AA117" s="1"/>
  <c r="AF117"/>
  <c r="AM117"/>
  <c r="AZ117"/>
  <c r="BN117"/>
  <c r="BS117"/>
  <c r="CG117"/>
  <c r="CN117"/>
  <c r="CT117" s="1"/>
  <c r="CX117"/>
  <c r="DE117"/>
  <c r="DO117"/>
  <c r="DX117"/>
  <c r="EG117"/>
  <c r="EU117"/>
  <c r="C118"/>
  <c r="G118"/>
  <c r="K118"/>
  <c r="P118"/>
  <c r="AD118"/>
  <c r="AI118"/>
  <c r="AW118"/>
  <c r="BD118"/>
  <c r="BK118" s="1"/>
  <c r="BL118" s="1"/>
  <c r="BP118"/>
  <c r="BW118"/>
  <c r="CJ118"/>
  <c r="CV118"/>
  <c r="DA118"/>
  <c r="DM118"/>
  <c r="DV118"/>
  <c r="DZ118"/>
  <c r="EI118"/>
  <c r="E119"/>
  <c r="I119"/>
  <c r="M119"/>
  <c r="T119"/>
  <c r="AA119" s="1"/>
  <c r="AF119"/>
  <c r="AM119"/>
  <c r="AZ119"/>
  <c r="BN119"/>
  <c r="BS119"/>
  <c r="CG119"/>
  <c r="CN119"/>
  <c r="CT119" s="1"/>
  <c r="CX119"/>
  <c r="DE119"/>
  <c r="DO119"/>
  <c r="DX119"/>
  <c r="EG119"/>
  <c r="EU119"/>
  <c r="C120"/>
  <c r="EP120" s="1"/>
  <c r="EQ120" s="1"/>
  <c r="ER120" s="1"/>
  <c r="G120"/>
  <c r="K120"/>
  <c r="P120"/>
  <c r="AD120"/>
  <c r="AI120"/>
  <c r="AW120"/>
  <c r="BD120"/>
  <c r="BK120" s="1"/>
  <c r="BL120" s="1"/>
  <c r="BP120"/>
  <c r="BW120"/>
  <c r="CJ120"/>
  <c r="CV120"/>
  <c r="DA120"/>
  <c r="DM120"/>
  <c r="DV120"/>
  <c r="DZ120"/>
  <c r="EI120"/>
  <c r="E121"/>
  <c r="I121"/>
  <c r="M121"/>
  <c r="T121"/>
  <c r="AA121" s="1"/>
  <c r="AF121"/>
  <c r="AM121"/>
  <c r="AZ121"/>
  <c r="F96"/>
  <c r="J96"/>
  <c r="N96"/>
  <c r="U96"/>
  <c r="AH96"/>
  <c r="AV96"/>
  <c r="BA96"/>
  <c r="BO96"/>
  <c r="BV96"/>
  <c r="CC96" s="1"/>
  <c r="CD96" s="1"/>
  <c r="CH96"/>
  <c r="CO96"/>
  <c r="CZ96"/>
  <c r="DL96"/>
  <c r="DP96"/>
  <c r="DY96"/>
  <c r="EH96"/>
  <c r="EV96"/>
  <c r="F98"/>
  <c r="J98"/>
  <c r="N98"/>
  <c r="U98"/>
  <c r="AH98"/>
  <c r="AV98"/>
  <c r="BA98"/>
  <c r="BO98"/>
  <c r="BV98"/>
  <c r="CC98" s="1"/>
  <c r="CD98" s="1"/>
  <c r="CH98"/>
  <c r="CO98"/>
  <c r="CZ98"/>
  <c r="DL98"/>
  <c r="DP98"/>
  <c r="DY98"/>
  <c r="EH98"/>
  <c r="EV98"/>
  <c r="F100"/>
  <c r="J100"/>
  <c r="N100"/>
  <c r="U100"/>
  <c r="AH100"/>
  <c r="AV100"/>
  <c r="BA100"/>
  <c r="BO100"/>
  <c r="BV100"/>
  <c r="CC100" s="1"/>
  <c r="CD100" s="1"/>
  <c r="CH100"/>
  <c r="CO100"/>
  <c r="CZ100"/>
  <c r="DL100"/>
  <c r="DP100"/>
  <c r="DY100"/>
  <c r="EH100"/>
  <c r="EV100"/>
  <c r="F102"/>
  <c r="J102"/>
  <c r="N102"/>
  <c r="U102"/>
  <c r="AH102"/>
  <c r="AV102"/>
  <c r="BA102"/>
  <c r="BO102"/>
  <c r="BV102"/>
  <c r="CC102" s="1"/>
  <c r="CD102" s="1"/>
  <c r="CH102"/>
  <c r="CO102"/>
  <c r="CZ102"/>
  <c r="DL102"/>
  <c r="DP102"/>
  <c r="DY102"/>
  <c r="EH102"/>
  <c r="EV102"/>
  <c r="D103"/>
  <c r="H103"/>
  <c r="L103"/>
  <c r="Q103"/>
  <c r="AE103"/>
  <c r="AL103"/>
  <c r="AX103"/>
  <c r="BE103"/>
  <c r="BR103"/>
  <c r="CF103"/>
  <c r="CK103"/>
  <c r="CW103"/>
  <c r="DD103"/>
  <c r="DJ103" s="1"/>
  <c r="DN103"/>
  <c r="DW103"/>
  <c r="EF103"/>
  <c r="EJ103"/>
  <c r="F104"/>
  <c r="J104"/>
  <c r="N104"/>
  <c r="U104"/>
  <c r="AH104"/>
  <c r="AV104"/>
  <c r="BA104"/>
  <c r="BO104"/>
  <c r="BV104"/>
  <c r="CC104" s="1"/>
  <c r="CD104" s="1"/>
  <c r="CH104"/>
  <c r="CO104"/>
  <c r="CZ104"/>
  <c r="DL104"/>
  <c r="DP104"/>
  <c r="DY104"/>
  <c r="EH104"/>
  <c r="EV104"/>
  <c r="D105"/>
  <c r="H105"/>
  <c r="L105"/>
  <c r="Q105"/>
  <c r="AE105"/>
  <c r="AL105"/>
  <c r="AX105"/>
  <c r="BE105"/>
  <c r="BR105"/>
  <c r="CF105"/>
  <c r="CK105"/>
  <c r="CW105"/>
  <c r="DD105"/>
  <c r="DJ105" s="1"/>
  <c r="DN105"/>
  <c r="DW105"/>
  <c r="EF105"/>
  <c r="EJ105"/>
  <c r="F106"/>
  <c r="J106"/>
  <c r="N106"/>
  <c r="U106"/>
  <c r="AH106"/>
  <c r="AV106"/>
  <c r="BA106"/>
  <c r="BO106"/>
  <c r="BV106"/>
  <c r="CC106" s="1"/>
  <c r="CD106" s="1"/>
  <c r="CH106"/>
  <c r="CO106"/>
  <c r="CZ106"/>
  <c r="DL106"/>
  <c r="DP106"/>
  <c r="DY106"/>
  <c r="EH106"/>
  <c r="EV106"/>
  <c r="D107"/>
  <c r="H107"/>
  <c r="L107"/>
  <c r="Q107"/>
  <c r="AE107"/>
  <c r="AL107"/>
  <c r="AX107"/>
  <c r="BE107"/>
  <c r="BR107"/>
  <c r="CF107"/>
  <c r="CK107"/>
  <c r="CW107"/>
  <c r="DD107"/>
  <c r="DJ107" s="1"/>
  <c r="DN107"/>
  <c r="DW107"/>
  <c r="EF107"/>
  <c r="EJ107"/>
  <c r="F108"/>
  <c r="J108"/>
  <c r="N108"/>
  <c r="U108"/>
  <c r="AH108"/>
  <c r="AV108"/>
  <c r="BA108"/>
  <c r="BO108"/>
  <c r="BV108"/>
  <c r="CC108" s="1"/>
  <c r="CD108" s="1"/>
  <c r="CH108"/>
  <c r="CO108"/>
  <c r="CZ108"/>
  <c r="DL108"/>
  <c r="DP108"/>
  <c r="DY108"/>
  <c r="EH108"/>
  <c r="EV108"/>
  <c r="D109"/>
  <c r="H109"/>
  <c r="L109"/>
  <c r="Q109"/>
  <c r="AE109"/>
  <c r="AL109"/>
  <c r="AX109"/>
  <c r="BE109"/>
  <c r="BR109"/>
  <c r="CF109"/>
  <c r="CK109"/>
  <c r="CW109"/>
  <c r="DD109"/>
  <c r="DJ109" s="1"/>
  <c r="DN109"/>
  <c r="DW109"/>
  <c r="EF109"/>
  <c r="EJ109"/>
  <c r="F110"/>
  <c r="J110"/>
  <c r="N110"/>
  <c r="U110"/>
  <c r="AH110"/>
  <c r="AV110"/>
  <c r="BA110"/>
  <c r="BO110"/>
  <c r="BV110"/>
  <c r="CC110" s="1"/>
  <c r="CD110" s="1"/>
  <c r="CH110"/>
  <c r="CO110"/>
  <c r="CZ110"/>
  <c r="DL110"/>
  <c r="DP110"/>
  <c r="DY110"/>
  <c r="EH110"/>
  <c r="EV110"/>
  <c r="D111"/>
  <c r="H111"/>
  <c r="L111"/>
  <c r="Q111"/>
  <c r="AE111"/>
  <c r="AL111"/>
  <c r="AX111"/>
  <c r="BE111"/>
  <c r="BR111"/>
  <c r="CF111"/>
  <c r="CK111"/>
  <c r="CW111"/>
  <c r="DD111"/>
  <c r="DJ111" s="1"/>
  <c r="DN111"/>
  <c r="DW111"/>
  <c r="EF111"/>
  <c r="EJ111"/>
  <c r="F112"/>
  <c r="J112"/>
  <c r="N112"/>
  <c r="U112"/>
  <c r="AH112"/>
  <c r="AV112"/>
  <c r="BA112"/>
  <c r="BO112"/>
  <c r="BV112"/>
  <c r="CC112" s="1"/>
  <c r="CD112" s="1"/>
  <c r="CH112"/>
  <c r="CO112"/>
  <c r="CZ112"/>
  <c r="DL112"/>
  <c r="DP112"/>
  <c r="DY112"/>
  <c r="EH112"/>
  <c r="EV112"/>
  <c r="D113"/>
  <c r="H113"/>
  <c r="L113"/>
  <c r="Q113"/>
  <c r="AE113"/>
  <c r="AL113"/>
  <c r="AX113"/>
  <c r="BE113"/>
  <c r="BR113"/>
  <c r="CF113"/>
  <c r="CK113"/>
  <c r="CW113"/>
  <c r="DD113"/>
  <c r="DJ113" s="1"/>
  <c r="DN113"/>
  <c r="DW113"/>
  <c r="EF113"/>
  <c r="EJ113"/>
  <c r="F114"/>
  <c r="J114"/>
  <c r="N114"/>
  <c r="U114"/>
  <c r="AH114"/>
  <c r="AV114"/>
  <c r="BA114"/>
  <c r="BO114"/>
  <c r="BV114"/>
  <c r="CC114" s="1"/>
  <c r="CD114" s="1"/>
  <c r="CH114"/>
  <c r="CO114"/>
  <c r="CZ114"/>
  <c r="DL114"/>
  <c r="DP114"/>
  <c r="DY114"/>
  <c r="EH114"/>
  <c r="EV114"/>
  <c r="D115"/>
  <c r="H115"/>
  <c r="L115"/>
  <c r="Q115"/>
  <c r="AE115"/>
  <c r="AL115"/>
  <c r="AX115"/>
  <c r="BE115"/>
  <c r="BR115"/>
  <c r="CF115"/>
  <c r="CK115"/>
  <c r="CW115"/>
  <c r="DD115"/>
  <c r="DJ115" s="1"/>
  <c r="DN115"/>
  <c r="DW115"/>
  <c r="EF115"/>
  <c r="EJ115"/>
  <c r="F116"/>
  <c r="J116"/>
  <c r="N116"/>
  <c r="U116"/>
  <c r="AH116"/>
  <c r="AV116"/>
  <c r="BA116"/>
  <c r="BO116"/>
  <c r="BV116"/>
  <c r="CC116" s="1"/>
  <c r="CD116" s="1"/>
  <c r="CH116"/>
  <c r="CO116"/>
  <c r="CZ116"/>
  <c r="DL116"/>
  <c r="DP116"/>
  <c r="DY116"/>
  <c r="EH116"/>
  <c r="EV116"/>
  <c r="D117"/>
  <c r="H117"/>
  <c r="L117"/>
  <c r="Q117"/>
  <c r="AE117"/>
  <c r="AL117"/>
  <c r="AX117"/>
  <c r="BE117"/>
  <c r="BR117"/>
  <c r="CF117"/>
  <c r="CK117"/>
  <c r="CW117"/>
  <c r="DD117"/>
  <c r="DJ117" s="1"/>
  <c r="DN117"/>
  <c r="DW117"/>
  <c r="EF117"/>
  <c r="EJ117"/>
  <c r="F118"/>
  <c r="J118"/>
  <c r="N118"/>
  <c r="U118"/>
  <c r="AH118"/>
  <c r="AV118"/>
  <c r="BA118"/>
  <c r="BO118"/>
  <c r="BV118"/>
  <c r="CC118" s="1"/>
  <c r="CD118" s="1"/>
  <c r="CH118"/>
  <c r="CO118"/>
  <c r="CZ118"/>
  <c r="DL118"/>
  <c r="DP118"/>
  <c r="DY118"/>
  <c r="EH118"/>
  <c r="EV118"/>
  <c r="D119"/>
  <c r="H119"/>
  <c r="L119"/>
  <c r="Q119"/>
  <c r="AE119"/>
  <c r="AL119"/>
  <c r="AX119"/>
  <c r="BE119"/>
  <c r="BR119"/>
  <c r="CF119"/>
  <c r="CK119"/>
  <c r="CW119"/>
  <c r="DD119"/>
  <c r="DJ119" s="1"/>
  <c r="DN119"/>
  <c r="DW119"/>
  <c r="EF119"/>
  <c r="EJ119"/>
  <c r="F120"/>
  <c r="J120"/>
  <c r="N120"/>
  <c r="U120"/>
  <c r="AH120"/>
  <c r="AV120"/>
  <c r="BA120"/>
  <c r="BO120"/>
  <c r="BV120"/>
  <c r="CC120" s="1"/>
  <c r="CD120" s="1"/>
  <c r="CH120"/>
  <c r="CO120"/>
  <c r="CZ120"/>
  <c r="DL120"/>
  <c r="DP120"/>
  <c r="DY120"/>
  <c r="EH120"/>
  <c r="EV120"/>
  <c r="D121"/>
  <c r="H121"/>
  <c r="L121"/>
  <c r="Q121"/>
  <c r="AE121"/>
  <c r="AL121"/>
  <c r="AX121"/>
  <c r="CX100"/>
  <c r="DE100"/>
  <c r="DO100"/>
  <c r="DX100"/>
  <c r="EG100"/>
  <c r="EU100"/>
  <c r="E102"/>
  <c r="I102"/>
  <c r="M102"/>
  <c r="T102"/>
  <c r="AA102" s="1"/>
  <c r="AF102"/>
  <c r="AM102"/>
  <c r="AZ102"/>
  <c r="BN102"/>
  <c r="BS102"/>
  <c r="CG102"/>
  <c r="CN102"/>
  <c r="CT102" s="1"/>
  <c r="CX102"/>
  <c r="DE102"/>
  <c r="DO102"/>
  <c r="DX102"/>
  <c r="EG102"/>
  <c r="EU102"/>
  <c r="C103"/>
  <c r="G103"/>
  <c r="K103"/>
  <c r="P103"/>
  <c r="AD103"/>
  <c r="AI103"/>
  <c r="AW103"/>
  <c r="BD103"/>
  <c r="BK103" s="1"/>
  <c r="BL103" s="1"/>
  <c r="BP103"/>
  <c r="BW103"/>
  <c r="CJ103"/>
  <c r="CV103"/>
  <c r="DA103"/>
  <c r="DM103"/>
  <c r="DV103"/>
  <c r="DZ103"/>
  <c r="EI103"/>
  <c r="E104"/>
  <c r="I104"/>
  <c r="M104"/>
  <c r="T104"/>
  <c r="AA104" s="1"/>
  <c r="AF104"/>
  <c r="AM104"/>
  <c r="AZ104"/>
  <c r="BN104"/>
  <c r="BS104"/>
  <c r="CG104"/>
  <c r="CN104"/>
  <c r="CT104" s="1"/>
  <c r="CX104"/>
  <c r="DE104"/>
  <c r="DO104"/>
  <c r="DX104"/>
  <c r="EG104"/>
  <c r="EU104"/>
  <c r="C105"/>
  <c r="G105"/>
  <c r="K105"/>
  <c r="P105"/>
  <c r="AD105"/>
  <c r="AI105"/>
  <c r="AW105"/>
  <c r="BD105"/>
  <c r="BK105" s="1"/>
  <c r="BL105" s="1"/>
  <c r="BP105"/>
  <c r="BW105"/>
  <c r="CJ105"/>
  <c r="CV105"/>
  <c r="DA105"/>
  <c r="DM105"/>
  <c r="DV105"/>
  <c r="DZ105"/>
  <c r="EI105"/>
  <c r="E106"/>
  <c r="I106"/>
  <c r="M106"/>
  <c r="T106"/>
  <c r="AA106" s="1"/>
  <c r="AF106"/>
  <c r="AM106"/>
  <c r="AZ106"/>
  <c r="BN106"/>
  <c r="BS106"/>
  <c r="CG106"/>
  <c r="CN106"/>
  <c r="CT106" s="1"/>
  <c r="CX106"/>
  <c r="DE106"/>
  <c r="DO106"/>
  <c r="DX106"/>
  <c r="EG106"/>
  <c r="EU106"/>
  <c r="C107"/>
  <c r="G107"/>
  <c r="K107"/>
  <c r="P107"/>
  <c r="AD107"/>
  <c r="AI107"/>
  <c r="AW107"/>
  <c r="BD107"/>
  <c r="BK107" s="1"/>
  <c r="BL107" s="1"/>
  <c r="BP107"/>
  <c r="BW107"/>
  <c r="CJ107"/>
  <c r="CV107"/>
  <c r="DA107"/>
  <c r="DM107"/>
  <c r="DV107"/>
  <c r="DZ107"/>
  <c r="EI107"/>
  <c r="E108"/>
  <c r="I108"/>
  <c r="M108"/>
  <c r="T108"/>
  <c r="AA108" s="1"/>
  <c r="AF108"/>
  <c r="AM108"/>
  <c r="AZ108"/>
  <c r="BN108"/>
  <c r="BS108"/>
  <c r="CG108"/>
  <c r="CN108"/>
  <c r="CT108" s="1"/>
  <c r="CX108"/>
  <c r="DE108"/>
  <c r="DO108"/>
  <c r="DX108"/>
  <c r="EG108"/>
  <c r="EU108"/>
  <c r="C109"/>
  <c r="G109"/>
  <c r="K109"/>
  <c r="P109"/>
  <c r="AD109"/>
  <c r="AI109"/>
  <c r="AW109"/>
  <c r="BD109"/>
  <c r="BK109" s="1"/>
  <c r="BL109" s="1"/>
  <c r="BP109"/>
  <c r="BW109"/>
  <c r="CJ109"/>
  <c r="CV109"/>
  <c r="DA109"/>
  <c r="DM109"/>
  <c r="DV109"/>
  <c r="DZ109"/>
  <c r="EI109"/>
  <c r="E110"/>
  <c r="I110"/>
  <c r="M110"/>
  <c r="T110"/>
  <c r="AA110" s="1"/>
  <c r="AF110"/>
  <c r="AM110"/>
  <c r="AZ110"/>
  <c r="BN110"/>
  <c r="BS110"/>
  <c r="CG110"/>
  <c r="CN110"/>
  <c r="CT110" s="1"/>
  <c r="CX110"/>
  <c r="DE110"/>
  <c r="DO110"/>
  <c r="DX110"/>
  <c r="EG110"/>
  <c r="EU110"/>
  <c r="C111"/>
  <c r="G111"/>
  <c r="K111"/>
  <c r="P111"/>
  <c r="AD111"/>
  <c r="AI111"/>
  <c r="AW111"/>
  <c r="BD111"/>
  <c r="BK111" s="1"/>
  <c r="BL111" s="1"/>
  <c r="BP111"/>
  <c r="BW111"/>
  <c r="CJ111"/>
  <c r="CV111"/>
  <c r="DA111"/>
  <c r="DM111"/>
  <c r="DV111"/>
  <c r="DZ111"/>
  <c r="EI111"/>
  <c r="E112"/>
  <c r="I112"/>
  <c r="M112"/>
  <c r="T112"/>
  <c r="AA112" s="1"/>
  <c r="AF112"/>
  <c r="AM112"/>
  <c r="AZ112"/>
  <c r="BN112"/>
  <c r="BS112"/>
  <c r="CG112"/>
  <c r="CN112"/>
  <c r="CT112" s="1"/>
  <c r="CX112"/>
  <c r="DE112"/>
  <c r="DO112"/>
  <c r="DX112"/>
  <c r="EG112"/>
  <c r="EU112"/>
  <c r="C113"/>
  <c r="G113"/>
  <c r="K113"/>
  <c r="P113"/>
  <c r="AD113"/>
  <c r="AI113"/>
  <c r="AW113"/>
  <c r="BD113"/>
  <c r="BK113" s="1"/>
  <c r="BL113" s="1"/>
  <c r="BP113"/>
  <c r="BW113"/>
  <c r="CJ113"/>
  <c r="CV113"/>
  <c r="DA113"/>
  <c r="DM113"/>
  <c r="DV113"/>
  <c r="DZ113"/>
  <c r="EI113"/>
  <c r="E114"/>
  <c r="I114"/>
  <c r="M114"/>
  <c r="T114"/>
  <c r="AA114" s="1"/>
  <c r="AF114"/>
  <c r="AM114"/>
  <c r="AZ114"/>
  <c r="BN114"/>
  <c r="BS114"/>
  <c r="CG114"/>
  <c r="CN114"/>
  <c r="CT114" s="1"/>
  <c r="CX114"/>
  <c r="DE114"/>
  <c r="DO114"/>
  <c r="DX114"/>
  <c r="EG114"/>
  <c r="EU114"/>
  <c r="C115"/>
  <c r="G115"/>
  <c r="K115"/>
  <c r="P115"/>
  <c r="AD115"/>
  <c r="AI115"/>
  <c r="AW115"/>
  <c r="BD115"/>
  <c r="BK115" s="1"/>
  <c r="BL115" s="1"/>
  <c r="BP115"/>
  <c r="BW115"/>
  <c r="CJ115"/>
  <c r="CV115"/>
  <c r="DA115"/>
  <c r="DM115"/>
  <c r="DV115"/>
  <c r="DZ115"/>
  <c r="EI115"/>
  <c r="E116"/>
  <c r="I116"/>
  <c r="M116"/>
  <c r="T116"/>
  <c r="AA116" s="1"/>
  <c r="AF116"/>
  <c r="AM116"/>
  <c r="AZ116"/>
  <c r="BN116"/>
  <c r="BS116"/>
  <c r="CG116"/>
  <c r="CN116"/>
  <c r="CT116" s="1"/>
  <c r="CX116"/>
  <c r="DE116"/>
  <c r="DO116"/>
  <c r="DX116"/>
  <c r="EG116"/>
  <c r="EU116"/>
  <c r="C117"/>
  <c r="G117"/>
  <c r="K117"/>
  <c r="P117"/>
  <c r="AD117"/>
  <c r="AI117"/>
  <c r="AW117"/>
  <c r="BD117"/>
  <c r="BK117" s="1"/>
  <c r="BL117" s="1"/>
  <c r="BP117"/>
  <c r="BW117"/>
  <c r="CJ117"/>
  <c r="CV117"/>
  <c r="DA117"/>
  <c r="DM117"/>
  <c r="DV117"/>
  <c r="DZ117"/>
  <c r="EI117"/>
  <c r="E118"/>
  <c r="I118"/>
  <c r="M118"/>
  <c r="T118"/>
  <c r="AA118" s="1"/>
  <c r="AF118"/>
  <c r="AM118"/>
  <c r="AZ118"/>
  <c r="BN118"/>
  <c r="BS118"/>
  <c r="CG118"/>
  <c r="CN118"/>
  <c r="CT118" s="1"/>
  <c r="CX118"/>
  <c r="DE118"/>
  <c r="DO118"/>
  <c r="DX118"/>
  <c r="EG118"/>
  <c r="EU118"/>
  <c r="C119"/>
  <c r="G119"/>
  <c r="K119"/>
  <c r="P119"/>
  <c r="AD119"/>
  <c r="AI119"/>
  <c r="AW119"/>
  <c r="BD119"/>
  <c r="BK119" s="1"/>
  <c r="BL119" s="1"/>
  <c r="BP119"/>
  <c r="BW119"/>
  <c r="CJ119"/>
  <c r="CV119"/>
  <c r="DA119"/>
  <c r="DM119"/>
  <c r="DV119"/>
  <c r="DZ119"/>
  <c r="EI119"/>
  <c r="E120"/>
  <c r="I120"/>
  <c r="M120"/>
  <c r="T120"/>
  <c r="AA120" s="1"/>
  <c r="AF120"/>
  <c r="AM120"/>
  <c r="AZ120"/>
  <c r="BN120"/>
  <c r="BS120"/>
  <c r="CG120"/>
  <c r="CN120"/>
  <c r="CT120" s="1"/>
  <c r="CX120"/>
  <c r="DE120"/>
  <c r="DO120"/>
  <c r="DX120"/>
  <c r="EG120"/>
  <c r="EU120"/>
  <c r="C121"/>
  <c r="G121"/>
  <c r="K121"/>
  <c r="P121"/>
  <c r="AD121"/>
  <c r="AI121"/>
  <c r="EU121"/>
  <c r="EG121"/>
  <c r="DX121"/>
  <c r="DO121"/>
  <c r="DE121"/>
  <c r="CX121"/>
  <c r="CN121"/>
  <c r="CT121" s="1"/>
  <c r="CG121"/>
  <c r="BS121"/>
  <c r="BN121"/>
  <c r="EV121"/>
  <c r="EH121"/>
  <c r="DY121"/>
  <c r="DP121"/>
  <c r="DL121"/>
  <c r="DR121" s="1"/>
  <c r="CZ121"/>
  <c r="CO121"/>
  <c r="CH121"/>
  <c r="BV121"/>
  <c r="CC121" s="1"/>
  <c r="CD121" s="1"/>
  <c r="BO121"/>
  <c r="EI121"/>
  <c r="DZ121"/>
  <c r="DV121"/>
  <c r="DM121"/>
  <c r="DA121"/>
  <c r="CV121"/>
  <c r="CJ121"/>
  <c r="BW121"/>
  <c r="BP121"/>
  <c r="BD121"/>
  <c r="BK121" s="1"/>
  <c r="BL121" s="1"/>
  <c r="EJ121"/>
  <c r="EF121"/>
  <c r="DW121"/>
  <c r="DN121"/>
  <c r="DD121"/>
  <c r="DJ121" s="1"/>
  <c r="CW121"/>
  <c r="CK121"/>
  <c r="CF121"/>
  <c r="BR121"/>
  <c r="BE121"/>
  <c r="D96"/>
  <c r="H96"/>
  <c r="L96"/>
  <c r="Q96"/>
  <c r="AE96"/>
  <c r="AL96"/>
  <c r="AX96"/>
  <c r="BE96"/>
  <c r="BR96"/>
  <c r="BZ96" s="1"/>
  <c r="CF96"/>
  <c r="CK96"/>
  <c r="CW96"/>
  <c r="DD96"/>
  <c r="DJ96" s="1"/>
  <c r="DN96"/>
  <c r="DW96"/>
  <c r="EF96"/>
  <c r="EL96" s="1"/>
  <c r="D98"/>
  <c r="H98"/>
  <c r="L98"/>
  <c r="Q98"/>
  <c r="AE98"/>
  <c r="AL98"/>
  <c r="AX98"/>
  <c r="BE98"/>
  <c r="BR98"/>
  <c r="CF98"/>
  <c r="CK98"/>
  <c r="CW98"/>
  <c r="DD98"/>
  <c r="DJ98" s="1"/>
  <c r="DN98"/>
  <c r="DW98"/>
  <c r="EF98"/>
  <c r="D100"/>
  <c r="H100"/>
  <c r="L100"/>
  <c r="Q100"/>
  <c r="AE100"/>
  <c r="AL100"/>
  <c r="AX100"/>
  <c r="BE100"/>
  <c r="BR100"/>
  <c r="CF100"/>
  <c r="CK100"/>
  <c r="CW100"/>
  <c r="DD100"/>
  <c r="DJ100" s="1"/>
  <c r="DN100"/>
  <c r="DW100"/>
  <c r="EF100"/>
  <c r="EL100" s="1"/>
  <c r="D102"/>
  <c r="H102"/>
  <c r="L102"/>
  <c r="Q102"/>
  <c r="AE102"/>
  <c r="AL102"/>
  <c r="AX102"/>
  <c r="BE102"/>
  <c r="BR102"/>
  <c r="CF102"/>
  <c r="CK102"/>
  <c r="CW102"/>
  <c r="DD102"/>
  <c r="DJ102" s="1"/>
  <c r="DN102"/>
  <c r="DW102"/>
  <c r="EF102"/>
  <c r="F103"/>
  <c r="J103"/>
  <c r="N103"/>
  <c r="U103"/>
  <c r="AH103"/>
  <c r="AV103"/>
  <c r="BA103"/>
  <c r="BO103"/>
  <c r="BV103"/>
  <c r="CC103" s="1"/>
  <c r="CD103" s="1"/>
  <c r="CH103"/>
  <c r="CO103"/>
  <c r="CZ103"/>
  <c r="DL103"/>
  <c r="DR103" s="1"/>
  <c r="DP103"/>
  <c r="DY103"/>
  <c r="EH103"/>
  <c r="D104"/>
  <c r="H104"/>
  <c r="L104"/>
  <c r="Q104"/>
  <c r="AE104"/>
  <c r="AL104"/>
  <c r="AX104"/>
  <c r="BE104"/>
  <c r="BR104"/>
  <c r="CF104"/>
  <c r="CK104"/>
  <c r="CW104"/>
  <c r="DD104"/>
  <c r="DJ104" s="1"/>
  <c r="DN104"/>
  <c r="DW104"/>
  <c r="EF104"/>
  <c r="F105"/>
  <c r="J105"/>
  <c r="N105"/>
  <c r="U105"/>
  <c r="AH105"/>
  <c r="AV105"/>
  <c r="BA105"/>
  <c r="BO105"/>
  <c r="BV105"/>
  <c r="CC105" s="1"/>
  <c r="CD105" s="1"/>
  <c r="CH105"/>
  <c r="CO105"/>
  <c r="CZ105"/>
  <c r="DL105"/>
  <c r="DP105"/>
  <c r="DY105"/>
  <c r="EH105"/>
  <c r="D106"/>
  <c r="H106"/>
  <c r="L106"/>
  <c r="X106" s="1"/>
  <c r="Q106"/>
  <c r="AE106"/>
  <c r="AL106"/>
  <c r="AX106"/>
  <c r="BE106"/>
  <c r="BR106"/>
  <c r="CF106"/>
  <c r="CK106"/>
  <c r="CW106"/>
  <c r="DD106"/>
  <c r="DJ106" s="1"/>
  <c r="DN106"/>
  <c r="DW106"/>
  <c r="EF106"/>
  <c r="F107"/>
  <c r="J107"/>
  <c r="N107"/>
  <c r="U107"/>
  <c r="AH107"/>
  <c r="AV107"/>
  <c r="BA107"/>
  <c r="BO107"/>
  <c r="BV107"/>
  <c r="CC107" s="1"/>
  <c r="CD107" s="1"/>
  <c r="CH107"/>
  <c r="CO107"/>
  <c r="CZ107"/>
  <c r="DL107"/>
  <c r="DR107" s="1"/>
  <c r="DP107"/>
  <c r="DY107"/>
  <c r="EH107"/>
  <c r="D108"/>
  <c r="H108"/>
  <c r="L108"/>
  <c r="Q108"/>
  <c r="AE108"/>
  <c r="AL108"/>
  <c r="AX108"/>
  <c r="BE108"/>
  <c r="BR108"/>
  <c r="CF108"/>
  <c r="CK108"/>
  <c r="CW108"/>
  <c r="DD108"/>
  <c r="DJ108" s="1"/>
  <c r="DN108"/>
  <c r="DW108"/>
  <c r="EF108"/>
  <c r="F109"/>
  <c r="J109"/>
  <c r="N109"/>
  <c r="U109"/>
  <c r="AH109"/>
  <c r="AV109"/>
  <c r="BA109"/>
  <c r="BO109"/>
  <c r="BV109"/>
  <c r="CC109" s="1"/>
  <c r="CD109" s="1"/>
  <c r="CH109"/>
  <c r="CO109"/>
  <c r="CZ109"/>
  <c r="DL109"/>
  <c r="DP109"/>
  <c r="DY109"/>
  <c r="EH109"/>
  <c r="D110"/>
  <c r="H110"/>
  <c r="L110"/>
  <c r="Q110"/>
  <c r="AE110"/>
  <c r="AL110"/>
  <c r="AX110"/>
  <c r="BE110"/>
  <c r="BR110"/>
  <c r="CF110"/>
  <c r="CK110"/>
  <c r="CW110"/>
  <c r="DD110"/>
  <c r="DJ110" s="1"/>
  <c r="DN110"/>
  <c r="DW110"/>
  <c r="EF110"/>
  <c r="F111"/>
  <c r="J111"/>
  <c r="N111"/>
  <c r="U111"/>
  <c r="AH111"/>
  <c r="AV111"/>
  <c r="BA111"/>
  <c r="BO111"/>
  <c r="BV111"/>
  <c r="CC111" s="1"/>
  <c r="CD111" s="1"/>
  <c r="CH111"/>
  <c r="CO111"/>
  <c r="CZ111"/>
  <c r="DL111"/>
  <c r="DR111" s="1"/>
  <c r="DP111"/>
  <c r="DY111"/>
  <c r="EH111"/>
  <c r="D112"/>
  <c r="H112"/>
  <c r="L112"/>
  <c r="Q112"/>
  <c r="AE112"/>
  <c r="AL112"/>
  <c r="AX112"/>
  <c r="BE112"/>
  <c r="BR112"/>
  <c r="CF112"/>
  <c r="CK112"/>
  <c r="CW112"/>
  <c r="DD112"/>
  <c r="DJ112" s="1"/>
  <c r="DN112"/>
  <c r="DW112"/>
  <c r="EF112"/>
  <c r="F113"/>
  <c r="J113"/>
  <c r="N113"/>
  <c r="U113"/>
  <c r="AH113"/>
  <c r="AV113"/>
  <c r="BA113"/>
  <c r="BO113"/>
  <c r="BV113"/>
  <c r="CC113" s="1"/>
  <c r="CD113" s="1"/>
  <c r="CH113"/>
  <c r="CO113"/>
  <c r="CZ113"/>
  <c r="DL113"/>
  <c r="DP113"/>
  <c r="DY113"/>
  <c r="EH113"/>
  <c r="D114"/>
  <c r="H114"/>
  <c r="L114"/>
  <c r="Q114"/>
  <c r="AE114"/>
  <c r="AL114"/>
  <c r="AX114"/>
  <c r="BE114"/>
  <c r="BR114"/>
  <c r="CF114"/>
  <c r="CK114"/>
  <c r="CW114"/>
  <c r="DD114"/>
  <c r="DJ114" s="1"/>
  <c r="DN114"/>
  <c r="DW114"/>
  <c r="EF114"/>
  <c r="F115"/>
  <c r="J115"/>
  <c r="N115"/>
  <c r="U115"/>
  <c r="AH115"/>
  <c r="AV115"/>
  <c r="BA115"/>
  <c r="BO115"/>
  <c r="BV115"/>
  <c r="CC115" s="1"/>
  <c r="CD115" s="1"/>
  <c r="CH115"/>
  <c r="CO115"/>
  <c r="CZ115"/>
  <c r="DL115"/>
  <c r="DR115" s="1"/>
  <c r="DP115"/>
  <c r="DY115"/>
  <c r="EH115"/>
  <c r="D116"/>
  <c r="H116"/>
  <c r="L116"/>
  <c r="Q116"/>
  <c r="AE116"/>
  <c r="AL116"/>
  <c r="AX116"/>
  <c r="BE116"/>
  <c r="BR116"/>
  <c r="CF116"/>
  <c r="CK116"/>
  <c r="CW116"/>
  <c r="DD116"/>
  <c r="DJ116" s="1"/>
  <c r="DN116"/>
  <c r="DW116"/>
  <c r="EF116"/>
  <c r="F117"/>
  <c r="J117"/>
  <c r="N117"/>
  <c r="U117"/>
  <c r="AH117"/>
  <c r="AV117"/>
  <c r="BA117"/>
  <c r="BO117"/>
  <c r="BV117"/>
  <c r="CC117" s="1"/>
  <c r="CD117" s="1"/>
  <c r="CH117"/>
  <c r="CO117"/>
  <c r="CZ117"/>
  <c r="DL117"/>
  <c r="DP117"/>
  <c r="DY117"/>
  <c r="EH117"/>
  <c r="D118"/>
  <c r="H118"/>
  <c r="L118"/>
  <c r="Q118"/>
  <c r="AE118"/>
  <c r="AL118"/>
  <c r="AX118"/>
  <c r="BE118"/>
  <c r="BR118"/>
  <c r="CF118"/>
  <c r="CK118"/>
  <c r="CW118"/>
  <c r="DD118"/>
  <c r="DJ118" s="1"/>
  <c r="DN118"/>
  <c r="DW118"/>
  <c r="EF118"/>
  <c r="F119"/>
  <c r="J119"/>
  <c r="N119"/>
  <c r="U119"/>
  <c r="AH119"/>
  <c r="AV119"/>
  <c r="BA119"/>
  <c r="BO119"/>
  <c r="BV119"/>
  <c r="CC119" s="1"/>
  <c r="CD119" s="1"/>
  <c r="CH119"/>
  <c r="CO119"/>
  <c r="CZ119"/>
  <c r="DL119"/>
  <c r="DR119" s="1"/>
  <c r="DP119"/>
  <c r="DY119"/>
  <c r="EH119"/>
  <c r="D120"/>
  <c r="H120"/>
  <c r="L120"/>
  <c r="Q120"/>
  <c r="AE120"/>
  <c r="AL120"/>
  <c r="AX120"/>
  <c r="BE120"/>
  <c r="BR120"/>
  <c r="CF120"/>
  <c r="CK120"/>
  <c r="CW120"/>
  <c r="DD120"/>
  <c r="DJ120" s="1"/>
  <c r="DN120"/>
  <c r="DW120"/>
  <c r="EF120"/>
  <c r="F121"/>
  <c r="J121"/>
  <c r="N121"/>
  <c r="U121"/>
  <c r="AH121"/>
  <c r="AV121"/>
  <c r="BA121"/>
  <c r="EI148"/>
  <c r="DZ148"/>
  <c r="DV148"/>
  <c r="DM148"/>
  <c r="DA148"/>
  <c r="CV148"/>
  <c r="CJ148"/>
  <c r="BW148"/>
  <c r="BP148"/>
  <c r="BD148"/>
  <c r="BK148" s="1"/>
  <c r="BL148" s="1"/>
  <c r="AW148"/>
  <c r="EU148"/>
  <c r="EG148"/>
  <c r="DX148"/>
  <c r="DO148"/>
  <c r="DE148"/>
  <c r="CX148"/>
  <c r="CN148"/>
  <c r="CT148" s="1"/>
  <c r="CG148"/>
  <c r="BS148"/>
  <c r="BN148"/>
  <c r="AZ148"/>
  <c r="EU149"/>
  <c r="EG149"/>
  <c r="EK149" s="1"/>
  <c r="DX149"/>
  <c r="DO149"/>
  <c r="DE149"/>
  <c r="CX149"/>
  <c r="CN149"/>
  <c r="CT149" s="1"/>
  <c r="CG149"/>
  <c r="BS149"/>
  <c r="BN149"/>
  <c r="AZ149"/>
  <c r="AM149"/>
  <c r="AF149"/>
  <c r="T149"/>
  <c r="AA149" s="1"/>
  <c r="M149"/>
  <c r="I149"/>
  <c r="E149"/>
  <c r="EI149"/>
  <c r="DZ149"/>
  <c r="DV149"/>
  <c r="DM149"/>
  <c r="DA149"/>
  <c r="CV149"/>
  <c r="CJ149"/>
  <c r="BW149"/>
  <c r="BP149"/>
  <c r="BD149"/>
  <c r="BK149" s="1"/>
  <c r="BL149" s="1"/>
  <c r="AW149"/>
  <c r="AI149"/>
  <c r="AD149"/>
  <c r="P149"/>
  <c r="K149"/>
  <c r="G149"/>
  <c r="C149"/>
  <c r="EI150"/>
  <c r="DZ150"/>
  <c r="DV150"/>
  <c r="DM150"/>
  <c r="DA150"/>
  <c r="CV150"/>
  <c r="CJ150"/>
  <c r="BW150"/>
  <c r="BP150"/>
  <c r="BD150"/>
  <c r="BK150" s="1"/>
  <c r="BL150" s="1"/>
  <c r="AW150"/>
  <c r="AI150"/>
  <c r="AD150"/>
  <c r="P150"/>
  <c r="K150"/>
  <c r="G150"/>
  <c r="EP150" s="1"/>
  <c r="EQ150" s="1"/>
  <c r="ER150" s="1"/>
  <c r="C150"/>
  <c r="EU150"/>
  <c r="EG150"/>
  <c r="DX150"/>
  <c r="DO150"/>
  <c r="DE150"/>
  <c r="CX150"/>
  <c r="CN150"/>
  <c r="CT150" s="1"/>
  <c r="CG150"/>
  <c r="BS150"/>
  <c r="BN150"/>
  <c r="AZ150"/>
  <c r="AM150"/>
  <c r="AF150"/>
  <c r="T150"/>
  <c r="AA150" s="1"/>
  <c r="M150"/>
  <c r="I150"/>
  <c r="E150"/>
  <c r="EU151"/>
  <c r="EG151"/>
  <c r="DX151"/>
  <c r="DO151"/>
  <c r="DE151"/>
  <c r="CX151"/>
  <c r="CN151"/>
  <c r="CT151" s="1"/>
  <c r="CG151"/>
  <c r="BS151"/>
  <c r="BN151"/>
  <c r="AZ151"/>
  <c r="AM151"/>
  <c r="AF151"/>
  <c r="T151"/>
  <c r="AA151" s="1"/>
  <c r="M151"/>
  <c r="I151"/>
  <c r="E151"/>
  <c r="EI151"/>
  <c r="DZ151"/>
  <c r="DV151"/>
  <c r="DM151"/>
  <c r="DA151"/>
  <c r="CV151"/>
  <c r="CJ151"/>
  <c r="BW151"/>
  <c r="BP151"/>
  <c r="BD151"/>
  <c r="BK151" s="1"/>
  <c r="BL151" s="1"/>
  <c r="AW151"/>
  <c r="AI151"/>
  <c r="AD151"/>
  <c r="P151"/>
  <c r="K151"/>
  <c r="G151"/>
  <c r="C151"/>
  <c r="EI152"/>
  <c r="DZ152"/>
  <c r="DV152"/>
  <c r="DM152"/>
  <c r="DA152"/>
  <c r="CV152"/>
  <c r="CJ152"/>
  <c r="BW152"/>
  <c r="BP152"/>
  <c r="BD152"/>
  <c r="BK152" s="1"/>
  <c r="BL152" s="1"/>
  <c r="AW152"/>
  <c r="AI152"/>
  <c r="AD152"/>
  <c r="P152"/>
  <c r="K152"/>
  <c r="G152"/>
  <c r="EP152" s="1"/>
  <c r="EQ152" s="1"/>
  <c r="ER152" s="1"/>
  <c r="C152"/>
  <c r="EU152"/>
  <c r="EG152"/>
  <c r="DX152"/>
  <c r="EA152" s="1"/>
  <c r="DO152"/>
  <c r="DE152"/>
  <c r="CX152"/>
  <c r="CN152"/>
  <c r="CT152" s="1"/>
  <c r="CG152"/>
  <c r="BS152"/>
  <c r="BN152"/>
  <c r="AZ152"/>
  <c r="AM152"/>
  <c r="AF152"/>
  <c r="T152"/>
  <c r="AA152" s="1"/>
  <c r="M152"/>
  <c r="I152"/>
  <c r="E152"/>
  <c r="EU153"/>
  <c r="EG153"/>
  <c r="DX153"/>
  <c r="DO153"/>
  <c r="DE153"/>
  <c r="CX153"/>
  <c r="CN153"/>
  <c r="CT153" s="1"/>
  <c r="CG153"/>
  <c r="BS153"/>
  <c r="BN153"/>
  <c r="AZ153"/>
  <c r="AM153"/>
  <c r="AF153"/>
  <c r="T153"/>
  <c r="AA153" s="1"/>
  <c r="M153"/>
  <c r="I153"/>
  <c r="E153"/>
  <c r="EI153"/>
  <c r="DZ153"/>
  <c r="DV153"/>
  <c r="DM153"/>
  <c r="DA153"/>
  <c r="CV153"/>
  <c r="CJ153"/>
  <c r="BW153"/>
  <c r="BP153"/>
  <c r="BD153"/>
  <c r="BK153" s="1"/>
  <c r="BL153" s="1"/>
  <c r="AW153"/>
  <c r="AI153"/>
  <c r="AD153"/>
  <c r="P153"/>
  <c r="K153"/>
  <c r="G153"/>
  <c r="C153"/>
  <c r="EI154"/>
  <c r="DZ154"/>
  <c r="DV154"/>
  <c r="DM154"/>
  <c r="DA154"/>
  <c r="CV154"/>
  <c r="CJ154"/>
  <c r="BW154"/>
  <c r="BP154"/>
  <c r="BD154"/>
  <c r="BK154" s="1"/>
  <c r="BL154" s="1"/>
  <c r="AW154"/>
  <c r="AI154"/>
  <c r="AD154"/>
  <c r="P154"/>
  <c r="K154"/>
  <c r="G154"/>
  <c r="EP154" s="1"/>
  <c r="EQ154" s="1"/>
  <c r="ER154" s="1"/>
  <c r="C154"/>
  <c r="EJ154"/>
  <c r="EF154"/>
  <c r="DW154"/>
  <c r="DN154"/>
  <c r="DD154"/>
  <c r="DJ154" s="1"/>
  <c r="CW154"/>
  <c r="CK154"/>
  <c r="CF154"/>
  <c r="BR154"/>
  <c r="BE154"/>
  <c r="AX154"/>
  <c r="EU154"/>
  <c r="EG154"/>
  <c r="DX154"/>
  <c r="DO154"/>
  <c r="DE154"/>
  <c r="CX154"/>
  <c r="CN154"/>
  <c r="CT154" s="1"/>
  <c r="CG154"/>
  <c r="BS154"/>
  <c r="BN154"/>
  <c r="AZ154"/>
  <c r="AM154"/>
  <c r="AF154"/>
  <c r="T154"/>
  <c r="AA154" s="1"/>
  <c r="M154"/>
  <c r="I154"/>
  <c r="E154"/>
  <c r="EV154"/>
  <c r="EH154"/>
  <c r="DY154"/>
  <c r="DP154"/>
  <c r="DL154"/>
  <c r="CZ154"/>
  <c r="CO154"/>
  <c r="CH154"/>
  <c r="BV154"/>
  <c r="CC154" s="1"/>
  <c r="CD154" s="1"/>
  <c r="BO154"/>
  <c r="BA154"/>
  <c r="AV154"/>
  <c r="F122"/>
  <c r="J122"/>
  <c r="N122"/>
  <c r="U122"/>
  <c r="AH122"/>
  <c r="AV122"/>
  <c r="BA122"/>
  <c r="BO122"/>
  <c r="BV122"/>
  <c r="CC122" s="1"/>
  <c r="CD122" s="1"/>
  <c r="CH122"/>
  <c r="CO122"/>
  <c r="CZ122"/>
  <c r="DL122"/>
  <c r="DP122"/>
  <c r="DY122"/>
  <c r="EH122"/>
  <c r="EV122"/>
  <c r="D123"/>
  <c r="H123"/>
  <c r="L123"/>
  <c r="Q123"/>
  <c r="AE123"/>
  <c r="AL123"/>
  <c r="AX123"/>
  <c r="BE123"/>
  <c r="BR123"/>
  <c r="CF123"/>
  <c r="CK123"/>
  <c r="CW123"/>
  <c r="DD123"/>
  <c r="DJ123" s="1"/>
  <c r="DN123"/>
  <c r="DQ123" s="1"/>
  <c r="DW123"/>
  <c r="EF123"/>
  <c r="EJ123"/>
  <c r="F124"/>
  <c r="J124"/>
  <c r="N124"/>
  <c r="U124"/>
  <c r="AH124"/>
  <c r="AV124"/>
  <c r="BA124"/>
  <c r="BO124"/>
  <c r="BV124"/>
  <c r="CC124" s="1"/>
  <c r="CD124" s="1"/>
  <c r="CH124"/>
  <c r="CO124"/>
  <c r="CZ124"/>
  <c r="DL124"/>
  <c r="DP124"/>
  <c r="DY124"/>
  <c r="EH124"/>
  <c r="EV124"/>
  <c r="D125"/>
  <c r="H125"/>
  <c r="L125"/>
  <c r="Q125"/>
  <c r="AE125"/>
  <c r="AL125"/>
  <c r="AX125"/>
  <c r="BE125"/>
  <c r="BR125"/>
  <c r="CF125"/>
  <c r="CK125"/>
  <c r="CW125"/>
  <c r="DD125"/>
  <c r="DJ125" s="1"/>
  <c r="DN125"/>
  <c r="DW125"/>
  <c r="EF125"/>
  <c r="EJ125"/>
  <c r="F126"/>
  <c r="J126"/>
  <c r="N126"/>
  <c r="U126"/>
  <c r="AH126"/>
  <c r="AV126"/>
  <c r="BA126"/>
  <c r="BO126"/>
  <c r="BV126"/>
  <c r="CC126" s="1"/>
  <c r="CD126" s="1"/>
  <c r="CH126"/>
  <c r="CO126"/>
  <c r="CZ126"/>
  <c r="DL126"/>
  <c r="DP126"/>
  <c r="DY126"/>
  <c r="EH126"/>
  <c r="EV126"/>
  <c r="D127"/>
  <c r="H127"/>
  <c r="L127"/>
  <c r="Q127"/>
  <c r="AE127"/>
  <c r="AL127"/>
  <c r="AX127"/>
  <c r="BE127"/>
  <c r="BR127"/>
  <c r="CF127"/>
  <c r="CK127"/>
  <c r="CW127"/>
  <c r="DD127"/>
  <c r="DJ127" s="1"/>
  <c r="DN127"/>
  <c r="DW127"/>
  <c r="EF127"/>
  <c r="EJ127"/>
  <c r="F128"/>
  <c r="J128"/>
  <c r="N128"/>
  <c r="U128"/>
  <c r="AH128"/>
  <c r="AV128"/>
  <c r="BA128"/>
  <c r="BO128"/>
  <c r="BV128"/>
  <c r="CC128" s="1"/>
  <c r="CD128" s="1"/>
  <c r="CH128"/>
  <c r="CO128"/>
  <c r="CZ128"/>
  <c r="DL128"/>
  <c r="DQ128" s="1"/>
  <c r="DP128"/>
  <c r="DY128"/>
  <c r="EH128"/>
  <c r="EV128"/>
  <c r="D129"/>
  <c r="H129"/>
  <c r="L129"/>
  <c r="Q129"/>
  <c r="AE129"/>
  <c r="AL129"/>
  <c r="AX129"/>
  <c r="BE129"/>
  <c r="BR129"/>
  <c r="CF129"/>
  <c r="CK129"/>
  <c r="CW129"/>
  <c r="DD129"/>
  <c r="DJ129" s="1"/>
  <c r="DN129"/>
  <c r="DW129"/>
  <c r="EF129"/>
  <c r="EK129" s="1"/>
  <c r="EJ129"/>
  <c r="F130"/>
  <c r="J130"/>
  <c r="N130"/>
  <c r="U130"/>
  <c r="AH130"/>
  <c r="AV130"/>
  <c r="BA130"/>
  <c r="BO130"/>
  <c r="BV130"/>
  <c r="CC130" s="1"/>
  <c r="CD130" s="1"/>
  <c r="CH130"/>
  <c r="CO130"/>
  <c r="CZ130"/>
  <c r="DL130"/>
  <c r="DP130"/>
  <c r="DY130"/>
  <c r="EH130"/>
  <c r="EV130"/>
  <c r="D131"/>
  <c r="H131"/>
  <c r="L131"/>
  <c r="Q131"/>
  <c r="AE131"/>
  <c r="AL131"/>
  <c r="AX131"/>
  <c r="BE131"/>
  <c r="BR131"/>
  <c r="CF131"/>
  <c r="CK131"/>
  <c r="CW131"/>
  <c r="DD131"/>
  <c r="DJ131" s="1"/>
  <c r="DN131"/>
  <c r="DW131"/>
  <c r="EF131"/>
  <c r="EJ131"/>
  <c r="F132"/>
  <c r="J132"/>
  <c r="N132"/>
  <c r="U132"/>
  <c r="AH132"/>
  <c r="AV132"/>
  <c r="BA132"/>
  <c r="BO132"/>
  <c r="BV132"/>
  <c r="CC132" s="1"/>
  <c r="CD132" s="1"/>
  <c r="CH132"/>
  <c r="CO132"/>
  <c r="CZ132"/>
  <c r="DL132"/>
  <c r="DP132"/>
  <c r="DY132"/>
  <c r="EH132"/>
  <c r="EV132"/>
  <c r="D133"/>
  <c r="H133"/>
  <c r="L133"/>
  <c r="Q133"/>
  <c r="AE133"/>
  <c r="AL133"/>
  <c r="AX133"/>
  <c r="BE133"/>
  <c r="BR133"/>
  <c r="CF133"/>
  <c r="CK133"/>
  <c r="CW133"/>
  <c r="DD133"/>
  <c r="DJ133" s="1"/>
  <c r="DN133"/>
  <c r="DW133"/>
  <c r="EF133"/>
  <c r="EJ133"/>
  <c r="F134"/>
  <c r="J134"/>
  <c r="N134"/>
  <c r="U134"/>
  <c r="AH134"/>
  <c r="AV134"/>
  <c r="BA134"/>
  <c r="BO134"/>
  <c r="BV134"/>
  <c r="CC134" s="1"/>
  <c r="CD134" s="1"/>
  <c r="CH134"/>
  <c r="CO134"/>
  <c r="CZ134"/>
  <c r="DL134"/>
  <c r="DP134"/>
  <c r="DY134"/>
  <c r="EA134" s="1"/>
  <c r="EC134" s="1"/>
  <c r="EH134"/>
  <c r="EV134"/>
  <c r="D135"/>
  <c r="H135"/>
  <c r="L135"/>
  <c r="Q135"/>
  <c r="AE135"/>
  <c r="AL135"/>
  <c r="AX135"/>
  <c r="BE135"/>
  <c r="BR135"/>
  <c r="CF135"/>
  <c r="CK135"/>
  <c r="CW135"/>
  <c r="DD135"/>
  <c r="DJ135" s="1"/>
  <c r="DN135"/>
  <c r="DW135"/>
  <c r="EF135"/>
  <c r="EJ135"/>
  <c r="F136"/>
  <c r="J136"/>
  <c r="N136"/>
  <c r="U136"/>
  <c r="AH136"/>
  <c r="AV136"/>
  <c r="BA136"/>
  <c r="BO136"/>
  <c r="BV136"/>
  <c r="CC136" s="1"/>
  <c r="CD136" s="1"/>
  <c r="CH136"/>
  <c r="CO136"/>
  <c r="CZ136"/>
  <c r="DL136"/>
  <c r="DQ136" s="1"/>
  <c r="DP136"/>
  <c r="DY136"/>
  <c r="EH136"/>
  <c r="EV136"/>
  <c r="D137"/>
  <c r="H137"/>
  <c r="L137"/>
  <c r="Q137"/>
  <c r="AE137"/>
  <c r="AL137"/>
  <c r="AX137"/>
  <c r="BE137"/>
  <c r="BR137"/>
  <c r="CF137"/>
  <c r="CK137"/>
  <c r="CW137"/>
  <c r="DD137"/>
  <c r="DJ137" s="1"/>
  <c r="DN137"/>
  <c r="DW137"/>
  <c r="EF137"/>
  <c r="EJ137"/>
  <c r="F138"/>
  <c r="J138"/>
  <c r="N138"/>
  <c r="U138"/>
  <c r="AH138"/>
  <c r="AV138"/>
  <c r="BA138"/>
  <c r="BO138"/>
  <c r="BV138"/>
  <c r="CC138" s="1"/>
  <c r="CD138" s="1"/>
  <c r="CH138"/>
  <c r="CO138"/>
  <c r="CZ138"/>
  <c r="DL138"/>
  <c r="DP138"/>
  <c r="DY138"/>
  <c r="EH138"/>
  <c r="EV138"/>
  <c r="D139"/>
  <c r="H139"/>
  <c r="L139"/>
  <c r="Q139"/>
  <c r="AE139"/>
  <c r="AL139"/>
  <c r="AX139"/>
  <c r="BE139"/>
  <c r="BR139"/>
  <c r="CF139"/>
  <c r="CK139"/>
  <c r="CW139"/>
  <c r="DD139"/>
  <c r="DJ139" s="1"/>
  <c r="DN139"/>
  <c r="DW139"/>
  <c r="EF139"/>
  <c r="EJ139"/>
  <c r="F140"/>
  <c r="J140"/>
  <c r="N140"/>
  <c r="U140"/>
  <c r="AH140"/>
  <c r="AV140"/>
  <c r="BA140"/>
  <c r="BO140"/>
  <c r="BV140"/>
  <c r="CC140" s="1"/>
  <c r="CD140" s="1"/>
  <c r="CH140"/>
  <c r="CO140"/>
  <c r="CZ140"/>
  <c r="DL140"/>
  <c r="DP140"/>
  <c r="DY140"/>
  <c r="EH140"/>
  <c r="EV140"/>
  <c r="D141"/>
  <c r="H141"/>
  <c r="L141"/>
  <c r="Q141"/>
  <c r="AE141"/>
  <c r="AL141"/>
  <c r="AX141"/>
  <c r="BE141"/>
  <c r="BR141"/>
  <c r="CF141"/>
  <c r="CK141"/>
  <c r="CW141"/>
  <c r="DD141"/>
  <c r="DJ141" s="1"/>
  <c r="DN141"/>
  <c r="DW141"/>
  <c r="EF141"/>
  <c r="EJ141"/>
  <c r="F142"/>
  <c r="J142"/>
  <c r="N142"/>
  <c r="U142"/>
  <c r="AH142"/>
  <c r="AV142"/>
  <c r="BA142"/>
  <c r="BO142"/>
  <c r="BV142"/>
  <c r="CC142" s="1"/>
  <c r="CD142" s="1"/>
  <c r="CH142"/>
  <c r="CO142"/>
  <c r="CZ142"/>
  <c r="DL142"/>
  <c r="DP142"/>
  <c r="DY142"/>
  <c r="EH142"/>
  <c r="EV142"/>
  <c r="D143"/>
  <c r="H143"/>
  <c r="L143"/>
  <c r="Q143"/>
  <c r="AE143"/>
  <c r="AL143"/>
  <c r="AX143"/>
  <c r="BE143"/>
  <c r="BR143"/>
  <c r="CF143"/>
  <c r="CK143"/>
  <c r="CW143"/>
  <c r="DD143"/>
  <c r="DJ143" s="1"/>
  <c r="DN143"/>
  <c r="DW143"/>
  <c r="EF143"/>
  <c r="EJ143"/>
  <c r="F144"/>
  <c r="J144"/>
  <c r="N144"/>
  <c r="U144"/>
  <c r="AH144"/>
  <c r="AV144"/>
  <c r="BA144"/>
  <c r="BO144"/>
  <c r="BV144"/>
  <c r="CC144" s="1"/>
  <c r="CD144" s="1"/>
  <c r="CH144"/>
  <c r="CO144"/>
  <c r="CZ144"/>
  <c r="DL144"/>
  <c r="DP144"/>
  <c r="DY144"/>
  <c r="EH144"/>
  <c r="EV144"/>
  <c r="D145"/>
  <c r="H145"/>
  <c r="L145"/>
  <c r="Q145"/>
  <c r="AE145"/>
  <c r="AL145"/>
  <c r="AX145"/>
  <c r="BE145"/>
  <c r="BR145"/>
  <c r="CF145"/>
  <c r="CK145"/>
  <c r="CW145"/>
  <c r="DD145"/>
  <c r="DJ145" s="1"/>
  <c r="DN145"/>
  <c r="DW145"/>
  <c r="EF145"/>
  <c r="EJ145"/>
  <c r="F146"/>
  <c r="J146"/>
  <c r="N146"/>
  <c r="U146"/>
  <c r="AH146"/>
  <c r="AV146"/>
  <c r="BA146"/>
  <c r="BO146"/>
  <c r="BV146"/>
  <c r="CC146" s="1"/>
  <c r="CD146" s="1"/>
  <c r="CH146"/>
  <c r="CO146"/>
  <c r="CZ146"/>
  <c r="DL146"/>
  <c r="DP146"/>
  <c r="DY146"/>
  <c r="EH146"/>
  <c r="EV146"/>
  <c r="D147"/>
  <c r="H147"/>
  <c r="L147"/>
  <c r="Q147"/>
  <c r="AE147"/>
  <c r="AL147"/>
  <c r="AX147"/>
  <c r="BE147"/>
  <c r="BR147"/>
  <c r="CF147"/>
  <c r="CK147"/>
  <c r="CW147"/>
  <c r="DD147"/>
  <c r="DJ147" s="1"/>
  <c r="DN147"/>
  <c r="DW147"/>
  <c r="EF147"/>
  <c r="EJ147"/>
  <c r="F148"/>
  <c r="J148"/>
  <c r="N148"/>
  <c r="U148"/>
  <c r="AH148"/>
  <c r="AV148"/>
  <c r="BO148"/>
  <c r="CH148"/>
  <c r="CZ148"/>
  <c r="DP148"/>
  <c r="EH148"/>
  <c r="J149"/>
  <c r="U149"/>
  <c r="AV149"/>
  <c r="BO149"/>
  <c r="CH149"/>
  <c r="CZ149"/>
  <c r="DP149"/>
  <c r="EH149"/>
  <c r="J150"/>
  <c r="U150"/>
  <c r="AV150"/>
  <c r="BO150"/>
  <c r="CH150"/>
  <c r="CZ150"/>
  <c r="DP150"/>
  <c r="EH150"/>
  <c r="J151"/>
  <c r="U151"/>
  <c r="AV151"/>
  <c r="BO151"/>
  <c r="CH151"/>
  <c r="CZ151"/>
  <c r="DP151"/>
  <c r="EH151"/>
  <c r="J152"/>
  <c r="U152"/>
  <c r="AV152"/>
  <c r="BO152"/>
  <c r="CH152"/>
  <c r="CZ152"/>
  <c r="DP152"/>
  <c r="EH152"/>
  <c r="J153"/>
  <c r="U153"/>
  <c r="AV153"/>
  <c r="BO153"/>
  <c r="CH153"/>
  <c r="CZ153"/>
  <c r="DP153"/>
  <c r="EH153"/>
  <c r="J154"/>
  <c r="U154"/>
  <c r="E122"/>
  <c r="I122"/>
  <c r="M122"/>
  <c r="T122"/>
  <c r="AA122" s="1"/>
  <c r="AF122"/>
  <c r="AM122"/>
  <c r="AZ122"/>
  <c r="BN122"/>
  <c r="BS122"/>
  <c r="CG122"/>
  <c r="CN122"/>
  <c r="CT122" s="1"/>
  <c r="CX122"/>
  <c r="DE122"/>
  <c r="DO122"/>
  <c r="DX122"/>
  <c r="EG122"/>
  <c r="EU122"/>
  <c r="C123"/>
  <c r="G123"/>
  <c r="K123"/>
  <c r="P123"/>
  <c r="AD123"/>
  <c r="AI123"/>
  <c r="AW123"/>
  <c r="BD123"/>
  <c r="BK123" s="1"/>
  <c r="BL123" s="1"/>
  <c r="BP123"/>
  <c r="BW123"/>
  <c r="CJ123"/>
  <c r="CV123"/>
  <c r="DA123"/>
  <c r="DM123"/>
  <c r="DV123"/>
  <c r="EA123" s="1"/>
  <c r="DZ123"/>
  <c r="EI123"/>
  <c r="E124"/>
  <c r="I124"/>
  <c r="M124"/>
  <c r="T124"/>
  <c r="AA124" s="1"/>
  <c r="AF124"/>
  <c r="AM124"/>
  <c r="AZ124"/>
  <c r="BN124"/>
  <c r="BS124"/>
  <c r="CG124"/>
  <c r="CN124"/>
  <c r="CT124" s="1"/>
  <c r="CX124"/>
  <c r="DE124"/>
  <c r="DO124"/>
  <c r="DX124"/>
  <c r="EG124"/>
  <c r="EU124"/>
  <c r="C125"/>
  <c r="G125"/>
  <c r="K125"/>
  <c r="P125"/>
  <c r="AD125"/>
  <c r="AI125"/>
  <c r="AW125"/>
  <c r="BD125"/>
  <c r="BK125" s="1"/>
  <c r="BL125" s="1"/>
  <c r="BP125"/>
  <c r="BW125"/>
  <c r="CJ125"/>
  <c r="CV125"/>
  <c r="DA125"/>
  <c r="DM125"/>
  <c r="DV125"/>
  <c r="DZ125"/>
  <c r="EI125"/>
  <c r="E126"/>
  <c r="I126"/>
  <c r="M126"/>
  <c r="T126"/>
  <c r="AA126" s="1"/>
  <c r="AF126"/>
  <c r="AM126"/>
  <c r="AZ126"/>
  <c r="BN126"/>
  <c r="BS126"/>
  <c r="CG126"/>
  <c r="CN126"/>
  <c r="CT126" s="1"/>
  <c r="CX126"/>
  <c r="DE126"/>
  <c r="DO126"/>
  <c r="DX126"/>
  <c r="EG126"/>
  <c r="EU126"/>
  <c r="C127"/>
  <c r="G127"/>
  <c r="K127"/>
  <c r="P127"/>
  <c r="AD127"/>
  <c r="AI127"/>
  <c r="AW127"/>
  <c r="BD127"/>
  <c r="BK127" s="1"/>
  <c r="BL127" s="1"/>
  <c r="BP127"/>
  <c r="BW127"/>
  <c r="CJ127"/>
  <c r="CV127"/>
  <c r="DA127"/>
  <c r="DM127"/>
  <c r="DV127"/>
  <c r="DZ127"/>
  <c r="EI127"/>
  <c r="E128"/>
  <c r="I128"/>
  <c r="M128"/>
  <c r="T128"/>
  <c r="AA128" s="1"/>
  <c r="AF128"/>
  <c r="AM128"/>
  <c r="AZ128"/>
  <c r="BN128"/>
  <c r="BS128"/>
  <c r="CG128"/>
  <c r="CN128"/>
  <c r="CT128" s="1"/>
  <c r="CX128"/>
  <c r="DE128"/>
  <c r="DO128"/>
  <c r="DX128"/>
  <c r="EG128"/>
  <c r="EU128"/>
  <c r="C129"/>
  <c r="G129"/>
  <c r="K129"/>
  <c r="P129"/>
  <c r="AD129"/>
  <c r="AI129"/>
  <c r="AW129"/>
  <c r="BD129"/>
  <c r="BK129" s="1"/>
  <c r="BL129" s="1"/>
  <c r="BP129"/>
  <c r="BW129"/>
  <c r="CJ129"/>
  <c r="CV129"/>
  <c r="DA129"/>
  <c r="DM129"/>
  <c r="DV129"/>
  <c r="DZ129"/>
  <c r="EI129"/>
  <c r="E130"/>
  <c r="I130"/>
  <c r="M130"/>
  <c r="T130"/>
  <c r="AA130" s="1"/>
  <c r="AF130"/>
  <c r="AM130"/>
  <c r="AZ130"/>
  <c r="BN130"/>
  <c r="BS130"/>
  <c r="CG130"/>
  <c r="CN130"/>
  <c r="CT130" s="1"/>
  <c r="CX130"/>
  <c r="DE130"/>
  <c r="DO130"/>
  <c r="DX130"/>
  <c r="EG130"/>
  <c r="EU130"/>
  <c r="C131"/>
  <c r="G131"/>
  <c r="K131"/>
  <c r="P131"/>
  <c r="AD131"/>
  <c r="AI131"/>
  <c r="AW131"/>
  <c r="BD131"/>
  <c r="BK131" s="1"/>
  <c r="BL131" s="1"/>
  <c r="BP131"/>
  <c r="BW131"/>
  <c r="CJ131"/>
  <c r="CV131"/>
  <c r="DA131"/>
  <c r="DM131"/>
  <c r="DV131"/>
  <c r="EA131" s="1"/>
  <c r="DZ131"/>
  <c r="EI131"/>
  <c r="E132"/>
  <c r="I132"/>
  <c r="M132"/>
  <c r="T132"/>
  <c r="AA132" s="1"/>
  <c r="AF132"/>
  <c r="AM132"/>
  <c r="AZ132"/>
  <c r="BN132"/>
  <c r="BS132"/>
  <c r="CG132"/>
  <c r="CN132"/>
  <c r="CT132" s="1"/>
  <c r="CX132"/>
  <c r="DE132"/>
  <c r="DO132"/>
  <c r="DX132"/>
  <c r="EG132"/>
  <c r="EU132"/>
  <c r="C133"/>
  <c r="G133"/>
  <c r="K133"/>
  <c r="P133"/>
  <c r="AD133"/>
  <c r="AI133"/>
  <c r="AW133"/>
  <c r="BD133"/>
  <c r="BK133" s="1"/>
  <c r="BL133" s="1"/>
  <c r="BP133"/>
  <c r="BW133"/>
  <c r="CJ133"/>
  <c r="CV133"/>
  <c r="DA133"/>
  <c r="DM133"/>
  <c r="DV133"/>
  <c r="DZ133"/>
  <c r="EI133"/>
  <c r="E134"/>
  <c r="I134"/>
  <c r="M134"/>
  <c r="T134"/>
  <c r="AA134" s="1"/>
  <c r="AF134"/>
  <c r="AM134"/>
  <c r="AZ134"/>
  <c r="BN134"/>
  <c r="BS134"/>
  <c r="CG134"/>
  <c r="CN134"/>
  <c r="CT134" s="1"/>
  <c r="CX134"/>
  <c r="DE134"/>
  <c r="DO134"/>
  <c r="DX134"/>
  <c r="EG134"/>
  <c r="EU134"/>
  <c r="C135"/>
  <c r="G135"/>
  <c r="K135"/>
  <c r="P135"/>
  <c r="AD135"/>
  <c r="AI135"/>
  <c r="AW135"/>
  <c r="BD135"/>
  <c r="BK135" s="1"/>
  <c r="BL135" s="1"/>
  <c r="BP135"/>
  <c r="BW135"/>
  <c r="CJ135"/>
  <c r="CV135"/>
  <c r="DA135"/>
  <c r="DM135"/>
  <c r="DV135"/>
  <c r="DZ135"/>
  <c r="EI135"/>
  <c r="E136"/>
  <c r="I136"/>
  <c r="M136"/>
  <c r="T136"/>
  <c r="AA136" s="1"/>
  <c r="AF136"/>
  <c r="AM136"/>
  <c r="AZ136"/>
  <c r="BN136"/>
  <c r="BS136"/>
  <c r="CG136"/>
  <c r="CN136"/>
  <c r="CT136" s="1"/>
  <c r="CX136"/>
  <c r="DE136"/>
  <c r="DO136"/>
  <c r="DX136"/>
  <c r="EG136"/>
  <c r="EU136"/>
  <c r="C137"/>
  <c r="G137"/>
  <c r="K137"/>
  <c r="P137"/>
  <c r="AD137"/>
  <c r="AI137"/>
  <c r="AW137"/>
  <c r="BD137"/>
  <c r="BK137" s="1"/>
  <c r="BL137" s="1"/>
  <c r="BP137"/>
  <c r="BW137"/>
  <c r="CJ137"/>
  <c r="CV137"/>
  <c r="DA137"/>
  <c r="DM137"/>
  <c r="DV137"/>
  <c r="DZ137"/>
  <c r="EI137"/>
  <c r="E138"/>
  <c r="I138"/>
  <c r="M138"/>
  <c r="T138"/>
  <c r="AA138" s="1"/>
  <c r="AF138"/>
  <c r="AM138"/>
  <c r="AZ138"/>
  <c r="BN138"/>
  <c r="BS138"/>
  <c r="CG138"/>
  <c r="CN138"/>
  <c r="CT138" s="1"/>
  <c r="CX138"/>
  <c r="DE138"/>
  <c r="DO138"/>
  <c r="DX138"/>
  <c r="EG138"/>
  <c r="EU138"/>
  <c r="C139"/>
  <c r="G139"/>
  <c r="K139"/>
  <c r="P139"/>
  <c r="AD139"/>
  <c r="AI139"/>
  <c r="AW139"/>
  <c r="BD139"/>
  <c r="BK139" s="1"/>
  <c r="BL139" s="1"/>
  <c r="BP139"/>
  <c r="BW139"/>
  <c r="CJ139"/>
  <c r="CV139"/>
  <c r="DA139"/>
  <c r="DM139"/>
  <c r="DV139"/>
  <c r="EA139" s="1"/>
  <c r="DZ139"/>
  <c r="EI139"/>
  <c r="E140"/>
  <c r="I140"/>
  <c r="M140"/>
  <c r="T140"/>
  <c r="AA140" s="1"/>
  <c r="AF140"/>
  <c r="AM140"/>
  <c r="AZ140"/>
  <c r="BN140"/>
  <c r="BS140"/>
  <c r="CG140"/>
  <c r="CN140"/>
  <c r="CT140" s="1"/>
  <c r="CX140"/>
  <c r="DE140"/>
  <c r="DO140"/>
  <c r="DX140"/>
  <c r="EG140"/>
  <c r="EU140"/>
  <c r="C141"/>
  <c r="G141"/>
  <c r="K141"/>
  <c r="P141"/>
  <c r="AD141"/>
  <c r="AI141"/>
  <c r="AW141"/>
  <c r="BD141"/>
  <c r="BK141" s="1"/>
  <c r="BL141" s="1"/>
  <c r="BP141"/>
  <c r="BW141"/>
  <c r="CJ141"/>
  <c r="CV141"/>
  <c r="DA141"/>
  <c r="DM141"/>
  <c r="DV141"/>
  <c r="DZ141"/>
  <c r="EI141"/>
  <c r="E142"/>
  <c r="I142"/>
  <c r="M142"/>
  <c r="T142"/>
  <c r="AA142" s="1"/>
  <c r="AF142"/>
  <c r="AM142"/>
  <c r="AZ142"/>
  <c r="BN142"/>
  <c r="BS142"/>
  <c r="CG142"/>
  <c r="CN142"/>
  <c r="CT142" s="1"/>
  <c r="CX142"/>
  <c r="DE142"/>
  <c r="DO142"/>
  <c r="DX142"/>
  <c r="EG142"/>
  <c r="EU142"/>
  <c r="C143"/>
  <c r="G143"/>
  <c r="K143"/>
  <c r="P143"/>
  <c r="AD143"/>
  <c r="AI143"/>
  <c r="AW143"/>
  <c r="BD143"/>
  <c r="BK143" s="1"/>
  <c r="BL143" s="1"/>
  <c r="BP143"/>
  <c r="BW143"/>
  <c r="CJ143"/>
  <c r="CV143"/>
  <c r="DA143"/>
  <c r="DM143"/>
  <c r="DV143"/>
  <c r="DZ143"/>
  <c r="EI143"/>
  <c r="E144"/>
  <c r="I144"/>
  <c r="M144"/>
  <c r="T144"/>
  <c r="AA144" s="1"/>
  <c r="AF144"/>
  <c r="AM144"/>
  <c r="AZ144"/>
  <c r="BN144"/>
  <c r="BS144"/>
  <c r="CG144"/>
  <c r="CN144"/>
  <c r="CT144" s="1"/>
  <c r="CX144"/>
  <c r="DE144"/>
  <c r="DO144"/>
  <c r="DX144"/>
  <c r="EG144"/>
  <c r="EU144"/>
  <c r="C145"/>
  <c r="G145"/>
  <c r="K145"/>
  <c r="P145"/>
  <c r="AD145"/>
  <c r="AI145"/>
  <c r="AW145"/>
  <c r="BD145"/>
  <c r="BK145" s="1"/>
  <c r="BL145" s="1"/>
  <c r="BP145"/>
  <c r="BW145"/>
  <c r="CJ145"/>
  <c r="CV145"/>
  <c r="DA145"/>
  <c r="DM145"/>
  <c r="DV145"/>
  <c r="DZ145"/>
  <c r="EI145"/>
  <c r="E146"/>
  <c r="I146"/>
  <c r="M146"/>
  <c r="T146"/>
  <c r="AA146" s="1"/>
  <c r="AF146"/>
  <c r="AM146"/>
  <c r="AZ146"/>
  <c r="BN146"/>
  <c r="BS146"/>
  <c r="CG146"/>
  <c r="CN146"/>
  <c r="CT146" s="1"/>
  <c r="CX146"/>
  <c r="DE146"/>
  <c r="DO146"/>
  <c r="DX146"/>
  <c r="EG146"/>
  <c r="EU146"/>
  <c r="C147"/>
  <c r="G147"/>
  <c r="K147"/>
  <c r="P147"/>
  <c r="AD147"/>
  <c r="AI147"/>
  <c r="AW147"/>
  <c r="BD147"/>
  <c r="BK147" s="1"/>
  <c r="BL147" s="1"/>
  <c r="BP147"/>
  <c r="BW147"/>
  <c r="CJ147"/>
  <c r="CV147"/>
  <c r="DA147"/>
  <c r="DM147"/>
  <c r="DV147"/>
  <c r="DZ147"/>
  <c r="EI147"/>
  <c r="E148"/>
  <c r="I148"/>
  <c r="M148"/>
  <c r="T148"/>
  <c r="AA148" s="1"/>
  <c r="AF148"/>
  <c r="AM148"/>
  <c r="BE148"/>
  <c r="CF148"/>
  <c r="CW148"/>
  <c r="DN148"/>
  <c r="EF148"/>
  <c r="H149"/>
  <c r="Q149"/>
  <c r="AL149"/>
  <c r="BE149"/>
  <c r="CF149"/>
  <c r="CW149"/>
  <c r="DN149"/>
  <c r="EF149"/>
  <c r="H150"/>
  <c r="Q150"/>
  <c r="AL150"/>
  <c r="BE150"/>
  <c r="CF150"/>
  <c r="CW150"/>
  <c r="DN150"/>
  <c r="EF150"/>
  <c r="H151"/>
  <c r="Q151"/>
  <c r="AL151"/>
  <c r="BE151"/>
  <c r="CF151"/>
  <c r="CW151"/>
  <c r="DN151"/>
  <c r="EF151"/>
  <c r="H152"/>
  <c r="Q152"/>
  <c r="AL152"/>
  <c r="BE152"/>
  <c r="CF152"/>
  <c r="CW152"/>
  <c r="DN152"/>
  <c r="EF152"/>
  <c r="H153"/>
  <c r="Q153"/>
  <c r="AL153"/>
  <c r="BE153"/>
  <c r="CF153"/>
  <c r="CW153"/>
  <c r="DN153"/>
  <c r="EF153"/>
  <c r="H154"/>
  <c r="Q154"/>
  <c r="AL154"/>
  <c r="D122"/>
  <c r="H122"/>
  <c r="L122"/>
  <c r="Q122"/>
  <c r="AE122"/>
  <c r="AL122"/>
  <c r="AX122"/>
  <c r="BE122"/>
  <c r="BR122"/>
  <c r="CF122"/>
  <c r="CK122"/>
  <c r="CW122"/>
  <c r="DD122"/>
  <c r="DJ122" s="1"/>
  <c r="DN122"/>
  <c r="DW122"/>
  <c r="EF122"/>
  <c r="EL122" s="1"/>
  <c r="EJ122"/>
  <c r="F123"/>
  <c r="J123"/>
  <c r="N123"/>
  <c r="U123"/>
  <c r="AH123"/>
  <c r="AV123"/>
  <c r="BA123"/>
  <c r="BO123"/>
  <c r="BV123"/>
  <c r="CC123" s="1"/>
  <c r="CD123" s="1"/>
  <c r="CH123"/>
  <c r="CO123"/>
  <c r="CZ123"/>
  <c r="DL123"/>
  <c r="DP123"/>
  <c r="DY123"/>
  <c r="EH123"/>
  <c r="EV123"/>
  <c r="D124"/>
  <c r="H124"/>
  <c r="L124"/>
  <c r="Q124"/>
  <c r="AE124"/>
  <c r="AL124"/>
  <c r="AX124"/>
  <c r="BE124"/>
  <c r="BR124"/>
  <c r="CF124"/>
  <c r="CK124"/>
  <c r="CW124"/>
  <c r="DD124"/>
  <c r="DJ124" s="1"/>
  <c r="DN124"/>
  <c r="DW124"/>
  <c r="EF124"/>
  <c r="EL124" s="1"/>
  <c r="EJ124"/>
  <c r="F125"/>
  <c r="J125"/>
  <c r="N125"/>
  <c r="U125"/>
  <c r="AH125"/>
  <c r="AV125"/>
  <c r="BA125"/>
  <c r="BO125"/>
  <c r="BV125"/>
  <c r="CC125" s="1"/>
  <c r="CD125" s="1"/>
  <c r="CH125"/>
  <c r="CO125"/>
  <c r="CZ125"/>
  <c r="DL125"/>
  <c r="DP125"/>
  <c r="DY125"/>
  <c r="EH125"/>
  <c r="EV125"/>
  <c r="D126"/>
  <c r="H126"/>
  <c r="L126"/>
  <c r="Q126"/>
  <c r="AE126"/>
  <c r="AL126"/>
  <c r="AX126"/>
  <c r="BE126"/>
  <c r="BR126"/>
  <c r="CF126"/>
  <c r="CK126"/>
  <c r="CW126"/>
  <c r="DD126"/>
  <c r="DJ126" s="1"/>
  <c r="DN126"/>
  <c r="DW126"/>
  <c r="EF126"/>
  <c r="EL126" s="1"/>
  <c r="EJ126"/>
  <c r="F127"/>
  <c r="J127"/>
  <c r="N127"/>
  <c r="U127"/>
  <c r="AH127"/>
  <c r="AV127"/>
  <c r="BA127"/>
  <c r="BO127"/>
  <c r="BV127"/>
  <c r="CC127" s="1"/>
  <c r="CD127" s="1"/>
  <c r="CH127"/>
  <c r="CO127"/>
  <c r="CZ127"/>
  <c r="DL127"/>
  <c r="DP127"/>
  <c r="DY127"/>
  <c r="EH127"/>
  <c r="EV127"/>
  <c r="D128"/>
  <c r="H128"/>
  <c r="L128"/>
  <c r="Q128"/>
  <c r="AE128"/>
  <c r="AL128"/>
  <c r="AX128"/>
  <c r="BE128"/>
  <c r="BR128"/>
  <c r="CF128"/>
  <c r="CK128"/>
  <c r="CW128"/>
  <c r="DD128"/>
  <c r="DJ128" s="1"/>
  <c r="DN128"/>
  <c r="DW128"/>
  <c r="EF128"/>
  <c r="EL128" s="1"/>
  <c r="EJ128"/>
  <c r="F129"/>
  <c r="J129"/>
  <c r="N129"/>
  <c r="U129"/>
  <c r="AH129"/>
  <c r="AV129"/>
  <c r="BA129"/>
  <c r="BO129"/>
  <c r="BV129"/>
  <c r="CC129" s="1"/>
  <c r="CD129" s="1"/>
  <c r="CH129"/>
  <c r="CO129"/>
  <c r="CZ129"/>
  <c r="DL129"/>
  <c r="DP129"/>
  <c r="DY129"/>
  <c r="EH129"/>
  <c r="EV129"/>
  <c r="D130"/>
  <c r="H130"/>
  <c r="L130"/>
  <c r="Q130"/>
  <c r="AE130"/>
  <c r="AL130"/>
  <c r="AX130"/>
  <c r="BE130"/>
  <c r="BR130"/>
  <c r="CF130"/>
  <c r="CK130"/>
  <c r="CW130"/>
  <c r="DD130"/>
  <c r="DJ130" s="1"/>
  <c r="DN130"/>
  <c r="DW130"/>
  <c r="EF130"/>
  <c r="EL130" s="1"/>
  <c r="EJ130"/>
  <c r="F131"/>
  <c r="J131"/>
  <c r="N131"/>
  <c r="U131"/>
  <c r="AH131"/>
  <c r="AV131"/>
  <c r="BA131"/>
  <c r="BO131"/>
  <c r="BV131"/>
  <c r="CC131" s="1"/>
  <c r="CD131" s="1"/>
  <c r="CH131"/>
  <c r="CO131"/>
  <c r="CZ131"/>
  <c r="DL131"/>
  <c r="DP131"/>
  <c r="DY131"/>
  <c r="EH131"/>
  <c r="EV131"/>
  <c r="D132"/>
  <c r="H132"/>
  <c r="L132"/>
  <c r="Q132"/>
  <c r="AE132"/>
  <c r="AL132"/>
  <c r="AX132"/>
  <c r="BE132"/>
  <c r="BR132"/>
  <c r="CF132"/>
  <c r="CK132"/>
  <c r="CW132"/>
  <c r="DD132"/>
  <c r="DJ132" s="1"/>
  <c r="DN132"/>
  <c r="DW132"/>
  <c r="EF132"/>
  <c r="EL132" s="1"/>
  <c r="EJ132"/>
  <c r="F133"/>
  <c r="J133"/>
  <c r="N133"/>
  <c r="U133"/>
  <c r="AH133"/>
  <c r="AV133"/>
  <c r="BA133"/>
  <c r="BO133"/>
  <c r="BV133"/>
  <c r="CC133" s="1"/>
  <c r="CD133" s="1"/>
  <c r="CH133"/>
  <c r="CO133"/>
  <c r="CZ133"/>
  <c r="DL133"/>
  <c r="DP133"/>
  <c r="DY133"/>
  <c r="EH133"/>
  <c r="EV133"/>
  <c r="D134"/>
  <c r="H134"/>
  <c r="L134"/>
  <c r="Q134"/>
  <c r="AE134"/>
  <c r="AL134"/>
  <c r="AX134"/>
  <c r="BE134"/>
  <c r="BR134"/>
  <c r="CF134"/>
  <c r="CK134"/>
  <c r="CW134"/>
  <c r="DD134"/>
  <c r="DJ134" s="1"/>
  <c r="DN134"/>
  <c r="DW134"/>
  <c r="EF134"/>
  <c r="EL134" s="1"/>
  <c r="EJ134"/>
  <c r="F135"/>
  <c r="J135"/>
  <c r="N135"/>
  <c r="U135"/>
  <c r="AH135"/>
  <c r="AV135"/>
  <c r="BA135"/>
  <c r="BO135"/>
  <c r="BV135"/>
  <c r="CC135" s="1"/>
  <c r="CD135" s="1"/>
  <c r="CH135"/>
  <c r="CO135"/>
  <c r="CZ135"/>
  <c r="DL135"/>
  <c r="DP135"/>
  <c r="DY135"/>
  <c r="EH135"/>
  <c r="EV135"/>
  <c r="D136"/>
  <c r="H136"/>
  <c r="L136"/>
  <c r="Q136"/>
  <c r="AE136"/>
  <c r="AL136"/>
  <c r="AX136"/>
  <c r="BE136"/>
  <c r="BR136"/>
  <c r="CF136"/>
  <c r="CK136"/>
  <c r="CW136"/>
  <c r="DD136"/>
  <c r="DJ136" s="1"/>
  <c r="DN136"/>
  <c r="DW136"/>
  <c r="EF136"/>
  <c r="EL136" s="1"/>
  <c r="EJ136"/>
  <c r="F137"/>
  <c r="J137"/>
  <c r="N137"/>
  <c r="U137"/>
  <c r="AH137"/>
  <c r="AV137"/>
  <c r="BA137"/>
  <c r="BO137"/>
  <c r="BV137"/>
  <c r="CC137" s="1"/>
  <c r="CD137" s="1"/>
  <c r="CH137"/>
  <c r="CO137"/>
  <c r="CZ137"/>
  <c r="DL137"/>
  <c r="DQ137" s="1"/>
  <c r="DP137"/>
  <c r="DY137"/>
  <c r="EH137"/>
  <c r="EV137"/>
  <c r="D138"/>
  <c r="H138"/>
  <c r="L138"/>
  <c r="Q138"/>
  <c r="AE138"/>
  <c r="AL138"/>
  <c r="AX138"/>
  <c r="BE138"/>
  <c r="BR138"/>
  <c r="CF138"/>
  <c r="CK138"/>
  <c r="CW138"/>
  <c r="DD138"/>
  <c r="DJ138" s="1"/>
  <c r="DN138"/>
  <c r="DW138"/>
  <c r="EF138"/>
  <c r="EL138" s="1"/>
  <c r="EJ138"/>
  <c r="F139"/>
  <c r="J139"/>
  <c r="N139"/>
  <c r="U139"/>
  <c r="AH139"/>
  <c r="AV139"/>
  <c r="BA139"/>
  <c r="BO139"/>
  <c r="BV139"/>
  <c r="CC139" s="1"/>
  <c r="CD139" s="1"/>
  <c r="CH139"/>
  <c r="CO139"/>
  <c r="CZ139"/>
  <c r="DL139"/>
  <c r="DP139"/>
  <c r="DY139"/>
  <c r="EH139"/>
  <c r="EV139"/>
  <c r="D140"/>
  <c r="H140"/>
  <c r="L140"/>
  <c r="Q140"/>
  <c r="AE140"/>
  <c r="AL140"/>
  <c r="AX140"/>
  <c r="BE140"/>
  <c r="BR140"/>
  <c r="CF140"/>
  <c r="CK140"/>
  <c r="CW140"/>
  <c r="DD140"/>
  <c r="DJ140" s="1"/>
  <c r="DN140"/>
  <c r="DW140"/>
  <c r="EF140"/>
  <c r="EL140" s="1"/>
  <c r="EJ140"/>
  <c r="F141"/>
  <c r="J141"/>
  <c r="N141"/>
  <c r="U141"/>
  <c r="AH141"/>
  <c r="AV141"/>
  <c r="BA141"/>
  <c r="BO141"/>
  <c r="BV141"/>
  <c r="CC141" s="1"/>
  <c r="CD141" s="1"/>
  <c r="CH141"/>
  <c r="CO141"/>
  <c r="CZ141"/>
  <c r="DL141"/>
  <c r="DP141"/>
  <c r="DY141"/>
  <c r="EH141"/>
  <c r="EV141"/>
  <c r="D142"/>
  <c r="H142"/>
  <c r="L142"/>
  <c r="Q142"/>
  <c r="AE142"/>
  <c r="AL142"/>
  <c r="AX142"/>
  <c r="BE142"/>
  <c r="BR142"/>
  <c r="CF142"/>
  <c r="CK142"/>
  <c r="CW142"/>
  <c r="DD142"/>
  <c r="DJ142" s="1"/>
  <c r="DN142"/>
  <c r="DW142"/>
  <c r="EF142"/>
  <c r="EL142" s="1"/>
  <c r="EJ142"/>
  <c r="F143"/>
  <c r="J143"/>
  <c r="N143"/>
  <c r="U143"/>
  <c r="AH143"/>
  <c r="AV143"/>
  <c r="BA143"/>
  <c r="BO143"/>
  <c r="BV143"/>
  <c r="CC143" s="1"/>
  <c r="CD143" s="1"/>
  <c r="CH143"/>
  <c r="CO143"/>
  <c r="CZ143"/>
  <c r="DL143"/>
  <c r="DP143"/>
  <c r="DY143"/>
  <c r="EH143"/>
  <c r="EV143"/>
  <c r="D144"/>
  <c r="H144"/>
  <c r="L144"/>
  <c r="Q144"/>
  <c r="AE144"/>
  <c r="AL144"/>
  <c r="AX144"/>
  <c r="BE144"/>
  <c r="BR144"/>
  <c r="CF144"/>
  <c r="CK144"/>
  <c r="CW144"/>
  <c r="DD144"/>
  <c r="DJ144" s="1"/>
  <c r="DN144"/>
  <c r="DW144"/>
  <c r="EF144"/>
  <c r="EL144" s="1"/>
  <c r="EJ144"/>
  <c r="F145"/>
  <c r="J145"/>
  <c r="N145"/>
  <c r="U145"/>
  <c r="AH145"/>
  <c r="AV145"/>
  <c r="BA145"/>
  <c r="BO145"/>
  <c r="BV145"/>
  <c r="CC145" s="1"/>
  <c r="CD145" s="1"/>
  <c r="CH145"/>
  <c r="CO145"/>
  <c r="CZ145"/>
  <c r="DL145"/>
  <c r="DP145"/>
  <c r="DY145"/>
  <c r="EH145"/>
  <c r="EV145"/>
  <c r="D146"/>
  <c r="H146"/>
  <c r="L146"/>
  <c r="Q146"/>
  <c r="AE146"/>
  <c r="AL146"/>
  <c r="AX146"/>
  <c r="BE146"/>
  <c r="BR146"/>
  <c r="CF146"/>
  <c r="CK146"/>
  <c r="CW146"/>
  <c r="DD146"/>
  <c r="DJ146" s="1"/>
  <c r="DN146"/>
  <c r="DW146"/>
  <c r="EF146"/>
  <c r="EL146" s="1"/>
  <c r="EJ146"/>
  <c r="F147"/>
  <c r="J147"/>
  <c r="N147"/>
  <c r="U147"/>
  <c r="AH147"/>
  <c r="AV147"/>
  <c r="BA147"/>
  <c r="BO147"/>
  <c r="BV147"/>
  <c r="CC147" s="1"/>
  <c r="CD147" s="1"/>
  <c r="CH147"/>
  <c r="CO147"/>
  <c r="CZ147"/>
  <c r="DL147"/>
  <c r="DP147"/>
  <c r="DY147"/>
  <c r="EH147"/>
  <c r="EV147"/>
  <c r="D148"/>
  <c r="H148"/>
  <c r="L148"/>
  <c r="Q148"/>
  <c r="AE148"/>
  <c r="AL148"/>
  <c r="BA148"/>
  <c r="BV148"/>
  <c r="CC148" s="1"/>
  <c r="CD148" s="1"/>
  <c r="CO148"/>
  <c r="DL148"/>
  <c r="DR148" s="1"/>
  <c r="DY148"/>
  <c r="EV148"/>
  <c r="F149"/>
  <c r="N149"/>
  <c r="AH149"/>
  <c r="BA149"/>
  <c r="BV149"/>
  <c r="CC149" s="1"/>
  <c r="CD149" s="1"/>
  <c r="CO149"/>
  <c r="DL149"/>
  <c r="DY149"/>
  <c r="EV149"/>
  <c r="F150"/>
  <c r="N150"/>
  <c r="AH150"/>
  <c r="BA150"/>
  <c r="BV150"/>
  <c r="CC150" s="1"/>
  <c r="CD150" s="1"/>
  <c r="CO150"/>
  <c r="DL150"/>
  <c r="DY150"/>
  <c r="EV150"/>
  <c r="F151"/>
  <c r="N151"/>
  <c r="AH151"/>
  <c r="BA151"/>
  <c r="BV151"/>
  <c r="CC151" s="1"/>
  <c r="CD151" s="1"/>
  <c r="CO151"/>
  <c r="DL151"/>
  <c r="DY151"/>
  <c r="EV151"/>
  <c r="F152"/>
  <c r="N152"/>
  <c r="AH152"/>
  <c r="BA152"/>
  <c r="BV152"/>
  <c r="CC152" s="1"/>
  <c r="CD152" s="1"/>
  <c r="CO152"/>
  <c r="DL152"/>
  <c r="DR152" s="1"/>
  <c r="DY152"/>
  <c r="EV152"/>
  <c r="F153"/>
  <c r="N153"/>
  <c r="AH153"/>
  <c r="BA153"/>
  <c r="BV153"/>
  <c r="CC153" s="1"/>
  <c r="CD153" s="1"/>
  <c r="CO153"/>
  <c r="DL153"/>
  <c r="DY153"/>
  <c r="EV153"/>
  <c r="F154"/>
  <c r="N154"/>
  <c r="AH154"/>
  <c r="C122"/>
  <c r="G122"/>
  <c r="EP122" s="1"/>
  <c r="EQ122" s="1"/>
  <c r="ER122" s="1"/>
  <c r="K122"/>
  <c r="P122"/>
  <c r="AD122"/>
  <c r="AI122"/>
  <c r="AW122"/>
  <c r="BD122"/>
  <c r="BK122" s="1"/>
  <c r="BL122" s="1"/>
  <c r="BP122"/>
  <c r="BW122"/>
  <c r="CJ122"/>
  <c r="CV122"/>
  <c r="DA122"/>
  <c r="DM122"/>
  <c r="DV122"/>
  <c r="DZ122"/>
  <c r="E123"/>
  <c r="I123"/>
  <c r="M123"/>
  <c r="T123"/>
  <c r="AA123" s="1"/>
  <c r="AF123"/>
  <c r="AM123"/>
  <c r="AZ123"/>
  <c r="BN123"/>
  <c r="BS123"/>
  <c r="CG123"/>
  <c r="CN123"/>
  <c r="CT123" s="1"/>
  <c r="CX123"/>
  <c r="DE123"/>
  <c r="DO123"/>
  <c r="DX123"/>
  <c r="EG123"/>
  <c r="C124"/>
  <c r="G124"/>
  <c r="EP124" s="1"/>
  <c r="EQ124" s="1"/>
  <c r="ER124" s="1"/>
  <c r="K124"/>
  <c r="P124"/>
  <c r="AD124"/>
  <c r="AI124"/>
  <c r="AW124"/>
  <c r="BD124"/>
  <c r="BK124" s="1"/>
  <c r="BL124" s="1"/>
  <c r="BP124"/>
  <c r="BW124"/>
  <c r="CJ124"/>
  <c r="CV124"/>
  <c r="DH124" s="1"/>
  <c r="DA124"/>
  <c r="DM124"/>
  <c r="DQ124" s="1"/>
  <c r="DV124"/>
  <c r="DZ124"/>
  <c r="E125"/>
  <c r="I125"/>
  <c r="M125"/>
  <c r="T125"/>
  <c r="AA125" s="1"/>
  <c r="AF125"/>
  <c r="AM125"/>
  <c r="AZ125"/>
  <c r="BN125"/>
  <c r="BS125"/>
  <c r="CG125"/>
  <c r="CN125"/>
  <c r="CT125" s="1"/>
  <c r="CX125"/>
  <c r="DE125"/>
  <c r="DO125"/>
  <c r="DX125"/>
  <c r="EG125"/>
  <c r="C126"/>
  <c r="G126"/>
  <c r="EP126" s="1"/>
  <c r="EQ126" s="1"/>
  <c r="ER126" s="1"/>
  <c r="K126"/>
  <c r="P126"/>
  <c r="AD126"/>
  <c r="AI126"/>
  <c r="AW126"/>
  <c r="BD126"/>
  <c r="BK126" s="1"/>
  <c r="BL126" s="1"/>
  <c r="BP126"/>
  <c r="BW126"/>
  <c r="CJ126"/>
  <c r="CV126"/>
  <c r="DA126"/>
  <c r="DM126"/>
  <c r="DV126"/>
  <c r="DZ126"/>
  <c r="E127"/>
  <c r="I127"/>
  <c r="M127"/>
  <c r="T127"/>
  <c r="AA127" s="1"/>
  <c r="AF127"/>
  <c r="AM127"/>
  <c r="AZ127"/>
  <c r="BN127"/>
  <c r="BS127"/>
  <c r="CG127"/>
  <c r="CN127"/>
  <c r="CT127" s="1"/>
  <c r="CX127"/>
  <c r="DE127"/>
  <c r="DO127"/>
  <c r="DX127"/>
  <c r="EG127"/>
  <c r="C128"/>
  <c r="G128"/>
  <c r="EP128" s="1"/>
  <c r="EQ128" s="1"/>
  <c r="ER128" s="1"/>
  <c r="K128"/>
  <c r="P128"/>
  <c r="AD128"/>
  <c r="AI128"/>
  <c r="AW128"/>
  <c r="BD128"/>
  <c r="BK128" s="1"/>
  <c r="BL128" s="1"/>
  <c r="BP128"/>
  <c r="BW128"/>
  <c r="CJ128"/>
  <c r="CV128"/>
  <c r="DH128" s="1"/>
  <c r="DA128"/>
  <c r="DM128"/>
  <c r="DV128"/>
  <c r="DZ128"/>
  <c r="E129"/>
  <c r="I129"/>
  <c r="M129"/>
  <c r="T129"/>
  <c r="AA129" s="1"/>
  <c r="AF129"/>
  <c r="AM129"/>
  <c r="AZ129"/>
  <c r="BN129"/>
  <c r="BS129"/>
  <c r="CG129"/>
  <c r="CN129"/>
  <c r="CT129" s="1"/>
  <c r="CX129"/>
  <c r="DE129"/>
  <c r="DO129"/>
  <c r="DX129"/>
  <c r="EG129"/>
  <c r="C130"/>
  <c r="G130"/>
  <c r="EP130" s="1"/>
  <c r="EQ130" s="1"/>
  <c r="ER130" s="1"/>
  <c r="K130"/>
  <c r="P130"/>
  <c r="AD130"/>
  <c r="AI130"/>
  <c r="AW130"/>
  <c r="BD130"/>
  <c r="BK130" s="1"/>
  <c r="BL130" s="1"/>
  <c r="BP130"/>
  <c r="BW130"/>
  <c r="CJ130"/>
  <c r="CV130"/>
  <c r="DA130"/>
  <c r="DM130"/>
  <c r="DQ130" s="1"/>
  <c r="DU130" s="1"/>
  <c r="DV130"/>
  <c r="DZ130"/>
  <c r="E131"/>
  <c r="I131"/>
  <c r="M131"/>
  <c r="T131"/>
  <c r="AA131" s="1"/>
  <c r="AF131"/>
  <c r="AM131"/>
  <c r="AZ131"/>
  <c r="BN131"/>
  <c r="BS131"/>
  <c r="CG131"/>
  <c r="CN131"/>
  <c r="CT131" s="1"/>
  <c r="CX131"/>
  <c r="DE131"/>
  <c r="DO131"/>
  <c r="DX131"/>
  <c r="EG131"/>
  <c r="C132"/>
  <c r="G132"/>
  <c r="EP132" s="1"/>
  <c r="EQ132" s="1"/>
  <c r="ER132" s="1"/>
  <c r="K132"/>
  <c r="P132"/>
  <c r="AD132"/>
  <c r="AI132"/>
  <c r="AW132"/>
  <c r="BD132"/>
  <c r="BK132" s="1"/>
  <c r="BL132" s="1"/>
  <c r="BP132"/>
  <c r="BW132"/>
  <c r="CJ132"/>
  <c r="CV132"/>
  <c r="DH132" s="1"/>
  <c r="DA132"/>
  <c r="DM132"/>
  <c r="DV132"/>
  <c r="DZ132"/>
  <c r="EA132" s="1"/>
  <c r="E133"/>
  <c r="I133"/>
  <c r="M133"/>
  <c r="T133"/>
  <c r="AA133" s="1"/>
  <c r="AF133"/>
  <c r="AM133"/>
  <c r="AZ133"/>
  <c r="BN133"/>
  <c r="BS133"/>
  <c r="CG133"/>
  <c r="CN133"/>
  <c r="CT133" s="1"/>
  <c r="CX133"/>
  <c r="DE133"/>
  <c r="DO133"/>
  <c r="DX133"/>
  <c r="EG133"/>
  <c r="C134"/>
  <c r="G134"/>
  <c r="EP134" s="1"/>
  <c r="EQ134" s="1"/>
  <c r="ER134" s="1"/>
  <c r="K134"/>
  <c r="P134"/>
  <c r="AD134"/>
  <c r="AI134"/>
  <c r="AW134"/>
  <c r="BD134"/>
  <c r="BK134" s="1"/>
  <c r="BL134" s="1"/>
  <c r="BP134"/>
  <c r="BW134"/>
  <c r="CJ134"/>
  <c r="CV134"/>
  <c r="DA134"/>
  <c r="DM134"/>
  <c r="DV134"/>
  <c r="DZ134"/>
  <c r="E135"/>
  <c r="I135"/>
  <c r="M135"/>
  <c r="T135"/>
  <c r="AA135" s="1"/>
  <c r="AF135"/>
  <c r="AM135"/>
  <c r="AZ135"/>
  <c r="BN135"/>
  <c r="BS135"/>
  <c r="CG135"/>
  <c r="CN135"/>
  <c r="CT135" s="1"/>
  <c r="CX135"/>
  <c r="DE135"/>
  <c r="DO135"/>
  <c r="DX135"/>
  <c r="EG135"/>
  <c r="EK135" s="1"/>
  <c r="EO135" s="1"/>
  <c r="C136"/>
  <c r="G136"/>
  <c r="EP136" s="1"/>
  <c r="EQ136" s="1"/>
  <c r="ER136" s="1"/>
  <c r="K136"/>
  <c r="P136"/>
  <c r="AD136"/>
  <c r="AI136"/>
  <c r="AW136"/>
  <c r="BD136"/>
  <c r="BK136" s="1"/>
  <c r="BL136" s="1"/>
  <c r="BP136"/>
  <c r="BW136"/>
  <c r="CJ136"/>
  <c r="CV136"/>
  <c r="DH136" s="1"/>
  <c r="DA136"/>
  <c r="DM136"/>
  <c r="DV136"/>
  <c r="DZ136"/>
  <c r="E137"/>
  <c r="I137"/>
  <c r="M137"/>
  <c r="T137"/>
  <c r="AA137" s="1"/>
  <c r="AF137"/>
  <c r="AM137"/>
  <c r="AZ137"/>
  <c r="BN137"/>
  <c r="BS137"/>
  <c r="CG137"/>
  <c r="CN137"/>
  <c r="CT137" s="1"/>
  <c r="CX137"/>
  <c r="DE137"/>
  <c r="DO137"/>
  <c r="DX137"/>
  <c r="EG137"/>
  <c r="C138"/>
  <c r="G138"/>
  <c r="EP138" s="1"/>
  <c r="EQ138" s="1"/>
  <c r="ER138" s="1"/>
  <c r="K138"/>
  <c r="P138"/>
  <c r="AD138"/>
  <c r="AI138"/>
  <c r="AW138"/>
  <c r="BD138"/>
  <c r="BK138" s="1"/>
  <c r="BL138" s="1"/>
  <c r="BP138"/>
  <c r="BW138"/>
  <c r="CJ138"/>
  <c r="CV138"/>
  <c r="DA138"/>
  <c r="DM138"/>
  <c r="DQ138" s="1"/>
  <c r="DU138" s="1"/>
  <c r="DV138"/>
  <c r="DZ138"/>
  <c r="E139"/>
  <c r="I139"/>
  <c r="M139"/>
  <c r="T139"/>
  <c r="AA139" s="1"/>
  <c r="AF139"/>
  <c r="AM139"/>
  <c r="AZ139"/>
  <c r="BN139"/>
  <c r="BS139"/>
  <c r="CG139"/>
  <c r="CN139"/>
  <c r="CT139" s="1"/>
  <c r="CX139"/>
  <c r="DE139"/>
  <c r="DO139"/>
  <c r="DQ139" s="1"/>
  <c r="DX139"/>
  <c r="EG139"/>
  <c r="C140"/>
  <c r="G140"/>
  <c r="EP140" s="1"/>
  <c r="EQ140" s="1"/>
  <c r="ER140" s="1"/>
  <c r="K140"/>
  <c r="P140"/>
  <c r="AD140"/>
  <c r="AI140"/>
  <c r="AW140"/>
  <c r="BD140"/>
  <c r="BK140" s="1"/>
  <c r="BL140" s="1"/>
  <c r="BP140"/>
  <c r="BW140"/>
  <c r="CJ140"/>
  <c r="CV140"/>
  <c r="DH140" s="1"/>
  <c r="DA140"/>
  <c r="DM140"/>
  <c r="DQ140" s="1"/>
  <c r="DV140"/>
  <c r="DZ140"/>
  <c r="E141"/>
  <c r="I141"/>
  <c r="M141"/>
  <c r="T141"/>
  <c r="AA141" s="1"/>
  <c r="AF141"/>
  <c r="AM141"/>
  <c r="AZ141"/>
  <c r="BN141"/>
  <c r="BS141"/>
  <c r="CG141"/>
  <c r="CN141"/>
  <c r="CT141" s="1"/>
  <c r="CX141"/>
  <c r="DE141"/>
  <c r="DO141"/>
  <c r="DX141"/>
  <c r="EG141"/>
  <c r="C142"/>
  <c r="G142"/>
  <c r="EP142" s="1"/>
  <c r="EQ142" s="1"/>
  <c r="ER142" s="1"/>
  <c r="K142"/>
  <c r="P142"/>
  <c r="AD142"/>
  <c r="AI142"/>
  <c r="AW142"/>
  <c r="BD142"/>
  <c r="BK142" s="1"/>
  <c r="BL142" s="1"/>
  <c r="BP142"/>
  <c r="BW142"/>
  <c r="CJ142"/>
  <c r="CV142"/>
  <c r="DA142"/>
  <c r="DM142"/>
  <c r="DV142"/>
  <c r="DZ142"/>
  <c r="E143"/>
  <c r="I143"/>
  <c r="M143"/>
  <c r="T143"/>
  <c r="AA143" s="1"/>
  <c r="AF143"/>
  <c r="AM143"/>
  <c r="AZ143"/>
  <c r="BN143"/>
  <c r="BS143"/>
  <c r="CG143"/>
  <c r="CN143"/>
  <c r="CT143" s="1"/>
  <c r="CX143"/>
  <c r="DE143"/>
  <c r="DO143"/>
  <c r="DX143"/>
  <c r="EG143"/>
  <c r="C144"/>
  <c r="G144"/>
  <c r="EP144" s="1"/>
  <c r="EQ144" s="1"/>
  <c r="ER144" s="1"/>
  <c r="K144"/>
  <c r="P144"/>
  <c r="AD144"/>
  <c r="AI144"/>
  <c r="AW144"/>
  <c r="BD144"/>
  <c r="BK144" s="1"/>
  <c r="BL144" s="1"/>
  <c r="BP144"/>
  <c r="BW144"/>
  <c r="CJ144"/>
  <c r="CV144"/>
  <c r="DH144" s="1"/>
  <c r="DA144"/>
  <c r="DM144"/>
  <c r="DV144"/>
  <c r="DZ144"/>
  <c r="EA144" s="1"/>
  <c r="E145"/>
  <c r="I145"/>
  <c r="M145"/>
  <c r="T145"/>
  <c r="AA145" s="1"/>
  <c r="AF145"/>
  <c r="AM145"/>
  <c r="AZ145"/>
  <c r="BN145"/>
  <c r="BS145"/>
  <c r="CG145"/>
  <c r="CN145"/>
  <c r="CT145" s="1"/>
  <c r="CX145"/>
  <c r="DE145"/>
  <c r="DO145"/>
  <c r="DX145"/>
  <c r="EG145"/>
  <c r="C146"/>
  <c r="G146"/>
  <c r="EP146" s="1"/>
  <c r="EQ146" s="1"/>
  <c r="ER146" s="1"/>
  <c r="K146"/>
  <c r="P146"/>
  <c r="AD146"/>
  <c r="AI146"/>
  <c r="AW146"/>
  <c r="BD146"/>
  <c r="BK146" s="1"/>
  <c r="BL146" s="1"/>
  <c r="BP146"/>
  <c r="BW146"/>
  <c r="CJ146"/>
  <c r="CV146"/>
  <c r="DA146"/>
  <c r="DM146"/>
  <c r="DV146"/>
  <c r="DZ146"/>
  <c r="E147"/>
  <c r="I147"/>
  <c r="M147"/>
  <c r="T147"/>
  <c r="AA147" s="1"/>
  <c r="AF147"/>
  <c r="AM147"/>
  <c r="AZ147"/>
  <c r="BN147"/>
  <c r="BS147"/>
  <c r="CG147"/>
  <c r="CN147"/>
  <c r="CT147" s="1"/>
  <c r="CX147"/>
  <c r="DE147"/>
  <c r="DO147"/>
  <c r="DX147"/>
  <c r="EG147"/>
  <c r="C148"/>
  <c r="G148"/>
  <c r="EP148" s="1"/>
  <c r="EQ148" s="1"/>
  <c r="ER148" s="1"/>
  <c r="K148"/>
  <c r="P148"/>
  <c r="AD148"/>
  <c r="AI148"/>
  <c r="AX148"/>
  <c r="BR148"/>
  <c r="CK148"/>
  <c r="DD148"/>
  <c r="DJ148" s="1"/>
  <c r="DW148"/>
  <c r="EJ148"/>
  <c r="D149"/>
  <c r="L149"/>
  <c r="AE149"/>
  <c r="AX149"/>
  <c r="BR149"/>
  <c r="CK149"/>
  <c r="DD149"/>
  <c r="DJ149" s="1"/>
  <c r="DW149"/>
  <c r="EJ149"/>
  <c r="D150"/>
  <c r="L150"/>
  <c r="AE150"/>
  <c r="AX150"/>
  <c r="BR150"/>
  <c r="CK150"/>
  <c r="DD150"/>
  <c r="DJ150" s="1"/>
  <c r="DW150"/>
  <c r="EJ150"/>
  <c r="D151"/>
  <c r="L151"/>
  <c r="AE151"/>
  <c r="AX151"/>
  <c r="BR151"/>
  <c r="CK151"/>
  <c r="DD151"/>
  <c r="DJ151" s="1"/>
  <c r="DW151"/>
  <c r="EJ151"/>
  <c r="D152"/>
  <c r="L152"/>
  <c r="AE152"/>
  <c r="AX152"/>
  <c r="BR152"/>
  <c r="CK152"/>
  <c r="DD152"/>
  <c r="DJ152" s="1"/>
  <c r="DW152"/>
  <c r="EJ152"/>
  <c r="D153"/>
  <c r="L153"/>
  <c r="AE153"/>
  <c r="AX153"/>
  <c r="BR153"/>
  <c r="CK153"/>
  <c r="DD153"/>
  <c r="DJ153" s="1"/>
  <c r="DW153"/>
  <c r="EJ153"/>
  <c r="D154"/>
  <c r="L154"/>
  <c r="AE154"/>
  <c r="EI162"/>
  <c r="DZ162"/>
  <c r="DV162"/>
  <c r="DM162"/>
  <c r="DA162"/>
  <c r="CV162"/>
  <c r="CJ162"/>
  <c r="BW162"/>
  <c r="BP162"/>
  <c r="BD162"/>
  <c r="BK162" s="1"/>
  <c r="BL162" s="1"/>
  <c r="AW162"/>
  <c r="AI162"/>
  <c r="AD162"/>
  <c r="P162"/>
  <c r="K162"/>
  <c r="G162"/>
  <c r="EP162" s="1"/>
  <c r="EQ162" s="1"/>
  <c r="ER162" s="1"/>
  <c r="C162"/>
  <c r="EJ162"/>
  <c r="EF162"/>
  <c r="DW162"/>
  <c r="DN162"/>
  <c r="DD162"/>
  <c r="DJ162" s="1"/>
  <c r="CW162"/>
  <c r="CK162"/>
  <c r="CF162"/>
  <c r="BR162"/>
  <c r="BE162"/>
  <c r="AX162"/>
  <c r="AL162"/>
  <c r="AE162"/>
  <c r="Q162"/>
  <c r="L162"/>
  <c r="H162"/>
  <c r="D162"/>
  <c r="EU167"/>
  <c r="EG167"/>
  <c r="DX167"/>
  <c r="DO167"/>
  <c r="DE167"/>
  <c r="CX167"/>
  <c r="CN167"/>
  <c r="CT167" s="1"/>
  <c r="CG167"/>
  <c r="BS167"/>
  <c r="BN167"/>
  <c r="AZ167"/>
  <c r="AM167"/>
  <c r="AF167"/>
  <c r="T167"/>
  <c r="AA167" s="1"/>
  <c r="M167"/>
  <c r="I167"/>
  <c r="E167"/>
  <c r="EV167"/>
  <c r="EH167"/>
  <c r="DY167"/>
  <c r="DP167"/>
  <c r="DL167"/>
  <c r="CZ167"/>
  <c r="CO167"/>
  <c r="CH167"/>
  <c r="BV167"/>
  <c r="CC167" s="1"/>
  <c r="CD167" s="1"/>
  <c r="BO167"/>
  <c r="BA167"/>
  <c r="AV167"/>
  <c r="AH167"/>
  <c r="U167"/>
  <c r="N167"/>
  <c r="J167"/>
  <c r="F167"/>
  <c r="EU175"/>
  <c r="EG175"/>
  <c r="DX175"/>
  <c r="DO175"/>
  <c r="DE175"/>
  <c r="CX175"/>
  <c r="CN175"/>
  <c r="CT175" s="1"/>
  <c r="CG175"/>
  <c r="BS175"/>
  <c r="BN175"/>
  <c r="AZ175"/>
  <c r="AM175"/>
  <c r="AF175"/>
  <c r="T175"/>
  <c r="AA175" s="1"/>
  <c r="M175"/>
  <c r="I175"/>
  <c r="E175"/>
  <c r="EV175"/>
  <c r="EH175"/>
  <c r="DY175"/>
  <c r="DP175"/>
  <c r="DL175"/>
  <c r="CZ175"/>
  <c r="CO175"/>
  <c r="CH175"/>
  <c r="BV175"/>
  <c r="CC175" s="1"/>
  <c r="CD175" s="1"/>
  <c r="BO175"/>
  <c r="BA175"/>
  <c r="AV175"/>
  <c r="AH175"/>
  <c r="U175"/>
  <c r="N175"/>
  <c r="J175"/>
  <c r="F175"/>
  <c r="EI175"/>
  <c r="DZ175"/>
  <c r="DV175"/>
  <c r="DM175"/>
  <c r="DA175"/>
  <c r="CV175"/>
  <c r="CJ175"/>
  <c r="BW175"/>
  <c r="BP175"/>
  <c r="BD175"/>
  <c r="BK175" s="1"/>
  <c r="BL175" s="1"/>
  <c r="AW175"/>
  <c r="AI175"/>
  <c r="AD175"/>
  <c r="P175"/>
  <c r="K175"/>
  <c r="G175"/>
  <c r="C175"/>
  <c r="EJ175"/>
  <c r="EF175"/>
  <c r="DW175"/>
  <c r="DN175"/>
  <c r="DD175"/>
  <c r="DJ175" s="1"/>
  <c r="CW175"/>
  <c r="CK175"/>
  <c r="CF175"/>
  <c r="BR175"/>
  <c r="BE175"/>
  <c r="AX175"/>
  <c r="AL175"/>
  <c r="AE175"/>
  <c r="Q175"/>
  <c r="L175"/>
  <c r="H175"/>
  <c r="D175"/>
  <c r="D155"/>
  <c r="H155"/>
  <c r="L155"/>
  <c r="Q155"/>
  <c r="AE155"/>
  <c r="AL155"/>
  <c r="AX155"/>
  <c r="BE155"/>
  <c r="BR155"/>
  <c r="CF155"/>
  <c r="CK155"/>
  <c r="CW155"/>
  <c r="DD155"/>
  <c r="DJ155" s="1"/>
  <c r="DN155"/>
  <c r="DW155"/>
  <c r="EF155"/>
  <c r="EJ155"/>
  <c r="F156"/>
  <c r="J156"/>
  <c r="N156"/>
  <c r="U156"/>
  <c r="AH156"/>
  <c r="AV156"/>
  <c r="BA156"/>
  <c r="BO156"/>
  <c r="BV156"/>
  <c r="CC156" s="1"/>
  <c r="CD156" s="1"/>
  <c r="CH156"/>
  <c r="CO156"/>
  <c r="CZ156"/>
  <c r="DL156"/>
  <c r="DP156"/>
  <c r="DY156"/>
  <c r="EH156"/>
  <c r="EV156"/>
  <c r="D157"/>
  <c r="H157"/>
  <c r="L157"/>
  <c r="Q157"/>
  <c r="AE157"/>
  <c r="AL157"/>
  <c r="AX157"/>
  <c r="BE157"/>
  <c r="BR157"/>
  <c r="CF157"/>
  <c r="CK157"/>
  <c r="CW157"/>
  <c r="DD157"/>
  <c r="DJ157" s="1"/>
  <c r="DN157"/>
  <c r="DW157"/>
  <c r="EF157"/>
  <c r="EJ157"/>
  <c r="F158"/>
  <c r="J158"/>
  <c r="N158"/>
  <c r="U158"/>
  <c r="AH158"/>
  <c r="AV158"/>
  <c r="BA158"/>
  <c r="BO158"/>
  <c r="BV158"/>
  <c r="CC158" s="1"/>
  <c r="CD158" s="1"/>
  <c r="CH158"/>
  <c r="CO158"/>
  <c r="CZ158"/>
  <c r="DL158"/>
  <c r="DP158"/>
  <c r="DY158"/>
  <c r="EH158"/>
  <c r="EV158"/>
  <c r="D159"/>
  <c r="H159"/>
  <c r="L159"/>
  <c r="Q159"/>
  <c r="AE159"/>
  <c r="AL159"/>
  <c r="AX159"/>
  <c r="BE159"/>
  <c r="BR159"/>
  <c r="CF159"/>
  <c r="CV159"/>
  <c r="DM159"/>
  <c r="DZ159"/>
  <c r="J162"/>
  <c r="U162"/>
  <c r="AV162"/>
  <c r="BO162"/>
  <c r="CH162"/>
  <c r="CZ162"/>
  <c r="DP162"/>
  <c r="EH162"/>
  <c r="CJ163"/>
  <c r="DA163"/>
  <c r="DV163"/>
  <c r="EI163"/>
  <c r="F166"/>
  <c r="N166"/>
  <c r="AH166"/>
  <c r="BA166"/>
  <c r="BV166"/>
  <c r="CC166" s="1"/>
  <c r="CD166" s="1"/>
  <c r="CO166"/>
  <c r="DL166"/>
  <c r="DY166"/>
  <c r="EV166"/>
  <c r="I168"/>
  <c r="EU161"/>
  <c r="EG161"/>
  <c r="DX161"/>
  <c r="DO161"/>
  <c r="DE161"/>
  <c r="CX161"/>
  <c r="CN161"/>
  <c r="CT161" s="1"/>
  <c r="CG161"/>
  <c r="BS161"/>
  <c r="BN161"/>
  <c r="AZ161"/>
  <c r="AM161"/>
  <c r="AF161"/>
  <c r="T161"/>
  <c r="AA161" s="1"/>
  <c r="M161"/>
  <c r="I161"/>
  <c r="E161"/>
  <c r="EV161"/>
  <c r="EH161"/>
  <c r="EK161" s="1"/>
  <c r="DY161"/>
  <c r="DP161"/>
  <c r="DQ161" s="1"/>
  <c r="DL161"/>
  <c r="CZ161"/>
  <c r="CO161"/>
  <c r="CH161"/>
  <c r="BV161"/>
  <c r="CC161" s="1"/>
  <c r="CD161" s="1"/>
  <c r="BO161"/>
  <c r="BA161"/>
  <c r="AV161"/>
  <c r="AH161"/>
  <c r="U161"/>
  <c r="N161"/>
  <c r="J161"/>
  <c r="F161"/>
  <c r="EI164"/>
  <c r="DZ164"/>
  <c r="DV164"/>
  <c r="EB164" s="1"/>
  <c r="DM164"/>
  <c r="DA164"/>
  <c r="CV164"/>
  <c r="CJ164"/>
  <c r="BW164"/>
  <c r="BP164"/>
  <c r="BD164"/>
  <c r="BK164" s="1"/>
  <c r="BL164" s="1"/>
  <c r="AW164"/>
  <c r="AI164"/>
  <c r="AD164"/>
  <c r="P164"/>
  <c r="K164"/>
  <c r="G164"/>
  <c r="C164"/>
  <c r="EJ164"/>
  <c r="EF164"/>
  <c r="DW164"/>
  <c r="DN164"/>
  <c r="DD164"/>
  <c r="DJ164" s="1"/>
  <c r="CW164"/>
  <c r="CK164"/>
  <c r="CF164"/>
  <c r="BR164"/>
  <c r="BE164"/>
  <c r="AX164"/>
  <c r="AL164"/>
  <c r="AE164"/>
  <c r="Q164"/>
  <c r="L164"/>
  <c r="H164"/>
  <c r="D164"/>
  <c r="EU169"/>
  <c r="EG169"/>
  <c r="DX169"/>
  <c r="DO169"/>
  <c r="DE169"/>
  <c r="CX169"/>
  <c r="CN169"/>
  <c r="CT169" s="1"/>
  <c r="CG169"/>
  <c r="BS169"/>
  <c r="BN169"/>
  <c r="AZ169"/>
  <c r="AM169"/>
  <c r="AF169"/>
  <c r="T169"/>
  <c r="AA169" s="1"/>
  <c r="M169"/>
  <c r="I169"/>
  <c r="E169"/>
  <c r="EV169"/>
  <c r="EH169"/>
  <c r="DY169"/>
  <c r="DP169"/>
  <c r="DL169"/>
  <c r="CZ169"/>
  <c r="CO169"/>
  <c r="CH169"/>
  <c r="BV169"/>
  <c r="CC169" s="1"/>
  <c r="CD169" s="1"/>
  <c r="BO169"/>
  <c r="BA169"/>
  <c r="AV169"/>
  <c r="AH169"/>
  <c r="U169"/>
  <c r="N169"/>
  <c r="J169"/>
  <c r="F169"/>
  <c r="EI169"/>
  <c r="DZ169"/>
  <c r="DV169"/>
  <c r="DM169"/>
  <c r="DA169"/>
  <c r="CV169"/>
  <c r="CJ169"/>
  <c r="BW169"/>
  <c r="BP169"/>
  <c r="BD169"/>
  <c r="BK169" s="1"/>
  <c r="BL169" s="1"/>
  <c r="AW169"/>
  <c r="AI169"/>
  <c r="AD169"/>
  <c r="P169"/>
  <c r="K169"/>
  <c r="G169"/>
  <c r="C169"/>
  <c r="EJ169"/>
  <c r="EF169"/>
  <c r="DW169"/>
  <c r="DN169"/>
  <c r="DD169"/>
  <c r="DJ169" s="1"/>
  <c r="CW169"/>
  <c r="CK169"/>
  <c r="CF169"/>
  <c r="BR169"/>
  <c r="BE169"/>
  <c r="AX169"/>
  <c r="AL169"/>
  <c r="AE169"/>
  <c r="Q169"/>
  <c r="L169"/>
  <c r="H169"/>
  <c r="D169"/>
  <c r="EU177"/>
  <c r="EG177"/>
  <c r="DX177"/>
  <c r="DO177"/>
  <c r="DE177"/>
  <c r="CX177"/>
  <c r="CN177"/>
  <c r="CT177" s="1"/>
  <c r="CG177"/>
  <c r="BS177"/>
  <c r="BN177"/>
  <c r="AZ177"/>
  <c r="AM177"/>
  <c r="AF177"/>
  <c r="T177"/>
  <c r="AA177" s="1"/>
  <c r="M177"/>
  <c r="I177"/>
  <c r="E177"/>
  <c r="EV177"/>
  <c r="EH177"/>
  <c r="DY177"/>
  <c r="DP177"/>
  <c r="DL177"/>
  <c r="CZ177"/>
  <c r="CO177"/>
  <c r="CH177"/>
  <c r="BV177"/>
  <c r="CC177" s="1"/>
  <c r="CD177" s="1"/>
  <c r="BO177"/>
  <c r="BA177"/>
  <c r="AV177"/>
  <c r="AH177"/>
  <c r="U177"/>
  <c r="N177"/>
  <c r="J177"/>
  <c r="F177"/>
  <c r="EI177"/>
  <c r="DZ177"/>
  <c r="DV177"/>
  <c r="DM177"/>
  <c r="DA177"/>
  <c r="CV177"/>
  <c r="CJ177"/>
  <c r="BW177"/>
  <c r="BP177"/>
  <c r="BD177"/>
  <c r="BK177" s="1"/>
  <c r="BL177" s="1"/>
  <c r="AW177"/>
  <c r="AI177"/>
  <c r="AD177"/>
  <c r="P177"/>
  <c r="K177"/>
  <c r="G177"/>
  <c r="C177"/>
  <c r="EJ177"/>
  <c r="EF177"/>
  <c r="DW177"/>
  <c r="DN177"/>
  <c r="DD177"/>
  <c r="DJ177" s="1"/>
  <c r="CW177"/>
  <c r="CK177"/>
  <c r="CF177"/>
  <c r="BR177"/>
  <c r="BE177"/>
  <c r="AX177"/>
  <c r="AL177"/>
  <c r="AE177"/>
  <c r="Q177"/>
  <c r="L177"/>
  <c r="H177"/>
  <c r="D177"/>
  <c r="C155"/>
  <c r="G155"/>
  <c r="K155"/>
  <c r="P155"/>
  <c r="AD155"/>
  <c r="AI155"/>
  <c r="AW155"/>
  <c r="BD155"/>
  <c r="BK155" s="1"/>
  <c r="BL155" s="1"/>
  <c r="BP155"/>
  <c r="BW155"/>
  <c r="CJ155"/>
  <c r="CV155"/>
  <c r="DA155"/>
  <c r="DM155"/>
  <c r="DV155"/>
  <c r="DZ155"/>
  <c r="EI155"/>
  <c r="E156"/>
  <c r="I156"/>
  <c r="M156"/>
  <c r="T156"/>
  <c r="AA156" s="1"/>
  <c r="AF156"/>
  <c r="AM156"/>
  <c r="AZ156"/>
  <c r="BN156"/>
  <c r="BS156"/>
  <c r="CG156"/>
  <c r="CN156"/>
  <c r="CT156" s="1"/>
  <c r="CX156"/>
  <c r="DE156"/>
  <c r="DO156"/>
  <c r="DX156"/>
  <c r="EG156"/>
  <c r="EU156"/>
  <c r="C157"/>
  <c r="G157"/>
  <c r="K157"/>
  <c r="P157"/>
  <c r="AD157"/>
  <c r="AI157"/>
  <c r="AW157"/>
  <c r="BD157"/>
  <c r="BK157" s="1"/>
  <c r="BL157" s="1"/>
  <c r="BP157"/>
  <c r="BW157"/>
  <c r="CJ157"/>
  <c r="CV157"/>
  <c r="DA157"/>
  <c r="DM157"/>
  <c r="DV157"/>
  <c r="DZ157"/>
  <c r="EI157"/>
  <c r="E158"/>
  <c r="I158"/>
  <c r="M158"/>
  <c r="T158"/>
  <c r="AA158" s="1"/>
  <c r="AF158"/>
  <c r="AM158"/>
  <c r="AZ158"/>
  <c r="BN158"/>
  <c r="BS158"/>
  <c r="CG158"/>
  <c r="CN158"/>
  <c r="CT158" s="1"/>
  <c r="CX158"/>
  <c r="DE158"/>
  <c r="DO158"/>
  <c r="DX158"/>
  <c r="EG158"/>
  <c r="EU158"/>
  <c r="C159"/>
  <c r="G159"/>
  <c r="K159"/>
  <c r="P159"/>
  <c r="AD159"/>
  <c r="AI159"/>
  <c r="AW159"/>
  <c r="BD159"/>
  <c r="BK159" s="1"/>
  <c r="BL159" s="1"/>
  <c r="BP159"/>
  <c r="BW159"/>
  <c r="CK159"/>
  <c r="DD159"/>
  <c r="DJ159" s="1"/>
  <c r="DW159"/>
  <c r="F160"/>
  <c r="N160"/>
  <c r="AH160"/>
  <c r="BA160"/>
  <c r="BV160"/>
  <c r="CC160" s="1"/>
  <c r="CD160" s="1"/>
  <c r="CO160"/>
  <c r="DL160"/>
  <c r="DY160"/>
  <c r="I162"/>
  <c r="T162"/>
  <c r="AA162" s="1"/>
  <c r="AM162"/>
  <c r="BN162"/>
  <c r="CG162"/>
  <c r="CX162"/>
  <c r="DO162"/>
  <c r="EG162"/>
  <c r="H163"/>
  <c r="Q163"/>
  <c r="AL163"/>
  <c r="BE163"/>
  <c r="CF163"/>
  <c r="CW163"/>
  <c r="DN163"/>
  <c r="J164"/>
  <c r="U164"/>
  <c r="AV164"/>
  <c r="BO164"/>
  <c r="CH164"/>
  <c r="CZ164"/>
  <c r="DP164"/>
  <c r="EH164"/>
  <c r="C165"/>
  <c r="EP165" s="1"/>
  <c r="EQ165" s="1"/>
  <c r="ER165" s="1"/>
  <c r="K165"/>
  <c r="AD165"/>
  <c r="AW165"/>
  <c r="BP165"/>
  <c r="CJ165"/>
  <c r="DA165"/>
  <c r="DV165"/>
  <c r="E166"/>
  <c r="M166"/>
  <c r="AF166"/>
  <c r="AZ166"/>
  <c r="BS166"/>
  <c r="CN166"/>
  <c r="CT166" s="1"/>
  <c r="DE166"/>
  <c r="DX166"/>
  <c r="D167"/>
  <c r="L167"/>
  <c r="AE167"/>
  <c r="AX167"/>
  <c r="BR167"/>
  <c r="CK167"/>
  <c r="DD167"/>
  <c r="DJ167" s="1"/>
  <c r="DW167"/>
  <c r="EJ167"/>
  <c r="EU159"/>
  <c r="EG159"/>
  <c r="DX159"/>
  <c r="DO159"/>
  <c r="DE159"/>
  <c r="CX159"/>
  <c r="CN159"/>
  <c r="CT159" s="1"/>
  <c r="EV159"/>
  <c r="EH159"/>
  <c r="DY159"/>
  <c r="DP159"/>
  <c r="DL159"/>
  <c r="CZ159"/>
  <c r="CO159"/>
  <c r="CH159"/>
  <c r="EU163"/>
  <c r="EG163"/>
  <c r="DX163"/>
  <c r="DO163"/>
  <c r="DE163"/>
  <c r="CX163"/>
  <c r="CN163"/>
  <c r="CT163" s="1"/>
  <c r="CG163"/>
  <c r="BS163"/>
  <c r="BN163"/>
  <c r="AZ163"/>
  <c r="AM163"/>
  <c r="AF163"/>
  <c r="T163"/>
  <c r="AA163" s="1"/>
  <c r="M163"/>
  <c r="I163"/>
  <c r="E163"/>
  <c r="EV163"/>
  <c r="EH163"/>
  <c r="DY163"/>
  <c r="DP163"/>
  <c r="DQ163" s="1"/>
  <c r="DL163"/>
  <c r="DR163" s="1"/>
  <c r="CZ163"/>
  <c r="CO163"/>
  <c r="CH163"/>
  <c r="BV163"/>
  <c r="CC163" s="1"/>
  <c r="CD163" s="1"/>
  <c r="BO163"/>
  <c r="BA163"/>
  <c r="AV163"/>
  <c r="AH163"/>
  <c r="U163"/>
  <c r="N163"/>
  <c r="J163"/>
  <c r="F163"/>
  <c r="EI166"/>
  <c r="DZ166"/>
  <c r="DV166"/>
  <c r="EB166" s="1"/>
  <c r="DM166"/>
  <c r="DA166"/>
  <c r="CV166"/>
  <c r="CJ166"/>
  <c r="BW166"/>
  <c r="BP166"/>
  <c r="BD166"/>
  <c r="BK166" s="1"/>
  <c r="BL166" s="1"/>
  <c r="AW166"/>
  <c r="AI166"/>
  <c r="AD166"/>
  <c r="P166"/>
  <c r="K166"/>
  <c r="G166"/>
  <c r="C166"/>
  <c r="EJ166"/>
  <c r="EF166"/>
  <c r="DW166"/>
  <c r="DN166"/>
  <c r="DD166"/>
  <c r="DJ166" s="1"/>
  <c r="CW166"/>
  <c r="CK166"/>
  <c r="CF166"/>
  <c r="BR166"/>
  <c r="BE166"/>
  <c r="AX166"/>
  <c r="AL166"/>
  <c r="AE166"/>
  <c r="Q166"/>
  <c r="L166"/>
  <c r="H166"/>
  <c r="D166"/>
  <c r="EU171"/>
  <c r="EG171"/>
  <c r="DX171"/>
  <c r="DO171"/>
  <c r="DE171"/>
  <c r="CX171"/>
  <c r="CN171"/>
  <c r="CT171" s="1"/>
  <c r="CG171"/>
  <c r="BS171"/>
  <c r="BN171"/>
  <c r="AZ171"/>
  <c r="AM171"/>
  <c r="AF171"/>
  <c r="T171"/>
  <c r="AA171" s="1"/>
  <c r="M171"/>
  <c r="I171"/>
  <c r="E171"/>
  <c r="EV171"/>
  <c r="EH171"/>
  <c r="DY171"/>
  <c r="DP171"/>
  <c r="DL171"/>
  <c r="CZ171"/>
  <c r="CO171"/>
  <c r="CH171"/>
  <c r="BV171"/>
  <c r="CC171" s="1"/>
  <c r="CD171" s="1"/>
  <c r="BO171"/>
  <c r="BA171"/>
  <c r="AV171"/>
  <c r="AH171"/>
  <c r="U171"/>
  <c r="N171"/>
  <c r="J171"/>
  <c r="F171"/>
  <c r="EI171"/>
  <c r="DZ171"/>
  <c r="DV171"/>
  <c r="DM171"/>
  <c r="DA171"/>
  <c r="CV171"/>
  <c r="CJ171"/>
  <c r="BW171"/>
  <c r="BP171"/>
  <c r="BD171"/>
  <c r="BK171" s="1"/>
  <c r="BL171" s="1"/>
  <c r="AW171"/>
  <c r="AI171"/>
  <c r="AD171"/>
  <c r="P171"/>
  <c r="K171"/>
  <c r="G171"/>
  <c r="C171"/>
  <c r="EJ171"/>
  <c r="EF171"/>
  <c r="DW171"/>
  <c r="DN171"/>
  <c r="DD171"/>
  <c r="DJ171" s="1"/>
  <c r="CW171"/>
  <c r="CK171"/>
  <c r="CF171"/>
  <c r="BR171"/>
  <c r="BE171"/>
  <c r="AX171"/>
  <c r="AL171"/>
  <c r="AE171"/>
  <c r="Q171"/>
  <c r="L171"/>
  <c r="H171"/>
  <c r="D171"/>
  <c r="EU179"/>
  <c r="EG179"/>
  <c r="DX179"/>
  <c r="DO179"/>
  <c r="DE179"/>
  <c r="CX179"/>
  <c r="CN179"/>
  <c r="CT179" s="1"/>
  <c r="CG179"/>
  <c r="BS179"/>
  <c r="BN179"/>
  <c r="AZ179"/>
  <c r="AM179"/>
  <c r="AF179"/>
  <c r="T179"/>
  <c r="AA179" s="1"/>
  <c r="M179"/>
  <c r="I179"/>
  <c r="E179"/>
  <c r="EV179"/>
  <c r="EH179"/>
  <c r="DY179"/>
  <c r="DP179"/>
  <c r="DL179"/>
  <c r="CZ179"/>
  <c r="CO179"/>
  <c r="CH179"/>
  <c r="BV179"/>
  <c r="CC179" s="1"/>
  <c r="CD179" s="1"/>
  <c r="BO179"/>
  <c r="BA179"/>
  <c r="AV179"/>
  <c r="AH179"/>
  <c r="U179"/>
  <c r="N179"/>
  <c r="J179"/>
  <c r="F179"/>
  <c r="EI179"/>
  <c r="DZ179"/>
  <c r="DV179"/>
  <c r="DM179"/>
  <c r="DA179"/>
  <c r="CV179"/>
  <c r="CJ179"/>
  <c r="BW179"/>
  <c r="BP179"/>
  <c r="BD179"/>
  <c r="BK179" s="1"/>
  <c r="BL179" s="1"/>
  <c r="AW179"/>
  <c r="AI179"/>
  <c r="AD179"/>
  <c r="P179"/>
  <c r="K179"/>
  <c r="G179"/>
  <c r="C179"/>
  <c r="EJ179"/>
  <c r="EF179"/>
  <c r="DW179"/>
  <c r="DN179"/>
  <c r="DD179"/>
  <c r="DJ179" s="1"/>
  <c r="CW179"/>
  <c r="CK179"/>
  <c r="CF179"/>
  <c r="BR179"/>
  <c r="BE179"/>
  <c r="AX179"/>
  <c r="AL179"/>
  <c r="AE179"/>
  <c r="Q179"/>
  <c r="L179"/>
  <c r="H179"/>
  <c r="D179"/>
  <c r="F155"/>
  <c r="J155"/>
  <c r="N155"/>
  <c r="U155"/>
  <c r="AH155"/>
  <c r="AV155"/>
  <c r="BA155"/>
  <c r="BO155"/>
  <c r="BV155"/>
  <c r="CC155" s="1"/>
  <c r="CD155" s="1"/>
  <c r="CH155"/>
  <c r="CO155"/>
  <c r="CZ155"/>
  <c r="DL155"/>
  <c r="DP155"/>
  <c r="DY155"/>
  <c r="EH155"/>
  <c r="EV155"/>
  <c r="D156"/>
  <c r="H156"/>
  <c r="L156"/>
  <c r="Q156"/>
  <c r="AE156"/>
  <c r="AL156"/>
  <c r="AX156"/>
  <c r="BE156"/>
  <c r="BR156"/>
  <c r="CF156"/>
  <c r="CK156"/>
  <c r="CW156"/>
  <c r="DD156"/>
  <c r="DJ156" s="1"/>
  <c r="DN156"/>
  <c r="DW156"/>
  <c r="EF156"/>
  <c r="EL156" s="1"/>
  <c r="EJ156"/>
  <c r="F157"/>
  <c r="J157"/>
  <c r="N157"/>
  <c r="U157"/>
  <c r="AH157"/>
  <c r="AV157"/>
  <c r="BA157"/>
  <c r="BO157"/>
  <c r="BV157"/>
  <c r="CC157" s="1"/>
  <c r="CD157" s="1"/>
  <c r="CH157"/>
  <c r="CO157"/>
  <c r="CZ157"/>
  <c r="DL157"/>
  <c r="DP157"/>
  <c r="DY157"/>
  <c r="EH157"/>
  <c r="EV157"/>
  <c r="D158"/>
  <c r="H158"/>
  <c r="L158"/>
  <c r="Q158"/>
  <c r="AE158"/>
  <c r="AL158"/>
  <c r="AX158"/>
  <c r="BE158"/>
  <c r="BR158"/>
  <c r="CF158"/>
  <c r="CK158"/>
  <c r="CW158"/>
  <c r="DD158"/>
  <c r="DJ158" s="1"/>
  <c r="DN158"/>
  <c r="DW158"/>
  <c r="EF158"/>
  <c r="EL158" s="1"/>
  <c r="EJ158"/>
  <c r="F159"/>
  <c r="J159"/>
  <c r="N159"/>
  <c r="U159"/>
  <c r="AH159"/>
  <c r="AV159"/>
  <c r="BA159"/>
  <c r="BO159"/>
  <c r="BV159"/>
  <c r="CC159" s="1"/>
  <c r="CD159" s="1"/>
  <c r="CJ159"/>
  <c r="DA159"/>
  <c r="DV159"/>
  <c r="EI159"/>
  <c r="AH162"/>
  <c r="BA162"/>
  <c r="BV162"/>
  <c r="CC162" s="1"/>
  <c r="CD162" s="1"/>
  <c r="CO162"/>
  <c r="DL162"/>
  <c r="DY162"/>
  <c r="EV162"/>
  <c r="J166"/>
  <c r="U166"/>
  <c r="AV166"/>
  <c r="BO166"/>
  <c r="CH166"/>
  <c r="CZ166"/>
  <c r="DP166"/>
  <c r="EH166"/>
  <c r="EI167"/>
  <c r="EI160"/>
  <c r="DZ160"/>
  <c r="DV160"/>
  <c r="DM160"/>
  <c r="DA160"/>
  <c r="CV160"/>
  <c r="CJ160"/>
  <c r="BW160"/>
  <c r="BP160"/>
  <c r="BD160"/>
  <c r="BK160" s="1"/>
  <c r="BL160" s="1"/>
  <c r="AW160"/>
  <c r="AI160"/>
  <c r="AD160"/>
  <c r="P160"/>
  <c r="K160"/>
  <c r="G160"/>
  <c r="EP160" s="1"/>
  <c r="EQ160" s="1"/>
  <c r="ER160" s="1"/>
  <c r="C160"/>
  <c r="EJ160"/>
  <c r="EF160"/>
  <c r="DW160"/>
  <c r="DN160"/>
  <c r="DD160"/>
  <c r="DJ160" s="1"/>
  <c r="CW160"/>
  <c r="CK160"/>
  <c r="CF160"/>
  <c r="BR160"/>
  <c r="BE160"/>
  <c r="AX160"/>
  <c r="AL160"/>
  <c r="AE160"/>
  <c r="Q160"/>
  <c r="L160"/>
  <c r="H160"/>
  <c r="D160"/>
  <c r="EU165"/>
  <c r="EG165"/>
  <c r="EK165" s="1"/>
  <c r="DX165"/>
  <c r="DO165"/>
  <c r="DE165"/>
  <c r="CX165"/>
  <c r="CN165"/>
  <c r="CT165" s="1"/>
  <c r="CG165"/>
  <c r="BS165"/>
  <c r="BN165"/>
  <c r="AZ165"/>
  <c r="AM165"/>
  <c r="AF165"/>
  <c r="T165"/>
  <c r="AA165" s="1"/>
  <c r="M165"/>
  <c r="I165"/>
  <c r="E165"/>
  <c r="EV165"/>
  <c r="EH165"/>
  <c r="DY165"/>
  <c r="DP165"/>
  <c r="DL165"/>
  <c r="CZ165"/>
  <c r="CO165"/>
  <c r="CH165"/>
  <c r="BV165"/>
  <c r="CC165" s="1"/>
  <c r="CD165" s="1"/>
  <c r="BO165"/>
  <c r="BA165"/>
  <c r="AV165"/>
  <c r="AH165"/>
  <c r="U165"/>
  <c r="N165"/>
  <c r="J165"/>
  <c r="F165"/>
  <c r="EI168"/>
  <c r="DZ168"/>
  <c r="EA168" s="1"/>
  <c r="DV168"/>
  <c r="DM168"/>
  <c r="DA168"/>
  <c r="CV168"/>
  <c r="CJ168"/>
  <c r="BW168"/>
  <c r="BP168"/>
  <c r="BD168"/>
  <c r="BK168" s="1"/>
  <c r="BL168" s="1"/>
  <c r="AW168"/>
  <c r="AI168"/>
  <c r="AD168"/>
  <c r="P168"/>
  <c r="K168"/>
  <c r="G168"/>
  <c r="EP168" s="1"/>
  <c r="EQ168" s="1"/>
  <c r="ER168" s="1"/>
  <c r="C168"/>
  <c r="EJ168"/>
  <c r="EF168"/>
  <c r="DW168"/>
  <c r="DN168"/>
  <c r="DD168"/>
  <c r="DJ168" s="1"/>
  <c r="CW168"/>
  <c r="CK168"/>
  <c r="CF168"/>
  <c r="BR168"/>
  <c r="BE168"/>
  <c r="AX168"/>
  <c r="AL168"/>
  <c r="AE168"/>
  <c r="Q168"/>
  <c r="L168"/>
  <c r="H168"/>
  <c r="D168"/>
  <c r="EU168"/>
  <c r="EG168"/>
  <c r="DX168"/>
  <c r="DO168"/>
  <c r="DE168"/>
  <c r="CX168"/>
  <c r="CN168"/>
  <c r="CT168" s="1"/>
  <c r="CG168"/>
  <c r="BS168"/>
  <c r="BN168"/>
  <c r="AZ168"/>
  <c r="AM168"/>
  <c r="AF168"/>
  <c r="T168"/>
  <c r="AA168" s="1"/>
  <c r="M168"/>
  <c r="EV168"/>
  <c r="EH168"/>
  <c r="DY168"/>
  <c r="DP168"/>
  <c r="DL168"/>
  <c r="CZ168"/>
  <c r="CO168"/>
  <c r="CH168"/>
  <c r="BV168"/>
  <c r="CC168" s="1"/>
  <c r="CD168" s="1"/>
  <c r="BO168"/>
  <c r="BA168"/>
  <c r="AV168"/>
  <c r="AH168"/>
  <c r="U168"/>
  <c r="N168"/>
  <c r="EU173"/>
  <c r="EG173"/>
  <c r="DX173"/>
  <c r="DO173"/>
  <c r="DE173"/>
  <c r="CX173"/>
  <c r="CN173"/>
  <c r="CT173" s="1"/>
  <c r="CG173"/>
  <c r="BS173"/>
  <c r="BN173"/>
  <c r="AZ173"/>
  <c r="AM173"/>
  <c r="AF173"/>
  <c r="T173"/>
  <c r="AA173" s="1"/>
  <c r="M173"/>
  <c r="I173"/>
  <c r="E173"/>
  <c r="EV173"/>
  <c r="EH173"/>
  <c r="DY173"/>
  <c r="DP173"/>
  <c r="DL173"/>
  <c r="CZ173"/>
  <c r="CO173"/>
  <c r="CH173"/>
  <c r="BV173"/>
  <c r="CC173" s="1"/>
  <c r="CD173" s="1"/>
  <c r="BO173"/>
  <c r="BA173"/>
  <c r="AV173"/>
  <c r="AH173"/>
  <c r="U173"/>
  <c r="N173"/>
  <c r="J173"/>
  <c r="F173"/>
  <c r="EI173"/>
  <c r="DZ173"/>
  <c r="DV173"/>
  <c r="DM173"/>
  <c r="DA173"/>
  <c r="CV173"/>
  <c r="CJ173"/>
  <c r="BW173"/>
  <c r="BP173"/>
  <c r="BD173"/>
  <c r="BK173" s="1"/>
  <c r="BL173" s="1"/>
  <c r="AW173"/>
  <c r="AI173"/>
  <c r="AD173"/>
  <c r="P173"/>
  <c r="K173"/>
  <c r="G173"/>
  <c r="EP173" s="1"/>
  <c r="EQ173" s="1"/>
  <c r="ER173" s="1"/>
  <c r="C173"/>
  <c r="EJ173"/>
  <c r="EF173"/>
  <c r="DW173"/>
  <c r="DN173"/>
  <c r="DD173"/>
  <c r="DJ173" s="1"/>
  <c r="CW173"/>
  <c r="CK173"/>
  <c r="CF173"/>
  <c r="BR173"/>
  <c r="BE173"/>
  <c r="AX173"/>
  <c r="AL173"/>
  <c r="AE173"/>
  <c r="Q173"/>
  <c r="L173"/>
  <c r="H173"/>
  <c r="D173"/>
  <c r="EU181"/>
  <c r="EG181"/>
  <c r="DX181"/>
  <c r="DO181"/>
  <c r="DE181"/>
  <c r="CX181"/>
  <c r="CN181"/>
  <c r="CT181" s="1"/>
  <c r="CG181"/>
  <c r="BS181"/>
  <c r="BN181"/>
  <c r="AZ181"/>
  <c r="AM181"/>
  <c r="AF181"/>
  <c r="T181"/>
  <c r="AA181" s="1"/>
  <c r="M181"/>
  <c r="I181"/>
  <c r="E181"/>
  <c r="EV181"/>
  <c r="EH181"/>
  <c r="DY181"/>
  <c r="DP181"/>
  <c r="DL181"/>
  <c r="CZ181"/>
  <c r="CO181"/>
  <c r="CH181"/>
  <c r="BV181"/>
  <c r="CC181" s="1"/>
  <c r="CD181" s="1"/>
  <c r="BO181"/>
  <c r="BA181"/>
  <c r="AV181"/>
  <c r="AH181"/>
  <c r="U181"/>
  <c r="N181"/>
  <c r="J181"/>
  <c r="F181"/>
  <c r="EI181"/>
  <c r="DZ181"/>
  <c r="DV181"/>
  <c r="DM181"/>
  <c r="DA181"/>
  <c r="CV181"/>
  <c r="CJ181"/>
  <c r="BW181"/>
  <c r="BP181"/>
  <c r="BD181"/>
  <c r="BK181" s="1"/>
  <c r="BL181" s="1"/>
  <c r="AW181"/>
  <c r="AI181"/>
  <c r="AD181"/>
  <c r="P181"/>
  <c r="K181"/>
  <c r="G181"/>
  <c r="EP181" s="1"/>
  <c r="EQ181" s="1"/>
  <c r="ER181" s="1"/>
  <c r="C181"/>
  <c r="EJ181"/>
  <c r="EF181"/>
  <c r="DW181"/>
  <c r="DN181"/>
  <c r="DD181"/>
  <c r="DJ181" s="1"/>
  <c r="CW181"/>
  <c r="CK181"/>
  <c r="CF181"/>
  <c r="BR181"/>
  <c r="BE181"/>
  <c r="AX181"/>
  <c r="AL181"/>
  <c r="AE181"/>
  <c r="Q181"/>
  <c r="L181"/>
  <c r="H181"/>
  <c r="D181"/>
  <c r="E155"/>
  <c r="I155"/>
  <c r="M155"/>
  <c r="T155"/>
  <c r="AA155" s="1"/>
  <c r="AF155"/>
  <c r="AM155"/>
  <c r="AZ155"/>
  <c r="BN155"/>
  <c r="BS155"/>
  <c r="CG155"/>
  <c r="CN155"/>
  <c r="CT155" s="1"/>
  <c r="CX155"/>
  <c r="DE155"/>
  <c r="DO155"/>
  <c r="DX155"/>
  <c r="EG155"/>
  <c r="C156"/>
  <c r="G156"/>
  <c r="EP156" s="1"/>
  <c r="EQ156" s="1"/>
  <c r="ER156" s="1"/>
  <c r="K156"/>
  <c r="P156"/>
  <c r="AD156"/>
  <c r="AI156"/>
  <c r="AW156"/>
  <c r="BD156"/>
  <c r="BK156" s="1"/>
  <c r="BL156" s="1"/>
  <c r="BP156"/>
  <c r="BW156"/>
  <c r="CJ156"/>
  <c r="CV156"/>
  <c r="DH156" s="1"/>
  <c r="DA156"/>
  <c r="DM156"/>
  <c r="DV156"/>
  <c r="DZ156"/>
  <c r="EA156" s="1"/>
  <c r="E157"/>
  <c r="I157"/>
  <c r="M157"/>
  <c r="T157"/>
  <c r="AA157" s="1"/>
  <c r="AF157"/>
  <c r="AM157"/>
  <c r="AZ157"/>
  <c r="BN157"/>
  <c r="BS157"/>
  <c r="CG157"/>
  <c r="CN157"/>
  <c r="CT157" s="1"/>
  <c r="CX157"/>
  <c r="DE157"/>
  <c r="DO157"/>
  <c r="DX157"/>
  <c r="EG157"/>
  <c r="C158"/>
  <c r="G158"/>
  <c r="EP158" s="1"/>
  <c r="EQ158" s="1"/>
  <c r="ER158" s="1"/>
  <c r="K158"/>
  <c r="P158"/>
  <c r="AD158"/>
  <c r="AI158"/>
  <c r="AW158"/>
  <c r="BD158"/>
  <c r="BK158" s="1"/>
  <c r="BL158" s="1"/>
  <c r="BP158"/>
  <c r="BW158"/>
  <c r="CJ158"/>
  <c r="CV158"/>
  <c r="DA158"/>
  <c r="DM158"/>
  <c r="DV158"/>
  <c r="DZ158"/>
  <c r="E159"/>
  <c r="I159"/>
  <c r="M159"/>
  <c r="T159"/>
  <c r="AA159" s="1"/>
  <c r="AF159"/>
  <c r="AM159"/>
  <c r="AZ159"/>
  <c r="BN159"/>
  <c r="BS159"/>
  <c r="CG159"/>
  <c r="CW159"/>
  <c r="DN159"/>
  <c r="EF159"/>
  <c r="J160"/>
  <c r="U160"/>
  <c r="AV160"/>
  <c r="BO160"/>
  <c r="CH160"/>
  <c r="CZ160"/>
  <c r="DP160"/>
  <c r="EH160"/>
  <c r="E162"/>
  <c r="M162"/>
  <c r="AF162"/>
  <c r="AZ162"/>
  <c r="BS162"/>
  <c r="CN162"/>
  <c r="CT162" s="1"/>
  <c r="DE162"/>
  <c r="DX162"/>
  <c r="EU162"/>
  <c r="D163"/>
  <c r="L163"/>
  <c r="AE163"/>
  <c r="AX163"/>
  <c r="BR163"/>
  <c r="CK163"/>
  <c r="DD163"/>
  <c r="DJ163" s="1"/>
  <c r="DW163"/>
  <c r="EJ163"/>
  <c r="I166"/>
  <c r="T166"/>
  <c r="AA166" s="1"/>
  <c r="AM166"/>
  <c r="BN166"/>
  <c r="CG166"/>
  <c r="CX166"/>
  <c r="DO166"/>
  <c r="EG166"/>
  <c r="H167"/>
  <c r="Q167"/>
  <c r="AL167"/>
  <c r="BE167"/>
  <c r="CF167"/>
  <c r="CW167"/>
  <c r="DN167"/>
  <c r="EF167"/>
  <c r="J168"/>
  <c r="EI182"/>
  <c r="DZ182"/>
  <c r="DV182"/>
  <c r="DM182"/>
  <c r="DA182"/>
  <c r="CV182"/>
  <c r="CJ182"/>
  <c r="BW182"/>
  <c r="BP182"/>
  <c r="BD182"/>
  <c r="BK182" s="1"/>
  <c r="BL182" s="1"/>
  <c r="AW182"/>
  <c r="EU182"/>
  <c r="EG182"/>
  <c r="DX182"/>
  <c r="EA182" s="1"/>
  <c r="DO182"/>
  <c r="DE182"/>
  <c r="CX182"/>
  <c r="CN182"/>
  <c r="CT182" s="1"/>
  <c r="CG182"/>
  <c r="BS182"/>
  <c r="F170"/>
  <c r="J170"/>
  <c r="N170"/>
  <c r="U170"/>
  <c r="AH170"/>
  <c r="AV170"/>
  <c r="BA170"/>
  <c r="BO170"/>
  <c r="BV170"/>
  <c r="CC170" s="1"/>
  <c r="CD170" s="1"/>
  <c r="CH170"/>
  <c r="CO170"/>
  <c r="CZ170"/>
  <c r="DL170"/>
  <c r="DP170"/>
  <c r="DY170"/>
  <c r="EH170"/>
  <c r="EV170"/>
  <c r="F172"/>
  <c r="J172"/>
  <c r="N172"/>
  <c r="U172"/>
  <c r="AH172"/>
  <c r="AV172"/>
  <c r="BA172"/>
  <c r="BO172"/>
  <c r="BV172"/>
  <c r="CC172" s="1"/>
  <c r="CD172" s="1"/>
  <c r="CH172"/>
  <c r="CO172"/>
  <c r="CZ172"/>
  <c r="DL172"/>
  <c r="DP172"/>
  <c r="DY172"/>
  <c r="EH172"/>
  <c r="EV172"/>
  <c r="F174"/>
  <c r="J174"/>
  <c r="N174"/>
  <c r="U174"/>
  <c r="AH174"/>
  <c r="AV174"/>
  <c r="BA174"/>
  <c r="BO174"/>
  <c r="BV174"/>
  <c r="CC174" s="1"/>
  <c r="CD174" s="1"/>
  <c r="CH174"/>
  <c r="CO174"/>
  <c r="CZ174"/>
  <c r="DL174"/>
  <c r="DP174"/>
  <c r="DY174"/>
  <c r="EH174"/>
  <c r="EV174"/>
  <c r="F176"/>
  <c r="J176"/>
  <c r="N176"/>
  <c r="U176"/>
  <c r="AH176"/>
  <c r="AV176"/>
  <c r="BA176"/>
  <c r="BO176"/>
  <c r="BV176"/>
  <c r="CC176" s="1"/>
  <c r="CD176" s="1"/>
  <c r="CH176"/>
  <c r="CO176"/>
  <c r="CZ176"/>
  <c r="DL176"/>
  <c r="DP176"/>
  <c r="DY176"/>
  <c r="EH176"/>
  <c r="EV176"/>
  <c r="F178"/>
  <c r="J178"/>
  <c r="N178"/>
  <c r="U178"/>
  <c r="AH178"/>
  <c r="AV178"/>
  <c r="BA178"/>
  <c r="BO178"/>
  <c r="BV178"/>
  <c r="CC178" s="1"/>
  <c r="CD178" s="1"/>
  <c r="CH178"/>
  <c r="CO178"/>
  <c r="CZ178"/>
  <c r="DL178"/>
  <c r="DP178"/>
  <c r="DY178"/>
  <c r="EH178"/>
  <c r="EV178"/>
  <c r="F180"/>
  <c r="J180"/>
  <c r="N180"/>
  <c r="U180"/>
  <c r="AH180"/>
  <c r="AV180"/>
  <c r="BA180"/>
  <c r="BO180"/>
  <c r="BV180"/>
  <c r="CC180" s="1"/>
  <c r="CD180" s="1"/>
  <c r="CH180"/>
  <c r="CO180"/>
  <c r="CZ180"/>
  <c r="DL180"/>
  <c r="DP180"/>
  <c r="DY180"/>
  <c r="EH180"/>
  <c r="EV180"/>
  <c r="F182"/>
  <c r="J182"/>
  <c r="N182"/>
  <c r="U182"/>
  <c r="AH182"/>
  <c r="AV182"/>
  <c r="BE182"/>
  <c r="BV182"/>
  <c r="CC182" s="1"/>
  <c r="CD182" s="1"/>
  <c r="CO182"/>
  <c r="DL182"/>
  <c r="DY182"/>
  <c r="EV182"/>
  <c r="F190"/>
  <c r="AH190"/>
  <c r="BV190"/>
  <c r="CC190" s="1"/>
  <c r="CD190" s="1"/>
  <c r="DL190"/>
  <c r="BA192"/>
  <c r="CO192"/>
  <c r="DY192"/>
  <c r="EI190"/>
  <c r="DZ190"/>
  <c r="DV190"/>
  <c r="DM190"/>
  <c r="DA190"/>
  <c r="CV190"/>
  <c r="CJ190"/>
  <c r="BW190"/>
  <c r="BP190"/>
  <c r="BD190"/>
  <c r="BK190" s="1"/>
  <c r="BL190" s="1"/>
  <c r="AW190"/>
  <c r="AI190"/>
  <c r="AD190"/>
  <c r="P190"/>
  <c r="K190"/>
  <c r="G190"/>
  <c r="C190"/>
  <c r="EJ190"/>
  <c r="EF190"/>
  <c r="DW190"/>
  <c r="DN190"/>
  <c r="DD190"/>
  <c r="DJ190" s="1"/>
  <c r="CW190"/>
  <c r="CK190"/>
  <c r="CF190"/>
  <c r="BR190"/>
  <c r="BE190"/>
  <c r="AX190"/>
  <c r="AL190"/>
  <c r="AE190"/>
  <c r="Q190"/>
  <c r="L190"/>
  <c r="H190"/>
  <c r="D190"/>
  <c r="EU190"/>
  <c r="EG190"/>
  <c r="DX190"/>
  <c r="DO190"/>
  <c r="DE190"/>
  <c r="CX190"/>
  <c r="CN190"/>
  <c r="CT190" s="1"/>
  <c r="CG190"/>
  <c r="BS190"/>
  <c r="BN190"/>
  <c r="AZ190"/>
  <c r="AM190"/>
  <c r="AF190"/>
  <c r="T190"/>
  <c r="AA190" s="1"/>
  <c r="M190"/>
  <c r="I190"/>
  <c r="E190"/>
  <c r="E170"/>
  <c r="I170"/>
  <c r="M170"/>
  <c r="T170"/>
  <c r="AA170" s="1"/>
  <c r="AF170"/>
  <c r="AM170"/>
  <c r="AZ170"/>
  <c r="BN170"/>
  <c r="BS170"/>
  <c r="CG170"/>
  <c r="CN170"/>
  <c r="CT170" s="1"/>
  <c r="CX170"/>
  <c r="DE170"/>
  <c r="DO170"/>
  <c r="DX170"/>
  <c r="EG170"/>
  <c r="EU170"/>
  <c r="E172"/>
  <c r="I172"/>
  <c r="M172"/>
  <c r="T172"/>
  <c r="AA172" s="1"/>
  <c r="AF172"/>
  <c r="AM172"/>
  <c r="AZ172"/>
  <c r="BN172"/>
  <c r="BS172"/>
  <c r="CG172"/>
  <c r="CN172"/>
  <c r="CT172" s="1"/>
  <c r="CX172"/>
  <c r="DE172"/>
  <c r="DO172"/>
  <c r="DX172"/>
  <c r="EG172"/>
  <c r="EU172"/>
  <c r="E174"/>
  <c r="I174"/>
  <c r="M174"/>
  <c r="T174"/>
  <c r="AA174" s="1"/>
  <c r="AF174"/>
  <c r="AM174"/>
  <c r="AZ174"/>
  <c r="BN174"/>
  <c r="BS174"/>
  <c r="CG174"/>
  <c r="CN174"/>
  <c r="CT174" s="1"/>
  <c r="CX174"/>
  <c r="DE174"/>
  <c r="DO174"/>
  <c r="DX174"/>
  <c r="EG174"/>
  <c r="EU174"/>
  <c r="E176"/>
  <c r="I176"/>
  <c r="M176"/>
  <c r="T176"/>
  <c r="AA176" s="1"/>
  <c r="AF176"/>
  <c r="AM176"/>
  <c r="AZ176"/>
  <c r="BN176"/>
  <c r="BS176"/>
  <c r="CG176"/>
  <c r="CN176"/>
  <c r="CT176" s="1"/>
  <c r="CX176"/>
  <c r="DE176"/>
  <c r="DO176"/>
  <c r="DX176"/>
  <c r="EG176"/>
  <c r="EU176"/>
  <c r="E178"/>
  <c r="I178"/>
  <c r="M178"/>
  <c r="T178"/>
  <c r="AA178" s="1"/>
  <c r="AF178"/>
  <c r="AM178"/>
  <c r="AZ178"/>
  <c r="BN178"/>
  <c r="BS178"/>
  <c r="CG178"/>
  <c r="CN178"/>
  <c r="CT178" s="1"/>
  <c r="CX178"/>
  <c r="DE178"/>
  <c r="DO178"/>
  <c r="DX178"/>
  <c r="EG178"/>
  <c r="EU178"/>
  <c r="E180"/>
  <c r="I180"/>
  <c r="M180"/>
  <c r="T180"/>
  <c r="AA180" s="1"/>
  <c r="AF180"/>
  <c r="AM180"/>
  <c r="AZ180"/>
  <c r="BN180"/>
  <c r="BS180"/>
  <c r="CG180"/>
  <c r="CN180"/>
  <c r="CT180" s="1"/>
  <c r="CX180"/>
  <c r="DE180"/>
  <c r="DO180"/>
  <c r="DX180"/>
  <c r="EG180"/>
  <c r="EU180"/>
  <c r="E182"/>
  <c r="I182"/>
  <c r="M182"/>
  <c r="T182"/>
  <c r="AA182" s="1"/>
  <c r="AF182"/>
  <c r="AM182"/>
  <c r="BA182"/>
  <c r="BR182"/>
  <c r="CK182"/>
  <c r="DD182"/>
  <c r="DJ182" s="1"/>
  <c r="DW182"/>
  <c r="EJ182"/>
  <c r="U190"/>
  <c r="BO190"/>
  <c r="CZ190"/>
  <c r="EH190"/>
  <c r="AV192"/>
  <c r="CH192"/>
  <c r="DP192"/>
  <c r="EU183"/>
  <c r="EG183"/>
  <c r="DX183"/>
  <c r="DO183"/>
  <c r="DE183"/>
  <c r="CX183"/>
  <c r="CN183"/>
  <c r="CT183" s="1"/>
  <c r="CG183"/>
  <c r="BS183"/>
  <c r="BN183"/>
  <c r="AZ183"/>
  <c r="AM183"/>
  <c r="AF183"/>
  <c r="T183"/>
  <c r="AA183" s="1"/>
  <c r="M183"/>
  <c r="I183"/>
  <c r="E183"/>
  <c r="EI183"/>
  <c r="DZ183"/>
  <c r="DV183"/>
  <c r="DM183"/>
  <c r="DA183"/>
  <c r="CV183"/>
  <c r="CJ183"/>
  <c r="BW183"/>
  <c r="BP183"/>
  <c r="BD183"/>
  <c r="BK183" s="1"/>
  <c r="BL183" s="1"/>
  <c r="AW183"/>
  <c r="AI183"/>
  <c r="AD183"/>
  <c r="P183"/>
  <c r="K183"/>
  <c r="G183"/>
  <c r="C183"/>
  <c r="EI184"/>
  <c r="DZ184"/>
  <c r="DV184"/>
  <c r="DM184"/>
  <c r="DA184"/>
  <c r="CV184"/>
  <c r="CJ184"/>
  <c r="BW184"/>
  <c r="BP184"/>
  <c r="BD184"/>
  <c r="BK184" s="1"/>
  <c r="BL184" s="1"/>
  <c r="AW184"/>
  <c r="AI184"/>
  <c r="AD184"/>
  <c r="P184"/>
  <c r="K184"/>
  <c r="G184"/>
  <c r="C184"/>
  <c r="EU184"/>
  <c r="EG184"/>
  <c r="DX184"/>
  <c r="DO184"/>
  <c r="DE184"/>
  <c r="CX184"/>
  <c r="CN184"/>
  <c r="CT184" s="1"/>
  <c r="CG184"/>
  <c r="BS184"/>
  <c r="BN184"/>
  <c r="AZ184"/>
  <c r="AM184"/>
  <c r="AF184"/>
  <c r="T184"/>
  <c r="AA184" s="1"/>
  <c r="M184"/>
  <c r="I184"/>
  <c r="E184"/>
  <c r="EU185"/>
  <c r="EG185"/>
  <c r="DX185"/>
  <c r="DO185"/>
  <c r="DE185"/>
  <c r="CX185"/>
  <c r="CN185"/>
  <c r="CT185" s="1"/>
  <c r="CG185"/>
  <c r="BS185"/>
  <c r="BN185"/>
  <c r="AZ185"/>
  <c r="AM185"/>
  <c r="AF185"/>
  <c r="T185"/>
  <c r="AA185" s="1"/>
  <c r="M185"/>
  <c r="I185"/>
  <c r="E185"/>
  <c r="EI185"/>
  <c r="DZ185"/>
  <c r="DV185"/>
  <c r="DM185"/>
  <c r="DA185"/>
  <c r="CV185"/>
  <c r="CJ185"/>
  <c r="BW185"/>
  <c r="BP185"/>
  <c r="BD185"/>
  <c r="BK185" s="1"/>
  <c r="BL185" s="1"/>
  <c r="AW185"/>
  <c r="AI185"/>
  <c r="AD185"/>
  <c r="P185"/>
  <c r="K185"/>
  <c r="G185"/>
  <c r="C185"/>
  <c r="EI186"/>
  <c r="DZ186"/>
  <c r="DV186"/>
  <c r="EA186" s="1"/>
  <c r="DM186"/>
  <c r="DA186"/>
  <c r="CV186"/>
  <c r="CJ186"/>
  <c r="BW186"/>
  <c r="BP186"/>
  <c r="BD186"/>
  <c r="BK186" s="1"/>
  <c r="BL186" s="1"/>
  <c r="AW186"/>
  <c r="AI186"/>
  <c r="AD186"/>
  <c r="P186"/>
  <c r="K186"/>
  <c r="G186"/>
  <c r="C186"/>
  <c r="EU186"/>
  <c r="EG186"/>
  <c r="DX186"/>
  <c r="DO186"/>
  <c r="DE186"/>
  <c r="CX186"/>
  <c r="CN186"/>
  <c r="CT186" s="1"/>
  <c r="CG186"/>
  <c r="BS186"/>
  <c r="BN186"/>
  <c r="AZ186"/>
  <c r="AM186"/>
  <c r="AF186"/>
  <c r="T186"/>
  <c r="AA186" s="1"/>
  <c r="M186"/>
  <c r="I186"/>
  <c r="E186"/>
  <c r="EU187"/>
  <c r="EG187"/>
  <c r="DX187"/>
  <c r="DO187"/>
  <c r="DE187"/>
  <c r="CX187"/>
  <c r="CN187"/>
  <c r="CT187" s="1"/>
  <c r="CG187"/>
  <c r="BS187"/>
  <c r="BN187"/>
  <c r="AZ187"/>
  <c r="AM187"/>
  <c r="AF187"/>
  <c r="T187"/>
  <c r="AA187" s="1"/>
  <c r="M187"/>
  <c r="I187"/>
  <c r="E187"/>
  <c r="EI187"/>
  <c r="DZ187"/>
  <c r="DV187"/>
  <c r="DM187"/>
  <c r="DA187"/>
  <c r="CV187"/>
  <c r="CJ187"/>
  <c r="BW187"/>
  <c r="BP187"/>
  <c r="BD187"/>
  <c r="BK187" s="1"/>
  <c r="BL187" s="1"/>
  <c r="AW187"/>
  <c r="AI187"/>
  <c r="AD187"/>
  <c r="P187"/>
  <c r="K187"/>
  <c r="G187"/>
  <c r="C187"/>
  <c r="EI188"/>
  <c r="DZ188"/>
  <c r="DV188"/>
  <c r="EA188" s="1"/>
  <c r="DM188"/>
  <c r="DA188"/>
  <c r="CV188"/>
  <c r="CJ188"/>
  <c r="BW188"/>
  <c r="BP188"/>
  <c r="BD188"/>
  <c r="BK188" s="1"/>
  <c r="BL188" s="1"/>
  <c r="AW188"/>
  <c r="AI188"/>
  <c r="AD188"/>
  <c r="P188"/>
  <c r="K188"/>
  <c r="G188"/>
  <c r="C188"/>
  <c r="EJ188"/>
  <c r="EF188"/>
  <c r="DW188"/>
  <c r="DN188"/>
  <c r="DD188"/>
  <c r="DJ188" s="1"/>
  <c r="CW188"/>
  <c r="EU188"/>
  <c r="EG188"/>
  <c r="DX188"/>
  <c r="DO188"/>
  <c r="DE188"/>
  <c r="CX188"/>
  <c r="CN188"/>
  <c r="CT188" s="1"/>
  <c r="CG188"/>
  <c r="BS188"/>
  <c r="BN188"/>
  <c r="AZ188"/>
  <c r="AM188"/>
  <c r="AF188"/>
  <c r="T188"/>
  <c r="AA188" s="1"/>
  <c r="M188"/>
  <c r="I188"/>
  <c r="E188"/>
  <c r="D170"/>
  <c r="H170"/>
  <c r="L170"/>
  <c r="Q170"/>
  <c r="AE170"/>
  <c r="AL170"/>
  <c r="AX170"/>
  <c r="BE170"/>
  <c r="BR170"/>
  <c r="CF170"/>
  <c r="CK170"/>
  <c r="CW170"/>
  <c r="DD170"/>
  <c r="DJ170" s="1"/>
  <c r="DN170"/>
  <c r="DW170"/>
  <c r="EF170"/>
  <c r="EJ170"/>
  <c r="D172"/>
  <c r="H172"/>
  <c r="L172"/>
  <c r="Q172"/>
  <c r="AE172"/>
  <c r="AL172"/>
  <c r="AX172"/>
  <c r="BE172"/>
  <c r="BR172"/>
  <c r="CF172"/>
  <c r="CK172"/>
  <c r="CW172"/>
  <c r="DD172"/>
  <c r="DJ172" s="1"/>
  <c r="DN172"/>
  <c r="DW172"/>
  <c r="EF172"/>
  <c r="EL172" s="1"/>
  <c r="EJ172"/>
  <c r="D174"/>
  <c r="H174"/>
  <c r="L174"/>
  <c r="Q174"/>
  <c r="AE174"/>
  <c r="AL174"/>
  <c r="AX174"/>
  <c r="BE174"/>
  <c r="BR174"/>
  <c r="CF174"/>
  <c r="CK174"/>
  <c r="CW174"/>
  <c r="DD174"/>
  <c r="DJ174" s="1"/>
  <c r="DN174"/>
  <c r="DW174"/>
  <c r="EF174"/>
  <c r="EJ174"/>
  <c r="D176"/>
  <c r="H176"/>
  <c r="L176"/>
  <c r="Q176"/>
  <c r="AE176"/>
  <c r="AL176"/>
  <c r="AX176"/>
  <c r="BE176"/>
  <c r="BR176"/>
  <c r="CF176"/>
  <c r="CK176"/>
  <c r="CW176"/>
  <c r="DD176"/>
  <c r="DJ176" s="1"/>
  <c r="DN176"/>
  <c r="DW176"/>
  <c r="EF176"/>
  <c r="EL176" s="1"/>
  <c r="EJ176"/>
  <c r="D178"/>
  <c r="H178"/>
  <c r="L178"/>
  <c r="Q178"/>
  <c r="AE178"/>
  <c r="AL178"/>
  <c r="AX178"/>
  <c r="BE178"/>
  <c r="BR178"/>
  <c r="CF178"/>
  <c r="CK178"/>
  <c r="CW178"/>
  <c r="DD178"/>
  <c r="DJ178" s="1"/>
  <c r="DN178"/>
  <c r="DW178"/>
  <c r="EF178"/>
  <c r="EJ178"/>
  <c r="D180"/>
  <c r="H180"/>
  <c r="L180"/>
  <c r="Q180"/>
  <c r="AE180"/>
  <c r="AL180"/>
  <c r="AX180"/>
  <c r="BE180"/>
  <c r="BR180"/>
  <c r="CF180"/>
  <c r="CK180"/>
  <c r="CW180"/>
  <c r="DD180"/>
  <c r="DJ180" s="1"/>
  <c r="DN180"/>
  <c r="DW180"/>
  <c r="EF180"/>
  <c r="EL180" s="1"/>
  <c r="EJ180"/>
  <c r="D182"/>
  <c r="H182"/>
  <c r="L182"/>
  <c r="Q182"/>
  <c r="AE182"/>
  <c r="AL182"/>
  <c r="AZ182"/>
  <c r="BO182"/>
  <c r="CH182"/>
  <c r="CZ182"/>
  <c r="DP182"/>
  <c r="EH182"/>
  <c r="J183"/>
  <c r="U183"/>
  <c r="AV183"/>
  <c r="BH183" s="1"/>
  <c r="BO183"/>
  <c r="CH183"/>
  <c r="CZ183"/>
  <c r="DP183"/>
  <c r="EH183"/>
  <c r="J184"/>
  <c r="U184"/>
  <c r="AV184"/>
  <c r="BO184"/>
  <c r="CH184"/>
  <c r="CZ184"/>
  <c r="DP184"/>
  <c r="EH184"/>
  <c r="J185"/>
  <c r="U185"/>
  <c r="AV185"/>
  <c r="BH185" s="1"/>
  <c r="BO185"/>
  <c r="CH185"/>
  <c r="CZ185"/>
  <c r="DP185"/>
  <c r="EH185"/>
  <c r="J186"/>
  <c r="U186"/>
  <c r="AV186"/>
  <c r="BO186"/>
  <c r="CH186"/>
  <c r="CZ186"/>
  <c r="DP186"/>
  <c r="EH186"/>
  <c r="J187"/>
  <c r="U187"/>
  <c r="AV187"/>
  <c r="BH187" s="1"/>
  <c r="BO187"/>
  <c r="CH187"/>
  <c r="CZ187"/>
  <c r="DP187"/>
  <c r="EH187"/>
  <c r="J188"/>
  <c r="U188"/>
  <c r="AV188"/>
  <c r="BO188"/>
  <c r="CH188"/>
  <c r="DL188"/>
  <c r="EV188"/>
  <c r="N190"/>
  <c r="BA190"/>
  <c r="CO190"/>
  <c r="DY190"/>
  <c r="F192"/>
  <c r="AH192"/>
  <c r="BV192"/>
  <c r="CC192" s="1"/>
  <c r="CD192" s="1"/>
  <c r="DL192"/>
  <c r="EI192"/>
  <c r="DZ192"/>
  <c r="DV192"/>
  <c r="DM192"/>
  <c r="DA192"/>
  <c r="CV192"/>
  <c r="CJ192"/>
  <c r="BW192"/>
  <c r="BP192"/>
  <c r="BD192"/>
  <c r="BK192" s="1"/>
  <c r="BL192" s="1"/>
  <c r="AW192"/>
  <c r="AI192"/>
  <c r="AD192"/>
  <c r="P192"/>
  <c r="K192"/>
  <c r="G192"/>
  <c r="EP192" s="1"/>
  <c r="EQ192" s="1"/>
  <c r="ER192" s="1"/>
  <c r="C192"/>
  <c r="EJ192"/>
  <c r="EF192"/>
  <c r="DW192"/>
  <c r="DN192"/>
  <c r="DD192"/>
  <c r="DJ192" s="1"/>
  <c r="CW192"/>
  <c r="CK192"/>
  <c r="CF192"/>
  <c r="BR192"/>
  <c r="BE192"/>
  <c r="AX192"/>
  <c r="AL192"/>
  <c r="AE192"/>
  <c r="Q192"/>
  <c r="L192"/>
  <c r="H192"/>
  <c r="D192"/>
  <c r="EU192"/>
  <c r="EG192"/>
  <c r="DX192"/>
  <c r="DO192"/>
  <c r="DE192"/>
  <c r="CX192"/>
  <c r="CN192"/>
  <c r="CT192" s="1"/>
  <c r="CG192"/>
  <c r="BS192"/>
  <c r="BN192"/>
  <c r="AZ192"/>
  <c r="AM192"/>
  <c r="AF192"/>
  <c r="T192"/>
  <c r="AA192" s="1"/>
  <c r="M192"/>
  <c r="I192"/>
  <c r="E192"/>
  <c r="C170"/>
  <c r="G170"/>
  <c r="K170"/>
  <c r="P170"/>
  <c r="AD170"/>
  <c r="AI170"/>
  <c r="AW170"/>
  <c r="BD170"/>
  <c r="BK170" s="1"/>
  <c r="BL170" s="1"/>
  <c r="BP170"/>
  <c r="BW170"/>
  <c r="CJ170"/>
  <c r="CV170"/>
  <c r="DA170"/>
  <c r="DM170"/>
  <c r="DV170"/>
  <c r="EB170" s="1"/>
  <c r="DZ170"/>
  <c r="C172"/>
  <c r="G172"/>
  <c r="K172"/>
  <c r="P172"/>
  <c r="AD172"/>
  <c r="AI172"/>
  <c r="AW172"/>
  <c r="BD172"/>
  <c r="BK172" s="1"/>
  <c r="BL172" s="1"/>
  <c r="BP172"/>
  <c r="BW172"/>
  <c r="CJ172"/>
  <c r="CV172"/>
  <c r="DA172"/>
  <c r="DM172"/>
  <c r="DV172"/>
  <c r="DZ172"/>
  <c r="C174"/>
  <c r="G174"/>
  <c r="K174"/>
  <c r="P174"/>
  <c r="AD174"/>
  <c r="AI174"/>
  <c r="AW174"/>
  <c r="BD174"/>
  <c r="BK174" s="1"/>
  <c r="BL174" s="1"/>
  <c r="BP174"/>
  <c r="BW174"/>
  <c r="CJ174"/>
  <c r="CV174"/>
  <c r="DA174"/>
  <c r="DM174"/>
  <c r="DV174"/>
  <c r="DZ174"/>
  <c r="C176"/>
  <c r="G176"/>
  <c r="K176"/>
  <c r="P176"/>
  <c r="AD176"/>
  <c r="AP176" s="1"/>
  <c r="AI176"/>
  <c r="AW176"/>
  <c r="BD176"/>
  <c r="BK176" s="1"/>
  <c r="BL176" s="1"/>
  <c r="BP176"/>
  <c r="BW176"/>
  <c r="CJ176"/>
  <c r="CV176"/>
  <c r="DA176"/>
  <c r="DM176"/>
  <c r="DV176"/>
  <c r="EB176" s="1"/>
  <c r="DZ176"/>
  <c r="C178"/>
  <c r="G178"/>
  <c r="K178"/>
  <c r="P178"/>
  <c r="AD178"/>
  <c r="AI178"/>
  <c r="AW178"/>
  <c r="BD178"/>
  <c r="BK178" s="1"/>
  <c r="BL178" s="1"/>
  <c r="BP178"/>
  <c r="BW178"/>
  <c r="CJ178"/>
  <c r="CV178"/>
  <c r="DA178"/>
  <c r="DM178"/>
  <c r="DV178"/>
  <c r="EB178" s="1"/>
  <c r="DZ178"/>
  <c r="C180"/>
  <c r="G180"/>
  <c r="K180"/>
  <c r="P180"/>
  <c r="AD180"/>
  <c r="AI180"/>
  <c r="AW180"/>
  <c r="BD180"/>
  <c r="BK180" s="1"/>
  <c r="BL180" s="1"/>
  <c r="BP180"/>
  <c r="BW180"/>
  <c r="CJ180"/>
  <c r="CV180"/>
  <c r="DA180"/>
  <c r="DM180"/>
  <c r="DV180"/>
  <c r="DZ180"/>
  <c r="C182"/>
  <c r="G182"/>
  <c r="K182"/>
  <c r="P182"/>
  <c r="AD182"/>
  <c r="AI182"/>
  <c r="AX182"/>
  <c r="BN182"/>
  <c r="CF182"/>
  <c r="CW182"/>
  <c r="DN182"/>
  <c r="EF182"/>
  <c r="EL182" s="1"/>
  <c r="H183"/>
  <c r="Q183"/>
  <c r="AL183"/>
  <c r="BE183"/>
  <c r="CF183"/>
  <c r="CW183"/>
  <c r="DN183"/>
  <c r="EF183"/>
  <c r="EL183" s="1"/>
  <c r="H184"/>
  <c r="Q184"/>
  <c r="AL184"/>
  <c r="BE184"/>
  <c r="CF184"/>
  <c r="CW184"/>
  <c r="DN184"/>
  <c r="EF184"/>
  <c r="H185"/>
  <c r="Q185"/>
  <c r="AL185"/>
  <c r="BE185"/>
  <c r="CF185"/>
  <c r="CW185"/>
  <c r="DN185"/>
  <c r="EF185"/>
  <c r="EL185" s="1"/>
  <c r="H186"/>
  <c r="Q186"/>
  <c r="AL186"/>
  <c r="BE186"/>
  <c r="CF186"/>
  <c r="CW186"/>
  <c r="DN186"/>
  <c r="EF186"/>
  <c r="H187"/>
  <c r="Q187"/>
  <c r="AL187"/>
  <c r="BE187"/>
  <c r="CF187"/>
  <c r="CW187"/>
  <c r="DN187"/>
  <c r="EF187"/>
  <c r="EL187" s="1"/>
  <c r="H188"/>
  <c r="Q188"/>
  <c r="AL188"/>
  <c r="BE188"/>
  <c r="CF188"/>
  <c r="CZ188"/>
  <c r="EH188"/>
  <c r="J190"/>
  <c r="AV190"/>
  <c r="CH190"/>
  <c r="DP190"/>
  <c r="U192"/>
  <c r="BO192"/>
  <c r="CZ192"/>
  <c r="EH192"/>
  <c r="EU198"/>
  <c r="EG198"/>
  <c r="DX198"/>
  <c r="DO198"/>
  <c r="DE198"/>
  <c r="CX198"/>
  <c r="CN198"/>
  <c r="CT198" s="1"/>
  <c r="CG198"/>
  <c r="BS198"/>
  <c r="BN198"/>
  <c r="AZ198"/>
  <c r="AM198"/>
  <c r="AF198"/>
  <c r="T198"/>
  <c r="AA198" s="1"/>
  <c r="M198"/>
  <c r="I198"/>
  <c r="E198"/>
  <c r="EV198"/>
  <c r="EH198"/>
  <c r="DY198"/>
  <c r="DP198"/>
  <c r="DL198"/>
  <c r="CZ198"/>
  <c r="CO198"/>
  <c r="CH198"/>
  <c r="BV198"/>
  <c r="CC198" s="1"/>
  <c r="CD198" s="1"/>
  <c r="BO198"/>
  <c r="BA198"/>
  <c r="AV198"/>
  <c r="AH198"/>
  <c r="U198"/>
  <c r="N198"/>
  <c r="J198"/>
  <c r="F198"/>
  <c r="EI201"/>
  <c r="DZ201"/>
  <c r="DV201"/>
  <c r="DM201"/>
  <c r="DA201"/>
  <c r="CV201"/>
  <c r="CJ201"/>
  <c r="BW201"/>
  <c r="BP201"/>
  <c r="BD201"/>
  <c r="BK201" s="1"/>
  <c r="BL201" s="1"/>
  <c r="AW201"/>
  <c r="AI201"/>
  <c r="AD201"/>
  <c r="P201"/>
  <c r="K201"/>
  <c r="G201"/>
  <c r="EP201" s="1"/>
  <c r="EQ201" s="1"/>
  <c r="ER201" s="1"/>
  <c r="C201"/>
  <c r="EJ201"/>
  <c r="EF201"/>
  <c r="DW201"/>
  <c r="DN201"/>
  <c r="DD201"/>
  <c r="DJ201" s="1"/>
  <c r="CW201"/>
  <c r="CK201"/>
  <c r="CF201"/>
  <c r="BR201"/>
  <c r="BE201"/>
  <c r="AX201"/>
  <c r="AL201"/>
  <c r="AE201"/>
  <c r="Q201"/>
  <c r="L201"/>
  <c r="H201"/>
  <c r="D201"/>
  <c r="EU201"/>
  <c r="EG201"/>
  <c r="DX201"/>
  <c r="DO201"/>
  <c r="DE201"/>
  <c r="CX201"/>
  <c r="CN201"/>
  <c r="CT201" s="1"/>
  <c r="CG201"/>
  <c r="BS201"/>
  <c r="BN201"/>
  <c r="AZ201"/>
  <c r="AM201"/>
  <c r="AF201"/>
  <c r="T201"/>
  <c r="AA201" s="1"/>
  <c r="M201"/>
  <c r="I201"/>
  <c r="E201"/>
  <c r="EU202"/>
  <c r="EG202"/>
  <c r="DX202"/>
  <c r="DO202"/>
  <c r="DE202"/>
  <c r="CX202"/>
  <c r="CN202"/>
  <c r="CT202" s="1"/>
  <c r="CG202"/>
  <c r="BS202"/>
  <c r="BN202"/>
  <c r="AZ202"/>
  <c r="AM202"/>
  <c r="AF202"/>
  <c r="T202"/>
  <c r="AA202" s="1"/>
  <c r="M202"/>
  <c r="I202"/>
  <c r="E202"/>
  <c r="EV202"/>
  <c r="EH202"/>
  <c r="DY202"/>
  <c r="DP202"/>
  <c r="DQ202" s="1"/>
  <c r="DL202"/>
  <c r="CZ202"/>
  <c r="CO202"/>
  <c r="CH202"/>
  <c r="BV202"/>
  <c r="CC202" s="1"/>
  <c r="CD202" s="1"/>
  <c r="BO202"/>
  <c r="BA202"/>
  <c r="AV202"/>
  <c r="AH202"/>
  <c r="U202"/>
  <c r="N202"/>
  <c r="J202"/>
  <c r="F202"/>
  <c r="EI202"/>
  <c r="DZ202"/>
  <c r="DV202"/>
  <c r="DM202"/>
  <c r="DA202"/>
  <c r="CV202"/>
  <c r="CJ202"/>
  <c r="BW202"/>
  <c r="BP202"/>
  <c r="BD202"/>
  <c r="BK202" s="1"/>
  <c r="BL202" s="1"/>
  <c r="AW202"/>
  <c r="AI202"/>
  <c r="AD202"/>
  <c r="P202"/>
  <c r="K202"/>
  <c r="G202"/>
  <c r="C202"/>
  <c r="U201"/>
  <c r="BO201"/>
  <c r="CZ201"/>
  <c r="EH201"/>
  <c r="EI195"/>
  <c r="DZ195"/>
  <c r="DV195"/>
  <c r="DM195"/>
  <c r="DA195"/>
  <c r="CV195"/>
  <c r="CJ195"/>
  <c r="BW195"/>
  <c r="BP195"/>
  <c r="BD195"/>
  <c r="BK195" s="1"/>
  <c r="BL195" s="1"/>
  <c r="AW195"/>
  <c r="AI195"/>
  <c r="AD195"/>
  <c r="P195"/>
  <c r="K195"/>
  <c r="G195"/>
  <c r="C195"/>
  <c r="EJ195"/>
  <c r="EF195"/>
  <c r="DW195"/>
  <c r="DN195"/>
  <c r="DD195"/>
  <c r="DJ195" s="1"/>
  <c r="CW195"/>
  <c r="CK195"/>
  <c r="CF195"/>
  <c r="BR195"/>
  <c r="BE195"/>
  <c r="AX195"/>
  <c r="AL195"/>
  <c r="AE195"/>
  <c r="Q195"/>
  <c r="L195"/>
  <c r="H195"/>
  <c r="D195"/>
  <c r="EI207"/>
  <c r="DZ207"/>
  <c r="DV207"/>
  <c r="DM207"/>
  <c r="DA207"/>
  <c r="CV207"/>
  <c r="CJ207"/>
  <c r="BW207"/>
  <c r="BP207"/>
  <c r="BD207"/>
  <c r="BK207" s="1"/>
  <c r="BL207" s="1"/>
  <c r="AW207"/>
  <c r="AI207"/>
  <c r="AD207"/>
  <c r="P207"/>
  <c r="K207"/>
  <c r="G207"/>
  <c r="EP207" s="1"/>
  <c r="EQ207" s="1"/>
  <c r="ER207" s="1"/>
  <c r="C207"/>
  <c r="EJ207"/>
  <c r="EF207"/>
  <c r="DW207"/>
  <c r="DN207"/>
  <c r="DD207"/>
  <c r="DJ207" s="1"/>
  <c r="CW207"/>
  <c r="CK207"/>
  <c r="CF207"/>
  <c r="BR207"/>
  <c r="BE207"/>
  <c r="AX207"/>
  <c r="AL207"/>
  <c r="AE207"/>
  <c r="Q207"/>
  <c r="L207"/>
  <c r="H207"/>
  <c r="D207"/>
  <c r="EU207"/>
  <c r="EG207"/>
  <c r="DX207"/>
  <c r="DO207"/>
  <c r="DE207"/>
  <c r="CX207"/>
  <c r="CN207"/>
  <c r="CT207" s="1"/>
  <c r="CG207"/>
  <c r="BS207"/>
  <c r="BN207"/>
  <c r="AZ207"/>
  <c r="AM207"/>
  <c r="AF207"/>
  <c r="T207"/>
  <c r="AA207" s="1"/>
  <c r="M207"/>
  <c r="I207"/>
  <c r="E207"/>
  <c r="C189"/>
  <c r="G189"/>
  <c r="K189"/>
  <c r="P189"/>
  <c r="AD189"/>
  <c r="AI189"/>
  <c r="AW189"/>
  <c r="BD189"/>
  <c r="BK189" s="1"/>
  <c r="BL189" s="1"/>
  <c r="BP189"/>
  <c r="BW189"/>
  <c r="CJ189"/>
  <c r="CV189"/>
  <c r="DA189"/>
  <c r="DM189"/>
  <c r="DV189"/>
  <c r="DZ189"/>
  <c r="EI189"/>
  <c r="C191"/>
  <c r="G191"/>
  <c r="K191"/>
  <c r="P191"/>
  <c r="AD191"/>
  <c r="AI191"/>
  <c r="AW191"/>
  <c r="BD191"/>
  <c r="BK191" s="1"/>
  <c r="BL191" s="1"/>
  <c r="BP191"/>
  <c r="BW191"/>
  <c r="CJ191"/>
  <c r="CV191"/>
  <c r="DA191"/>
  <c r="DM191"/>
  <c r="DV191"/>
  <c r="DZ191"/>
  <c r="EI191"/>
  <c r="C193"/>
  <c r="G193"/>
  <c r="K193"/>
  <c r="P193"/>
  <c r="AD193"/>
  <c r="AM193"/>
  <c r="BN193"/>
  <c r="CB193" s="1"/>
  <c r="CG193"/>
  <c r="CX193"/>
  <c r="DO193"/>
  <c r="H194"/>
  <c r="Q194"/>
  <c r="AL194"/>
  <c r="BE194"/>
  <c r="CF194"/>
  <c r="CW194"/>
  <c r="DN194"/>
  <c r="J195"/>
  <c r="U195"/>
  <c r="AV195"/>
  <c r="BO195"/>
  <c r="CH195"/>
  <c r="CZ195"/>
  <c r="DP195"/>
  <c r="EH195"/>
  <c r="E197"/>
  <c r="M197"/>
  <c r="AF197"/>
  <c r="AZ197"/>
  <c r="BS197"/>
  <c r="CN197"/>
  <c r="CT197" s="1"/>
  <c r="DE197"/>
  <c r="DX197"/>
  <c r="D198"/>
  <c r="L198"/>
  <c r="AE198"/>
  <c r="AX198"/>
  <c r="BR198"/>
  <c r="CK198"/>
  <c r="DD198"/>
  <c r="DJ198" s="1"/>
  <c r="DW198"/>
  <c r="EJ198"/>
  <c r="N201"/>
  <c r="BA201"/>
  <c r="CO201"/>
  <c r="DY201"/>
  <c r="D202"/>
  <c r="AE202"/>
  <c r="BR202"/>
  <c r="DD202"/>
  <c r="DJ202" s="1"/>
  <c r="EJ202"/>
  <c r="F205"/>
  <c r="AH205"/>
  <c r="BV205"/>
  <c r="CC205" s="1"/>
  <c r="CD205" s="1"/>
  <c r="DL205"/>
  <c r="U207"/>
  <c r="BO207"/>
  <c r="CZ207"/>
  <c r="EH207"/>
  <c r="EI193"/>
  <c r="DZ193"/>
  <c r="DV193"/>
  <c r="DM193"/>
  <c r="DA193"/>
  <c r="CV193"/>
  <c r="CJ193"/>
  <c r="BW193"/>
  <c r="BP193"/>
  <c r="BD193"/>
  <c r="BK193" s="1"/>
  <c r="BL193" s="1"/>
  <c r="AW193"/>
  <c r="AI193"/>
  <c r="EJ193"/>
  <c r="EF193"/>
  <c r="EK193" s="1"/>
  <c r="DW193"/>
  <c r="DN193"/>
  <c r="DD193"/>
  <c r="DJ193" s="1"/>
  <c r="CW193"/>
  <c r="CK193"/>
  <c r="CF193"/>
  <c r="BR193"/>
  <c r="BE193"/>
  <c r="AX193"/>
  <c r="AL193"/>
  <c r="EU194"/>
  <c r="EG194"/>
  <c r="DX194"/>
  <c r="DO194"/>
  <c r="DE194"/>
  <c r="CX194"/>
  <c r="CN194"/>
  <c r="CT194" s="1"/>
  <c r="CG194"/>
  <c r="BS194"/>
  <c r="BN194"/>
  <c r="AZ194"/>
  <c r="AM194"/>
  <c r="AF194"/>
  <c r="T194"/>
  <c r="AA194" s="1"/>
  <c r="M194"/>
  <c r="I194"/>
  <c r="E194"/>
  <c r="EV194"/>
  <c r="EH194"/>
  <c r="DY194"/>
  <c r="DP194"/>
  <c r="DL194"/>
  <c r="CZ194"/>
  <c r="CO194"/>
  <c r="CH194"/>
  <c r="BV194"/>
  <c r="CC194" s="1"/>
  <c r="CD194" s="1"/>
  <c r="BO194"/>
  <c r="BA194"/>
  <c r="AV194"/>
  <c r="AH194"/>
  <c r="U194"/>
  <c r="N194"/>
  <c r="J194"/>
  <c r="F194"/>
  <c r="EI197"/>
  <c r="DZ197"/>
  <c r="DV197"/>
  <c r="DM197"/>
  <c r="DA197"/>
  <c r="CV197"/>
  <c r="CJ197"/>
  <c r="BW197"/>
  <c r="BP197"/>
  <c r="BD197"/>
  <c r="BK197" s="1"/>
  <c r="BL197" s="1"/>
  <c r="AW197"/>
  <c r="AI197"/>
  <c r="AD197"/>
  <c r="P197"/>
  <c r="K197"/>
  <c r="G197"/>
  <c r="EP197" s="1"/>
  <c r="EQ197" s="1"/>
  <c r="ER197" s="1"/>
  <c r="C197"/>
  <c r="EJ197"/>
  <c r="EF197"/>
  <c r="DW197"/>
  <c r="DN197"/>
  <c r="DD197"/>
  <c r="DJ197" s="1"/>
  <c r="CW197"/>
  <c r="CK197"/>
  <c r="CF197"/>
  <c r="BR197"/>
  <c r="BE197"/>
  <c r="AX197"/>
  <c r="AL197"/>
  <c r="AE197"/>
  <c r="Q197"/>
  <c r="L197"/>
  <c r="H197"/>
  <c r="D197"/>
  <c r="EI205"/>
  <c r="DZ205"/>
  <c r="DV205"/>
  <c r="DM205"/>
  <c r="DA205"/>
  <c r="CV205"/>
  <c r="CJ205"/>
  <c r="BW205"/>
  <c r="BP205"/>
  <c r="BD205"/>
  <c r="BK205" s="1"/>
  <c r="BL205" s="1"/>
  <c r="AW205"/>
  <c r="AI205"/>
  <c r="AD205"/>
  <c r="P205"/>
  <c r="K205"/>
  <c r="G205"/>
  <c r="EP205" s="1"/>
  <c r="EQ205" s="1"/>
  <c r="ER205" s="1"/>
  <c r="C205"/>
  <c r="EJ205"/>
  <c r="EF205"/>
  <c r="DW205"/>
  <c r="DN205"/>
  <c r="DD205"/>
  <c r="DJ205" s="1"/>
  <c r="CW205"/>
  <c r="CK205"/>
  <c r="CF205"/>
  <c r="BR205"/>
  <c r="BE205"/>
  <c r="AX205"/>
  <c r="AL205"/>
  <c r="AE205"/>
  <c r="Q205"/>
  <c r="L205"/>
  <c r="H205"/>
  <c r="D205"/>
  <c r="EU205"/>
  <c r="EG205"/>
  <c r="DX205"/>
  <c r="DO205"/>
  <c r="DE205"/>
  <c r="CX205"/>
  <c r="CN205"/>
  <c r="CT205" s="1"/>
  <c r="CG205"/>
  <c r="BS205"/>
  <c r="BN205"/>
  <c r="AZ205"/>
  <c r="AM205"/>
  <c r="AF205"/>
  <c r="T205"/>
  <c r="AA205" s="1"/>
  <c r="M205"/>
  <c r="I205"/>
  <c r="E205"/>
  <c r="EU206"/>
  <c r="EG206"/>
  <c r="DX206"/>
  <c r="DO206"/>
  <c r="DE206"/>
  <c r="CX206"/>
  <c r="CN206"/>
  <c r="CT206" s="1"/>
  <c r="CG206"/>
  <c r="BS206"/>
  <c r="BN206"/>
  <c r="AZ206"/>
  <c r="AM206"/>
  <c r="AF206"/>
  <c r="T206"/>
  <c r="AA206" s="1"/>
  <c r="M206"/>
  <c r="I206"/>
  <c r="E206"/>
  <c r="EV206"/>
  <c r="EH206"/>
  <c r="DY206"/>
  <c r="DP206"/>
  <c r="DL206"/>
  <c r="CZ206"/>
  <c r="CO206"/>
  <c r="CH206"/>
  <c r="BV206"/>
  <c r="CC206" s="1"/>
  <c r="CD206" s="1"/>
  <c r="BO206"/>
  <c r="BA206"/>
  <c r="AV206"/>
  <c r="AH206"/>
  <c r="U206"/>
  <c r="N206"/>
  <c r="J206"/>
  <c r="F206"/>
  <c r="EI206"/>
  <c r="DZ206"/>
  <c r="DV206"/>
  <c r="DM206"/>
  <c r="DA206"/>
  <c r="CV206"/>
  <c r="CJ206"/>
  <c r="BW206"/>
  <c r="BP206"/>
  <c r="BD206"/>
  <c r="BK206" s="1"/>
  <c r="BL206" s="1"/>
  <c r="AW206"/>
  <c r="AI206"/>
  <c r="AD206"/>
  <c r="P206"/>
  <c r="K206"/>
  <c r="G206"/>
  <c r="C206"/>
  <c r="F189"/>
  <c r="J189"/>
  <c r="N189"/>
  <c r="U189"/>
  <c r="AH189"/>
  <c r="AV189"/>
  <c r="BA189"/>
  <c r="BO189"/>
  <c r="BV189"/>
  <c r="CC189" s="1"/>
  <c r="CD189" s="1"/>
  <c r="CH189"/>
  <c r="CO189"/>
  <c r="CZ189"/>
  <c r="DL189"/>
  <c r="DP189"/>
  <c r="DQ189" s="1"/>
  <c r="DY189"/>
  <c r="EH189"/>
  <c r="EV189"/>
  <c r="F191"/>
  <c r="J191"/>
  <c r="N191"/>
  <c r="U191"/>
  <c r="AH191"/>
  <c r="AV191"/>
  <c r="BA191"/>
  <c r="BO191"/>
  <c r="BV191"/>
  <c r="CC191" s="1"/>
  <c r="CD191" s="1"/>
  <c r="CH191"/>
  <c r="CO191"/>
  <c r="CZ191"/>
  <c r="DL191"/>
  <c r="DP191"/>
  <c r="DY191"/>
  <c r="EH191"/>
  <c r="EV191"/>
  <c r="F193"/>
  <c r="J193"/>
  <c r="N193"/>
  <c r="U193"/>
  <c r="AH193"/>
  <c r="BA193"/>
  <c r="BV193"/>
  <c r="CC193" s="1"/>
  <c r="CD193" s="1"/>
  <c r="CO193"/>
  <c r="DL193"/>
  <c r="DY193"/>
  <c r="EV193"/>
  <c r="J197"/>
  <c r="U197"/>
  <c r="AV197"/>
  <c r="BO197"/>
  <c r="CH197"/>
  <c r="CZ197"/>
  <c r="DP197"/>
  <c r="EH197"/>
  <c r="C198"/>
  <c r="K198"/>
  <c r="AD198"/>
  <c r="AW198"/>
  <c r="BP198"/>
  <c r="CJ198"/>
  <c r="DA198"/>
  <c r="DV198"/>
  <c r="EI198"/>
  <c r="J201"/>
  <c r="AV201"/>
  <c r="CH201"/>
  <c r="DP201"/>
  <c r="Q202"/>
  <c r="BE202"/>
  <c r="CW202"/>
  <c r="EF202"/>
  <c r="U205"/>
  <c r="BO205"/>
  <c r="CZ205"/>
  <c r="EH205"/>
  <c r="N207"/>
  <c r="BA207"/>
  <c r="CO207"/>
  <c r="DY207"/>
  <c r="EU196"/>
  <c r="EG196"/>
  <c r="DX196"/>
  <c r="DO196"/>
  <c r="DE196"/>
  <c r="CX196"/>
  <c r="CN196"/>
  <c r="CT196" s="1"/>
  <c r="CG196"/>
  <c r="BS196"/>
  <c r="BN196"/>
  <c r="AZ196"/>
  <c r="AM196"/>
  <c r="AF196"/>
  <c r="T196"/>
  <c r="AA196" s="1"/>
  <c r="M196"/>
  <c r="I196"/>
  <c r="E196"/>
  <c r="EV196"/>
  <c r="EH196"/>
  <c r="DY196"/>
  <c r="EA196" s="1"/>
  <c r="DP196"/>
  <c r="DL196"/>
  <c r="CZ196"/>
  <c r="CO196"/>
  <c r="CH196"/>
  <c r="BV196"/>
  <c r="CC196" s="1"/>
  <c r="CD196" s="1"/>
  <c r="BO196"/>
  <c r="BA196"/>
  <c r="AV196"/>
  <c r="AH196"/>
  <c r="U196"/>
  <c r="N196"/>
  <c r="J196"/>
  <c r="F196"/>
  <c r="EI199"/>
  <c r="DZ199"/>
  <c r="DV199"/>
  <c r="DM199"/>
  <c r="DA199"/>
  <c r="CV199"/>
  <c r="CJ199"/>
  <c r="BW199"/>
  <c r="BP199"/>
  <c r="BD199"/>
  <c r="BK199" s="1"/>
  <c r="BL199" s="1"/>
  <c r="AW199"/>
  <c r="AI199"/>
  <c r="AD199"/>
  <c r="P199"/>
  <c r="K199"/>
  <c r="G199"/>
  <c r="EP199" s="1"/>
  <c r="EQ199" s="1"/>
  <c r="ER199" s="1"/>
  <c r="C199"/>
  <c r="EJ199"/>
  <c r="EF199"/>
  <c r="DW199"/>
  <c r="DN199"/>
  <c r="DD199"/>
  <c r="DJ199" s="1"/>
  <c r="CW199"/>
  <c r="CK199"/>
  <c r="CF199"/>
  <c r="BR199"/>
  <c r="BE199"/>
  <c r="AX199"/>
  <c r="AL199"/>
  <c r="AE199"/>
  <c r="Q199"/>
  <c r="L199"/>
  <c r="H199"/>
  <c r="D199"/>
  <c r="EU199"/>
  <c r="EG199"/>
  <c r="DX199"/>
  <c r="DO199"/>
  <c r="DE199"/>
  <c r="CX199"/>
  <c r="CN199"/>
  <c r="CT199" s="1"/>
  <c r="CG199"/>
  <c r="BS199"/>
  <c r="BN199"/>
  <c r="AZ199"/>
  <c r="AM199"/>
  <c r="AF199"/>
  <c r="T199"/>
  <c r="AA199" s="1"/>
  <c r="M199"/>
  <c r="EI203"/>
  <c r="DZ203"/>
  <c r="DV203"/>
  <c r="DM203"/>
  <c r="DA203"/>
  <c r="CV203"/>
  <c r="CJ203"/>
  <c r="BW203"/>
  <c r="BP203"/>
  <c r="BD203"/>
  <c r="BK203" s="1"/>
  <c r="BL203" s="1"/>
  <c r="AW203"/>
  <c r="AI203"/>
  <c r="AD203"/>
  <c r="P203"/>
  <c r="K203"/>
  <c r="G203"/>
  <c r="C203"/>
  <c r="EJ203"/>
  <c r="EF203"/>
  <c r="DW203"/>
  <c r="DN203"/>
  <c r="DD203"/>
  <c r="DJ203" s="1"/>
  <c r="CW203"/>
  <c r="CK203"/>
  <c r="CF203"/>
  <c r="BR203"/>
  <c r="BE203"/>
  <c r="AX203"/>
  <c r="AL203"/>
  <c r="AE203"/>
  <c r="Q203"/>
  <c r="L203"/>
  <c r="H203"/>
  <c r="D203"/>
  <c r="EU203"/>
  <c r="EG203"/>
  <c r="DX203"/>
  <c r="DO203"/>
  <c r="DE203"/>
  <c r="CX203"/>
  <c r="CN203"/>
  <c r="CT203" s="1"/>
  <c r="CG203"/>
  <c r="BS203"/>
  <c r="BN203"/>
  <c r="AZ203"/>
  <c r="AM203"/>
  <c r="AF203"/>
  <c r="T203"/>
  <c r="AA203" s="1"/>
  <c r="M203"/>
  <c r="I203"/>
  <c r="E203"/>
  <c r="EU204"/>
  <c r="EG204"/>
  <c r="EK204" s="1"/>
  <c r="EO204" s="1"/>
  <c r="DX204"/>
  <c r="DO204"/>
  <c r="DE204"/>
  <c r="CX204"/>
  <c r="CN204"/>
  <c r="CT204" s="1"/>
  <c r="CG204"/>
  <c r="BS204"/>
  <c r="BN204"/>
  <c r="AZ204"/>
  <c r="AM204"/>
  <c r="AF204"/>
  <c r="T204"/>
  <c r="AA204" s="1"/>
  <c r="M204"/>
  <c r="I204"/>
  <c r="E204"/>
  <c r="EV204"/>
  <c r="EH204"/>
  <c r="DY204"/>
  <c r="DP204"/>
  <c r="DL204"/>
  <c r="CZ204"/>
  <c r="CO204"/>
  <c r="CH204"/>
  <c r="BV204"/>
  <c r="CC204" s="1"/>
  <c r="CD204" s="1"/>
  <c r="BO204"/>
  <c r="BA204"/>
  <c r="AV204"/>
  <c r="AH204"/>
  <c r="U204"/>
  <c r="N204"/>
  <c r="J204"/>
  <c r="F204"/>
  <c r="EI204"/>
  <c r="DZ204"/>
  <c r="DV204"/>
  <c r="DM204"/>
  <c r="DA204"/>
  <c r="CV204"/>
  <c r="CJ204"/>
  <c r="BW204"/>
  <c r="BP204"/>
  <c r="BD204"/>
  <c r="BK204" s="1"/>
  <c r="BL204" s="1"/>
  <c r="AW204"/>
  <c r="AI204"/>
  <c r="AD204"/>
  <c r="P204"/>
  <c r="K204"/>
  <c r="G204"/>
  <c r="EP204" s="1"/>
  <c r="EQ204" s="1"/>
  <c r="ER204" s="1"/>
  <c r="C204"/>
  <c r="E189"/>
  <c r="I189"/>
  <c r="M189"/>
  <c r="T189"/>
  <c r="AA189" s="1"/>
  <c r="AF189"/>
  <c r="AM189"/>
  <c r="AZ189"/>
  <c r="BN189"/>
  <c r="BS189"/>
  <c r="CG189"/>
  <c r="CN189"/>
  <c r="CT189" s="1"/>
  <c r="CX189"/>
  <c r="DE189"/>
  <c r="DO189"/>
  <c r="DX189"/>
  <c r="EG189"/>
  <c r="E191"/>
  <c r="I191"/>
  <c r="M191"/>
  <c r="T191"/>
  <c r="AA191" s="1"/>
  <c r="AF191"/>
  <c r="AM191"/>
  <c r="AZ191"/>
  <c r="BN191"/>
  <c r="BS191"/>
  <c r="CG191"/>
  <c r="CN191"/>
  <c r="CT191" s="1"/>
  <c r="CX191"/>
  <c r="DE191"/>
  <c r="DO191"/>
  <c r="DX191"/>
  <c r="EG191"/>
  <c r="E193"/>
  <c r="I193"/>
  <c r="M193"/>
  <c r="X193" s="1"/>
  <c r="T193"/>
  <c r="AA193" s="1"/>
  <c r="AF193"/>
  <c r="AZ193"/>
  <c r="BS193"/>
  <c r="CN193"/>
  <c r="CT193" s="1"/>
  <c r="DE193"/>
  <c r="DX193"/>
  <c r="EU193"/>
  <c r="D194"/>
  <c r="L194"/>
  <c r="AE194"/>
  <c r="AX194"/>
  <c r="BR194"/>
  <c r="CK194"/>
  <c r="DD194"/>
  <c r="DJ194" s="1"/>
  <c r="DW194"/>
  <c r="EA194" s="1"/>
  <c r="EJ194"/>
  <c r="F195"/>
  <c r="N195"/>
  <c r="AH195"/>
  <c r="BA195"/>
  <c r="BV195"/>
  <c r="CC195" s="1"/>
  <c r="CD195" s="1"/>
  <c r="CO195"/>
  <c r="DL195"/>
  <c r="DY195"/>
  <c r="EV195"/>
  <c r="I197"/>
  <c r="T197"/>
  <c r="AA197" s="1"/>
  <c r="AM197"/>
  <c r="BN197"/>
  <c r="CG197"/>
  <c r="CX197"/>
  <c r="DO197"/>
  <c r="EG197"/>
  <c r="H198"/>
  <c r="Q198"/>
  <c r="AL198"/>
  <c r="BE198"/>
  <c r="CF198"/>
  <c r="CW198"/>
  <c r="DN198"/>
  <c r="EF198"/>
  <c r="J199"/>
  <c r="AV199"/>
  <c r="CH199"/>
  <c r="DP199"/>
  <c r="F201"/>
  <c r="AH201"/>
  <c r="BV201"/>
  <c r="CC201" s="1"/>
  <c r="CD201" s="1"/>
  <c r="DL201"/>
  <c r="EV201"/>
  <c r="L202"/>
  <c r="AX202"/>
  <c r="CK202"/>
  <c r="DW202"/>
  <c r="U203"/>
  <c r="BO203"/>
  <c r="CZ203"/>
  <c r="EH203"/>
  <c r="N205"/>
  <c r="BA205"/>
  <c r="CO205"/>
  <c r="DY205"/>
  <c r="D206"/>
  <c r="AE206"/>
  <c r="BR206"/>
  <c r="DD206"/>
  <c r="DJ206" s="1"/>
  <c r="EJ206"/>
  <c r="J207"/>
  <c r="AV207"/>
  <c r="CH207"/>
  <c r="DP207"/>
  <c r="BD200"/>
  <c r="BK200" s="1"/>
  <c r="BL200" s="1"/>
  <c r="BP200"/>
  <c r="BW200"/>
  <c r="CJ200"/>
  <c r="CV200"/>
  <c r="DA200"/>
  <c r="DM200"/>
  <c r="DV200"/>
  <c r="DZ200"/>
  <c r="EI200"/>
  <c r="F200"/>
  <c r="J200"/>
  <c r="N200"/>
  <c r="U200"/>
  <c r="AH200"/>
  <c r="AV200"/>
  <c r="BA200"/>
  <c r="BO200"/>
  <c r="BV200"/>
  <c r="CC200" s="1"/>
  <c r="CD200" s="1"/>
  <c r="CH200"/>
  <c r="CO200"/>
  <c r="CZ200"/>
  <c r="DL200"/>
  <c r="DP200"/>
  <c r="DQ200" s="1"/>
  <c r="DY200"/>
  <c r="EH200"/>
  <c r="EV200"/>
  <c r="E200"/>
  <c r="I200"/>
  <c r="M200"/>
  <c r="T200"/>
  <c r="AA200" s="1"/>
  <c r="AF200"/>
  <c r="AM200"/>
  <c r="AZ200"/>
  <c r="BN200"/>
  <c r="BS200"/>
  <c r="CG200"/>
  <c r="CN200"/>
  <c r="CT200" s="1"/>
  <c r="CX200"/>
  <c r="DE200"/>
  <c r="DO200"/>
  <c r="DX200"/>
  <c r="EG200"/>
  <c r="EK84"/>
  <c r="EK88"/>
  <c r="EK92"/>
  <c r="EK96"/>
  <c r="EK82"/>
  <c r="EO82" s="1"/>
  <c r="EK86"/>
  <c r="EO86" s="1"/>
  <c r="EK90"/>
  <c r="EK94"/>
  <c r="EK9"/>
  <c r="DQ10"/>
  <c r="EK11"/>
  <c r="DQ12"/>
  <c r="EK13"/>
  <c r="DQ14"/>
  <c r="EK15"/>
  <c r="DQ16"/>
  <c r="EK17"/>
  <c r="DQ18"/>
  <c r="EK19"/>
  <c r="DQ20"/>
  <c r="EK21"/>
  <c r="DQ22"/>
  <c r="EK23"/>
  <c r="DQ24"/>
  <c r="EK25"/>
  <c r="DQ26"/>
  <c r="EK27"/>
  <c r="EN27" s="1"/>
  <c r="EO27" s="1"/>
  <c r="DQ28"/>
  <c r="DT28" s="1"/>
  <c r="DU28" s="1"/>
  <c r="EK29"/>
  <c r="EN29" s="1"/>
  <c r="EO29" s="1"/>
  <c r="DQ30"/>
  <c r="DT30" s="1"/>
  <c r="DU30" s="1"/>
  <c r="EK31"/>
  <c r="EN31" s="1"/>
  <c r="EO31" s="1"/>
  <c r="DQ32"/>
  <c r="DT32" s="1"/>
  <c r="DU32" s="1"/>
  <c r="EK33"/>
  <c r="EN33" s="1"/>
  <c r="EO33" s="1"/>
  <c r="DQ34"/>
  <c r="DT34" s="1"/>
  <c r="DU34" s="1"/>
  <c r="EK35"/>
  <c r="EN35" s="1"/>
  <c r="EO35" s="1"/>
  <c r="EK37"/>
  <c r="EN37" s="1"/>
  <c r="EO37" s="1"/>
  <c r="EK39"/>
  <c r="EK41"/>
  <c r="EK43"/>
  <c r="EK45"/>
  <c r="EK47"/>
  <c r="EK49"/>
  <c r="EK51"/>
  <c r="EK53"/>
  <c r="EK105"/>
  <c r="EK109"/>
  <c r="EK113"/>
  <c r="EK99"/>
  <c r="EK103"/>
  <c r="EO103" s="1"/>
  <c r="EK107"/>
  <c r="EK111"/>
  <c r="EO111" s="1"/>
  <c r="EK153"/>
  <c r="EK183"/>
  <c r="EK185"/>
  <c r="EK187"/>
  <c r="EK191"/>
  <c r="DQ114"/>
  <c r="DU114" s="1"/>
  <c r="EA184"/>
  <c r="EA170"/>
  <c r="ED170" s="1"/>
  <c r="EA154"/>
  <c r="EA150"/>
  <c r="ED150" s="1"/>
  <c r="EA148"/>
  <c r="EA140"/>
  <c r="ED140" s="1"/>
  <c r="DQ129"/>
  <c r="EK127"/>
  <c r="EO127" s="1"/>
  <c r="EA124"/>
  <c r="ED124" s="1"/>
  <c r="DQ121"/>
  <c r="EA120"/>
  <c r="EK119"/>
  <c r="EO119" s="1"/>
  <c r="EA116"/>
  <c r="EK114"/>
  <c r="EA112"/>
  <c r="EA113"/>
  <c r="EK138"/>
  <c r="EA135"/>
  <c r="DQ132"/>
  <c r="EK130"/>
  <c r="EA127"/>
  <c r="EK122"/>
  <c r="DQ120"/>
  <c r="EA119"/>
  <c r="EK118"/>
  <c r="EK115"/>
  <c r="DQ116"/>
  <c r="DQ131"/>
  <c r="EA126"/>
  <c r="EK121"/>
  <c r="EA118"/>
  <c r="EK117"/>
  <c r="EK112"/>
  <c r="EA115"/>
  <c r="EC115" s="1"/>
  <c r="EA141"/>
  <c r="EK136"/>
  <c r="EA133"/>
  <c r="EK128"/>
  <c r="EA125"/>
  <c r="DQ122"/>
  <c r="DU122" s="1"/>
  <c r="EA121"/>
  <c r="EK120"/>
  <c r="DQ118"/>
  <c r="EA117"/>
  <c r="EK116"/>
  <c r="DQ55"/>
  <c r="DQ81"/>
  <c r="DU81" s="1"/>
  <c r="EA80"/>
  <c r="EK79"/>
  <c r="EO79" s="1"/>
  <c r="DQ77"/>
  <c r="EA76"/>
  <c r="EK75"/>
  <c r="DQ73"/>
  <c r="EA72"/>
  <c r="EK71"/>
  <c r="EO71" s="1"/>
  <c r="DQ69"/>
  <c r="EA68"/>
  <c r="EK67"/>
  <c r="EO67" s="1"/>
  <c r="DQ65"/>
  <c r="DU65" s="1"/>
  <c r="EA64"/>
  <c r="EC64" s="1"/>
  <c r="EK63"/>
  <c r="DQ61"/>
  <c r="EA60"/>
  <c r="EK59"/>
  <c r="DQ57"/>
  <c r="EA56"/>
  <c r="EK55"/>
  <c r="EA54"/>
  <c r="DQ80"/>
  <c r="EA79"/>
  <c r="EK78"/>
  <c r="DQ76"/>
  <c r="EA75"/>
  <c r="EK74"/>
  <c r="DQ72"/>
  <c r="EA71"/>
  <c r="EK70"/>
  <c r="DQ68"/>
  <c r="DU68" s="1"/>
  <c r="EA67"/>
  <c r="EK66"/>
  <c r="DQ64"/>
  <c r="EA63"/>
  <c r="EK62"/>
  <c r="DQ60"/>
  <c r="DU60" s="1"/>
  <c r="EA59"/>
  <c r="EK58"/>
  <c r="DQ56"/>
  <c r="DU56" s="1"/>
  <c r="DQ112"/>
  <c r="EA111"/>
  <c r="DQ110"/>
  <c r="EA109"/>
  <c r="DQ108"/>
  <c r="EA107"/>
  <c r="DQ106"/>
  <c r="DU106" s="1"/>
  <c r="EA105"/>
  <c r="DQ104"/>
  <c r="EA103"/>
  <c r="DQ102"/>
  <c r="EA101"/>
  <c r="DQ100"/>
  <c r="EA99"/>
  <c r="EC99" s="1"/>
  <c r="DQ98"/>
  <c r="EA97"/>
  <c r="DQ96"/>
  <c r="EA95"/>
  <c r="DQ94"/>
  <c r="EA93"/>
  <c r="DQ92"/>
  <c r="EA91"/>
  <c r="DQ90"/>
  <c r="EA89"/>
  <c r="DQ88"/>
  <c r="EA87"/>
  <c r="EC87" s="1"/>
  <c r="DQ86"/>
  <c r="DU86" s="1"/>
  <c r="EA85"/>
  <c r="DQ84"/>
  <c r="EA83"/>
  <c r="ED83" s="1"/>
  <c r="EK81"/>
  <c r="EO81" s="1"/>
  <c r="DQ79"/>
  <c r="DU79" s="1"/>
  <c r="EA78"/>
  <c r="EC78" s="1"/>
  <c r="EK77"/>
  <c r="EO77" s="1"/>
  <c r="DQ75"/>
  <c r="EA74"/>
  <c r="EK73"/>
  <c r="DQ71"/>
  <c r="DU71" s="1"/>
  <c r="EA70"/>
  <c r="EK69"/>
  <c r="DQ67"/>
  <c r="DU67" s="1"/>
  <c r="EA66"/>
  <c r="EK65"/>
  <c r="EO65" s="1"/>
  <c r="DQ63"/>
  <c r="EA62"/>
  <c r="EK61"/>
  <c r="DQ59"/>
  <c r="EA58"/>
  <c r="EK57"/>
  <c r="EA55"/>
  <c r="EC55" s="1"/>
  <c r="DQ82"/>
  <c r="EA81"/>
  <c r="EK80"/>
  <c r="DQ78"/>
  <c r="EA77"/>
  <c r="EK76"/>
  <c r="DQ74"/>
  <c r="EA73"/>
  <c r="EC73" s="1"/>
  <c r="EK72"/>
  <c r="DQ70"/>
  <c r="EA69"/>
  <c r="EK68"/>
  <c r="EO68" s="1"/>
  <c r="DQ66"/>
  <c r="EA65"/>
  <c r="EK64"/>
  <c r="DQ62"/>
  <c r="EA61"/>
  <c r="EC61" s="1"/>
  <c r="EK60"/>
  <c r="EO60" s="1"/>
  <c r="DQ58"/>
  <c r="EA57"/>
  <c r="EK56"/>
  <c r="EO56" s="1"/>
  <c r="DQ53"/>
  <c r="DU53" s="1"/>
  <c r="EA52"/>
  <c r="DQ51"/>
  <c r="EA50"/>
  <c r="DQ49"/>
  <c r="EA48"/>
  <c r="DQ47"/>
  <c r="EA46"/>
  <c r="ED46" s="1"/>
  <c r="DQ45"/>
  <c r="DU45" s="1"/>
  <c r="EA44"/>
  <c r="DQ43"/>
  <c r="EA42"/>
  <c r="DQ41"/>
  <c r="EA40"/>
  <c r="EA38"/>
  <c r="EK7"/>
  <c r="DQ7"/>
  <c r="EK126" l="1"/>
  <c r="X154"/>
  <c r="DR72"/>
  <c r="DR64"/>
  <c r="EP62"/>
  <c r="EQ62" s="1"/>
  <c r="ER62" s="1"/>
  <c r="EP58"/>
  <c r="EQ58" s="1"/>
  <c r="ER58" s="1"/>
  <c r="EP54"/>
  <c r="EQ54" s="1"/>
  <c r="ER54" s="1"/>
  <c r="EP50"/>
  <c r="EQ50" s="1"/>
  <c r="ER50" s="1"/>
  <c r="EP46"/>
  <c r="EQ46" s="1"/>
  <c r="ER46" s="1"/>
  <c r="EP42"/>
  <c r="EQ42" s="1"/>
  <c r="ER42" s="1"/>
  <c r="EP38"/>
  <c r="EQ38" s="1"/>
  <c r="ER38" s="1"/>
  <c r="BH200"/>
  <c r="BH199"/>
  <c r="CR203"/>
  <c r="DH199"/>
  <c r="DQ196"/>
  <c r="EB206"/>
  <c r="EK197"/>
  <c r="EO197" s="1"/>
  <c r="DH191"/>
  <c r="EA201"/>
  <c r="DR198"/>
  <c r="BH190"/>
  <c r="CR187"/>
  <c r="CR185"/>
  <c r="CR184"/>
  <c r="AP182"/>
  <c r="AP178"/>
  <c r="AP174"/>
  <c r="AP172"/>
  <c r="EK192"/>
  <c r="DR192"/>
  <c r="BH188"/>
  <c r="BH186"/>
  <c r="BH184"/>
  <c r="CR176"/>
  <c r="EA174"/>
  <c r="AP188"/>
  <c r="DH187"/>
  <c r="AP186"/>
  <c r="DH185"/>
  <c r="AP184"/>
  <c r="DH183"/>
  <c r="EA180"/>
  <c r="EC180" s="1"/>
  <c r="EA172"/>
  <c r="EL190"/>
  <c r="DR182"/>
  <c r="CR167"/>
  <c r="BH160"/>
  <c r="EA158"/>
  <c r="DH158"/>
  <c r="EK157"/>
  <c r="EK173"/>
  <c r="CB168"/>
  <c r="DR165"/>
  <c r="EA160"/>
  <c r="EK159"/>
  <c r="CR158"/>
  <c r="DR155"/>
  <c r="EL179"/>
  <c r="EB179"/>
  <c r="EL171"/>
  <c r="EB171"/>
  <c r="DQ171"/>
  <c r="EL166"/>
  <c r="BH163"/>
  <c r="EL177"/>
  <c r="EB177"/>
  <c r="DQ177"/>
  <c r="EL169"/>
  <c r="EB169"/>
  <c r="DQ169"/>
  <c r="EL164"/>
  <c r="BH161"/>
  <c r="DR166"/>
  <c r="EB163"/>
  <c r="BH162"/>
  <c r="EK175"/>
  <c r="DQ175"/>
  <c r="DR167"/>
  <c r="EA162"/>
  <c r="EA146"/>
  <c r="DH146"/>
  <c r="CB145"/>
  <c r="EA142"/>
  <c r="DH142"/>
  <c r="EK141"/>
  <c r="EA138"/>
  <c r="DH138"/>
  <c r="EK137"/>
  <c r="CB137"/>
  <c r="DH134"/>
  <c r="EK133"/>
  <c r="EA130"/>
  <c r="DH130"/>
  <c r="CB129"/>
  <c r="DH126"/>
  <c r="EK125"/>
  <c r="EA122"/>
  <c r="DH122"/>
  <c r="DR150"/>
  <c r="DR147"/>
  <c r="CR146"/>
  <c r="DR143"/>
  <c r="CR142"/>
  <c r="DR139"/>
  <c r="CR138"/>
  <c r="DR135"/>
  <c r="CR134"/>
  <c r="CR130"/>
  <c r="CR126"/>
  <c r="DR154"/>
  <c r="DR117"/>
  <c r="DR113"/>
  <c r="DR109"/>
  <c r="DR105"/>
  <c r="AP100"/>
  <c r="EB94"/>
  <c r="EL95"/>
  <c r="AP63"/>
  <c r="X56"/>
  <c r="BH48"/>
  <c r="X42"/>
  <c r="EB32"/>
  <c r="BH32"/>
  <c r="EB29"/>
  <c r="BH29"/>
  <c r="EB15"/>
  <c r="AP69"/>
  <c r="X65"/>
  <c r="EP45"/>
  <c r="EQ45" s="1"/>
  <c r="ER45" s="1"/>
  <c r="BZ88"/>
  <c r="BZ80"/>
  <c r="BH80"/>
  <c r="CB72"/>
  <c r="CR72"/>
  <c r="EB72"/>
  <c r="BH68"/>
  <c r="AP68"/>
  <c r="CB64"/>
  <c r="BH64"/>
  <c r="CR64"/>
  <c r="EB89"/>
  <c r="EP89"/>
  <c r="EQ89" s="1"/>
  <c r="ER89" s="1"/>
  <c r="EB85"/>
  <c r="EP85"/>
  <c r="EQ85" s="1"/>
  <c r="ER85" s="1"/>
  <c r="X81"/>
  <c r="EB81"/>
  <c r="BH82"/>
  <c r="EL22"/>
  <c r="EB18"/>
  <c r="BZ16"/>
  <c r="X24"/>
  <c r="DH24"/>
  <c r="EB20"/>
  <c r="EB16"/>
  <c r="EA178"/>
  <c r="EC178" s="1"/>
  <c r="EB200"/>
  <c r="DR195"/>
  <c r="EA191"/>
  <c r="AP203"/>
  <c r="EL202"/>
  <c r="DR191"/>
  <c r="EA205"/>
  <c r="AP189"/>
  <c r="EK195"/>
  <c r="EB202"/>
  <c r="CR188"/>
  <c r="CR186"/>
  <c r="CR183"/>
  <c r="CR182"/>
  <c r="AP180"/>
  <c r="AP170"/>
  <c r="EA192"/>
  <c r="EK134"/>
  <c r="EA176"/>
  <c r="DR151"/>
  <c r="AP70"/>
  <c r="EB66"/>
  <c r="X200"/>
  <c r="EK200"/>
  <c r="EK196"/>
  <c r="DQ197"/>
  <c r="EK194"/>
  <c r="EL193"/>
  <c r="EA198"/>
  <c r="EP191"/>
  <c r="EQ191" s="1"/>
  <c r="ER191" s="1"/>
  <c r="EP195"/>
  <c r="EQ195" s="1"/>
  <c r="ER195" s="1"/>
  <c r="EB188"/>
  <c r="EP187"/>
  <c r="EQ187" s="1"/>
  <c r="ER187" s="1"/>
  <c r="EB186"/>
  <c r="EP185"/>
  <c r="EQ185" s="1"/>
  <c r="ER185" s="1"/>
  <c r="EB184"/>
  <c r="EP183"/>
  <c r="EQ183" s="1"/>
  <c r="ER183" s="1"/>
  <c r="EB161"/>
  <c r="EP175"/>
  <c r="EQ175" s="1"/>
  <c r="ER175" s="1"/>
  <c r="EB69"/>
  <c r="CB24"/>
  <c r="EA207"/>
  <c r="EK179"/>
  <c r="EO179" s="1"/>
  <c r="DR67"/>
  <c r="DR70"/>
  <c r="DR8"/>
  <c r="DR131"/>
  <c r="DR127"/>
  <c r="DR123"/>
  <c r="CR122"/>
  <c r="CR152"/>
  <c r="CR150"/>
  <c r="CR148"/>
  <c r="CB144"/>
  <c r="CB136"/>
  <c r="CB128"/>
  <c r="EB117"/>
  <c r="EB113"/>
  <c r="EB109"/>
  <c r="EB105"/>
  <c r="DR96"/>
  <c r="BH92"/>
  <c r="BH91"/>
  <c r="X97"/>
  <c r="DR94"/>
  <c r="EL94"/>
  <c r="X26"/>
  <c r="AP87"/>
  <c r="EP53"/>
  <c r="EQ53" s="1"/>
  <c r="ER53" s="1"/>
  <c r="EP81"/>
  <c r="EQ81" s="1"/>
  <c r="ER81" s="1"/>
  <c r="BH77"/>
  <c r="EB77"/>
  <c r="EP77"/>
  <c r="EQ77" s="1"/>
  <c r="ER77" s="1"/>
  <c r="EP40"/>
  <c r="EQ40" s="1"/>
  <c r="ER40" s="1"/>
  <c r="EA164"/>
  <c r="ED164" s="1"/>
  <c r="EA200"/>
  <c r="EC200" s="1"/>
  <c r="DH21"/>
  <c r="DR71"/>
  <c r="DR63"/>
  <c r="EP91"/>
  <c r="EQ91" s="1"/>
  <c r="ER91" s="1"/>
  <c r="BH202"/>
  <c r="BZ192"/>
  <c r="DH181"/>
  <c r="DH173"/>
  <c r="BH171"/>
  <c r="DR159"/>
  <c r="EB157"/>
  <c r="BH169"/>
  <c r="DH175"/>
  <c r="EK167"/>
  <c r="CR153"/>
  <c r="CR149"/>
  <c r="EB145"/>
  <c r="EB141"/>
  <c r="EB137"/>
  <c r="AP135"/>
  <c r="EB133"/>
  <c r="EB129"/>
  <c r="EB125"/>
  <c r="EK151"/>
  <c r="DQ145"/>
  <c r="DQ141"/>
  <c r="EA136"/>
  <c r="DQ133"/>
  <c r="EK131"/>
  <c r="EA128"/>
  <c r="DQ126"/>
  <c r="DQ125"/>
  <c r="EK123"/>
  <c r="EB153"/>
  <c r="DQ153"/>
  <c r="EB151"/>
  <c r="DQ151"/>
  <c r="EB149"/>
  <c r="DQ149"/>
  <c r="DH148"/>
  <c r="BZ120"/>
  <c r="AP119"/>
  <c r="BZ112"/>
  <c r="AP103"/>
  <c r="BH118"/>
  <c r="BH114"/>
  <c r="BH110"/>
  <c r="BH106"/>
  <c r="BH102"/>
  <c r="EB118"/>
  <c r="AP116"/>
  <c r="EB114"/>
  <c r="EB110"/>
  <c r="EB106"/>
  <c r="BZ105"/>
  <c r="EB102"/>
  <c r="AP98"/>
  <c r="AP101"/>
  <c r="BZ97"/>
  <c r="DH94"/>
  <c r="DH99"/>
  <c r="DH87"/>
  <c r="DH83"/>
  <c r="DH79"/>
  <c r="DH75"/>
  <c r="AP61"/>
  <c r="CR60"/>
  <c r="BH59"/>
  <c r="AP57"/>
  <c r="CR56"/>
  <c r="AP53"/>
  <c r="CR52"/>
  <c r="AP49"/>
  <c r="CR48"/>
  <c r="AP45"/>
  <c r="CR44"/>
  <c r="BH43"/>
  <c r="AP41"/>
  <c r="CR40"/>
  <c r="EB31"/>
  <c r="BH27"/>
  <c r="DH26"/>
  <c r="AP25"/>
  <c r="DH19"/>
  <c r="EB13"/>
  <c r="BH13"/>
  <c r="DH11"/>
  <c r="AP9"/>
  <c r="X88"/>
  <c r="CR88"/>
  <c r="CR84"/>
  <c r="AP84"/>
  <c r="CR80"/>
  <c r="CR76"/>
  <c r="X72"/>
  <c r="BH50"/>
  <c r="DR36"/>
  <c r="DR34"/>
  <c r="BZ89"/>
  <c r="AP85"/>
  <c r="EB73"/>
  <c r="BZ73"/>
  <c r="DH63"/>
  <c r="BZ57"/>
  <c r="AP52"/>
  <c r="BZ41"/>
  <c r="DH37"/>
  <c r="EB34"/>
  <c r="BH34"/>
  <c r="BZ33"/>
  <c r="BZ32"/>
  <c r="CR30"/>
  <c r="BZ25"/>
  <c r="AP23"/>
  <c r="CR11"/>
  <c r="BH11"/>
  <c r="X90"/>
  <c r="AP82"/>
  <c r="X74"/>
  <c r="BH66"/>
  <c r="AP18"/>
  <c r="CR14"/>
  <c r="DH10"/>
  <c r="BH18"/>
  <c r="CR24"/>
  <c r="EL24"/>
  <c r="DH16"/>
  <c r="BH16"/>
  <c r="BH96"/>
  <c r="DH95"/>
  <c r="DH71"/>
  <c r="EB68"/>
  <c r="BH203"/>
  <c r="DR207"/>
  <c r="CR27"/>
  <c r="EL23"/>
  <c r="CR29"/>
  <c r="DH67"/>
  <c r="DH27"/>
  <c r="DR12"/>
  <c r="X17"/>
  <c r="CR13"/>
  <c r="CR8"/>
  <c r="DR10"/>
  <c r="DS10" s="1"/>
  <c r="DT10" s="1"/>
  <c r="DU10" s="1"/>
  <c r="AP64"/>
  <c r="EB65"/>
  <c r="CR68"/>
  <c r="BH189"/>
  <c r="BH206"/>
  <c r="EK178"/>
  <c r="DQ195"/>
  <c r="DH203"/>
  <c r="AP196"/>
  <c r="EB197"/>
  <c r="BH194"/>
  <c r="CR207"/>
  <c r="EP182"/>
  <c r="EQ182" s="1"/>
  <c r="ER182" s="1"/>
  <c r="CR192"/>
  <c r="EB185"/>
  <c r="EP190"/>
  <c r="EQ190" s="1"/>
  <c r="ER190" s="1"/>
  <c r="BH176"/>
  <c r="DH167"/>
  <c r="BZ160"/>
  <c r="EB181"/>
  <c r="EB173"/>
  <c r="BH173"/>
  <c r="CR168"/>
  <c r="CR160"/>
  <c r="BH155"/>
  <c r="DR179"/>
  <c r="DR171"/>
  <c r="EP166"/>
  <c r="EQ166" s="1"/>
  <c r="ER166" s="1"/>
  <c r="EP159"/>
  <c r="EQ159" s="1"/>
  <c r="ER159" s="1"/>
  <c r="DR161"/>
  <c r="AP162"/>
  <c r="AP148"/>
  <c r="AP146"/>
  <c r="AP132"/>
  <c r="AP130"/>
  <c r="BH139"/>
  <c r="BH123"/>
  <c r="BH146"/>
  <c r="BH130"/>
  <c r="EP151"/>
  <c r="EQ151" s="1"/>
  <c r="ER151" s="1"/>
  <c r="CR120"/>
  <c r="CR116"/>
  <c r="CR112"/>
  <c r="BH109"/>
  <c r="CR108"/>
  <c r="BH107"/>
  <c r="CR104"/>
  <c r="CR100"/>
  <c r="CR96"/>
  <c r="DR65"/>
  <c r="DH35"/>
  <c r="DH31"/>
  <c r="DH13"/>
  <c r="DR68"/>
  <c r="EL68"/>
  <c r="DR73"/>
  <c r="EL18"/>
  <c r="EB24"/>
  <c r="EL20"/>
  <c r="EL19"/>
  <c r="EL27"/>
  <c r="EL21"/>
  <c r="EP70"/>
  <c r="EQ70" s="1"/>
  <c r="ER70" s="1"/>
  <c r="BZ24"/>
  <c r="DQ193"/>
  <c r="DQ191"/>
  <c r="CR204"/>
  <c r="EA199"/>
  <c r="DR199"/>
  <c r="EK189"/>
  <c r="EK206"/>
  <c r="EB189"/>
  <c r="DH207"/>
  <c r="EA195"/>
  <c r="CR180"/>
  <c r="CR172"/>
  <c r="X170"/>
  <c r="DR187"/>
  <c r="DQ185"/>
  <c r="DR183"/>
  <c r="BH178"/>
  <c r="EK181"/>
  <c r="CR156"/>
  <c r="DQ179"/>
  <c r="AP167"/>
  <c r="AP165"/>
  <c r="DH163"/>
  <c r="CR164"/>
  <c r="AP164"/>
  <c r="X161"/>
  <c r="DR175"/>
  <c r="CR144"/>
  <c r="CR140"/>
  <c r="CR136"/>
  <c r="CR132"/>
  <c r="CR128"/>
  <c r="CR124"/>
  <c r="AP133"/>
  <c r="AP151"/>
  <c r="AP149"/>
  <c r="EB121"/>
  <c r="AP117"/>
  <c r="BH112"/>
  <c r="DR100"/>
  <c r="BH98"/>
  <c r="AP114"/>
  <c r="DR95"/>
  <c r="CR92"/>
  <c r="EB101"/>
  <c r="EB97"/>
  <c r="DR91"/>
  <c r="DR99"/>
  <c r="DR26"/>
  <c r="DR87"/>
  <c r="DR83"/>
  <c r="DR79"/>
  <c r="BH75"/>
  <c r="DR75"/>
  <c r="DR62"/>
  <c r="EB61"/>
  <c r="BH61"/>
  <c r="DH59"/>
  <c r="EB57"/>
  <c r="DH55"/>
  <c r="AP55"/>
  <c r="DR54"/>
  <c r="EB53"/>
  <c r="DH51"/>
  <c r="EB49"/>
  <c r="DH47"/>
  <c r="DR46"/>
  <c r="EB45"/>
  <c r="BH45"/>
  <c r="DH43"/>
  <c r="EP43"/>
  <c r="EQ43" s="1"/>
  <c r="ER43" s="1"/>
  <c r="EB41"/>
  <c r="DH39"/>
  <c r="AP39"/>
  <c r="DR38"/>
  <c r="AP72"/>
  <c r="EB8"/>
  <c r="DR30"/>
  <c r="EL14"/>
  <c r="X20"/>
  <c r="EL16"/>
  <c r="EP93"/>
  <c r="EQ93" s="1"/>
  <c r="ER93" s="1"/>
  <c r="EL35"/>
  <c r="EL31"/>
  <c r="EL15"/>
  <c r="EL13"/>
  <c r="EP98"/>
  <c r="EQ98" s="1"/>
  <c r="ER98" s="1"/>
  <c r="EP67"/>
  <c r="EQ67" s="1"/>
  <c r="ER67" s="1"/>
  <c r="DH195"/>
  <c r="BZ201"/>
  <c r="AP194"/>
  <c r="DR203"/>
  <c r="CR199"/>
  <c r="AP199"/>
  <c r="BH205"/>
  <c r="EB205"/>
  <c r="AP197"/>
  <c r="EB193"/>
  <c r="CR195"/>
  <c r="EB201"/>
  <c r="EP188"/>
  <c r="EQ188" s="1"/>
  <c r="ER188" s="1"/>
  <c r="X186"/>
  <c r="X184"/>
  <c r="AP183"/>
  <c r="BH192"/>
  <c r="AP181"/>
  <c r="BH157"/>
  <c r="DH179"/>
  <c r="DH171"/>
  <c r="EB165"/>
  <c r="DH155"/>
  <c r="DH159"/>
  <c r="BH141"/>
  <c r="X136"/>
  <c r="BH125"/>
  <c r="DH147"/>
  <c r="DH143"/>
  <c r="DH139"/>
  <c r="DH135"/>
  <c r="DH131"/>
  <c r="DH127"/>
  <c r="DH123"/>
  <c r="BH144"/>
  <c r="BH128"/>
  <c r="DH151"/>
  <c r="DH119"/>
  <c r="DH115"/>
  <c r="DH111"/>
  <c r="DH107"/>
  <c r="DH103"/>
  <c r="EB22"/>
  <c r="EL11"/>
  <c r="EP163"/>
  <c r="EQ163" s="1"/>
  <c r="ER163" s="1"/>
  <c r="DU200"/>
  <c r="DT200"/>
  <c r="EE194"/>
  <c r="ED194"/>
  <c r="EC194"/>
  <c r="EE191"/>
  <c r="ED191"/>
  <c r="EC191"/>
  <c r="DU161"/>
  <c r="DT161"/>
  <c r="EO175"/>
  <c r="EN175"/>
  <c r="EE138"/>
  <c r="ED138"/>
  <c r="EC138"/>
  <c r="EO133"/>
  <c r="EN133"/>
  <c r="EO151"/>
  <c r="EN151"/>
  <c r="EE136"/>
  <c r="EC136"/>
  <c r="ED136"/>
  <c r="EE128"/>
  <c r="EC128"/>
  <c r="ED128"/>
  <c r="DU125"/>
  <c r="DT125"/>
  <c r="DU149"/>
  <c r="DT149"/>
  <c r="EO200"/>
  <c r="EN200"/>
  <c r="EE199"/>
  <c r="EC199"/>
  <c r="ED199"/>
  <c r="EO196"/>
  <c r="EN196"/>
  <c r="EO189"/>
  <c r="EN189"/>
  <c r="EO206"/>
  <c r="EN206"/>
  <c r="EO194"/>
  <c r="EN194"/>
  <c r="EE198"/>
  <c r="ED198"/>
  <c r="EC198"/>
  <c r="EE195"/>
  <c r="ED195"/>
  <c r="EC195"/>
  <c r="DU185"/>
  <c r="DT185"/>
  <c r="EO181"/>
  <c r="EN181"/>
  <c r="DU179"/>
  <c r="DT179"/>
  <c r="DU193"/>
  <c r="DT193"/>
  <c r="EE174"/>
  <c r="ED174"/>
  <c r="EC174"/>
  <c r="EO178"/>
  <c r="EN178"/>
  <c r="EE158"/>
  <c r="ED158"/>
  <c r="EC158"/>
  <c r="EE162"/>
  <c r="ED162"/>
  <c r="EC162"/>
  <c r="EO141"/>
  <c r="EN141"/>
  <c r="EO125"/>
  <c r="EN125"/>
  <c r="DU126"/>
  <c r="DT126"/>
  <c r="DU151"/>
  <c r="DT151"/>
  <c r="DU202"/>
  <c r="DT202"/>
  <c r="EO192"/>
  <c r="EN192"/>
  <c r="EE192"/>
  <c r="ED192"/>
  <c r="EC192"/>
  <c r="EO159"/>
  <c r="EN159"/>
  <c r="DU171"/>
  <c r="DT171"/>
  <c r="DU163"/>
  <c r="DT163"/>
  <c r="DU175"/>
  <c r="DT175"/>
  <c r="EO167"/>
  <c r="EN167"/>
  <c r="EE142"/>
  <c r="ED142"/>
  <c r="EC142"/>
  <c r="EE130"/>
  <c r="ED130"/>
  <c r="EC130"/>
  <c r="DU141"/>
  <c r="DT141"/>
  <c r="DU133"/>
  <c r="DT133"/>
  <c r="EO123"/>
  <c r="EN123"/>
  <c r="EE196"/>
  <c r="EC196"/>
  <c r="ED196"/>
  <c r="DU189"/>
  <c r="DT189"/>
  <c r="EE205"/>
  <c r="EC205"/>
  <c r="ED205"/>
  <c r="EO195"/>
  <c r="EN195"/>
  <c r="DU177"/>
  <c r="DT177"/>
  <c r="DU169"/>
  <c r="DT169"/>
  <c r="EE146"/>
  <c r="ED146"/>
  <c r="EC146"/>
  <c r="EE122"/>
  <c r="ED122"/>
  <c r="EC122"/>
  <c r="DU145"/>
  <c r="DT145"/>
  <c r="EO131"/>
  <c r="EN131"/>
  <c r="DU153"/>
  <c r="DT153"/>
  <c r="EE77"/>
  <c r="EC77"/>
  <c r="ED77"/>
  <c r="EE70"/>
  <c r="ED70"/>
  <c r="DU90"/>
  <c r="DT90"/>
  <c r="DU102"/>
  <c r="DT102"/>
  <c r="DU61"/>
  <c r="DT61"/>
  <c r="DU55"/>
  <c r="DT55"/>
  <c r="EO136"/>
  <c r="EN136"/>
  <c r="EO129"/>
  <c r="EN129"/>
  <c r="EO122"/>
  <c r="EN122"/>
  <c r="EE112"/>
  <c r="EC112"/>
  <c r="ED112"/>
  <c r="DU129"/>
  <c r="DT129"/>
  <c r="EE148"/>
  <c r="ED148"/>
  <c r="EC148"/>
  <c r="EE168"/>
  <c r="EC168"/>
  <c r="ED168"/>
  <c r="EE184"/>
  <c r="ED184"/>
  <c r="EC184"/>
  <c r="EE201"/>
  <c r="ED201"/>
  <c r="EC201"/>
  <c r="EO187"/>
  <c r="EN187"/>
  <c r="EO157"/>
  <c r="EN157"/>
  <c r="CB204"/>
  <c r="BZ204"/>
  <c r="X198"/>
  <c r="CB198"/>
  <c r="BZ198"/>
  <c r="EM192"/>
  <c r="X192"/>
  <c r="CB162"/>
  <c r="BZ162"/>
  <c r="X162"/>
  <c r="EM151"/>
  <c r="X151"/>
  <c r="CB141"/>
  <c r="BZ141"/>
  <c r="CB135"/>
  <c r="BZ135"/>
  <c r="CB133"/>
  <c r="BZ133"/>
  <c r="CB140"/>
  <c r="BZ140"/>
  <c r="DU41"/>
  <c r="DT41"/>
  <c r="DU49"/>
  <c r="DT49"/>
  <c r="EE65"/>
  <c r="ED65"/>
  <c r="EC65"/>
  <c r="DU70"/>
  <c r="DT70"/>
  <c r="EO76"/>
  <c r="EN76"/>
  <c r="EE81"/>
  <c r="ED81"/>
  <c r="EC81"/>
  <c r="EE58"/>
  <c r="EC58"/>
  <c r="DU63"/>
  <c r="DT63"/>
  <c r="EO69"/>
  <c r="EN69"/>
  <c r="EE74"/>
  <c r="EC74"/>
  <c r="EE85"/>
  <c r="EC85"/>
  <c r="EE89"/>
  <c r="ED89"/>
  <c r="EE93"/>
  <c r="EC93"/>
  <c r="ED93"/>
  <c r="EE97"/>
  <c r="ED97"/>
  <c r="EC97"/>
  <c r="EE101"/>
  <c r="ED101"/>
  <c r="EC101"/>
  <c r="EE105"/>
  <c r="ED105"/>
  <c r="EC105"/>
  <c r="EE109"/>
  <c r="ED109"/>
  <c r="EC109"/>
  <c r="EO62"/>
  <c r="EN62"/>
  <c r="EE67"/>
  <c r="ED67"/>
  <c r="EC67"/>
  <c r="DU72"/>
  <c r="DT72"/>
  <c r="EO78"/>
  <c r="EN78"/>
  <c r="EO55"/>
  <c r="EN55"/>
  <c r="EE60"/>
  <c r="ED60"/>
  <c r="EC60"/>
  <c r="EE76"/>
  <c r="ED76"/>
  <c r="EC76"/>
  <c r="DU118"/>
  <c r="DT118"/>
  <c r="EO117"/>
  <c r="EN117"/>
  <c r="DU120"/>
  <c r="DT120"/>
  <c r="EO126"/>
  <c r="EN126"/>
  <c r="EE131"/>
  <c r="ED131"/>
  <c r="DU136"/>
  <c r="DT136"/>
  <c r="EE113"/>
  <c r="ED113"/>
  <c r="EC113"/>
  <c r="EO191"/>
  <c r="EN191"/>
  <c r="EO107"/>
  <c r="EN107"/>
  <c r="EO109"/>
  <c r="EN109"/>
  <c r="EO49"/>
  <c r="EN49"/>
  <c r="EO41"/>
  <c r="EN41"/>
  <c r="EO88"/>
  <c r="EN88"/>
  <c r="CB191"/>
  <c r="BZ191"/>
  <c r="CB189"/>
  <c r="BZ189"/>
  <c r="CB206"/>
  <c r="BZ206"/>
  <c r="CB202"/>
  <c r="BZ202"/>
  <c r="X176"/>
  <c r="CB180"/>
  <c r="BZ180"/>
  <c r="CB172"/>
  <c r="BZ172"/>
  <c r="CB190"/>
  <c r="BZ190"/>
  <c r="X190"/>
  <c r="X158"/>
  <c r="EM179"/>
  <c r="X179"/>
  <c r="CB179"/>
  <c r="BZ179"/>
  <c r="X171"/>
  <c r="CB171"/>
  <c r="BZ171"/>
  <c r="X166"/>
  <c r="CB163"/>
  <c r="BZ163"/>
  <c r="EM167"/>
  <c r="X167"/>
  <c r="X169"/>
  <c r="X164"/>
  <c r="EM157"/>
  <c r="X157"/>
  <c r="X146"/>
  <c r="X142"/>
  <c r="EM134"/>
  <c r="X134"/>
  <c r="EM130"/>
  <c r="X130"/>
  <c r="EM126"/>
  <c r="X126"/>
  <c r="EM141"/>
  <c r="X141"/>
  <c r="EM137"/>
  <c r="X137"/>
  <c r="EM133"/>
  <c r="X133"/>
  <c r="EM125"/>
  <c r="X125"/>
  <c r="CB150"/>
  <c r="BZ150"/>
  <c r="DS195"/>
  <c r="DR204"/>
  <c r="DH197"/>
  <c r="CR194"/>
  <c r="EB190"/>
  <c r="BH177"/>
  <c r="CR157"/>
  <c r="EL155"/>
  <c r="DS131"/>
  <c r="DS123"/>
  <c r="AP147"/>
  <c r="AP139"/>
  <c r="AP127"/>
  <c r="DR146"/>
  <c r="EL139"/>
  <c r="DS138"/>
  <c r="EL135"/>
  <c r="DR134"/>
  <c r="CR133"/>
  <c r="DR130"/>
  <c r="CR129"/>
  <c r="DS126"/>
  <c r="EK124"/>
  <c r="EA129"/>
  <c r="DQ134"/>
  <c r="EK140"/>
  <c r="DQ127"/>
  <c r="DQ115"/>
  <c r="DQ117"/>
  <c r="EK139"/>
  <c r="DQ143"/>
  <c r="DS143" s="1"/>
  <c r="DQ147"/>
  <c r="DS147" s="1"/>
  <c r="DQ155"/>
  <c r="DQ159"/>
  <c r="DQ167"/>
  <c r="DQ183"/>
  <c r="DQ187"/>
  <c r="DQ204"/>
  <c r="DH200"/>
  <c r="AP204"/>
  <c r="EL199"/>
  <c r="EB199"/>
  <c r="BH196"/>
  <c r="DR193"/>
  <c r="DS193"/>
  <c r="BH191"/>
  <c r="EP206"/>
  <c r="EQ206" s="1"/>
  <c r="ER206" s="1"/>
  <c r="DR206"/>
  <c r="CR205"/>
  <c r="AP205"/>
  <c r="EL197"/>
  <c r="BH195"/>
  <c r="AP191"/>
  <c r="EP189"/>
  <c r="EQ189" s="1"/>
  <c r="ER189" s="1"/>
  <c r="AP207"/>
  <c r="EL195"/>
  <c r="EB195"/>
  <c r="EP202"/>
  <c r="EQ202" s="1"/>
  <c r="ER202" s="1"/>
  <c r="DS202"/>
  <c r="DR202"/>
  <c r="CR201"/>
  <c r="AP201"/>
  <c r="EP180"/>
  <c r="EQ180" s="1"/>
  <c r="ER180" s="1"/>
  <c r="EP178"/>
  <c r="EQ178" s="1"/>
  <c r="ER178" s="1"/>
  <c r="EP176"/>
  <c r="EQ176" s="1"/>
  <c r="ER176" s="1"/>
  <c r="EP174"/>
  <c r="EQ174" s="1"/>
  <c r="ER174" s="1"/>
  <c r="EP172"/>
  <c r="EQ172" s="1"/>
  <c r="ER172" s="1"/>
  <c r="EP170"/>
  <c r="EQ170" s="1"/>
  <c r="ER170" s="1"/>
  <c r="AP192"/>
  <c r="CR178"/>
  <c r="EL174"/>
  <c r="CR170"/>
  <c r="DH188"/>
  <c r="EB187"/>
  <c r="DH186"/>
  <c r="DH184"/>
  <c r="EB183"/>
  <c r="DR178"/>
  <c r="DR170"/>
  <c r="EL159"/>
  <c r="AP158"/>
  <c r="AP156"/>
  <c r="EL181"/>
  <c r="BH181"/>
  <c r="EL173"/>
  <c r="BH168"/>
  <c r="AP168"/>
  <c r="X165"/>
  <c r="AP160"/>
  <c r="DR162"/>
  <c r="BH159"/>
  <c r="EP179"/>
  <c r="EQ179" s="1"/>
  <c r="ER179" s="1"/>
  <c r="DS179"/>
  <c r="EP171"/>
  <c r="EQ171" s="1"/>
  <c r="ER171" s="1"/>
  <c r="DS171"/>
  <c r="DS163"/>
  <c r="CR163"/>
  <c r="DH157"/>
  <c r="EP155"/>
  <c r="EQ155" s="1"/>
  <c r="ER155" s="1"/>
  <c r="EP177"/>
  <c r="EQ177" s="1"/>
  <c r="ER177" s="1"/>
  <c r="DS177"/>
  <c r="DR177"/>
  <c r="CB177"/>
  <c r="EP169"/>
  <c r="EQ169" s="1"/>
  <c r="ER169" s="1"/>
  <c r="DS169"/>
  <c r="DR169"/>
  <c r="CB169"/>
  <c r="EP164"/>
  <c r="EQ164" s="1"/>
  <c r="ER164" s="1"/>
  <c r="DS161"/>
  <c r="CB161"/>
  <c r="BH158"/>
  <c r="EL175"/>
  <c r="EB175"/>
  <c r="BH175"/>
  <c r="CR162"/>
  <c r="AP144"/>
  <c r="AP142"/>
  <c r="AP140"/>
  <c r="AP138"/>
  <c r="AP136"/>
  <c r="AP134"/>
  <c r="AP128"/>
  <c r="AP126"/>
  <c r="AP124"/>
  <c r="AP122"/>
  <c r="DS151"/>
  <c r="BH147"/>
  <c r="BH143"/>
  <c r="EM138"/>
  <c r="BH135"/>
  <c r="BH131"/>
  <c r="BH127"/>
  <c r="EM122"/>
  <c r="EP147"/>
  <c r="EQ147" s="1"/>
  <c r="ER147" s="1"/>
  <c r="DH145"/>
  <c r="EP143"/>
  <c r="EQ143" s="1"/>
  <c r="ER143" s="1"/>
  <c r="DH141"/>
  <c r="EP139"/>
  <c r="EQ139" s="1"/>
  <c r="ER139" s="1"/>
  <c r="DH137"/>
  <c r="EP135"/>
  <c r="EQ135" s="1"/>
  <c r="ER135" s="1"/>
  <c r="DH133"/>
  <c r="EP131"/>
  <c r="EQ131" s="1"/>
  <c r="ER131" s="1"/>
  <c r="DH129"/>
  <c r="EP127"/>
  <c r="EQ127" s="1"/>
  <c r="ER127" s="1"/>
  <c r="DH125"/>
  <c r="EP123"/>
  <c r="EQ123" s="1"/>
  <c r="ER123" s="1"/>
  <c r="BH142"/>
  <c r="BH138"/>
  <c r="BH134"/>
  <c r="EM129"/>
  <c r="BH126"/>
  <c r="BH122"/>
  <c r="EL154"/>
  <c r="EB154"/>
  <c r="EP153"/>
  <c r="EQ153" s="1"/>
  <c r="ER153" s="1"/>
  <c r="CB152"/>
  <c r="EB152"/>
  <c r="EB150"/>
  <c r="EP149"/>
  <c r="EQ149" s="1"/>
  <c r="ER149" s="1"/>
  <c r="EB148"/>
  <c r="BH121"/>
  <c r="BH119"/>
  <c r="CR118"/>
  <c r="BH117"/>
  <c r="BH115"/>
  <c r="CR114"/>
  <c r="BH113"/>
  <c r="BH111"/>
  <c r="CR110"/>
  <c r="CR106"/>
  <c r="BH105"/>
  <c r="BH103"/>
  <c r="CR102"/>
  <c r="CR98"/>
  <c r="CR121"/>
  <c r="DH121"/>
  <c r="CB121"/>
  <c r="EP119"/>
  <c r="EQ119" s="1"/>
  <c r="ER119" s="1"/>
  <c r="DH117"/>
  <c r="EP115"/>
  <c r="EQ115" s="1"/>
  <c r="ER115" s="1"/>
  <c r="DH113"/>
  <c r="EP111"/>
  <c r="EQ111" s="1"/>
  <c r="ER111" s="1"/>
  <c r="DH109"/>
  <c r="EP107"/>
  <c r="EQ107" s="1"/>
  <c r="ER107" s="1"/>
  <c r="DH105"/>
  <c r="EP103"/>
  <c r="EQ103" s="1"/>
  <c r="ER103" s="1"/>
  <c r="DR120"/>
  <c r="DS120"/>
  <c r="CR119"/>
  <c r="EL117"/>
  <c r="DR116"/>
  <c r="DS116"/>
  <c r="CR115"/>
  <c r="EL113"/>
  <c r="DR112"/>
  <c r="DS112"/>
  <c r="CR111"/>
  <c r="EL109"/>
  <c r="DR108"/>
  <c r="CR107"/>
  <c r="EL105"/>
  <c r="DR104"/>
  <c r="CR103"/>
  <c r="DR98"/>
  <c r="DH118"/>
  <c r="EP116"/>
  <c r="EQ116" s="1"/>
  <c r="ER116" s="1"/>
  <c r="DH114"/>
  <c r="DH110"/>
  <c r="EP108"/>
  <c r="EQ108" s="1"/>
  <c r="ER108" s="1"/>
  <c r="DH106"/>
  <c r="DH102"/>
  <c r="BH95"/>
  <c r="DR92"/>
  <c r="EL92"/>
  <c r="AP93"/>
  <c r="BZ92"/>
  <c r="DH101"/>
  <c r="DH97"/>
  <c r="X94"/>
  <c r="EL99"/>
  <c r="EB99"/>
  <c r="BH99"/>
  <c r="BZ93"/>
  <c r="AP67"/>
  <c r="EB63"/>
  <c r="EL62"/>
  <c r="EL60"/>
  <c r="EL58"/>
  <c r="EL56"/>
  <c r="EL54"/>
  <c r="EL52"/>
  <c r="EL50"/>
  <c r="EL48"/>
  <c r="EL46"/>
  <c r="EL44"/>
  <c r="EL42"/>
  <c r="EL40"/>
  <c r="EL38"/>
  <c r="EL36"/>
  <c r="EL34"/>
  <c r="EL32"/>
  <c r="EL30"/>
  <c r="EL28"/>
  <c r="EL26"/>
  <c r="EL87"/>
  <c r="EB87"/>
  <c r="BH87"/>
  <c r="EL83"/>
  <c r="EB83"/>
  <c r="BH83"/>
  <c r="EL79"/>
  <c r="EB79"/>
  <c r="BH79"/>
  <c r="EL75"/>
  <c r="EB75"/>
  <c r="DH69"/>
  <c r="EL69"/>
  <c r="CR65"/>
  <c r="EP61"/>
  <c r="EQ61" s="1"/>
  <c r="ER61" s="1"/>
  <c r="EP57"/>
  <c r="EQ57" s="1"/>
  <c r="ER57" s="1"/>
  <c r="EP49"/>
  <c r="EQ49" s="1"/>
  <c r="ER49" s="1"/>
  <c r="EP41"/>
  <c r="EQ41" s="1"/>
  <c r="ER41" s="1"/>
  <c r="EB23"/>
  <c r="AP19"/>
  <c r="AP11"/>
  <c r="DH88"/>
  <c r="DH84"/>
  <c r="DH80"/>
  <c r="DH76"/>
  <c r="BH60"/>
  <c r="BH52"/>
  <c r="BH44"/>
  <c r="CR89"/>
  <c r="AP89"/>
  <c r="CR85"/>
  <c r="CR81"/>
  <c r="AP81"/>
  <c r="CR77"/>
  <c r="AP77"/>
  <c r="CR73"/>
  <c r="CR71"/>
  <c r="EL67"/>
  <c r="CR63"/>
  <c r="DH62"/>
  <c r="EP60"/>
  <c r="EQ60" s="1"/>
  <c r="ER60" s="1"/>
  <c r="DH58"/>
  <c r="EP56"/>
  <c r="EQ56" s="1"/>
  <c r="ER56" s="1"/>
  <c r="DH54"/>
  <c r="EP52"/>
  <c r="EQ52" s="1"/>
  <c r="ER52" s="1"/>
  <c r="DH50"/>
  <c r="EP48"/>
  <c r="EQ48" s="1"/>
  <c r="ER48" s="1"/>
  <c r="DH46"/>
  <c r="EP44"/>
  <c r="EQ44" s="1"/>
  <c r="ER44" s="1"/>
  <c r="DH42"/>
  <c r="DH38"/>
  <c r="DH34"/>
  <c r="DH30"/>
  <c r="BZ19"/>
  <c r="BZ11"/>
  <c r="DH90"/>
  <c r="DH86"/>
  <c r="DH82"/>
  <c r="DH78"/>
  <c r="DH74"/>
  <c r="CR70"/>
  <c r="EL66"/>
  <c r="AP22"/>
  <c r="X22"/>
  <c r="EB14"/>
  <c r="CR10"/>
  <c r="BH14"/>
  <c r="DH12"/>
  <c r="CR12"/>
  <c r="EL191"/>
  <c r="CR165"/>
  <c r="DH92"/>
  <c r="BZ66"/>
  <c r="EL57"/>
  <c r="EL49"/>
  <c r="EL41"/>
  <c r="EM19"/>
  <c r="EN19" s="1"/>
  <c r="EO19" s="1"/>
  <c r="CR189"/>
  <c r="EL59"/>
  <c r="EL51"/>
  <c r="EL43"/>
  <c r="CR19"/>
  <c r="EM21"/>
  <c r="EN21" s="1"/>
  <c r="EO21" s="1"/>
  <c r="EL17"/>
  <c r="EM17" s="1"/>
  <c r="EN17" s="1"/>
  <c r="EO17" s="1"/>
  <c r="BH8"/>
  <c r="EL8"/>
  <c r="EL25"/>
  <c r="EM25" s="1"/>
  <c r="EN25" s="1"/>
  <c r="EO25" s="1"/>
  <c r="X9"/>
  <c r="EB196"/>
  <c r="X41"/>
  <c r="DH161"/>
  <c r="DH68"/>
  <c r="X19"/>
  <c r="X35"/>
  <c r="DR186"/>
  <c r="BZ137"/>
  <c r="BZ169"/>
  <c r="AP36"/>
  <c r="EL163"/>
  <c r="EL161"/>
  <c r="ED85"/>
  <c r="EN65"/>
  <c r="CR55"/>
  <c r="EN197"/>
  <c r="EN135"/>
  <c r="EC131"/>
  <c r="EN119"/>
  <c r="EN103"/>
  <c r="DT71"/>
  <c r="EN71"/>
  <c r="EC70"/>
  <c r="DT60"/>
  <c r="EN60"/>
  <c r="CR43"/>
  <c r="BZ64"/>
  <c r="BZ128"/>
  <c r="X152"/>
  <c r="DT79"/>
  <c r="EN79"/>
  <c r="EE42"/>
  <c r="EC42"/>
  <c r="ED42"/>
  <c r="DU66"/>
  <c r="DT66"/>
  <c r="DU82"/>
  <c r="DT82"/>
  <c r="DU98"/>
  <c r="DT98"/>
  <c r="EO58"/>
  <c r="EN58"/>
  <c r="EE79"/>
  <c r="ED79"/>
  <c r="EC79"/>
  <c r="EE72"/>
  <c r="ED72"/>
  <c r="EC72"/>
  <c r="EE125"/>
  <c r="ED125"/>
  <c r="EC125"/>
  <c r="EE118"/>
  <c r="ED118"/>
  <c r="DU139"/>
  <c r="DT139"/>
  <c r="DU132"/>
  <c r="DT132"/>
  <c r="EE124"/>
  <c r="EC124"/>
  <c r="EE144"/>
  <c r="EC144"/>
  <c r="ED144"/>
  <c r="EE160"/>
  <c r="ED160"/>
  <c r="EC160"/>
  <c r="EE176"/>
  <c r="ED176"/>
  <c r="EC176"/>
  <c r="DU191"/>
  <c r="DT191"/>
  <c r="DU197"/>
  <c r="DT197"/>
  <c r="DU195"/>
  <c r="DT195"/>
  <c r="EO165"/>
  <c r="EN165"/>
  <c r="EO105"/>
  <c r="EN105"/>
  <c r="EO39"/>
  <c r="EN39"/>
  <c r="X205"/>
  <c r="X201"/>
  <c r="CB170"/>
  <c r="BZ170"/>
  <c r="CB159"/>
  <c r="BZ159"/>
  <c r="EE44"/>
  <c r="EC44"/>
  <c r="ED44"/>
  <c r="EE52"/>
  <c r="ED52"/>
  <c r="EC52"/>
  <c r="EO64"/>
  <c r="EN64"/>
  <c r="EE69"/>
  <c r="ED69"/>
  <c r="EO80"/>
  <c r="EN80"/>
  <c r="EE62"/>
  <c r="ED62"/>
  <c r="EC62"/>
  <c r="EO73"/>
  <c r="EN73"/>
  <c r="DU84"/>
  <c r="DT84"/>
  <c r="DU92"/>
  <c r="DT92"/>
  <c r="DU100"/>
  <c r="DT100"/>
  <c r="DU108"/>
  <c r="DT108"/>
  <c r="EE71"/>
  <c r="ED71"/>
  <c r="EC71"/>
  <c r="EE54"/>
  <c r="EC54"/>
  <c r="ED54"/>
  <c r="EE64"/>
  <c r="ED64"/>
  <c r="EO75"/>
  <c r="EN75"/>
  <c r="EE117"/>
  <c r="ED117"/>
  <c r="EC117"/>
  <c r="EO128"/>
  <c r="EN128"/>
  <c r="EE133"/>
  <c r="ED133"/>
  <c r="EC133"/>
  <c r="EO112"/>
  <c r="EN112"/>
  <c r="EE126"/>
  <c r="ED126"/>
  <c r="EO137"/>
  <c r="EN137"/>
  <c r="EE119"/>
  <c r="ED119"/>
  <c r="EC119"/>
  <c r="EO130"/>
  <c r="EN130"/>
  <c r="DU140"/>
  <c r="DT140"/>
  <c r="DU121"/>
  <c r="DT121"/>
  <c r="EE132"/>
  <c r="EC132"/>
  <c r="EE154"/>
  <c r="ED154"/>
  <c r="EE182"/>
  <c r="EC182"/>
  <c r="ED182"/>
  <c r="EO153"/>
  <c r="EN153"/>
  <c r="EO113"/>
  <c r="EN113"/>
  <c r="EO90"/>
  <c r="EN90"/>
  <c r="CB197"/>
  <c r="BZ197"/>
  <c r="EM194"/>
  <c r="X194"/>
  <c r="X199"/>
  <c r="EM197"/>
  <c r="X197"/>
  <c r="CB174"/>
  <c r="BZ174"/>
  <c r="EM181"/>
  <c r="X181"/>
  <c r="CB181"/>
  <c r="BZ181"/>
  <c r="EM173"/>
  <c r="X173"/>
  <c r="CB173"/>
  <c r="BZ173"/>
  <c r="CB158"/>
  <c r="BZ158"/>
  <c r="EM175"/>
  <c r="X175"/>
  <c r="CB175"/>
  <c r="BZ175"/>
  <c r="EM153"/>
  <c r="X153"/>
  <c r="EM149"/>
  <c r="X149"/>
  <c r="CB146"/>
  <c r="BZ146"/>
  <c r="CB142"/>
  <c r="BZ142"/>
  <c r="CB138"/>
  <c r="BZ138"/>
  <c r="CB134"/>
  <c r="BZ134"/>
  <c r="CB130"/>
  <c r="BZ130"/>
  <c r="CB126"/>
  <c r="BZ126"/>
  <c r="CB122"/>
  <c r="BZ122"/>
  <c r="CB151"/>
  <c r="BZ151"/>
  <c r="CB149"/>
  <c r="BZ149"/>
  <c r="EM118"/>
  <c r="X118"/>
  <c r="EM116"/>
  <c r="X116"/>
  <c r="EM114"/>
  <c r="X114"/>
  <c r="EM112"/>
  <c r="X112"/>
  <c r="X110"/>
  <c r="X108"/>
  <c r="X102"/>
  <c r="X100"/>
  <c r="X98"/>
  <c r="EM96"/>
  <c r="X96"/>
  <c r="CB118"/>
  <c r="BZ118"/>
  <c r="CB114"/>
  <c r="BZ114"/>
  <c r="CB110"/>
  <c r="BZ110"/>
  <c r="CB106"/>
  <c r="BZ106"/>
  <c r="CB102"/>
  <c r="BZ102"/>
  <c r="EM119"/>
  <c r="X119"/>
  <c r="EM115"/>
  <c r="X115"/>
  <c r="EM111"/>
  <c r="X111"/>
  <c r="EM107"/>
  <c r="X107"/>
  <c r="EM103"/>
  <c r="X103"/>
  <c r="CB119"/>
  <c r="BZ119"/>
  <c r="CB115"/>
  <c r="BZ115"/>
  <c r="CB111"/>
  <c r="BZ111"/>
  <c r="CB107"/>
  <c r="BZ107"/>
  <c r="CB103"/>
  <c r="BZ103"/>
  <c r="EM92"/>
  <c r="X92"/>
  <c r="CB94"/>
  <c r="BZ94"/>
  <c r="CB99"/>
  <c r="BZ99"/>
  <c r="EM99"/>
  <c r="X99"/>
  <c r="BH28"/>
  <c r="X87"/>
  <c r="CB87"/>
  <c r="BZ87"/>
  <c r="X83"/>
  <c r="CB83"/>
  <c r="BZ83"/>
  <c r="EM79"/>
  <c r="X79"/>
  <c r="CB79"/>
  <c r="BZ79"/>
  <c r="EM75"/>
  <c r="X75"/>
  <c r="CB75"/>
  <c r="BZ75"/>
  <c r="EM69"/>
  <c r="X69"/>
  <c r="CB60"/>
  <c r="BZ60"/>
  <c r="CB52"/>
  <c r="BZ52"/>
  <c r="CB44"/>
  <c r="BZ44"/>
  <c r="CR193"/>
  <c r="BH182"/>
  <c r="AP159"/>
  <c r="AP155"/>
  <c r="EA166"/>
  <c r="EK202"/>
  <c r="EA206"/>
  <c r="EK169"/>
  <c r="EM169" s="1"/>
  <c r="DR201"/>
  <c r="DS196"/>
  <c r="AP198"/>
  <c r="AP206"/>
  <c r="AP202"/>
  <c r="EB180"/>
  <c r="EB172"/>
  <c r="CB184"/>
  <c r="DR181"/>
  <c r="DR173"/>
  <c r="DR168"/>
  <c r="DH168"/>
  <c r="DH160"/>
  <c r="BH166"/>
  <c r="DR157"/>
  <c r="CR179"/>
  <c r="AP179"/>
  <c r="CR171"/>
  <c r="AP171"/>
  <c r="CR166"/>
  <c r="AP166"/>
  <c r="BH164"/>
  <c r="AP157"/>
  <c r="EB155"/>
  <c r="CR177"/>
  <c r="AP177"/>
  <c r="CR169"/>
  <c r="AP169"/>
  <c r="CR159"/>
  <c r="EL157"/>
  <c r="DR156"/>
  <c r="CR155"/>
  <c r="DS175"/>
  <c r="DH162"/>
  <c r="DR145"/>
  <c r="DS145"/>
  <c r="DR141"/>
  <c r="DS141"/>
  <c r="DR137"/>
  <c r="DS137"/>
  <c r="DR133"/>
  <c r="DS133"/>
  <c r="DR129"/>
  <c r="DS129"/>
  <c r="DR125"/>
  <c r="DS125"/>
  <c r="EB147"/>
  <c r="AP145"/>
  <c r="EB143"/>
  <c r="AP141"/>
  <c r="EB139"/>
  <c r="AP137"/>
  <c r="EB135"/>
  <c r="EB131"/>
  <c r="AP129"/>
  <c r="EB127"/>
  <c r="AP125"/>
  <c r="EB123"/>
  <c r="CR147"/>
  <c r="EL145"/>
  <c r="DR144"/>
  <c r="CR143"/>
  <c r="EL141"/>
  <c r="DR140"/>
  <c r="DS140"/>
  <c r="CR139"/>
  <c r="EL137"/>
  <c r="DR136"/>
  <c r="DS136"/>
  <c r="CR135"/>
  <c r="EL133"/>
  <c r="DR132"/>
  <c r="DS132"/>
  <c r="CR131"/>
  <c r="EL129"/>
  <c r="DR128"/>
  <c r="DS128"/>
  <c r="CR127"/>
  <c r="EL125"/>
  <c r="DR124"/>
  <c r="DS124"/>
  <c r="CR123"/>
  <c r="AP153"/>
  <c r="CB153"/>
  <c r="EM120"/>
  <c r="AP121"/>
  <c r="EB119"/>
  <c r="EB115"/>
  <c r="AP113"/>
  <c r="EB111"/>
  <c r="AP109"/>
  <c r="EB107"/>
  <c r="AP105"/>
  <c r="EB103"/>
  <c r="BH120"/>
  <c r="BH116"/>
  <c r="BH108"/>
  <c r="BH104"/>
  <c r="DS100"/>
  <c r="EB120"/>
  <c r="AP118"/>
  <c r="EB116"/>
  <c r="EB112"/>
  <c r="AP110"/>
  <c r="EB108"/>
  <c r="AP106"/>
  <c r="EB104"/>
  <c r="AP102"/>
  <c r="EB98"/>
  <c r="CR95"/>
  <c r="EL101"/>
  <c r="BH101"/>
  <c r="EL97"/>
  <c r="BH97"/>
  <c r="CR94"/>
  <c r="DS61"/>
  <c r="DS59"/>
  <c r="DS57"/>
  <c r="DS55"/>
  <c r="DS53"/>
  <c r="DS51"/>
  <c r="DS49"/>
  <c r="DS47"/>
  <c r="DS45"/>
  <c r="DS43"/>
  <c r="DS41"/>
  <c r="DR15"/>
  <c r="DR13"/>
  <c r="DS26"/>
  <c r="DT26" s="1"/>
  <c r="DU26" s="1"/>
  <c r="DS79"/>
  <c r="DS75"/>
  <c r="BH69"/>
  <c r="AP65"/>
  <c r="CB65"/>
  <c r="AP59"/>
  <c r="CB56"/>
  <c r="AP51"/>
  <c r="CB48"/>
  <c r="AP47"/>
  <c r="AP43"/>
  <c r="CB40"/>
  <c r="EB37"/>
  <c r="AP35"/>
  <c r="EB33"/>
  <c r="AP27"/>
  <c r="EB25"/>
  <c r="DH23"/>
  <c r="EB17"/>
  <c r="DH15"/>
  <c r="EB9"/>
  <c r="DR32"/>
  <c r="BH88"/>
  <c r="EL88"/>
  <c r="EB88"/>
  <c r="BH84"/>
  <c r="EL84"/>
  <c r="EB84"/>
  <c r="EL80"/>
  <c r="EB80"/>
  <c r="BH76"/>
  <c r="EL76"/>
  <c r="EB76"/>
  <c r="BH72"/>
  <c r="BH62"/>
  <c r="DR56"/>
  <c r="BH54"/>
  <c r="DR48"/>
  <c r="BH46"/>
  <c r="DR40"/>
  <c r="BH38"/>
  <c r="DH89"/>
  <c r="DH85"/>
  <c r="DH81"/>
  <c r="DH77"/>
  <c r="BH67"/>
  <c r="AP62"/>
  <c r="EB60"/>
  <c r="AP58"/>
  <c r="EB56"/>
  <c r="AP54"/>
  <c r="EB52"/>
  <c r="EB48"/>
  <c r="AP46"/>
  <c r="EB44"/>
  <c r="AP42"/>
  <c r="EB40"/>
  <c r="AP38"/>
  <c r="EB36"/>
  <c r="AP30"/>
  <c r="EB28"/>
  <c r="BH90"/>
  <c r="EL90"/>
  <c r="EB90"/>
  <c r="BH86"/>
  <c r="EL86"/>
  <c r="EB86"/>
  <c r="EL82"/>
  <c r="EB82"/>
  <c r="BH78"/>
  <c r="EL78"/>
  <c r="EB78"/>
  <c r="BH74"/>
  <c r="EL74"/>
  <c r="EB74"/>
  <c r="BH70"/>
  <c r="DH22"/>
  <c r="CR22"/>
  <c r="EB10"/>
  <c r="BH10"/>
  <c r="DR24"/>
  <c r="DS24" s="1"/>
  <c r="DT24" s="1"/>
  <c r="DU24" s="1"/>
  <c r="EB12"/>
  <c r="CR196"/>
  <c r="DH96"/>
  <c r="EB92"/>
  <c r="AP73"/>
  <c r="CR57"/>
  <c r="CR49"/>
  <c r="CR41"/>
  <c r="CR200"/>
  <c r="DH93"/>
  <c r="AP92"/>
  <c r="CR202"/>
  <c r="DH194"/>
  <c r="EM15"/>
  <c r="EN15" s="1"/>
  <c r="EO15" s="1"/>
  <c r="DR16"/>
  <c r="DS16" s="1"/>
  <c r="DT16" s="1"/>
  <c r="DU16" s="1"/>
  <c r="EB91"/>
  <c r="CR21"/>
  <c r="CR17"/>
  <c r="EL33"/>
  <c r="EM13"/>
  <c r="EN13" s="1"/>
  <c r="EO13" s="1"/>
  <c r="CR25"/>
  <c r="EL9"/>
  <c r="EM9" s="1"/>
  <c r="EN9" s="1"/>
  <c r="EO9" s="1"/>
  <c r="DR197"/>
  <c r="EL165"/>
  <c r="EP63"/>
  <c r="EQ63" s="1"/>
  <c r="ER63" s="1"/>
  <c r="X15"/>
  <c r="BZ65"/>
  <c r="BZ129"/>
  <c r="BZ161"/>
  <c r="BZ193"/>
  <c r="AP20"/>
  <c r="EL206"/>
  <c r="DT138"/>
  <c r="DT122"/>
  <c r="EC118"/>
  <c r="DT106"/>
  <c r="DT65"/>
  <c r="X145"/>
  <c r="ED74"/>
  <c r="BZ56"/>
  <c r="BZ152"/>
  <c r="BZ184"/>
  <c r="ED132"/>
  <c r="EC69"/>
  <c r="CR51"/>
  <c r="EE50"/>
  <c r="EC50"/>
  <c r="ED50"/>
  <c r="EO72"/>
  <c r="EN72"/>
  <c r="DU59"/>
  <c r="DT59"/>
  <c r="EE63"/>
  <c r="ED63"/>
  <c r="EE56"/>
  <c r="ED56"/>
  <c r="EC56"/>
  <c r="DU77"/>
  <c r="DT77"/>
  <c r="DU123"/>
  <c r="DT123"/>
  <c r="EO115"/>
  <c r="EN115"/>
  <c r="EO138"/>
  <c r="EN138"/>
  <c r="EE152"/>
  <c r="EC152"/>
  <c r="EE164"/>
  <c r="EC164"/>
  <c r="EE180"/>
  <c r="ED180"/>
  <c r="EE207"/>
  <c r="EC207"/>
  <c r="DU196"/>
  <c r="DT196"/>
  <c r="EO149"/>
  <c r="EN149"/>
  <c r="EO84"/>
  <c r="EN84"/>
  <c r="X182"/>
  <c r="X163"/>
  <c r="CB155"/>
  <c r="BZ155"/>
  <c r="X160"/>
  <c r="EE40"/>
  <c r="EC40"/>
  <c r="ED40"/>
  <c r="EE48"/>
  <c r="ED48"/>
  <c r="EC48"/>
  <c r="DU58"/>
  <c r="DT58"/>
  <c r="DU74"/>
  <c r="DT74"/>
  <c r="EO57"/>
  <c r="EN57"/>
  <c r="EE78"/>
  <c r="ED78"/>
  <c r="DU88"/>
  <c r="DT88"/>
  <c r="DU96"/>
  <c r="DT96"/>
  <c r="DU104"/>
  <c r="DT104"/>
  <c r="DU112"/>
  <c r="DT112"/>
  <c r="EO66"/>
  <c r="EN66"/>
  <c r="DU76"/>
  <c r="DT76"/>
  <c r="EO59"/>
  <c r="EN59"/>
  <c r="DU69"/>
  <c r="DT69"/>
  <c r="EE80"/>
  <c r="EC80"/>
  <c r="ED80"/>
  <c r="EO121"/>
  <c r="EN121"/>
  <c r="DU131"/>
  <c r="DT131"/>
  <c r="DU116"/>
  <c r="DT116"/>
  <c r="DU124"/>
  <c r="DT124"/>
  <c r="EE135"/>
  <c r="ED135"/>
  <c r="EC135"/>
  <c r="EE116"/>
  <c r="EC116"/>
  <c r="DU137"/>
  <c r="DT137"/>
  <c r="EE150"/>
  <c r="EC150"/>
  <c r="EE170"/>
  <c r="EC170"/>
  <c r="EE178"/>
  <c r="ED178"/>
  <c r="EE186"/>
  <c r="ED186"/>
  <c r="EO193"/>
  <c r="EN193"/>
  <c r="EO183"/>
  <c r="EN183"/>
  <c r="EO161"/>
  <c r="EN161"/>
  <c r="EO51"/>
  <c r="EN51"/>
  <c r="EO43"/>
  <c r="EN43"/>
  <c r="EO92"/>
  <c r="EN92"/>
  <c r="CB199"/>
  <c r="BZ199"/>
  <c r="CB196"/>
  <c r="BZ196"/>
  <c r="CB194"/>
  <c r="BZ194"/>
  <c r="EM195"/>
  <c r="X195"/>
  <c r="EM178"/>
  <c r="X178"/>
  <c r="CB186"/>
  <c r="BZ186"/>
  <c r="EE38"/>
  <c r="ED38"/>
  <c r="EC38"/>
  <c r="DU43"/>
  <c r="DT43"/>
  <c r="DU47"/>
  <c r="DT47"/>
  <c r="DU51"/>
  <c r="DT51"/>
  <c r="EE57"/>
  <c r="ED57"/>
  <c r="DU62"/>
  <c r="DT62"/>
  <c r="EE73"/>
  <c r="ED73"/>
  <c r="DU78"/>
  <c r="DT78"/>
  <c r="EE55"/>
  <c r="ED55"/>
  <c r="EO61"/>
  <c r="EN61"/>
  <c r="EE66"/>
  <c r="EC66"/>
  <c r="ED66"/>
  <c r="EE83"/>
  <c r="EC83"/>
  <c r="EE87"/>
  <c r="ED87"/>
  <c r="EE91"/>
  <c r="EC91"/>
  <c r="ED91"/>
  <c r="EE95"/>
  <c r="ED95"/>
  <c r="EC95"/>
  <c r="EE99"/>
  <c r="ED99"/>
  <c r="EE103"/>
  <c r="ED103"/>
  <c r="EC103"/>
  <c r="EE107"/>
  <c r="ED107"/>
  <c r="EE111"/>
  <c r="ED111"/>
  <c r="EC111"/>
  <c r="EE59"/>
  <c r="EC59"/>
  <c r="ED59"/>
  <c r="DU64"/>
  <c r="DT64"/>
  <c r="EO70"/>
  <c r="EN70"/>
  <c r="EE75"/>
  <c r="EC75"/>
  <c r="ED75"/>
  <c r="DU80"/>
  <c r="DT80"/>
  <c r="DU57"/>
  <c r="DT57"/>
  <c r="EO63"/>
  <c r="EN63"/>
  <c r="EE68"/>
  <c r="ED68"/>
  <c r="EC68"/>
  <c r="DU73"/>
  <c r="DT73"/>
  <c r="EO116"/>
  <c r="EN116"/>
  <c r="EE121"/>
  <c r="ED121"/>
  <c r="EC121"/>
  <c r="EE115"/>
  <c r="ED115"/>
  <c r="EO118"/>
  <c r="EN118"/>
  <c r="EE123"/>
  <c r="ED123"/>
  <c r="DU128"/>
  <c r="DT128"/>
  <c r="EO134"/>
  <c r="EN134"/>
  <c r="EE139"/>
  <c r="ED139"/>
  <c r="EO114"/>
  <c r="EN114"/>
  <c r="EE120"/>
  <c r="EC120"/>
  <c r="ED120"/>
  <c r="EO185"/>
  <c r="EN185"/>
  <c r="EO99"/>
  <c r="EN99"/>
  <c r="EO53"/>
  <c r="EN53"/>
  <c r="EO45"/>
  <c r="EN45"/>
  <c r="EO94"/>
  <c r="EN94"/>
  <c r="EO96"/>
  <c r="EN96"/>
  <c r="CB203"/>
  <c r="BZ203"/>
  <c r="X203"/>
  <c r="CB182"/>
  <c r="BZ182"/>
  <c r="X180"/>
  <c r="X172"/>
  <c r="CB187"/>
  <c r="BZ187"/>
  <c r="CB183"/>
  <c r="BZ183"/>
  <c r="CB166"/>
  <c r="BZ166"/>
  <c r="X156"/>
  <c r="EM159"/>
  <c r="X159"/>
  <c r="X155"/>
  <c r="X150"/>
  <c r="X148"/>
  <c r="X144"/>
  <c r="EM140"/>
  <c r="X140"/>
  <c r="X132"/>
  <c r="EM128"/>
  <c r="X128"/>
  <c r="EM124"/>
  <c r="X124"/>
  <c r="X147"/>
  <c r="X143"/>
  <c r="EM139"/>
  <c r="X139"/>
  <c r="EM135"/>
  <c r="X135"/>
  <c r="EM131"/>
  <c r="X131"/>
  <c r="EM127"/>
  <c r="X127"/>
  <c r="EM123"/>
  <c r="X123"/>
  <c r="CB148"/>
  <c r="BZ148"/>
  <c r="DS204"/>
  <c r="DR205"/>
  <c r="CB192"/>
  <c r="DR176"/>
  <c r="BH174"/>
  <c r="DQ192"/>
  <c r="DS192" s="1"/>
  <c r="EK177"/>
  <c r="BH207"/>
  <c r="EL198"/>
  <c r="DH204"/>
  <c r="EL203"/>
  <c r="EB203"/>
  <c r="DR196"/>
  <c r="BH201"/>
  <c r="BH197"/>
  <c r="DH205"/>
  <c r="DR194"/>
  <c r="DH193"/>
  <c r="AP193"/>
  <c r="DH201"/>
  <c r="EB174"/>
  <c r="DH192"/>
  <c r="EL188"/>
  <c r="CR190"/>
  <c r="AP190"/>
  <c r="DR190"/>
  <c r="DR180"/>
  <c r="DR172"/>
  <c r="BH170"/>
  <c r="DH182"/>
  <c r="EK132"/>
  <c r="EA137"/>
  <c r="DQ119"/>
  <c r="DQ135"/>
  <c r="EA179"/>
  <c r="DQ157"/>
  <c r="DS157" s="1"/>
  <c r="DQ165"/>
  <c r="DQ173"/>
  <c r="DS173" s="1"/>
  <c r="DQ181"/>
  <c r="DQ199"/>
  <c r="DQ201"/>
  <c r="EA203"/>
  <c r="EA190"/>
  <c r="EK203"/>
  <c r="EK171"/>
  <c r="EK155"/>
  <c r="EM155" s="1"/>
  <c r="CB200"/>
  <c r="DR200"/>
  <c r="DS200"/>
  <c r="CR198"/>
  <c r="EB204"/>
  <c r="BH204"/>
  <c r="EP203"/>
  <c r="EQ203" s="1"/>
  <c r="ER203" s="1"/>
  <c r="EB198"/>
  <c r="DR189"/>
  <c r="DS189"/>
  <c r="DH206"/>
  <c r="EL205"/>
  <c r="CR197"/>
  <c r="BH193"/>
  <c r="EP193"/>
  <c r="EQ193" s="1"/>
  <c r="ER193" s="1"/>
  <c r="EB191"/>
  <c r="DH189"/>
  <c r="EL207"/>
  <c r="EB207"/>
  <c r="AP195"/>
  <c r="DH202"/>
  <c r="EL201"/>
  <c r="BH198"/>
  <c r="EL186"/>
  <c r="EL184"/>
  <c r="DH180"/>
  <c r="DH178"/>
  <c r="DH176"/>
  <c r="DH174"/>
  <c r="DH172"/>
  <c r="DH170"/>
  <c r="EL192"/>
  <c r="EB192"/>
  <c r="DR188"/>
  <c r="EL178"/>
  <c r="CR174"/>
  <c r="EL170"/>
  <c r="AP187"/>
  <c r="EP186"/>
  <c r="EQ186" s="1"/>
  <c r="ER186" s="1"/>
  <c r="AP185"/>
  <c r="CB185"/>
  <c r="EP184"/>
  <c r="EQ184" s="1"/>
  <c r="ER184" s="1"/>
  <c r="CB176"/>
  <c r="DH190"/>
  <c r="BH180"/>
  <c r="DR174"/>
  <c r="BH172"/>
  <c r="EB182"/>
  <c r="EL167"/>
  <c r="EB158"/>
  <c r="EB156"/>
  <c r="CR181"/>
  <c r="CR173"/>
  <c r="AP173"/>
  <c r="EL168"/>
  <c r="EB168"/>
  <c r="BH165"/>
  <c r="EL160"/>
  <c r="EB160"/>
  <c r="EB159"/>
  <c r="DH166"/>
  <c r="EB167"/>
  <c r="DR160"/>
  <c r="EP157"/>
  <c r="EQ157" s="1"/>
  <c r="ER157" s="1"/>
  <c r="DH177"/>
  <c r="DH169"/>
  <c r="DH164"/>
  <c r="BH156"/>
  <c r="CR175"/>
  <c r="AP175"/>
  <c r="BH167"/>
  <c r="EL162"/>
  <c r="EB162"/>
  <c r="EB146"/>
  <c r="EB144"/>
  <c r="EB142"/>
  <c r="EB140"/>
  <c r="EB138"/>
  <c r="EB136"/>
  <c r="EB134"/>
  <c r="EB132"/>
  <c r="EB130"/>
  <c r="EB128"/>
  <c r="EB126"/>
  <c r="EB124"/>
  <c r="EB122"/>
  <c r="DR153"/>
  <c r="DS153"/>
  <c r="DR149"/>
  <c r="DS149"/>
  <c r="BH145"/>
  <c r="BH137"/>
  <c r="EM136"/>
  <c r="BH133"/>
  <c r="BH129"/>
  <c r="EL153"/>
  <c r="EL152"/>
  <c r="EL151"/>
  <c r="EL150"/>
  <c r="EL149"/>
  <c r="EL148"/>
  <c r="EP145"/>
  <c r="EQ145" s="1"/>
  <c r="ER145" s="1"/>
  <c r="EP141"/>
  <c r="EQ141" s="1"/>
  <c r="ER141" s="1"/>
  <c r="EP137"/>
  <c r="EQ137" s="1"/>
  <c r="ER137" s="1"/>
  <c r="EP133"/>
  <c r="EQ133" s="1"/>
  <c r="ER133" s="1"/>
  <c r="EP129"/>
  <c r="EQ129" s="1"/>
  <c r="ER129" s="1"/>
  <c r="EP125"/>
  <c r="EQ125" s="1"/>
  <c r="ER125" s="1"/>
  <c r="BH153"/>
  <c r="BH152"/>
  <c r="BH151"/>
  <c r="BH150"/>
  <c r="BH149"/>
  <c r="BH148"/>
  <c r="BH140"/>
  <c r="BH136"/>
  <c r="BH132"/>
  <c r="BH124"/>
  <c r="BH154"/>
  <c r="CR154"/>
  <c r="AP154"/>
  <c r="DH153"/>
  <c r="AP152"/>
  <c r="AP150"/>
  <c r="DH149"/>
  <c r="EL120"/>
  <c r="EL118"/>
  <c r="EL116"/>
  <c r="EL114"/>
  <c r="EL112"/>
  <c r="EL110"/>
  <c r="EL108"/>
  <c r="EL106"/>
  <c r="EL104"/>
  <c r="EL102"/>
  <c r="EL98"/>
  <c r="EL121"/>
  <c r="EP121"/>
  <c r="EQ121" s="1"/>
  <c r="ER121" s="1"/>
  <c r="EP117"/>
  <c r="EQ117" s="1"/>
  <c r="ER117" s="1"/>
  <c r="EP113"/>
  <c r="EQ113" s="1"/>
  <c r="ER113" s="1"/>
  <c r="EP109"/>
  <c r="EQ109" s="1"/>
  <c r="ER109" s="1"/>
  <c r="EP105"/>
  <c r="EQ105" s="1"/>
  <c r="ER105" s="1"/>
  <c r="EL119"/>
  <c r="DR118"/>
  <c r="DS118"/>
  <c r="CR117"/>
  <c r="EL115"/>
  <c r="DR114"/>
  <c r="DS114"/>
  <c r="CR113"/>
  <c r="EL111"/>
  <c r="DR110"/>
  <c r="CR109"/>
  <c r="EL107"/>
  <c r="DR106"/>
  <c r="CR105"/>
  <c r="EL103"/>
  <c r="DR102"/>
  <c r="BH100"/>
  <c r="DH120"/>
  <c r="EP118"/>
  <c r="EQ118" s="1"/>
  <c r="ER118" s="1"/>
  <c r="DH116"/>
  <c r="DH112"/>
  <c r="EP110"/>
  <c r="EQ110" s="1"/>
  <c r="ER110" s="1"/>
  <c r="DH108"/>
  <c r="DH104"/>
  <c r="EP102"/>
  <c r="EQ102" s="1"/>
  <c r="ER102" s="1"/>
  <c r="EB100"/>
  <c r="DH98"/>
  <c r="EB96"/>
  <c r="AP94"/>
  <c r="BZ101"/>
  <c r="EP101"/>
  <c r="EQ101" s="1"/>
  <c r="ER101" s="1"/>
  <c r="DR101"/>
  <c r="EP97"/>
  <c r="EQ97" s="1"/>
  <c r="ER97" s="1"/>
  <c r="DR97"/>
  <c r="BH94"/>
  <c r="AP95"/>
  <c r="CR99"/>
  <c r="AP99"/>
  <c r="EB71"/>
  <c r="CR62"/>
  <c r="CR58"/>
  <c r="BH57"/>
  <c r="BH55"/>
  <c r="CR54"/>
  <c r="BH53"/>
  <c r="BH51"/>
  <c r="CR50"/>
  <c r="BH49"/>
  <c r="BH47"/>
  <c r="CR46"/>
  <c r="CR42"/>
  <c r="BH41"/>
  <c r="BH39"/>
  <c r="CR38"/>
  <c r="CR36"/>
  <c r="CR34"/>
  <c r="BH33"/>
  <c r="CR32"/>
  <c r="BH31"/>
  <c r="CR28"/>
  <c r="CR26"/>
  <c r="BH25"/>
  <c r="BH23"/>
  <c r="BH19"/>
  <c r="BH17"/>
  <c r="BH9"/>
  <c r="CR87"/>
  <c r="CR83"/>
  <c r="AP83"/>
  <c r="CR79"/>
  <c r="AP79"/>
  <c r="CR75"/>
  <c r="AP75"/>
  <c r="CR69"/>
  <c r="DR69"/>
  <c r="DH65"/>
  <c r="EL65"/>
  <c r="BZ69"/>
  <c r="DH61"/>
  <c r="EP59"/>
  <c r="EQ59" s="1"/>
  <c r="ER59" s="1"/>
  <c r="DH57"/>
  <c r="EP55"/>
  <c r="EQ55" s="1"/>
  <c r="ER55" s="1"/>
  <c r="DH53"/>
  <c r="EP51"/>
  <c r="EQ51" s="1"/>
  <c r="ER51" s="1"/>
  <c r="DH49"/>
  <c r="EP47"/>
  <c r="EQ47" s="1"/>
  <c r="ER47" s="1"/>
  <c r="DH45"/>
  <c r="DH41"/>
  <c r="EP39"/>
  <c r="EQ39" s="1"/>
  <c r="ER39" s="1"/>
  <c r="DH33"/>
  <c r="DH29"/>
  <c r="DH25"/>
  <c r="EB19"/>
  <c r="DH17"/>
  <c r="AP15"/>
  <c r="EB11"/>
  <c r="DH9"/>
  <c r="DR88"/>
  <c r="EP88"/>
  <c r="EQ88" s="1"/>
  <c r="ER88" s="1"/>
  <c r="DR84"/>
  <c r="BZ84"/>
  <c r="EP84"/>
  <c r="EQ84" s="1"/>
  <c r="ER84" s="1"/>
  <c r="DR80"/>
  <c r="X80"/>
  <c r="EP80"/>
  <c r="EQ80" s="1"/>
  <c r="ER80" s="1"/>
  <c r="DR76"/>
  <c r="BZ76"/>
  <c r="EP76"/>
  <c r="EQ76" s="1"/>
  <c r="ER76" s="1"/>
  <c r="DH72"/>
  <c r="EL72"/>
  <c r="EL64"/>
  <c r="DR58"/>
  <c r="BH56"/>
  <c r="DR50"/>
  <c r="DR42"/>
  <c r="BH40"/>
  <c r="EL89"/>
  <c r="BH89"/>
  <c r="EL85"/>
  <c r="BH85"/>
  <c r="EL81"/>
  <c r="BH81"/>
  <c r="EL77"/>
  <c r="EL73"/>
  <c r="DH73"/>
  <c r="EL71"/>
  <c r="CR67"/>
  <c r="EL63"/>
  <c r="DH60"/>
  <c r="DH56"/>
  <c r="DH52"/>
  <c r="DH48"/>
  <c r="DH44"/>
  <c r="DH40"/>
  <c r="DH36"/>
  <c r="DH32"/>
  <c r="DH28"/>
  <c r="DH8"/>
  <c r="BH30"/>
  <c r="DR90"/>
  <c r="EP90"/>
  <c r="EQ90" s="1"/>
  <c r="ER90" s="1"/>
  <c r="DR86"/>
  <c r="EP86"/>
  <c r="EQ86" s="1"/>
  <c r="ER86" s="1"/>
  <c r="DR82"/>
  <c r="X82"/>
  <c r="EP82"/>
  <c r="EQ82" s="1"/>
  <c r="ER82" s="1"/>
  <c r="DR78"/>
  <c r="EP78"/>
  <c r="EQ78" s="1"/>
  <c r="ER78" s="1"/>
  <c r="DR74"/>
  <c r="EP74"/>
  <c r="EQ74" s="1"/>
  <c r="ER74" s="1"/>
  <c r="DH70"/>
  <c r="EL70"/>
  <c r="CR66"/>
  <c r="BH24"/>
  <c r="BH12"/>
  <c r="DH18"/>
  <c r="CR18"/>
  <c r="AP14"/>
  <c r="X14"/>
  <c r="EL10"/>
  <c r="BH22"/>
  <c r="DH20"/>
  <c r="CR20"/>
  <c r="EL12"/>
  <c r="EL200"/>
  <c r="AP163"/>
  <c r="CR161"/>
  <c r="EL61"/>
  <c r="EL53"/>
  <c r="EL45"/>
  <c r="EL37"/>
  <c r="X187"/>
  <c r="X185"/>
  <c r="AP96"/>
  <c r="EL29"/>
  <c r="EM11"/>
  <c r="EN11" s="1"/>
  <c r="EO11" s="1"/>
  <c r="EL55"/>
  <c r="EL47"/>
  <c r="EL39"/>
  <c r="X59"/>
  <c r="X43"/>
  <c r="CR23"/>
  <c r="CR15"/>
  <c r="AP91"/>
  <c r="CR33"/>
  <c r="X13"/>
  <c r="DR14"/>
  <c r="DS14" s="1"/>
  <c r="DT14" s="1"/>
  <c r="DU14" s="1"/>
  <c r="X57"/>
  <c r="AP161"/>
  <c r="BZ68"/>
  <c r="DR184"/>
  <c r="X11"/>
  <c r="BZ121"/>
  <c r="BZ153"/>
  <c r="BZ185"/>
  <c r="X138"/>
  <c r="X202"/>
  <c r="EL196"/>
  <c r="EB95"/>
  <c r="DT56"/>
  <c r="EN56"/>
  <c r="DT45"/>
  <c r="X129"/>
  <c r="EL204"/>
  <c r="DH198"/>
  <c r="EN179"/>
  <c r="EC139"/>
  <c r="EN127"/>
  <c r="EC123"/>
  <c r="EN111"/>
  <c r="EC107"/>
  <c r="DT67"/>
  <c r="EN67"/>
  <c r="EC63"/>
  <c r="BZ48"/>
  <c r="BZ144"/>
  <c r="BZ176"/>
  <c r="X120"/>
  <c r="EE46"/>
  <c r="EC46"/>
  <c r="EE61"/>
  <c r="ED61"/>
  <c r="DU75"/>
  <c r="DT75"/>
  <c r="DU94"/>
  <c r="DT94"/>
  <c r="DU110"/>
  <c r="DT110"/>
  <c r="EO74"/>
  <c r="EN74"/>
  <c r="EO120"/>
  <c r="EN120"/>
  <c r="EE141"/>
  <c r="ED141"/>
  <c r="EC141"/>
  <c r="EE134"/>
  <c r="ED134"/>
  <c r="EE127"/>
  <c r="ED127"/>
  <c r="EC127"/>
  <c r="EE140"/>
  <c r="EC140"/>
  <c r="EE156"/>
  <c r="EC156"/>
  <c r="ED156"/>
  <c r="EE172"/>
  <c r="ED172"/>
  <c r="EE188"/>
  <c r="ED188"/>
  <c r="EC188"/>
  <c r="EE200"/>
  <c r="ED200"/>
  <c r="EO173"/>
  <c r="EN173"/>
  <c r="EO47"/>
  <c r="EN47"/>
  <c r="CB205"/>
  <c r="BZ205"/>
  <c r="CB207"/>
  <c r="BZ207"/>
  <c r="X207"/>
  <c r="X174"/>
  <c r="CB188"/>
  <c r="BZ188"/>
  <c r="CB178"/>
  <c r="BZ178"/>
  <c r="CB157"/>
  <c r="BZ157"/>
  <c r="CB165"/>
  <c r="BZ165"/>
  <c r="CB156"/>
  <c r="BZ156"/>
  <c r="CB167"/>
  <c r="BZ167"/>
  <c r="CB147"/>
  <c r="BZ147"/>
  <c r="CB143"/>
  <c r="BZ143"/>
  <c r="CB139"/>
  <c r="BZ139"/>
  <c r="CB131"/>
  <c r="BZ131"/>
  <c r="CB127"/>
  <c r="BZ127"/>
  <c r="CB125"/>
  <c r="BZ125"/>
  <c r="CB123"/>
  <c r="BZ123"/>
  <c r="CB132"/>
  <c r="BZ132"/>
  <c r="CB124"/>
  <c r="BZ124"/>
  <c r="CB154"/>
  <c r="BZ154"/>
  <c r="CB116"/>
  <c r="BZ116"/>
  <c r="CB108"/>
  <c r="BZ108"/>
  <c r="EM121"/>
  <c r="X121"/>
  <c r="EM117"/>
  <c r="X117"/>
  <c r="EM109"/>
  <c r="X109"/>
  <c r="EM105"/>
  <c r="X105"/>
  <c r="CB117"/>
  <c r="BZ117"/>
  <c r="CB109"/>
  <c r="BZ109"/>
  <c r="EM62"/>
  <c r="X62"/>
  <c r="EM60"/>
  <c r="X60"/>
  <c r="X54"/>
  <c r="X52"/>
  <c r="X50"/>
  <c r="X48"/>
  <c r="X46"/>
  <c r="X44"/>
  <c r="X38"/>
  <c r="X36"/>
  <c r="X34"/>
  <c r="X32"/>
  <c r="X30"/>
  <c r="X28"/>
  <c r="CB62"/>
  <c r="BZ62"/>
  <c r="CB58"/>
  <c r="BZ58"/>
  <c r="CB54"/>
  <c r="BZ54"/>
  <c r="CB50"/>
  <c r="BZ50"/>
  <c r="CB46"/>
  <c r="BZ46"/>
  <c r="CB42"/>
  <c r="BZ42"/>
  <c r="CB38"/>
  <c r="BZ38"/>
  <c r="CB34"/>
  <c r="BZ34"/>
  <c r="AP33"/>
  <c r="CB30"/>
  <c r="BZ30"/>
  <c r="AP29"/>
  <c r="CB26"/>
  <c r="BZ26"/>
  <c r="AP17"/>
  <c r="EM64"/>
  <c r="X64"/>
  <c r="X89"/>
  <c r="X85"/>
  <c r="CB85"/>
  <c r="BZ85"/>
  <c r="EM77"/>
  <c r="X77"/>
  <c r="CB77"/>
  <c r="BZ77"/>
  <c r="EM73"/>
  <c r="X73"/>
  <c r="EM71"/>
  <c r="X71"/>
  <c r="EM63"/>
  <c r="X63"/>
  <c r="CB61"/>
  <c r="BZ61"/>
  <c r="CB53"/>
  <c r="BZ53"/>
  <c r="CB45"/>
  <c r="BZ45"/>
  <c r="CB37"/>
  <c r="BZ37"/>
  <c r="AP32"/>
  <c r="CB29"/>
  <c r="BZ29"/>
  <c r="AP28"/>
  <c r="CB9"/>
  <c r="BZ9"/>
  <c r="AR8"/>
  <c r="AP8"/>
  <c r="EM70"/>
  <c r="X70"/>
  <c r="AP10"/>
  <c r="CB10"/>
  <c r="BZ10"/>
  <c r="X10"/>
  <c r="AP12"/>
  <c r="CB12"/>
  <c r="BZ12"/>
  <c r="X12"/>
  <c r="EM206"/>
  <c r="X206"/>
  <c r="EM55"/>
  <c r="X55"/>
  <c r="EM47"/>
  <c r="X47"/>
  <c r="EM39"/>
  <c r="X39"/>
  <c r="X91"/>
  <c r="X21"/>
  <c r="EM37"/>
  <c r="X37"/>
  <c r="EM45"/>
  <c r="X45"/>
  <c r="EM27"/>
  <c r="X27"/>
  <c r="CB70"/>
  <c r="BZ70"/>
  <c r="DS201"/>
  <c r="DS191"/>
  <c r="CB201"/>
  <c r="BH179"/>
  <c r="DR158"/>
  <c r="DS167"/>
  <c r="DS139"/>
  <c r="DS135"/>
  <c r="DS127"/>
  <c r="CR151"/>
  <c r="AP143"/>
  <c r="AP131"/>
  <c r="AP123"/>
  <c r="EL147"/>
  <c r="CR145"/>
  <c r="EL143"/>
  <c r="DR142"/>
  <c r="CR141"/>
  <c r="DR138"/>
  <c r="CR137"/>
  <c r="DS134"/>
  <c r="EL131"/>
  <c r="DS130"/>
  <c r="EL127"/>
  <c r="DR126"/>
  <c r="CR125"/>
  <c r="EL123"/>
  <c r="DR122"/>
  <c r="DS122"/>
  <c r="DH154"/>
  <c r="DH152"/>
  <c r="DH150"/>
  <c r="DS121"/>
  <c r="DS119"/>
  <c r="DS117"/>
  <c r="DS115"/>
  <c r="CB120"/>
  <c r="AP115"/>
  <c r="CB112"/>
  <c r="AP111"/>
  <c r="AP107"/>
  <c r="CB104"/>
  <c r="EM113"/>
  <c r="DS96"/>
  <c r="AP120"/>
  <c r="CB113"/>
  <c r="AP112"/>
  <c r="AP108"/>
  <c r="CB105"/>
  <c r="AP104"/>
  <c r="DH100"/>
  <c r="CR101"/>
  <c r="CR97"/>
  <c r="AP97"/>
  <c r="DS94"/>
  <c r="CR93"/>
  <c r="DR93"/>
  <c r="EM58"/>
  <c r="EM56"/>
  <c r="EM65"/>
  <c r="BH65"/>
  <c r="EB59"/>
  <c r="EB55"/>
  <c r="EB51"/>
  <c r="EB47"/>
  <c r="EB43"/>
  <c r="EB39"/>
  <c r="EB35"/>
  <c r="EB27"/>
  <c r="EB21"/>
  <c r="DR28"/>
  <c r="AP88"/>
  <c r="AP80"/>
  <c r="AP76"/>
  <c r="EM72"/>
  <c r="DR60"/>
  <c r="DS60"/>
  <c r="BH58"/>
  <c r="DR52"/>
  <c r="DR44"/>
  <c r="BH42"/>
  <c r="DR89"/>
  <c r="CB89"/>
  <c r="DR85"/>
  <c r="EM81"/>
  <c r="DS81"/>
  <c r="DR81"/>
  <c r="CB81"/>
  <c r="DS77"/>
  <c r="DR77"/>
  <c r="BH73"/>
  <c r="CB73"/>
  <c r="BH71"/>
  <c r="BH63"/>
  <c r="EB62"/>
  <c r="AP60"/>
  <c r="CR59"/>
  <c r="EB58"/>
  <c r="CB57"/>
  <c r="AP56"/>
  <c r="EB54"/>
  <c r="EB50"/>
  <c r="CB49"/>
  <c r="AP48"/>
  <c r="CR47"/>
  <c r="EB46"/>
  <c r="AP44"/>
  <c r="EB42"/>
  <c r="CB41"/>
  <c r="AP40"/>
  <c r="CR39"/>
  <c r="EB38"/>
  <c r="CB33"/>
  <c r="EB30"/>
  <c r="EB26"/>
  <c r="CB25"/>
  <c r="CB17"/>
  <c r="CR90"/>
  <c r="AP90"/>
  <c r="CR86"/>
  <c r="AP86"/>
  <c r="CR82"/>
  <c r="CR78"/>
  <c r="AP78"/>
  <c r="CR74"/>
  <c r="AP74"/>
  <c r="DH14"/>
  <c r="CR16"/>
  <c r="AP200"/>
  <c r="EB194"/>
  <c r="CR191"/>
  <c r="DH165"/>
  <c r="EB64"/>
  <c r="CR61"/>
  <c r="CR53"/>
  <c r="CR45"/>
  <c r="CR37"/>
  <c r="CR206"/>
  <c r="EM23"/>
  <c r="EN23" s="1"/>
  <c r="EO23" s="1"/>
  <c r="EL189"/>
  <c r="DR164"/>
  <c r="CR35"/>
  <c r="CR31"/>
  <c r="DR20"/>
  <c r="DS20" s="1"/>
  <c r="DT20" s="1"/>
  <c r="DU20" s="1"/>
  <c r="DS12"/>
  <c r="DT12" s="1"/>
  <c r="DU12" s="1"/>
  <c r="DR22"/>
  <c r="DS22" s="1"/>
  <c r="DT22" s="1"/>
  <c r="DU22" s="1"/>
  <c r="DR18"/>
  <c r="DS18" s="1"/>
  <c r="DT18" s="1"/>
  <c r="DU18" s="1"/>
  <c r="X25"/>
  <c r="CR9"/>
  <c r="DS185"/>
  <c r="EM49"/>
  <c r="DH196"/>
  <c r="DH64"/>
  <c r="DR185"/>
  <c r="EP95"/>
  <c r="EQ95" s="1"/>
  <c r="ER95" s="1"/>
  <c r="DS187"/>
  <c r="BZ17"/>
  <c r="BZ49"/>
  <c r="BZ81"/>
  <c r="BZ113"/>
  <c r="BZ145"/>
  <c r="BZ177"/>
  <c r="X58"/>
  <c r="X122"/>
  <c r="EP198"/>
  <c r="EQ198" s="1"/>
  <c r="ER198" s="1"/>
  <c r="DH66"/>
  <c r="EC186"/>
  <c r="EC154"/>
  <c r="DT130"/>
  <c r="EC126"/>
  <c r="DT114"/>
  <c r="EC89"/>
  <c r="DT81"/>
  <c r="EN81"/>
  <c r="EN77"/>
  <c r="X49"/>
  <c r="X113"/>
  <c r="X177"/>
  <c r="ED207"/>
  <c r="EN204"/>
  <c r="EL194"/>
  <c r="EC172"/>
  <c r="DT86"/>
  <c r="EN86"/>
  <c r="EN82"/>
  <c r="EC57"/>
  <c r="DT53"/>
  <c r="BZ40"/>
  <c r="BZ72"/>
  <c r="BZ104"/>
  <c r="BZ136"/>
  <c r="BZ168"/>
  <c r="BZ200"/>
  <c r="X40"/>
  <c r="X104"/>
  <c r="X168"/>
  <c r="ED152"/>
  <c r="ED116"/>
  <c r="DT68"/>
  <c r="EN68"/>
  <c r="ED58"/>
  <c r="AP37"/>
  <c r="Z8"/>
  <c r="CB36"/>
  <c r="CB32"/>
  <c r="CB28"/>
  <c r="DS32"/>
  <c r="EM68"/>
  <c r="DS56"/>
  <c r="EM67"/>
  <c r="CB71"/>
  <c r="CB67"/>
  <c r="CB63"/>
  <c r="CB59"/>
  <c r="CB55"/>
  <c r="CB51"/>
  <c r="CB47"/>
  <c r="CB43"/>
  <c r="CB39"/>
  <c r="CB35"/>
  <c r="CB31"/>
  <c r="CB27"/>
  <c r="CB21"/>
  <c r="CB13"/>
  <c r="EM66"/>
  <c r="CB18"/>
  <c r="CB20"/>
  <c r="CB100"/>
  <c r="CB98"/>
  <c r="CB96"/>
  <c r="EM196"/>
  <c r="CB195"/>
  <c r="EM193"/>
  <c r="CB164"/>
  <c r="EM29"/>
  <c r="CB91"/>
  <c r="DS183"/>
  <c r="EM61"/>
  <c r="BZ13"/>
  <c r="BZ21"/>
  <c r="BH26"/>
  <c r="X18"/>
  <c r="X66"/>
  <c r="BH21"/>
  <c r="BH37"/>
  <c r="AP31"/>
  <c r="BZ20"/>
  <c r="BZ28"/>
  <c r="BZ36"/>
  <c r="BZ100"/>
  <c r="BZ164"/>
  <c r="AP26"/>
  <c r="X16"/>
  <c r="X8"/>
  <c r="BH35"/>
  <c r="AP13"/>
  <c r="DS110"/>
  <c r="DS106"/>
  <c r="DS102"/>
  <c r="CB101"/>
  <c r="CB97"/>
  <c r="DS69"/>
  <c r="CB69"/>
  <c r="CB8"/>
  <c r="DS88"/>
  <c r="CB88"/>
  <c r="EM88"/>
  <c r="DS84"/>
  <c r="CB84"/>
  <c r="EM84"/>
  <c r="DS80"/>
  <c r="CB80"/>
  <c r="EM80"/>
  <c r="DS76"/>
  <c r="CB76"/>
  <c r="EM76"/>
  <c r="DS72"/>
  <c r="DS64"/>
  <c r="DS58"/>
  <c r="DS30"/>
  <c r="DS28"/>
  <c r="DS67"/>
  <c r="CB23"/>
  <c r="CB15"/>
  <c r="DS90"/>
  <c r="CB90"/>
  <c r="EM90"/>
  <c r="DS86"/>
  <c r="CB86"/>
  <c r="EM86"/>
  <c r="DS82"/>
  <c r="CB82"/>
  <c r="EM82"/>
  <c r="DS78"/>
  <c r="CB78"/>
  <c r="EM78"/>
  <c r="DS74"/>
  <c r="CB74"/>
  <c r="EM74"/>
  <c r="DS70"/>
  <c r="CB14"/>
  <c r="CB16"/>
  <c r="DS199"/>
  <c r="EM187"/>
  <c r="EM185"/>
  <c r="EM183"/>
  <c r="EM204"/>
  <c r="EM189"/>
  <c r="EM59"/>
  <c r="EM51"/>
  <c r="EM43"/>
  <c r="EM57"/>
  <c r="DS197"/>
  <c r="CB68"/>
  <c r="EM53"/>
  <c r="BZ27"/>
  <c r="BZ35"/>
  <c r="BZ43"/>
  <c r="BZ51"/>
  <c r="BZ59"/>
  <c r="BZ67"/>
  <c r="BZ91"/>
  <c r="BZ195"/>
  <c r="AP24"/>
  <c r="X78"/>
  <c r="BZ8"/>
  <c r="X53"/>
  <c r="X101"/>
  <c r="BZ18"/>
  <c r="BZ74"/>
  <c r="BZ82"/>
  <c r="BZ90"/>
  <c r="BZ98"/>
  <c r="BH20"/>
  <c r="BH36"/>
  <c r="X76"/>
  <c r="X188"/>
  <c r="X204"/>
  <c r="CB93"/>
  <c r="BH15"/>
  <c r="X23"/>
  <c r="X183"/>
  <c r="X51"/>
  <c r="X67"/>
  <c r="DS108"/>
  <c r="DS104"/>
  <c r="DS98"/>
  <c r="CB95"/>
  <c r="DS92"/>
  <c r="CB92"/>
  <c r="EM94"/>
  <c r="DS65"/>
  <c r="DS68"/>
  <c r="DS62"/>
  <c r="DS34"/>
  <c r="DS73"/>
  <c r="DS71"/>
  <c r="DS63"/>
  <c r="CB19"/>
  <c r="CB11"/>
  <c r="DS66"/>
  <c r="CB22"/>
  <c r="EM161"/>
  <c r="CB160"/>
  <c r="CB66"/>
  <c r="EM200"/>
  <c r="EM33"/>
  <c r="EM41"/>
  <c r="EM191"/>
  <c r="EM35"/>
  <c r="EM31"/>
  <c r="BZ15"/>
  <c r="BZ23"/>
  <c r="BZ31"/>
  <c r="BZ39"/>
  <c r="BZ47"/>
  <c r="BZ55"/>
  <c r="BZ63"/>
  <c r="BZ71"/>
  <c r="BZ95"/>
  <c r="AP16"/>
  <c r="X86"/>
  <c r="X29"/>
  <c r="X61"/>
  <c r="X93"/>
  <c r="X189"/>
  <c r="BZ14"/>
  <c r="BZ22"/>
  <c r="BZ78"/>
  <c r="BZ86"/>
  <c r="X68"/>
  <c r="X84"/>
  <c r="X196"/>
  <c r="X31"/>
  <c r="X95"/>
  <c r="X191"/>
  <c r="EM165"/>
  <c r="DQ207"/>
  <c r="DS207" s="1"/>
  <c r="EA204"/>
  <c r="EA187"/>
  <c r="EA183"/>
  <c r="DQ176"/>
  <c r="DS176" s="1"/>
  <c r="DQ174"/>
  <c r="DQ172"/>
  <c r="DS172" s="1"/>
  <c r="DQ170"/>
  <c r="DQ168"/>
  <c r="DQ166"/>
  <c r="DQ164"/>
  <c r="EA177"/>
  <c r="EA173"/>
  <c r="EA169"/>
  <c r="EA165"/>
  <c r="EA159"/>
  <c r="EA155"/>
  <c r="EA151"/>
  <c r="EA145"/>
  <c r="EA143"/>
  <c r="EA98"/>
  <c r="DQ99"/>
  <c r="DS99" s="1"/>
  <c r="EA34"/>
  <c r="EA30"/>
  <c r="EA26"/>
  <c r="EA22"/>
  <c r="EC22" s="1"/>
  <c r="ED22" s="1"/>
  <c r="EE22" s="1"/>
  <c r="EA18"/>
  <c r="EC18" s="1"/>
  <c r="ED18" s="1"/>
  <c r="EE18" s="1"/>
  <c r="EA14"/>
  <c r="EA10"/>
  <c r="DQ37"/>
  <c r="DT37" s="1"/>
  <c r="DU37" s="1"/>
  <c r="DQ33"/>
  <c r="DT33" s="1"/>
  <c r="DU33" s="1"/>
  <c r="DQ29"/>
  <c r="DT29" s="1"/>
  <c r="DU29" s="1"/>
  <c r="DQ25"/>
  <c r="DS25" s="1"/>
  <c r="DT25" s="1"/>
  <c r="DU25" s="1"/>
  <c r="DQ21"/>
  <c r="DS21" s="1"/>
  <c r="DT21" s="1"/>
  <c r="DU21" s="1"/>
  <c r="DQ17"/>
  <c r="DS17" s="1"/>
  <c r="DT17" s="1"/>
  <c r="DU17" s="1"/>
  <c r="DQ13"/>
  <c r="DQ9"/>
  <c r="DS9" s="1"/>
  <c r="DT9" s="1"/>
  <c r="DU9" s="1"/>
  <c r="EK198"/>
  <c r="EK190"/>
  <c r="EK186"/>
  <c r="EK182"/>
  <c r="EK205"/>
  <c r="EK199"/>
  <c r="EM199" s="1"/>
  <c r="EK158"/>
  <c r="EK154"/>
  <c r="EM154" s="1"/>
  <c r="EK150"/>
  <c r="EK144"/>
  <c r="EM144" s="1"/>
  <c r="EK147"/>
  <c r="EK100"/>
  <c r="EK54"/>
  <c r="EK50"/>
  <c r="EM50" s="1"/>
  <c r="EK46"/>
  <c r="EK42"/>
  <c r="EK38"/>
  <c r="EK34"/>
  <c r="EN34" s="1"/>
  <c r="EO34" s="1"/>
  <c r="EK30"/>
  <c r="EN30" s="1"/>
  <c r="EO30" s="1"/>
  <c r="EK26"/>
  <c r="EK22"/>
  <c r="EM22" s="1"/>
  <c r="EN22" s="1"/>
  <c r="EO22" s="1"/>
  <c r="EK18"/>
  <c r="EM18" s="1"/>
  <c r="EN18" s="1"/>
  <c r="EO18" s="1"/>
  <c r="EK14"/>
  <c r="EM14" s="1"/>
  <c r="EN14" s="1"/>
  <c r="EO14" s="1"/>
  <c r="EK10"/>
  <c r="DQ190"/>
  <c r="DQ188"/>
  <c r="DS188" s="1"/>
  <c r="DQ186"/>
  <c r="DQ184"/>
  <c r="DS184" s="1"/>
  <c r="DQ182"/>
  <c r="DS182" s="1"/>
  <c r="DQ180"/>
  <c r="DQ198"/>
  <c r="DQ205"/>
  <c r="DS205" s="1"/>
  <c r="DQ178"/>
  <c r="EA163"/>
  <c r="EA108"/>
  <c r="EA104"/>
  <c r="DQ97"/>
  <c r="DS97" s="1"/>
  <c r="EA51"/>
  <c r="EA47"/>
  <c r="EA43"/>
  <c r="EA39"/>
  <c r="EK174"/>
  <c r="EM174" s="1"/>
  <c r="EK170"/>
  <c r="EK166"/>
  <c r="EK162"/>
  <c r="EK163"/>
  <c r="EK146"/>
  <c r="EK145"/>
  <c r="EM145" s="1"/>
  <c r="EK143"/>
  <c r="EA100"/>
  <c r="EK108"/>
  <c r="EK104"/>
  <c r="EM104" s="1"/>
  <c r="EK101"/>
  <c r="EM101" s="1"/>
  <c r="EA35"/>
  <c r="EA31"/>
  <c r="EA27"/>
  <c r="EA23"/>
  <c r="EA19"/>
  <c r="EA15"/>
  <c r="EC15" s="1"/>
  <c r="ED15" s="1"/>
  <c r="EE15" s="1"/>
  <c r="EA11"/>
  <c r="EA202"/>
  <c r="DQ203"/>
  <c r="DS203" s="1"/>
  <c r="EA193"/>
  <c r="DQ194"/>
  <c r="DS194" s="1"/>
  <c r="EA189"/>
  <c r="EA185"/>
  <c r="EA181"/>
  <c r="EA175"/>
  <c r="EA171"/>
  <c r="EA167"/>
  <c r="DQ162"/>
  <c r="DQ160"/>
  <c r="DQ158"/>
  <c r="DS158" s="1"/>
  <c r="DQ156"/>
  <c r="DS156" s="1"/>
  <c r="DQ154"/>
  <c r="DQ152"/>
  <c r="DQ150"/>
  <c r="DQ148"/>
  <c r="DS148" s="1"/>
  <c r="DQ146"/>
  <c r="DQ144"/>
  <c r="DQ142"/>
  <c r="DS142" s="1"/>
  <c r="EA161"/>
  <c r="EA157"/>
  <c r="EA153"/>
  <c r="EA149"/>
  <c r="DQ113"/>
  <c r="DS113" s="1"/>
  <c r="DQ109"/>
  <c r="DQ105"/>
  <c r="DQ54"/>
  <c r="DQ52"/>
  <c r="DQ50"/>
  <c r="DQ48"/>
  <c r="DQ46"/>
  <c r="DS46" s="1"/>
  <c r="DQ44"/>
  <c r="DS44" s="1"/>
  <c r="DQ42"/>
  <c r="DQ40"/>
  <c r="DQ38"/>
  <c r="DS38" s="1"/>
  <c r="DQ36"/>
  <c r="DT36" s="1"/>
  <c r="DU36" s="1"/>
  <c r="EA94"/>
  <c r="EA90"/>
  <c r="EA86"/>
  <c r="EA82"/>
  <c r="EA36"/>
  <c r="EA32"/>
  <c r="EA28"/>
  <c r="EA24"/>
  <c r="EC24" s="1"/>
  <c r="ED24" s="1"/>
  <c r="EE24" s="1"/>
  <c r="EA20"/>
  <c r="EC20" s="1"/>
  <c r="ED20" s="1"/>
  <c r="EE20" s="1"/>
  <c r="EA16"/>
  <c r="EC16" s="1"/>
  <c r="ED16" s="1"/>
  <c r="EE16" s="1"/>
  <c r="EA12"/>
  <c r="DQ39"/>
  <c r="DQ35"/>
  <c r="DT35" s="1"/>
  <c r="DU35" s="1"/>
  <c r="DQ31"/>
  <c r="DT31" s="1"/>
  <c r="DU31" s="1"/>
  <c r="DQ27"/>
  <c r="DT27" s="1"/>
  <c r="DU27" s="1"/>
  <c r="DQ23"/>
  <c r="DS23" s="1"/>
  <c r="DT23" s="1"/>
  <c r="DU23" s="1"/>
  <c r="DQ19"/>
  <c r="DS19" s="1"/>
  <c r="DT19" s="1"/>
  <c r="DU19" s="1"/>
  <c r="DQ15"/>
  <c r="DQ11"/>
  <c r="DS11" s="1"/>
  <c r="DT11" s="1"/>
  <c r="DU11" s="1"/>
  <c r="EK188"/>
  <c r="EK184"/>
  <c r="EK180"/>
  <c r="EK160"/>
  <c r="EK156"/>
  <c r="EM156" s="1"/>
  <c r="EK152"/>
  <c r="EK148"/>
  <c r="EM148" s="1"/>
  <c r="EK102"/>
  <c r="EK98"/>
  <c r="EK95"/>
  <c r="EK91"/>
  <c r="EK87"/>
  <c r="EK83"/>
  <c r="EK52"/>
  <c r="EK48"/>
  <c r="EM48" s="1"/>
  <c r="EK44"/>
  <c r="EM44" s="1"/>
  <c r="EK40"/>
  <c r="EK36"/>
  <c r="EN36" s="1"/>
  <c r="EO36" s="1"/>
  <c r="EK32"/>
  <c r="EN32" s="1"/>
  <c r="EO32" s="1"/>
  <c r="EK28"/>
  <c r="EN28" s="1"/>
  <c r="EO28" s="1"/>
  <c r="EK24"/>
  <c r="EM24" s="1"/>
  <c r="EN24" s="1"/>
  <c r="EO24" s="1"/>
  <c r="EK20"/>
  <c r="EM20" s="1"/>
  <c r="EN20" s="1"/>
  <c r="EO20" s="1"/>
  <c r="EK16"/>
  <c r="EM16" s="1"/>
  <c r="EN16" s="1"/>
  <c r="EO16" s="1"/>
  <c r="EK12"/>
  <c r="EK93"/>
  <c r="EK89"/>
  <c r="EK85"/>
  <c r="EA197"/>
  <c r="EA147"/>
  <c r="EA114"/>
  <c r="EA110"/>
  <c r="EA106"/>
  <c r="DQ111"/>
  <c r="DQ107"/>
  <c r="DQ103"/>
  <c r="DQ101"/>
  <c r="DQ95"/>
  <c r="DS95" s="1"/>
  <c r="DQ91"/>
  <c r="DQ87"/>
  <c r="DQ83"/>
  <c r="EA96"/>
  <c r="EA92"/>
  <c r="EA88"/>
  <c r="EA84"/>
  <c r="EA53"/>
  <c r="EA49"/>
  <c r="EA45"/>
  <c r="EA41"/>
  <c r="DQ93"/>
  <c r="DQ89"/>
  <c r="DQ85"/>
  <c r="DS85" s="1"/>
  <c r="EK207"/>
  <c r="EK201"/>
  <c r="EM201" s="1"/>
  <c r="DQ206"/>
  <c r="EK176"/>
  <c r="EK172"/>
  <c r="EM172" s="1"/>
  <c r="EK168"/>
  <c r="EK164"/>
  <c r="EK142"/>
  <c r="EM142" s="1"/>
  <c r="EK110"/>
  <c r="EK106"/>
  <c r="EA102"/>
  <c r="EK97"/>
  <c r="EA37"/>
  <c r="EA33"/>
  <c r="EA29"/>
  <c r="EA25"/>
  <c r="EA21"/>
  <c r="EA17"/>
  <c r="EA13"/>
  <c r="EC13" s="1"/>
  <c r="ED13" s="1"/>
  <c r="EE13" s="1"/>
  <c r="EA9"/>
  <c r="EO97" l="1"/>
  <c r="EN97"/>
  <c r="EE45"/>
  <c r="ED45"/>
  <c r="EC45"/>
  <c r="DU103"/>
  <c r="DT103"/>
  <c r="EC33"/>
  <c r="ED33"/>
  <c r="EE33" s="1"/>
  <c r="EO168"/>
  <c r="EN168"/>
  <c r="DU93"/>
  <c r="DT93"/>
  <c r="EE96"/>
  <c r="EC96"/>
  <c r="ED96"/>
  <c r="DU111"/>
  <c r="DT111"/>
  <c r="EO93"/>
  <c r="EN93"/>
  <c r="EO40"/>
  <c r="EN40"/>
  <c r="EO98"/>
  <c r="EN98"/>
  <c r="EO188"/>
  <c r="EN188"/>
  <c r="DU39"/>
  <c r="DT39"/>
  <c r="DU52"/>
  <c r="DT52"/>
  <c r="EC29"/>
  <c r="ED29"/>
  <c r="EE29" s="1"/>
  <c r="EE102"/>
  <c r="ED102"/>
  <c r="EC102"/>
  <c r="EO164"/>
  <c r="EN164"/>
  <c r="DU206"/>
  <c r="DT206"/>
  <c r="DU89"/>
  <c r="DT89"/>
  <c r="EE49"/>
  <c r="ED49"/>
  <c r="EC49"/>
  <c r="EE92"/>
  <c r="EC92"/>
  <c r="ED92"/>
  <c r="DU91"/>
  <c r="DT91"/>
  <c r="DU107"/>
  <c r="DT107"/>
  <c r="EE114"/>
  <c r="ED114"/>
  <c r="EC114"/>
  <c r="EO89"/>
  <c r="EN89"/>
  <c r="EO52"/>
  <c r="EN52"/>
  <c r="EO95"/>
  <c r="EN95"/>
  <c r="EO152"/>
  <c r="EN152"/>
  <c r="EO184"/>
  <c r="EN184"/>
  <c r="ED36"/>
  <c r="EE36" s="1"/>
  <c r="EC36"/>
  <c r="EE94"/>
  <c r="EC94"/>
  <c r="ED94"/>
  <c r="DU42"/>
  <c r="DT42"/>
  <c r="DU50"/>
  <c r="DT50"/>
  <c r="DU109"/>
  <c r="DT109"/>
  <c r="EE157"/>
  <c r="ED157"/>
  <c r="EC157"/>
  <c r="DU146"/>
  <c r="DT146"/>
  <c r="DU154"/>
  <c r="DT154"/>
  <c r="DU162"/>
  <c r="DT162"/>
  <c r="EE181"/>
  <c r="ED181"/>
  <c r="EC181"/>
  <c r="EE193"/>
  <c r="ED193"/>
  <c r="EC193"/>
  <c r="EC31"/>
  <c r="ED31"/>
  <c r="EE31" s="1"/>
  <c r="EO108"/>
  <c r="EN108"/>
  <c r="EO146"/>
  <c r="EN146"/>
  <c r="EO170"/>
  <c r="EN170"/>
  <c r="EE47"/>
  <c r="ED47"/>
  <c r="EC47"/>
  <c r="EE108"/>
  <c r="EC108"/>
  <c r="ED108"/>
  <c r="DU198"/>
  <c r="DT198"/>
  <c r="DU186"/>
  <c r="DT186"/>
  <c r="EO46"/>
  <c r="EN46"/>
  <c r="EO147"/>
  <c r="EN147"/>
  <c r="EO158"/>
  <c r="EN158"/>
  <c r="EO186"/>
  <c r="EN186"/>
  <c r="ED30"/>
  <c r="EE30" s="1"/>
  <c r="EC30"/>
  <c r="EE143"/>
  <c r="ED143"/>
  <c r="EC143"/>
  <c r="EE159"/>
  <c r="EC159"/>
  <c r="ED159"/>
  <c r="EE177"/>
  <c r="ED177"/>
  <c r="EC177"/>
  <c r="DU170"/>
  <c r="DT170"/>
  <c r="EE183"/>
  <c r="EC183"/>
  <c r="ED183"/>
  <c r="EE190"/>
  <c r="ED190"/>
  <c r="EC190"/>
  <c r="DU181"/>
  <c r="DT181"/>
  <c r="EE179"/>
  <c r="ED179"/>
  <c r="EC179"/>
  <c r="EO132"/>
  <c r="EN132"/>
  <c r="EO177"/>
  <c r="EN177"/>
  <c r="EE166"/>
  <c r="EC166"/>
  <c r="ED166"/>
  <c r="DU187"/>
  <c r="DT187"/>
  <c r="DU155"/>
  <c r="DT155"/>
  <c r="DU117"/>
  <c r="DT117"/>
  <c r="DU134"/>
  <c r="DT134"/>
  <c r="EM95"/>
  <c r="EM97"/>
  <c r="EC26"/>
  <c r="ED26" s="1"/>
  <c r="EE26" s="1"/>
  <c r="DS52"/>
  <c r="EM40"/>
  <c r="DS107"/>
  <c r="EM28"/>
  <c r="EM36"/>
  <c r="EM52"/>
  <c r="EM147"/>
  <c r="DS13"/>
  <c r="DT13" s="1"/>
  <c r="DU13" s="1"/>
  <c r="DS35"/>
  <c r="DS39"/>
  <c r="EM170"/>
  <c r="DS198"/>
  <c r="EC14"/>
  <c r="ED14" s="1"/>
  <c r="EE14" s="1"/>
  <c r="EM152"/>
  <c r="DS146"/>
  <c r="EO176"/>
  <c r="EN176"/>
  <c r="DU87"/>
  <c r="DT87"/>
  <c r="EO85"/>
  <c r="EN85"/>
  <c r="EO91"/>
  <c r="EN91"/>
  <c r="ED32"/>
  <c r="EE32" s="1"/>
  <c r="EC32"/>
  <c r="DU40"/>
  <c r="DT40"/>
  <c r="DU105"/>
  <c r="DT105"/>
  <c r="EE153"/>
  <c r="ED153"/>
  <c r="EC153"/>
  <c r="DU144"/>
  <c r="DT144"/>
  <c r="DU152"/>
  <c r="DT152"/>
  <c r="DU160"/>
  <c r="DT160"/>
  <c r="EE175"/>
  <c r="EC175"/>
  <c r="ED175"/>
  <c r="DU194"/>
  <c r="DT194"/>
  <c r="ED27"/>
  <c r="EE27" s="1"/>
  <c r="EC27"/>
  <c r="EO104"/>
  <c r="EN104"/>
  <c r="EO145"/>
  <c r="EN145"/>
  <c r="EO166"/>
  <c r="EN166"/>
  <c r="EE43"/>
  <c r="EC43"/>
  <c r="ED43"/>
  <c r="EE104"/>
  <c r="EC104"/>
  <c r="ED104"/>
  <c r="DU205"/>
  <c r="DT205"/>
  <c r="DU184"/>
  <c r="DT184"/>
  <c r="EO42"/>
  <c r="EN42"/>
  <c r="EO100"/>
  <c r="EN100"/>
  <c r="EO154"/>
  <c r="EN154"/>
  <c r="EO182"/>
  <c r="EN182"/>
  <c r="EE98"/>
  <c r="EC98"/>
  <c r="ED98"/>
  <c r="EE155"/>
  <c r="EC155"/>
  <c r="ED155"/>
  <c r="EE173"/>
  <c r="ED173"/>
  <c r="EC173"/>
  <c r="DU168"/>
  <c r="DT168"/>
  <c r="DU176"/>
  <c r="DT176"/>
  <c r="DU207"/>
  <c r="DT207"/>
  <c r="EO203"/>
  <c r="EN203"/>
  <c r="DU199"/>
  <c r="DT199"/>
  <c r="DU157"/>
  <c r="DT157"/>
  <c r="EE137"/>
  <c r="ED137"/>
  <c r="EC137"/>
  <c r="EO202"/>
  <c r="EN202"/>
  <c r="DU204"/>
  <c r="DT204"/>
  <c r="DU159"/>
  <c r="DT159"/>
  <c r="EO139"/>
  <c r="EN139"/>
  <c r="EO140"/>
  <c r="EN140"/>
  <c r="EM186"/>
  <c r="DS50"/>
  <c r="DS186"/>
  <c r="DS36"/>
  <c r="EC21"/>
  <c r="ED21" s="1"/>
  <c r="EE21" s="1"/>
  <c r="DS105"/>
  <c r="EM85"/>
  <c r="EM30"/>
  <c r="DS160"/>
  <c r="EM182"/>
  <c r="EC12"/>
  <c r="ED12" s="1"/>
  <c r="EE12" s="1"/>
  <c r="DS29"/>
  <c r="DS33"/>
  <c r="DS152"/>
  <c r="EM100"/>
  <c r="EM108"/>
  <c r="DS162"/>
  <c r="DS170"/>
  <c r="EM168"/>
  <c r="EM158"/>
  <c r="DU85"/>
  <c r="DT85"/>
  <c r="EO148"/>
  <c r="EN148"/>
  <c r="EO180"/>
  <c r="EN180"/>
  <c r="EE90"/>
  <c r="EC90"/>
  <c r="ED90"/>
  <c r="DU48"/>
  <c r="DT48"/>
  <c r="ED37"/>
  <c r="EE37" s="1"/>
  <c r="EC37"/>
  <c r="EO110"/>
  <c r="EN110"/>
  <c r="EO172"/>
  <c r="EN172"/>
  <c r="EO207"/>
  <c r="EN207"/>
  <c r="EE41"/>
  <c r="ED41"/>
  <c r="EC41"/>
  <c r="EE84"/>
  <c r="ED84"/>
  <c r="EC84"/>
  <c r="DU83"/>
  <c r="DT83"/>
  <c r="DU101"/>
  <c r="DT101"/>
  <c r="EE106"/>
  <c r="ED106"/>
  <c r="EC106"/>
  <c r="EE197"/>
  <c r="EC197"/>
  <c r="ED197"/>
  <c r="EO44"/>
  <c r="EN44"/>
  <c r="EO87"/>
  <c r="EN87"/>
  <c r="EO102"/>
  <c r="EN102"/>
  <c r="EO160"/>
  <c r="EN160"/>
  <c r="ED28"/>
  <c r="EE28" s="1"/>
  <c r="EC28"/>
  <c r="EE86"/>
  <c r="ED86"/>
  <c r="EC86"/>
  <c r="DU38"/>
  <c r="DT38"/>
  <c r="DU46"/>
  <c r="DT46"/>
  <c r="DU54"/>
  <c r="DT54"/>
  <c r="EE149"/>
  <c r="EC149"/>
  <c r="ED149"/>
  <c r="DU142"/>
  <c r="DT142"/>
  <c r="DU150"/>
  <c r="DT150"/>
  <c r="DU158"/>
  <c r="DT158"/>
  <c r="EE171"/>
  <c r="ED171"/>
  <c r="EC171"/>
  <c r="EE189"/>
  <c r="EC189"/>
  <c r="ED189"/>
  <c r="EE202"/>
  <c r="EC202"/>
  <c r="ED202"/>
  <c r="EO101"/>
  <c r="EN101"/>
  <c r="EO143"/>
  <c r="EN143"/>
  <c r="EO162"/>
  <c r="EN162"/>
  <c r="EE39"/>
  <c r="ED39"/>
  <c r="EC39"/>
  <c r="DU97"/>
  <c r="DT97"/>
  <c r="DU178"/>
  <c r="DT178"/>
  <c r="DU182"/>
  <c r="DT182"/>
  <c r="DU190"/>
  <c r="DT190"/>
  <c r="EO38"/>
  <c r="EN38"/>
  <c r="EO54"/>
  <c r="EN54"/>
  <c r="EO150"/>
  <c r="EN150"/>
  <c r="EO205"/>
  <c r="EN205"/>
  <c r="EO198"/>
  <c r="EN198"/>
  <c r="DU99"/>
  <c r="DT99"/>
  <c r="EE151"/>
  <c r="EC151"/>
  <c r="ED151"/>
  <c r="EE169"/>
  <c r="ED169"/>
  <c r="EC169"/>
  <c r="DU166"/>
  <c r="DT166"/>
  <c r="DU174"/>
  <c r="DT174"/>
  <c r="EE204"/>
  <c r="ED204"/>
  <c r="EC204"/>
  <c r="EO171"/>
  <c r="EN171"/>
  <c r="DU201"/>
  <c r="DT201"/>
  <c r="DU165"/>
  <c r="DT165"/>
  <c r="DU119"/>
  <c r="DT119"/>
  <c r="EE206"/>
  <c r="ED206"/>
  <c r="EC206"/>
  <c r="DU167"/>
  <c r="DT167"/>
  <c r="DU143"/>
  <c r="DT143"/>
  <c r="DU127"/>
  <c r="DT127"/>
  <c r="EO124"/>
  <c r="EN124"/>
  <c r="DS42"/>
  <c r="EM93"/>
  <c r="DS101"/>
  <c r="DS48"/>
  <c r="DS89"/>
  <c r="DS103"/>
  <c r="DS111"/>
  <c r="DS150"/>
  <c r="DS166"/>
  <c r="EM32"/>
  <c r="EM38"/>
  <c r="EM46"/>
  <c r="EM54"/>
  <c r="EM207"/>
  <c r="EC19"/>
  <c r="ED19" s="1"/>
  <c r="EE19" s="1"/>
  <c r="DS165"/>
  <c r="EM143"/>
  <c r="EM132"/>
  <c r="EM150"/>
  <c r="EM180"/>
  <c r="EM203"/>
  <c r="DS87"/>
  <c r="DS15"/>
  <c r="DT15" s="1"/>
  <c r="DU15" s="1"/>
  <c r="DS37"/>
  <c r="DS144"/>
  <c r="DS168"/>
  <c r="DS181"/>
  <c r="EM205"/>
  <c r="EC23"/>
  <c r="ED23" s="1"/>
  <c r="EE23" s="1"/>
  <c r="EM26"/>
  <c r="EN26" s="1"/>
  <c r="EO26" s="1"/>
  <c r="DS159"/>
  <c r="EM162"/>
  <c r="EM198"/>
  <c r="EO142"/>
  <c r="EN142"/>
  <c r="EE88"/>
  <c r="ED88"/>
  <c r="EC88"/>
  <c r="EE110"/>
  <c r="ED110"/>
  <c r="EC110"/>
  <c r="EO48"/>
  <c r="EN48"/>
  <c r="EO106"/>
  <c r="EN106"/>
  <c r="EO201"/>
  <c r="EN201"/>
  <c r="EE53"/>
  <c r="ED53"/>
  <c r="EC53"/>
  <c r="DU95"/>
  <c r="DT95"/>
  <c r="EE147"/>
  <c r="ED147"/>
  <c r="EC147"/>
  <c r="EO83"/>
  <c r="EN83"/>
  <c r="EO156"/>
  <c r="EN156"/>
  <c r="EE82"/>
  <c r="EC82"/>
  <c r="ED82"/>
  <c r="DU44"/>
  <c r="DT44"/>
  <c r="DU113"/>
  <c r="DT113"/>
  <c r="EE161"/>
  <c r="ED161"/>
  <c r="EC161"/>
  <c r="DU148"/>
  <c r="DT148"/>
  <c r="DU156"/>
  <c r="DT156"/>
  <c r="EE167"/>
  <c r="ED167"/>
  <c r="EC167"/>
  <c r="EE185"/>
  <c r="EC185"/>
  <c r="ED185"/>
  <c r="DU203"/>
  <c r="DT203"/>
  <c r="ED35"/>
  <c r="EE35" s="1"/>
  <c r="EC35"/>
  <c r="EE100"/>
  <c r="EC100"/>
  <c r="ED100"/>
  <c r="EO163"/>
  <c r="EN163"/>
  <c r="EO174"/>
  <c r="EN174"/>
  <c r="EE51"/>
  <c r="EC51"/>
  <c r="ED51"/>
  <c r="EE163"/>
  <c r="ED163"/>
  <c r="EC163"/>
  <c r="DU180"/>
  <c r="DT180"/>
  <c r="DU188"/>
  <c r="DT188"/>
  <c r="EO50"/>
  <c r="EN50"/>
  <c r="EO144"/>
  <c r="EN144"/>
  <c r="EO199"/>
  <c r="EN199"/>
  <c r="EO190"/>
  <c r="EN190"/>
  <c r="EC34"/>
  <c r="ED34"/>
  <c r="EE34" s="1"/>
  <c r="EE145"/>
  <c r="ED145"/>
  <c r="EC145"/>
  <c r="EE165"/>
  <c r="ED165"/>
  <c r="EC165"/>
  <c r="DU164"/>
  <c r="DT164"/>
  <c r="DU172"/>
  <c r="DT172"/>
  <c r="EE187"/>
  <c r="ED187"/>
  <c r="EC187"/>
  <c r="EO155"/>
  <c r="EN155"/>
  <c r="EE203"/>
  <c r="EC203"/>
  <c r="ED203"/>
  <c r="DU173"/>
  <c r="DT173"/>
  <c r="DU135"/>
  <c r="DT135"/>
  <c r="DU192"/>
  <c r="DT192"/>
  <c r="EO169"/>
  <c r="EN169"/>
  <c r="DU183"/>
  <c r="DT183"/>
  <c r="DU147"/>
  <c r="DT147"/>
  <c r="DU115"/>
  <c r="DT115"/>
  <c r="EE129"/>
  <c r="ED129"/>
  <c r="EC129"/>
  <c r="DS54"/>
  <c r="DS164"/>
  <c r="EM184"/>
  <c r="EM188"/>
  <c r="DS91"/>
  <c r="DS40"/>
  <c r="EM42"/>
  <c r="DS93"/>
  <c r="DS109"/>
  <c r="EM91"/>
  <c r="EM89"/>
  <c r="EM34"/>
  <c r="EM12"/>
  <c r="EN12" s="1"/>
  <c r="EO12" s="1"/>
  <c r="EM10"/>
  <c r="EN10" s="1"/>
  <c r="EO10" s="1"/>
  <c r="EC11"/>
  <c r="ED11" s="1"/>
  <c r="EE11" s="1"/>
  <c r="DS174"/>
  <c r="DS180"/>
  <c r="DS190"/>
  <c r="EM160"/>
  <c r="EM163"/>
  <c r="EC10"/>
  <c r="ED10" s="1"/>
  <c r="EE10" s="1"/>
  <c r="EC9"/>
  <c r="ED9" s="1"/>
  <c r="EE9" s="1"/>
  <c r="EC17"/>
  <c r="ED17" s="1"/>
  <c r="EE17" s="1"/>
  <c r="EC25"/>
  <c r="ED25" s="1"/>
  <c r="EE25" s="1"/>
  <c r="DS83"/>
  <c r="DS27"/>
  <c r="DS31"/>
  <c r="EM106"/>
  <c r="EM83"/>
  <c r="EM87"/>
  <c r="EM98"/>
  <c r="EM102"/>
  <c r="EM110"/>
  <c r="EM177"/>
  <c r="DS178"/>
  <c r="DS206"/>
  <c r="DS154"/>
  <c r="DS155"/>
  <c r="EM202"/>
  <c r="EM146"/>
  <c r="EM164"/>
  <c r="EM166"/>
  <c r="EM171"/>
  <c r="EM190"/>
  <c r="EM176"/>
  <c r="DF206"/>
  <c r="DG206" s="1"/>
  <c r="DK206" s="1"/>
  <c r="CP206"/>
  <c r="CQ206" s="1"/>
  <c r="CU206" s="1"/>
  <c r="DF202"/>
  <c r="DG202" s="1"/>
  <c r="DK202" s="1"/>
  <c r="CL202"/>
  <c r="BT202"/>
  <c r="BX202"/>
  <c r="BY202" s="1"/>
  <c r="CE202" s="1"/>
  <c r="BB198"/>
  <c r="BF194"/>
  <c r="BG194" s="1"/>
  <c r="BM194" s="1"/>
  <c r="BX194"/>
  <c r="BY194" s="1"/>
  <c r="CE194" s="1"/>
  <c r="CY190"/>
  <c r="CL190"/>
  <c r="BX190"/>
  <c r="BY190" s="1"/>
  <c r="CE190" s="1"/>
  <c r="BB190"/>
  <c r="DF186"/>
  <c r="DG186" s="1"/>
  <c r="DK186" s="1"/>
  <c r="BT186"/>
  <c r="BX186"/>
  <c r="BY186" s="1"/>
  <c r="CE186" s="1"/>
  <c r="CI182"/>
  <c r="AY182"/>
  <c r="BX182"/>
  <c r="BY182" s="1"/>
  <c r="CE182" s="1"/>
  <c r="BB182"/>
  <c r="DB178"/>
  <c r="BF178"/>
  <c r="BG178" s="1"/>
  <c r="BM178" s="1"/>
  <c r="BX178"/>
  <c r="BY178" s="1"/>
  <c r="CE178" s="1"/>
  <c r="CL174"/>
  <c r="BX174"/>
  <c r="BY174" s="1"/>
  <c r="CE174" s="1"/>
  <c r="BB174"/>
  <c r="CP169"/>
  <c r="CQ169" s="1"/>
  <c r="CU169" s="1"/>
  <c r="BB169"/>
  <c r="BQ165"/>
  <c r="BF165"/>
  <c r="BG165" s="1"/>
  <c r="BM165" s="1"/>
  <c r="BF158"/>
  <c r="BG158" s="1"/>
  <c r="BM158" s="1"/>
  <c r="BX158"/>
  <c r="BY158" s="1"/>
  <c r="CE158" s="1"/>
  <c r="CI154"/>
  <c r="CL154"/>
  <c r="BX154"/>
  <c r="BY154" s="1"/>
  <c r="CE154" s="1"/>
  <c r="BF154"/>
  <c r="BG154" s="1"/>
  <c r="BM154" s="1"/>
  <c r="BT150"/>
  <c r="BF150"/>
  <c r="BG150" s="1"/>
  <c r="BM150" s="1"/>
  <c r="BX150"/>
  <c r="BY150" s="1"/>
  <c r="CE150" s="1"/>
  <c r="CI146"/>
  <c r="CL146"/>
  <c r="BX146"/>
  <c r="BY146" s="1"/>
  <c r="CE146" s="1"/>
  <c r="BF146"/>
  <c r="BG146" s="1"/>
  <c r="BM146" s="1"/>
  <c r="BT142"/>
  <c r="BF142"/>
  <c r="BG142" s="1"/>
  <c r="BM142" s="1"/>
  <c r="BX142"/>
  <c r="BY142" s="1"/>
  <c r="CE142" s="1"/>
  <c r="BQ142"/>
  <c r="BX138"/>
  <c r="BY138" s="1"/>
  <c r="CE138" s="1"/>
  <c r="BQ138"/>
  <c r="BF138"/>
  <c r="BG138" s="1"/>
  <c r="BM138" s="1"/>
  <c r="DB134"/>
  <c r="CP134"/>
  <c r="CQ134" s="1"/>
  <c r="CU134" s="1"/>
  <c r="BF134"/>
  <c r="BG134" s="1"/>
  <c r="BM134" s="1"/>
  <c r="BX134"/>
  <c r="BY134" s="1"/>
  <c r="CE134" s="1"/>
  <c r="CL130"/>
  <c r="BX130"/>
  <c r="BY130" s="1"/>
  <c r="CE130" s="1"/>
  <c r="BQ130"/>
  <c r="BF130"/>
  <c r="BG130" s="1"/>
  <c r="BM130" s="1"/>
  <c r="CP126"/>
  <c r="CQ126" s="1"/>
  <c r="CU126" s="1"/>
  <c r="BX90"/>
  <c r="BY90" s="1"/>
  <c r="CE90" s="1"/>
  <c r="BX82"/>
  <c r="BY82" s="1"/>
  <c r="CE82" s="1"/>
  <c r="BX74"/>
  <c r="BY74" s="1"/>
  <c r="CE74" s="1"/>
  <c r="CP66"/>
  <c r="CQ66" s="1"/>
  <c r="CU66" s="1"/>
  <c r="CI66"/>
  <c r="BQ66"/>
  <c r="CP62"/>
  <c r="CQ62" s="1"/>
  <c r="CU62" s="1"/>
  <c r="CP58"/>
  <c r="CQ58" s="1"/>
  <c r="CU58" s="1"/>
  <c r="CI58"/>
  <c r="BQ58"/>
  <c r="BQ54"/>
  <c r="CI54"/>
  <c r="BF54"/>
  <c r="BG54" s="1"/>
  <c r="BM54" s="1"/>
  <c r="BQ50"/>
  <c r="CI50"/>
  <c r="BX47"/>
  <c r="BY47" s="1"/>
  <c r="CE47" s="1"/>
  <c r="CP47"/>
  <c r="CQ47" s="1"/>
  <c r="CU47" s="1"/>
  <c r="BX43"/>
  <c r="BY43" s="1"/>
  <c r="CE43" s="1"/>
  <c r="CP43"/>
  <c r="CQ43" s="1"/>
  <c r="CU43" s="1"/>
  <c r="CL39"/>
  <c r="DF35"/>
  <c r="CP35"/>
  <c r="CI35"/>
  <c r="CL35"/>
  <c r="BT35"/>
  <c r="BX35"/>
  <c r="DF31"/>
  <c r="CP31"/>
  <c r="CI31"/>
  <c r="BQ31"/>
  <c r="DF27"/>
  <c r="CP27"/>
  <c r="CY27"/>
  <c r="CI27"/>
  <c r="CL27"/>
  <c r="BX27"/>
  <c r="AY27"/>
  <c r="DF23"/>
  <c r="CP23"/>
  <c r="CY23"/>
  <c r="CI23"/>
  <c r="BQ23"/>
  <c r="BF23"/>
  <c r="DF19"/>
  <c r="CP19"/>
  <c r="CY19"/>
  <c r="CI19"/>
  <c r="CL19"/>
  <c r="BF19"/>
  <c r="AY19"/>
  <c r="DF15"/>
  <c r="CP15"/>
  <c r="CY15"/>
  <c r="CI15"/>
  <c r="CL15"/>
  <c r="BT15"/>
  <c r="BX15"/>
  <c r="AY15"/>
  <c r="DF11"/>
  <c r="CP11"/>
  <c r="CY11"/>
  <c r="CI11"/>
  <c r="BX11"/>
  <c r="BQ11"/>
  <c r="CP207"/>
  <c r="CQ207" s="1"/>
  <c r="CU207" s="1"/>
  <c r="BF203"/>
  <c r="BG203" s="1"/>
  <c r="BM203" s="1"/>
  <c r="AY203"/>
  <c r="BB203"/>
  <c r="CP199"/>
  <c r="CQ199" s="1"/>
  <c r="CU199" s="1"/>
  <c r="CI199"/>
  <c r="BF195"/>
  <c r="BG195" s="1"/>
  <c r="BM195" s="1"/>
  <c r="AY195"/>
  <c r="DB191"/>
  <c r="DB183"/>
  <c r="DF175"/>
  <c r="DG175" s="1"/>
  <c r="DK175" s="1"/>
  <c r="DF170"/>
  <c r="DG170" s="1"/>
  <c r="DK170" s="1"/>
  <c r="BX170"/>
  <c r="BY170" s="1"/>
  <c r="CE170" s="1"/>
  <c r="BX166"/>
  <c r="BY166" s="1"/>
  <c r="CE166" s="1"/>
  <c r="BX162"/>
  <c r="BY162" s="1"/>
  <c r="CE162" s="1"/>
  <c r="BF159"/>
  <c r="BG159" s="1"/>
  <c r="BM159" s="1"/>
  <c r="AY159"/>
  <c r="BF151"/>
  <c r="BG151" s="1"/>
  <c r="BM151" s="1"/>
  <c r="AY151"/>
  <c r="BF143"/>
  <c r="BG143" s="1"/>
  <c r="BM143" s="1"/>
  <c r="BX143"/>
  <c r="BY143" s="1"/>
  <c r="CE143" s="1"/>
  <c r="AY143"/>
  <c r="BT135"/>
  <c r="BF135"/>
  <c r="BG135" s="1"/>
  <c r="BM135" s="1"/>
  <c r="BX135"/>
  <c r="BY135" s="1"/>
  <c r="CE135" s="1"/>
  <c r="AY135"/>
  <c r="BF127"/>
  <c r="BG127" s="1"/>
  <c r="BM127" s="1"/>
  <c r="BX127"/>
  <c r="BY127" s="1"/>
  <c r="CE127" s="1"/>
  <c r="AY127"/>
  <c r="BX123"/>
  <c r="BY123" s="1"/>
  <c r="CE123" s="1"/>
  <c r="BX119"/>
  <c r="BY119" s="1"/>
  <c r="CE119" s="1"/>
  <c r="AY119"/>
  <c r="DF115"/>
  <c r="DG115" s="1"/>
  <c r="DK115" s="1"/>
  <c r="BX115"/>
  <c r="BY115" s="1"/>
  <c r="CE115" s="1"/>
  <c r="BX111"/>
  <c r="BY111" s="1"/>
  <c r="CE111" s="1"/>
  <c r="BF111"/>
  <c r="BG111" s="1"/>
  <c r="BM111" s="1"/>
  <c r="DF107"/>
  <c r="DG107" s="1"/>
  <c r="DK107" s="1"/>
  <c r="BX107"/>
  <c r="BY107" s="1"/>
  <c r="CE107" s="1"/>
  <c r="AY107"/>
  <c r="BB107"/>
  <c r="CY103"/>
  <c r="DB103"/>
  <c r="BX103"/>
  <c r="BY103" s="1"/>
  <c r="CE103" s="1"/>
  <c r="BF103"/>
  <c r="BG103" s="1"/>
  <c r="BM103" s="1"/>
  <c r="DB99"/>
  <c r="CY95"/>
  <c r="BF95"/>
  <c r="BG95" s="1"/>
  <c r="BM95" s="1"/>
  <c r="DF91"/>
  <c r="DG91" s="1"/>
  <c r="DK91" s="1"/>
  <c r="BF91"/>
  <c r="BG91" s="1"/>
  <c r="BM91" s="1"/>
  <c r="BX87"/>
  <c r="BY87" s="1"/>
  <c r="CE87" s="1"/>
  <c r="BF87"/>
  <c r="BG87" s="1"/>
  <c r="BM87" s="1"/>
  <c r="AY87"/>
  <c r="DF83"/>
  <c r="DG83" s="1"/>
  <c r="DK83" s="1"/>
  <c r="BX83"/>
  <c r="BY83" s="1"/>
  <c r="CE83" s="1"/>
  <c r="AY83"/>
  <c r="BX79"/>
  <c r="BY79" s="1"/>
  <c r="CE79" s="1"/>
  <c r="BF79"/>
  <c r="BG79" s="1"/>
  <c r="BM79" s="1"/>
  <c r="BF75"/>
  <c r="BG75" s="1"/>
  <c r="BM75" s="1"/>
  <c r="AY75"/>
  <c r="AY71"/>
  <c r="DF67"/>
  <c r="DG67" s="1"/>
  <c r="DK67" s="1"/>
  <c r="BX67"/>
  <c r="BY67" s="1"/>
  <c r="CE67" s="1"/>
  <c r="BX63"/>
  <c r="BY63" s="1"/>
  <c r="CE63" s="1"/>
  <c r="BB63"/>
  <c r="BF63"/>
  <c r="BG63" s="1"/>
  <c r="BM63" s="1"/>
  <c r="BX59"/>
  <c r="BY59" s="1"/>
  <c r="CE59" s="1"/>
  <c r="BB59"/>
  <c r="BF59"/>
  <c r="BG59" s="1"/>
  <c r="BM59" s="1"/>
  <c r="AY59"/>
  <c r="CL55"/>
  <c r="BX55"/>
  <c r="BY55" s="1"/>
  <c r="CE55" s="1"/>
  <c r="CP55"/>
  <c r="CQ55" s="1"/>
  <c r="CU55" s="1"/>
  <c r="AY55"/>
  <c r="DF51"/>
  <c r="DG51" s="1"/>
  <c r="DK51" s="1"/>
  <c r="BX51"/>
  <c r="BY51" s="1"/>
  <c r="CE51" s="1"/>
  <c r="CP51"/>
  <c r="CQ51" s="1"/>
  <c r="CU51" s="1"/>
  <c r="CY44"/>
  <c r="BQ44"/>
  <c r="BB44"/>
  <c r="BF44"/>
  <c r="BG44" s="1"/>
  <c r="BM44" s="1"/>
  <c r="CY40"/>
  <c r="CL40"/>
  <c r="BB40"/>
  <c r="CP36"/>
  <c r="CY36"/>
  <c r="CI36"/>
  <c r="CP32"/>
  <c r="CY32"/>
  <c r="CI32"/>
  <c r="BX32"/>
  <c r="DF28"/>
  <c r="CP28"/>
  <c r="CY28"/>
  <c r="CI28"/>
  <c r="BX28"/>
  <c r="BF28"/>
  <c r="DF24"/>
  <c r="CP24"/>
  <c r="CY24"/>
  <c r="CI24"/>
  <c r="AY24"/>
  <c r="DF20"/>
  <c r="CP20"/>
  <c r="CY20"/>
  <c r="CI20"/>
  <c r="AY20"/>
  <c r="DF16"/>
  <c r="CP16"/>
  <c r="CY16"/>
  <c r="CI16"/>
  <c r="BX16"/>
  <c r="DF12"/>
  <c r="CP12"/>
  <c r="CY12"/>
  <c r="CI12"/>
  <c r="BX12"/>
  <c r="BF12"/>
  <c r="BX204"/>
  <c r="BY204" s="1"/>
  <c r="CE204" s="1"/>
  <c r="CI200"/>
  <c r="BF200"/>
  <c r="BG200" s="1"/>
  <c r="BM200" s="1"/>
  <c r="BF196"/>
  <c r="BG196" s="1"/>
  <c r="BM196" s="1"/>
  <c r="BX196"/>
  <c r="BY196" s="1"/>
  <c r="CE196" s="1"/>
  <c r="AY196"/>
  <c r="DB192"/>
  <c r="CP192"/>
  <c r="CQ192" s="1"/>
  <c r="CU192" s="1"/>
  <c r="DB188"/>
  <c r="CP188"/>
  <c r="CQ188" s="1"/>
  <c r="CU188" s="1"/>
  <c r="CP176"/>
  <c r="CQ176" s="1"/>
  <c r="CU176" s="1"/>
  <c r="CP160"/>
  <c r="CQ160" s="1"/>
  <c r="CU160" s="1"/>
  <c r="CP156"/>
  <c r="CQ156" s="1"/>
  <c r="CU156" s="1"/>
  <c r="CI156"/>
  <c r="BB156"/>
  <c r="BF156"/>
  <c r="BG156" s="1"/>
  <c r="BM156" s="1"/>
  <c r="CI152"/>
  <c r="CP144"/>
  <c r="CQ144" s="1"/>
  <c r="CU144" s="1"/>
  <c r="CI144"/>
  <c r="CI140"/>
  <c r="BB140"/>
  <c r="BF140"/>
  <c r="BG140" s="1"/>
  <c r="BM140" s="1"/>
  <c r="CP132"/>
  <c r="CQ132" s="1"/>
  <c r="CU132" s="1"/>
  <c r="BQ132"/>
  <c r="DB128"/>
  <c r="DF128"/>
  <c r="DG128" s="1"/>
  <c r="DK128" s="1"/>
  <c r="CI128"/>
  <c r="DF124"/>
  <c r="DG124" s="1"/>
  <c r="DK124" s="1"/>
  <c r="BX124"/>
  <c r="BY124" s="1"/>
  <c r="CE124" s="1"/>
  <c r="BX120"/>
  <c r="BY120" s="1"/>
  <c r="CE120" s="1"/>
  <c r="AY120"/>
  <c r="CY116"/>
  <c r="BX116"/>
  <c r="BY116" s="1"/>
  <c r="CE116" s="1"/>
  <c r="DB112"/>
  <c r="CY112"/>
  <c r="DF112"/>
  <c r="DG112" s="1"/>
  <c r="DK112" s="1"/>
  <c r="BX112"/>
  <c r="BY112" s="1"/>
  <c r="CE112" s="1"/>
  <c r="DF108"/>
  <c r="DG108" s="1"/>
  <c r="DK108" s="1"/>
  <c r="BX108"/>
  <c r="BY108" s="1"/>
  <c r="CE108" s="1"/>
  <c r="DB104"/>
  <c r="BX104"/>
  <c r="BY104" s="1"/>
  <c r="CE104" s="1"/>
  <c r="AY104"/>
  <c r="BX100"/>
  <c r="BY100" s="1"/>
  <c r="CE100" s="1"/>
  <c r="CY96"/>
  <c r="BX92"/>
  <c r="BY92" s="1"/>
  <c r="CE92" s="1"/>
  <c r="BF92"/>
  <c r="BG92" s="1"/>
  <c r="BM92" s="1"/>
  <c r="BX88"/>
  <c r="BY88" s="1"/>
  <c r="CE88" s="1"/>
  <c r="BF88"/>
  <c r="BG88" s="1"/>
  <c r="BM88" s="1"/>
  <c r="DF84"/>
  <c r="DG84" s="1"/>
  <c r="DK84" s="1"/>
  <c r="BX84"/>
  <c r="BY84" s="1"/>
  <c r="CE84" s="1"/>
  <c r="DF80"/>
  <c r="DG80" s="1"/>
  <c r="DK80" s="1"/>
  <c r="CY80"/>
  <c r="BX80"/>
  <c r="BY80" s="1"/>
  <c r="CE80" s="1"/>
  <c r="BX76"/>
  <c r="BY76" s="1"/>
  <c r="CE76" s="1"/>
  <c r="BF76"/>
  <c r="BG76" s="1"/>
  <c r="BM76" s="1"/>
  <c r="DF72"/>
  <c r="DG72" s="1"/>
  <c r="DK72" s="1"/>
  <c r="BX72"/>
  <c r="BY72" s="1"/>
  <c r="CE72" s="1"/>
  <c r="CY64"/>
  <c r="BF64"/>
  <c r="BG64" s="1"/>
  <c r="BM64" s="1"/>
  <c r="DF60"/>
  <c r="DG60" s="1"/>
  <c r="DK60" s="1"/>
  <c r="BF60"/>
  <c r="BG60" s="1"/>
  <c r="BM60" s="1"/>
  <c r="DF56"/>
  <c r="DG56" s="1"/>
  <c r="DK56" s="1"/>
  <c r="CI56"/>
  <c r="CY48"/>
  <c r="BQ48"/>
  <c r="BB48"/>
  <c r="BF48"/>
  <c r="BG48" s="1"/>
  <c r="BM48" s="1"/>
  <c r="DF45"/>
  <c r="DG45" s="1"/>
  <c r="DK45" s="1"/>
  <c r="BX45"/>
  <c r="BY45" s="1"/>
  <c r="CE45" s="1"/>
  <c r="CP45"/>
  <c r="CQ45" s="1"/>
  <c r="CU45" s="1"/>
  <c r="CL45"/>
  <c r="BF45"/>
  <c r="BG45" s="1"/>
  <c r="BM45" s="1"/>
  <c r="DF41"/>
  <c r="DG41" s="1"/>
  <c r="DK41" s="1"/>
  <c r="CP41"/>
  <c r="CQ41" s="1"/>
  <c r="CU41" s="1"/>
  <c r="CL41"/>
  <c r="BF41"/>
  <c r="BG41" s="1"/>
  <c r="BM41" s="1"/>
  <c r="DF37"/>
  <c r="CP37"/>
  <c r="CL33"/>
  <c r="DF33"/>
  <c r="CP33"/>
  <c r="CI29"/>
  <c r="CL29"/>
  <c r="DF29"/>
  <c r="CP29"/>
  <c r="DF25"/>
  <c r="CP25"/>
  <c r="BF25"/>
  <c r="CY21"/>
  <c r="DF21"/>
  <c r="CP21"/>
  <c r="BF21"/>
  <c r="CL17"/>
  <c r="DF17"/>
  <c r="CP17"/>
  <c r="CL13"/>
  <c r="DF13"/>
  <c r="CP13"/>
  <c r="DF9"/>
  <c r="CI9"/>
  <c r="CP9"/>
  <c r="BF9"/>
  <c r="CP205"/>
  <c r="CQ205" s="1"/>
  <c r="CU205" s="1"/>
  <c r="BX205"/>
  <c r="BY205" s="1"/>
  <c r="CE205" s="1"/>
  <c r="CP201"/>
  <c r="CQ201" s="1"/>
  <c r="CU201" s="1"/>
  <c r="CP197"/>
  <c r="CQ197" s="1"/>
  <c r="CU197" s="1"/>
  <c r="BB197"/>
  <c r="BF197"/>
  <c r="BG197" s="1"/>
  <c r="BM197" s="1"/>
  <c r="CL193"/>
  <c r="CP181"/>
  <c r="CQ181" s="1"/>
  <c r="CU181" s="1"/>
  <c r="CI177"/>
  <c r="CP172"/>
  <c r="CQ172" s="1"/>
  <c r="CU172" s="1"/>
  <c r="CI168"/>
  <c r="BF157"/>
  <c r="BG157" s="1"/>
  <c r="BM157" s="1"/>
  <c r="BQ157"/>
  <c r="CP153"/>
  <c r="CQ153" s="1"/>
  <c r="CU153" s="1"/>
  <c r="CP149"/>
  <c r="CQ149" s="1"/>
  <c r="CU149" s="1"/>
  <c r="BF149"/>
  <c r="BG149" s="1"/>
  <c r="BM149" s="1"/>
  <c r="BQ149"/>
  <c r="DF145"/>
  <c r="DG145" s="1"/>
  <c r="DK145" s="1"/>
  <c r="CI145"/>
  <c r="BT145"/>
  <c r="DB141"/>
  <c r="CP141"/>
  <c r="CQ141" s="1"/>
  <c r="CU141" s="1"/>
  <c r="BX141"/>
  <c r="BY141" s="1"/>
  <c r="CE141" s="1"/>
  <c r="BF141"/>
  <c r="BG141" s="1"/>
  <c r="BM141" s="1"/>
  <c r="BQ141"/>
  <c r="BB141"/>
  <c r="CI137"/>
  <c r="BX137"/>
  <c r="BY137" s="1"/>
  <c r="CE137" s="1"/>
  <c r="CP133"/>
  <c r="CQ133" s="1"/>
  <c r="CU133" s="1"/>
  <c r="BX133"/>
  <c r="BY133" s="1"/>
  <c r="CE133" s="1"/>
  <c r="BF133"/>
  <c r="BG133" s="1"/>
  <c r="BM133" s="1"/>
  <c r="BQ133"/>
  <c r="BB133"/>
  <c r="DB129"/>
  <c r="CI129"/>
  <c r="BX129"/>
  <c r="BY129" s="1"/>
  <c r="CE129" s="1"/>
  <c r="DB125"/>
  <c r="BX125"/>
  <c r="BY125" s="1"/>
  <c r="CE125" s="1"/>
  <c r="BX121"/>
  <c r="BY121" s="1"/>
  <c r="CE121" s="1"/>
  <c r="BF121"/>
  <c r="BG121" s="1"/>
  <c r="BM121" s="1"/>
  <c r="DF117"/>
  <c r="DG117" s="1"/>
  <c r="DK117" s="1"/>
  <c r="BX117"/>
  <c r="BY117" s="1"/>
  <c r="CE117" s="1"/>
  <c r="BX113"/>
  <c r="BY113" s="1"/>
  <c r="CE113" s="1"/>
  <c r="BF113"/>
  <c r="BG113" s="1"/>
  <c r="BM113" s="1"/>
  <c r="DF109"/>
  <c r="DG109" s="1"/>
  <c r="DK109" s="1"/>
  <c r="BX109"/>
  <c r="BY109" s="1"/>
  <c r="CE109" s="1"/>
  <c r="BX105"/>
  <c r="BY105" s="1"/>
  <c r="CE105" s="1"/>
  <c r="CY101"/>
  <c r="BX101"/>
  <c r="BY101" s="1"/>
  <c r="CE101" s="1"/>
  <c r="CY97"/>
  <c r="DB97"/>
  <c r="CI93"/>
  <c r="CL93"/>
  <c r="BQ93"/>
  <c r="BF93"/>
  <c r="BG93" s="1"/>
  <c r="BM93" s="1"/>
  <c r="AY93"/>
  <c r="DF89"/>
  <c r="DG89" s="1"/>
  <c r="DK89" s="1"/>
  <c r="CY89"/>
  <c r="CL89"/>
  <c r="DF85"/>
  <c r="DG85" s="1"/>
  <c r="DK85" s="1"/>
  <c r="CL85"/>
  <c r="CP85"/>
  <c r="CQ85" s="1"/>
  <c r="CU85" s="1"/>
  <c r="CI85"/>
  <c r="CM85" s="1"/>
  <c r="BF85"/>
  <c r="BG85" s="1"/>
  <c r="BM85" s="1"/>
  <c r="CY81"/>
  <c r="DF77"/>
  <c r="DG77" s="1"/>
  <c r="DK77" s="1"/>
  <c r="CL77"/>
  <c r="CI77"/>
  <c r="BF77"/>
  <c r="BG77" s="1"/>
  <c r="BM77" s="1"/>
  <c r="CY73"/>
  <c r="BQ69"/>
  <c r="CP69"/>
  <c r="CQ69" s="1"/>
  <c r="CU69" s="1"/>
  <c r="CI65"/>
  <c r="CP65"/>
  <c r="CQ65" s="1"/>
  <c r="CU65" s="1"/>
  <c r="BF65"/>
  <c r="BG65" s="1"/>
  <c r="BM65" s="1"/>
  <c r="CY61"/>
  <c r="BQ61"/>
  <c r="AY61"/>
  <c r="CY57"/>
  <c r="CY53"/>
  <c r="CP53"/>
  <c r="CQ53" s="1"/>
  <c r="CU53" s="1"/>
  <c r="BQ53"/>
  <c r="CI53"/>
  <c r="DF49"/>
  <c r="DG49" s="1"/>
  <c r="DK49" s="1"/>
  <c r="CP49"/>
  <c r="CQ49" s="1"/>
  <c r="CU49" s="1"/>
  <c r="CL49"/>
  <c r="BF49"/>
  <c r="BG49" s="1"/>
  <c r="BM49" s="1"/>
  <c r="CP46"/>
  <c r="CQ46" s="1"/>
  <c r="CU46" s="1"/>
  <c r="BQ46"/>
  <c r="CI46"/>
  <c r="DB42"/>
  <c r="CP42"/>
  <c r="CQ42" s="1"/>
  <c r="CU42" s="1"/>
  <c r="BQ42"/>
  <c r="CI42"/>
  <c r="BB42"/>
  <c r="DF38"/>
  <c r="DG38" s="1"/>
  <c r="DK38" s="1"/>
  <c r="CL38"/>
  <c r="BX38"/>
  <c r="BY38" s="1"/>
  <c r="CE38" s="1"/>
  <c r="AY38"/>
  <c r="BQ34"/>
  <c r="BQ14"/>
  <c r="BB207"/>
  <c r="BF205"/>
  <c r="BG205" s="1"/>
  <c r="BM205" s="1"/>
  <c r="AY205"/>
  <c r="AY204"/>
  <c r="CY175"/>
  <c r="CY171"/>
  <c r="CY172"/>
  <c r="DF169"/>
  <c r="DG169" s="1"/>
  <c r="DK169" s="1"/>
  <c r="CY168"/>
  <c r="DB167"/>
  <c r="DF165"/>
  <c r="DG165" s="1"/>
  <c r="DK165" s="1"/>
  <c r="CY164"/>
  <c r="DB163"/>
  <c r="DF161"/>
  <c r="DG161" s="1"/>
  <c r="DK161" s="1"/>
  <c r="CY160"/>
  <c r="DB159"/>
  <c r="DF157"/>
  <c r="DG157" s="1"/>
  <c r="DK157" s="1"/>
  <c r="CY156"/>
  <c r="DB155"/>
  <c r="CY152"/>
  <c r="DB151"/>
  <c r="DF149"/>
  <c r="DG149" s="1"/>
  <c r="DK149" s="1"/>
  <c r="CY148"/>
  <c r="DB147"/>
  <c r="CY144"/>
  <c r="DB143"/>
  <c r="DF141"/>
  <c r="DG141" s="1"/>
  <c r="DK141" s="1"/>
  <c r="DB139"/>
  <c r="DF137"/>
  <c r="DG137" s="1"/>
  <c r="DK137" s="1"/>
  <c r="DB135"/>
  <c r="DF133"/>
  <c r="DG133" s="1"/>
  <c r="DK133" s="1"/>
  <c r="DB131"/>
  <c r="DF129"/>
  <c r="DG129" s="1"/>
  <c r="DK129" s="1"/>
  <c r="DB127"/>
  <c r="DF125"/>
  <c r="DG125" s="1"/>
  <c r="DK125" s="1"/>
  <c r="CY174"/>
  <c r="CY170"/>
  <c r="DB169"/>
  <c r="DF167"/>
  <c r="DG167" s="1"/>
  <c r="DK167" s="1"/>
  <c r="CY166"/>
  <c r="DB165"/>
  <c r="DF163"/>
  <c r="DG163" s="1"/>
  <c r="DK163" s="1"/>
  <c r="CY162"/>
  <c r="DB161"/>
  <c r="DF159"/>
  <c r="DG159" s="1"/>
  <c r="DK159" s="1"/>
  <c r="CY158"/>
  <c r="DB157"/>
  <c r="DF155"/>
  <c r="DG155" s="1"/>
  <c r="DK155" s="1"/>
  <c r="CY154"/>
  <c r="DB153"/>
  <c r="DF151"/>
  <c r="DG151" s="1"/>
  <c r="DK151" s="1"/>
  <c r="CY150"/>
  <c r="DB149"/>
  <c r="DF147"/>
  <c r="DG147" s="1"/>
  <c r="DK147" s="1"/>
  <c r="CY146"/>
  <c r="DF143"/>
  <c r="DG143" s="1"/>
  <c r="DK143" s="1"/>
  <c r="DF139"/>
  <c r="DG139" s="1"/>
  <c r="DK139" s="1"/>
  <c r="DB137"/>
  <c r="DF135"/>
  <c r="DG135" s="1"/>
  <c r="DK135" s="1"/>
  <c r="DB133"/>
  <c r="DF131"/>
  <c r="DG131" s="1"/>
  <c r="DK131" s="1"/>
  <c r="DF127"/>
  <c r="DG127" s="1"/>
  <c r="DK127" s="1"/>
  <c r="CY91"/>
  <c r="CY87"/>
  <c r="CY83"/>
  <c r="CY79"/>
  <c r="CY75"/>
  <c r="CY71"/>
  <c r="CY67"/>
  <c r="CY63"/>
  <c r="CY59"/>
  <c r="CY55"/>
  <c r="DB52"/>
  <c r="DF50"/>
  <c r="DG50" s="1"/>
  <c r="DK50" s="1"/>
  <c r="DB48"/>
  <c r="DC48" s="1"/>
  <c r="CY45"/>
  <c r="DB44"/>
  <c r="DC44" s="1"/>
  <c r="DF42"/>
  <c r="DG42" s="1"/>
  <c r="DK42" s="1"/>
  <c r="CY41"/>
  <c r="DB40"/>
  <c r="DC40" s="1"/>
  <c r="CY37"/>
  <c r="DB36"/>
  <c r="CY33"/>
  <c r="DB32"/>
  <c r="DC32" s="1"/>
  <c r="DF30"/>
  <c r="DC36"/>
  <c r="CY85"/>
  <c r="CY77"/>
  <c r="CY69"/>
  <c r="DF52"/>
  <c r="DG52" s="1"/>
  <c r="DK52" s="1"/>
  <c r="CY51"/>
  <c r="DB50"/>
  <c r="DF48"/>
  <c r="DG48" s="1"/>
  <c r="DK48" s="1"/>
  <c r="CY47"/>
  <c r="DF44"/>
  <c r="DG44" s="1"/>
  <c r="DK44" s="1"/>
  <c r="CY43"/>
  <c r="DF40"/>
  <c r="DG40" s="1"/>
  <c r="DK40" s="1"/>
  <c r="CY39"/>
  <c r="DF36"/>
  <c r="CY35"/>
  <c r="DB34"/>
  <c r="DF32"/>
  <c r="CY31"/>
  <c r="CY94"/>
  <c r="CY90"/>
  <c r="CY86"/>
  <c r="CY82"/>
  <c r="CY78"/>
  <c r="CY74"/>
  <c r="CY70"/>
  <c r="CY66"/>
  <c r="CY62"/>
  <c r="CY58"/>
  <c r="CY54"/>
  <c r="CI206"/>
  <c r="CI202"/>
  <c r="CM202" s="1"/>
  <c r="CI198"/>
  <c r="CP193"/>
  <c r="CQ193" s="1"/>
  <c r="CU193" s="1"/>
  <c r="CI192"/>
  <c r="CL191"/>
  <c r="CP189"/>
  <c r="CQ189" s="1"/>
  <c r="CU189" s="1"/>
  <c r="CI188"/>
  <c r="CL187"/>
  <c r="CP185"/>
  <c r="CQ185" s="1"/>
  <c r="CU185" s="1"/>
  <c r="CI184"/>
  <c r="CL183"/>
  <c r="CI180"/>
  <c r="CL179"/>
  <c r="CP177"/>
  <c r="CQ177" s="1"/>
  <c r="CU177" s="1"/>
  <c r="CI176"/>
  <c r="CL175"/>
  <c r="CM154"/>
  <c r="CM146"/>
  <c r="CI205"/>
  <c r="CI201"/>
  <c r="CI197"/>
  <c r="CP194"/>
  <c r="CQ194" s="1"/>
  <c r="CU194" s="1"/>
  <c r="CI193"/>
  <c r="CM193" s="1"/>
  <c r="CL192"/>
  <c r="CP190"/>
  <c r="CQ190" s="1"/>
  <c r="CU190" s="1"/>
  <c r="CI189"/>
  <c r="CL188"/>
  <c r="CP186"/>
  <c r="CQ186" s="1"/>
  <c r="CU186" s="1"/>
  <c r="CI185"/>
  <c r="CL184"/>
  <c r="CP182"/>
  <c r="CQ182" s="1"/>
  <c r="CU182" s="1"/>
  <c r="CI181"/>
  <c r="CL180"/>
  <c r="CP178"/>
  <c r="CQ178" s="1"/>
  <c r="CU178" s="1"/>
  <c r="CL176"/>
  <c r="CP174"/>
  <c r="CQ174" s="1"/>
  <c r="CU174" s="1"/>
  <c r="CI173"/>
  <c r="CL172"/>
  <c r="CP170"/>
  <c r="CQ170" s="1"/>
  <c r="CU170" s="1"/>
  <c r="CI169"/>
  <c r="CL168"/>
  <c r="CM168" s="1"/>
  <c r="CP166"/>
  <c r="CQ166" s="1"/>
  <c r="CU166" s="1"/>
  <c r="CI165"/>
  <c r="CL164"/>
  <c r="CP162"/>
  <c r="CQ162" s="1"/>
  <c r="CU162" s="1"/>
  <c r="CI161"/>
  <c r="CL160"/>
  <c r="CP158"/>
  <c r="CQ158" s="1"/>
  <c r="CU158" s="1"/>
  <c r="CI157"/>
  <c r="CL156"/>
  <c r="CM156" s="1"/>
  <c r="CP154"/>
  <c r="CQ154" s="1"/>
  <c r="CU154" s="1"/>
  <c r="CI153"/>
  <c r="CL152"/>
  <c r="CM152" s="1"/>
  <c r="CP150"/>
  <c r="CQ150" s="1"/>
  <c r="CU150" s="1"/>
  <c r="CI149"/>
  <c r="CL148"/>
  <c r="CP146"/>
  <c r="CQ146" s="1"/>
  <c r="CU146" s="1"/>
  <c r="CL144"/>
  <c r="CM144" s="1"/>
  <c r="CP142"/>
  <c r="CQ142" s="1"/>
  <c r="CU142" s="1"/>
  <c r="CI141"/>
  <c r="CL140"/>
  <c r="CM140" s="1"/>
  <c r="CI89"/>
  <c r="CM89" s="1"/>
  <c r="CI81"/>
  <c r="CI73"/>
  <c r="CI57"/>
  <c r="CL56"/>
  <c r="CM56" s="1"/>
  <c r="CP54"/>
  <c r="CQ54" s="1"/>
  <c r="CU54" s="1"/>
  <c r="CL52"/>
  <c r="CP50"/>
  <c r="CQ50" s="1"/>
  <c r="CU50" s="1"/>
  <c r="CI49"/>
  <c r="CM49" s="1"/>
  <c r="CL48"/>
  <c r="CI45"/>
  <c r="CM45" s="1"/>
  <c r="CL44"/>
  <c r="CI41"/>
  <c r="CM41" s="1"/>
  <c r="CM29"/>
  <c r="CQ29" s="1"/>
  <c r="CI91"/>
  <c r="CI87"/>
  <c r="CI83"/>
  <c r="CI79"/>
  <c r="CI75"/>
  <c r="CI71"/>
  <c r="CI67"/>
  <c r="CI63"/>
  <c r="CI59"/>
  <c r="CP56"/>
  <c r="CQ56" s="1"/>
  <c r="CU56" s="1"/>
  <c r="CI55"/>
  <c r="CM55" s="1"/>
  <c r="CL54"/>
  <c r="CM54" s="1"/>
  <c r="CP52"/>
  <c r="CQ52" s="1"/>
  <c r="CU52" s="1"/>
  <c r="CI51"/>
  <c r="CL50"/>
  <c r="CM50" s="1"/>
  <c r="CP48"/>
  <c r="CQ48" s="1"/>
  <c r="CU48" s="1"/>
  <c r="CI47"/>
  <c r="CP44"/>
  <c r="CQ44" s="1"/>
  <c r="CU44" s="1"/>
  <c r="CI43"/>
  <c r="CM35"/>
  <c r="CQ35" s="1"/>
  <c r="CM27"/>
  <c r="CQ27" s="1"/>
  <c r="CM19"/>
  <c r="CQ19" s="1"/>
  <c r="CM15"/>
  <c r="CQ15" s="1"/>
  <c r="CI92"/>
  <c r="CI88"/>
  <c r="CI84"/>
  <c r="CI80"/>
  <c r="CI76"/>
  <c r="CI72"/>
  <c r="CI68"/>
  <c r="CI64"/>
  <c r="CI60"/>
  <c r="BQ207"/>
  <c r="BQ203"/>
  <c r="BQ199"/>
  <c r="BQ195"/>
  <c r="BQ194"/>
  <c r="BT193"/>
  <c r="BX191"/>
  <c r="BY191" s="1"/>
  <c r="CE191" s="1"/>
  <c r="BQ190"/>
  <c r="BT189"/>
  <c r="BX187"/>
  <c r="BY187" s="1"/>
  <c r="CE187" s="1"/>
  <c r="BQ186"/>
  <c r="BU186" s="1"/>
  <c r="BT185"/>
  <c r="BX183"/>
  <c r="BY183" s="1"/>
  <c r="CE183" s="1"/>
  <c r="BQ182"/>
  <c r="BT181"/>
  <c r="BX179"/>
  <c r="BY179" s="1"/>
  <c r="CE179" s="1"/>
  <c r="BQ178"/>
  <c r="BT177"/>
  <c r="BX175"/>
  <c r="BY175" s="1"/>
  <c r="CE175" s="1"/>
  <c r="BQ174"/>
  <c r="BT173"/>
  <c r="BX171"/>
  <c r="BY171" s="1"/>
  <c r="CE171" s="1"/>
  <c r="BQ170"/>
  <c r="BT169"/>
  <c r="BX167"/>
  <c r="BY167" s="1"/>
  <c r="CE167" s="1"/>
  <c r="BQ166"/>
  <c r="BT165"/>
  <c r="BX163"/>
  <c r="BY163" s="1"/>
  <c r="CE163" s="1"/>
  <c r="BQ162"/>
  <c r="BT161"/>
  <c r="BX159"/>
  <c r="BY159" s="1"/>
  <c r="CE159" s="1"/>
  <c r="BQ158"/>
  <c r="BT157"/>
  <c r="BU157" s="1"/>
  <c r="BX155"/>
  <c r="BY155" s="1"/>
  <c r="CE155" s="1"/>
  <c r="BQ154"/>
  <c r="BT153"/>
  <c r="BX151"/>
  <c r="BY151" s="1"/>
  <c r="CE151" s="1"/>
  <c r="BQ150"/>
  <c r="BU150" s="1"/>
  <c r="BT149"/>
  <c r="BU149" s="1"/>
  <c r="BX147"/>
  <c r="BY147" s="1"/>
  <c r="CE147" s="1"/>
  <c r="BQ146"/>
  <c r="BU142"/>
  <c r="BU165"/>
  <c r="BQ205"/>
  <c r="BQ201"/>
  <c r="BQ197"/>
  <c r="BX193"/>
  <c r="BY193" s="1"/>
  <c r="CE193" s="1"/>
  <c r="BQ192"/>
  <c r="BT191"/>
  <c r="BX189"/>
  <c r="BY189" s="1"/>
  <c r="CE189" s="1"/>
  <c r="BQ188"/>
  <c r="BT187"/>
  <c r="BX185"/>
  <c r="BY185" s="1"/>
  <c r="CE185" s="1"/>
  <c r="BQ184"/>
  <c r="BT183"/>
  <c r="BX181"/>
  <c r="BY181" s="1"/>
  <c r="CE181" s="1"/>
  <c r="BQ180"/>
  <c r="BT179"/>
  <c r="BX177"/>
  <c r="BY177" s="1"/>
  <c r="CE177" s="1"/>
  <c r="BQ176"/>
  <c r="BT175"/>
  <c r="BX173"/>
  <c r="BY173" s="1"/>
  <c r="CE173" s="1"/>
  <c r="BQ172"/>
  <c r="BT171"/>
  <c r="BX169"/>
  <c r="BY169" s="1"/>
  <c r="CE169" s="1"/>
  <c r="BQ168"/>
  <c r="BT167"/>
  <c r="BX165"/>
  <c r="BY165" s="1"/>
  <c r="CE165" s="1"/>
  <c r="BQ164"/>
  <c r="BT163"/>
  <c r="BX161"/>
  <c r="BY161" s="1"/>
  <c r="CE161" s="1"/>
  <c r="BQ160"/>
  <c r="BT159"/>
  <c r="BX157"/>
  <c r="BY157" s="1"/>
  <c r="CE157" s="1"/>
  <c r="BQ156"/>
  <c r="BT155"/>
  <c r="BX153"/>
  <c r="BY153" s="1"/>
  <c r="CE153" s="1"/>
  <c r="BQ152"/>
  <c r="BT151"/>
  <c r="BX149"/>
  <c r="BY149" s="1"/>
  <c r="CE149" s="1"/>
  <c r="BQ148"/>
  <c r="BT147"/>
  <c r="BX145"/>
  <c r="BY145" s="1"/>
  <c r="CE145" s="1"/>
  <c r="BQ206"/>
  <c r="BQ202"/>
  <c r="BU202" s="1"/>
  <c r="BQ198"/>
  <c r="BQ89"/>
  <c r="BQ85"/>
  <c r="BQ81"/>
  <c r="BQ77"/>
  <c r="BQ73"/>
  <c r="BT68"/>
  <c r="BX66"/>
  <c r="BY66" s="1"/>
  <c r="CE66" s="1"/>
  <c r="BQ65"/>
  <c r="BT64"/>
  <c r="BX62"/>
  <c r="BY62" s="1"/>
  <c r="CE62" s="1"/>
  <c r="BT60"/>
  <c r="BX58"/>
  <c r="BY58" s="1"/>
  <c r="CE58" s="1"/>
  <c r="BQ57"/>
  <c r="BT56"/>
  <c r="BX54"/>
  <c r="BY54" s="1"/>
  <c r="CE54" s="1"/>
  <c r="BT52"/>
  <c r="BX50"/>
  <c r="BY50" s="1"/>
  <c r="CE50" s="1"/>
  <c r="BT48"/>
  <c r="BU48" s="1"/>
  <c r="BX46"/>
  <c r="BY46" s="1"/>
  <c r="CE46" s="1"/>
  <c r="BQ45"/>
  <c r="BT44"/>
  <c r="BU44" s="1"/>
  <c r="BX42"/>
  <c r="BY42" s="1"/>
  <c r="CE42" s="1"/>
  <c r="BQ41"/>
  <c r="BT40"/>
  <c r="BQ91"/>
  <c r="BQ87"/>
  <c r="BQ83"/>
  <c r="BQ79"/>
  <c r="BQ75"/>
  <c r="BQ71"/>
  <c r="BX68"/>
  <c r="BY68" s="1"/>
  <c r="CE68" s="1"/>
  <c r="BQ67"/>
  <c r="BT66"/>
  <c r="BU66" s="1"/>
  <c r="BX64"/>
  <c r="BY64" s="1"/>
  <c r="CE64" s="1"/>
  <c r="BQ63"/>
  <c r="BT62"/>
  <c r="BX60"/>
  <c r="BY60" s="1"/>
  <c r="CE60" s="1"/>
  <c r="BQ59"/>
  <c r="BT58"/>
  <c r="BU58" s="1"/>
  <c r="BX56"/>
  <c r="BY56" s="1"/>
  <c r="CE56" s="1"/>
  <c r="BQ55"/>
  <c r="BT54"/>
  <c r="BU54" s="1"/>
  <c r="BX52"/>
  <c r="BY52" s="1"/>
  <c r="CE52" s="1"/>
  <c r="BQ51"/>
  <c r="BT50"/>
  <c r="BU50" s="1"/>
  <c r="BX48"/>
  <c r="BY48" s="1"/>
  <c r="CE48" s="1"/>
  <c r="BQ47"/>
  <c r="BT46"/>
  <c r="BU46" s="1"/>
  <c r="BX44"/>
  <c r="BY44" s="1"/>
  <c r="CE44" s="1"/>
  <c r="BQ43"/>
  <c r="BT42"/>
  <c r="BX40"/>
  <c r="BY40" s="1"/>
  <c r="CE40" s="1"/>
  <c r="BQ92"/>
  <c r="BQ88"/>
  <c r="BQ84"/>
  <c r="BQ80"/>
  <c r="BQ76"/>
  <c r="BQ72"/>
  <c r="BC203"/>
  <c r="AY158"/>
  <c r="AY154"/>
  <c r="AY150"/>
  <c r="AY146"/>
  <c r="AY142"/>
  <c r="AY138"/>
  <c r="AY134"/>
  <c r="AY130"/>
  <c r="AY126"/>
  <c r="AY122"/>
  <c r="AY118"/>
  <c r="AY114"/>
  <c r="AY110"/>
  <c r="AY106"/>
  <c r="AY102"/>
  <c r="AY98"/>
  <c r="BB91"/>
  <c r="BB87"/>
  <c r="BC87" s="1"/>
  <c r="BB83"/>
  <c r="BC83" s="1"/>
  <c r="BB79"/>
  <c r="BB75"/>
  <c r="BC75" s="1"/>
  <c r="BB71"/>
  <c r="BC71" s="1"/>
  <c r="BC107"/>
  <c r="AY157"/>
  <c r="AY153"/>
  <c r="AY149"/>
  <c r="AY145"/>
  <c r="AY141"/>
  <c r="BC141" s="1"/>
  <c r="AY137"/>
  <c r="AY133"/>
  <c r="BC133" s="1"/>
  <c r="AY129"/>
  <c r="AY125"/>
  <c r="AY121"/>
  <c r="AY117"/>
  <c r="AY113"/>
  <c r="AY109"/>
  <c r="AY105"/>
  <c r="AY101"/>
  <c r="AY97"/>
  <c r="BC59"/>
  <c r="AY92"/>
  <c r="AY88"/>
  <c r="AY84"/>
  <c r="AY80"/>
  <c r="AY76"/>
  <c r="AY72"/>
  <c r="AY68"/>
  <c r="AY64"/>
  <c r="AY60"/>
  <c r="AY56"/>
  <c r="AY52"/>
  <c r="AY48"/>
  <c r="BC48" s="1"/>
  <c r="AY44"/>
  <c r="BC44" s="1"/>
  <c r="BB43"/>
  <c r="AY40"/>
  <c r="BC40" s="1"/>
  <c r="BB39"/>
  <c r="BF37"/>
  <c r="AY36"/>
  <c r="BB35"/>
  <c r="BF33"/>
  <c r="AY32"/>
  <c r="BB31"/>
  <c r="AY89"/>
  <c r="AY85"/>
  <c r="AY81"/>
  <c r="AY77"/>
  <c r="AY73"/>
  <c r="AY65"/>
  <c r="AY57"/>
  <c r="AY49"/>
  <c r="AY45"/>
  <c r="AY43"/>
  <c r="BF40"/>
  <c r="BG40" s="1"/>
  <c r="BM40" s="1"/>
  <c r="AY39"/>
  <c r="BB38"/>
  <c r="BF36"/>
  <c r="AY35"/>
  <c r="BB34"/>
  <c r="BF32"/>
  <c r="AY94"/>
  <c r="AY90"/>
  <c r="AY86"/>
  <c r="AY82"/>
  <c r="AY78"/>
  <c r="AY74"/>
  <c r="AY70"/>
  <c r="AY66"/>
  <c r="AY62"/>
  <c r="AY58"/>
  <c r="AY54"/>
  <c r="AY50"/>
  <c r="AY46"/>
  <c r="BF43"/>
  <c r="BG43" s="1"/>
  <c r="BM43" s="1"/>
  <c r="AY42"/>
  <c r="BB41"/>
  <c r="BF39"/>
  <c r="BG39" s="1"/>
  <c r="BM39" s="1"/>
  <c r="BB37"/>
  <c r="BF35"/>
  <c r="AY34"/>
  <c r="BB33"/>
  <c r="BF31"/>
  <c r="AJ194"/>
  <c r="AJ182"/>
  <c r="AJ178"/>
  <c r="AJ174"/>
  <c r="AN190"/>
  <c r="AO190" s="1"/>
  <c r="AN182"/>
  <c r="AO182" s="1"/>
  <c r="AG180"/>
  <c r="AN174"/>
  <c r="AO174" s="1"/>
  <c r="AJ164"/>
  <c r="AN158"/>
  <c r="AO158" s="1"/>
  <c r="AJ148"/>
  <c r="AG148"/>
  <c r="AN112"/>
  <c r="AO112" s="1"/>
  <c r="AN82"/>
  <c r="AO82" s="1"/>
  <c r="AN45"/>
  <c r="AO45" s="1"/>
  <c r="AN41"/>
  <c r="AO41" s="1"/>
  <c r="AN37"/>
  <c r="AN33"/>
  <c r="AN29"/>
  <c r="AN25"/>
  <c r="AG207"/>
  <c r="AN204"/>
  <c r="AO204" s="1"/>
  <c r="AN200"/>
  <c r="AO200" s="1"/>
  <c r="AN196"/>
  <c r="AO196" s="1"/>
  <c r="AG191"/>
  <c r="AN185"/>
  <c r="AO185" s="1"/>
  <c r="AN184"/>
  <c r="AO184" s="1"/>
  <c r="AG179"/>
  <c r="AG175"/>
  <c r="AN172"/>
  <c r="AO172" s="1"/>
  <c r="AG171"/>
  <c r="AN168"/>
  <c r="AO168" s="1"/>
  <c r="AN164"/>
  <c r="AO164" s="1"/>
  <c r="AN156"/>
  <c r="AO156" s="1"/>
  <c r="AN152"/>
  <c r="AO152" s="1"/>
  <c r="AN148"/>
  <c r="AO148" s="1"/>
  <c r="AN191"/>
  <c r="AO191" s="1"/>
  <c r="AN187"/>
  <c r="AO187" s="1"/>
  <c r="AN183"/>
  <c r="AO183" s="1"/>
  <c r="AN179"/>
  <c r="AO179" s="1"/>
  <c r="AN177"/>
  <c r="AO177" s="1"/>
  <c r="AN175"/>
  <c r="AO175" s="1"/>
  <c r="AN171"/>
  <c r="AO171" s="1"/>
  <c r="AN166"/>
  <c r="AO166" s="1"/>
  <c r="AN162"/>
  <c r="AO162" s="1"/>
  <c r="AJ160"/>
  <c r="AJ156"/>
  <c r="AJ152"/>
  <c r="AN150"/>
  <c r="AO150" s="1"/>
  <c r="AN192"/>
  <c r="AO192" s="1"/>
  <c r="AN188"/>
  <c r="AO188" s="1"/>
  <c r="AN180"/>
  <c r="AO180" s="1"/>
  <c r="AN170"/>
  <c r="AO170" s="1"/>
  <c r="AG167"/>
  <c r="AJ166"/>
  <c r="AG163"/>
  <c r="AG159"/>
  <c r="AJ158"/>
  <c r="AJ154"/>
  <c r="AJ146"/>
  <c r="AG91"/>
  <c r="AG87"/>
  <c r="AG83"/>
  <c r="AG79"/>
  <c r="AG67"/>
  <c r="AG51"/>
  <c r="AG45"/>
  <c r="AJ44"/>
  <c r="AN42"/>
  <c r="AO42" s="1"/>
  <c r="AJ40"/>
  <c r="AG37"/>
  <c r="AJ36"/>
  <c r="AN34"/>
  <c r="AG93"/>
  <c r="AG85"/>
  <c r="AG69"/>
  <c r="AG61"/>
  <c r="AG53"/>
  <c r="AN44"/>
  <c r="AO44" s="1"/>
  <c r="AJ42"/>
  <c r="AN40"/>
  <c r="AO40" s="1"/>
  <c r="AG39"/>
  <c r="AN36"/>
  <c r="AG35"/>
  <c r="AN32"/>
  <c r="AG94"/>
  <c r="AG90"/>
  <c r="AG82"/>
  <c r="AG78"/>
  <c r="AG74"/>
  <c r="AG66"/>
  <c r="AG58"/>
  <c r="AG50"/>
  <c r="R194"/>
  <c r="R190"/>
  <c r="R186"/>
  <c r="R182"/>
  <c r="R178"/>
  <c r="R174"/>
  <c r="V195"/>
  <c r="W195" s="1"/>
  <c r="AC195" s="1"/>
  <c r="V183"/>
  <c r="W183" s="1"/>
  <c r="AC183" s="1"/>
  <c r="V179"/>
  <c r="W179" s="1"/>
  <c r="AC179" s="1"/>
  <c r="V175"/>
  <c r="W175" s="1"/>
  <c r="AC175" s="1"/>
  <c r="R187"/>
  <c r="V187"/>
  <c r="W187" s="1"/>
  <c r="AC187" s="1"/>
  <c r="R192"/>
  <c r="R188"/>
  <c r="R180"/>
  <c r="R176"/>
  <c r="V189"/>
  <c r="W189" s="1"/>
  <c r="AC189" s="1"/>
  <c r="R185"/>
  <c r="V153"/>
  <c r="W153" s="1"/>
  <c r="AC153" s="1"/>
  <c r="V152"/>
  <c r="W152" s="1"/>
  <c r="AC152" s="1"/>
  <c r="R148"/>
  <c r="V148"/>
  <c r="W148" s="1"/>
  <c r="AC148" s="1"/>
  <c r="R144"/>
  <c r="V144"/>
  <c r="W144" s="1"/>
  <c r="AC144" s="1"/>
  <c r="V140"/>
  <c r="W140" s="1"/>
  <c r="AC140" s="1"/>
  <c r="R136"/>
  <c r="V136"/>
  <c r="W136" s="1"/>
  <c r="AC136" s="1"/>
  <c r="R132"/>
  <c r="V132"/>
  <c r="W132" s="1"/>
  <c r="AC132" s="1"/>
  <c r="R128"/>
  <c r="V128"/>
  <c r="W128" s="1"/>
  <c r="AC128" s="1"/>
  <c r="V124"/>
  <c r="W124" s="1"/>
  <c r="AC124" s="1"/>
  <c r="R120"/>
  <c r="V120"/>
  <c r="W120" s="1"/>
  <c r="AC120" s="1"/>
  <c r="R116"/>
  <c r="V116"/>
  <c r="W116" s="1"/>
  <c r="AC116" s="1"/>
  <c r="R172"/>
  <c r="R171"/>
  <c r="R169"/>
  <c r="R168"/>
  <c r="R167"/>
  <c r="R165"/>
  <c r="R164"/>
  <c r="R162"/>
  <c r="R161"/>
  <c r="R160"/>
  <c r="R159"/>
  <c r="R157"/>
  <c r="R156"/>
  <c r="R154"/>
  <c r="O150"/>
  <c r="R150"/>
  <c r="R146"/>
  <c r="R142"/>
  <c r="R138"/>
  <c r="R134"/>
  <c r="R130"/>
  <c r="R126"/>
  <c r="R122"/>
  <c r="R118"/>
  <c r="R114"/>
  <c r="V151"/>
  <c r="W151" s="1"/>
  <c r="AC151" s="1"/>
  <c r="V147"/>
  <c r="W147" s="1"/>
  <c r="AC147" s="1"/>
  <c r="V143"/>
  <c r="W143" s="1"/>
  <c r="AC143" s="1"/>
  <c r="V139"/>
  <c r="W139" s="1"/>
  <c r="AC139" s="1"/>
  <c r="V135"/>
  <c r="W135" s="1"/>
  <c r="AC135" s="1"/>
  <c r="V131"/>
  <c r="W131" s="1"/>
  <c r="AC131" s="1"/>
  <c r="V127"/>
  <c r="W127" s="1"/>
  <c r="AC127" s="1"/>
  <c r="V123"/>
  <c r="W123" s="1"/>
  <c r="AC123" s="1"/>
  <c r="V119"/>
  <c r="W119" s="1"/>
  <c r="AC119" s="1"/>
  <c r="V115"/>
  <c r="W115" s="1"/>
  <c r="AC115" s="1"/>
  <c r="V149"/>
  <c r="W149" s="1"/>
  <c r="AC149" s="1"/>
  <c r="V145"/>
  <c r="W145" s="1"/>
  <c r="AC145" s="1"/>
  <c r="V141"/>
  <c r="W141" s="1"/>
  <c r="AC141" s="1"/>
  <c r="V137"/>
  <c r="W137" s="1"/>
  <c r="AC137" s="1"/>
  <c r="V133"/>
  <c r="W133" s="1"/>
  <c r="AC133" s="1"/>
  <c r="V129"/>
  <c r="W129" s="1"/>
  <c r="AC129" s="1"/>
  <c r="V125"/>
  <c r="W125" s="1"/>
  <c r="AC125" s="1"/>
  <c r="V121"/>
  <c r="W121" s="1"/>
  <c r="AC121" s="1"/>
  <c r="V117"/>
  <c r="W117" s="1"/>
  <c r="AC117" s="1"/>
  <c r="V113"/>
  <c r="W113" s="1"/>
  <c r="AC113" s="1"/>
  <c r="R91"/>
  <c r="R89"/>
  <c r="R87"/>
  <c r="R85"/>
  <c r="R83"/>
  <c r="R81"/>
  <c r="R79"/>
  <c r="R77"/>
  <c r="R75"/>
  <c r="V112"/>
  <c r="W112" s="1"/>
  <c r="AC112" s="1"/>
  <c r="R112"/>
  <c r="V111"/>
  <c r="W111" s="1"/>
  <c r="AC111" s="1"/>
  <c r="R111"/>
  <c r="V110"/>
  <c r="W110" s="1"/>
  <c r="AC110" s="1"/>
  <c r="V109"/>
  <c r="W109" s="1"/>
  <c r="AC109" s="1"/>
  <c r="R109"/>
  <c r="V108"/>
  <c r="W108" s="1"/>
  <c r="AC108" s="1"/>
  <c r="R108"/>
  <c r="V107"/>
  <c r="W107" s="1"/>
  <c r="AC107" s="1"/>
  <c r="R107"/>
  <c r="V106"/>
  <c r="W106" s="1"/>
  <c r="AC106" s="1"/>
  <c r="V105"/>
  <c r="W105" s="1"/>
  <c r="AC105" s="1"/>
  <c r="R105"/>
  <c r="Z105"/>
  <c r="V104"/>
  <c r="W104" s="1"/>
  <c r="AC104" s="1"/>
  <c r="V103"/>
  <c r="W103" s="1"/>
  <c r="AC103" s="1"/>
  <c r="R103"/>
  <c r="V102"/>
  <c r="W102" s="1"/>
  <c r="AC102" s="1"/>
  <c r="R102"/>
  <c r="V101"/>
  <c r="W101" s="1"/>
  <c r="AC101" s="1"/>
  <c r="R101"/>
  <c r="V100"/>
  <c r="W100" s="1"/>
  <c r="AC100" s="1"/>
  <c r="R100"/>
  <c r="R99"/>
  <c r="V98"/>
  <c r="W98" s="1"/>
  <c r="AC98" s="1"/>
  <c r="R98"/>
  <c r="Z98"/>
  <c r="V97"/>
  <c r="W97" s="1"/>
  <c r="AC97" s="1"/>
  <c r="R97"/>
  <c r="Z97"/>
  <c r="V96"/>
  <c r="W96" s="1"/>
  <c r="AC96" s="1"/>
  <c r="R96"/>
  <c r="V95"/>
  <c r="W95" s="1"/>
  <c r="AC95" s="1"/>
  <c r="R95"/>
  <c r="V91"/>
  <c r="W91" s="1"/>
  <c r="AC91" s="1"/>
  <c r="V87"/>
  <c r="W87" s="1"/>
  <c r="AC87" s="1"/>
  <c r="V83"/>
  <c r="W83" s="1"/>
  <c r="AC83" s="1"/>
  <c r="V79"/>
  <c r="W79" s="1"/>
  <c r="AC79" s="1"/>
  <c r="V75"/>
  <c r="W75" s="1"/>
  <c r="AC75" s="1"/>
  <c r="V93"/>
  <c r="W93" s="1"/>
  <c r="AC93" s="1"/>
  <c r="R92"/>
  <c r="V92"/>
  <c r="W92" s="1"/>
  <c r="AC92" s="1"/>
  <c r="V90"/>
  <c r="W90" s="1"/>
  <c r="AC90" s="1"/>
  <c r="O88"/>
  <c r="V86"/>
  <c r="W86" s="1"/>
  <c r="AC86" s="1"/>
  <c r="V84"/>
  <c r="W84" s="1"/>
  <c r="AC84" s="1"/>
  <c r="V82"/>
  <c r="W82" s="1"/>
  <c r="AC82" s="1"/>
  <c r="V80"/>
  <c r="W80" s="1"/>
  <c r="AC80" s="1"/>
  <c r="O78"/>
  <c r="V78"/>
  <c r="W78" s="1"/>
  <c r="AC78" s="1"/>
  <c r="V76"/>
  <c r="W76" s="1"/>
  <c r="AC76" s="1"/>
  <c r="V74"/>
  <c r="W74" s="1"/>
  <c r="AC74" s="1"/>
  <c r="O72"/>
  <c r="V72"/>
  <c r="W72" s="1"/>
  <c r="AC72" s="1"/>
  <c r="O84"/>
  <c r="O76"/>
  <c r="R73"/>
  <c r="R69"/>
  <c r="R65"/>
  <c r="R61"/>
  <c r="R71"/>
  <c r="R67"/>
  <c r="R63"/>
  <c r="R59"/>
  <c r="V68"/>
  <c r="W68" s="1"/>
  <c r="AC68" s="1"/>
  <c r="V64"/>
  <c r="W64" s="1"/>
  <c r="AC64" s="1"/>
  <c r="V60"/>
  <c r="W60" s="1"/>
  <c r="AC60" s="1"/>
  <c r="R45"/>
  <c r="R43"/>
  <c r="V43"/>
  <c r="W43" s="1"/>
  <c r="AC43" s="1"/>
  <c r="R41"/>
  <c r="V41"/>
  <c r="W41" s="1"/>
  <c r="AC41" s="1"/>
  <c r="R39"/>
  <c r="V39"/>
  <c r="W39" s="1"/>
  <c r="AC39" s="1"/>
  <c r="R37"/>
  <c r="V37"/>
  <c r="R35"/>
  <c r="V35"/>
  <c r="R33"/>
  <c r="V33"/>
  <c r="R31"/>
  <c r="V31"/>
  <c r="R29"/>
  <c r="V29"/>
  <c r="R27"/>
  <c r="V27"/>
  <c r="R25"/>
  <c r="V25"/>
  <c r="R23"/>
  <c r="V23"/>
  <c r="R44"/>
  <c r="V44"/>
  <c r="W44" s="1"/>
  <c r="AC44" s="1"/>
  <c r="R42"/>
  <c r="V42"/>
  <c r="W42" s="1"/>
  <c r="AC42" s="1"/>
  <c r="R40"/>
  <c r="V40"/>
  <c r="W40" s="1"/>
  <c r="AC40" s="1"/>
  <c r="R38"/>
  <c r="V38"/>
  <c r="W38" s="1"/>
  <c r="AC38" s="1"/>
  <c r="R36"/>
  <c r="V36"/>
  <c r="R34"/>
  <c r="V34"/>
  <c r="O32"/>
  <c r="R32"/>
  <c r="V32"/>
  <c r="R30"/>
  <c r="V30"/>
  <c r="O28"/>
  <c r="R28"/>
  <c r="V28"/>
  <c r="Z26"/>
  <c r="R26"/>
  <c r="V26"/>
  <c r="O24"/>
  <c r="R24"/>
  <c r="V24"/>
  <c r="R57"/>
  <c r="R56"/>
  <c r="R55"/>
  <c r="R54"/>
  <c r="R53"/>
  <c r="R52"/>
  <c r="R51"/>
  <c r="R50"/>
  <c r="R49"/>
  <c r="R48"/>
  <c r="R47"/>
  <c r="R46"/>
  <c r="O43"/>
  <c r="S43" s="1"/>
  <c r="O41"/>
  <c r="Z39"/>
  <c r="O37"/>
  <c r="O35"/>
  <c r="O33"/>
  <c r="Z31"/>
  <c r="O44"/>
  <c r="O40"/>
  <c r="O36"/>
  <c r="V22"/>
  <c r="R22"/>
  <c r="Z22"/>
  <c r="V21"/>
  <c r="R21"/>
  <c r="V20"/>
  <c r="R20"/>
  <c r="Z20"/>
  <c r="V19"/>
  <c r="R19"/>
  <c r="V18"/>
  <c r="R18"/>
  <c r="O18"/>
  <c r="V17"/>
  <c r="R17"/>
  <c r="V16"/>
  <c r="R16"/>
  <c r="O16"/>
  <c r="V15"/>
  <c r="R15"/>
  <c r="V14"/>
  <c r="R14"/>
  <c r="Z14"/>
  <c r="V13"/>
  <c r="R13"/>
  <c r="V12"/>
  <c r="R12"/>
  <c r="O12"/>
  <c r="V11"/>
  <c r="R11"/>
  <c r="V10"/>
  <c r="R10"/>
  <c r="Z10"/>
  <c r="DG36" l="1"/>
  <c r="BC35"/>
  <c r="S35"/>
  <c r="AB72"/>
  <c r="AB82"/>
  <c r="AB90"/>
  <c r="AB70"/>
  <c r="AB119"/>
  <c r="AB135"/>
  <c r="AB151"/>
  <c r="AB200"/>
  <c r="AB201"/>
  <c r="AB193"/>
  <c r="AB103"/>
  <c r="AB111"/>
  <c r="AB100"/>
  <c r="AB120"/>
  <c r="AB136"/>
  <c r="AB116"/>
  <c r="AB101"/>
  <c r="AB38"/>
  <c r="AB40"/>
  <c r="AB42"/>
  <c r="AB44"/>
  <c r="AB39"/>
  <c r="AB41"/>
  <c r="AB43"/>
  <c r="AB66"/>
  <c r="AB74"/>
  <c r="AB84"/>
  <c r="AB93"/>
  <c r="AB115"/>
  <c r="AB131"/>
  <c r="AB147"/>
  <c r="AB198"/>
  <c r="AB207"/>
  <c r="AB99"/>
  <c r="AB107"/>
  <c r="AB112"/>
  <c r="AB102"/>
  <c r="AB98"/>
  <c r="AB104"/>
  <c r="AB58"/>
  <c r="AB76"/>
  <c r="AB78"/>
  <c r="AB86"/>
  <c r="AB92"/>
  <c r="AB127"/>
  <c r="AB143"/>
  <c r="AB206"/>
  <c r="AB197"/>
  <c r="AB204"/>
  <c r="AB95"/>
  <c r="AB109"/>
  <c r="AB110"/>
  <c r="AB144"/>
  <c r="AB108"/>
  <c r="AB132"/>
  <c r="AB152"/>
  <c r="AB140"/>
  <c r="AB96"/>
  <c r="AB80"/>
  <c r="AB88"/>
  <c r="AB123"/>
  <c r="AB139"/>
  <c r="AB205"/>
  <c r="AB196"/>
  <c r="AB202"/>
  <c r="AB106"/>
  <c r="AB128"/>
  <c r="AB124"/>
  <c r="AB148"/>
  <c r="AB97"/>
  <c r="AB105"/>
  <c r="CM77"/>
  <c r="CM93"/>
  <c r="AJ190"/>
  <c r="AJ198"/>
  <c r="AJ202"/>
  <c r="AJ98"/>
  <c r="AJ99"/>
  <c r="AJ106"/>
  <c r="AJ108"/>
  <c r="AJ162"/>
  <c r="AJ170"/>
  <c r="AJ206"/>
  <c r="AJ25"/>
  <c r="AJ29"/>
  <c r="AJ33"/>
  <c r="AJ110"/>
  <c r="AJ150"/>
  <c r="AJ186"/>
  <c r="AN10"/>
  <c r="AN14"/>
  <c r="AN18"/>
  <c r="AN22"/>
  <c r="AN26"/>
  <c r="AN30"/>
  <c r="AN38"/>
  <c r="AO38" s="1"/>
  <c r="AJ52"/>
  <c r="AN55"/>
  <c r="AO55" s="1"/>
  <c r="AG76"/>
  <c r="AJ114"/>
  <c r="AN116"/>
  <c r="AO116" s="1"/>
  <c r="AG137"/>
  <c r="AN139"/>
  <c r="AO139" s="1"/>
  <c r="AG60"/>
  <c r="BC39"/>
  <c r="DB154"/>
  <c r="DC154" s="1"/>
  <c r="CY202"/>
  <c r="DB145"/>
  <c r="DB199"/>
  <c r="DB146"/>
  <c r="DC146" s="1"/>
  <c r="CY194"/>
  <c r="DF153"/>
  <c r="DG153" s="1"/>
  <c r="DK153" s="1"/>
  <c r="DB207"/>
  <c r="CY198"/>
  <c r="AJ41"/>
  <c r="CP130"/>
  <c r="CQ130" s="1"/>
  <c r="CU130" s="1"/>
  <c r="BT158"/>
  <c r="BU158" s="1"/>
  <c r="AY174"/>
  <c r="CI174"/>
  <c r="CM174" s="1"/>
  <c r="CL182"/>
  <c r="CM182" s="1"/>
  <c r="BX18"/>
  <c r="CL18"/>
  <c r="BQ30"/>
  <c r="BX34"/>
  <c r="CL34"/>
  <c r="BF46"/>
  <c r="BG46" s="1"/>
  <c r="BM46" s="1"/>
  <c r="BX41"/>
  <c r="BY41" s="1"/>
  <c r="CE41" s="1"/>
  <c r="AY148"/>
  <c r="BX152"/>
  <c r="BY152" s="1"/>
  <c r="CE152" s="1"/>
  <c r="CY115"/>
  <c r="BF118"/>
  <c r="BG118" s="1"/>
  <c r="BM118" s="1"/>
  <c r="AG77"/>
  <c r="BT178"/>
  <c r="BU178" s="1"/>
  <c r="BF119"/>
  <c r="BG119" s="1"/>
  <c r="BM119" s="1"/>
  <c r="CY65"/>
  <c r="CY93"/>
  <c r="AG46"/>
  <c r="AG54"/>
  <c r="AG86"/>
  <c r="AG161"/>
  <c r="AN181"/>
  <c r="AO181" s="1"/>
  <c r="AJ34"/>
  <c r="AG59"/>
  <c r="AG75"/>
  <c r="AN178"/>
  <c r="AO178" s="1"/>
  <c r="AG43"/>
  <c r="AG49"/>
  <c r="AG57"/>
  <c r="AG62"/>
  <c r="AG65"/>
  <c r="AG70"/>
  <c r="AG89"/>
  <c r="BF101"/>
  <c r="BG101" s="1"/>
  <c r="BM101" s="1"/>
  <c r="AG33"/>
  <c r="AG41"/>
  <c r="AG9"/>
  <c r="AG13"/>
  <c r="AG17"/>
  <c r="BC38"/>
  <c r="BU42"/>
  <c r="CL46"/>
  <c r="CM46" s="1"/>
  <c r="AY53"/>
  <c r="AY69"/>
  <c r="CY119"/>
  <c r="DB206"/>
  <c r="AG169"/>
  <c r="AN173"/>
  <c r="AO173" s="1"/>
  <c r="AN189"/>
  <c r="AO189" s="1"/>
  <c r="BF186"/>
  <c r="BG186" s="1"/>
  <c r="BM186" s="1"/>
  <c r="AY190"/>
  <c r="CI190"/>
  <c r="CM190" s="1"/>
  <c r="BQ10"/>
  <c r="BX14"/>
  <c r="CL14"/>
  <c r="S41"/>
  <c r="V88"/>
  <c r="W88" s="1"/>
  <c r="AC88" s="1"/>
  <c r="R106"/>
  <c r="R110"/>
  <c r="R152"/>
  <c r="R184"/>
  <c r="R191"/>
  <c r="AN160"/>
  <c r="AO160" s="1"/>
  <c r="AN176"/>
  <c r="AO176" s="1"/>
  <c r="AG183"/>
  <c r="AN154"/>
  <c r="AO154" s="1"/>
  <c r="AJ168"/>
  <c r="AN186"/>
  <c r="AO186" s="1"/>
  <c r="AG47"/>
  <c r="AG55"/>
  <c r="AG63"/>
  <c r="AG71"/>
  <c r="CP10"/>
  <c r="BF14"/>
  <c r="CI14"/>
  <c r="DF18"/>
  <c r="DB22"/>
  <c r="CY22"/>
  <c r="CP26"/>
  <c r="BF30"/>
  <c r="CI30"/>
  <c r="DF34"/>
  <c r="BT38"/>
  <c r="DB38"/>
  <c r="CY38"/>
  <c r="CL42"/>
  <c r="CM42" s="1"/>
  <c r="DF46"/>
  <c r="DG46" s="1"/>
  <c r="DK46" s="1"/>
  <c r="CY46"/>
  <c r="BT49"/>
  <c r="BQ49"/>
  <c r="CY49"/>
  <c r="BB57"/>
  <c r="BF61"/>
  <c r="BG61" s="1"/>
  <c r="BM61" s="1"/>
  <c r="CI61"/>
  <c r="BX61"/>
  <c r="BY61" s="1"/>
  <c r="CE61" s="1"/>
  <c r="DF61"/>
  <c r="DG61" s="1"/>
  <c r="DK61" s="1"/>
  <c r="DB61"/>
  <c r="DC61" s="1"/>
  <c r="CL65"/>
  <c r="CM65" s="1"/>
  <c r="BT69"/>
  <c r="BU69" s="1"/>
  <c r="BB73"/>
  <c r="DF73"/>
  <c r="DG73" s="1"/>
  <c r="DK73" s="1"/>
  <c r="BX77"/>
  <c r="BY77" s="1"/>
  <c r="CE77" s="1"/>
  <c r="BB81"/>
  <c r="BC81" s="1"/>
  <c r="BX85"/>
  <c r="BY85" s="1"/>
  <c r="CE85" s="1"/>
  <c r="CP89"/>
  <c r="CQ89" s="1"/>
  <c r="CU89" s="1"/>
  <c r="DB93"/>
  <c r="DC93" s="1"/>
  <c r="BB97"/>
  <c r="BC97" s="1"/>
  <c r="BQ101"/>
  <c r="CL101"/>
  <c r="CP105"/>
  <c r="CQ105" s="1"/>
  <c r="CU105" s="1"/>
  <c r="CY109"/>
  <c r="BB113"/>
  <c r="BC113" s="1"/>
  <c r="BQ113"/>
  <c r="CL113"/>
  <c r="CY117"/>
  <c r="BB121"/>
  <c r="CL121"/>
  <c r="CI125"/>
  <c r="CY125"/>
  <c r="DC125" s="1"/>
  <c r="BB129"/>
  <c r="BC129" s="1"/>
  <c r="BT133"/>
  <c r="BB137"/>
  <c r="BC137" s="1"/>
  <c r="CL141"/>
  <c r="CM141" s="1"/>
  <c r="BQ145"/>
  <c r="BU145" s="1"/>
  <c r="BB149"/>
  <c r="CL149"/>
  <c r="CM149" s="1"/>
  <c r="BB161"/>
  <c r="AY161"/>
  <c r="BF164"/>
  <c r="BG164" s="1"/>
  <c r="BM164" s="1"/>
  <c r="BX164"/>
  <c r="BY164" s="1"/>
  <c r="CE164" s="1"/>
  <c r="CI164"/>
  <c r="CM164" s="1"/>
  <c r="DF164"/>
  <c r="DG164" s="1"/>
  <c r="DK164" s="1"/>
  <c r="AY168"/>
  <c r="CP168"/>
  <c r="CQ168" s="1"/>
  <c r="CU168" s="1"/>
  <c r="BT172"/>
  <c r="BU172" s="1"/>
  <c r="DB172"/>
  <c r="DC172" s="1"/>
  <c r="BB173"/>
  <c r="AY173"/>
  <c r="BF177"/>
  <c r="BG177" s="1"/>
  <c r="BM177" s="1"/>
  <c r="CL177"/>
  <c r="CM177" s="1"/>
  <c r="DF181"/>
  <c r="DG181" s="1"/>
  <c r="DK181" s="1"/>
  <c r="BQ185"/>
  <c r="BU185" s="1"/>
  <c r="DB185"/>
  <c r="BB189"/>
  <c r="AY189"/>
  <c r="BC57"/>
  <c r="BC73"/>
  <c r="BC121"/>
  <c r="V99"/>
  <c r="W99" s="1"/>
  <c r="AC99" s="1"/>
  <c r="R104"/>
  <c r="Z109"/>
  <c r="R158"/>
  <c r="R163"/>
  <c r="R166"/>
  <c r="R170"/>
  <c r="R124"/>
  <c r="R140"/>
  <c r="V177"/>
  <c r="W177" s="1"/>
  <c r="AC177" s="1"/>
  <c r="AG199"/>
  <c r="AK41"/>
  <c r="AG73"/>
  <c r="AN146"/>
  <c r="AO146" s="1"/>
  <c r="AG149"/>
  <c r="AJ38"/>
  <c r="AG81"/>
  <c r="AN88"/>
  <c r="AO88" s="1"/>
  <c r="AJ90"/>
  <c r="AG141"/>
  <c r="AG145"/>
  <c r="AN11"/>
  <c r="AN15"/>
  <c r="AN19"/>
  <c r="AG21"/>
  <c r="AN23"/>
  <c r="AN39"/>
  <c r="AO39" s="1"/>
  <c r="AN43"/>
  <c r="AO43" s="1"/>
  <c r="AN49"/>
  <c r="AO49" s="1"/>
  <c r="AJ50"/>
  <c r="AK50" s="1"/>
  <c r="AJ58"/>
  <c r="AK58" s="1"/>
  <c r="AG68"/>
  <c r="BG35"/>
  <c r="BC149"/>
  <c r="DB30"/>
  <c r="BF38"/>
  <c r="BG38" s="1"/>
  <c r="BM38" s="1"/>
  <c r="DB46"/>
  <c r="DC46" s="1"/>
  <c r="CI69"/>
  <c r="BX73"/>
  <c r="BY73" s="1"/>
  <c r="CE73" s="1"/>
  <c r="BX81"/>
  <c r="BY81" s="1"/>
  <c r="CE81" s="1"/>
  <c r="BB85"/>
  <c r="BC85" s="1"/>
  <c r="BX89"/>
  <c r="BY89" s="1"/>
  <c r="CE89" s="1"/>
  <c r="DB89"/>
  <c r="DC89" s="1"/>
  <c r="BX93"/>
  <c r="BY93" s="1"/>
  <c r="CE93" s="1"/>
  <c r="BT93"/>
  <c r="BU93" s="1"/>
  <c r="CP97"/>
  <c r="CQ97" s="1"/>
  <c r="CU97" s="1"/>
  <c r="DF101"/>
  <c r="DG101" s="1"/>
  <c r="DK101" s="1"/>
  <c r="BT105"/>
  <c r="BB109"/>
  <c r="BC109" s="1"/>
  <c r="BQ109"/>
  <c r="CL109"/>
  <c r="BB117"/>
  <c r="BC117" s="1"/>
  <c r="BQ117"/>
  <c r="CL117"/>
  <c r="BB125"/>
  <c r="BC125" s="1"/>
  <c r="CL125"/>
  <c r="CY141"/>
  <c r="DC141" s="1"/>
  <c r="BF145"/>
  <c r="BG145" s="1"/>
  <c r="BM145" s="1"/>
  <c r="BB153"/>
  <c r="BC153" s="1"/>
  <c r="BT164"/>
  <c r="BU164" s="1"/>
  <c r="DB164"/>
  <c r="DC164" s="1"/>
  <c r="BB168"/>
  <c r="BF172"/>
  <c r="BG172" s="1"/>
  <c r="BM172" s="1"/>
  <c r="DB173"/>
  <c r="BQ177"/>
  <c r="BU177" s="1"/>
  <c r="DB177"/>
  <c r="BB181"/>
  <c r="CY181"/>
  <c r="BF185"/>
  <c r="BG185" s="1"/>
  <c r="BM185" s="1"/>
  <c r="BF78"/>
  <c r="BG78" s="1"/>
  <c r="BM78" s="1"/>
  <c r="BF102"/>
  <c r="BG102" s="1"/>
  <c r="BM102" s="1"/>
  <c r="DB106"/>
  <c r="BF114"/>
  <c r="BG114" s="1"/>
  <c r="BM114" s="1"/>
  <c r="BF193"/>
  <c r="BG193" s="1"/>
  <c r="BM193" s="1"/>
  <c r="DF193"/>
  <c r="DG193" s="1"/>
  <c r="DK193" s="1"/>
  <c r="BT197"/>
  <c r="BU197" s="1"/>
  <c r="CY197"/>
  <c r="BT201"/>
  <c r="BU201" s="1"/>
  <c r="CL201"/>
  <c r="CM201" s="1"/>
  <c r="DB201"/>
  <c r="CL205"/>
  <c r="CM205" s="1"/>
  <c r="DB205"/>
  <c r="BB9"/>
  <c r="BX9"/>
  <c r="AY13"/>
  <c r="BQ17"/>
  <c r="DB17"/>
  <c r="CY17"/>
  <c r="BB21"/>
  <c r="BX21"/>
  <c r="BT25"/>
  <c r="CI25"/>
  <c r="AY29"/>
  <c r="BQ33"/>
  <c r="DB33"/>
  <c r="DC33" s="1"/>
  <c r="DG33" s="1"/>
  <c r="BX37"/>
  <c r="DB41"/>
  <c r="DC41" s="1"/>
  <c r="BT45"/>
  <c r="BU45" s="1"/>
  <c r="CI52"/>
  <c r="CM52" s="1"/>
  <c r="DB56"/>
  <c r="BB60"/>
  <c r="BC60" s="1"/>
  <c r="CP64"/>
  <c r="CQ64" s="1"/>
  <c r="CU64" s="1"/>
  <c r="CL68"/>
  <c r="CM68" s="1"/>
  <c r="DB72"/>
  <c r="BT76"/>
  <c r="BU76" s="1"/>
  <c r="CY76"/>
  <c r="CP84"/>
  <c r="CQ84" s="1"/>
  <c r="CU84" s="1"/>
  <c r="DB84"/>
  <c r="BB88"/>
  <c r="BC88" s="1"/>
  <c r="BT88"/>
  <c r="BU88" s="1"/>
  <c r="DB88"/>
  <c r="BT92"/>
  <c r="BU92" s="1"/>
  <c r="CY92"/>
  <c r="CP96"/>
  <c r="CQ96" s="1"/>
  <c r="CU96" s="1"/>
  <c r="BB100"/>
  <c r="BF100"/>
  <c r="BG100" s="1"/>
  <c r="BM100" s="1"/>
  <c r="CL100"/>
  <c r="BT104"/>
  <c r="DF104"/>
  <c r="DG104" s="1"/>
  <c r="DK104" s="1"/>
  <c r="BQ108"/>
  <c r="DB108"/>
  <c r="BF112"/>
  <c r="BG112" s="1"/>
  <c r="BM112" s="1"/>
  <c r="CP112"/>
  <c r="CQ112" s="1"/>
  <c r="CU112" s="1"/>
  <c r="DC112"/>
  <c r="CL116"/>
  <c r="BB120"/>
  <c r="BC120" s="1"/>
  <c r="BT120"/>
  <c r="DB124"/>
  <c r="BX128"/>
  <c r="BY128" s="1"/>
  <c r="CE128" s="1"/>
  <c r="CY128"/>
  <c r="DC128" s="1"/>
  <c r="CL132"/>
  <c r="BF136"/>
  <c r="BG136" s="1"/>
  <c r="BM136" s="1"/>
  <c r="BB136"/>
  <c r="BX140"/>
  <c r="BY140" s="1"/>
  <c r="CE140" s="1"/>
  <c r="DF140"/>
  <c r="DG140" s="1"/>
  <c r="DK140" s="1"/>
  <c r="AY144"/>
  <c r="DF152"/>
  <c r="DG152" s="1"/>
  <c r="DK152" s="1"/>
  <c r="BT156"/>
  <c r="BU156" s="1"/>
  <c r="BT160"/>
  <c r="BU160" s="1"/>
  <c r="DB160"/>
  <c r="DC160" s="1"/>
  <c r="BF163"/>
  <c r="BG163" s="1"/>
  <c r="BM163" s="1"/>
  <c r="CP163"/>
  <c r="CQ163" s="1"/>
  <c r="CU163" s="1"/>
  <c r="BB167"/>
  <c r="AY167"/>
  <c r="CL167"/>
  <c r="BQ171"/>
  <c r="BU171" s="1"/>
  <c r="DF171"/>
  <c r="DG171" s="1"/>
  <c r="DK171" s="1"/>
  <c r="BT176"/>
  <c r="BU176" s="1"/>
  <c r="DB176"/>
  <c r="BB180"/>
  <c r="CY180"/>
  <c r="BF184"/>
  <c r="BG184" s="1"/>
  <c r="BM184" s="1"/>
  <c r="BX184"/>
  <c r="BY184" s="1"/>
  <c r="CE184" s="1"/>
  <c r="AY188"/>
  <c r="BT192"/>
  <c r="BU192" s="1"/>
  <c r="DF192"/>
  <c r="DG192" s="1"/>
  <c r="DK192" s="1"/>
  <c r="BB196"/>
  <c r="CY196"/>
  <c r="CL200"/>
  <c r="CM200" s="1"/>
  <c r="BT204"/>
  <c r="CL204"/>
  <c r="BT12"/>
  <c r="DB12"/>
  <c r="BQ20"/>
  <c r="BF24"/>
  <c r="BB24"/>
  <c r="BC24" s="1"/>
  <c r="BT28"/>
  <c r="DB28"/>
  <c r="BQ36"/>
  <c r="BQ40"/>
  <c r="BU40" s="1"/>
  <c r="DF55"/>
  <c r="DG55" s="1"/>
  <c r="DK55" s="1"/>
  <c r="BT59"/>
  <c r="BU59" s="1"/>
  <c r="DF71"/>
  <c r="DG71" s="1"/>
  <c r="DK71" s="1"/>
  <c r="BT75"/>
  <c r="BU75" s="1"/>
  <c r="BT79"/>
  <c r="BU79" s="1"/>
  <c r="CL83"/>
  <c r="CM83" s="1"/>
  <c r="DB83"/>
  <c r="DC83" s="1"/>
  <c r="DB87"/>
  <c r="DC87" s="1"/>
  <c r="CP91"/>
  <c r="CQ91" s="1"/>
  <c r="CU91" s="1"/>
  <c r="CL95"/>
  <c r="BB99"/>
  <c r="BT99"/>
  <c r="BQ99"/>
  <c r="DF99"/>
  <c r="DG99" s="1"/>
  <c r="DK99" s="1"/>
  <c r="BT103"/>
  <c r="CP103"/>
  <c r="CQ103" s="1"/>
  <c r="CU103" s="1"/>
  <c r="DB107"/>
  <c r="CY107"/>
  <c r="BT111"/>
  <c r="CP111"/>
  <c r="CQ111" s="1"/>
  <c r="CU111" s="1"/>
  <c r="BF115"/>
  <c r="BG115" s="1"/>
  <c r="BM115" s="1"/>
  <c r="DB115"/>
  <c r="BQ119"/>
  <c r="BB123"/>
  <c r="BT123"/>
  <c r="BQ123"/>
  <c r="CP123"/>
  <c r="CQ123" s="1"/>
  <c r="CU123" s="1"/>
  <c r="BB127"/>
  <c r="BC127" s="1"/>
  <c r="CL127"/>
  <c r="BT131"/>
  <c r="BQ131"/>
  <c r="CY131"/>
  <c r="DC131" s="1"/>
  <c r="CP135"/>
  <c r="CQ135" s="1"/>
  <c r="CU135" s="1"/>
  <c r="AY139"/>
  <c r="CL139"/>
  <c r="BQ143"/>
  <c r="BB147"/>
  <c r="CP147"/>
  <c r="CQ147" s="1"/>
  <c r="CU147" s="1"/>
  <c r="BB151"/>
  <c r="BC151" s="1"/>
  <c r="CL151"/>
  <c r="BQ155"/>
  <c r="BU155" s="1"/>
  <c r="CI159"/>
  <c r="BF162"/>
  <c r="BG162" s="1"/>
  <c r="BM162" s="1"/>
  <c r="DB162"/>
  <c r="DC162" s="1"/>
  <c r="BB166"/>
  <c r="AY166"/>
  <c r="CI166"/>
  <c r="DB166"/>
  <c r="DC166" s="1"/>
  <c r="DF166"/>
  <c r="DG166" s="1"/>
  <c r="DK166" s="1"/>
  <c r="BT170"/>
  <c r="BU170" s="1"/>
  <c r="DB170"/>
  <c r="DC170" s="1"/>
  <c r="CI175"/>
  <c r="CM175" s="1"/>
  <c r="BF179"/>
  <c r="BG179" s="1"/>
  <c r="BM179" s="1"/>
  <c r="CP179"/>
  <c r="CQ179" s="1"/>
  <c r="CU179" s="1"/>
  <c r="DB179"/>
  <c r="BB183"/>
  <c r="AY183"/>
  <c r="BQ187"/>
  <c r="BU187" s="1"/>
  <c r="CY187"/>
  <c r="CI191"/>
  <c r="CM191" s="1"/>
  <c r="CP195"/>
  <c r="CQ195" s="1"/>
  <c r="CU195" s="1"/>
  <c r="CY195"/>
  <c r="BB199"/>
  <c r="AY199"/>
  <c r="BT203"/>
  <c r="BU203" s="1"/>
  <c r="CL203"/>
  <c r="CY203"/>
  <c r="BT11"/>
  <c r="BU11" s="1"/>
  <c r="BY11" s="1"/>
  <c r="DB19"/>
  <c r="DC19" s="1"/>
  <c r="DG19" s="1"/>
  <c r="BB23"/>
  <c r="BQ39"/>
  <c r="DB39"/>
  <c r="DC39" s="1"/>
  <c r="BT43"/>
  <c r="BU43" s="1"/>
  <c r="DF47"/>
  <c r="DG47" s="1"/>
  <c r="DK47" s="1"/>
  <c r="BF50"/>
  <c r="BG50" s="1"/>
  <c r="BM50" s="1"/>
  <c r="CY50"/>
  <c r="DC50" s="1"/>
  <c r="DF54"/>
  <c r="DG54" s="1"/>
  <c r="DK54" s="1"/>
  <c r="DF58"/>
  <c r="DG58" s="1"/>
  <c r="DK58" s="1"/>
  <c r="BF62"/>
  <c r="BG62" s="1"/>
  <c r="BM62" s="1"/>
  <c r="CL66"/>
  <c r="CM66" s="1"/>
  <c r="DF66"/>
  <c r="DG66" s="1"/>
  <c r="DK66" s="1"/>
  <c r="BF70"/>
  <c r="BG70" s="1"/>
  <c r="BM70" s="1"/>
  <c r="CP70"/>
  <c r="CQ70" s="1"/>
  <c r="CU70" s="1"/>
  <c r="BT74"/>
  <c r="DF74"/>
  <c r="DG74" s="1"/>
  <c r="DK74" s="1"/>
  <c r="BB78"/>
  <c r="BC78" s="1"/>
  <c r="CL78"/>
  <c r="DB78"/>
  <c r="DC78" s="1"/>
  <c r="CI82"/>
  <c r="DF86"/>
  <c r="DG86" s="1"/>
  <c r="DK86" s="1"/>
  <c r="BT90"/>
  <c r="CP94"/>
  <c r="CQ94" s="1"/>
  <c r="CU94" s="1"/>
  <c r="BB102"/>
  <c r="BC102" s="1"/>
  <c r="CL102"/>
  <c r="CP106"/>
  <c r="CQ106" s="1"/>
  <c r="CU106" s="1"/>
  <c r="DF110"/>
  <c r="DG110" s="1"/>
  <c r="DK110" s="1"/>
  <c r="BB114"/>
  <c r="BC114" s="1"/>
  <c r="BT114"/>
  <c r="DB114"/>
  <c r="CP118"/>
  <c r="CQ118" s="1"/>
  <c r="CU118" s="1"/>
  <c r="DF122"/>
  <c r="DG122" s="1"/>
  <c r="DK122" s="1"/>
  <c r="DB126"/>
  <c r="CI130"/>
  <c r="CM130" s="1"/>
  <c r="BT134"/>
  <c r="CL138"/>
  <c r="CY142"/>
  <c r="DB138"/>
  <c r="CL169"/>
  <c r="CM169" s="1"/>
  <c r="CY186"/>
  <c r="CY189"/>
  <c r="BQ193"/>
  <c r="BU193" s="1"/>
  <c r="DB193"/>
  <c r="BF201"/>
  <c r="BG201" s="1"/>
  <c r="BM201" s="1"/>
  <c r="DF201"/>
  <c r="DG201" s="1"/>
  <c r="DK201" s="1"/>
  <c r="DF205"/>
  <c r="DG205" s="1"/>
  <c r="DK205" s="1"/>
  <c r="AY9"/>
  <c r="BB13"/>
  <c r="BX13"/>
  <c r="BT17"/>
  <c r="AY21"/>
  <c r="DB25"/>
  <c r="BB29"/>
  <c r="BX29"/>
  <c r="BT33"/>
  <c r="AY37"/>
  <c r="BC37" s="1"/>
  <c r="BG37" s="1"/>
  <c r="BB45"/>
  <c r="BC45" s="1"/>
  <c r="DB64"/>
  <c r="DC64" s="1"/>
  <c r="CL72"/>
  <c r="CM72" s="1"/>
  <c r="CP72"/>
  <c r="CQ72" s="1"/>
  <c r="CU72" s="1"/>
  <c r="CL76"/>
  <c r="CM76" s="1"/>
  <c r="CP76"/>
  <c r="CQ76" s="1"/>
  <c r="CU76" s="1"/>
  <c r="DB76"/>
  <c r="CY84"/>
  <c r="DC84" s="1"/>
  <c r="CL88"/>
  <c r="CM88" s="1"/>
  <c r="CL92"/>
  <c r="CM92" s="1"/>
  <c r="CP92"/>
  <c r="CQ92" s="1"/>
  <c r="CU92" s="1"/>
  <c r="DF96"/>
  <c r="DG96" s="1"/>
  <c r="DK96" s="1"/>
  <c r="AY100"/>
  <c r="BQ100"/>
  <c r="CP104"/>
  <c r="CQ104" s="1"/>
  <c r="CU104" s="1"/>
  <c r="CL108"/>
  <c r="BT112"/>
  <c r="BQ116"/>
  <c r="BQ120"/>
  <c r="BU120" s="1"/>
  <c r="CP120"/>
  <c r="CQ120" s="1"/>
  <c r="CU120" s="1"/>
  <c r="CL124"/>
  <c r="CI124"/>
  <c r="BT128"/>
  <c r="BQ128"/>
  <c r="CL128"/>
  <c r="CM128" s="1"/>
  <c r="AY136"/>
  <c r="BC136" s="1"/>
  <c r="CY136"/>
  <c r="DB140"/>
  <c r="BF144"/>
  <c r="BG144" s="1"/>
  <c r="BM144" s="1"/>
  <c r="BB144"/>
  <c r="BT148"/>
  <c r="BU148" s="1"/>
  <c r="BT152"/>
  <c r="BU152" s="1"/>
  <c r="DB152"/>
  <c r="DC152" s="1"/>
  <c r="BF160"/>
  <c r="BG160" s="1"/>
  <c r="BM160" s="1"/>
  <c r="DF160"/>
  <c r="DG160" s="1"/>
  <c r="DK160" s="1"/>
  <c r="BQ163"/>
  <c r="BU163" s="1"/>
  <c r="BF171"/>
  <c r="BG171" s="1"/>
  <c r="BM171" s="1"/>
  <c r="CP171"/>
  <c r="CQ171" s="1"/>
  <c r="CU171" s="1"/>
  <c r="BF176"/>
  <c r="BG176" s="1"/>
  <c r="BM176" s="1"/>
  <c r="AY180"/>
  <c r="DF180"/>
  <c r="DG180" s="1"/>
  <c r="DK180" s="1"/>
  <c r="BT184"/>
  <c r="BU184" s="1"/>
  <c r="DB184"/>
  <c r="BB188"/>
  <c r="CY188"/>
  <c r="BF192"/>
  <c r="BG192" s="1"/>
  <c r="BM192" s="1"/>
  <c r="BQ200"/>
  <c r="DF200"/>
  <c r="DG200" s="1"/>
  <c r="DK200" s="1"/>
  <c r="CP204"/>
  <c r="CQ204" s="1"/>
  <c r="CU204" s="1"/>
  <c r="DF204"/>
  <c r="DG204" s="1"/>
  <c r="DK204" s="1"/>
  <c r="BQ12"/>
  <c r="BT20"/>
  <c r="DB20"/>
  <c r="DC20" s="1"/>
  <c r="DG20" s="1"/>
  <c r="BQ28"/>
  <c r="BT36"/>
  <c r="BT51"/>
  <c r="BU51" s="1"/>
  <c r="CP59"/>
  <c r="CQ59" s="1"/>
  <c r="CU59" s="1"/>
  <c r="DF63"/>
  <c r="DG63" s="1"/>
  <c r="DK63" s="1"/>
  <c r="BT67"/>
  <c r="BU67" s="1"/>
  <c r="BT71"/>
  <c r="BU71" s="1"/>
  <c r="CP79"/>
  <c r="CQ79" s="1"/>
  <c r="CU79" s="1"/>
  <c r="DF79"/>
  <c r="DG79" s="1"/>
  <c r="DK79" s="1"/>
  <c r="CP83"/>
  <c r="CQ83" s="1"/>
  <c r="CU83" s="1"/>
  <c r="CP87"/>
  <c r="CQ87" s="1"/>
  <c r="CU87" s="1"/>
  <c r="CL87"/>
  <c r="CM87" s="1"/>
  <c r="CL91"/>
  <c r="CM91" s="1"/>
  <c r="DB91"/>
  <c r="DC91" s="1"/>
  <c r="BT95"/>
  <c r="BQ95"/>
  <c r="DF95"/>
  <c r="DG95" s="1"/>
  <c r="DK95" s="1"/>
  <c r="CL99"/>
  <c r="BT107"/>
  <c r="CP107"/>
  <c r="CQ107" s="1"/>
  <c r="CU107" s="1"/>
  <c r="DB111"/>
  <c r="BB115"/>
  <c r="BT115"/>
  <c r="CP115"/>
  <c r="CQ115" s="1"/>
  <c r="CU115" s="1"/>
  <c r="CL119"/>
  <c r="BF123"/>
  <c r="BG123" s="1"/>
  <c r="BM123" s="1"/>
  <c r="DB123"/>
  <c r="BB131"/>
  <c r="CP131"/>
  <c r="CQ131" s="1"/>
  <c r="CU131" s="1"/>
  <c r="BX139"/>
  <c r="BY139" s="1"/>
  <c r="CE139" s="1"/>
  <c r="CP143"/>
  <c r="CQ143" s="1"/>
  <c r="CU143" s="1"/>
  <c r="BB155"/>
  <c r="CP155"/>
  <c r="CQ155" s="1"/>
  <c r="CU155" s="1"/>
  <c r="BB159"/>
  <c r="BC159" s="1"/>
  <c r="CL159"/>
  <c r="BT162"/>
  <c r="BU162" s="1"/>
  <c r="CL166"/>
  <c r="BF170"/>
  <c r="BG170" s="1"/>
  <c r="BM170" s="1"/>
  <c r="BB175"/>
  <c r="AY175"/>
  <c r="BQ179"/>
  <c r="BU179" s="1"/>
  <c r="DF179"/>
  <c r="DG179" s="1"/>
  <c r="DK179" s="1"/>
  <c r="BF187"/>
  <c r="BG187" s="1"/>
  <c r="BM187" s="1"/>
  <c r="CP187"/>
  <c r="CQ187" s="1"/>
  <c r="CU187" s="1"/>
  <c r="BB191"/>
  <c r="AY191"/>
  <c r="BT195"/>
  <c r="BU195" s="1"/>
  <c r="CL195"/>
  <c r="BT199"/>
  <c r="BU199" s="1"/>
  <c r="CP203"/>
  <c r="CQ203" s="1"/>
  <c r="CU203" s="1"/>
  <c r="BX207"/>
  <c r="BY207" s="1"/>
  <c r="CE207" s="1"/>
  <c r="DB11"/>
  <c r="DC11" s="1"/>
  <c r="DG11" s="1"/>
  <c r="BB15"/>
  <c r="BC15" s="1"/>
  <c r="BB27"/>
  <c r="BC27" s="1"/>
  <c r="BT39"/>
  <c r="CI39"/>
  <c r="CM39" s="1"/>
  <c r="BT47"/>
  <c r="BU47" s="1"/>
  <c r="BB54"/>
  <c r="BC54" s="1"/>
  <c r="DB54"/>
  <c r="DC54" s="1"/>
  <c r="BQ62"/>
  <c r="BU62" s="1"/>
  <c r="CL62"/>
  <c r="BQ70"/>
  <c r="CI74"/>
  <c r="BT78"/>
  <c r="DF78"/>
  <c r="DG78" s="1"/>
  <c r="DK78" s="1"/>
  <c r="BB86"/>
  <c r="BC86" s="1"/>
  <c r="DB86"/>
  <c r="DC86" s="1"/>
  <c r="CI90"/>
  <c r="BQ94"/>
  <c r="DB94"/>
  <c r="DC94" s="1"/>
  <c r="CP98"/>
  <c r="CQ98" s="1"/>
  <c r="CU98" s="1"/>
  <c r="DF102"/>
  <c r="DG102" s="1"/>
  <c r="DK102" s="1"/>
  <c r="BT106"/>
  <c r="BB110"/>
  <c r="BC110" s="1"/>
  <c r="CL110"/>
  <c r="CP114"/>
  <c r="CQ114" s="1"/>
  <c r="CU114" s="1"/>
  <c r="BT118"/>
  <c r="DB118"/>
  <c r="CL122"/>
  <c r="BF126"/>
  <c r="BG126" s="1"/>
  <c r="BM126" s="1"/>
  <c r="BB126"/>
  <c r="BC126" s="1"/>
  <c r="BT126"/>
  <c r="DF130"/>
  <c r="DG130" s="1"/>
  <c r="DK130" s="1"/>
  <c r="BQ134"/>
  <c r="CI138"/>
  <c r="CM138" s="1"/>
  <c r="AY207"/>
  <c r="BC207" s="1"/>
  <c r="BX70"/>
  <c r="BY70" s="1"/>
  <c r="CE70" s="1"/>
  <c r="CI78"/>
  <c r="CM78" s="1"/>
  <c r="BF82"/>
  <c r="BG82" s="1"/>
  <c r="BM82" s="1"/>
  <c r="DB82"/>
  <c r="DC82" s="1"/>
  <c r="DF90"/>
  <c r="DG90" s="1"/>
  <c r="DK90" s="1"/>
  <c r="DB90"/>
  <c r="BF94"/>
  <c r="BG94" s="1"/>
  <c r="BM94" s="1"/>
  <c r="BX98"/>
  <c r="BY98" s="1"/>
  <c r="CE98" s="1"/>
  <c r="CY98"/>
  <c r="BF106"/>
  <c r="BG106" s="1"/>
  <c r="BM106" s="1"/>
  <c r="BX106"/>
  <c r="BY106" s="1"/>
  <c r="CE106" s="1"/>
  <c r="CI110"/>
  <c r="CM110" s="1"/>
  <c r="BQ110"/>
  <c r="CI122"/>
  <c r="CP138"/>
  <c r="CQ138" s="1"/>
  <c r="CU138" s="1"/>
  <c r="V191"/>
  <c r="W191" s="1"/>
  <c r="AC191" s="1"/>
  <c r="AG203"/>
  <c r="AG176"/>
  <c r="BT10"/>
  <c r="BU10" s="1"/>
  <c r="DB10"/>
  <c r="BF18"/>
  <c r="DB26"/>
  <c r="CY26"/>
  <c r="CP30"/>
  <c r="BF34"/>
  <c r="CI34"/>
  <c r="BX49"/>
  <c r="BY49" s="1"/>
  <c r="CE49" s="1"/>
  <c r="BT53"/>
  <c r="BU53" s="1"/>
  <c r="BT57"/>
  <c r="BU57" s="1"/>
  <c r="CL61"/>
  <c r="CM61" s="1"/>
  <c r="BX65"/>
  <c r="BY65" s="1"/>
  <c r="CE65" s="1"/>
  <c r="CL133"/>
  <c r="CL153"/>
  <c r="CM153" s="1"/>
  <c r="BX168"/>
  <c r="BY168" s="1"/>
  <c r="CE168" s="1"/>
  <c r="CL181"/>
  <c r="CM181" s="1"/>
  <c r="CI13"/>
  <c r="CM13" s="1"/>
  <c r="CQ13" s="1"/>
  <c r="BB64"/>
  <c r="BC64" s="1"/>
  <c r="BQ64"/>
  <c r="BU64" s="1"/>
  <c r="BB76"/>
  <c r="BC76" s="1"/>
  <c r="BB92"/>
  <c r="BC92" s="1"/>
  <c r="AY140"/>
  <c r="BC140" s="1"/>
  <c r="BX144"/>
  <c r="BY144" s="1"/>
  <c r="CE144" s="1"/>
  <c r="BX156"/>
  <c r="BY156" s="1"/>
  <c r="CE156" s="1"/>
  <c r="BX188"/>
  <c r="BY188" s="1"/>
  <c r="CE188" s="1"/>
  <c r="BB12"/>
  <c r="BB28"/>
  <c r="BF147"/>
  <c r="BG147" s="1"/>
  <c r="BM147" s="1"/>
  <c r="BQ159"/>
  <c r="BU159" s="1"/>
  <c r="BT27"/>
  <c r="AY198"/>
  <c r="CL206"/>
  <c r="CM206" s="1"/>
  <c r="AY169"/>
  <c r="BC169" s="1"/>
  <c r="DF178"/>
  <c r="DG178" s="1"/>
  <c r="DK178" s="1"/>
  <c r="DB186"/>
  <c r="DC186" s="1"/>
  <c r="DB190"/>
  <c r="DC190" s="1"/>
  <c r="BT194"/>
  <c r="BU194" s="1"/>
  <c r="BF202"/>
  <c r="BG202" s="1"/>
  <c r="BM202" s="1"/>
  <c r="R155"/>
  <c r="AK90"/>
  <c r="AG157"/>
  <c r="AG165"/>
  <c r="AG187"/>
  <c r="AG195"/>
  <c r="AG152"/>
  <c r="DC90"/>
  <c r="BF10"/>
  <c r="CI10"/>
  <c r="BB14"/>
  <c r="DF14"/>
  <c r="BT18"/>
  <c r="DB18"/>
  <c r="CY18"/>
  <c r="AY22"/>
  <c r="CP22"/>
  <c r="AY47"/>
  <c r="CL47"/>
  <c r="CM47" s="1"/>
  <c r="BX78"/>
  <c r="BY78" s="1"/>
  <c r="CE78" s="1"/>
  <c r="BX102"/>
  <c r="BY102" s="1"/>
  <c r="CE102" s="1"/>
  <c r="BB118"/>
  <c r="BC118" s="1"/>
  <c r="AN110"/>
  <c r="AO110" s="1"/>
  <c r="AG110"/>
  <c r="AJ126"/>
  <c r="CY10"/>
  <c r="AY14"/>
  <c r="CP14"/>
  <c r="BQ18"/>
  <c r="BU18" s="1"/>
  <c r="BY18" s="1"/>
  <c r="CI18"/>
  <c r="CM18" s="1"/>
  <c r="BB22"/>
  <c r="BX22"/>
  <c r="CL22"/>
  <c r="DF22"/>
  <c r="BT26"/>
  <c r="AY30"/>
  <c r="CM34"/>
  <c r="BB46"/>
  <c r="DB49"/>
  <c r="DC49" s="1"/>
  <c r="BB61"/>
  <c r="BC61" s="1"/>
  <c r="DB65"/>
  <c r="BX69"/>
  <c r="BY69" s="1"/>
  <c r="CE69" s="1"/>
  <c r="DB77"/>
  <c r="DC77" s="1"/>
  <c r="DB85"/>
  <c r="BT89"/>
  <c r="BU89" s="1"/>
  <c r="BB93"/>
  <c r="BC93" s="1"/>
  <c r="CP93"/>
  <c r="CQ93" s="1"/>
  <c r="CU93" s="1"/>
  <c r="CI97"/>
  <c r="BT97"/>
  <c r="DC97"/>
  <c r="DF97"/>
  <c r="DG97" s="1"/>
  <c r="DK97" s="1"/>
  <c r="BB101"/>
  <c r="BT101"/>
  <c r="BU101" s="1"/>
  <c r="BB105"/>
  <c r="BQ105"/>
  <c r="BU105" s="1"/>
  <c r="CL105"/>
  <c r="CP109"/>
  <c r="CQ109" s="1"/>
  <c r="CU109" s="1"/>
  <c r="DB109"/>
  <c r="DC109" s="1"/>
  <c r="BT113"/>
  <c r="BU113" s="1"/>
  <c r="CP117"/>
  <c r="CQ117" s="1"/>
  <c r="CU117" s="1"/>
  <c r="DB117"/>
  <c r="DC117" s="1"/>
  <c r="BT121"/>
  <c r="BQ121"/>
  <c r="CP125"/>
  <c r="CQ125" s="1"/>
  <c r="CU125" s="1"/>
  <c r="BT129"/>
  <c r="BQ129"/>
  <c r="CY129"/>
  <c r="BT137"/>
  <c r="BQ137"/>
  <c r="CY137"/>
  <c r="BF153"/>
  <c r="BG153" s="1"/>
  <c r="BM153" s="1"/>
  <c r="BQ161"/>
  <c r="CY161"/>
  <c r="DC161" s="1"/>
  <c r="BB164"/>
  <c r="BF168"/>
  <c r="BG168" s="1"/>
  <c r="BM168" s="1"/>
  <c r="DF168"/>
  <c r="DG168" s="1"/>
  <c r="DK168" s="1"/>
  <c r="AY172"/>
  <c r="DF172"/>
  <c r="DG172" s="1"/>
  <c r="DK172" s="1"/>
  <c r="BQ173"/>
  <c r="BU173" s="1"/>
  <c r="CY173"/>
  <c r="DC173" s="1"/>
  <c r="BB177"/>
  <c r="AY177"/>
  <c r="CY177"/>
  <c r="BF181"/>
  <c r="BG181" s="1"/>
  <c r="BM181" s="1"/>
  <c r="DF185"/>
  <c r="DG185" s="1"/>
  <c r="DK185" s="1"/>
  <c r="BQ189"/>
  <c r="BU189" s="1"/>
  <c r="DB189"/>
  <c r="DC189" s="1"/>
  <c r="BB193"/>
  <c r="AY193"/>
  <c r="DF197"/>
  <c r="DG197" s="1"/>
  <c r="DK197" s="1"/>
  <c r="CY201"/>
  <c r="DC201" s="1"/>
  <c r="CY205"/>
  <c r="DC205" s="1"/>
  <c r="BQ9"/>
  <c r="DB9"/>
  <c r="BT13"/>
  <c r="AY17"/>
  <c r="BQ21"/>
  <c r="DB21"/>
  <c r="DC21" s="1"/>
  <c r="DG21" s="1"/>
  <c r="BB25"/>
  <c r="BX25"/>
  <c r="BT29"/>
  <c r="AY33"/>
  <c r="BC33" s="1"/>
  <c r="BG33" s="1"/>
  <c r="BQ37"/>
  <c r="DB37"/>
  <c r="DB45"/>
  <c r="CL60"/>
  <c r="CM60" s="1"/>
  <c r="CP60"/>
  <c r="CQ60" s="1"/>
  <c r="CU60" s="1"/>
  <c r="DB60"/>
  <c r="BQ68"/>
  <c r="BU68" s="1"/>
  <c r="CY68"/>
  <c r="BT80"/>
  <c r="CL80"/>
  <c r="CM80" s="1"/>
  <c r="CP80"/>
  <c r="CQ80" s="1"/>
  <c r="CU80" s="1"/>
  <c r="CL84"/>
  <c r="DB92"/>
  <c r="DC92" s="1"/>
  <c r="AY96"/>
  <c r="BT96"/>
  <c r="BQ96"/>
  <c r="CP100"/>
  <c r="CQ100" s="1"/>
  <c r="CU100" s="1"/>
  <c r="CL104"/>
  <c r="CI104"/>
  <c r="BT108"/>
  <c r="BQ112"/>
  <c r="BU112" s="1"/>
  <c r="BF116"/>
  <c r="BG116" s="1"/>
  <c r="BM116" s="1"/>
  <c r="AY116"/>
  <c r="CP116"/>
  <c r="CQ116" s="1"/>
  <c r="CU116" s="1"/>
  <c r="CL120"/>
  <c r="CI120"/>
  <c r="BB124"/>
  <c r="BT124"/>
  <c r="BF128"/>
  <c r="BG128" s="1"/>
  <c r="BM128" s="1"/>
  <c r="BB128"/>
  <c r="BT132"/>
  <c r="BU132" s="1"/>
  <c r="BT136"/>
  <c r="BQ136"/>
  <c r="CL136"/>
  <c r="DB136"/>
  <c r="DF144"/>
  <c r="DG144" s="1"/>
  <c r="DK144" s="1"/>
  <c r="DB148"/>
  <c r="DC148" s="1"/>
  <c r="BF152"/>
  <c r="BG152" s="1"/>
  <c r="BM152" s="1"/>
  <c r="BB152"/>
  <c r="DF156"/>
  <c r="DG156" s="1"/>
  <c r="DK156" s="1"/>
  <c r="AY160"/>
  <c r="CI163"/>
  <c r="BF167"/>
  <c r="BG167" s="1"/>
  <c r="BM167" s="1"/>
  <c r="CP167"/>
  <c r="CQ167" s="1"/>
  <c r="CU167" s="1"/>
  <c r="CY167"/>
  <c r="DC167" s="1"/>
  <c r="BB171"/>
  <c r="AY171"/>
  <c r="CL171"/>
  <c r="AY176"/>
  <c r="DF176"/>
  <c r="DG176" s="1"/>
  <c r="DK176" s="1"/>
  <c r="BT180"/>
  <c r="BU180" s="1"/>
  <c r="DB180"/>
  <c r="DC180" s="1"/>
  <c r="BB184"/>
  <c r="CY184"/>
  <c r="BF188"/>
  <c r="BG188" s="1"/>
  <c r="BM188" s="1"/>
  <c r="AY192"/>
  <c r="CP196"/>
  <c r="CQ196" s="1"/>
  <c r="CU196" s="1"/>
  <c r="CI196"/>
  <c r="DF196"/>
  <c r="DG196" s="1"/>
  <c r="DK196" s="1"/>
  <c r="BB200"/>
  <c r="CY200"/>
  <c r="CY204"/>
  <c r="CL12"/>
  <c r="BT16"/>
  <c r="DB16"/>
  <c r="BQ24"/>
  <c r="CL28"/>
  <c r="BT32"/>
  <c r="CL59"/>
  <c r="CM59" s="1"/>
  <c r="DB59"/>
  <c r="DC59" s="1"/>
  <c r="BT63"/>
  <c r="BU63" s="1"/>
  <c r="DB63"/>
  <c r="DC63" s="1"/>
  <c r="CP67"/>
  <c r="CQ67" s="1"/>
  <c r="CU67" s="1"/>
  <c r="CP71"/>
  <c r="CQ71" s="1"/>
  <c r="CU71" s="1"/>
  <c r="CL71"/>
  <c r="CM71" s="1"/>
  <c r="CL75"/>
  <c r="CM75" s="1"/>
  <c r="DB75"/>
  <c r="DB79"/>
  <c r="DC79" s="1"/>
  <c r="DF87"/>
  <c r="DG87" s="1"/>
  <c r="DK87" s="1"/>
  <c r="BX91"/>
  <c r="BY91" s="1"/>
  <c r="CE91" s="1"/>
  <c r="BT91"/>
  <c r="BU91" s="1"/>
  <c r="CP95"/>
  <c r="CQ95" s="1"/>
  <c r="CU95" s="1"/>
  <c r="AY99"/>
  <c r="BC99" s="1"/>
  <c r="BX99"/>
  <c r="BY99" s="1"/>
  <c r="CE99" s="1"/>
  <c r="BQ103"/>
  <c r="BU103" s="1"/>
  <c r="DC103"/>
  <c r="DF103"/>
  <c r="DG103" s="1"/>
  <c r="DK103" s="1"/>
  <c r="CL107"/>
  <c r="CI107"/>
  <c r="BQ111"/>
  <c r="BU111" s="1"/>
  <c r="AY115"/>
  <c r="BC115" s="1"/>
  <c r="CL115"/>
  <c r="CI115"/>
  <c r="DB119"/>
  <c r="DC119" s="1"/>
  <c r="CP127"/>
  <c r="CQ127" s="1"/>
  <c r="CU127" s="1"/>
  <c r="AY131"/>
  <c r="BC131" s="1"/>
  <c r="CL131"/>
  <c r="CI135"/>
  <c r="CY135"/>
  <c r="DC135" s="1"/>
  <c r="BB139"/>
  <c r="BC139" s="1"/>
  <c r="CP139"/>
  <c r="CQ139" s="1"/>
  <c r="CU139" s="1"/>
  <c r="BB143"/>
  <c r="BC143" s="1"/>
  <c r="CL143"/>
  <c r="CY143"/>
  <c r="DC143" s="1"/>
  <c r="CI147"/>
  <c r="CP151"/>
  <c r="CQ151" s="1"/>
  <c r="CU151" s="1"/>
  <c r="CY151"/>
  <c r="DC151" s="1"/>
  <c r="AY155"/>
  <c r="BC155" s="1"/>
  <c r="CL155"/>
  <c r="CY155"/>
  <c r="DC155" s="1"/>
  <c r="CY159"/>
  <c r="DC159" s="1"/>
  <c r="CL162"/>
  <c r="BF166"/>
  <c r="BG166" s="1"/>
  <c r="BM166" s="1"/>
  <c r="BB170"/>
  <c r="AY170"/>
  <c r="CI170"/>
  <c r="BQ175"/>
  <c r="BU175" s="1"/>
  <c r="DB175"/>
  <c r="DC175" s="1"/>
  <c r="CI179"/>
  <c r="CM179" s="1"/>
  <c r="BF183"/>
  <c r="BG183" s="1"/>
  <c r="BM183" s="1"/>
  <c r="CP183"/>
  <c r="CQ183" s="1"/>
  <c r="CU183" s="1"/>
  <c r="BB187"/>
  <c r="AY187"/>
  <c r="DB187"/>
  <c r="DF187"/>
  <c r="DG187" s="1"/>
  <c r="DK187" s="1"/>
  <c r="BQ191"/>
  <c r="BU191" s="1"/>
  <c r="DF191"/>
  <c r="DG191" s="1"/>
  <c r="DK191" s="1"/>
  <c r="CI195"/>
  <c r="CM195" s="1"/>
  <c r="DF195"/>
  <c r="DG195" s="1"/>
  <c r="DK195" s="1"/>
  <c r="BF199"/>
  <c r="BG199" s="1"/>
  <c r="BM199" s="1"/>
  <c r="BX203"/>
  <c r="BY203" s="1"/>
  <c r="CE203" s="1"/>
  <c r="DB203"/>
  <c r="DC203" s="1"/>
  <c r="DF203"/>
  <c r="DG203" s="1"/>
  <c r="DK203" s="1"/>
  <c r="BT207"/>
  <c r="BF204"/>
  <c r="BG204" s="1"/>
  <c r="BM204" s="1"/>
  <c r="BB11"/>
  <c r="DB23"/>
  <c r="DC23" s="1"/>
  <c r="DG23" s="1"/>
  <c r="DB31"/>
  <c r="DF39"/>
  <c r="DG39" s="1"/>
  <c r="DK39" s="1"/>
  <c r="CL43"/>
  <c r="DB43"/>
  <c r="DC43" s="1"/>
  <c r="BB50"/>
  <c r="BB62"/>
  <c r="CI62"/>
  <c r="CM62" s="1"/>
  <c r="DB62"/>
  <c r="DC62" s="1"/>
  <c r="BB70"/>
  <c r="CL70"/>
  <c r="CI70"/>
  <c r="DB70"/>
  <c r="BQ78"/>
  <c r="BU78" s="1"/>
  <c r="BB82"/>
  <c r="BC82" s="1"/>
  <c r="BQ82"/>
  <c r="CL82"/>
  <c r="CM82" s="1"/>
  <c r="CP82"/>
  <c r="CQ82" s="1"/>
  <c r="CU82" s="1"/>
  <c r="BF86"/>
  <c r="BG86" s="1"/>
  <c r="BM86" s="1"/>
  <c r="CP86"/>
  <c r="CQ86" s="1"/>
  <c r="CU86" s="1"/>
  <c r="BX86"/>
  <c r="BY86" s="1"/>
  <c r="CE86" s="1"/>
  <c r="BB94"/>
  <c r="CL94"/>
  <c r="CI94"/>
  <c r="CI98"/>
  <c r="BT98"/>
  <c r="BQ98"/>
  <c r="DB98"/>
  <c r="DC98" s="1"/>
  <c r="DF98"/>
  <c r="DG98" s="1"/>
  <c r="DK98" s="1"/>
  <c r="BT102"/>
  <c r="CY102"/>
  <c r="BB106"/>
  <c r="BC106" s="1"/>
  <c r="CL106"/>
  <c r="BF110"/>
  <c r="BG110" s="1"/>
  <c r="BM110" s="1"/>
  <c r="CP110"/>
  <c r="CQ110" s="1"/>
  <c r="CU110" s="1"/>
  <c r="BX110"/>
  <c r="BY110" s="1"/>
  <c r="CE110" s="1"/>
  <c r="CI114"/>
  <c r="BQ114"/>
  <c r="BU114" s="1"/>
  <c r="DF114"/>
  <c r="DG114" s="1"/>
  <c r="DK114" s="1"/>
  <c r="CL118"/>
  <c r="CP122"/>
  <c r="CQ122" s="1"/>
  <c r="CU122" s="1"/>
  <c r="BX122"/>
  <c r="BY122" s="1"/>
  <c r="CE122" s="1"/>
  <c r="DF126"/>
  <c r="DG126" s="1"/>
  <c r="DK126" s="1"/>
  <c r="DB130"/>
  <c r="CY130"/>
  <c r="BB134"/>
  <c r="CI134"/>
  <c r="BB138"/>
  <c r="BC138" s="1"/>
  <c r="BT138"/>
  <c r="BU138" s="1"/>
  <c r="DF138"/>
  <c r="DG138" s="1"/>
  <c r="DK138" s="1"/>
  <c r="CL142"/>
  <c r="DF142"/>
  <c r="DG142" s="1"/>
  <c r="DK142" s="1"/>
  <c r="BB150"/>
  <c r="CI150"/>
  <c r="DB150"/>
  <c r="DC150" s="1"/>
  <c r="DF150"/>
  <c r="DG150" s="1"/>
  <c r="DK150" s="1"/>
  <c r="BB154"/>
  <c r="BC154" s="1"/>
  <c r="BT154"/>
  <c r="BU154" s="1"/>
  <c r="DF154"/>
  <c r="DG154" s="1"/>
  <c r="DK154" s="1"/>
  <c r="CL158"/>
  <c r="DF158"/>
  <c r="DG158" s="1"/>
  <c r="DK158" s="1"/>
  <c r="BB165"/>
  <c r="AY165"/>
  <c r="BF169"/>
  <c r="BG169" s="1"/>
  <c r="BM169" s="1"/>
  <c r="BT174"/>
  <c r="BU174" s="1"/>
  <c r="CL178"/>
  <c r="CY178"/>
  <c r="BF182"/>
  <c r="BG182" s="1"/>
  <c r="BM182" s="1"/>
  <c r="BB186"/>
  <c r="AY186"/>
  <c r="CI186"/>
  <c r="BT190"/>
  <c r="BU190" s="1"/>
  <c r="DF190"/>
  <c r="DG190" s="1"/>
  <c r="DK190" s="1"/>
  <c r="CL194"/>
  <c r="DB194"/>
  <c r="DC194" s="1"/>
  <c r="BC198"/>
  <c r="BB202"/>
  <c r="AY202"/>
  <c r="DB202"/>
  <c r="DC202" s="1"/>
  <c r="BX206"/>
  <c r="BY206" s="1"/>
  <c r="CE206" s="1"/>
  <c r="Z80"/>
  <c r="Z84"/>
  <c r="Z134"/>
  <c r="AG52"/>
  <c r="AK52" s="1"/>
  <c r="AN59"/>
  <c r="AO59" s="1"/>
  <c r="AN75"/>
  <c r="AO75" s="1"/>
  <c r="AN76"/>
  <c r="AO76" s="1"/>
  <c r="AJ76"/>
  <c r="AK76" s="1"/>
  <c r="AJ81"/>
  <c r="AK81" s="1"/>
  <c r="AJ88"/>
  <c r="AJ111"/>
  <c r="AN114"/>
  <c r="AO114" s="1"/>
  <c r="AG114"/>
  <c r="AJ124"/>
  <c r="AJ130"/>
  <c r="AG139"/>
  <c r="AN9"/>
  <c r="AJ11"/>
  <c r="AN13"/>
  <c r="AJ13"/>
  <c r="AK13" s="1"/>
  <c r="AJ15"/>
  <c r="AN17"/>
  <c r="AJ17"/>
  <c r="AK17" s="1"/>
  <c r="AJ19"/>
  <c r="AN21"/>
  <c r="AJ21"/>
  <c r="AK21" s="1"/>
  <c r="AJ23"/>
  <c r="AJ27"/>
  <c r="AJ31"/>
  <c r="AJ35"/>
  <c r="AK35" s="1"/>
  <c r="AJ39"/>
  <c r="AJ43"/>
  <c r="AJ49"/>
  <c r="AK49" s="1"/>
  <c r="AJ57"/>
  <c r="AN60"/>
  <c r="AO60" s="1"/>
  <c r="AJ61"/>
  <c r="AJ65"/>
  <c r="AK65" s="1"/>
  <c r="AN68"/>
  <c r="AO68" s="1"/>
  <c r="AJ69"/>
  <c r="AK69" s="1"/>
  <c r="AJ79"/>
  <c r="AN93"/>
  <c r="AO93" s="1"/>
  <c r="AN95"/>
  <c r="AO95" s="1"/>
  <c r="AN102"/>
  <c r="AO102" s="1"/>
  <c r="AN103"/>
  <c r="AO103" s="1"/>
  <c r="AN109"/>
  <c r="AO109" s="1"/>
  <c r="AN113"/>
  <c r="AO113" s="1"/>
  <c r="AN120"/>
  <c r="AO120" s="1"/>
  <c r="AG24"/>
  <c r="AG28"/>
  <c r="AG32"/>
  <c r="AG36"/>
  <c r="AK36" s="1"/>
  <c r="AO36" s="1"/>
  <c r="AG40"/>
  <c r="AG44"/>
  <c r="AK44" s="1"/>
  <c r="AJ51"/>
  <c r="AK51" s="1"/>
  <c r="AN85"/>
  <c r="AO85" s="1"/>
  <c r="AJ85"/>
  <c r="AK85" s="1"/>
  <c r="AN87"/>
  <c r="AO87" s="1"/>
  <c r="AJ91"/>
  <c r="AJ96"/>
  <c r="AJ101"/>
  <c r="AJ104"/>
  <c r="AJ122"/>
  <c r="AJ125"/>
  <c r="AJ127"/>
  <c r="AJ128"/>
  <c r="AN132"/>
  <c r="AO132" s="1"/>
  <c r="AG142"/>
  <c r="BC42"/>
  <c r="BC70"/>
  <c r="BC43"/>
  <c r="BC134"/>
  <c r="BC150"/>
  <c r="BU80"/>
  <c r="BU207"/>
  <c r="DC45"/>
  <c r="DC75"/>
  <c r="DC129"/>
  <c r="BB10"/>
  <c r="BX10"/>
  <c r="CL10"/>
  <c r="CM10" s="1"/>
  <c r="CQ10" s="1"/>
  <c r="DF10"/>
  <c r="BT14"/>
  <c r="DB14"/>
  <c r="CY14"/>
  <c r="AY18"/>
  <c r="CP18"/>
  <c r="CQ18" s="1"/>
  <c r="BF22"/>
  <c r="BQ22"/>
  <c r="CI22"/>
  <c r="CM22" s="1"/>
  <c r="CQ22" s="1"/>
  <c r="BB26"/>
  <c r="BX26"/>
  <c r="CL26"/>
  <c r="DF26"/>
  <c r="BT30"/>
  <c r="CY30"/>
  <c r="DC30" s="1"/>
  <c r="DG30" s="1"/>
  <c r="CP34"/>
  <c r="BQ38"/>
  <c r="BU38" s="1"/>
  <c r="CI38"/>
  <c r="CM38" s="1"/>
  <c r="BB49"/>
  <c r="BC49" s="1"/>
  <c r="BF53"/>
  <c r="BG53" s="1"/>
  <c r="BM53" s="1"/>
  <c r="CL53"/>
  <c r="BX53"/>
  <c r="BY53" s="1"/>
  <c r="CE53" s="1"/>
  <c r="DF53"/>
  <c r="DG53" s="1"/>
  <c r="DK53" s="1"/>
  <c r="DB53"/>
  <c r="CL57"/>
  <c r="DF57"/>
  <c r="DG57" s="1"/>
  <c r="DK57" s="1"/>
  <c r="CP61"/>
  <c r="CQ61" s="1"/>
  <c r="CU61" s="1"/>
  <c r="BB65"/>
  <c r="DF65"/>
  <c r="DG65" s="1"/>
  <c r="DK65" s="1"/>
  <c r="BF69"/>
  <c r="BG69" s="1"/>
  <c r="BM69" s="1"/>
  <c r="CL69"/>
  <c r="CM69" s="1"/>
  <c r="DF69"/>
  <c r="DG69" s="1"/>
  <c r="DK69" s="1"/>
  <c r="DB69"/>
  <c r="CL73"/>
  <c r="BT73"/>
  <c r="BU73" s="1"/>
  <c r="BB77"/>
  <c r="BC77" s="1"/>
  <c r="CP77"/>
  <c r="CQ77" s="1"/>
  <c r="CU77" s="1"/>
  <c r="CL81"/>
  <c r="CM81" s="1"/>
  <c r="BT81"/>
  <c r="BU81" s="1"/>
  <c r="DF81"/>
  <c r="DG81" s="1"/>
  <c r="DK81" s="1"/>
  <c r="BF89"/>
  <c r="BG89" s="1"/>
  <c r="BM89" s="1"/>
  <c r="DF93"/>
  <c r="DG93" s="1"/>
  <c r="DK93" s="1"/>
  <c r="CI101"/>
  <c r="CM101" s="1"/>
  <c r="DB101"/>
  <c r="DC101" s="1"/>
  <c r="BF105"/>
  <c r="BG105" s="1"/>
  <c r="BM105" s="1"/>
  <c r="CY105"/>
  <c r="CI113"/>
  <c r="CM113" s="1"/>
  <c r="CY113"/>
  <c r="CI121"/>
  <c r="CM121" s="1"/>
  <c r="CY121"/>
  <c r="CI133"/>
  <c r="CP145"/>
  <c r="CQ145" s="1"/>
  <c r="CU145" s="1"/>
  <c r="CL145"/>
  <c r="CM145" s="1"/>
  <c r="CY149"/>
  <c r="DC149" s="1"/>
  <c r="BB157"/>
  <c r="BC157" s="1"/>
  <c r="CP157"/>
  <c r="CQ157" s="1"/>
  <c r="CU157" s="1"/>
  <c r="CL157"/>
  <c r="CM157" s="1"/>
  <c r="BX172"/>
  <c r="BY172" s="1"/>
  <c r="CE172" s="1"/>
  <c r="CI172"/>
  <c r="DC177"/>
  <c r="AY181"/>
  <c r="BC181" s="1"/>
  <c r="CL185"/>
  <c r="CM185" s="1"/>
  <c r="AY197"/>
  <c r="BC197" s="1"/>
  <c r="BX201"/>
  <c r="BY201" s="1"/>
  <c r="CE201" s="1"/>
  <c r="BC9"/>
  <c r="BG9" s="1"/>
  <c r="CL9"/>
  <c r="CM9" s="1"/>
  <c r="CQ9" s="1"/>
  <c r="BF13"/>
  <c r="CI17"/>
  <c r="CM17" s="1"/>
  <c r="CQ17" s="1"/>
  <c r="BC21"/>
  <c r="BG21" s="1"/>
  <c r="CL21"/>
  <c r="BQ25"/>
  <c r="BU25" s="1"/>
  <c r="CY25"/>
  <c r="DC25" s="1"/>
  <c r="DG25" s="1"/>
  <c r="BF29"/>
  <c r="CI33"/>
  <c r="CM33" s="1"/>
  <c r="CQ33" s="1"/>
  <c r="CL37"/>
  <c r="BF52"/>
  <c r="BG52" s="1"/>
  <c r="BM52" s="1"/>
  <c r="BB52"/>
  <c r="BC52" s="1"/>
  <c r="BQ52"/>
  <c r="BU52" s="1"/>
  <c r="CY52"/>
  <c r="DC52" s="1"/>
  <c r="CY56"/>
  <c r="DC56" s="1"/>
  <c r="CL64"/>
  <c r="BF68"/>
  <c r="BG68" s="1"/>
  <c r="BM68" s="1"/>
  <c r="BB68"/>
  <c r="BC68" s="1"/>
  <c r="CY72"/>
  <c r="DC72" s="1"/>
  <c r="DF76"/>
  <c r="DG76" s="1"/>
  <c r="DK76" s="1"/>
  <c r="BF80"/>
  <c r="BG80" s="1"/>
  <c r="BM80" s="1"/>
  <c r="BB80"/>
  <c r="BC80" s="1"/>
  <c r="DF88"/>
  <c r="DG88" s="1"/>
  <c r="DK88" s="1"/>
  <c r="DF92"/>
  <c r="DG92" s="1"/>
  <c r="DK92" s="1"/>
  <c r="BX96"/>
  <c r="BY96" s="1"/>
  <c r="CE96" s="1"/>
  <c r="DB96"/>
  <c r="DC96" s="1"/>
  <c r="BC100"/>
  <c r="CY100"/>
  <c r="BB104"/>
  <c r="BC104" s="1"/>
  <c r="BF104"/>
  <c r="BG104" s="1"/>
  <c r="BM104" s="1"/>
  <c r="AY108"/>
  <c r="CI108"/>
  <c r="CM108" s="1"/>
  <c r="BB112"/>
  <c r="DF116"/>
  <c r="DG116" s="1"/>
  <c r="DK116" s="1"/>
  <c r="DB116"/>
  <c r="DC116" s="1"/>
  <c r="BF120"/>
  <c r="BG120" s="1"/>
  <c r="BM120" s="1"/>
  <c r="CY120"/>
  <c r="CM124"/>
  <c r="BF132"/>
  <c r="BG132" s="1"/>
  <c r="BM132" s="1"/>
  <c r="BB132"/>
  <c r="BX132"/>
  <c r="BY132" s="1"/>
  <c r="CE132" s="1"/>
  <c r="CI132"/>
  <c r="CM132" s="1"/>
  <c r="CY132"/>
  <c r="CP136"/>
  <c r="CQ136" s="1"/>
  <c r="CU136" s="1"/>
  <c r="DC136"/>
  <c r="CP148"/>
  <c r="CQ148" s="1"/>
  <c r="CU148" s="1"/>
  <c r="AY156"/>
  <c r="BC156" s="1"/>
  <c r="BX160"/>
  <c r="BY160" s="1"/>
  <c r="CE160" s="1"/>
  <c r="CI160"/>
  <c r="CI167"/>
  <c r="CM167" s="1"/>
  <c r="DB171"/>
  <c r="DC171" s="1"/>
  <c r="BX176"/>
  <c r="BY176" s="1"/>
  <c r="CE176" s="1"/>
  <c r="BC180"/>
  <c r="CP180"/>
  <c r="CQ180" s="1"/>
  <c r="CU180" s="1"/>
  <c r="DC184"/>
  <c r="DC188"/>
  <c r="BX192"/>
  <c r="BY192" s="1"/>
  <c r="CE192" s="1"/>
  <c r="BC196"/>
  <c r="BQ196"/>
  <c r="DB196"/>
  <c r="CP200"/>
  <c r="CQ200" s="1"/>
  <c r="CU200" s="1"/>
  <c r="CI204"/>
  <c r="CM204" s="1"/>
  <c r="AY206"/>
  <c r="AY12"/>
  <c r="BC12" s="1"/>
  <c r="BG12" s="1"/>
  <c r="BU12"/>
  <c r="BY12" s="1"/>
  <c r="DC12"/>
  <c r="DG12" s="1"/>
  <c r="BF16"/>
  <c r="BB16"/>
  <c r="CL16"/>
  <c r="CM16" s="1"/>
  <c r="CQ16" s="1"/>
  <c r="BX20"/>
  <c r="AY28"/>
  <c r="BC28" s="1"/>
  <c r="BG28" s="1"/>
  <c r="BU28"/>
  <c r="BY28" s="1"/>
  <c r="DC28"/>
  <c r="DG28" s="1"/>
  <c r="BB32"/>
  <c r="CL32"/>
  <c r="CM32" s="1"/>
  <c r="CQ32" s="1"/>
  <c r="BX36"/>
  <c r="CI40"/>
  <c r="CM40" s="1"/>
  <c r="BF51"/>
  <c r="BG51" s="1"/>
  <c r="BM51" s="1"/>
  <c r="BB51"/>
  <c r="DF59"/>
  <c r="DG59" s="1"/>
  <c r="DK59" s="1"/>
  <c r="AY63"/>
  <c r="BC63" s="1"/>
  <c r="CP63"/>
  <c r="CQ63" s="1"/>
  <c r="CU63" s="1"/>
  <c r="CL63"/>
  <c r="CM63" s="1"/>
  <c r="BF67"/>
  <c r="BG67" s="1"/>
  <c r="BM67" s="1"/>
  <c r="BB67"/>
  <c r="BX71"/>
  <c r="BY71" s="1"/>
  <c r="CE71" s="1"/>
  <c r="DF75"/>
  <c r="DG75" s="1"/>
  <c r="DK75" s="1"/>
  <c r="AY79"/>
  <c r="AY91"/>
  <c r="BC91" s="1"/>
  <c r="BB95"/>
  <c r="DB95"/>
  <c r="DC95" s="1"/>
  <c r="CI99"/>
  <c r="CM99" s="1"/>
  <c r="AY103"/>
  <c r="AY111"/>
  <c r="CY111"/>
  <c r="DC111" s="1"/>
  <c r="BB119"/>
  <c r="BC119" s="1"/>
  <c r="CI119"/>
  <c r="CM119" s="1"/>
  <c r="DF119"/>
  <c r="DG119" s="1"/>
  <c r="DK119" s="1"/>
  <c r="CY123"/>
  <c r="DC123" s="1"/>
  <c r="BT127"/>
  <c r="CI127"/>
  <c r="CM127" s="1"/>
  <c r="BQ135"/>
  <c r="BU135" s="1"/>
  <c r="BF139"/>
  <c r="BG139" s="1"/>
  <c r="BM139" s="1"/>
  <c r="CI139"/>
  <c r="CM139" s="1"/>
  <c r="CY139"/>
  <c r="DC139" s="1"/>
  <c r="BQ147"/>
  <c r="BU147" s="1"/>
  <c r="CI151"/>
  <c r="CM151" s="1"/>
  <c r="DF162"/>
  <c r="DG162" s="1"/>
  <c r="DK162" s="1"/>
  <c r="CI183"/>
  <c r="CM183" s="1"/>
  <c r="CY183"/>
  <c r="DC183" s="1"/>
  <c r="CL199"/>
  <c r="CM199" s="1"/>
  <c r="CY199"/>
  <c r="DC199" s="1"/>
  <c r="CI207"/>
  <c r="BB206"/>
  <c r="BF11"/>
  <c r="BQ15"/>
  <c r="BU15" s="1"/>
  <c r="BY15" s="1"/>
  <c r="BX19"/>
  <c r="BT19"/>
  <c r="AY23"/>
  <c r="BC23" s="1"/>
  <c r="BG23" s="1"/>
  <c r="CL23"/>
  <c r="CM23" s="1"/>
  <c r="CQ23" s="1"/>
  <c r="BQ27"/>
  <c r="BU27" s="1"/>
  <c r="BY27" s="1"/>
  <c r="AY31"/>
  <c r="BC31" s="1"/>
  <c r="BG31" s="1"/>
  <c r="CL31"/>
  <c r="CM31" s="1"/>
  <c r="CQ31" s="1"/>
  <c r="BQ35"/>
  <c r="BU35" s="1"/>
  <c r="BY35" s="1"/>
  <c r="DF43"/>
  <c r="DG43" s="1"/>
  <c r="DK43" s="1"/>
  <c r="BF47"/>
  <c r="BG47" s="1"/>
  <c r="BM47" s="1"/>
  <c r="BB47"/>
  <c r="BC47" s="1"/>
  <c r="BF58"/>
  <c r="BG58" s="1"/>
  <c r="BM58" s="1"/>
  <c r="DB58"/>
  <c r="DC58" s="1"/>
  <c r="BF66"/>
  <c r="BG66" s="1"/>
  <c r="BM66" s="1"/>
  <c r="DB66"/>
  <c r="DC66" s="1"/>
  <c r="BF74"/>
  <c r="BG74" s="1"/>
  <c r="BM74" s="1"/>
  <c r="DB74"/>
  <c r="DF82"/>
  <c r="DG82" s="1"/>
  <c r="DK82" s="1"/>
  <c r="CI86"/>
  <c r="BF90"/>
  <c r="BG90" s="1"/>
  <c r="BM90" s="1"/>
  <c r="BX94"/>
  <c r="BY94" s="1"/>
  <c r="CE94" s="1"/>
  <c r="BF98"/>
  <c r="BG98" s="1"/>
  <c r="BM98" s="1"/>
  <c r="CI102"/>
  <c r="CM102" s="1"/>
  <c r="BQ102"/>
  <c r="BU102" s="1"/>
  <c r="DB102"/>
  <c r="CY106"/>
  <c r="BX114"/>
  <c r="BY114" s="1"/>
  <c r="CE114" s="1"/>
  <c r="CY118"/>
  <c r="DC118" s="1"/>
  <c r="BF122"/>
  <c r="BG122" s="1"/>
  <c r="BM122" s="1"/>
  <c r="CL126"/>
  <c r="CY134"/>
  <c r="DC134" s="1"/>
  <c r="CY165"/>
  <c r="DC165" s="1"/>
  <c r="BC174"/>
  <c r="DF174"/>
  <c r="DG174" s="1"/>
  <c r="DK174" s="1"/>
  <c r="DC178"/>
  <c r="CY182"/>
  <c r="BC190"/>
  <c r="DF194"/>
  <c r="DG194" s="1"/>
  <c r="DK194" s="1"/>
  <c r="BF198"/>
  <c r="BG198" s="1"/>
  <c r="BM198" s="1"/>
  <c r="DB198"/>
  <c r="DC198" s="1"/>
  <c r="AK39"/>
  <c r="AK61"/>
  <c r="AK79"/>
  <c r="AN51"/>
  <c r="AO51" s="1"/>
  <c r="BC50"/>
  <c r="BC105"/>
  <c r="BC79"/>
  <c r="BU161"/>
  <c r="CM84"/>
  <c r="CM53"/>
  <c r="CM172"/>
  <c r="DC74"/>
  <c r="DC31"/>
  <c r="DG31" s="1"/>
  <c r="DC69"/>
  <c r="DC85"/>
  <c r="DC18"/>
  <c r="DG18" s="1"/>
  <c r="BC22"/>
  <c r="BF26"/>
  <c r="BQ26"/>
  <c r="CI26"/>
  <c r="CM26" s="1"/>
  <c r="CQ26" s="1"/>
  <c r="BB30"/>
  <c r="BX30"/>
  <c r="CL30"/>
  <c r="CM30" s="1"/>
  <c r="CQ30" s="1"/>
  <c r="BT34"/>
  <c r="BU34" s="1"/>
  <c r="BY34" s="1"/>
  <c r="CY34"/>
  <c r="DC34" s="1"/>
  <c r="DG34" s="1"/>
  <c r="CP38"/>
  <c r="CQ38" s="1"/>
  <c r="CU38" s="1"/>
  <c r="BF42"/>
  <c r="BG42" s="1"/>
  <c r="BM42" s="1"/>
  <c r="CY42"/>
  <c r="DC42" s="1"/>
  <c r="BB53"/>
  <c r="BC53" s="1"/>
  <c r="BF57"/>
  <c r="BG57" s="1"/>
  <c r="BM57" s="1"/>
  <c r="CP57"/>
  <c r="CQ57" s="1"/>
  <c r="CU57" s="1"/>
  <c r="BX57"/>
  <c r="BY57" s="1"/>
  <c r="CE57" s="1"/>
  <c r="DB57"/>
  <c r="DC57" s="1"/>
  <c r="BT61"/>
  <c r="BU61" s="1"/>
  <c r="BT65"/>
  <c r="BU65" s="1"/>
  <c r="BB69"/>
  <c r="BC69" s="1"/>
  <c r="BF73"/>
  <c r="BG73" s="1"/>
  <c r="BM73" s="1"/>
  <c r="CP73"/>
  <c r="CQ73" s="1"/>
  <c r="CU73" s="1"/>
  <c r="DB73"/>
  <c r="DC73" s="1"/>
  <c r="BT77"/>
  <c r="BU77" s="1"/>
  <c r="BF81"/>
  <c r="BG81" s="1"/>
  <c r="BM81" s="1"/>
  <c r="CP81"/>
  <c r="CQ81" s="1"/>
  <c r="CU81" s="1"/>
  <c r="DB81"/>
  <c r="DC81" s="1"/>
  <c r="BT85"/>
  <c r="BU85" s="1"/>
  <c r="BB89"/>
  <c r="BC89" s="1"/>
  <c r="BF97"/>
  <c r="BG97" s="1"/>
  <c r="BM97" s="1"/>
  <c r="BQ97"/>
  <c r="BU97" s="1"/>
  <c r="CL97"/>
  <c r="CP101"/>
  <c r="CQ101" s="1"/>
  <c r="CU101" s="1"/>
  <c r="CI105"/>
  <c r="DB105"/>
  <c r="DC105" s="1"/>
  <c r="DF105"/>
  <c r="DG105" s="1"/>
  <c r="DK105" s="1"/>
  <c r="BF109"/>
  <c r="BG109" s="1"/>
  <c r="BM109" s="1"/>
  <c r="BT109"/>
  <c r="BU109" s="1"/>
  <c r="CP113"/>
  <c r="CQ113" s="1"/>
  <c r="CU113" s="1"/>
  <c r="DF113"/>
  <c r="DG113" s="1"/>
  <c r="DK113" s="1"/>
  <c r="DB113"/>
  <c r="BF117"/>
  <c r="BG117" s="1"/>
  <c r="BM117" s="1"/>
  <c r="BT117"/>
  <c r="BU117" s="1"/>
  <c r="CP121"/>
  <c r="CQ121" s="1"/>
  <c r="CU121" s="1"/>
  <c r="DF121"/>
  <c r="DG121" s="1"/>
  <c r="DK121" s="1"/>
  <c r="DB121"/>
  <c r="BF125"/>
  <c r="BG125" s="1"/>
  <c r="BM125" s="1"/>
  <c r="BT125"/>
  <c r="BQ125"/>
  <c r="BF129"/>
  <c r="BG129" s="1"/>
  <c r="BM129" s="1"/>
  <c r="CP129"/>
  <c r="CQ129" s="1"/>
  <c r="CU129" s="1"/>
  <c r="CL129"/>
  <c r="CM129" s="1"/>
  <c r="CY133"/>
  <c r="DC133" s="1"/>
  <c r="BF137"/>
  <c r="BG137" s="1"/>
  <c r="BM137" s="1"/>
  <c r="CP137"/>
  <c r="CQ137" s="1"/>
  <c r="CU137" s="1"/>
  <c r="CL137"/>
  <c r="CM137" s="1"/>
  <c r="BT141"/>
  <c r="BU141" s="1"/>
  <c r="BB145"/>
  <c r="BC145" s="1"/>
  <c r="BQ153"/>
  <c r="BU153" s="1"/>
  <c r="CY153"/>
  <c r="DC153" s="1"/>
  <c r="BF161"/>
  <c r="BG161" s="1"/>
  <c r="BM161" s="1"/>
  <c r="CP161"/>
  <c r="CQ161" s="1"/>
  <c r="CU161" s="1"/>
  <c r="CL161"/>
  <c r="CM161" s="1"/>
  <c r="AY164"/>
  <c r="BC164" s="1"/>
  <c r="CP164"/>
  <c r="CQ164" s="1"/>
  <c r="CU164" s="1"/>
  <c r="BT168"/>
  <c r="BU168" s="1"/>
  <c r="DB168"/>
  <c r="DC168" s="1"/>
  <c r="BB172"/>
  <c r="BF173"/>
  <c r="BG173" s="1"/>
  <c r="BM173" s="1"/>
  <c r="CP173"/>
  <c r="CQ173" s="1"/>
  <c r="CU173" s="1"/>
  <c r="CL173"/>
  <c r="CM173" s="1"/>
  <c r="DF173"/>
  <c r="DG173" s="1"/>
  <c r="DK173" s="1"/>
  <c r="DF177"/>
  <c r="DG177" s="1"/>
  <c r="DK177" s="1"/>
  <c r="BQ181"/>
  <c r="BU181" s="1"/>
  <c r="DB181"/>
  <c r="DC181" s="1"/>
  <c r="BB185"/>
  <c r="AY185"/>
  <c r="CY185"/>
  <c r="BF189"/>
  <c r="BG189" s="1"/>
  <c r="BM189" s="1"/>
  <c r="CL189"/>
  <c r="CM189" s="1"/>
  <c r="DF189"/>
  <c r="DG189" s="1"/>
  <c r="DK189" s="1"/>
  <c r="CY193"/>
  <c r="DC193" s="1"/>
  <c r="BX197"/>
  <c r="BY197" s="1"/>
  <c r="CE197" s="1"/>
  <c r="CL197"/>
  <c r="CM197" s="1"/>
  <c r="DB197"/>
  <c r="DC197" s="1"/>
  <c r="BB201"/>
  <c r="AY201"/>
  <c r="BT205"/>
  <c r="BB204"/>
  <c r="BC204" s="1"/>
  <c r="BT9"/>
  <c r="CY9"/>
  <c r="DC9" s="1"/>
  <c r="DG9" s="1"/>
  <c r="BQ13"/>
  <c r="BU13" s="1"/>
  <c r="BY13" s="1"/>
  <c r="DB13"/>
  <c r="CY13"/>
  <c r="BF17"/>
  <c r="BB17"/>
  <c r="BX17"/>
  <c r="BT21"/>
  <c r="CI21"/>
  <c r="CM21" s="1"/>
  <c r="CQ21" s="1"/>
  <c r="AY25"/>
  <c r="BC25" s="1"/>
  <c r="BG25" s="1"/>
  <c r="CL25"/>
  <c r="CM25" s="1"/>
  <c r="CQ25" s="1"/>
  <c r="BQ29"/>
  <c r="BU29" s="1"/>
  <c r="BY29" s="1"/>
  <c r="DB29"/>
  <c r="CY29"/>
  <c r="BX33"/>
  <c r="BT37"/>
  <c r="CI37"/>
  <c r="AY41"/>
  <c r="BC41" s="1"/>
  <c r="BT41"/>
  <c r="BU41" s="1"/>
  <c r="CI48"/>
  <c r="CM48" s="1"/>
  <c r="BF56"/>
  <c r="BG56" s="1"/>
  <c r="BM56" s="1"/>
  <c r="BB56"/>
  <c r="BC56" s="1"/>
  <c r="BQ56"/>
  <c r="BU56" s="1"/>
  <c r="BQ60"/>
  <c r="BU60" s="1"/>
  <c r="CY60"/>
  <c r="DC60" s="1"/>
  <c r="DF64"/>
  <c r="DG64" s="1"/>
  <c r="DK64" s="1"/>
  <c r="CP68"/>
  <c r="CQ68" s="1"/>
  <c r="CU68" s="1"/>
  <c r="DF68"/>
  <c r="DG68" s="1"/>
  <c r="DK68" s="1"/>
  <c r="DB68"/>
  <c r="BF72"/>
  <c r="BG72" s="1"/>
  <c r="BM72" s="1"/>
  <c r="BB72"/>
  <c r="BC72" s="1"/>
  <c r="BT72"/>
  <c r="BU72" s="1"/>
  <c r="DB80"/>
  <c r="DC80" s="1"/>
  <c r="BF84"/>
  <c r="BG84" s="1"/>
  <c r="BM84" s="1"/>
  <c r="BB84"/>
  <c r="BC84" s="1"/>
  <c r="BT84"/>
  <c r="BU84" s="1"/>
  <c r="CP88"/>
  <c r="CQ88" s="1"/>
  <c r="CU88" s="1"/>
  <c r="CY88"/>
  <c r="DC88" s="1"/>
  <c r="BB96"/>
  <c r="BF96"/>
  <c r="BG96" s="1"/>
  <c r="BM96" s="1"/>
  <c r="CL96"/>
  <c r="CI96"/>
  <c r="BT100"/>
  <c r="BU100" s="1"/>
  <c r="DB100"/>
  <c r="DC100" s="1"/>
  <c r="DF100"/>
  <c r="DG100" s="1"/>
  <c r="DK100" s="1"/>
  <c r="BQ104"/>
  <c r="BU104" s="1"/>
  <c r="CY104"/>
  <c r="BB108"/>
  <c r="BF108"/>
  <c r="BG108" s="1"/>
  <c r="BM108" s="1"/>
  <c r="CP108"/>
  <c r="CQ108" s="1"/>
  <c r="CU108" s="1"/>
  <c r="CY108"/>
  <c r="DC108" s="1"/>
  <c r="AY112"/>
  <c r="BC112" s="1"/>
  <c r="CL112"/>
  <c r="CI112"/>
  <c r="BB116"/>
  <c r="BT116"/>
  <c r="BU116" s="1"/>
  <c r="DF120"/>
  <c r="DG120" s="1"/>
  <c r="DK120" s="1"/>
  <c r="DB120"/>
  <c r="BF124"/>
  <c r="BG124" s="1"/>
  <c r="BM124" s="1"/>
  <c r="AY124"/>
  <c r="BC124" s="1"/>
  <c r="BQ124"/>
  <c r="BU124" s="1"/>
  <c r="CP124"/>
  <c r="CQ124" s="1"/>
  <c r="CU124" s="1"/>
  <c r="CY124"/>
  <c r="DC124" s="1"/>
  <c r="AY128"/>
  <c r="CP128"/>
  <c r="CQ128" s="1"/>
  <c r="CU128" s="1"/>
  <c r="AY132"/>
  <c r="BC132" s="1"/>
  <c r="DF132"/>
  <c r="DG132" s="1"/>
  <c r="DK132" s="1"/>
  <c r="DB132"/>
  <c r="BX136"/>
  <c r="BY136" s="1"/>
  <c r="CE136" s="1"/>
  <c r="CI136"/>
  <c r="DF136"/>
  <c r="DG136" s="1"/>
  <c r="DK136" s="1"/>
  <c r="BT140"/>
  <c r="BQ140"/>
  <c r="CP140"/>
  <c r="CQ140" s="1"/>
  <c r="CU140" s="1"/>
  <c r="CY140"/>
  <c r="DC140" s="1"/>
  <c r="BT144"/>
  <c r="BQ144"/>
  <c r="DB144"/>
  <c r="DC144" s="1"/>
  <c r="BF148"/>
  <c r="BG148" s="1"/>
  <c r="BM148" s="1"/>
  <c r="BB148"/>
  <c r="BC148" s="1"/>
  <c r="BX148"/>
  <c r="BY148" s="1"/>
  <c r="CE148" s="1"/>
  <c r="CI148"/>
  <c r="CM148" s="1"/>
  <c r="DF148"/>
  <c r="DG148" s="1"/>
  <c r="DK148" s="1"/>
  <c r="AY152"/>
  <c r="BC152" s="1"/>
  <c r="CP152"/>
  <c r="CQ152" s="1"/>
  <c r="CU152" s="1"/>
  <c r="DB156"/>
  <c r="DC156" s="1"/>
  <c r="BB160"/>
  <c r="BB163"/>
  <c r="AY163"/>
  <c r="CL163"/>
  <c r="CY163"/>
  <c r="DC163" s="1"/>
  <c r="BQ167"/>
  <c r="BU167" s="1"/>
  <c r="CI171"/>
  <c r="CM171" s="1"/>
  <c r="BB176"/>
  <c r="CY176"/>
  <c r="BF180"/>
  <c r="BG180" s="1"/>
  <c r="BM180" s="1"/>
  <c r="BX180"/>
  <c r="BY180" s="1"/>
  <c r="CE180" s="1"/>
  <c r="AY184"/>
  <c r="BC184" s="1"/>
  <c r="CP184"/>
  <c r="CQ184" s="1"/>
  <c r="CU184" s="1"/>
  <c r="DF184"/>
  <c r="DG184" s="1"/>
  <c r="DK184" s="1"/>
  <c r="BT188"/>
  <c r="BU188" s="1"/>
  <c r="DF188"/>
  <c r="DG188" s="1"/>
  <c r="DK188" s="1"/>
  <c r="BB192"/>
  <c r="CY192"/>
  <c r="DC192" s="1"/>
  <c r="BT196"/>
  <c r="CL196"/>
  <c r="AY200"/>
  <c r="BT200"/>
  <c r="BU200" s="1"/>
  <c r="BX200"/>
  <c r="BY200" s="1"/>
  <c r="CE200" s="1"/>
  <c r="DB200"/>
  <c r="BQ204"/>
  <c r="BU204" s="1"/>
  <c r="DB204"/>
  <c r="BB205"/>
  <c r="BC205" s="1"/>
  <c r="BF207"/>
  <c r="BG207" s="1"/>
  <c r="BM207" s="1"/>
  <c r="AY16"/>
  <c r="BC16" s="1"/>
  <c r="BQ16"/>
  <c r="BU16" s="1"/>
  <c r="BY16" s="1"/>
  <c r="DC16"/>
  <c r="DG16" s="1"/>
  <c r="BF20"/>
  <c r="BB20"/>
  <c r="BC20" s="1"/>
  <c r="CL20"/>
  <c r="CM20" s="1"/>
  <c r="CQ20" s="1"/>
  <c r="BX24"/>
  <c r="BT24"/>
  <c r="DB24"/>
  <c r="DC24" s="1"/>
  <c r="DG24" s="1"/>
  <c r="BQ32"/>
  <c r="BU32" s="1"/>
  <c r="BY32" s="1"/>
  <c r="BB36"/>
  <c r="BC36" s="1"/>
  <c r="BG36" s="1"/>
  <c r="CL36"/>
  <c r="CM36" s="1"/>
  <c r="CQ36" s="1"/>
  <c r="CP40"/>
  <c r="CQ40" s="1"/>
  <c r="CU40" s="1"/>
  <c r="CI44"/>
  <c r="CM44" s="1"/>
  <c r="AY51"/>
  <c r="BC51" s="1"/>
  <c r="CL51"/>
  <c r="CM51" s="1"/>
  <c r="DB51"/>
  <c r="DC51" s="1"/>
  <c r="BF55"/>
  <c r="BG55" s="1"/>
  <c r="BM55" s="1"/>
  <c r="BB55"/>
  <c r="BC55" s="1"/>
  <c r="BT55"/>
  <c r="BU55" s="1"/>
  <c r="DB55"/>
  <c r="DC55" s="1"/>
  <c r="AY67"/>
  <c r="BC67" s="1"/>
  <c r="CL67"/>
  <c r="CM67" s="1"/>
  <c r="DB67"/>
  <c r="DC67" s="1"/>
  <c r="BF71"/>
  <c r="BG71" s="1"/>
  <c r="BM71" s="1"/>
  <c r="DB71"/>
  <c r="DC71" s="1"/>
  <c r="CP75"/>
  <c r="CQ75" s="1"/>
  <c r="CU75" s="1"/>
  <c r="CL79"/>
  <c r="BF83"/>
  <c r="BG83" s="1"/>
  <c r="BM83" s="1"/>
  <c r="BT83"/>
  <c r="BU83" s="1"/>
  <c r="BT87"/>
  <c r="BU87" s="1"/>
  <c r="AY95"/>
  <c r="BX95"/>
  <c r="BY95" s="1"/>
  <c r="CE95" s="1"/>
  <c r="BF99"/>
  <c r="BG99" s="1"/>
  <c r="BM99" s="1"/>
  <c r="CP99"/>
  <c r="CQ99" s="1"/>
  <c r="CU99" s="1"/>
  <c r="CY99"/>
  <c r="DC99" s="1"/>
  <c r="BB103"/>
  <c r="CL103"/>
  <c r="CI103"/>
  <c r="BF107"/>
  <c r="BG107" s="1"/>
  <c r="BM107" s="1"/>
  <c r="BQ107"/>
  <c r="BU107" s="1"/>
  <c r="BB111"/>
  <c r="CL111"/>
  <c r="CI111"/>
  <c r="DF111"/>
  <c r="DG111" s="1"/>
  <c r="DK111" s="1"/>
  <c r="BQ115"/>
  <c r="BU115" s="1"/>
  <c r="BT119"/>
  <c r="BU119" s="1"/>
  <c r="CP119"/>
  <c r="CQ119" s="1"/>
  <c r="CU119" s="1"/>
  <c r="AY123"/>
  <c r="BC123" s="1"/>
  <c r="CL123"/>
  <c r="CI123"/>
  <c r="DF123"/>
  <c r="DG123" s="1"/>
  <c r="DK123" s="1"/>
  <c r="BQ127"/>
  <c r="CY127"/>
  <c r="DC127" s="1"/>
  <c r="BX131"/>
  <c r="BY131" s="1"/>
  <c r="CE131" s="1"/>
  <c r="BF131"/>
  <c r="BG131" s="1"/>
  <c r="BM131" s="1"/>
  <c r="CI131"/>
  <c r="CM131" s="1"/>
  <c r="BB135"/>
  <c r="BC135" s="1"/>
  <c r="CL135"/>
  <c r="BT139"/>
  <c r="BQ139"/>
  <c r="BT143"/>
  <c r="CI143"/>
  <c r="CM143" s="1"/>
  <c r="AY147"/>
  <c r="BC147" s="1"/>
  <c r="CL147"/>
  <c r="CY147"/>
  <c r="DC147" s="1"/>
  <c r="BQ151"/>
  <c r="BU151" s="1"/>
  <c r="BF155"/>
  <c r="BG155" s="1"/>
  <c r="BM155" s="1"/>
  <c r="CI155"/>
  <c r="CM155" s="1"/>
  <c r="CP159"/>
  <c r="CQ159" s="1"/>
  <c r="CU159" s="1"/>
  <c r="BB162"/>
  <c r="AY162"/>
  <c r="CI162"/>
  <c r="CM162" s="1"/>
  <c r="BT166"/>
  <c r="BU166" s="1"/>
  <c r="CL170"/>
  <c r="BF175"/>
  <c r="BG175" s="1"/>
  <c r="BM175" s="1"/>
  <c r="CP175"/>
  <c r="CQ175" s="1"/>
  <c r="CU175" s="1"/>
  <c r="BB179"/>
  <c r="AY179"/>
  <c r="CY179"/>
  <c r="BQ183"/>
  <c r="BU183" s="1"/>
  <c r="DF183"/>
  <c r="DG183" s="1"/>
  <c r="DK183" s="1"/>
  <c r="CI187"/>
  <c r="CM187" s="1"/>
  <c r="BF191"/>
  <c r="BG191" s="1"/>
  <c r="BM191" s="1"/>
  <c r="CP191"/>
  <c r="CQ191" s="1"/>
  <c r="CU191" s="1"/>
  <c r="BB195"/>
  <c r="BC195" s="1"/>
  <c r="BX195"/>
  <c r="BY195" s="1"/>
  <c r="CE195" s="1"/>
  <c r="DB195"/>
  <c r="DC195" s="1"/>
  <c r="BX199"/>
  <c r="BY199" s="1"/>
  <c r="CE199" s="1"/>
  <c r="DF199"/>
  <c r="DG199" s="1"/>
  <c r="DK199" s="1"/>
  <c r="CI203"/>
  <c r="CM203" s="1"/>
  <c r="CL207"/>
  <c r="CY207"/>
  <c r="DC207" s="1"/>
  <c r="AY11"/>
  <c r="CL11"/>
  <c r="CM11" s="1"/>
  <c r="CQ11" s="1"/>
  <c r="BF15"/>
  <c r="DB15"/>
  <c r="DC15" s="1"/>
  <c r="DG15" s="1"/>
  <c r="BB19"/>
  <c r="BC19" s="1"/>
  <c r="BG19" s="1"/>
  <c r="BQ19"/>
  <c r="BU19" s="1"/>
  <c r="BX23"/>
  <c r="BT23"/>
  <c r="BU23" s="1"/>
  <c r="BF27"/>
  <c r="DB27"/>
  <c r="DC27" s="1"/>
  <c r="DG27" s="1"/>
  <c r="BX31"/>
  <c r="BT31"/>
  <c r="BU31" s="1"/>
  <c r="DB35"/>
  <c r="BX39"/>
  <c r="BY39" s="1"/>
  <c r="CE39" s="1"/>
  <c r="CP39"/>
  <c r="CQ39" s="1"/>
  <c r="CU39" s="1"/>
  <c r="DB47"/>
  <c r="DC47" s="1"/>
  <c r="BB58"/>
  <c r="BC58" s="1"/>
  <c r="CL58"/>
  <c r="CM58" s="1"/>
  <c r="DF62"/>
  <c r="DG62" s="1"/>
  <c r="DK62" s="1"/>
  <c r="BB66"/>
  <c r="BC66" s="1"/>
  <c r="BT70"/>
  <c r="BU70" s="1"/>
  <c r="DF70"/>
  <c r="DG70" s="1"/>
  <c r="DK70" s="1"/>
  <c r="BB74"/>
  <c r="BC74" s="1"/>
  <c r="BQ74"/>
  <c r="BU74" s="1"/>
  <c r="CL74"/>
  <c r="CM74" s="1"/>
  <c r="CP74"/>
  <c r="CQ74" s="1"/>
  <c r="CU74" s="1"/>
  <c r="CP78"/>
  <c r="CQ78" s="1"/>
  <c r="CU78" s="1"/>
  <c r="BT82"/>
  <c r="BT86"/>
  <c r="BQ86"/>
  <c r="CL86"/>
  <c r="BB90"/>
  <c r="BC90" s="1"/>
  <c r="BQ90"/>
  <c r="BU90" s="1"/>
  <c r="CL90"/>
  <c r="CM90" s="1"/>
  <c r="CP90"/>
  <c r="CQ90" s="1"/>
  <c r="CU90" s="1"/>
  <c r="BT94"/>
  <c r="BU94" s="1"/>
  <c r="DF94"/>
  <c r="DG94" s="1"/>
  <c r="DK94" s="1"/>
  <c r="BB98"/>
  <c r="BC98" s="1"/>
  <c r="CL98"/>
  <c r="CP102"/>
  <c r="CQ102" s="1"/>
  <c r="CU102" s="1"/>
  <c r="CI106"/>
  <c r="CM106" s="1"/>
  <c r="BQ106"/>
  <c r="BU106" s="1"/>
  <c r="DC106"/>
  <c r="DF106"/>
  <c r="DG106" s="1"/>
  <c r="DK106" s="1"/>
  <c r="BT110"/>
  <c r="BU110" s="1"/>
  <c r="DB110"/>
  <c r="CY110"/>
  <c r="CL114"/>
  <c r="CI118"/>
  <c r="CM118" s="1"/>
  <c r="BQ118"/>
  <c r="BU118" s="1"/>
  <c r="DF118"/>
  <c r="DG118" s="1"/>
  <c r="DK118" s="1"/>
  <c r="BB122"/>
  <c r="BC122" s="1"/>
  <c r="BT122"/>
  <c r="BQ122"/>
  <c r="DB122"/>
  <c r="CY122"/>
  <c r="BX126"/>
  <c r="BY126" s="1"/>
  <c r="CE126" s="1"/>
  <c r="BQ126"/>
  <c r="BU126" s="1"/>
  <c r="CI126"/>
  <c r="BB130"/>
  <c r="BC130" s="1"/>
  <c r="BT130"/>
  <c r="BU130" s="1"/>
  <c r="CL134"/>
  <c r="DF134"/>
  <c r="DG134" s="1"/>
  <c r="DK134" s="1"/>
  <c r="BB142"/>
  <c r="BC142" s="1"/>
  <c r="CI142"/>
  <c r="DB142"/>
  <c r="DC142" s="1"/>
  <c r="BB146"/>
  <c r="BC146" s="1"/>
  <c r="BT146"/>
  <c r="BU146" s="1"/>
  <c r="DF146"/>
  <c r="DG146" s="1"/>
  <c r="DK146" s="1"/>
  <c r="CL150"/>
  <c r="BB158"/>
  <c r="BC158" s="1"/>
  <c r="CI158"/>
  <c r="CM158" s="1"/>
  <c r="DB158"/>
  <c r="BQ169"/>
  <c r="BU169" s="1"/>
  <c r="CY169"/>
  <c r="DC169" s="1"/>
  <c r="BF174"/>
  <c r="BG174" s="1"/>
  <c r="BM174" s="1"/>
  <c r="DB174"/>
  <c r="DC174" s="1"/>
  <c r="BB178"/>
  <c r="AY178"/>
  <c r="CI178"/>
  <c r="CM178" s="1"/>
  <c r="BT182"/>
  <c r="BU182" s="1"/>
  <c r="DF182"/>
  <c r="DG182" s="1"/>
  <c r="DK182" s="1"/>
  <c r="DB182"/>
  <c r="DC182" s="1"/>
  <c r="CL186"/>
  <c r="BF190"/>
  <c r="BG190" s="1"/>
  <c r="BM190" s="1"/>
  <c r="BB194"/>
  <c r="AY194"/>
  <c r="CI194"/>
  <c r="CM194" s="1"/>
  <c r="BT198"/>
  <c r="BU198" s="1"/>
  <c r="CP198"/>
  <c r="CQ198" s="1"/>
  <c r="CU198" s="1"/>
  <c r="DF198"/>
  <c r="DG198" s="1"/>
  <c r="DK198" s="1"/>
  <c r="CP202"/>
  <c r="CQ202" s="1"/>
  <c r="CU202" s="1"/>
  <c r="BT206"/>
  <c r="BU206" s="1"/>
  <c r="CY206"/>
  <c r="DC206" s="1"/>
  <c r="Z74"/>
  <c r="Z82"/>
  <c r="Z86"/>
  <c r="Z90"/>
  <c r="V73"/>
  <c r="W73" s="1"/>
  <c r="AC73" s="1"/>
  <c r="V77"/>
  <c r="W77" s="1"/>
  <c r="AC77" s="1"/>
  <c r="V85"/>
  <c r="W85" s="1"/>
  <c r="AC85" s="1"/>
  <c r="V185"/>
  <c r="W185" s="1"/>
  <c r="AC185" s="1"/>
  <c r="R175"/>
  <c r="AK43"/>
  <c r="AK57"/>
  <c r="AK40"/>
  <c r="AK91"/>
  <c r="AJ54"/>
  <c r="AK54" s="1"/>
  <c r="BC34"/>
  <c r="BC46"/>
  <c r="BC62"/>
  <c r="BC94"/>
  <c r="BC65"/>
  <c r="BC32"/>
  <c r="BG32" s="1"/>
  <c r="BC101"/>
  <c r="BU205"/>
  <c r="CM64"/>
  <c r="CM43"/>
  <c r="CM79"/>
  <c r="CM57"/>
  <c r="CM73"/>
  <c r="CM160"/>
  <c r="DC70"/>
  <c r="DC35"/>
  <c r="DG35" s="1"/>
  <c r="DC65"/>
  <c r="DC37"/>
  <c r="DG37" s="1"/>
  <c r="DC53"/>
  <c r="DC137"/>
  <c r="DC158"/>
  <c r="AY10"/>
  <c r="BC10" s="1"/>
  <c r="BG10" s="1"/>
  <c r="BU14"/>
  <c r="BY14" s="1"/>
  <c r="CM14"/>
  <c r="BB18"/>
  <c r="BT22"/>
  <c r="DC22"/>
  <c r="AY26"/>
  <c r="BU30"/>
  <c r="BX97"/>
  <c r="BY97" s="1"/>
  <c r="CE97" s="1"/>
  <c r="CI109"/>
  <c r="CM109" s="1"/>
  <c r="CI117"/>
  <c r="CM117" s="1"/>
  <c r="BU133"/>
  <c r="CY145"/>
  <c r="DC145" s="1"/>
  <c r="CY157"/>
  <c r="DC157" s="1"/>
  <c r="DC185"/>
  <c r="BF206"/>
  <c r="BG206" s="1"/>
  <c r="BM206" s="1"/>
  <c r="CI100"/>
  <c r="CM100" s="1"/>
  <c r="DC104"/>
  <c r="BU108"/>
  <c r="CI116"/>
  <c r="CM116" s="1"/>
  <c r="DC176"/>
  <c r="DC196"/>
  <c r="CM12"/>
  <c r="CQ12" s="1"/>
  <c r="CL24"/>
  <c r="CM24" s="1"/>
  <c r="CQ24" s="1"/>
  <c r="CM28"/>
  <c r="CQ28" s="1"/>
  <c r="BX75"/>
  <c r="BY75" s="1"/>
  <c r="CE75" s="1"/>
  <c r="CI95"/>
  <c r="CM95" s="1"/>
  <c r="DC107"/>
  <c r="DC115"/>
  <c r="BU123"/>
  <c r="BU131"/>
  <c r="BU143"/>
  <c r="BC166"/>
  <c r="DC179"/>
  <c r="DC187"/>
  <c r="CY191"/>
  <c r="DC191" s="1"/>
  <c r="DF207"/>
  <c r="DG207" s="1"/>
  <c r="DK207" s="1"/>
  <c r="CY114"/>
  <c r="DC114" s="1"/>
  <c r="BX118"/>
  <c r="BY118" s="1"/>
  <c r="CE118" s="1"/>
  <c r="CY126"/>
  <c r="DC126" s="1"/>
  <c r="CY138"/>
  <c r="DC138" s="1"/>
  <c r="CP165"/>
  <c r="CQ165" s="1"/>
  <c r="CU165" s="1"/>
  <c r="CL165"/>
  <c r="CM165" s="1"/>
  <c r="BC182"/>
  <c r="BX198"/>
  <c r="BY198" s="1"/>
  <c r="CE198" s="1"/>
  <c r="CL198"/>
  <c r="CM198" s="1"/>
  <c r="Z27"/>
  <c r="O25"/>
  <c r="Z23"/>
  <c r="DG32"/>
  <c r="CM176"/>
  <c r="CM192"/>
  <c r="CM180"/>
  <c r="CM184"/>
  <c r="CM188"/>
  <c r="AJ62"/>
  <c r="AK62" s="1"/>
  <c r="AN64"/>
  <c r="AO64" s="1"/>
  <c r="AJ70"/>
  <c r="AK70" s="1"/>
  <c r="AN48"/>
  <c r="AO48" s="1"/>
  <c r="AJ74"/>
  <c r="AK74" s="1"/>
  <c r="AJ144"/>
  <c r="AJ87"/>
  <c r="AK87" s="1"/>
  <c r="AJ94"/>
  <c r="AK94" s="1"/>
  <c r="AJ143"/>
  <c r="R179"/>
  <c r="AN56"/>
  <c r="AO56" s="1"/>
  <c r="AJ78"/>
  <c r="AK78" s="1"/>
  <c r="AJ45"/>
  <c r="AK45" s="1"/>
  <c r="AJ53"/>
  <c r="AK53" s="1"/>
  <c r="AN77"/>
  <c r="AO77" s="1"/>
  <c r="AJ77"/>
  <c r="AK77" s="1"/>
  <c r="AN79"/>
  <c r="AO79" s="1"/>
  <c r="AJ83"/>
  <c r="AK83" s="1"/>
  <c r="AJ95"/>
  <c r="AJ102"/>
  <c r="AJ103"/>
  <c r="AJ109"/>
  <c r="AJ113"/>
  <c r="AJ120"/>
  <c r="AN121"/>
  <c r="AO121" s="1"/>
  <c r="AN123"/>
  <c r="AO123" s="1"/>
  <c r="AN129"/>
  <c r="AO129" s="1"/>
  <c r="S33"/>
  <c r="V173"/>
  <c r="W173" s="1"/>
  <c r="AC173" s="1"/>
  <c r="V81"/>
  <c r="W81" s="1"/>
  <c r="AC81" s="1"/>
  <c r="V89"/>
  <c r="W89" s="1"/>
  <c r="AC89" s="1"/>
  <c r="AN91"/>
  <c r="AO91" s="1"/>
  <c r="AN92"/>
  <c r="AO92" s="1"/>
  <c r="AJ37"/>
  <c r="AK37" s="1"/>
  <c r="AO37" s="1"/>
  <c r="AN27"/>
  <c r="AN31"/>
  <c r="AN35"/>
  <c r="AJ9"/>
  <c r="AK9" s="1"/>
  <c r="AO9" s="1"/>
  <c r="O80"/>
  <c r="AJ73"/>
  <c r="AK73" s="1"/>
  <c r="AK110"/>
  <c r="AG112"/>
  <c r="AJ10"/>
  <c r="AJ12"/>
  <c r="AJ14"/>
  <c r="AJ16"/>
  <c r="AJ18"/>
  <c r="AJ20"/>
  <c r="AJ22"/>
  <c r="AJ26"/>
  <c r="AK114"/>
  <c r="AJ137"/>
  <c r="AK137" s="1"/>
  <c r="AJ139"/>
  <c r="AK139" s="1"/>
  <c r="AG95"/>
  <c r="AG102"/>
  <c r="AG103"/>
  <c r="AG109"/>
  <c r="AG113"/>
  <c r="AG120"/>
  <c r="AN144"/>
  <c r="AO144" s="1"/>
  <c r="AJ48"/>
  <c r="AG132"/>
  <c r="AN131"/>
  <c r="AO131" s="1"/>
  <c r="AN134"/>
  <c r="AO134" s="1"/>
  <c r="AJ132"/>
  <c r="AN133"/>
  <c r="AO133" s="1"/>
  <c r="AK148"/>
  <c r="AK152"/>
  <c r="AG133"/>
  <c r="AJ140"/>
  <c r="AG140"/>
  <c r="AN142"/>
  <c r="AO142" s="1"/>
  <c r="AJ142"/>
  <c r="AK142" s="1"/>
  <c r="R68"/>
  <c r="W35"/>
  <c r="R60"/>
  <c r="R177"/>
  <c r="V181"/>
  <c r="W181" s="1"/>
  <c r="AC181" s="1"/>
  <c r="R195"/>
  <c r="AG25"/>
  <c r="AK25" s="1"/>
  <c r="AO25" s="1"/>
  <c r="AG29"/>
  <c r="AK29" s="1"/>
  <c r="AO29" s="1"/>
  <c r="AJ46"/>
  <c r="AK46" s="1"/>
  <c r="AN73"/>
  <c r="AO73" s="1"/>
  <c r="AN80"/>
  <c r="AO80" s="1"/>
  <c r="AJ82"/>
  <c r="AJ86"/>
  <c r="AK86" s="1"/>
  <c r="AJ112"/>
  <c r="AN115"/>
  <c r="AO115" s="1"/>
  <c r="AG115"/>
  <c r="AN118"/>
  <c r="AO118" s="1"/>
  <c r="AG118"/>
  <c r="AN119"/>
  <c r="AO119" s="1"/>
  <c r="AG119"/>
  <c r="AJ151"/>
  <c r="AN153"/>
  <c r="AO153" s="1"/>
  <c r="AG156"/>
  <c r="AK156" s="1"/>
  <c r="AJ167"/>
  <c r="AN169"/>
  <c r="AO169" s="1"/>
  <c r="AG172"/>
  <c r="AJ183"/>
  <c r="AG188"/>
  <c r="AJ199"/>
  <c r="AK199" s="1"/>
  <c r="AN201"/>
  <c r="AO201" s="1"/>
  <c r="AG204"/>
  <c r="AN12"/>
  <c r="AN16"/>
  <c r="AN20"/>
  <c r="AJ47"/>
  <c r="AJ55"/>
  <c r="AK55" s="1"/>
  <c r="AJ63"/>
  <c r="AK63" s="1"/>
  <c r="AN67"/>
  <c r="AO67" s="1"/>
  <c r="AJ71"/>
  <c r="AN81"/>
  <c r="AO81" s="1"/>
  <c r="AG88"/>
  <c r="AK88" s="1"/>
  <c r="AN97"/>
  <c r="AO97" s="1"/>
  <c r="AG97"/>
  <c r="AN100"/>
  <c r="AO100" s="1"/>
  <c r="AG100"/>
  <c r="AN105"/>
  <c r="AO105" s="1"/>
  <c r="AG105"/>
  <c r="AN107"/>
  <c r="AO107" s="1"/>
  <c r="AG107"/>
  <c r="AJ116"/>
  <c r="AN117"/>
  <c r="AO117" s="1"/>
  <c r="AG117"/>
  <c r="AJ136"/>
  <c r="AG136"/>
  <c r="AN137"/>
  <c r="AO137" s="1"/>
  <c r="AN141"/>
  <c r="AO141" s="1"/>
  <c r="AN145"/>
  <c r="AO145" s="1"/>
  <c r="AG150"/>
  <c r="AK150" s="1"/>
  <c r="AG173"/>
  <c r="AJ184"/>
  <c r="AG189"/>
  <c r="AJ200"/>
  <c r="AN202"/>
  <c r="AO202" s="1"/>
  <c r="AG205"/>
  <c r="AG11"/>
  <c r="AK11" s="1"/>
  <c r="AO11" s="1"/>
  <c r="AG15"/>
  <c r="AK15" s="1"/>
  <c r="AO15" s="1"/>
  <c r="AG19"/>
  <c r="AK19" s="1"/>
  <c r="AO19" s="1"/>
  <c r="AG23"/>
  <c r="AG27"/>
  <c r="AK27" s="1"/>
  <c r="AO27" s="1"/>
  <c r="AG31"/>
  <c r="AK31" s="1"/>
  <c r="AO31" s="1"/>
  <c r="AN57"/>
  <c r="AO57" s="1"/>
  <c r="AJ60"/>
  <c r="AK60" s="1"/>
  <c r="AN61"/>
  <c r="AO61" s="1"/>
  <c r="AN62"/>
  <c r="AO62" s="1"/>
  <c r="AG64"/>
  <c r="AN65"/>
  <c r="AO65" s="1"/>
  <c r="AJ66"/>
  <c r="AK66" s="1"/>
  <c r="AJ68"/>
  <c r="AK68" s="1"/>
  <c r="AN69"/>
  <c r="AO69" s="1"/>
  <c r="AN70"/>
  <c r="AO70" s="1"/>
  <c r="AN72"/>
  <c r="AO72" s="1"/>
  <c r="AN83"/>
  <c r="AO83" s="1"/>
  <c r="AN84"/>
  <c r="AO84" s="1"/>
  <c r="AJ84"/>
  <c r="AJ89"/>
  <c r="AK89" s="1"/>
  <c r="AJ93"/>
  <c r="AK93" s="1"/>
  <c r="AJ121"/>
  <c r="AJ123"/>
  <c r="AJ129"/>
  <c r="AJ131"/>
  <c r="AJ134"/>
  <c r="AG138"/>
  <c r="AG155"/>
  <c r="AJ157"/>
  <c r="AN159"/>
  <c r="AO159" s="1"/>
  <c r="AG162"/>
  <c r="AK162" s="1"/>
  <c r="AJ173"/>
  <c r="AG178"/>
  <c r="AK178" s="1"/>
  <c r="AJ189"/>
  <c r="AG194"/>
  <c r="AK194" s="1"/>
  <c r="AJ205"/>
  <c r="AN207"/>
  <c r="AO207" s="1"/>
  <c r="AJ24"/>
  <c r="AK24" s="1"/>
  <c r="AJ28"/>
  <c r="AK28" s="1"/>
  <c r="AJ32"/>
  <c r="AK32" s="1"/>
  <c r="AO32" s="1"/>
  <c r="AG48"/>
  <c r="AG56"/>
  <c r="AN78"/>
  <c r="AO78" s="1"/>
  <c r="AG92"/>
  <c r="AJ133"/>
  <c r="AN135"/>
  <c r="AO135" s="1"/>
  <c r="AG135"/>
  <c r="AN140"/>
  <c r="AO140" s="1"/>
  <c r="AG143"/>
  <c r="AK143" s="1"/>
  <c r="AK47"/>
  <c r="AN46"/>
  <c r="AO46" s="1"/>
  <c r="AN53"/>
  <c r="AO53" s="1"/>
  <c r="AN54"/>
  <c r="AO54" s="1"/>
  <c r="AG80"/>
  <c r="AN86"/>
  <c r="AO86" s="1"/>
  <c r="AN98"/>
  <c r="AO98" s="1"/>
  <c r="AG98"/>
  <c r="AK98" s="1"/>
  <c r="AN99"/>
  <c r="AO99" s="1"/>
  <c r="AG99"/>
  <c r="AN106"/>
  <c r="AO106" s="1"/>
  <c r="AG106"/>
  <c r="AK106" s="1"/>
  <c r="AN108"/>
  <c r="AO108" s="1"/>
  <c r="AG108"/>
  <c r="AJ115"/>
  <c r="AJ118"/>
  <c r="AK118" s="1"/>
  <c r="AJ119"/>
  <c r="AK119" s="1"/>
  <c r="AN126"/>
  <c r="AO126" s="1"/>
  <c r="AG126"/>
  <c r="AK126" s="1"/>
  <c r="AG153"/>
  <c r="AJ155"/>
  <c r="AN157"/>
  <c r="AO157" s="1"/>
  <c r="AG160"/>
  <c r="AK160" s="1"/>
  <c r="AJ171"/>
  <c r="AK171" s="1"/>
  <c r="AJ187"/>
  <c r="AG192"/>
  <c r="AJ203"/>
  <c r="AK203" s="1"/>
  <c r="AN205"/>
  <c r="AO205" s="1"/>
  <c r="AG10"/>
  <c r="AK10" s="1"/>
  <c r="AO10" s="1"/>
  <c r="AG12"/>
  <c r="AG14"/>
  <c r="AG16"/>
  <c r="AG18"/>
  <c r="AK18" s="1"/>
  <c r="AO18" s="1"/>
  <c r="AG20"/>
  <c r="AG22"/>
  <c r="AG26"/>
  <c r="AG30"/>
  <c r="AG34"/>
  <c r="AK34" s="1"/>
  <c r="AO34" s="1"/>
  <c r="AG38"/>
  <c r="AK38" s="1"/>
  <c r="AG42"/>
  <c r="AK42" s="1"/>
  <c r="AN47"/>
  <c r="AO47" s="1"/>
  <c r="AN52"/>
  <c r="AO52" s="1"/>
  <c r="AJ59"/>
  <c r="AK59" s="1"/>
  <c r="AN63"/>
  <c r="AO63" s="1"/>
  <c r="AJ67"/>
  <c r="AK67" s="1"/>
  <c r="AN71"/>
  <c r="AO71" s="1"/>
  <c r="AJ75"/>
  <c r="AK75" s="1"/>
  <c r="AN90"/>
  <c r="AO90" s="1"/>
  <c r="AJ97"/>
  <c r="AK97" s="1"/>
  <c r="AJ100"/>
  <c r="AJ105"/>
  <c r="AK105" s="1"/>
  <c r="AJ107"/>
  <c r="AN111"/>
  <c r="AO111" s="1"/>
  <c r="AG111"/>
  <c r="AJ117"/>
  <c r="AN124"/>
  <c r="AO124" s="1"/>
  <c r="AG124"/>
  <c r="AK124" s="1"/>
  <c r="AN130"/>
  <c r="AO130" s="1"/>
  <c r="AG130"/>
  <c r="AK130" s="1"/>
  <c r="AN136"/>
  <c r="AO136" s="1"/>
  <c r="AG154"/>
  <c r="AK154" s="1"/>
  <c r="AJ172"/>
  <c r="AG177"/>
  <c r="AJ188"/>
  <c r="AG193"/>
  <c r="AJ204"/>
  <c r="AN206"/>
  <c r="AO206" s="1"/>
  <c r="AN50"/>
  <c r="AO50" s="1"/>
  <c r="AN58"/>
  <c r="AO58" s="1"/>
  <c r="AJ64"/>
  <c r="AN66"/>
  <c r="AO66" s="1"/>
  <c r="AG72"/>
  <c r="AG84"/>
  <c r="AK84" s="1"/>
  <c r="AN89"/>
  <c r="AO89" s="1"/>
  <c r="AN138"/>
  <c r="AO138" s="1"/>
  <c r="AJ138"/>
  <c r="AG144"/>
  <c r="AN147"/>
  <c r="AO147" s="1"/>
  <c r="AJ161"/>
  <c r="AK161" s="1"/>
  <c r="AN163"/>
  <c r="AO163" s="1"/>
  <c r="AG166"/>
  <c r="AK166" s="1"/>
  <c r="AJ177"/>
  <c r="AG182"/>
  <c r="AK182" s="1"/>
  <c r="AJ193"/>
  <c r="AN195"/>
  <c r="AO195" s="1"/>
  <c r="AG198"/>
  <c r="AK198" s="1"/>
  <c r="AN24"/>
  <c r="AN28"/>
  <c r="AJ56"/>
  <c r="AN74"/>
  <c r="AO74" s="1"/>
  <c r="AJ92"/>
  <c r="AN94"/>
  <c r="AO94" s="1"/>
  <c r="AN96"/>
  <c r="AO96" s="1"/>
  <c r="AG96"/>
  <c r="AN101"/>
  <c r="AO101" s="1"/>
  <c r="AG101"/>
  <c r="AN104"/>
  <c r="AO104" s="1"/>
  <c r="AG104"/>
  <c r="AK104" s="1"/>
  <c r="AN122"/>
  <c r="AO122" s="1"/>
  <c r="AG122"/>
  <c r="AK122" s="1"/>
  <c r="AN125"/>
  <c r="AO125" s="1"/>
  <c r="AG125"/>
  <c r="AN127"/>
  <c r="AO127" s="1"/>
  <c r="AG127"/>
  <c r="AN128"/>
  <c r="AO128" s="1"/>
  <c r="AG128"/>
  <c r="AK128" s="1"/>
  <c r="AJ135"/>
  <c r="AN143"/>
  <c r="AO143" s="1"/>
  <c r="AK82"/>
  <c r="AK167"/>
  <c r="AK157"/>
  <c r="AK183"/>
  <c r="AJ80"/>
  <c r="AK99"/>
  <c r="AK108"/>
  <c r="AJ159"/>
  <c r="AK159" s="1"/>
  <c r="AN161"/>
  <c r="AO161" s="1"/>
  <c r="AG164"/>
  <c r="AK164" s="1"/>
  <c r="AJ175"/>
  <c r="AK175" s="1"/>
  <c r="AJ191"/>
  <c r="AK191" s="1"/>
  <c r="AN193"/>
  <c r="AO193" s="1"/>
  <c r="AG196"/>
  <c r="AJ207"/>
  <c r="AK207" s="1"/>
  <c r="AJ176"/>
  <c r="AK176" s="1"/>
  <c r="AG181"/>
  <c r="AJ192"/>
  <c r="AN194"/>
  <c r="AO194" s="1"/>
  <c r="AG197"/>
  <c r="AG147"/>
  <c r="AJ149"/>
  <c r="AK149" s="1"/>
  <c r="AN151"/>
  <c r="AO151" s="1"/>
  <c r="AJ165"/>
  <c r="AK165" s="1"/>
  <c r="AN167"/>
  <c r="AO167" s="1"/>
  <c r="AG170"/>
  <c r="AK170" s="1"/>
  <c r="AJ181"/>
  <c r="AG186"/>
  <c r="AK186" s="1"/>
  <c r="AJ197"/>
  <c r="AN199"/>
  <c r="AO199" s="1"/>
  <c r="AG202"/>
  <c r="AK202" s="1"/>
  <c r="AK101"/>
  <c r="AK127"/>
  <c r="AK71"/>
  <c r="AK187"/>
  <c r="AJ147"/>
  <c r="AN149"/>
  <c r="AO149" s="1"/>
  <c r="AJ163"/>
  <c r="AK163" s="1"/>
  <c r="AN165"/>
  <c r="AO165" s="1"/>
  <c r="AG168"/>
  <c r="AK168" s="1"/>
  <c r="AJ179"/>
  <c r="AK179" s="1"/>
  <c r="AG184"/>
  <c r="AJ195"/>
  <c r="AK195" s="1"/>
  <c r="AN197"/>
  <c r="AO197" s="1"/>
  <c r="AG200"/>
  <c r="AJ30"/>
  <c r="AG116"/>
  <c r="AJ141"/>
  <c r="AK141" s="1"/>
  <c r="AJ145"/>
  <c r="AK145" s="1"/>
  <c r="AG146"/>
  <c r="AK146" s="1"/>
  <c r="AJ180"/>
  <c r="AK180" s="1"/>
  <c r="AG185"/>
  <c r="AJ196"/>
  <c r="AN198"/>
  <c r="AO198" s="1"/>
  <c r="AG201"/>
  <c r="AJ72"/>
  <c r="AK102"/>
  <c r="AK103"/>
  <c r="AK120"/>
  <c r="AG121"/>
  <c r="AG123"/>
  <c r="AG129"/>
  <c r="AG131"/>
  <c r="AG134"/>
  <c r="AG151"/>
  <c r="AJ153"/>
  <c r="AN155"/>
  <c r="AO155" s="1"/>
  <c r="AG158"/>
  <c r="AK158" s="1"/>
  <c r="AJ169"/>
  <c r="AK169" s="1"/>
  <c r="AG174"/>
  <c r="AK174" s="1"/>
  <c r="AJ185"/>
  <c r="AG190"/>
  <c r="AK190" s="1"/>
  <c r="AJ201"/>
  <c r="AN203"/>
  <c r="AO203" s="1"/>
  <c r="AG206"/>
  <c r="AK206" s="1"/>
  <c r="Z16"/>
  <c r="W33"/>
  <c r="R198"/>
  <c r="R202"/>
  <c r="R203"/>
  <c r="Z12"/>
  <c r="O45"/>
  <c r="S45" s="1"/>
  <c r="Z45"/>
  <c r="R64"/>
  <c r="R66"/>
  <c r="R80"/>
  <c r="R88"/>
  <c r="S88" s="1"/>
  <c r="O117"/>
  <c r="O125"/>
  <c r="O133"/>
  <c r="O141"/>
  <c r="O149"/>
  <c r="R9"/>
  <c r="Z25"/>
  <c r="Z29"/>
  <c r="Z33"/>
  <c r="Z37"/>
  <c r="Z41"/>
  <c r="S16"/>
  <c r="W16" s="1"/>
  <c r="O29"/>
  <c r="R58"/>
  <c r="V62"/>
  <c r="W62" s="1"/>
  <c r="AC62" s="1"/>
  <c r="R70"/>
  <c r="S150"/>
  <c r="O113"/>
  <c r="O121"/>
  <c r="O129"/>
  <c r="O137"/>
  <c r="O145"/>
  <c r="O8"/>
  <c r="S18"/>
  <c r="W18" s="1"/>
  <c r="Z46"/>
  <c r="O46"/>
  <c r="S46" s="1"/>
  <c r="Z47"/>
  <c r="O47"/>
  <c r="S47" s="1"/>
  <c r="Z48"/>
  <c r="O48"/>
  <c r="S48" s="1"/>
  <c r="Z49"/>
  <c r="O49"/>
  <c r="S49" s="1"/>
  <c r="Z50"/>
  <c r="O50"/>
  <c r="S50" s="1"/>
  <c r="Z51"/>
  <c r="O51"/>
  <c r="S51" s="1"/>
  <c r="Z52"/>
  <c r="O52"/>
  <c r="S52" s="1"/>
  <c r="Z53"/>
  <c r="O53"/>
  <c r="S53" s="1"/>
  <c r="Z54"/>
  <c r="O54"/>
  <c r="S54" s="1"/>
  <c r="Z55"/>
  <c r="O55"/>
  <c r="S55" s="1"/>
  <c r="Z56"/>
  <c r="O56"/>
  <c r="S56" s="1"/>
  <c r="O57"/>
  <c r="S57" s="1"/>
  <c r="Z57"/>
  <c r="O64"/>
  <c r="Z64"/>
  <c r="O63"/>
  <c r="S63" s="1"/>
  <c r="Z63"/>
  <c r="V71"/>
  <c r="W71" s="1"/>
  <c r="AC71" s="1"/>
  <c r="O62"/>
  <c r="Z62"/>
  <c r="O65"/>
  <c r="S65" s="1"/>
  <c r="Z65"/>
  <c r="O79"/>
  <c r="S79" s="1"/>
  <c r="Z79"/>
  <c r="O87"/>
  <c r="S87" s="1"/>
  <c r="Z87"/>
  <c r="O92"/>
  <c r="S92" s="1"/>
  <c r="Z92"/>
  <c r="O96"/>
  <c r="S96" s="1"/>
  <c r="O100"/>
  <c r="S100" s="1"/>
  <c r="O104"/>
  <c r="S104" s="1"/>
  <c r="V122"/>
  <c r="W122" s="1"/>
  <c r="AC122" s="1"/>
  <c r="V138"/>
  <c r="W138" s="1"/>
  <c r="AC138" s="1"/>
  <c r="O177"/>
  <c r="Z177"/>
  <c r="V180"/>
  <c r="W180" s="1"/>
  <c r="AC180" s="1"/>
  <c r="O188"/>
  <c r="S188" s="1"/>
  <c r="Z188"/>
  <c r="Z196"/>
  <c r="O196"/>
  <c r="O197"/>
  <c r="Z197"/>
  <c r="O179"/>
  <c r="S179" s="1"/>
  <c r="Z179"/>
  <c r="V178"/>
  <c r="W178" s="1"/>
  <c r="AC178" s="1"/>
  <c r="O186"/>
  <c r="S186" s="1"/>
  <c r="Z186"/>
  <c r="V194"/>
  <c r="W194" s="1"/>
  <c r="AC194" s="1"/>
  <c r="S12"/>
  <c r="W12" s="1"/>
  <c r="S24"/>
  <c r="W24" s="1"/>
  <c r="S32"/>
  <c r="W32" s="1"/>
  <c r="S40"/>
  <c r="O15"/>
  <c r="S15" s="1"/>
  <c r="W15" s="1"/>
  <c r="O19"/>
  <c r="S19" s="1"/>
  <c r="W19" s="1"/>
  <c r="O23"/>
  <c r="S23" s="1"/>
  <c r="W23" s="1"/>
  <c r="O27"/>
  <c r="S27" s="1"/>
  <c r="W27" s="1"/>
  <c r="O20"/>
  <c r="S20" s="1"/>
  <c r="W20" s="1"/>
  <c r="Z17"/>
  <c r="R76"/>
  <c r="S76" s="1"/>
  <c r="R84"/>
  <c r="S84" s="1"/>
  <c r="R94"/>
  <c r="R119"/>
  <c r="R135"/>
  <c r="R151"/>
  <c r="Z88"/>
  <c r="Z100"/>
  <c r="Z108"/>
  <c r="R117"/>
  <c r="S117" s="1"/>
  <c r="Z118"/>
  <c r="R133"/>
  <c r="R149"/>
  <c r="S149" s="1"/>
  <c r="Z150"/>
  <c r="O126"/>
  <c r="S126" s="1"/>
  <c r="R181"/>
  <c r="V199"/>
  <c r="W199" s="1"/>
  <c r="AC199" s="1"/>
  <c r="R200"/>
  <c r="V203"/>
  <c r="W203" s="1"/>
  <c r="AC203" s="1"/>
  <c r="R207"/>
  <c r="O118"/>
  <c r="S118" s="1"/>
  <c r="R183"/>
  <c r="O153"/>
  <c r="O60"/>
  <c r="S60" s="1"/>
  <c r="Z60"/>
  <c r="O59"/>
  <c r="S59" s="1"/>
  <c r="Z59"/>
  <c r="V67"/>
  <c r="W67" s="1"/>
  <c r="AC67" s="1"/>
  <c r="O58"/>
  <c r="Z58"/>
  <c r="O61"/>
  <c r="S61" s="1"/>
  <c r="Z61"/>
  <c r="V69"/>
  <c r="W69" s="1"/>
  <c r="AC69" s="1"/>
  <c r="Z72"/>
  <c r="O93"/>
  <c r="Z93"/>
  <c r="O77"/>
  <c r="S77" s="1"/>
  <c r="Z77"/>
  <c r="O85"/>
  <c r="S85" s="1"/>
  <c r="Z85"/>
  <c r="O95"/>
  <c r="S95" s="1"/>
  <c r="O99"/>
  <c r="S99" s="1"/>
  <c r="O103"/>
  <c r="S103" s="1"/>
  <c r="O107"/>
  <c r="S107" s="1"/>
  <c r="O111"/>
  <c r="S111" s="1"/>
  <c r="O94"/>
  <c r="Z94"/>
  <c r="O70"/>
  <c r="Z70"/>
  <c r="O115"/>
  <c r="Z115"/>
  <c r="O123"/>
  <c r="Z123"/>
  <c r="O131"/>
  <c r="Z131"/>
  <c r="O139"/>
  <c r="Z139"/>
  <c r="O147"/>
  <c r="Z147"/>
  <c r="V118"/>
  <c r="W118" s="1"/>
  <c r="AC118" s="1"/>
  <c r="V134"/>
  <c r="W134" s="1"/>
  <c r="AC134" s="1"/>
  <c r="V150"/>
  <c r="W150" s="1"/>
  <c r="AC150" s="1"/>
  <c r="V155"/>
  <c r="W155" s="1"/>
  <c r="AC155" s="1"/>
  <c r="V156"/>
  <c r="W156" s="1"/>
  <c r="AC156" s="1"/>
  <c r="V157"/>
  <c r="W157" s="1"/>
  <c r="AC157" s="1"/>
  <c r="V158"/>
  <c r="W158" s="1"/>
  <c r="AC158" s="1"/>
  <c r="V159"/>
  <c r="W159" s="1"/>
  <c r="AC159" s="1"/>
  <c r="V160"/>
  <c r="W160" s="1"/>
  <c r="AC160" s="1"/>
  <c r="V161"/>
  <c r="W161" s="1"/>
  <c r="AC161" s="1"/>
  <c r="V162"/>
  <c r="W162" s="1"/>
  <c r="AC162" s="1"/>
  <c r="V163"/>
  <c r="W163" s="1"/>
  <c r="AC163" s="1"/>
  <c r="V164"/>
  <c r="W164" s="1"/>
  <c r="AC164" s="1"/>
  <c r="V165"/>
  <c r="W165" s="1"/>
  <c r="AC165" s="1"/>
  <c r="V166"/>
  <c r="W166" s="1"/>
  <c r="AC166" s="1"/>
  <c r="V167"/>
  <c r="W167" s="1"/>
  <c r="AC167" s="1"/>
  <c r="V168"/>
  <c r="W168" s="1"/>
  <c r="AC168" s="1"/>
  <c r="V169"/>
  <c r="W169" s="1"/>
  <c r="AC169" s="1"/>
  <c r="V170"/>
  <c r="W170" s="1"/>
  <c r="AC170" s="1"/>
  <c r="V171"/>
  <c r="W171" s="1"/>
  <c r="AC171" s="1"/>
  <c r="V172"/>
  <c r="W172" s="1"/>
  <c r="AC172" s="1"/>
  <c r="O116"/>
  <c r="S116" s="1"/>
  <c r="Z116"/>
  <c r="O124"/>
  <c r="S124" s="1"/>
  <c r="Z124"/>
  <c r="O132"/>
  <c r="S132" s="1"/>
  <c r="Z132"/>
  <c r="O140"/>
  <c r="S140" s="1"/>
  <c r="Z140"/>
  <c r="O148"/>
  <c r="S148" s="1"/>
  <c r="Z148"/>
  <c r="O173"/>
  <c r="Z173"/>
  <c r="O189"/>
  <c r="Z189"/>
  <c r="Z200"/>
  <c r="O200"/>
  <c r="V176"/>
  <c r="W176" s="1"/>
  <c r="AC176" s="1"/>
  <c r="O184"/>
  <c r="S184" s="1"/>
  <c r="Z184"/>
  <c r="V192"/>
  <c r="W192" s="1"/>
  <c r="AC192" s="1"/>
  <c r="O191"/>
  <c r="S191" s="1"/>
  <c r="Z191"/>
  <c r="O175"/>
  <c r="Z175"/>
  <c r="V174"/>
  <c r="W174" s="1"/>
  <c r="AC174" s="1"/>
  <c r="O182"/>
  <c r="S182" s="1"/>
  <c r="Z182"/>
  <c r="V190"/>
  <c r="W190" s="1"/>
  <c r="AC190" s="1"/>
  <c r="O193"/>
  <c r="Z193"/>
  <c r="V9"/>
  <c r="Z13"/>
  <c r="O22"/>
  <c r="S22" s="1"/>
  <c r="W22" s="1"/>
  <c r="O30"/>
  <c r="S30" s="1"/>
  <c r="W30" s="1"/>
  <c r="O38"/>
  <c r="S38" s="1"/>
  <c r="Z18"/>
  <c r="Z19"/>
  <c r="O10"/>
  <c r="S10" s="1"/>
  <c r="W10" s="1"/>
  <c r="O31"/>
  <c r="S31" s="1"/>
  <c r="W31" s="1"/>
  <c r="O39"/>
  <c r="S39" s="1"/>
  <c r="O13"/>
  <c r="S13" s="1"/>
  <c r="W13" s="1"/>
  <c r="O21"/>
  <c r="S21" s="1"/>
  <c r="W21" s="1"/>
  <c r="Z24"/>
  <c r="Z28"/>
  <c r="Z32"/>
  <c r="Z36"/>
  <c r="Z40"/>
  <c r="Z44"/>
  <c r="R62"/>
  <c r="V66"/>
  <c r="W66" s="1"/>
  <c r="AC66" s="1"/>
  <c r="O74"/>
  <c r="O82"/>
  <c r="O90"/>
  <c r="R72"/>
  <c r="S72" s="1"/>
  <c r="R74"/>
  <c r="R82"/>
  <c r="R90"/>
  <c r="Z113"/>
  <c r="Z117"/>
  <c r="Z121"/>
  <c r="Z125"/>
  <c r="Z129"/>
  <c r="Z133"/>
  <c r="Z137"/>
  <c r="Z141"/>
  <c r="Z145"/>
  <c r="Z149"/>
  <c r="O108"/>
  <c r="S108" s="1"/>
  <c r="Z112"/>
  <c r="R123"/>
  <c r="R139"/>
  <c r="Z104"/>
  <c r="Z95"/>
  <c r="Z106"/>
  <c r="R113"/>
  <c r="S113" s="1"/>
  <c r="Z114"/>
  <c r="R129"/>
  <c r="S129" s="1"/>
  <c r="Z130"/>
  <c r="R145"/>
  <c r="S145" s="1"/>
  <c r="Z146"/>
  <c r="O114"/>
  <c r="S114" s="1"/>
  <c r="O146"/>
  <c r="S146" s="1"/>
  <c r="R196"/>
  <c r="V206"/>
  <c r="W206" s="1"/>
  <c r="AC206" s="1"/>
  <c r="V198"/>
  <c r="W198" s="1"/>
  <c r="AC198" s="1"/>
  <c r="R199"/>
  <c r="V201"/>
  <c r="W201" s="1"/>
  <c r="AC201" s="1"/>
  <c r="V202"/>
  <c r="W202" s="1"/>
  <c r="AC202" s="1"/>
  <c r="V204"/>
  <c r="W204" s="1"/>
  <c r="AC204" s="1"/>
  <c r="R205"/>
  <c r="V207"/>
  <c r="W207" s="1"/>
  <c r="AC207" s="1"/>
  <c r="O138"/>
  <c r="S138" s="1"/>
  <c r="Z153"/>
  <c r="V46"/>
  <c r="W46" s="1"/>
  <c r="AC46" s="1"/>
  <c r="V47"/>
  <c r="W47" s="1"/>
  <c r="AC47" s="1"/>
  <c r="V48"/>
  <c r="W48" s="1"/>
  <c r="AC48" s="1"/>
  <c r="V49"/>
  <c r="W49" s="1"/>
  <c r="AC49" s="1"/>
  <c r="V50"/>
  <c r="W50" s="1"/>
  <c r="AC50" s="1"/>
  <c r="V51"/>
  <c r="W51" s="1"/>
  <c r="AC51" s="1"/>
  <c r="V52"/>
  <c r="W52" s="1"/>
  <c r="AC52" s="1"/>
  <c r="V53"/>
  <c r="W53" s="1"/>
  <c r="AC53" s="1"/>
  <c r="V54"/>
  <c r="W54" s="1"/>
  <c r="AC54" s="1"/>
  <c r="V55"/>
  <c r="W55" s="1"/>
  <c r="AC55" s="1"/>
  <c r="V56"/>
  <c r="W56" s="1"/>
  <c r="AC56" s="1"/>
  <c r="V57"/>
  <c r="W57" s="1"/>
  <c r="AC57" s="1"/>
  <c r="V63"/>
  <c r="W63" s="1"/>
  <c r="AC63" s="1"/>
  <c r="O71"/>
  <c r="S71" s="1"/>
  <c r="Z71"/>
  <c r="V65"/>
  <c r="W65" s="1"/>
  <c r="AC65" s="1"/>
  <c r="O75"/>
  <c r="S75" s="1"/>
  <c r="Z75"/>
  <c r="O83"/>
  <c r="S83" s="1"/>
  <c r="Z83"/>
  <c r="O91"/>
  <c r="S91" s="1"/>
  <c r="Z91"/>
  <c r="O98"/>
  <c r="S98" s="1"/>
  <c r="O102"/>
  <c r="S102" s="1"/>
  <c r="V114"/>
  <c r="W114" s="1"/>
  <c r="AC114" s="1"/>
  <c r="V130"/>
  <c r="W130" s="1"/>
  <c r="AC130" s="1"/>
  <c r="V146"/>
  <c r="W146" s="1"/>
  <c r="AC146" s="1"/>
  <c r="Z185"/>
  <c r="O185"/>
  <c r="S185" s="1"/>
  <c r="Z198"/>
  <c r="O198"/>
  <c r="S198" s="1"/>
  <c r="Z203"/>
  <c r="O203"/>
  <c r="S203" s="1"/>
  <c r="O180"/>
  <c r="S180" s="1"/>
  <c r="Z180"/>
  <c r="V188"/>
  <c r="W188" s="1"/>
  <c r="AC188" s="1"/>
  <c r="O187"/>
  <c r="S187" s="1"/>
  <c r="Z187"/>
  <c r="Z199"/>
  <c r="O199"/>
  <c r="Z201"/>
  <c r="O201"/>
  <c r="Z202"/>
  <c r="O202"/>
  <c r="S202" s="1"/>
  <c r="O204"/>
  <c r="Z204"/>
  <c r="Z205"/>
  <c r="O205"/>
  <c r="O207"/>
  <c r="S207" s="1"/>
  <c r="Z207"/>
  <c r="Z195"/>
  <c r="O195"/>
  <c r="S195" s="1"/>
  <c r="O178"/>
  <c r="S178" s="1"/>
  <c r="Z178"/>
  <c r="V186"/>
  <c r="W186" s="1"/>
  <c r="AC186" s="1"/>
  <c r="O194"/>
  <c r="S194" s="1"/>
  <c r="Z194"/>
  <c r="S28"/>
  <c r="W28" s="1"/>
  <c r="S36"/>
  <c r="W36" s="1"/>
  <c r="S44"/>
  <c r="O14"/>
  <c r="S14" s="1"/>
  <c r="W14" s="1"/>
  <c r="S25"/>
  <c r="W25" s="1"/>
  <c r="S29"/>
  <c r="W29" s="1"/>
  <c r="S37"/>
  <c r="W37" s="1"/>
  <c r="Z21"/>
  <c r="Z35"/>
  <c r="Z43"/>
  <c r="R93"/>
  <c r="Z76"/>
  <c r="Z102"/>
  <c r="Z78"/>
  <c r="Z107"/>
  <c r="Z111"/>
  <c r="R127"/>
  <c r="R143"/>
  <c r="Z99"/>
  <c r="R125"/>
  <c r="S125" s="1"/>
  <c r="Z126"/>
  <c r="R141"/>
  <c r="S141" s="1"/>
  <c r="Z142"/>
  <c r="Z154"/>
  <c r="O142"/>
  <c r="S142" s="1"/>
  <c r="O154"/>
  <c r="S154" s="1"/>
  <c r="R153"/>
  <c r="R173"/>
  <c r="R189"/>
  <c r="R201"/>
  <c r="V205"/>
  <c r="W205" s="1"/>
  <c r="AC205" s="1"/>
  <c r="R206"/>
  <c r="O134"/>
  <c r="S134" s="1"/>
  <c r="V197"/>
  <c r="W197" s="1"/>
  <c r="AC197" s="1"/>
  <c r="R193"/>
  <c r="O9"/>
  <c r="Z9"/>
  <c r="V45"/>
  <c r="W45" s="1"/>
  <c r="AC45" s="1"/>
  <c r="O68"/>
  <c r="S68" s="1"/>
  <c r="Z68"/>
  <c r="V59"/>
  <c r="W59" s="1"/>
  <c r="AC59" s="1"/>
  <c r="O67"/>
  <c r="S67" s="1"/>
  <c r="Z67"/>
  <c r="O66"/>
  <c r="S66" s="1"/>
  <c r="Z66"/>
  <c r="V61"/>
  <c r="W61" s="1"/>
  <c r="AC61" s="1"/>
  <c r="O69"/>
  <c r="S69" s="1"/>
  <c r="Z69"/>
  <c r="O73"/>
  <c r="S73" s="1"/>
  <c r="Z73"/>
  <c r="O81"/>
  <c r="S81" s="1"/>
  <c r="Z81"/>
  <c r="O89"/>
  <c r="S89" s="1"/>
  <c r="Z89"/>
  <c r="O97"/>
  <c r="S97" s="1"/>
  <c r="O101"/>
  <c r="S101" s="1"/>
  <c r="O105"/>
  <c r="S105" s="1"/>
  <c r="O109"/>
  <c r="S109" s="1"/>
  <c r="V94"/>
  <c r="W94" s="1"/>
  <c r="AC94" s="1"/>
  <c r="O119"/>
  <c r="Z119"/>
  <c r="O127"/>
  <c r="Z127"/>
  <c r="O135"/>
  <c r="S135" s="1"/>
  <c r="Z135"/>
  <c r="O143"/>
  <c r="S143" s="1"/>
  <c r="Z143"/>
  <c r="O151"/>
  <c r="S151" s="1"/>
  <c r="Z151"/>
  <c r="V126"/>
  <c r="W126" s="1"/>
  <c r="AC126" s="1"/>
  <c r="V142"/>
  <c r="W142" s="1"/>
  <c r="AC142" s="1"/>
  <c r="V154"/>
  <c r="W154" s="1"/>
  <c r="AC154" s="1"/>
  <c r="O155"/>
  <c r="S155" s="1"/>
  <c r="Z155"/>
  <c r="O156"/>
  <c r="S156" s="1"/>
  <c r="Z156"/>
  <c r="O157"/>
  <c r="S157" s="1"/>
  <c r="Z157"/>
  <c r="O158"/>
  <c r="S158" s="1"/>
  <c r="Z158"/>
  <c r="Z159"/>
  <c r="O159"/>
  <c r="S159" s="1"/>
  <c r="Z160"/>
  <c r="O160"/>
  <c r="S160" s="1"/>
  <c r="Z161"/>
  <c r="O161"/>
  <c r="S161" s="1"/>
  <c r="Z162"/>
  <c r="O162"/>
  <c r="S162" s="1"/>
  <c r="Z163"/>
  <c r="O163"/>
  <c r="S163" s="1"/>
  <c r="Z164"/>
  <c r="O164"/>
  <c r="S164" s="1"/>
  <c r="Z165"/>
  <c r="O165"/>
  <c r="S165" s="1"/>
  <c r="Z166"/>
  <c r="O166"/>
  <c r="S166" s="1"/>
  <c r="Z167"/>
  <c r="O167"/>
  <c r="S167" s="1"/>
  <c r="Z168"/>
  <c r="O168"/>
  <c r="S168" s="1"/>
  <c r="Z169"/>
  <c r="O169"/>
  <c r="S169" s="1"/>
  <c r="Z170"/>
  <c r="O170"/>
  <c r="S170" s="1"/>
  <c r="Z171"/>
  <c r="O171"/>
  <c r="S171" s="1"/>
  <c r="O172"/>
  <c r="S172" s="1"/>
  <c r="Z172"/>
  <c r="O120"/>
  <c r="S120" s="1"/>
  <c r="Z120"/>
  <c r="O128"/>
  <c r="S128" s="1"/>
  <c r="Z128"/>
  <c r="O136"/>
  <c r="S136" s="1"/>
  <c r="Z136"/>
  <c r="O144"/>
  <c r="S144" s="1"/>
  <c r="Z144"/>
  <c r="O152"/>
  <c r="S152" s="1"/>
  <c r="Z152"/>
  <c r="O181"/>
  <c r="S181" s="1"/>
  <c r="Z181"/>
  <c r="Z206"/>
  <c r="O206"/>
  <c r="O176"/>
  <c r="S176" s="1"/>
  <c r="Z176"/>
  <c r="V184"/>
  <c r="W184" s="1"/>
  <c r="AC184" s="1"/>
  <c r="O192"/>
  <c r="S192" s="1"/>
  <c r="Z192"/>
  <c r="Z183"/>
  <c r="O183"/>
  <c r="S183" s="1"/>
  <c r="O174"/>
  <c r="S174" s="1"/>
  <c r="Z174"/>
  <c r="V182"/>
  <c r="W182" s="1"/>
  <c r="AC182" s="1"/>
  <c r="O190"/>
  <c r="S190" s="1"/>
  <c r="Z190"/>
  <c r="Z11"/>
  <c r="Z15"/>
  <c r="O26"/>
  <c r="S26" s="1"/>
  <c r="W26" s="1"/>
  <c r="O34"/>
  <c r="S34" s="1"/>
  <c r="W34" s="1"/>
  <c r="O42"/>
  <c r="S42" s="1"/>
  <c r="O11"/>
  <c r="S11" s="1"/>
  <c r="W11" s="1"/>
  <c r="O17"/>
  <c r="S17" s="1"/>
  <c r="W17" s="1"/>
  <c r="Z30"/>
  <c r="Z34"/>
  <c r="Z38"/>
  <c r="Z42"/>
  <c r="V58"/>
  <c r="W58" s="1"/>
  <c r="AC58" s="1"/>
  <c r="O86"/>
  <c r="R78"/>
  <c r="S78" s="1"/>
  <c r="R86"/>
  <c r="V70"/>
  <c r="W70" s="1"/>
  <c r="AC70" s="1"/>
  <c r="Z101"/>
  <c r="O106"/>
  <c r="S106" s="1"/>
  <c r="O110"/>
  <c r="S110" s="1"/>
  <c r="R115"/>
  <c r="R131"/>
  <c r="R147"/>
  <c r="Z96"/>
  <c r="Z103"/>
  <c r="Z110"/>
  <c r="R121"/>
  <c r="S121" s="1"/>
  <c r="Z122"/>
  <c r="R137"/>
  <c r="S137" s="1"/>
  <c r="Z138"/>
  <c r="O130"/>
  <c r="S130" s="1"/>
  <c r="V200"/>
  <c r="W200" s="1"/>
  <c r="AC200" s="1"/>
  <c r="R204"/>
  <c r="V196"/>
  <c r="W196" s="1"/>
  <c r="AC196" s="1"/>
  <c r="R197"/>
  <c r="O112"/>
  <c r="S112" s="1"/>
  <c r="O122"/>
  <c r="S122" s="1"/>
  <c r="V193"/>
  <c r="W193" s="1"/>
  <c r="AC193" s="1"/>
  <c r="EP32" l="1"/>
  <c r="AK144"/>
  <c r="S94"/>
  <c r="CM122"/>
  <c r="S70"/>
  <c r="AK33"/>
  <c r="AO33" s="1"/>
  <c r="AK26"/>
  <c r="AO26" s="1"/>
  <c r="AK16"/>
  <c r="S200"/>
  <c r="BU134"/>
  <c r="AO17"/>
  <c r="AB117"/>
  <c r="AB149"/>
  <c r="AB184"/>
  <c r="AB126"/>
  <c r="AB45"/>
  <c r="AB121"/>
  <c r="AB179"/>
  <c r="AB157"/>
  <c r="AB155"/>
  <c r="AB69"/>
  <c r="AB67"/>
  <c r="AB175"/>
  <c r="AB181"/>
  <c r="AB129"/>
  <c r="AB77"/>
  <c r="AB194"/>
  <c r="AB138"/>
  <c r="AB79"/>
  <c r="AB191"/>
  <c r="AB83"/>
  <c r="AB65"/>
  <c r="AB133"/>
  <c r="AB177"/>
  <c r="AB91"/>
  <c r="AB188"/>
  <c r="AB130"/>
  <c r="AB57"/>
  <c r="AB55"/>
  <c r="AB53"/>
  <c r="AB51"/>
  <c r="AB49"/>
  <c r="AB47"/>
  <c r="AB141"/>
  <c r="AB176"/>
  <c r="AB171"/>
  <c r="AB169"/>
  <c r="AB167"/>
  <c r="AB165"/>
  <c r="AB163"/>
  <c r="AB161"/>
  <c r="AB159"/>
  <c r="AB134"/>
  <c r="AB195"/>
  <c r="AB189"/>
  <c r="AB113"/>
  <c r="AB81"/>
  <c r="AB180"/>
  <c r="AB64"/>
  <c r="AB142"/>
  <c r="AB59"/>
  <c r="AB185"/>
  <c r="AB125"/>
  <c r="AB62"/>
  <c r="AB174"/>
  <c r="AB192"/>
  <c r="AB158"/>
  <c r="AB156"/>
  <c r="AB199"/>
  <c r="AB145"/>
  <c r="AB85"/>
  <c r="AB68"/>
  <c r="AB122"/>
  <c r="AB71"/>
  <c r="AB87"/>
  <c r="AB60"/>
  <c r="AB61"/>
  <c r="AB183"/>
  <c r="AB186"/>
  <c r="AB182"/>
  <c r="AB154"/>
  <c r="AB94"/>
  <c r="AB187"/>
  <c r="AB137"/>
  <c r="AB75"/>
  <c r="AB146"/>
  <c r="AB114"/>
  <c r="AB63"/>
  <c r="AB56"/>
  <c r="AB54"/>
  <c r="AB52"/>
  <c r="AB50"/>
  <c r="AB48"/>
  <c r="AB46"/>
  <c r="AB190"/>
  <c r="AB172"/>
  <c r="AB170"/>
  <c r="AB168"/>
  <c r="AB166"/>
  <c r="AB164"/>
  <c r="AB162"/>
  <c r="AB160"/>
  <c r="AB150"/>
  <c r="AB118"/>
  <c r="AB203"/>
  <c r="AB173"/>
  <c r="AB89"/>
  <c r="AB73"/>
  <c r="AB178"/>
  <c r="AB153"/>
  <c r="BU95"/>
  <c r="EA8"/>
  <c r="DQ8"/>
  <c r="DS8" s="1"/>
  <c r="AK140"/>
  <c r="EK8"/>
  <c r="EM8" s="1"/>
  <c r="BC186"/>
  <c r="BC167"/>
  <c r="S119"/>
  <c r="S58"/>
  <c r="S177"/>
  <c r="AK135"/>
  <c r="AK117"/>
  <c r="AK22"/>
  <c r="AO22" s="1"/>
  <c r="AK14"/>
  <c r="AO14" s="1"/>
  <c r="AK115"/>
  <c r="AK48"/>
  <c r="AK113"/>
  <c r="AK95"/>
  <c r="AK184"/>
  <c r="AK107"/>
  <c r="BC194"/>
  <c r="BC178"/>
  <c r="S64"/>
  <c r="AK20"/>
  <c r="AK12"/>
  <c r="AO12" s="1"/>
  <c r="EP12" s="1"/>
  <c r="BU140"/>
  <c r="BU122"/>
  <c r="BU99"/>
  <c r="BC199"/>
  <c r="BU49"/>
  <c r="DC38"/>
  <c r="BC14"/>
  <c r="BG14" s="1"/>
  <c r="BY23"/>
  <c r="DC110"/>
  <c r="BU128"/>
  <c r="BG20"/>
  <c r="BC201"/>
  <c r="BU39"/>
  <c r="CM159"/>
  <c r="BU36"/>
  <c r="BY36" s="1"/>
  <c r="BU20"/>
  <c r="BY20" s="1"/>
  <c r="BC188"/>
  <c r="BU33"/>
  <c r="BY33" s="1"/>
  <c r="EP33" s="1"/>
  <c r="DC17"/>
  <c r="DG17" s="1"/>
  <c r="BC161"/>
  <c r="BU125"/>
  <c r="BU137"/>
  <c r="BU129"/>
  <c r="DC26"/>
  <c r="BC191"/>
  <c r="BC175"/>
  <c r="CM166"/>
  <c r="BC13"/>
  <c r="BG13" s="1"/>
  <c r="BC168"/>
  <c r="S80"/>
  <c r="AK109"/>
  <c r="BC144"/>
  <c r="BU17"/>
  <c r="BY17" s="1"/>
  <c r="BC189"/>
  <c r="BC173"/>
  <c r="BG27"/>
  <c r="BG15"/>
  <c r="BC162"/>
  <c r="AK125"/>
  <c r="AK96"/>
  <c r="AK111"/>
  <c r="BC183"/>
  <c r="BG24"/>
  <c r="DC76"/>
  <c r="BC29"/>
  <c r="BG29" s="1"/>
  <c r="EP29" s="1"/>
  <c r="CM125"/>
  <c r="S133"/>
  <c r="AK133"/>
  <c r="AK112"/>
  <c r="BC26"/>
  <c r="BG26" s="1"/>
  <c r="CM142"/>
  <c r="CM126"/>
  <c r="DC122"/>
  <c r="BC179"/>
  <c r="CM111"/>
  <c r="CM136"/>
  <c r="BC128"/>
  <c r="CM105"/>
  <c r="BC170"/>
  <c r="S9"/>
  <c r="W9" s="1"/>
  <c r="AK151"/>
  <c r="AK200"/>
  <c r="AK100"/>
  <c r="BG34"/>
  <c r="EP34" s="1"/>
  <c r="BC11"/>
  <c r="BG11" s="1"/>
  <c r="BU127"/>
  <c r="BC95"/>
  <c r="CM37"/>
  <c r="CQ37" s="1"/>
  <c r="DC102"/>
  <c r="CM133"/>
  <c r="BC165"/>
  <c r="DC130"/>
  <c r="BC187"/>
  <c r="BU96"/>
  <c r="S206"/>
  <c r="S127"/>
  <c r="S175"/>
  <c r="AK23"/>
  <c r="AO23" s="1"/>
  <c r="EP23" s="1"/>
  <c r="BY31"/>
  <c r="CM103"/>
  <c r="BC200"/>
  <c r="BU26"/>
  <c r="BY26" s="1"/>
  <c r="CQ34"/>
  <c r="DG26"/>
  <c r="BY10"/>
  <c r="EP10" s="1"/>
  <c r="BU136"/>
  <c r="DC10"/>
  <c r="DG10" s="1"/>
  <c r="BU86"/>
  <c r="BU139"/>
  <c r="BC163"/>
  <c r="CM112"/>
  <c r="CM96"/>
  <c r="DC29"/>
  <c r="DG29" s="1"/>
  <c r="DC13"/>
  <c r="DG13" s="1"/>
  <c r="BY30"/>
  <c r="BC103"/>
  <c r="BG16"/>
  <c r="BC206"/>
  <c r="BU196"/>
  <c r="DC120"/>
  <c r="DC121"/>
  <c r="BU22"/>
  <c r="BY22" s="1"/>
  <c r="DC14"/>
  <c r="DG14" s="1"/>
  <c r="AO13"/>
  <c r="EP13" s="1"/>
  <c r="BC202"/>
  <c r="CM114"/>
  <c r="BU98"/>
  <c r="CM94"/>
  <c r="CM170"/>
  <c r="CM135"/>
  <c r="BC192"/>
  <c r="BC171"/>
  <c r="BC160"/>
  <c r="CM120"/>
  <c r="CM104"/>
  <c r="BU37"/>
  <c r="BY37" s="1"/>
  <c r="EP37" s="1"/>
  <c r="BU21"/>
  <c r="BY21" s="1"/>
  <c r="BC193"/>
  <c r="DG22"/>
  <c r="AO35"/>
  <c r="EP35" s="1"/>
  <c r="CM86"/>
  <c r="CM207"/>
  <c r="BC108"/>
  <c r="BC18"/>
  <c r="BG18" s="1"/>
  <c r="CM150"/>
  <c r="CM134"/>
  <c r="CM147"/>
  <c r="DC204"/>
  <c r="CM163"/>
  <c r="BC96"/>
  <c r="BU9"/>
  <c r="BY9" s="1"/>
  <c r="BC172"/>
  <c r="CM123"/>
  <c r="BU144"/>
  <c r="BC185"/>
  <c r="BY19"/>
  <c r="BC111"/>
  <c r="DC132"/>
  <c r="DC113"/>
  <c r="AO21"/>
  <c r="EP21" s="1"/>
  <c r="CM186"/>
  <c r="CM98"/>
  <c r="BU82"/>
  <c r="CM70"/>
  <c r="CM115"/>
  <c r="CM107"/>
  <c r="BC176"/>
  <c r="BC116"/>
  <c r="BC177"/>
  <c r="BU121"/>
  <c r="BG22"/>
  <c r="BU24"/>
  <c r="BY24" s="1"/>
  <c r="DC200"/>
  <c r="CM196"/>
  <c r="DC68"/>
  <c r="BY25"/>
  <c r="BC17"/>
  <c r="BG17" s="1"/>
  <c r="CM97"/>
  <c r="BC30"/>
  <c r="BG30" s="1"/>
  <c r="CQ14"/>
  <c r="S205"/>
  <c r="S199"/>
  <c r="AK136"/>
  <c r="AK132"/>
  <c r="AK197"/>
  <c r="AK192"/>
  <c r="AK56"/>
  <c r="AK134"/>
  <c r="AK121"/>
  <c r="AK64"/>
  <c r="AK173"/>
  <c r="AK204"/>
  <c r="S86"/>
  <c r="S82"/>
  <c r="AK201"/>
  <c r="AK147"/>
  <c r="AK181"/>
  <c r="AO24"/>
  <c r="EP24" s="1"/>
  <c r="AK177"/>
  <c r="AK153"/>
  <c r="AK138"/>
  <c r="AK123"/>
  <c r="AK205"/>
  <c r="AK188"/>
  <c r="AK185"/>
  <c r="AO28"/>
  <c r="EP28" s="1"/>
  <c r="AK72"/>
  <c r="AK80"/>
  <c r="AK92"/>
  <c r="AK155"/>
  <c r="AK129"/>
  <c r="AK189"/>
  <c r="AO16"/>
  <c r="EP16" s="1"/>
  <c r="AK196"/>
  <c r="AK193"/>
  <c r="AK30"/>
  <c r="AO30" s="1"/>
  <c r="EP30" s="1"/>
  <c r="AK131"/>
  <c r="AK116"/>
  <c r="AO20"/>
  <c r="EP20" s="1"/>
  <c r="AK172"/>
  <c r="S193"/>
  <c r="S90"/>
  <c r="S139"/>
  <c r="S123"/>
  <c r="S197"/>
  <c r="S62"/>
  <c r="S201"/>
  <c r="S189"/>
  <c r="S204"/>
  <c r="S74"/>
  <c r="S173"/>
  <c r="S147"/>
  <c r="S131"/>
  <c r="S115"/>
  <c r="S93"/>
  <c r="S153"/>
  <c r="S196"/>
  <c r="EP22" l="1"/>
  <c r="EP17"/>
  <c r="EP14"/>
  <c r="EP9"/>
  <c r="EP18"/>
  <c r="EP31"/>
  <c r="EC8"/>
  <c r="ED8" s="1"/>
  <c r="EE8" s="1"/>
  <c r="EP36"/>
  <c r="EP25"/>
  <c r="EP27"/>
  <c r="EP11"/>
  <c r="EP19"/>
  <c r="EP15"/>
  <c r="EP26"/>
  <c r="EN8"/>
  <c r="EF210" s="1"/>
  <c r="C14" i="23" s="1"/>
  <c r="DT8" i="17"/>
  <c r="DL210" l="1"/>
  <c r="C12" i="23" s="1"/>
  <c r="DU8" i="17"/>
  <c r="DL212" s="1"/>
  <c r="DV210"/>
  <c r="C13" i="23" s="1"/>
  <c r="EO8" i="17"/>
  <c r="EH212" s="1"/>
  <c r="G14" i="23" s="1"/>
  <c r="DL217" i="17"/>
  <c r="DL215"/>
  <c r="DL216"/>
  <c r="DL218"/>
  <c r="DL214"/>
  <c r="DN212"/>
  <c r="G12" i="23" s="1"/>
  <c r="DP212" i="17"/>
  <c r="I12" i="23" s="1"/>
  <c r="DO212" i="17"/>
  <c r="H12" i="23" s="1"/>
  <c r="DM212" i="17"/>
  <c r="DQ212"/>
  <c r="J12" i="23" s="1"/>
  <c r="EI212" i="17"/>
  <c r="H14" i="23" s="1"/>
  <c r="EF214" i="17"/>
  <c r="EF217"/>
  <c r="L14" i="23" s="1"/>
  <c r="EF216" i="17"/>
  <c r="EF218"/>
  <c r="M14" i="23" s="1"/>
  <c r="EF215" i="17"/>
  <c r="K14" i="23" s="1"/>
  <c r="AC308" i="27"/>
  <c r="AB308"/>
  <c r="AA308"/>
  <c r="Y308"/>
  <c r="X308"/>
  <c r="W308"/>
  <c r="V308"/>
  <c r="U308"/>
  <c r="T308"/>
  <c r="S308"/>
  <c r="M308"/>
  <c r="L308"/>
  <c r="K308"/>
  <c r="I308"/>
  <c r="H308"/>
  <c r="G308"/>
  <c r="F308"/>
  <c r="E308"/>
  <c r="D308"/>
  <c r="C308"/>
  <c r="AF307"/>
  <c r="AE307"/>
  <c r="AD307"/>
  <c r="AA307"/>
  <c r="Z307"/>
  <c r="W307"/>
  <c r="S307"/>
  <c r="R307"/>
  <c r="P307"/>
  <c r="O307"/>
  <c r="N307"/>
  <c r="K307"/>
  <c r="J307"/>
  <c r="G307"/>
  <c r="C307"/>
  <c r="B307"/>
  <c r="AC275"/>
  <c r="AB275"/>
  <c r="AA275"/>
  <c r="Y275"/>
  <c r="X275"/>
  <c r="W275"/>
  <c r="V275"/>
  <c r="U275"/>
  <c r="T275"/>
  <c r="S275"/>
  <c r="M275"/>
  <c r="L275"/>
  <c r="K275"/>
  <c r="I275"/>
  <c r="H275"/>
  <c r="G275"/>
  <c r="F275"/>
  <c r="E275"/>
  <c r="D275"/>
  <c r="C275"/>
  <c r="AF274"/>
  <c r="AE274"/>
  <c r="AD274"/>
  <c r="AA274"/>
  <c r="Z274"/>
  <c r="W274"/>
  <c r="S274"/>
  <c r="R274"/>
  <c r="P274"/>
  <c r="O274"/>
  <c r="N274"/>
  <c r="K274"/>
  <c r="J274"/>
  <c r="G274"/>
  <c r="C274"/>
  <c r="B274"/>
  <c r="AC242"/>
  <c r="AB242"/>
  <c r="AA242"/>
  <c r="Y242"/>
  <c r="X242"/>
  <c r="W242"/>
  <c r="V242"/>
  <c r="U242"/>
  <c r="T242"/>
  <c r="S242"/>
  <c r="M242"/>
  <c r="L242"/>
  <c r="K242"/>
  <c r="I242"/>
  <c r="H242"/>
  <c r="G242"/>
  <c r="F242"/>
  <c r="E242"/>
  <c r="D242"/>
  <c r="C242"/>
  <c r="AF241"/>
  <c r="AE241"/>
  <c r="AD241"/>
  <c r="AA241"/>
  <c r="Z241"/>
  <c r="W241"/>
  <c r="S241"/>
  <c r="R241"/>
  <c r="P241"/>
  <c r="O241"/>
  <c r="N241"/>
  <c r="K241"/>
  <c r="J241"/>
  <c r="G241"/>
  <c r="C241"/>
  <c r="B241"/>
  <c r="AC209"/>
  <c r="AB209"/>
  <c r="AA209"/>
  <c r="Y209"/>
  <c r="X209"/>
  <c r="W209"/>
  <c r="V209"/>
  <c r="U209"/>
  <c r="T209"/>
  <c r="S209"/>
  <c r="M209"/>
  <c r="L209"/>
  <c r="K209"/>
  <c r="I209"/>
  <c r="H209"/>
  <c r="G209"/>
  <c r="F209"/>
  <c r="E209"/>
  <c r="D209"/>
  <c r="C209"/>
  <c r="AF208"/>
  <c r="AE208"/>
  <c r="AD208"/>
  <c r="AA208"/>
  <c r="Z208"/>
  <c r="W208"/>
  <c r="S208"/>
  <c r="R208"/>
  <c r="P208"/>
  <c r="O208"/>
  <c r="N208"/>
  <c r="K208"/>
  <c r="J208"/>
  <c r="G208"/>
  <c r="C208"/>
  <c r="B208"/>
  <c r="AC176"/>
  <c r="AB176"/>
  <c r="AA176"/>
  <c r="Y176"/>
  <c r="X176"/>
  <c r="W176"/>
  <c r="V176"/>
  <c r="U176"/>
  <c r="T176"/>
  <c r="S176"/>
  <c r="M176"/>
  <c r="L176"/>
  <c r="K176"/>
  <c r="I176"/>
  <c r="H176"/>
  <c r="G176"/>
  <c r="F176"/>
  <c r="E176"/>
  <c r="D176"/>
  <c r="C176"/>
  <c r="AF175"/>
  <c r="AE175"/>
  <c r="AD175"/>
  <c r="AA175"/>
  <c r="Z175"/>
  <c r="W175"/>
  <c r="S175"/>
  <c r="R175"/>
  <c r="P175"/>
  <c r="O175"/>
  <c r="N175"/>
  <c r="K175"/>
  <c r="J175"/>
  <c r="G175"/>
  <c r="C175"/>
  <c r="B175"/>
  <c r="AC143"/>
  <c r="AB143"/>
  <c r="AA143"/>
  <c r="Y143"/>
  <c r="X143"/>
  <c r="W143"/>
  <c r="V143"/>
  <c r="U143"/>
  <c r="T143"/>
  <c r="S143"/>
  <c r="M143"/>
  <c r="L143"/>
  <c r="K143"/>
  <c r="I143"/>
  <c r="H143"/>
  <c r="G143"/>
  <c r="F143"/>
  <c r="E143"/>
  <c r="D143"/>
  <c r="C143"/>
  <c r="AF142"/>
  <c r="AE142"/>
  <c r="AD142"/>
  <c r="AA142"/>
  <c r="Z142"/>
  <c r="W142"/>
  <c r="S142"/>
  <c r="R142"/>
  <c r="P142"/>
  <c r="O142"/>
  <c r="N142"/>
  <c r="K142"/>
  <c r="J142"/>
  <c r="G142"/>
  <c r="C142"/>
  <c r="B142"/>
  <c r="AC110"/>
  <c r="AB110"/>
  <c r="AA110"/>
  <c r="Y110"/>
  <c r="X110"/>
  <c r="W110"/>
  <c r="V110"/>
  <c r="U110"/>
  <c r="T110"/>
  <c r="S110"/>
  <c r="M110"/>
  <c r="L110"/>
  <c r="K110"/>
  <c r="I110"/>
  <c r="H110"/>
  <c r="G110"/>
  <c r="F110"/>
  <c r="E110"/>
  <c r="D110"/>
  <c r="C110"/>
  <c r="AF109"/>
  <c r="AE109"/>
  <c r="AD109"/>
  <c r="AA109"/>
  <c r="Z109"/>
  <c r="W109"/>
  <c r="S109"/>
  <c r="R109"/>
  <c r="P109"/>
  <c r="O109"/>
  <c r="N109"/>
  <c r="K109"/>
  <c r="J109"/>
  <c r="G109"/>
  <c r="C109"/>
  <c r="B109"/>
  <c r="AC77"/>
  <c r="AB77"/>
  <c r="AA77"/>
  <c r="Y77"/>
  <c r="X77"/>
  <c r="W77"/>
  <c r="V77"/>
  <c r="U77"/>
  <c r="T77"/>
  <c r="S77"/>
  <c r="M77"/>
  <c r="L77"/>
  <c r="K77"/>
  <c r="I77"/>
  <c r="H77"/>
  <c r="G77"/>
  <c r="F77"/>
  <c r="E77"/>
  <c r="D77"/>
  <c r="C77"/>
  <c r="AF76"/>
  <c r="AE76"/>
  <c r="AD76"/>
  <c r="AA76"/>
  <c r="Z76"/>
  <c r="W76"/>
  <c r="S76"/>
  <c r="R76"/>
  <c r="P76"/>
  <c r="O76"/>
  <c r="N76"/>
  <c r="K76"/>
  <c r="J76"/>
  <c r="G76"/>
  <c r="C76"/>
  <c r="B76"/>
  <c r="AC44"/>
  <c r="AB44"/>
  <c r="AA44"/>
  <c r="Y44"/>
  <c r="X44"/>
  <c r="W44"/>
  <c r="V44"/>
  <c r="U44"/>
  <c r="T44"/>
  <c r="S44"/>
  <c r="M44"/>
  <c r="L44"/>
  <c r="K44"/>
  <c r="I44"/>
  <c r="H44"/>
  <c r="G44"/>
  <c r="F44"/>
  <c r="E44"/>
  <c r="D44"/>
  <c r="C44"/>
  <c r="AF43"/>
  <c r="AE43"/>
  <c r="AD43"/>
  <c r="AA43"/>
  <c r="Z43"/>
  <c r="W43"/>
  <c r="S43"/>
  <c r="R43"/>
  <c r="P43"/>
  <c r="O43"/>
  <c r="N43"/>
  <c r="K43"/>
  <c r="J43"/>
  <c r="G43"/>
  <c r="C43"/>
  <c r="B43"/>
  <c r="R20"/>
  <c r="AC11"/>
  <c r="AB11"/>
  <c r="AA11"/>
  <c r="Y11"/>
  <c r="X11"/>
  <c r="W11"/>
  <c r="V11"/>
  <c r="U11"/>
  <c r="T11"/>
  <c r="S11"/>
  <c r="AF10"/>
  <c r="AE10"/>
  <c r="AD10"/>
  <c r="AA10"/>
  <c r="Z10"/>
  <c r="W10"/>
  <c r="S10"/>
  <c r="M11"/>
  <c r="L11"/>
  <c r="K11"/>
  <c r="I11"/>
  <c r="H11"/>
  <c r="G11"/>
  <c r="F11"/>
  <c r="E11"/>
  <c r="D11"/>
  <c r="C11"/>
  <c r="P10"/>
  <c r="O10"/>
  <c r="N10"/>
  <c r="K10"/>
  <c r="J10"/>
  <c r="G10"/>
  <c r="C10"/>
  <c r="B20"/>
  <c r="M327" i="26"/>
  <c r="L327"/>
  <c r="K327"/>
  <c r="I327"/>
  <c r="H327"/>
  <c r="G327"/>
  <c r="F327"/>
  <c r="E327"/>
  <c r="D327"/>
  <c r="C327"/>
  <c r="P326"/>
  <c r="O326"/>
  <c r="N326"/>
  <c r="K326"/>
  <c r="J326"/>
  <c r="G326"/>
  <c r="C326"/>
  <c r="B326"/>
  <c r="M292"/>
  <c r="L292"/>
  <c r="K292"/>
  <c r="I292"/>
  <c r="H292"/>
  <c r="G292"/>
  <c r="F292"/>
  <c r="E292"/>
  <c r="D292"/>
  <c r="C292"/>
  <c r="P291"/>
  <c r="O291"/>
  <c r="N291"/>
  <c r="K291"/>
  <c r="J291"/>
  <c r="G291"/>
  <c r="C291"/>
  <c r="B291"/>
  <c r="M257"/>
  <c r="L257"/>
  <c r="K257"/>
  <c r="I257"/>
  <c r="H257"/>
  <c r="G257"/>
  <c r="F257"/>
  <c r="E257"/>
  <c r="D257"/>
  <c r="C257"/>
  <c r="P256"/>
  <c r="O256"/>
  <c r="N256"/>
  <c r="K256"/>
  <c r="J256"/>
  <c r="G256"/>
  <c r="C256"/>
  <c r="B256"/>
  <c r="M222"/>
  <c r="L222"/>
  <c r="K222"/>
  <c r="I222"/>
  <c r="H222"/>
  <c r="G222"/>
  <c r="F222"/>
  <c r="E222"/>
  <c r="D222"/>
  <c r="C222"/>
  <c r="P221"/>
  <c r="O221"/>
  <c r="N221"/>
  <c r="K221"/>
  <c r="J221"/>
  <c r="G221"/>
  <c r="C221"/>
  <c r="B221"/>
  <c r="M187"/>
  <c r="L187"/>
  <c r="K187"/>
  <c r="I187"/>
  <c r="H187"/>
  <c r="G187"/>
  <c r="F187"/>
  <c r="E187"/>
  <c r="D187"/>
  <c r="C187"/>
  <c r="P186"/>
  <c r="O186"/>
  <c r="N186"/>
  <c r="K186"/>
  <c r="J186"/>
  <c r="G186"/>
  <c r="C186"/>
  <c r="B186"/>
  <c r="M152"/>
  <c r="L152"/>
  <c r="K152"/>
  <c r="I152"/>
  <c r="H152"/>
  <c r="G152"/>
  <c r="F152"/>
  <c r="E152"/>
  <c r="D152"/>
  <c r="C152"/>
  <c r="P151"/>
  <c r="O151"/>
  <c r="N151"/>
  <c r="K151"/>
  <c r="J151"/>
  <c r="G151"/>
  <c r="C151"/>
  <c r="B151"/>
  <c r="M117"/>
  <c r="L117"/>
  <c r="K117"/>
  <c r="I117"/>
  <c r="H117"/>
  <c r="G117"/>
  <c r="F117"/>
  <c r="E117"/>
  <c r="D117"/>
  <c r="C117"/>
  <c r="P116"/>
  <c r="O116"/>
  <c r="N116"/>
  <c r="K116"/>
  <c r="J116"/>
  <c r="G116"/>
  <c r="C116"/>
  <c r="B116"/>
  <c r="M82"/>
  <c r="L82"/>
  <c r="K82"/>
  <c r="I82"/>
  <c r="H82"/>
  <c r="G82"/>
  <c r="F82"/>
  <c r="E82"/>
  <c r="D82"/>
  <c r="C82"/>
  <c r="P81"/>
  <c r="O81"/>
  <c r="N81"/>
  <c r="K81"/>
  <c r="J81"/>
  <c r="G81"/>
  <c r="C81"/>
  <c r="B81"/>
  <c r="K69"/>
  <c r="F69"/>
  <c r="B69"/>
  <c r="M47"/>
  <c r="L47"/>
  <c r="K47"/>
  <c r="I47"/>
  <c r="H47"/>
  <c r="G47"/>
  <c r="F47"/>
  <c r="E47"/>
  <c r="D47"/>
  <c r="C47"/>
  <c r="P46"/>
  <c r="O46"/>
  <c r="N46"/>
  <c r="K46"/>
  <c r="J46"/>
  <c r="G46"/>
  <c r="C46"/>
  <c r="B46"/>
  <c r="N11"/>
  <c r="K11"/>
  <c r="G11"/>
  <c r="B21"/>
  <c r="M13"/>
  <c r="I13"/>
  <c r="F13"/>
  <c r="M12"/>
  <c r="L12"/>
  <c r="K12"/>
  <c r="I12"/>
  <c r="H12"/>
  <c r="G12"/>
  <c r="F12"/>
  <c r="E12"/>
  <c r="D12"/>
  <c r="C12"/>
  <c r="J11"/>
  <c r="C11"/>
  <c r="N2" i="24"/>
  <c r="ES4" i="17"/>
  <c r="CF208"/>
  <c r="AN14" i="29"/>
  <c r="L6" i="17"/>
  <c r="L5"/>
  <c r="A11" i="23"/>
  <c r="A10"/>
  <c r="CV4" i="17"/>
  <c r="AN13" i="29" s="1"/>
  <c r="A8" i="23"/>
  <c r="A7"/>
  <c r="A6"/>
  <c r="CF4" i="17"/>
  <c r="CF3"/>
  <c r="G11" i="22"/>
  <c r="AU3" i="10"/>
  <c r="DF6" i="17"/>
  <c r="DE6"/>
  <c r="DD6"/>
  <c r="DB6"/>
  <c r="DA6"/>
  <c r="CZ6"/>
  <c r="CX6"/>
  <c r="CW6"/>
  <c r="CV6"/>
  <c r="DG5"/>
  <c r="DD5"/>
  <c r="DC5"/>
  <c r="CZ5"/>
  <c r="CV5"/>
  <c r="G10" i="22"/>
  <c r="R285" i="27" l="1"/>
  <c r="B153"/>
  <c r="R120"/>
  <c r="B54"/>
  <c r="B302" i="26"/>
  <c r="R318" i="27"/>
  <c r="B285"/>
  <c r="R252"/>
  <c r="B120"/>
  <c r="R87"/>
  <c r="B267" i="26"/>
  <c r="B197"/>
  <c r="B127"/>
  <c r="B57"/>
  <c r="B318" i="27"/>
  <c r="B252"/>
  <c r="R219"/>
  <c r="R186"/>
  <c r="B87"/>
  <c r="B337" i="26"/>
  <c r="B219" i="27"/>
  <c r="B186"/>
  <c r="R153"/>
  <c r="R54"/>
  <c r="B232" i="26"/>
  <c r="B162"/>
  <c r="B92"/>
  <c r="EF212" i="17"/>
  <c r="EK212"/>
  <c r="J14" i="23" s="1"/>
  <c r="EG212" i="17"/>
  <c r="F12" i="23"/>
  <c r="DV212" i="17"/>
  <c r="DW212"/>
  <c r="EJ212"/>
  <c r="I14" i="23" s="1"/>
  <c r="L6" i="29"/>
  <c r="N5"/>
  <c r="M6"/>
  <c r="Q5"/>
  <c r="P6"/>
  <c r="S6"/>
  <c r="R6"/>
  <c r="O6"/>
  <c r="N6"/>
  <c r="R5"/>
  <c r="J6"/>
  <c r="T6"/>
  <c r="K6"/>
  <c r="J5"/>
  <c r="DU212" i="17"/>
  <c r="B10" i="23"/>
  <c r="B21" i="27"/>
  <c r="B22"/>
  <c r="R21"/>
  <c r="R22"/>
  <c r="B25" i="26"/>
  <c r="B12" i="23"/>
  <c r="B23" i="26"/>
  <c r="B11" i="23"/>
  <c r="B22" i="26"/>
  <c r="A5" i="23"/>
  <c r="J13" i="26"/>
  <c r="N13" s="1"/>
  <c r="DF7" i="17"/>
  <c r="DB7"/>
  <c r="CY7"/>
  <c r="F14" i="23" l="1"/>
  <c r="F13"/>
  <c r="DL213" i="17"/>
  <c r="D12" i="23"/>
  <c r="EO212" i="17"/>
  <c r="DC7"/>
  <c r="DG7" s="1"/>
  <c r="DI27" l="1"/>
  <c r="DJ27" s="1"/>
  <c r="DK27" s="1"/>
  <c r="DI26"/>
  <c r="DJ26" s="1"/>
  <c r="DK26" s="1"/>
  <c r="DI10"/>
  <c r="DJ10" s="1"/>
  <c r="DK10" s="1"/>
  <c r="DI35"/>
  <c r="DJ35" s="1"/>
  <c r="DK35" s="1"/>
  <c r="DI19"/>
  <c r="DJ19" s="1"/>
  <c r="DK19" s="1"/>
  <c r="DI16"/>
  <c r="DJ16" s="1"/>
  <c r="DK16" s="1"/>
  <c r="DI37"/>
  <c r="DJ37" s="1"/>
  <c r="DK37" s="1"/>
  <c r="DI24"/>
  <c r="DJ24" s="1"/>
  <c r="DK24" s="1"/>
  <c r="DI31"/>
  <c r="DJ31" s="1"/>
  <c r="DK31" s="1"/>
  <c r="DI13"/>
  <c r="DJ13" s="1"/>
  <c r="DK13" s="1"/>
  <c r="DI21"/>
  <c r="DJ21" s="1"/>
  <c r="DK21" s="1"/>
  <c r="DI11"/>
  <c r="DJ11" s="1"/>
  <c r="DK11" s="1"/>
  <c r="DI8"/>
  <c r="DI30"/>
  <c r="DJ30" s="1"/>
  <c r="DK30" s="1"/>
  <c r="DI28"/>
  <c r="DJ28" s="1"/>
  <c r="DK28" s="1"/>
  <c r="DI32"/>
  <c r="DJ32" s="1"/>
  <c r="DK32" s="1"/>
  <c r="DI33"/>
  <c r="DJ33" s="1"/>
  <c r="DK33" s="1"/>
  <c r="DI23"/>
  <c r="DJ23" s="1"/>
  <c r="DK23" s="1"/>
  <c r="DI29"/>
  <c r="DJ29" s="1"/>
  <c r="DK29" s="1"/>
  <c r="DI18"/>
  <c r="DJ18" s="1"/>
  <c r="DK18" s="1"/>
  <c r="DI14"/>
  <c r="DJ14" s="1"/>
  <c r="DK14" s="1"/>
  <c r="DI25"/>
  <c r="DJ25" s="1"/>
  <c r="DK25" s="1"/>
  <c r="DI15"/>
  <c r="DJ15" s="1"/>
  <c r="DK15" s="1"/>
  <c r="DI36"/>
  <c r="DJ36" s="1"/>
  <c r="DK36" s="1"/>
  <c r="DI20"/>
  <c r="DJ20" s="1"/>
  <c r="DK20" s="1"/>
  <c r="DI17"/>
  <c r="DJ17" s="1"/>
  <c r="DK17" s="1"/>
  <c r="DI34"/>
  <c r="DJ34" s="1"/>
  <c r="DK34" s="1"/>
  <c r="DI9"/>
  <c r="DJ9" s="1"/>
  <c r="DK9" s="1"/>
  <c r="DI22"/>
  <c r="DJ22" s="1"/>
  <c r="DK22" s="1"/>
  <c r="DI12"/>
  <c r="DJ12" s="1"/>
  <c r="DK12" s="1"/>
  <c r="D14" i="23"/>
  <c r="EF213" i="17"/>
  <c r="E14" i="23" s="1"/>
  <c r="CP6" i="17"/>
  <c r="CO6"/>
  <c r="CN6"/>
  <c r="CL6"/>
  <c r="CK6"/>
  <c r="CJ6"/>
  <c r="CI6"/>
  <c r="CH6"/>
  <c r="CG6"/>
  <c r="CF6"/>
  <c r="CQ5"/>
  <c r="CN5"/>
  <c r="CM5"/>
  <c r="CJ5"/>
  <c r="CF5"/>
  <c r="BQ6"/>
  <c r="BP6"/>
  <c r="BO6"/>
  <c r="BN6"/>
  <c r="BN5"/>
  <c r="AY6"/>
  <c r="AX6"/>
  <c r="AW6"/>
  <c r="AV6"/>
  <c r="AV5"/>
  <c r="AD5"/>
  <c r="P5"/>
  <c r="AG6"/>
  <c r="AF6"/>
  <c r="AE6"/>
  <c r="AD6"/>
  <c r="N6"/>
  <c r="M6"/>
  <c r="O6"/>
  <c r="W5"/>
  <c r="CW206" i="21"/>
  <c r="CX206" s="1"/>
  <c r="CU206"/>
  <c r="CV206" s="1"/>
  <c r="CS206"/>
  <c r="CT206" s="1"/>
  <c r="CQ206"/>
  <c r="CR206" s="1"/>
  <c r="CO206"/>
  <c r="CP206" s="1"/>
  <c r="CM206"/>
  <c r="CN206" s="1"/>
  <c r="CK206"/>
  <c r="CL206" s="1"/>
  <c r="CJ206"/>
  <c r="CX205"/>
  <c r="CW205"/>
  <c r="CV205"/>
  <c r="CU205"/>
  <c r="CT205"/>
  <c r="CS205"/>
  <c r="CR205"/>
  <c r="CQ205"/>
  <c r="CP205"/>
  <c r="CO205"/>
  <c r="CN205"/>
  <c r="CM205"/>
  <c r="CL205"/>
  <c r="CK205"/>
  <c r="CJ205"/>
  <c r="CW204"/>
  <c r="CX204" s="1"/>
  <c r="CU204"/>
  <c r="CV204" s="1"/>
  <c r="CS204"/>
  <c r="CT204" s="1"/>
  <c r="CQ204"/>
  <c r="CR204" s="1"/>
  <c r="CO204"/>
  <c r="CP204" s="1"/>
  <c r="CM204"/>
  <c r="CN204" s="1"/>
  <c r="CK204"/>
  <c r="CL204" s="1"/>
  <c r="CJ204"/>
  <c r="CW203"/>
  <c r="CX203" s="1"/>
  <c r="CU203"/>
  <c r="CV203" s="1"/>
  <c r="CS203"/>
  <c r="CT203" s="1"/>
  <c r="CQ203"/>
  <c r="CR203" s="1"/>
  <c r="CO203"/>
  <c r="CP203" s="1"/>
  <c r="CM203"/>
  <c r="CN203" s="1"/>
  <c r="CK203"/>
  <c r="CL203" s="1"/>
  <c r="CJ203"/>
  <c r="CW202"/>
  <c r="CX202" s="1"/>
  <c r="CU202"/>
  <c r="CV202" s="1"/>
  <c r="CS202"/>
  <c r="CT202" s="1"/>
  <c r="CQ202"/>
  <c r="CR202" s="1"/>
  <c r="CO202"/>
  <c r="CP202" s="1"/>
  <c r="CM202"/>
  <c r="CN202" s="1"/>
  <c r="CK202"/>
  <c r="CL202" s="1"/>
  <c r="CJ202"/>
  <c r="CX201"/>
  <c r="CW201"/>
  <c r="CV201"/>
  <c r="CU201"/>
  <c r="CT201"/>
  <c r="CS201"/>
  <c r="CR201"/>
  <c r="CQ201"/>
  <c r="CP201"/>
  <c r="CO201"/>
  <c r="CN201"/>
  <c r="CM201"/>
  <c r="CL201"/>
  <c r="CK201"/>
  <c r="CJ201"/>
  <c r="CW200"/>
  <c r="CX200" s="1"/>
  <c r="CU200"/>
  <c r="CV200" s="1"/>
  <c r="CS200"/>
  <c r="CT200" s="1"/>
  <c r="CQ200"/>
  <c r="CR200" s="1"/>
  <c r="CO200"/>
  <c r="CP200" s="1"/>
  <c r="CM200"/>
  <c r="CN200" s="1"/>
  <c r="CK200"/>
  <c r="CL200" s="1"/>
  <c r="CJ200"/>
  <c r="CW199"/>
  <c r="CX199" s="1"/>
  <c r="CU199"/>
  <c r="CV199" s="1"/>
  <c r="CS199"/>
  <c r="CT199" s="1"/>
  <c r="CQ199"/>
  <c r="CR199" s="1"/>
  <c r="CO199"/>
  <c r="CP199" s="1"/>
  <c r="CM199"/>
  <c r="CN199" s="1"/>
  <c r="CK199"/>
  <c r="CL199" s="1"/>
  <c r="CJ199"/>
  <c r="CW198"/>
  <c r="CX198" s="1"/>
  <c r="CU198"/>
  <c r="CV198" s="1"/>
  <c r="CS198"/>
  <c r="CT198" s="1"/>
  <c r="CQ198"/>
  <c r="CR198" s="1"/>
  <c r="CO198"/>
  <c r="CP198" s="1"/>
  <c r="CM198"/>
  <c r="CN198" s="1"/>
  <c r="CK198"/>
  <c r="CL198" s="1"/>
  <c r="CJ198"/>
  <c r="CX197"/>
  <c r="CW197"/>
  <c r="CV197"/>
  <c r="CU197"/>
  <c r="CT197"/>
  <c r="CS197"/>
  <c r="CR197"/>
  <c r="CQ197"/>
  <c r="CP197"/>
  <c r="CO197"/>
  <c r="CN197"/>
  <c r="CM197"/>
  <c r="CL197"/>
  <c r="CK197"/>
  <c r="CJ197"/>
  <c r="CW196"/>
  <c r="CX196" s="1"/>
  <c r="CU196"/>
  <c r="CV196" s="1"/>
  <c r="CS196"/>
  <c r="CT196" s="1"/>
  <c r="CQ196"/>
  <c r="CR196" s="1"/>
  <c r="CO196"/>
  <c r="CP196" s="1"/>
  <c r="CM196"/>
  <c r="CN196" s="1"/>
  <c r="CK196"/>
  <c r="CL196" s="1"/>
  <c r="CJ196"/>
  <c r="CW195"/>
  <c r="CX195" s="1"/>
  <c r="CU195"/>
  <c r="CV195" s="1"/>
  <c r="CS195"/>
  <c r="CT195" s="1"/>
  <c r="CQ195"/>
  <c r="CR195" s="1"/>
  <c r="CO195"/>
  <c r="CP195" s="1"/>
  <c r="CM195"/>
  <c r="CN195" s="1"/>
  <c r="CK195"/>
  <c r="CL195" s="1"/>
  <c r="CJ195"/>
  <c r="CW194"/>
  <c r="CX194" s="1"/>
  <c r="CU194"/>
  <c r="CV194" s="1"/>
  <c r="CS194"/>
  <c r="CT194" s="1"/>
  <c r="CQ194"/>
  <c r="CR194" s="1"/>
  <c r="CO194"/>
  <c r="CP194" s="1"/>
  <c r="CM194"/>
  <c r="CN194" s="1"/>
  <c r="CK194"/>
  <c r="CL194" s="1"/>
  <c r="CJ194"/>
  <c r="CX193"/>
  <c r="CW193"/>
  <c r="CV193"/>
  <c r="CU193"/>
  <c r="CT193"/>
  <c r="CS193"/>
  <c r="CR193"/>
  <c r="CQ193"/>
  <c r="CP193"/>
  <c r="CO193"/>
  <c r="CN193"/>
  <c r="CM193"/>
  <c r="CL193"/>
  <c r="CK193"/>
  <c r="CJ193"/>
  <c r="CW192"/>
  <c r="CX192" s="1"/>
  <c r="CU192"/>
  <c r="CV192" s="1"/>
  <c r="CS192"/>
  <c r="CT192" s="1"/>
  <c r="CQ192"/>
  <c r="CR192" s="1"/>
  <c r="CO192"/>
  <c r="CP192" s="1"/>
  <c r="CM192"/>
  <c r="CN192" s="1"/>
  <c r="CK192"/>
  <c r="CL192" s="1"/>
  <c r="CJ192"/>
  <c r="CW191"/>
  <c r="CX191" s="1"/>
  <c r="CU191"/>
  <c r="CV191" s="1"/>
  <c r="CS191"/>
  <c r="CT191" s="1"/>
  <c r="CQ191"/>
  <c r="CR191" s="1"/>
  <c r="CO191"/>
  <c r="CP191" s="1"/>
  <c r="CM191"/>
  <c r="CN191" s="1"/>
  <c r="CK191"/>
  <c r="CL191" s="1"/>
  <c r="CJ191"/>
  <c r="CW190"/>
  <c r="CX190" s="1"/>
  <c r="CU190"/>
  <c r="CV190" s="1"/>
  <c r="CS190"/>
  <c r="CT190" s="1"/>
  <c r="CQ190"/>
  <c r="CR190" s="1"/>
  <c r="CO190"/>
  <c r="CP190" s="1"/>
  <c r="CM190"/>
  <c r="CN190" s="1"/>
  <c r="CK190"/>
  <c r="CL190" s="1"/>
  <c r="CJ190"/>
  <c r="CX189"/>
  <c r="CW189"/>
  <c r="CV189"/>
  <c r="CU189"/>
  <c r="CT189"/>
  <c r="CS189"/>
  <c r="CR189"/>
  <c r="CQ189"/>
  <c r="CP189"/>
  <c r="CO189"/>
  <c r="CN189"/>
  <c r="CM189"/>
  <c r="CL189"/>
  <c r="CK189"/>
  <c r="CJ189"/>
  <c r="CW188"/>
  <c r="CX188" s="1"/>
  <c r="CU188"/>
  <c r="CV188" s="1"/>
  <c r="CS188"/>
  <c r="CT188" s="1"/>
  <c r="CQ188"/>
  <c r="CR188" s="1"/>
  <c r="CO188"/>
  <c r="CP188" s="1"/>
  <c r="CM188"/>
  <c r="CN188" s="1"/>
  <c r="CK188"/>
  <c r="CL188" s="1"/>
  <c r="CJ188"/>
  <c r="CW187"/>
  <c r="CX187" s="1"/>
  <c r="CU187"/>
  <c r="CV187" s="1"/>
  <c r="CS187"/>
  <c r="CT187" s="1"/>
  <c r="CQ187"/>
  <c r="CR187" s="1"/>
  <c r="CO187"/>
  <c r="CP187" s="1"/>
  <c r="CM187"/>
  <c r="CN187" s="1"/>
  <c r="CK187"/>
  <c r="CL187" s="1"/>
  <c r="CJ187"/>
  <c r="CW186"/>
  <c r="CX186" s="1"/>
  <c r="CU186"/>
  <c r="CV186" s="1"/>
  <c r="CS186"/>
  <c r="CT186" s="1"/>
  <c r="CQ186"/>
  <c r="CR186" s="1"/>
  <c r="CO186"/>
  <c r="CP186" s="1"/>
  <c r="CM186"/>
  <c r="CN186" s="1"/>
  <c r="CK186"/>
  <c r="CL186" s="1"/>
  <c r="CJ186"/>
  <c r="CX185"/>
  <c r="CW185"/>
  <c r="CV185"/>
  <c r="CU185"/>
  <c r="CT185"/>
  <c r="CS185"/>
  <c r="CR185"/>
  <c r="CQ185"/>
  <c r="CP185"/>
  <c r="CO185"/>
  <c r="CN185"/>
  <c r="CM185"/>
  <c r="CL185"/>
  <c r="CK185"/>
  <c r="CJ185"/>
  <c r="CW184"/>
  <c r="CX184" s="1"/>
  <c r="CU184"/>
  <c r="CV184" s="1"/>
  <c r="CS184"/>
  <c r="CT184" s="1"/>
  <c r="CQ184"/>
  <c r="CR184" s="1"/>
  <c r="CO184"/>
  <c r="CP184" s="1"/>
  <c r="CM184"/>
  <c r="CN184" s="1"/>
  <c r="CK184"/>
  <c r="CL184" s="1"/>
  <c r="CJ184"/>
  <c r="CW183"/>
  <c r="CX183" s="1"/>
  <c r="CU183"/>
  <c r="CV183" s="1"/>
  <c r="CS183"/>
  <c r="CT183" s="1"/>
  <c r="CQ183"/>
  <c r="CR183" s="1"/>
  <c r="CO183"/>
  <c r="CP183" s="1"/>
  <c r="CM183"/>
  <c r="CN183" s="1"/>
  <c r="CK183"/>
  <c r="CL183" s="1"/>
  <c r="CJ183"/>
  <c r="CW182"/>
  <c r="CX182" s="1"/>
  <c r="CU182"/>
  <c r="CV182" s="1"/>
  <c r="CS182"/>
  <c r="CT182" s="1"/>
  <c r="CQ182"/>
  <c r="CR182" s="1"/>
  <c r="CO182"/>
  <c r="CP182" s="1"/>
  <c r="CM182"/>
  <c r="CN182" s="1"/>
  <c r="CK182"/>
  <c r="CL182" s="1"/>
  <c r="CJ182"/>
  <c r="CX181"/>
  <c r="CW181"/>
  <c r="CV181"/>
  <c r="CU181"/>
  <c r="CT181"/>
  <c r="CS181"/>
  <c r="CR181"/>
  <c r="CQ181"/>
  <c r="CP181"/>
  <c r="CO181"/>
  <c r="CN181"/>
  <c r="CM181"/>
  <c r="CL181"/>
  <c r="CK181"/>
  <c r="CJ181"/>
  <c r="CW180"/>
  <c r="CX180" s="1"/>
  <c r="CU180"/>
  <c r="CV180" s="1"/>
  <c r="CS180"/>
  <c r="CT180" s="1"/>
  <c r="CQ180"/>
  <c r="CR180" s="1"/>
  <c r="CO180"/>
  <c r="CP180" s="1"/>
  <c r="CM180"/>
  <c r="CN180" s="1"/>
  <c r="CK180"/>
  <c r="CL180" s="1"/>
  <c r="CJ180"/>
  <c r="CW179"/>
  <c r="CX179" s="1"/>
  <c r="CU179"/>
  <c r="CV179" s="1"/>
  <c r="CS179"/>
  <c r="CT179" s="1"/>
  <c r="CQ179"/>
  <c r="CR179" s="1"/>
  <c r="CO179"/>
  <c r="CP179" s="1"/>
  <c r="CM179"/>
  <c r="CN179" s="1"/>
  <c r="CK179"/>
  <c r="CL179" s="1"/>
  <c r="CJ179"/>
  <c r="CW178"/>
  <c r="CX178" s="1"/>
  <c r="CU178"/>
  <c r="CV178" s="1"/>
  <c r="CS178"/>
  <c r="CT178" s="1"/>
  <c r="CQ178"/>
  <c r="CR178" s="1"/>
  <c r="CO178"/>
  <c r="CP178" s="1"/>
  <c r="CM178"/>
  <c r="CN178" s="1"/>
  <c r="CK178"/>
  <c r="CL178" s="1"/>
  <c r="CJ178"/>
  <c r="CX177"/>
  <c r="CW177"/>
  <c r="CV177"/>
  <c r="CU177"/>
  <c r="CT177"/>
  <c r="CS177"/>
  <c r="CR177"/>
  <c r="CQ177"/>
  <c r="CP177"/>
  <c r="CO177"/>
  <c r="CN177"/>
  <c r="CM177"/>
  <c r="CL177"/>
  <c r="CK177"/>
  <c r="CJ177"/>
  <c r="CW176"/>
  <c r="CX176" s="1"/>
  <c r="CU176"/>
  <c r="CV176" s="1"/>
  <c r="CS176"/>
  <c r="CT176" s="1"/>
  <c r="CQ176"/>
  <c r="CR176" s="1"/>
  <c r="CO176"/>
  <c r="CP176" s="1"/>
  <c r="CM176"/>
  <c r="CN176" s="1"/>
  <c r="CK176"/>
  <c r="CL176" s="1"/>
  <c r="CJ176"/>
  <c r="CW175"/>
  <c r="CX175" s="1"/>
  <c r="CU175"/>
  <c r="CV175" s="1"/>
  <c r="CS175"/>
  <c r="CT175" s="1"/>
  <c r="CQ175"/>
  <c r="CR175" s="1"/>
  <c r="CO175"/>
  <c r="CP175" s="1"/>
  <c r="CM175"/>
  <c r="CN175" s="1"/>
  <c r="CK175"/>
  <c r="CL175" s="1"/>
  <c r="CJ175"/>
  <c r="CW174"/>
  <c r="CX174" s="1"/>
  <c r="CU174"/>
  <c r="CV174" s="1"/>
  <c r="CS174"/>
  <c r="CT174" s="1"/>
  <c r="CQ174"/>
  <c r="CR174" s="1"/>
  <c r="CO174"/>
  <c r="CP174" s="1"/>
  <c r="CM174"/>
  <c r="CN174" s="1"/>
  <c r="CK174"/>
  <c r="CL174" s="1"/>
  <c r="CJ174"/>
  <c r="CX173"/>
  <c r="CW173"/>
  <c r="CV173"/>
  <c r="CU173"/>
  <c r="CT173"/>
  <c r="CS173"/>
  <c r="CR173"/>
  <c r="CQ173"/>
  <c r="CP173"/>
  <c r="CO173"/>
  <c r="CN173"/>
  <c r="CM173"/>
  <c r="CL173"/>
  <c r="CK173"/>
  <c r="CJ173"/>
  <c r="CW172"/>
  <c r="CX172" s="1"/>
  <c r="CU172"/>
  <c r="CV172" s="1"/>
  <c r="CS172"/>
  <c r="CT172" s="1"/>
  <c r="CQ172"/>
  <c r="CR172" s="1"/>
  <c r="CO172"/>
  <c r="CP172" s="1"/>
  <c r="CM172"/>
  <c r="CN172" s="1"/>
  <c r="CK172"/>
  <c r="CL172" s="1"/>
  <c r="CJ172"/>
  <c r="CW171"/>
  <c r="CX171" s="1"/>
  <c r="CU171"/>
  <c r="CV171" s="1"/>
  <c r="CS171"/>
  <c r="CT171" s="1"/>
  <c r="CQ171"/>
  <c r="CR171" s="1"/>
  <c r="CO171"/>
  <c r="CP171" s="1"/>
  <c r="CM171"/>
  <c r="CN171" s="1"/>
  <c r="CK171"/>
  <c r="CL171" s="1"/>
  <c r="CJ171"/>
  <c r="CW170"/>
  <c r="CX170" s="1"/>
  <c r="CU170"/>
  <c r="CV170" s="1"/>
  <c r="CS170"/>
  <c r="CT170" s="1"/>
  <c r="CQ170"/>
  <c r="CR170" s="1"/>
  <c r="CO170"/>
  <c r="CP170" s="1"/>
  <c r="CM170"/>
  <c r="CN170" s="1"/>
  <c r="CK170"/>
  <c r="CL170" s="1"/>
  <c r="CJ170"/>
  <c r="CX169"/>
  <c r="CW169"/>
  <c r="CV169"/>
  <c r="CU169"/>
  <c r="CT169"/>
  <c r="CS169"/>
  <c r="CR169"/>
  <c r="CQ169"/>
  <c r="CP169"/>
  <c r="CO169"/>
  <c r="CN169"/>
  <c r="CM169"/>
  <c r="CL169"/>
  <c r="CK169"/>
  <c r="CJ169"/>
  <c r="CW168"/>
  <c r="CX168" s="1"/>
  <c r="CU168"/>
  <c r="CV168" s="1"/>
  <c r="CS168"/>
  <c r="CT168" s="1"/>
  <c r="CQ168"/>
  <c r="CR168" s="1"/>
  <c r="CO168"/>
  <c r="CP168" s="1"/>
  <c r="CM168"/>
  <c r="CN168" s="1"/>
  <c r="CK168"/>
  <c r="CL168" s="1"/>
  <c r="CJ168"/>
  <c r="CW167"/>
  <c r="CX167" s="1"/>
  <c r="CU167"/>
  <c r="CV167" s="1"/>
  <c r="CS167"/>
  <c r="CT167" s="1"/>
  <c r="CQ167"/>
  <c r="CR167" s="1"/>
  <c r="CO167"/>
  <c r="CP167" s="1"/>
  <c r="CM167"/>
  <c r="CN167" s="1"/>
  <c r="CK167"/>
  <c r="CL167" s="1"/>
  <c r="CJ167"/>
  <c r="CW166"/>
  <c r="CX166" s="1"/>
  <c r="CU166"/>
  <c r="CV166" s="1"/>
  <c r="CS166"/>
  <c r="CT166" s="1"/>
  <c r="CQ166"/>
  <c r="CR166" s="1"/>
  <c r="CO166"/>
  <c r="CP166" s="1"/>
  <c r="CM166"/>
  <c r="CN166" s="1"/>
  <c r="CK166"/>
  <c r="CL166" s="1"/>
  <c r="CJ166"/>
  <c r="CX165"/>
  <c r="CW165"/>
  <c r="CV165"/>
  <c r="CU165"/>
  <c r="CT165"/>
  <c r="CS165"/>
  <c r="CR165"/>
  <c r="CQ165"/>
  <c r="CP165"/>
  <c r="CO165"/>
  <c r="CN165"/>
  <c r="CM165"/>
  <c r="CL165"/>
  <c r="CK165"/>
  <c r="CJ165"/>
  <c r="CW164"/>
  <c r="CX164" s="1"/>
  <c r="CU164"/>
  <c r="CV164" s="1"/>
  <c r="CS164"/>
  <c r="CT164" s="1"/>
  <c r="CQ164"/>
  <c r="CR164" s="1"/>
  <c r="CO164"/>
  <c r="CP164" s="1"/>
  <c r="CM164"/>
  <c r="CN164" s="1"/>
  <c r="CK164"/>
  <c r="CL164" s="1"/>
  <c r="CJ164"/>
  <c r="CW163"/>
  <c r="CX163" s="1"/>
  <c r="CU163"/>
  <c r="CV163" s="1"/>
  <c r="CS163"/>
  <c r="CT163" s="1"/>
  <c r="CQ163"/>
  <c r="CR163" s="1"/>
  <c r="CO163"/>
  <c r="CP163" s="1"/>
  <c r="CM163"/>
  <c r="CN163" s="1"/>
  <c r="CK163"/>
  <c r="CL163" s="1"/>
  <c r="CJ163"/>
  <c r="CW162"/>
  <c r="CX162" s="1"/>
  <c r="CU162"/>
  <c r="CV162" s="1"/>
  <c r="CS162"/>
  <c r="CT162" s="1"/>
  <c r="CQ162"/>
  <c r="CR162" s="1"/>
  <c r="CO162"/>
  <c r="CP162" s="1"/>
  <c r="CM162"/>
  <c r="CN162" s="1"/>
  <c r="CK162"/>
  <c r="CL162" s="1"/>
  <c r="CJ162"/>
  <c r="CX161"/>
  <c r="CW161"/>
  <c r="CV161"/>
  <c r="CU161"/>
  <c r="CT161"/>
  <c r="CS161"/>
  <c r="CR161"/>
  <c r="CQ161"/>
  <c r="CP161"/>
  <c r="CO161"/>
  <c r="CN161"/>
  <c r="CM161"/>
  <c r="CL161"/>
  <c r="CK161"/>
  <c r="CJ161"/>
  <c r="CW160"/>
  <c r="CX160" s="1"/>
  <c r="CU160"/>
  <c r="CV160" s="1"/>
  <c r="CS160"/>
  <c r="CT160" s="1"/>
  <c r="CQ160"/>
  <c r="CR160" s="1"/>
  <c r="CO160"/>
  <c r="CP160" s="1"/>
  <c r="CM160"/>
  <c r="CN160" s="1"/>
  <c r="CK160"/>
  <c r="CL160" s="1"/>
  <c r="CJ160"/>
  <c r="CW159"/>
  <c r="CX159" s="1"/>
  <c r="CU159"/>
  <c r="CV159" s="1"/>
  <c r="CS159"/>
  <c r="CT159" s="1"/>
  <c r="CQ159"/>
  <c r="CR159" s="1"/>
  <c r="CO159"/>
  <c r="CP159" s="1"/>
  <c r="CM159"/>
  <c r="CN159" s="1"/>
  <c r="CK159"/>
  <c r="CL159" s="1"/>
  <c r="CJ159"/>
  <c r="CW158"/>
  <c r="CX158" s="1"/>
  <c r="CU158"/>
  <c r="CV158" s="1"/>
  <c r="CS158"/>
  <c r="CT158" s="1"/>
  <c r="CQ158"/>
  <c r="CR158" s="1"/>
  <c r="CO158"/>
  <c r="CP158" s="1"/>
  <c r="CM158"/>
  <c r="CN158" s="1"/>
  <c r="CK158"/>
  <c r="CL158" s="1"/>
  <c r="CJ158"/>
  <c r="CX157"/>
  <c r="CW157"/>
  <c r="CV157"/>
  <c r="CU157"/>
  <c r="CT157"/>
  <c r="CS157"/>
  <c r="CR157"/>
  <c r="CQ157"/>
  <c r="CP157"/>
  <c r="CO157"/>
  <c r="CN157"/>
  <c r="CM157"/>
  <c r="CL157"/>
  <c r="CK157"/>
  <c r="CJ157"/>
  <c r="CW156"/>
  <c r="CX156" s="1"/>
  <c r="CU156"/>
  <c r="CV156" s="1"/>
  <c r="CS156"/>
  <c r="CT156" s="1"/>
  <c r="CQ156"/>
  <c r="CR156" s="1"/>
  <c r="CO156"/>
  <c r="CP156" s="1"/>
  <c r="CM156"/>
  <c r="CN156" s="1"/>
  <c r="CK156"/>
  <c r="CL156" s="1"/>
  <c r="CJ156"/>
  <c r="CW155"/>
  <c r="CX155" s="1"/>
  <c r="CU155"/>
  <c r="CV155" s="1"/>
  <c r="CS155"/>
  <c r="CT155" s="1"/>
  <c r="CQ155"/>
  <c r="CR155" s="1"/>
  <c r="CO155"/>
  <c r="CP155" s="1"/>
  <c r="CM155"/>
  <c r="CN155" s="1"/>
  <c r="CK155"/>
  <c r="CL155" s="1"/>
  <c r="CJ155"/>
  <c r="CW154"/>
  <c r="CX154" s="1"/>
  <c r="CU154"/>
  <c r="CV154" s="1"/>
  <c r="CS154"/>
  <c r="CT154" s="1"/>
  <c r="CQ154"/>
  <c r="CR154" s="1"/>
  <c r="CO154"/>
  <c r="CP154" s="1"/>
  <c r="CM154"/>
  <c r="CN154" s="1"/>
  <c r="CK154"/>
  <c r="CL154" s="1"/>
  <c r="CJ154"/>
  <c r="CX153"/>
  <c r="CW153"/>
  <c r="CV153"/>
  <c r="CU153"/>
  <c r="CT153"/>
  <c r="CS153"/>
  <c r="CR153"/>
  <c r="CQ153"/>
  <c r="CP153"/>
  <c r="CO153"/>
  <c r="CN153"/>
  <c r="CM153"/>
  <c r="CL153"/>
  <c r="CK153"/>
  <c r="CJ153"/>
  <c r="CW152"/>
  <c r="CX152" s="1"/>
  <c r="CU152"/>
  <c r="CV152" s="1"/>
  <c r="CS152"/>
  <c r="CT152" s="1"/>
  <c r="CQ152"/>
  <c r="CR152" s="1"/>
  <c r="CO152"/>
  <c r="CP152" s="1"/>
  <c r="CM152"/>
  <c r="CN152" s="1"/>
  <c r="CK152"/>
  <c r="CL152" s="1"/>
  <c r="CJ152"/>
  <c r="CW151"/>
  <c r="CX151" s="1"/>
  <c r="CU151"/>
  <c r="CV151" s="1"/>
  <c r="CS151"/>
  <c r="CT151" s="1"/>
  <c r="CQ151"/>
  <c r="CR151" s="1"/>
  <c r="CO151"/>
  <c r="CP151" s="1"/>
  <c r="CM151"/>
  <c r="CN151" s="1"/>
  <c r="CK151"/>
  <c r="CL151" s="1"/>
  <c r="CJ151"/>
  <c r="CW150"/>
  <c r="CX150" s="1"/>
  <c r="CU150"/>
  <c r="CV150" s="1"/>
  <c r="CS150"/>
  <c r="CT150" s="1"/>
  <c r="CQ150"/>
  <c r="CR150" s="1"/>
  <c r="CO150"/>
  <c r="CP150" s="1"/>
  <c r="CM150"/>
  <c r="CN150" s="1"/>
  <c r="CK150"/>
  <c r="CL150" s="1"/>
  <c r="CJ150"/>
  <c r="CX149"/>
  <c r="CW149"/>
  <c r="CV149"/>
  <c r="CU149"/>
  <c r="CT149"/>
  <c r="CS149"/>
  <c r="CR149"/>
  <c r="CQ149"/>
  <c r="CP149"/>
  <c r="CO149"/>
  <c r="CN149"/>
  <c r="CM149"/>
  <c r="CL149"/>
  <c r="CK149"/>
  <c r="CJ149"/>
  <c r="CW148"/>
  <c r="CX148" s="1"/>
  <c r="CU148"/>
  <c r="CV148" s="1"/>
  <c r="CS148"/>
  <c r="CT148" s="1"/>
  <c r="CQ148"/>
  <c r="CR148" s="1"/>
  <c r="CO148"/>
  <c r="CP148" s="1"/>
  <c r="CM148"/>
  <c r="CN148" s="1"/>
  <c r="CK148"/>
  <c r="CL148" s="1"/>
  <c r="CJ148"/>
  <c r="CW147"/>
  <c r="CX147" s="1"/>
  <c r="CU147"/>
  <c r="CV147" s="1"/>
  <c r="CS147"/>
  <c r="CT147" s="1"/>
  <c r="CQ147"/>
  <c r="CR147" s="1"/>
  <c r="CO147"/>
  <c r="CP147" s="1"/>
  <c r="CM147"/>
  <c r="CN147" s="1"/>
  <c r="CK147"/>
  <c r="CL147" s="1"/>
  <c r="CJ147"/>
  <c r="CW146"/>
  <c r="CX146" s="1"/>
  <c r="CU146"/>
  <c r="CV146" s="1"/>
  <c r="CS146"/>
  <c r="CT146" s="1"/>
  <c r="CQ146"/>
  <c r="CR146" s="1"/>
  <c r="CO146"/>
  <c r="CP146" s="1"/>
  <c r="CM146"/>
  <c r="CN146" s="1"/>
  <c r="CK146"/>
  <c r="CL146" s="1"/>
  <c r="CJ146"/>
  <c r="CX145"/>
  <c r="CW145"/>
  <c r="CV145"/>
  <c r="CU145"/>
  <c r="CT145"/>
  <c r="CS145"/>
  <c r="CR145"/>
  <c r="CQ145"/>
  <c r="CP145"/>
  <c r="CO145"/>
  <c r="CN145"/>
  <c r="CM145"/>
  <c r="CL145"/>
  <c r="CK145"/>
  <c r="CJ145"/>
  <c r="CW144"/>
  <c r="CX144" s="1"/>
  <c r="CU144"/>
  <c r="CV144" s="1"/>
  <c r="CS144"/>
  <c r="CT144" s="1"/>
  <c r="CQ144"/>
  <c r="CR144" s="1"/>
  <c r="CO144"/>
  <c r="CP144" s="1"/>
  <c r="CM144"/>
  <c r="CN144" s="1"/>
  <c r="CK144"/>
  <c r="CL144" s="1"/>
  <c r="CJ144"/>
  <c r="CW143"/>
  <c r="CX143" s="1"/>
  <c r="CU143"/>
  <c r="CV143" s="1"/>
  <c r="CS143"/>
  <c r="CT143" s="1"/>
  <c r="CQ143"/>
  <c r="CR143" s="1"/>
  <c r="CO143"/>
  <c r="CP143" s="1"/>
  <c r="CM143"/>
  <c r="CN143" s="1"/>
  <c r="CK143"/>
  <c r="CL143" s="1"/>
  <c r="CJ143"/>
  <c r="CW142"/>
  <c r="CX142" s="1"/>
  <c r="CU142"/>
  <c r="CV142" s="1"/>
  <c r="CS142"/>
  <c r="CT142" s="1"/>
  <c r="CQ142"/>
  <c r="CR142" s="1"/>
  <c r="CO142"/>
  <c r="CP142" s="1"/>
  <c r="CM142"/>
  <c r="CN142" s="1"/>
  <c r="CK142"/>
  <c r="CL142" s="1"/>
  <c r="CJ142"/>
  <c r="CX141"/>
  <c r="CW141"/>
  <c r="CV141"/>
  <c r="CU141"/>
  <c r="CT141"/>
  <c r="CS141"/>
  <c r="CR141"/>
  <c r="CQ141"/>
  <c r="CP141"/>
  <c r="CO141"/>
  <c r="CN141"/>
  <c r="CM141"/>
  <c r="CL141"/>
  <c r="CK141"/>
  <c r="CJ141"/>
  <c r="CW140"/>
  <c r="CX140" s="1"/>
  <c r="CU140"/>
  <c r="CV140" s="1"/>
  <c r="CS140"/>
  <c r="CT140" s="1"/>
  <c r="CQ140"/>
  <c r="CR140" s="1"/>
  <c r="CO140"/>
  <c r="CP140" s="1"/>
  <c r="CM140"/>
  <c r="CN140" s="1"/>
  <c r="CK140"/>
  <c r="CL140" s="1"/>
  <c r="CJ140"/>
  <c r="CW139"/>
  <c r="CX139" s="1"/>
  <c r="CU139"/>
  <c r="CV139" s="1"/>
  <c r="CS139"/>
  <c r="CT139" s="1"/>
  <c r="CQ139"/>
  <c r="CR139" s="1"/>
  <c r="CO139"/>
  <c r="CP139" s="1"/>
  <c r="CM139"/>
  <c r="CN139" s="1"/>
  <c r="CK139"/>
  <c r="CL139" s="1"/>
  <c r="CJ139"/>
  <c r="CW138"/>
  <c r="CX138" s="1"/>
  <c r="CU138"/>
  <c r="CV138" s="1"/>
  <c r="CS138"/>
  <c r="CT138" s="1"/>
  <c r="CQ138"/>
  <c r="CR138" s="1"/>
  <c r="CO138"/>
  <c r="CP138" s="1"/>
  <c r="CM138"/>
  <c r="CN138" s="1"/>
  <c r="CK138"/>
  <c r="CL138" s="1"/>
  <c r="CJ138"/>
  <c r="CX137"/>
  <c r="CW137"/>
  <c r="CV137"/>
  <c r="CU137"/>
  <c r="CT137"/>
  <c r="CS137"/>
  <c r="CR137"/>
  <c r="CQ137"/>
  <c r="CP137"/>
  <c r="CO137"/>
  <c r="CN137"/>
  <c r="CM137"/>
  <c r="CL137"/>
  <c r="CK137"/>
  <c r="CJ137"/>
  <c r="CW136"/>
  <c r="CX136" s="1"/>
  <c r="CU136"/>
  <c r="CV136" s="1"/>
  <c r="CS136"/>
  <c r="CT136" s="1"/>
  <c r="CQ136"/>
  <c r="CR136" s="1"/>
  <c r="CO136"/>
  <c r="CP136" s="1"/>
  <c r="CM136"/>
  <c r="CN136" s="1"/>
  <c r="CK136"/>
  <c r="CL136" s="1"/>
  <c r="CJ136"/>
  <c r="CW135"/>
  <c r="CX135" s="1"/>
  <c r="CU135"/>
  <c r="CV135" s="1"/>
  <c r="CS135"/>
  <c r="CT135" s="1"/>
  <c r="CQ135"/>
  <c r="CR135" s="1"/>
  <c r="CO135"/>
  <c r="CP135" s="1"/>
  <c r="CM135"/>
  <c r="CN135" s="1"/>
  <c r="CK135"/>
  <c r="CL135" s="1"/>
  <c r="CJ135"/>
  <c r="CW134"/>
  <c r="CX134" s="1"/>
  <c r="CU134"/>
  <c r="CV134" s="1"/>
  <c r="CS134"/>
  <c r="CT134" s="1"/>
  <c r="CQ134"/>
  <c r="CR134" s="1"/>
  <c r="CO134"/>
  <c r="CP134" s="1"/>
  <c r="CM134"/>
  <c r="CN134" s="1"/>
  <c r="CK134"/>
  <c r="CL134" s="1"/>
  <c r="CJ134"/>
  <c r="CX133"/>
  <c r="CW133"/>
  <c r="CV133"/>
  <c r="CU133"/>
  <c r="CT133"/>
  <c r="CS133"/>
  <c r="CR133"/>
  <c r="CQ133"/>
  <c r="CP133"/>
  <c r="CO133"/>
  <c r="CN133"/>
  <c r="CM133"/>
  <c r="CL133"/>
  <c r="CK133"/>
  <c r="CJ133"/>
  <c r="CW132"/>
  <c r="CX132" s="1"/>
  <c r="CU132"/>
  <c r="CV132" s="1"/>
  <c r="CS132"/>
  <c r="CT132" s="1"/>
  <c r="CQ132"/>
  <c r="CR132" s="1"/>
  <c r="CO132"/>
  <c r="CP132" s="1"/>
  <c r="CM132"/>
  <c r="CN132" s="1"/>
  <c r="CK132"/>
  <c r="CL132" s="1"/>
  <c r="CJ132"/>
  <c r="CW131"/>
  <c r="CX131" s="1"/>
  <c r="CU131"/>
  <c r="CV131" s="1"/>
  <c r="CS131"/>
  <c r="CT131" s="1"/>
  <c r="CQ131"/>
  <c r="CR131" s="1"/>
  <c r="CO131"/>
  <c r="CP131" s="1"/>
  <c r="CM131"/>
  <c r="CN131" s="1"/>
  <c r="CK131"/>
  <c r="CL131" s="1"/>
  <c r="CJ131"/>
  <c r="CW130"/>
  <c r="CX130" s="1"/>
  <c r="CU130"/>
  <c r="CV130" s="1"/>
  <c r="CS130"/>
  <c r="CT130" s="1"/>
  <c r="CQ130"/>
  <c r="CR130" s="1"/>
  <c r="CO130"/>
  <c r="CP130" s="1"/>
  <c r="CM130"/>
  <c r="CN130" s="1"/>
  <c r="CK130"/>
  <c r="CL130" s="1"/>
  <c r="CJ130"/>
  <c r="CX129"/>
  <c r="CW129"/>
  <c r="CV129"/>
  <c r="CU129"/>
  <c r="CT129"/>
  <c r="CS129"/>
  <c r="CR129"/>
  <c r="CQ129"/>
  <c r="CP129"/>
  <c r="CO129"/>
  <c r="CN129"/>
  <c r="CM129"/>
  <c r="CL129"/>
  <c r="CK129"/>
  <c r="CJ129"/>
  <c r="CW128"/>
  <c r="CX128" s="1"/>
  <c r="CU128"/>
  <c r="CV128" s="1"/>
  <c r="CS128"/>
  <c r="CT128" s="1"/>
  <c r="CQ128"/>
  <c r="CR128" s="1"/>
  <c r="CO128"/>
  <c r="CP128" s="1"/>
  <c r="CM128"/>
  <c r="CN128" s="1"/>
  <c r="CK128"/>
  <c r="CL128" s="1"/>
  <c r="CJ128"/>
  <c r="CW127"/>
  <c r="CX127" s="1"/>
  <c r="CU127"/>
  <c r="CV127" s="1"/>
  <c r="CS127"/>
  <c r="CT127" s="1"/>
  <c r="CQ127"/>
  <c r="CR127" s="1"/>
  <c r="CO127"/>
  <c r="CP127" s="1"/>
  <c r="CM127"/>
  <c r="CN127" s="1"/>
  <c r="CK127"/>
  <c r="CL127" s="1"/>
  <c r="CJ127"/>
  <c r="CU126"/>
  <c r="CV126" s="1"/>
  <c r="CS126"/>
  <c r="CT126" s="1"/>
  <c r="CQ126"/>
  <c r="CR126" s="1"/>
  <c r="CO126"/>
  <c r="CP126" s="1"/>
  <c r="CM126"/>
  <c r="CN126" s="1"/>
  <c r="CK126"/>
  <c r="CL126" s="1"/>
  <c r="CJ126"/>
  <c r="CU125"/>
  <c r="CV125" s="1"/>
  <c r="CS125"/>
  <c r="CT125" s="1"/>
  <c r="CQ125"/>
  <c r="CR125" s="1"/>
  <c r="CO125"/>
  <c r="CP125" s="1"/>
  <c r="CM125"/>
  <c r="CN125" s="1"/>
  <c r="CK125"/>
  <c r="CL125" s="1"/>
  <c r="CJ125"/>
  <c r="CU124"/>
  <c r="CV124" s="1"/>
  <c r="CS124"/>
  <c r="CT124" s="1"/>
  <c r="CQ124"/>
  <c r="CR124" s="1"/>
  <c r="CO124"/>
  <c r="CP124" s="1"/>
  <c r="CM124"/>
  <c r="CN124" s="1"/>
  <c r="CK124"/>
  <c r="CL124" s="1"/>
  <c r="CJ124"/>
  <c r="CU123"/>
  <c r="CV123" s="1"/>
  <c r="CS123"/>
  <c r="CT123" s="1"/>
  <c r="CQ123"/>
  <c r="CR123" s="1"/>
  <c r="CO123"/>
  <c r="CP123" s="1"/>
  <c r="CM123"/>
  <c r="CN123" s="1"/>
  <c r="CK123"/>
  <c r="CL123" s="1"/>
  <c r="CJ123"/>
  <c r="CU122"/>
  <c r="CV122" s="1"/>
  <c r="CS122"/>
  <c r="CT122" s="1"/>
  <c r="CQ122"/>
  <c r="CR122" s="1"/>
  <c r="CO122"/>
  <c r="CP122" s="1"/>
  <c r="CM122"/>
  <c r="CN122" s="1"/>
  <c r="CK122"/>
  <c r="CL122" s="1"/>
  <c r="CJ122"/>
  <c r="CU121"/>
  <c r="CV121" s="1"/>
  <c r="CS121"/>
  <c r="CT121" s="1"/>
  <c r="CQ121"/>
  <c r="CR121" s="1"/>
  <c r="CO121"/>
  <c r="CP121" s="1"/>
  <c r="CM121"/>
  <c r="CN121" s="1"/>
  <c r="CK121"/>
  <c r="CL121" s="1"/>
  <c r="CJ121"/>
  <c r="CU120"/>
  <c r="CV120" s="1"/>
  <c r="CS120"/>
  <c r="CT120" s="1"/>
  <c r="CQ120"/>
  <c r="CR120" s="1"/>
  <c r="CO120"/>
  <c r="CP120" s="1"/>
  <c r="CM120"/>
  <c r="CN120" s="1"/>
  <c r="CK120"/>
  <c r="CL120" s="1"/>
  <c r="CJ120"/>
  <c r="CU119"/>
  <c r="CV119" s="1"/>
  <c r="CS119"/>
  <c r="CT119" s="1"/>
  <c r="CQ119"/>
  <c r="CR119" s="1"/>
  <c r="CO119"/>
  <c r="CP119" s="1"/>
  <c r="CM119"/>
  <c r="CN119" s="1"/>
  <c r="CK119"/>
  <c r="CL119" s="1"/>
  <c r="CJ119"/>
  <c r="CU118"/>
  <c r="CV118" s="1"/>
  <c r="CS118"/>
  <c r="CT118" s="1"/>
  <c r="CQ118"/>
  <c r="CR118" s="1"/>
  <c r="CO118"/>
  <c r="CP118" s="1"/>
  <c r="CM118"/>
  <c r="CN118" s="1"/>
  <c r="CK118"/>
  <c r="CL118" s="1"/>
  <c r="CJ118"/>
  <c r="CU117"/>
  <c r="CV117" s="1"/>
  <c r="CS117"/>
  <c r="CT117" s="1"/>
  <c r="CQ117"/>
  <c r="CR117" s="1"/>
  <c r="CO117"/>
  <c r="CP117" s="1"/>
  <c r="CM117"/>
  <c r="CN117" s="1"/>
  <c r="CK117"/>
  <c r="CL117" s="1"/>
  <c r="CJ117"/>
  <c r="CU116"/>
  <c r="CV116" s="1"/>
  <c r="CS116"/>
  <c r="CT116" s="1"/>
  <c r="CQ116"/>
  <c r="CR116" s="1"/>
  <c r="CO116"/>
  <c r="CP116" s="1"/>
  <c r="CM116"/>
  <c r="CN116" s="1"/>
  <c r="CK116"/>
  <c r="CL116" s="1"/>
  <c r="CJ116"/>
  <c r="CU115"/>
  <c r="CV115" s="1"/>
  <c r="CS115"/>
  <c r="CT115" s="1"/>
  <c r="CQ115"/>
  <c r="CR115" s="1"/>
  <c r="CO115"/>
  <c r="CP115" s="1"/>
  <c r="CM115"/>
  <c r="CN115" s="1"/>
  <c r="CK115"/>
  <c r="CL115" s="1"/>
  <c r="CJ115"/>
  <c r="CU114"/>
  <c r="CV114" s="1"/>
  <c r="CS114"/>
  <c r="CT114" s="1"/>
  <c r="CQ114"/>
  <c r="CR114" s="1"/>
  <c r="CO114"/>
  <c r="CP114" s="1"/>
  <c r="CM114"/>
  <c r="CN114" s="1"/>
  <c r="CK114"/>
  <c r="CL114" s="1"/>
  <c r="CJ114"/>
  <c r="CU113"/>
  <c r="CV113" s="1"/>
  <c r="CS113"/>
  <c r="CT113" s="1"/>
  <c r="CQ113"/>
  <c r="CR113" s="1"/>
  <c r="CO113"/>
  <c r="CP113" s="1"/>
  <c r="CM113"/>
  <c r="CN113" s="1"/>
  <c r="CK113"/>
  <c r="CL113" s="1"/>
  <c r="CJ113"/>
  <c r="CU112"/>
  <c r="CV112" s="1"/>
  <c r="CS112"/>
  <c r="CT112" s="1"/>
  <c r="CQ112"/>
  <c r="CR112" s="1"/>
  <c r="CO112"/>
  <c r="CP112" s="1"/>
  <c r="CM112"/>
  <c r="CN112" s="1"/>
  <c r="CK112"/>
  <c r="CL112" s="1"/>
  <c r="CJ112"/>
  <c r="CU111"/>
  <c r="CV111" s="1"/>
  <c r="CS111"/>
  <c r="CT111" s="1"/>
  <c r="CQ111"/>
  <c r="CR111" s="1"/>
  <c r="CO111"/>
  <c r="CP111" s="1"/>
  <c r="CM111"/>
  <c r="CN111" s="1"/>
  <c r="CK111"/>
  <c r="CL111" s="1"/>
  <c r="CJ111"/>
  <c r="CU110"/>
  <c r="CV110" s="1"/>
  <c r="CS110"/>
  <c r="CT110" s="1"/>
  <c r="CQ110"/>
  <c r="CR110" s="1"/>
  <c r="CO110"/>
  <c r="CP110" s="1"/>
  <c r="CM110"/>
  <c r="CN110" s="1"/>
  <c r="CK110"/>
  <c r="CL110" s="1"/>
  <c r="CJ110"/>
  <c r="CU109"/>
  <c r="CV109" s="1"/>
  <c r="CS109"/>
  <c r="CT109" s="1"/>
  <c r="CQ109"/>
  <c r="CR109" s="1"/>
  <c r="CO109"/>
  <c r="CP109" s="1"/>
  <c r="CM109"/>
  <c r="CN109" s="1"/>
  <c r="CK109"/>
  <c r="CL109" s="1"/>
  <c r="CJ109"/>
  <c r="CU108"/>
  <c r="CV108" s="1"/>
  <c r="CS108"/>
  <c r="CT108" s="1"/>
  <c r="CQ108"/>
  <c r="CR108" s="1"/>
  <c r="CO108"/>
  <c r="CP108" s="1"/>
  <c r="CM108"/>
  <c r="CN108" s="1"/>
  <c r="CK108"/>
  <c r="CL108" s="1"/>
  <c r="CJ108"/>
  <c r="CU107"/>
  <c r="CV107" s="1"/>
  <c r="CS107"/>
  <c r="CT107" s="1"/>
  <c r="CQ107"/>
  <c r="CR107" s="1"/>
  <c r="CO107"/>
  <c r="CP107" s="1"/>
  <c r="CM107"/>
  <c r="CN107" s="1"/>
  <c r="CK107"/>
  <c r="CL107" s="1"/>
  <c r="CJ107"/>
  <c r="CU106"/>
  <c r="CV106" s="1"/>
  <c r="CS106"/>
  <c r="CT106" s="1"/>
  <c r="CQ106"/>
  <c r="CR106" s="1"/>
  <c r="CO106"/>
  <c r="CP106" s="1"/>
  <c r="CM106"/>
  <c r="CN106" s="1"/>
  <c r="CK106"/>
  <c r="CL106" s="1"/>
  <c r="CJ106"/>
  <c r="CU105"/>
  <c r="CV105" s="1"/>
  <c r="CS105"/>
  <c r="CT105" s="1"/>
  <c r="CQ105"/>
  <c r="CR105" s="1"/>
  <c r="CO105"/>
  <c r="CP105" s="1"/>
  <c r="CM105"/>
  <c r="CN105" s="1"/>
  <c r="CK105"/>
  <c r="CL105" s="1"/>
  <c r="CJ105"/>
  <c r="CU104"/>
  <c r="CV104" s="1"/>
  <c r="CS104"/>
  <c r="CT104" s="1"/>
  <c r="CQ104"/>
  <c r="CR104" s="1"/>
  <c r="CO104"/>
  <c r="CP104" s="1"/>
  <c r="CM104"/>
  <c r="CN104" s="1"/>
  <c r="CK104"/>
  <c r="CL104" s="1"/>
  <c r="CJ104"/>
  <c r="CU103"/>
  <c r="CV103" s="1"/>
  <c r="CS103"/>
  <c r="CT103" s="1"/>
  <c r="CQ103"/>
  <c r="CR103" s="1"/>
  <c r="CO103"/>
  <c r="CP103" s="1"/>
  <c r="CM103"/>
  <c r="CN103" s="1"/>
  <c r="CK103"/>
  <c r="CL103" s="1"/>
  <c r="CJ103"/>
  <c r="CU102"/>
  <c r="CV102" s="1"/>
  <c r="CS102"/>
  <c r="CT102" s="1"/>
  <c r="CQ102"/>
  <c r="CR102" s="1"/>
  <c r="CO102"/>
  <c r="CP102" s="1"/>
  <c r="CM102"/>
  <c r="CN102" s="1"/>
  <c r="CK102"/>
  <c r="CL102" s="1"/>
  <c r="CJ102"/>
  <c r="CU101"/>
  <c r="CV101" s="1"/>
  <c r="CS101"/>
  <c r="CT101" s="1"/>
  <c r="CQ101"/>
  <c r="CR101" s="1"/>
  <c r="CO101"/>
  <c r="CP101" s="1"/>
  <c r="CM101"/>
  <c r="CN101" s="1"/>
  <c r="CK101"/>
  <c r="CL101" s="1"/>
  <c r="CJ101"/>
  <c r="CU100"/>
  <c r="CV100" s="1"/>
  <c r="CS100"/>
  <c r="CT100" s="1"/>
  <c r="CQ100"/>
  <c r="CR100" s="1"/>
  <c r="CO100"/>
  <c r="CP100" s="1"/>
  <c r="CM100"/>
  <c r="CN100" s="1"/>
  <c r="CK100"/>
  <c r="CL100" s="1"/>
  <c r="CJ100"/>
  <c r="CU99"/>
  <c r="CV99" s="1"/>
  <c r="CS99"/>
  <c r="CT99" s="1"/>
  <c r="CQ99"/>
  <c r="CR99" s="1"/>
  <c r="CO99"/>
  <c r="CP99" s="1"/>
  <c r="CM99"/>
  <c r="CN99" s="1"/>
  <c r="CK99"/>
  <c r="CL99" s="1"/>
  <c r="CJ99"/>
  <c r="CU98"/>
  <c r="CV98" s="1"/>
  <c r="CS98"/>
  <c r="CT98" s="1"/>
  <c r="CQ98"/>
  <c r="CR98" s="1"/>
  <c r="CO98"/>
  <c r="CP98" s="1"/>
  <c r="CM98"/>
  <c r="CN98" s="1"/>
  <c r="CK98"/>
  <c r="CL98" s="1"/>
  <c r="CJ98"/>
  <c r="CU97"/>
  <c r="CV97" s="1"/>
  <c r="CS97"/>
  <c r="CT97" s="1"/>
  <c r="CQ97"/>
  <c r="CR97" s="1"/>
  <c r="CO97"/>
  <c r="CP97" s="1"/>
  <c r="CM97"/>
  <c r="CN97" s="1"/>
  <c r="CK97"/>
  <c r="CL97" s="1"/>
  <c r="CJ97"/>
  <c r="CU96"/>
  <c r="CV96" s="1"/>
  <c r="CS96"/>
  <c r="CT96" s="1"/>
  <c r="CQ96"/>
  <c r="CR96" s="1"/>
  <c r="CO96"/>
  <c r="CP96" s="1"/>
  <c r="CM96"/>
  <c r="CN96" s="1"/>
  <c r="CK96"/>
  <c r="CL96" s="1"/>
  <c r="CJ96"/>
  <c r="CU95"/>
  <c r="CV95" s="1"/>
  <c r="CS95"/>
  <c r="CT95" s="1"/>
  <c r="CQ95"/>
  <c r="CR95" s="1"/>
  <c r="CO95"/>
  <c r="CP95" s="1"/>
  <c r="CM95"/>
  <c r="CN95" s="1"/>
  <c r="CK95"/>
  <c r="CL95" s="1"/>
  <c r="CJ95"/>
  <c r="CU94"/>
  <c r="CV94" s="1"/>
  <c r="CS94"/>
  <c r="CT94" s="1"/>
  <c r="CQ94"/>
  <c r="CR94" s="1"/>
  <c r="CO94"/>
  <c r="CP94" s="1"/>
  <c r="CM94"/>
  <c r="CN94" s="1"/>
  <c r="CK94"/>
  <c r="CL94" s="1"/>
  <c r="CJ94"/>
  <c r="CU93"/>
  <c r="CV93" s="1"/>
  <c r="CS93"/>
  <c r="CT93" s="1"/>
  <c r="CQ93"/>
  <c r="CR93" s="1"/>
  <c r="CO93"/>
  <c r="CP93" s="1"/>
  <c r="CM93"/>
  <c r="CN93" s="1"/>
  <c r="CK93"/>
  <c r="CL93" s="1"/>
  <c r="CJ93"/>
  <c r="CU92"/>
  <c r="CV92" s="1"/>
  <c r="CS92"/>
  <c r="CT92" s="1"/>
  <c r="CQ92"/>
  <c r="CR92" s="1"/>
  <c r="CO92"/>
  <c r="CP92" s="1"/>
  <c r="CM92"/>
  <c r="CN92" s="1"/>
  <c r="CK92"/>
  <c r="CL92" s="1"/>
  <c r="CJ92"/>
  <c r="CU91"/>
  <c r="CV91" s="1"/>
  <c r="CS91"/>
  <c r="CT91" s="1"/>
  <c r="CQ91"/>
  <c r="CR91" s="1"/>
  <c r="CO91"/>
  <c r="CP91" s="1"/>
  <c r="CM91"/>
  <c r="CN91" s="1"/>
  <c r="CK91"/>
  <c r="CL91" s="1"/>
  <c r="CJ91"/>
  <c r="CU90"/>
  <c r="CV90" s="1"/>
  <c r="CS90"/>
  <c r="CT90" s="1"/>
  <c r="CQ90"/>
  <c r="CR90" s="1"/>
  <c r="CO90"/>
  <c r="CP90" s="1"/>
  <c r="CM90"/>
  <c r="CN90" s="1"/>
  <c r="CK90"/>
  <c r="CL90" s="1"/>
  <c r="CJ90"/>
  <c r="CU89"/>
  <c r="CV89" s="1"/>
  <c r="CS89"/>
  <c r="CT89" s="1"/>
  <c r="CQ89"/>
  <c r="CR89" s="1"/>
  <c r="CO89"/>
  <c r="CP89" s="1"/>
  <c r="CM89"/>
  <c r="CN89" s="1"/>
  <c r="CK89"/>
  <c r="CL89" s="1"/>
  <c r="CJ89"/>
  <c r="CU88"/>
  <c r="CV88" s="1"/>
  <c r="CS88"/>
  <c r="CT88" s="1"/>
  <c r="CQ88"/>
  <c r="CR88" s="1"/>
  <c r="CO88"/>
  <c r="CP88" s="1"/>
  <c r="CM88"/>
  <c r="CN88" s="1"/>
  <c r="CK88"/>
  <c r="CL88" s="1"/>
  <c r="CJ88"/>
  <c r="CU87"/>
  <c r="CV87" s="1"/>
  <c r="CS87"/>
  <c r="CT87" s="1"/>
  <c r="CQ87"/>
  <c r="CR87" s="1"/>
  <c r="CO87"/>
  <c r="CP87" s="1"/>
  <c r="CM87"/>
  <c r="CN87" s="1"/>
  <c r="CK87"/>
  <c r="CL87" s="1"/>
  <c r="CJ87"/>
  <c r="CU86"/>
  <c r="CV86" s="1"/>
  <c r="CS86"/>
  <c r="CT86" s="1"/>
  <c r="CQ86"/>
  <c r="CR86" s="1"/>
  <c r="CO86"/>
  <c r="CP86" s="1"/>
  <c r="CM86"/>
  <c r="CN86" s="1"/>
  <c r="CK86"/>
  <c r="CL86" s="1"/>
  <c r="CJ86"/>
  <c r="CU85"/>
  <c r="CV85" s="1"/>
  <c r="CS85"/>
  <c r="CT85" s="1"/>
  <c r="CQ85"/>
  <c r="CR85" s="1"/>
  <c r="CO85"/>
  <c r="CP85" s="1"/>
  <c r="CM85"/>
  <c r="CN85" s="1"/>
  <c r="CK85"/>
  <c r="CL85" s="1"/>
  <c r="CJ85"/>
  <c r="CU84"/>
  <c r="CV84" s="1"/>
  <c r="CS84"/>
  <c r="CT84" s="1"/>
  <c r="CQ84"/>
  <c r="CR84" s="1"/>
  <c r="CO84"/>
  <c r="CP84" s="1"/>
  <c r="CM84"/>
  <c r="CN84" s="1"/>
  <c r="CK84"/>
  <c r="CL84" s="1"/>
  <c r="CJ84"/>
  <c r="CU83"/>
  <c r="CV83" s="1"/>
  <c r="CS83"/>
  <c r="CT83" s="1"/>
  <c r="CQ83"/>
  <c r="CR83" s="1"/>
  <c r="CO83"/>
  <c r="CP83" s="1"/>
  <c r="CM83"/>
  <c r="CN83" s="1"/>
  <c r="CK83"/>
  <c r="CL83" s="1"/>
  <c r="CJ83"/>
  <c r="CU82"/>
  <c r="CV82" s="1"/>
  <c r="CS82"/>
  <c r="CT82" s="1"/>
  <c r="CQ82"/>
  <c r="CR82" s="1"/>
  <c r="CO82"/>
  <c r="CP82" s="1"/>
  <c r="CM82"/>
  <c r="CN82" s="1"/>
  <c r="CK82"/>
  <c r="CL82" s="1"/>
  <c r="CJ82"/>
  <c r="CU81"/>
  <c r="CV81" s="1"/>
  <c r="CS81"/>
  <c r="CT81" s="1"/>
  <c r="CQ81"/>
  <c r="CR81" s="1"/>
  <c r="CO81"/>
  <c r="CP81" s="1"/>
  <c r="CM81"/>
  <c r="CN81" s="1"/>
  <c r="CK81"/>
  <c r="CL81" s="1"/>
  <c r="CJ81"/>
  <c r="CU80"/>
  <c r="CV80" s="1"/>
  <c r="CS80"/>
  <c r="CT80" s="1"/>
  <c r="CQ80"/>
  <c r="CR80" s="1"/>
  <c r="CO80"/>
  <c r="CP80" s="1"/>
  <c r="CM80"/>
  <c r="CN80" s="1"/>
  <c r="CK80"/>
  <c r="CL80" s="1"/>
  <c r="CJ80"/>
  <c r="CU79"/>
  <c r="CV79" s="1"/>
  <c r="CS79"/>
  <c r="CT79" s="1"/>
  <c r="CQ79"/>
  <c r="CR79" s="1"/>
  <c r="CO79"/>
  <c r="CP79" s="1"/>
  <c r="CM79"/>
  <c r="CN79" s="1"/>
  <c r="CK79"/>
  <c r="CL79" s="1"/>
  <c r="CJ79"/>
  <c r="CU78"/>
  <c r="CV78" s="1"/>
  <c r="CS78"/>
  <c r="CT78" s="1"/>
  <c r="CQ78"/>
  <c r="CR78" s="1"/>
  <c r="CO78"/>
  <c r="CP78" s="1"/>
  <c r="CM78"/>
  <c r="CN78" s="1"/>
  <c r="CK78"/>
  <c r="CL78" s="1"/>
  <c r="CJ78"/>
  <c r="CU77"/>
  <c r="CV77" s="1"/>
  <c r="CS77"/>
  <c r="CT77" s="1"/>
  <c r="CQ77"/>
  <c r="CR77" s="1"/>
  <c r="CO77"/>
  <c r="CP77" s="1"/>
  <c r="CM77"/>
  <c r="CN77" s="1"/>
  <c r="CK77"/>
  <c r="CL77" s="1"/>
  <c r="CJ77"/>
  <c r="CU76"/>
  <c r="CV76" s="1"/>
  <c r="CS76"/>
  <c r="CT76" s="1"/>
  <c r="CQ76"/>
  <c r="CR76" s="1"/>
  <c r="CO76"/>
  <c r="CP76" s="1"/>
  <c r="CM76"/>
  <c r="CN76" s="1"/>
  <c r="CK76"/>
  <c r="CL76" s="1"/>
  <c r="CJ76"/>
  <c r="CU75"/>
  <c r="CV75" s="1"/>
  <c r="CS75"/>
  <c r="CT75" s="1"/>
  <c r="CQ75"/>
  <c r="CR75" s="1"/>
  <c r="CO75"/>
  <c r="CP75" s="1"/>
  <c r="CM75"/>
  <c r="CN75" s="1"/>
  <c r="CK75"/>
  <c r="CL75" s="1"/>
  <c r="CJ75"/>
  <c r="CU74"/>
  <c r="CV74" s="1"/>
  <c r="CS74"/>
  <c r="CT74" s="1"/>
  <c r="CQ74"/>
  <c r="CR74" s="1"/>
  <c r="CO74"/>
  <c r="CP74" s="1"/>
  <c r="CM74"/>
  <c r="CN74" s="1"/>
  <c r="CK74"/>
  <c r="CL74" s="1"/>
  <c r="CJ74"/>
  <c r="CU73"/>
  <c r="CV73" s="1"/>
  <c r="CS73"/>
  <c r="CT73" s="1"/>
  <c r="CQ73"/>
  <c r="CR73" s="1"/>
  <c r="CO73"/>
  <c r="CP73" s="1"/>
  <c r="CM73"/>
  <c r="CN73" s="1"/>
  <c r="CK73"/>
  <c r="CL73" s="1"/>
  <c r="CJ73"/>
  <c r="CU72"/>
  <c r="CV72" s="1"/>
  <c r="CS72"/>
  <c r="CT72" s="1"/>
  <c r="CQ72"/>
  <c r="CR72" s="1"/>
  <c r="CO72"/>
  <c r="CP72" s="1"/>
  <c r="CM72"/>
  <c r="CN72" s="1"/>
  <c r="CK72"/>
  <c r="CL72" s="1"/>
  <c r="CJ72"/>
  <c r="CU71"/>
  <c r="CV71" s="1"/>
  <c r="CS71"/>
  <c r="CT71" s="1"/>
  <c r="CQ71"/>
  <c r="CR71" s="1"/>
  <c r="CO71"/>
  <c r="CP71" s="1"/>
  <c r="CM71"/>
  <c r="CN71" s="1"/>
  <c r="CK71"/>
  <c r="CL71" s="1"/>
  <c r="CJ71"/>
  <c r="CU70"/>
  <c r="CV70" s="1"/>
  <c r="CS70"/>
  <c r="CT70" s="1"/>
  <c r="CQ70"/>
  <c r="CR70" s="1"/>
  <c r="CO70"/>
  <c r="CP70" s="1"/>
  <c r="CM70"/>
  <c r="CN70" s="1"/>
  <c r="CK70"/>
  <c r="CL70" s="1"/>
  <c r="CJ70"/>
  <c r="CU69"/>
  <c r="CV69" s="1"/>
  <c r="CS69"/>
  <c r="CT69" s="1"/>
  <c r="CQ69"/>
  <c r="CR69" s="1"/>
  <c r="CO69"/>
  <c r="CP69" s="1"/>
  <c r="CM69"/>
  <c r="CN69" s="1"/>
  <c r="CK69"/>
  <c r="CL69" s="1"/>
  <c r="CJ69"/>
  <c r="CU68"/>
  <c r="CV68" s="1"/>
  <c r="CS68"/>
  <c r="CT68" s="1"/>
  <c r="CQ68"/>
  <c r="CR68" s="1"/>
  <c r="CO68"/>
  <c r="CP68" s="1"/>
  <c r="CM68"/>
  <c r="CN68" s="1"/>
  <c r="CK68"/>
  <c r="CL68" s="1"/>
  <c r="CJ68"/>
  <c r="CU67"/>
  <c r="CV67" s="1"/>
  <c r="CS67"/>
  <c r="CT67" s="1"/>
  <c r="CQ67"/>
  <c r="CR67" s="1"/>
  <c r="CO67"/>
  <c r="CP67" s="1"/>
  <c r="CM67"/>
  <c r="CN67" s="1"/>
  <c r="CK67"/>
  <c r="CL67" s="1"/>
  <c r="CJ67"/>
  <c r="CU66"/>
  <c r="CV66" s="1"/>
  <c r="CS66"/>
  <c r="CT66" s="1"/>
  <c r="CQ66"/>
  <c r="CR66" s="1"/>
  <c r="CO66"/>
  <c r="CP66" s="1"/>
  <c r="CM66"/>
  <c r="CN66" s="1"/>
  <c r="CK66"/>
  <c r="CL66" s="1"/>
  <c r="CJ66"/>
  <c r="CU65"/>
  <c r="CV65" s="1"/>
  <c r="CS65"/>
  <c r="CT65" s="1"/>
  <c r="CQ65"/>
  <c r="CR65" s="1"/>
  <c r="CO65"/>
  <c r="CP65" s="1"/>
  <c r="CM65"/>
  <c r="CN65" s="1"/>
  <c r="CK65"/>
  <c r="CL65" s="1"/>
  <c r="CJ65"/>
  <c r="CU64"/>
  <c r="CV64" s="1"/>
  <c r="CS64"/>
  <c r="CT64" s="1"/>
  <c r="CQ64"/>
  <c r="CR64" s="1"/>
  <c r="CO64"/>
  <c r="CP64" s="1"/>
  <c r="CM64"/>
  <c r="CN64" s="1"/>
  <c r="CK64"/>
  <c r="CL64" s="1"/>
  <c r="CJ64"/>
  <c r="CU63"/>
  <c r="CV63" s="1"/>
  <c r="CS63"/>
  <c r="CT63" s="1"/>
  <c r="CQ63"/>
  <c r="CR63" s="1"/>
  <c r="CO63"/>
  <c r="CP63" s="1"/>
  <c r="CM63"/>
  <c r="CN63" s="1"/>
  <c r="CK63"/>
  <c r="CL63" s="1"/>
  <c r="CJ63"/>
  <c r="CU62"/>
  <c r="CV62" s="1"/>
  <c r="CS62"/>
  <c r="CT62" s="1"/>
  <c r="CQ62"/>
  <c r="CR62" s="1"/>
  <c r="CO62"/>
  <c r="CP62" s="1"/>
  <c r="CM62"/>
  <c r="CN62" s="1"/>
  <c r="CK62"/>
  <c r="CL62" s="1"/>
  <c r="CJ62"/>
  <c r="CU61"/>
  <c r="CV61" s="1"/>
  <c r="CS61"/>
  <c r="CT61" s="1"/>
  <c r="CQ61"/>
  <c r="CR61" s="1"/>
  <c r="CO61"/>
  <c r="CP61" s="1"/>
  <c r="CM61"/>
  <c r="CN61" s="1"/>
  <c r="CK61"/>
  <c r="CL61" s="1"/>
  <c r="CJ61"/>
  <c r="CU60"/>
  <c r="CV60" s="1"/>
  <c r="CS60"/>
  <c r="CT60" s="1"/>
  <c r="CQ60"/>
  <c r="CR60" s="1"/>
  <c r="CO60"/>
  <c r="CP60" s="1"/>
  <c r="CM60"/>
  <c r="CN60" s="1"/>
  <c r="CK60"/>
  <c r="CL60" s="1"/>
  <c r="CJ60"/>
  <c r="CU59"/>
  <c r="CV59" s="1"/>
  <c r="CS59"/>
  <c r="CT59" s="1"/>
  <c r="CQ59"/>
  <c r="CR59" s="1"/>
  <c r="CO59"/>
  <c r="CP59" s="1"/>
  <c r="CM59"/>
  <c r="CN59" s="1"/>
  <c r="CK59"/>
  <c r="CL59" s="1"/>
  <c r="CJ59"/>
  <c r="CU58"/>
  <c r="CV58" s="1"/>
  <c r="CS58"/>
  <c r="CT58" s="1"/>
  <c r="CQ58"/>
  <c r="CR58" s="1"/>
  <c r="CO58"/>
  <c r="CP58" s="1"/>
  <c r="CM58"/>
  <c r="CN58" s="1"/>
  <c r="CK58"/>
  <c r="CL58" s="1"/>
  <c r="CJ58"/>
  <c r="CU57"/>
  <c r="CV57" s="1"/>
  <c r="CS57"/>
  <c r="CT57" s="1"/>
  <c r="CQ57"/>
  <c r="CR57" s="1"/>
  <c r="CO57"/>
  <c r="CP57" s="1"/>
  <c r="CM57"/>
  <c r="CN57" s="1"/>
  <c r="CK57"/>
  <c r="CL57" s="1"/>
  <c r="CJ57"/>
  <c r="CU56"/>
  <c r="CV56" s="1"/>
  <c r="CS56"/>
  <c r="CT56" s="1"/>
  <c r="CQ56"/>
  <c r="CR56" s="1"/>
  <c r="CO56"/>
  <c r="CP56" s="1"/>
  <c r="CM56"/>
  <c r="CN56" s="1"/>
  <c r="CK56"/>
  <c r="CL56" s="1"/>
  <c r="CJ56"/>
  <c r="CU55"/>
  <c r="CV55" s="1"/>
  <c r="CS55"/>
  <c r="CT55" s="1"/>
  <c r="CQ55"/>
  <c r="CR55" s="1"/>
  <c r="CO55"/>
  <c r="CP55" s="1"/>
  <c r="CM55"/>
  <c r="CN55" s="1"/>
  <c r="CK55"/>
  <c r="CL55" s="1"/>
  <c r="CJ55"/>
  <c r="CU54"/>
  <c r="CV54" s="1"/>
  <c r="CS54"/>
  <c r="CT54" s="1"/>
  <c r="CQ54"/>
  <c r="CR54" s="1"/>
  <c r="CO54"/>
  <c r="CP54" s="1"/>
  <c r="CM54"/>
  <c r="CN54" s="1"/>
  <c r="CK54"/>
  <c r="CL54" s="1"/>
  <c r="CJ54"/>
  <c r="CU53"/>
  <c r="CV53" s="1"/>
  <c r="CS53"/>
  <c r="CT53" s="1"/>
  <c r="CQ53"/>
  <c r="CR53" s="1"/>
  <c r="CO53"/>
  <c r="CP53" s="1"/>
  <c r="CM53"/>
  <c r="CN53" s="1"/>
  <c r="CK53"/>
  <c r="CL53" s="1"/>
  <c r="CJ53"/>
  <c r="CU52"/>
  <c r="CV52" s="1"/>
  <c r="CS52"/>
  <c r="CT52" s="1"/>
  <c r="CQ52"/>
  <c r="CR52" s="1"/>
  <c r="CO52"/>
  <c r="CP52" s="1"/>
  <c r="CM52"/>
  <c r="CN52" s="1"/>
  <c r="CK52"/>
  <c r="CL52" s="1"/>
  <c r="CJ52"/>
  <c r="CU51"/>
  <c r="CV51" s="1"/>
  <c r="CS51"/>
  <c r="CT51" s="1"/>
  <c r="CQ51"/>
  <c r="CR51" s="1"/>
  <c r="CO51"/>
  <c r="CP51" s="1"/>
  <c r="CM51"/>
  <c r="CN51" s="1"/>
  <c r="CK51"/>
  <c r="CL51" s="1"/>
  <c r="CJ51"/>
  <c r="CU50"/>
  <c r="CV50" s="1"/>
  <c r="CS50"/>
  <c r="CT50" s="1"/>
  <c r="CQ50"/>
  <c r="CR50" s="1"/>
  <c r="CO50"/>
  <c r="CP50" s="1"/>
  <c r="CM50"/>
  <c r="CN50" s="1"/>
  <c r="CK50"/>
  <c r="CL50" s="1"/>
  <c r="CJ50"/>
  <c r="CU49"/>
  <c r="CV49" s="1"/>
  <c r="CS49"/>
  <c r="CT49" s="1"/>
  <c r="CQ49"/>
  <c r="CR49" s="1"/>
  <c r="CO49"/>
  <c r="CP49" s="1"/>
  <c r="CM49"/>
  <c r="CN49" s="1"/>
  <c r="CK49"/>
  <c r="CL49" s="1"/>
  <c r="CJ49"/>
  <c r="CU48"/>
  <c r="CV48" s="1"/>
  <c r="CS48"/>
  <c r="CT48" s="1"/>
  <c r="CQ48"/>
  <c r="CR48" s="1"/>
  <c r="CO48"/>
  <c r="CP48" s="1"/>
  <c r="CM48"/>
  <c r="CN48" s="1"/>
  <c r="CK48"/>
  <c r="CL48" s="1"/>
  <c r="CJ48"/>
  <c r="CU47"/>
  <c r="CV47" s="1"/>
  <c r="CS47"/>
  <c r="CT47" s="1"/>
  <c r="CQ47"/>
  <c r="CR47" s="1"/>
  <c r="CO47"/>
  <c r="CP47" s="1"/>
  <c r="CM47"/>
  <c r="CN47" s="1"/>
  <c r="CK47"/>
  <c r="CL47" s="1"/>
  <c r="CJ47"/>
  <c r="CU46"/>
  <c r="CV46" s="1"/>
  <c r="CS46"/>
  <c r="CT46" s="1"/>
  <c r="CQ46"/>
  <c r="CR46" s="1"/>
  <c r="CO46"/>
  <c r="CP46" s="1"/>
  <c r="CM46"/>
  <c r="CN46" s="1"/>
  <c r="CK46"/>
  <c r="CL46" s="1"/>
  <c r="CJ46"/>
  <c r="CU45"/>
  <c r="CV45" s="1"/>
  <c r="CS45"/>
  <c r="CT45" s="1"/>
  <c r="CQ45"/>
  <c r="CR45" s="1"/>
  <c r="CO45"/>
  <c r="CP45" s="1"/>
  <c r="CM45"/>
  <c r="CN45" s="1"/>
  <c r="CK45"/>
  <c r="CL45" s="1"/>
  <c r="CJ45"/>
  <c r="CU44"/>
  <c r="CV44" s="1"/>
  <c r="CS44"/>
  <c r="CT44" s="1"/>
  <c r="CQ44"/>
  <c r="CR44" s="1"/>
  <c r="CO44"/>
  <c r="CP44" s="1"/>
  <c r="CM44"/>
  <c r="CN44" s="1"/>
  <c r="CK44"/>
  <c r="CL44" s="1"/>
  <c r="CJ44"/>
  <c r="CU43"/>
  <c r="CV43" s="1"/>
  <c r="CS43"/>
  <c r="CT43" s="1"/>
  <c r="CQ43"/>
  <c r="CR43" s="1"/>
  <c r="CO43"/>
  <c r="CP43" s="1"/>
  <c r="CM43"/>
  <c r="CN43" s="1"/>
  <c r="CK43"/>
  <c r="CL43" s="1"/>
  <c r="CJ43"/>
  <c r="CU42"/>
  <c r="CV42" s="1"/>
  <c r="CS42"/>
  <c r="CT42" s="1"/>
  <c r="CQ42"/>
  <c r="CR42" s="1"/>
  <c r="CO42"/>
  <c r="CP42" s="1"/>
  <c r="CM42"/>
  <c r="CN42" s="1"/>
  <c r="CK42"/>
  <c r="CL42" s="1"/>
  <c r="CJ42"/>
  <c r="CU41"/>
  <c r="CV41" s="1"/>
  <c r="CS41"/>
  <c r="CT41" s="1"/>
  <c r="CQ41"/>
  <c r="CR41" s="1"/>
  <c r="CO41"/>
  <c r="CP41" s="1"/>
  <c r="CM41"/>
  <c r="CN41" s="1"/>
  <c r="CK41"/>
  <c r="CL41" s="1"/>
  <c r="CJ41"/>
  <c r="CU40"/>
  <c r="CV40" s="1"/>
  <c r="CS40"/>
  <c r="CT40" s="1"/>
  <c r="CQ40"/>
  <c r="CR40" s="1"/>
  <c r="CO40"/>
  <c r="CP40" s="1"/>
  <c r="CM40"/>
  <c r="CN40" s="1"/>
  <c r="CK40"/>
  <c r="CL40" s="1"/>
  <c r="CJ40"/>
  <c r="CU39"/>
  <c r="CV39" s="1"/>
  <c r="CS39"/>
  <c r="CT39" s="1"/>
  <c r="CQ39"/>
  <c r="CR39" s="1"/>
  <c r="CO39"/>
  <c r="CP39" s="1"/>
  <c r="CM39"/>
  <c r="CN39" s="1"/>
  <c r="CK39"/>
  <c r="CL39" s="1"/>
  <c r="CJ39"/>
  <c r="CU38"/>
  <c r="CV38" s="1"/>
  <c r="CS38"/>
  <c r="CT38" s="1"/>
  <c r="CQ38"/>
  <c r="CR38" s="1"/>
  <c r="CO38"/>
  <c r="CP38" s="1"/>
  <c r="CM38"/>
  <c r="CN38" s="1"/>
  <c r="CK38"/>
  <c r="CL38" s="1"/>
  <c r="CJ38"/>
  <c r="CU37"/>
  <c r="CV37" s="1"/>
  <c r="CS37"/>
  <c r="CT37" s="1"/>
  <c r="CQ37"/>
  <c r="CR37" s="1"/>
  <c r="CO37"/>
  <c r="CP37" s="1"/>
  <c r="CM37"/>
  <c r="CN37" s="1"/>
  <c r="CK37"/>
  <c r="CL37" s="1"/>
  <c r="CJ37"/>
  <c r="CU36"/>
  <c r="CV36" s="1"/>
  <c r="CS36"/>
  <c r="CT36" s="1"/>
  <c r="CQ36"/>
  <c r="CR36" s="1"/>
  <c r="CO36"/>
  <c r="CP36" s="1"/>
  <c r="CM36"/>
  <c r="CN36" s="1"/>
  <c r="CK36"/>
  <c r="CL36" s="1"/>
  <c r="CJ36"/>
  <c r="CU35"/>
  <c r="CV35" s="1"/>
  <c r="CS35"/>
  <c r="CT35" s="1"/>
  <c r="CQ35"/>
  <c r="CR35" s="1"/>
  <c r="CO35"/>
  <c r="CP35" s="1"/>
  <c r="CM35"/>
  <c r="CN35" s="1"/>
  <c r="CK35"/>
  <c r="CL35" s="1"/>
  <c r="CJ35"/>
  <c r="CU34"/>
  <c r="CV34" s="1"/>
  <c r="CS34"/>
  <c r="CT34" s="1"/>
  <c r="CQ34"/>
  <c r="CR34" s="1"/>
  <c r="CO34"/>
  <c r="CP34" s="1"/>
  <c r="CM34"/>
  <c r="CN34" s="1"/>
  <c r="CK34"/>
  <c r="CL34" s="1"/>
  <c r="CJ34"/>
  <c r="CU33"/>
  <c r="CV33" s="1"/>
  <c r="CS33"/>
  <c r="CT33" s="1"/>
  <c r="CQ33"/>
  <c r="CR33" s="1"/>
  <c r="CO33"/>
  <c r="CP33" s="1"/>
  <c r="CM33"/>
  <c r="CN33" s="1"/>
  <c r="CK33"/>
  <c r="CL33" s="1"/>
  <c r="CJ33"/>
  <c r="CU32"/>
  <c r="CV32" s="1"/>
  <c r="CS32"/>
  <c r="CT32" s="1"/>
  <c r="CQ32"/>
  <c r="CR32" s="1"/>
  <c r="CO32"/>
  <c r="CP32" s="1"/>
  <c r="CM32"/>
  <c r="CN32" s="1"/>
  <c r="CK32"/>
  <c r="CL32" s="1"/>
  <c r="CJ32"/>
  <c r="CU31"/>
  <c r="CV31" s="1"/>
  <c r="CS31"/>
  <c r="CT31" s="1"/>
  <c r="CQ31"/>
  <c r="CR31" s="1"/>
  <c r="CO31"/>
  <c r="CP31" s="1"/>
  <c r="CM31"/>
  <c r="CN31" s="1"/>
  <c r="CK31"/>
  <c r="CL31" s="1"/>
  <c r="CJ31"/>
  <c r="CU30"/>
  <c r="CV30" s="1"/>
  <c r="CS30"/>
  <c r="CT30" s="1"/>
  <c r="CQ30"/>
  <c r="CR30" s="1"/>
  <c r="CO30"/>
  <c r="CP30" s="1"/>
  <c r="CM30"/>
  <c r="CN30" s="1"/>
  <c r="CK30"/>
  <c r="CL30" s="1"/>
  <c r="CJ30"/>
  <c r="CU29"/>
  <c r="CV29" s="1"/>
  <c r="CS29"/>
  <c r="CT29" s="1"/>
  <c r="CQ29"/>
  <c r="CR29" s="1"/>
  <c r="CO29"/>
  <c r="CP29" s="1"/>
  <c r="CM29"/>
  <c r="CN29" s="1"/>
  <c r="CK29"/>
  <c r="CL29" s="1"/>
  <c r="CJ29"/>
  <c r="CU28"/>
  <c r="CV28" s="1"/>
  <c r="CS28"/>
  <c r="CT28" s="1"/>
  <c r="CQ28"/>
  <c r="CR28" s="1"/>
  <c r="CO28"/>
  <c r="CP28" s="1"/>
  <c r="CM28"/>
  <c r="CN28" s="1"/>
  <c r="CK28"/>
  <c r="CL28" s="1"/>
  <c r="CJ28"/>
  <c r="CU27"/>
  <c r="CV27" s="1"/>
  <c r="CS27"/>
  <c r="CT27" s="1"/>
  <c r="CQ27"/>
  <c r="CR27" s="1"/>
  <c r="CO27"/>
  <c r="CP27" s="1"/>
  <c r="CM27"/>
  <c r="CN27" s="1"/>
  <c r="CK27"/>
  <c r="CL27" s="1"/>
  <c r="CJ27"/>
  <c r="CU26"/>
  <c r="CV26" s="1"/>
  <c r="CS26"/>
  <c r="CT26" s="1"/>
  <c r="CQ26"/>
  <c r="CR26" s="1"/>
  <c r="CO26"/>
  <c r="CP26" s="1"/>
  <c r="CM26"/>
  <c r="CN26" s="1"/>
  <c r="CK26"/>
  <c r="CL26" s="1"/>
  <c r="CJ26"/>
  <c r="CU25"/>
  <c r="CV25" s="1"/>
  <c r="CS25"/>
  <c r="CT25" s="1"/>
  <c r="CQ25"/>
  <c r="CR25" s="1"/>
  <c r="CO25"/>
  <c r="CP25" s="1"/>
  <c r="CM25"/>
  <c r="CN25" s="1"/>
  <c r="CK25"/>
  <c r="CL25" s="1"/>
  <c r="CJ25"/>
  <c r="CU24"/>
  <c r="CV24" s="1"/>
  <c r="CS24"/>
  <c r="CT24" s="1"/>
  <c r="CQ24"/>
  <c r="CR24" s="1"/>
  <c r="CO24"/>
  <c r="CP24" s="1"/>
  <c r="CM24"/>
  <c r="CN24" s="1"/>
  <c r="CK24"/>
  <c r="CL24" s="1"/>
  <c r="CJ24"/>
  <c r="CU23"/>
  <c r="CV23" s="1"/>
  <c r="CS23"/>
  <c r="CT23" s="1"/>
  <c r="CQ23"/>
  <c r="CR23" s="1"/>
  <c r="CO23"/>
  <c r="CP23" s="1"/>
  <c r="CM23"/>
  <c r="CN23" s="1"/>
  <c r="CK23"/>
  <c r="CL23" s="1"/>
  <c r="CJ23"/>
  <c r="CU22"/>
  <c r="CV22" s="1"/>
  <c r="CS22"/>
  <c r="CT22" s="1"/>
  <c r="CQ22"/>
  <c r="CR22" s="1"/>
  <c r="CO22"/>
  <c r="CP22" s="1"/>
  <c r="CM22"/>
  <c r="CN22" s="1"/>
  <c r="CK22"/>
  <c r="CL22" s="1"/>
  <c r="CJ22"/>
  <c r="CU21"/>
  <c r="CV21" s="1"/>
  <c r="CS21"/>
  <c r="CT21" s="1"/>
  <c r="CQ21"/>
  <c r="CR21" s="1"/>
  <c r="CO21"/>
  <c r="CP21" s="1"/>
  <c r="CM21"/>
  <c r="CN21" s="1"/>
  <c r="CK21"/>
  <c r="CL21" s="1"/>
  <c r="CJ21"/>
  <c r="CU20"/>
  <c r="CV20" s="1"/>
  <c r="CS20"/>
  <c r="CT20" s="1"/>
  <c r="CQ20"/>
  <c r="CR20" s="1"/>
  <c r="CO20"/>
  <c r="CP20" s="1"/>
  <c r="CM20"/>
  <c r="CN20" s="1"/>
  <c r="CK20"/>
  <c r="CL20" s="1"/>
  <c r="CJ20"/>
  <c r="CU19"/>
  <c r="CV19" s="1"/>
  <c r="CS19"/>
  <c r="CT19" s="1"/>
  <c r="CQ19"/>
  <c r="CR19" s="1"/>
  <c r="CO19"/>
  <c r="CP19" s="1"/>
  <c r="CM19"/>
  <c r="CN19" s="1"/>
  <c r="CK19"/>
  <c r="CL19" s="1"/>
  <c r="CJ19"/>
  <c r="CU18"/>
  <c r="CV18" s="1"/>
  <c r="CS18"/>
  <c r="CT18" s="1"/>
  <c r="CQ18"/>
  <c r="CR18" s="1"/>
  <c r="CO18"/>
  <c r="CP18" s="1"/>
  <c r="CM18"/>
  <c r="CN18" s="1"/>
  <c r="CK18"/>
  <c r="CL18" s="1"/>
  <c r="CJ18"/>
  <c r="CU17"/>
  <c r="CV17" s="1"/>
  <c r="CS17"/>
  <c r="CT17" s="1"/>
  <c r="CQ17"/>
  <c r="CR17" s="1"/>
  <c r="CO17"/>
  <c r="CP17" s="1"/>
  <c r="CM17"/>
  <c r="CN17" s="1"/>
  <c r="CK17"/>
  <c r="CL17" s="1"/>
  <c r="CJ17"/>
  <c r="CU16"/>
  <c r="CV16" s="1"/>
  <c r="CS16"/>
  <c r="CT16" s="1"/>
  <c r="CQ16"/>
  <c r="CR16" s="1"/>
  <c r="CO16"/>
  <c r="CP16" s="1"/>
  <c r="CM16"/>
  <c r="CN16" s="1"/>
  <c r="CK16"/>
  <c r="CL16" s="1"/>
  <c r="CJ16"/>
  <c r="CU15"/>
  <c r="CV15" s="1"/>
  <c r="CS15"/>
  <c r="CT15" s="1"/>
  <c r="CQ15"/>
  <c r="CR15" s="1"/>
  <c r="CO15"/>
  <c r="CP15" s="1"/>
  <c r="CM15"/>
  <c r="CN15" s="1"/>
  <c r="CK15"/>
  <c r="CL15" s="1"/>
  <c r="CJ15"/>
  <c r="CU14"/>
  <c r="CV14" s="1"/>
  <c r="CS14"/>
  <c r="CT14" s="1"/>
  <c r="CQ14"/>
  <c r="CR14" s="1"/>
  <c r="CO14"/>
  <c r="CP14" s="1"/>
  <c r="CM14"/>
  <c r="CN14" s="1"/>
  <c r="CK14"/>
  <c r="CL14" s="1"/>
  <c r="CJ14"/>
  <c r="CU13"/>
  <c r="CV13" s="1"/>
  <c r="CS13"/>
  <c r="CT13" s="1"/>
  <c r="CQ13"/>
  <c r="CR13" s="1"/>
  <c r="CO13"/>
  <c r="CP13" s="1"/>
  <c r="CM13"/>
  <c r="CN13" s="1"/>
  <c r="CK13"/>
  <c r="CL13" s="1"/>
  <c r="CJ13"/>
  <c r="CU12"/>
  <c r="CV12" s="1"/>
  <c r="CS12"/>
  <c r="CT12" s="1"/>
  <c r="CQ12"/>
  <c r="CR12" s="1"/>
  <c r="CO12"/>
  <c r="CP12" s="1"/>
  <c r="CM12"/>
  <c r="CN12" s="1"/>
  <c r="CK12"/>
  <c r="CL12" s="1"/>
  <c r="CJ12"/>
  <c r="CU11"/>
  <c r="CV11" s="1"/>
  <c r="CS11"/>
  <c r="CT11" s="1"/>
  <c r="CQ11"/>
  <c r="CR11" s="1"/>
  <c r="CO11"/>
  <c r="CP11" s="1"/>
  <c r="CM11"/>
  <c r="CN11" s="1"/>
  <c r="CK11"/>
  <c r="CL11" s="1"/>
  <c r="CJ11"/>
  <c r="CU10"/>
  <c r="CV10" s="1"/>
  <c r="CS10"/>
  <c r="CT10" s="1"/>
  <c r="CQ10"/>
  <c r="CR10" s="1"/>
  <c r="CO10"/>
  <c r="CP10" s="1"/>
  <c r="CM10"/>
  <c r="CN10" s="1"/>
  <c r="CK10"/>
  <c r="CL10" s="1"/>
  <c r="CJ10"/>
  <c r="CU9"/>
  <c r="CV9" s="1"/>
  <c r="CS9"/>
  <c r="CT9" s="1"/>
  <c r="CQ9"/>
  <c r="CR9" s="1"/>
  <c r="CO9"/>
  <c r="CP9" s="1"/>
  <c r="CM9"/>
  <c r="CN9" s="1"/>
  <c r="CK9"/>
  <c r="CL9" s="1"/>
  <c r="CJ9"/>
  <c r="CU8"/>
  <c r="CV8" s="1"/>
  <c r="CS8"/>
  <c r="CT8" s="1"/>
  <c r="CQ8"/>
  <c r="CR8" s="1"/>
  <c r="CO8"/>
  <c r="CP8" s="1"/>
  <c r="CM8"/>
  <c r="CN8" s="1"/>
  <c r="CK8"/>
  <c r="CL8" s="1"/>
  <c r="CJ8"/>
  <c r="CU7"/>
  <c r="CV7" s="1"/>
  <c r="CS7"/>
  <c r="CT7" s="1"/>
  <c r="CQ7"/>
  <c r="CR7" s="1"/>
  <c r="CO7"/>
  <c r="CP7" s="1"/>
  <c r="CM7"/>
  <c r="CN7" s="1"/>
  <c r="CK7"/>
  <c r="CL7" s="1"/>
  <c r="CJ7"/>
  <c r="CZ6"/>
  <c r="CU5"/>
  <c r="CS5"/>
  <c r="CQ5"/>
  <c r="CO5"/>
  <c r="CM5"/>
  <c r="CK5"/>
  <c r="AZ5"/>
  <c r="AY5"/>
  <c r="AX5"/>
  <c r="AT5"/>
  <c r="AS5"/>
  <c r="AR5"/>
  <c r="AQ5"/>
  <c r="AM5"/>
  <c r="AL5"/>
  <c r="AK5"/>
  <c r="AJ5"/>
  <c r="AF5"/>
  <c r="AE5"/>
  <c r="AD5"/>
  <c r="AC5"/>
  <c r="Y5"/>
  <c r="X5"/>
  <c r="W5"/>
  <c r="V5"/>
  <c r="R5"/>
  <c r="Q5"/>
  <c r="P5"/>
  <c r="O5"/>
  <c r="BR4"/>
  <c r="BQ4"/>
  <c r="AZ4"/>
  <c r="AX4"/>
  <c r="AW4"/>
  <c r="AV4"/>
  <c r="AU4"/>
  <c r="AS4"/>
  <c r="AQ4"/>
  <c r="AP4"/>
  <c r="AO4"/>
  <c r="AN4"/>
  <c r="AL4"/>
  <c r="AJ4"/>
  <c r="AI4"/>
  <c r="AH4"/>
  <c r="AG4"/>
  <c r="AE4"/>
  <c r="AC4"/>
  <c r="AB4"/>
  <c r="AA4"/>
  <c r="Z4"/>
  <c r="X4"/>
  <c r="V4"/>
  <c r="U4"/>
  <c r="T4"/>
  <c r="S4"/>
  <c r="Q4"/>
  <c r="O4"/>
  <c r="N4"/>
  <c r="M4"/>
  <c r="L4"/>
  <c r="K4"/>
  <c r="J4"/>
  <c r="I4"/>
  <c r="H4"/>
  <c r="G4"/>
  <c r="F4"/>
  <c r="E4"/>
  <c r="D4"/>
  <c r="C4"/>
  <c r="B4"/>
  <c r="A4"/>
  <c r="DC3"/>
  <c r="CZ3"/>
  <c r="BQ3"/>
  <c r="AU3"/>
  <c r="AQ3"/>
  <c r="AN3"/>
  <c r="AJ3"/>
  <c r="AG3"/>
  <c r="CZ5" s="1"/>
  <c r="AC3"/>
  <c r="Z3"/>
  <c r="CZ4" s="1"/>
  <c r="V3"/>
  <c r="S3"/>
  <c r="O3"/>
  <c r="L3"/>
  <c r="CZ1" s="1"/>
  <c r="I3"/>
  <c r="A3"/>
  <c r="DC2"/>
  <c r="CZ2"/>
  <c r="A2"/>
  <c r="DC1"/>
  <c r="AN1"/>
  <c r="CP7" i="17" l="1"/>
  <c r="CL7"/>
  <c r="CI7"/>
  <c r="AY7"/>
  <c r="O7"/>
  <c r="BQ7"/>
  <c r="AG7"/>
  <c r="AT5" i="10"/>
  <c r="AS5"/>
  <c r="AR5"/>
  <c r="AQ5"/>
  <c r="AX3"/>
  <c r="G12" i="22"/>
  <c r="AQ3" i="10"/>
  <c r="AJ3"/>
  <c r="BA5"/>
  <c r="AX4"/>
  <c r="AN3"/>
  <c r="AG3"/>
  <c r="AZ5"/>
  <c r="AY5"/>
  <c r="AX5"/>
  <c r="AZ4"/>
  <c r="AW4"/>
  <c r="AV4"/>
  <c r="AU4"/>
  <c r="AP4"/>
  <c r="AO4"/>
  <c r="AN4"/>
  <c r="AS4"/>
  <c r="AQ4"/>
  <c r="AH4"/>
  <c r="AA4"/>
  <c r="T4"/>
  <c r="AI4"/>
  <c r="AB4"/>
  <c r="U4"/>
  <c r="N4"/>
  <c r="M4"/>
  <c r="L4"/>
  <c r="CM7" i="17" l="1"/>
  <c r="CQ7" s="1"/>
  <c r="AG4" i="10"/>
  <c r="Z4"/>
  <c r="S4"/>
  <c r="Z3"/>
  <c r="S3"/>
  <c r="L3"/>
  <c r="K4"/>
  <c r="CS30" i="17" l="1"/>
  <c r="CT30" s="1"/>
  <c r="CU30" s="1"/>
  <c r="CS24"/>
  <c r="CT24" s="1"/>
  <c r="CU24" s="1"/>
  <c r="CS29"/>
  <c r="CT29" s="1"/>
  <c r="CU29" s="1"/>
  <c r="CS8"/>
  <c r="CS18"/>
  <c r="CT18" s="1"/>
  <c r="CU18" s="1"/>
  <c r="CS11"/>
  <c r="CT11" s="1"/>
  <c r="CU11" s="1"/>
  <c r="CS14"/>
  <c r="CT14" s="1"/>
  <c r="CU14" s="1"/>
  <c r="CS27"/>
  <c r="CT27" s="1"/>
  <c r="CU27" s="1"/>
  <c r="CS13"/>
  <c r="CT13" s="1"/>
  <c r="CU13" s="1"/>
  <c r="CS31"/>
  <c r="CT31" s="1"/>
  <c r="CU31" s="1"/>
  <c r="CS26"/>
  <c r="CT26" s="1"/>
  <c r="CU26" s="1"/>
  <c r="CS20"/>
  <c r="CT20" s="1"/>
  <c r="CU20" s="1"/>
  <c r="CS9"/>
  <c r="CT9" s="1"/>
  <c r="CU9" s="1"/>
  <c r="CS36"/>
  <c r="CT36" s="1"/>
  <c r="CU36" s="1"/>
  <c r="CS37"/>
  <c r="CT37" s="1"/>
  <c r="CU37" s="1"/>
  <c r="CS21"/>
  <c r="CT21" s="1"/>
  <c r="CU21" s="1"/>
  <c r="CS19"/>
  <c r="CT19" s="1"/>
  <c r="CU19" s="1"/>
  <c r="CS25"/>
  <c r="CT25" s="1"/>
  <c r="CU25" s="1"/>
  <c r="CS32"/>
  <c r="CT32" s="1"/>
  <c r="CU32" s="1"/>
  <c r="CS34"/>
  <c r="CT34" s="1"/>
  <c r="CU34" s="1"/>
  <c r="CS10"/>
  <c r="CT10" s="1"/>
  <c r="CU10" s="1"/>
  <c r="CS16"/>
  <c r="CT16" s="1"/>
  <c r="CU16" s="1"/>
  <c r="CS15"/>
  <c r="CT15" s="1"/>
  <c r="CU15" s="1"/>
  <c r="CS33"/>
  <c r="CT33" s="1"/>
  <c r="CU33" s="1"/>
  <c r="CS22"/>
  <c r="CT22" s="1"/>
  <c r="CU22" s="1"/>
  <c r="CS23"/>
  <c r="CT23" s="1"/>
  <c r="CU23" s="1"/>
  <c r="CS17"/>
  <c r="CT17" s="1"/>
  <c r="CU17" s="1"/>
  <c r="CS35"/>
  <c r="CT35" s="1"/>
  <c r="CU35" s="1"/>
  <c r="CS28"/>
  <c r="CT28" s="1"/>
  <c r="CU28" s="1"/>
  <c r="CS12"/>
  <c r="CT12" s="1"/>
  <c r="CU12" s="1"/>
  <c r="K12" i="22"/>
  <c r="K11"/>
  <c r="K10"/>
  <c r="G9"/>
  <c r="DV215" i="17" l="1"/>
  <c r="K13" i="23" s="1"/>
  <c r="DV214" i="17"/>
  <c r="DV216"/>
  <c r="DV217"/>
  <c r="L13" i="23" s="1"/>
  <c r="DV218" i="17"/>
  <c r="M13" i="23" s="1"/>
  <c r="A207" i="29"/>
  <c r="A206"/>
  <c r="A205"/>
  <c r="A204"/>
  <c r="A203"/>
  <c r="A202"/>
  <c r="A201"/>
  <c r="A200"/>
  <c r="A199"/>
  <c r="A198"/>
  <c r="A197"/>
  <c r="A196"/>
  <c r="A195"/>
  <c r="A194"/>
  <c r="A193"/>
  <c r="A192"/>
  <c r="A191"/>
  <c r="A190"/>
  <c r="A189"/>
  <c r="A188"/>
  <c r="A187"/>
  <c r="A186"/>
  <c r="A185"/>
  <c r="A184"/>
  <c r="A183"/>
  <c r="A182"/>
  <c r="A181"/>
  <c r="A180"/>
  <c r="A179"/>
  <c r="A178"/>
  <c r="A177"/>
  <c r="A176"/>
  <c r="A175"/>
  <c r="A174"/>
  <c r="A173"/>
  <c r="A172"/>
  <c r="A171"/>
  <c r="A170"/>
  <c r="A169"/>
  <c r="A168"/>
  <c r="A167"/>
  <c r="A166"/>
  <c r="A165"/>
  <c r="A164"/>
  <c r="A163"/>
  <c r="A162"/>
  <c r="A161"/>
  <c r="A160"/>
  <c r="A159"/>
  <c r="A158"/>
  <c r="A157"/>
  <c r="A156"/>
  <c r="A155"/>
  <c r="A154"/>
  <c r="A153"/>
  <c r="A152"/>
  <c r="A151"/>
  <c r="A150"/>
  <c r="A149"/>
  <c r="A148"/>
  <c r="A147"/>
  <c r="A146"/>
  <c r="A145"/>
  <c r="A144"/>
  <c r="A143"/>
  <c r="A142"/>
  <c r="A141"/>
  <c r="A140"/>
  <c r="A139"/>
  <c r="A138"/>
  <c r="A137"/>
  <c r="A136"/>
  <c r="A135"/>
  <c r="A134"/>
  <c r="A133"/>
  <c r="A132"/>
  <c r="A131"/>
  <c r="A130"/>
  <c r="A129"/>
  <c r="A128"/>
  <c r="A127"/>
  <c r="A126"/>
  <c r="A125"/>
  <c r="A124"/>
  <c r="A123"/>
  <c r="A122"/>
  <c r="A121"/>
  <c r="A120"/>
  <c r="A119"/>
  <c r="A118"/>
  <c r="A117"/>
  <c r="A116"/>
  <c r="A115"/>
  <c r="A114"/>
  <c r="A113"/>
  <c r="A112"/>
  <c r="A111"/>
  <c r="A110"/>
  <c r="A109"/>
  <c r="A108"/>
  <c r="A107"/>
  <c r="A106"/>
  <c r="A105"/>
  <c r="A104"/>
  <c r="A103"/>
  <c r="A102"/>
  <c r="A101"/>
  <c r="A100"/>
  <c r="A99"/>
  <c r="A98"/>
  <c r="A97"/>
  <c r="A96"/>
  <c r="A95"/>
  <c r="A94"/>
  <c r="A93"/>
  <c r="A92"/>
  <c r="A91"/>
  <c r="A90"/>
  <c r="A89"/>
  <c r="A88"/>
  <c r="A87"/>
  <c r="A86"/>
  <c r="A85"/>
  <c r="A84"/>
  <c r="A83"/>
  <c r="A82"/>
  <c r="A81"/>
  <c r="A80"/>
  <c r="A79"/>
  <c r="A78"/>
  <c r="A77"/>
  <c r="A76"/>
  <c r="A75"/>
  <c r="A74"/>
  <c r="A73"/>
  <c r="A72"/>
  <c r="A71"/>
  <c r="A70"/>
  <c r="A69"/>
  <c r="A68"/>
  <c r="A67"/>
  <c r="A66"/>
  <c r="A65"/>
  <c r="A64"/>
  <c r="A63"/>
  <c r="A62"/>
  <c r="A61"/>
  <c r="A60"/>
  <c r="A59"/>
  <c r="A58"/>
  <c r="A57"/>
  <c r="A56"/>
  <c r="A55"/>
  <c r="A54"/>
  <c r="A53"/>
  <c r="A52"/>
  <c r="A51"/>
  <c r="A50"/>
  <c r="A49"/>
  <c r="A48"/>
  <c r="A47"/>
  <c r="A46"/>
  <c r="A45"/>
  <c r="A44"/>
  <c r="A43"/>
  <c r="A42"/>
  <c r="A41"/>
  <c r="A40"/>
  <c r="A39"/>
  <c r="A38"/>
  <c r="A37"/>
  <c r="A36"/>
  <c r="A35"/>
  <c r="A34"/>
  <c r="A33"/>
  <c r="A32"/>
  <c r="A31"/>
  <c r="A30"/>
  <c r="A29"/>
  <c r="A28"/>
  <c r="A27"/>
  <c r="A26"/>
  <c r="A25"/>
  <c r="A24"/>
  <c r="A23"/>
  <c r="A22"/>
  <c r="A21"/>
  <c r="A20"/>
  <c r="A19"/>
  <c r="A18"/>
  <c r="A17"/>
  <c r="A16"/>
  <c r="A15"/>
  <c r="A14"/>
  <c r="A13"/>
  <c r="A12"/>
  <c r="A11"/>
  <c r="A10"/>
  <c r="A9"/>
  <c r="A8"/>
  <c r="L209"/>
  <c r="AA5"/>
  <c r="U5"/>
  <c r="I5"/>
  <c r="H5"/>
  <c r="G5"/>
  <c r="F5"/>
  <c r="E5"/>
  <c r="D5"/>
  <c r="C5"/>
  <c r="B5"/>
  <c r="A5"/>
  <c r="N3"/>
  <c r="B3"/>
  <c r="A1"/>
  <c r="DZ212" i="17" l="1"/>
  <c r="I13" i="23" s="1"/>
  <c r="DX212" i="17"/>
  <c r="EA212"/>
  <c r="J13" i="23" s="1"/>
  <c r="DY212" i="17"/>
  <c r="H13" i="23" s="1"/>
  <c r="T5" i="26"/>
  <c r="A2" i="24"/>
  <c r="K9" i="22"/>
  <c r="K8"/>
  <c r="K7"/>
  <c r="K6"/>
  <c r="R19" i="27"/>
  <c r="B19"/>
  <c r="ET4" i="17"/>
  <c r="AC3" i="10"/>
  <c r="V3"/>
  <c r="O3"/>
  <c r="P11" i="26"/>
  <c r="O11"/>
  <c r="AA329" i="27"/>
  <c r="V329"/>
  <c r="R329"/>
  <c r="K329"/>
  <c r="F329"/>
  <c r="B329"/>
  <c r="Z305"/>
  <c r="R305"/>
  <c r="J305"/>
  <c r="B305"/>
  <c r="Z304"/>
  <c r="R304"/>
  <c r="J304"/>
  <c r="B304"/>
  <c r="Z303"/>
  <c r="R303"/>
  <c r="J303"/>
  <c r="B303"/>
  <c r="Z302"/>
  <c r="U302"/>
  <c r="R302"/>
  <c r="J302"/>
  <c r="E302"/>
  <c r="B302"/>
  <c r="R300"/>
  <c r="B300"/>
  <c r="R299"/>
  <c r="B299"/>
  <c r="R298"/>
  <c r="B298"/>
  <c r="AA296"/>
  <c r="V296"/>
  <c r="R296"/>
  <c r="K296"/>
  <c r="F296"/>
  <c r="B296"/>
  <c r="Z272"/>
  <c r="R272"/>
  <c r="J272"/>
  <c r="B272"/>
  <c r="Z271"/>
  <c r="R271"/>
  <c r="J271"/>
  <c r="B271"/>
  <c r="Z270"/>
  <c r="R270"/>
  <c r="J270"/>
  <c r="B270"/>
  <c r="Z269"/>
  <c r="U269"/>
  <c r="R269"/>
  <c r="J269"/>
  <c r="E269"/>
  <c r="B269"/>
  <c r="R267"/>
  <c r="B267"/>
  <c r="R266"/>
  <c r="B266"/>
  <c r="R265"/>
  <c r="B265"/>
  <c r="AA263"/>
  <c r="V263"/>
  <c r="R263"/>
  <c r="K263"/>
  <c r="F263"/>
  <c r="B263"/>
  <c r="Z239"/>
  <c r="R239"/>
  <c r="J239"/>
  <c r="B239"/>
  <c r="Z238"/>
  <c r="R238"/>
  <c r="J238"/>
  <c r="B238"/>
  <c r="Z237"/>
  <c r="R237"/>
  <c r="J237"/>
  <c r="B237"/>
  <c r="Z236"/>
  <c r="U236"/>
  <c r="R236"/>
  <c r="J236"/>
  <c r="E236"/>
  <c r="B236"/>
  <c r="R234"/>
  <c r="B234"/>
  <c r="R233"/>
  <c r="B233"/>
  <c r="R232"/>
  <c r="B232"/>
  <c r="AA230"/>
  <c r="V230"/>
  <c r="R230"/>
  <c r="K230"/>
  <c r="F230"/>
  <c r="B230"/>
  <c r="Z206"/>
  <c r="R206"/>
  <c r="J206"/>
  <c r="B206"/>
  <c r="Z205"/>
  <c r="R205"/>
  <c r="J205"/>
  <c r="B205"/>
  <c r="Z204"/>
  <c r="R204"/>
  <c r="J204"/>
  <c r="B204"/>
  <c r="Z203"/>
  <c r="U203"/>
  <c r="R203"/>
  <c r="J203"/>
  <c r="E203"/>
  <c r="B203"/>
  <c r="R201"/>
  <c r="B201"/>
  <c r="R200"/>
  <c r="B200"/>
  <c r="R199"/>
  <c r="B199"/>
  <c r="AA197"/>
  <c r="V197"/>
  <c r="R197"/>
  <c r="K197"/>
  <c r="F197"/>
  <c r="B197"/>
  <c r="Z173"/>
  <c r="R173"/>
  <c r="J173"/>
  <c r="B173"/>
  <c r="Z172"/>
  <c r="R172"/>
  <c r="J172"/>
  <c r="B172"/>
  <c r="Z171"/>
  <c r="R171"/>
  <c r="J171"/>
  <c r="B171"/>
  <c r="Z170"/>
  <c r="U170"/>
  <c r="R170"/>
  <c r="J170"/>
  <c r="E170"/>
  <c r="B170"/>
  <c r="R168"/>
  <c r="B168"/>
  <c r="R167"/>
  <c r="B167"/>
  <c r="R166"/>
  <c r="B166"/>
  <c r="AA164"/>
  <c r="V164"/>
  <c r="R164"/>
  <c r="K164"/>
  <c r="F164"/>
  <c r="B164"/>
  <c r="Z140"/>
  <c r="R140"/>
  <c r="J140"/>
  <c r="B140"/>
  <c r="Z139"/>
  <c r="R139"/>
  <c r="J139"/>
  <c r="B139"/>
  <c r="Z138"/>
  <c r="R138"/>
  <c r="J138"/>
  <c r="B138"/>
  <c r="Z137"/>
  <c r="U137"/>
  <c r="R137"/>
  <c r="J137"/>
  <c r="E137"/>
  <c r="B137"/>
  <c r="R135"/>
  <c r="B135"/>
  <c r="R134"/>
  <c r="B134"/>
  <c r="R133"/>
  <c r="B133"/>
  <c r="AA131"/>
  <c r="V131"/>
  <c r="R131"/>
  <c r="K131"/>
  <c r="F131"/>
  <c r="B131"/>
  <c r="Z107"/>
  <c r="R107"/>
  <c r="J107"/>
  <c r="B107"/>
  <c r="Z106"/>
  <c r="R106"/>
  <c r="J106"/>
  <c r="B106"/>
  <c r="Z105"/>
  <c r="R105"/>
  <c r="J105"/>
  <c r="B105"/>
  <c r="Z104"/>
  <c r="U104"/>
  <c r="R104"/>
  <c r="J104"/>
  <c r="E104"/>
  <c r="B104"/>
  <c r="R102"/>
  <c r="B102"/>
  <c r="R101"/>
  <c r="B101"/>
  <c r="R100"/>
  <c r="B100"/>
  <c r="AA98"/>
  <c r="V98"/>
  <c r="R98"/>
  <c r="K98"/>
  <c r="F98"/>
  <c r="B98"/>
  <c r="Z74"/>
  <c r="R74"/>
  <c r="J74"/>
  <c r="B74"/>
  <c r="Z73"/>
  <c r="R73"/>
  <c r="J73"/>
  <c r="B73"/>
  <c r="Z72"/>
  <c r="R72"/>
  <c r="J72"/>
  <c r="B72"/>
  <c r="Z71"/>
  <c r="U71"/>
  <c r="R71"/>
  <c r="J71"/>
  <c r="E71"/>
  <c r="B71"/>
  <c r="R69"/>
  <c r="B69"/>
  <c r="R68"/>
  <c r="B68"/>
  <c r="R67"/>
  <c r="B67"/>
  <c r="AJ13"/>
  <c r="EE212" i="17" l="1"/>
  <c r="D13" i="23" s="1"/>
  <c r="G13"/>
  <c r="R7" i="17"/>
  <c r="B205" i="29"/>
  <c r="B201"/>
  <c r="B197"/>
  <c r="B193"/>
  <c r="B189"/>
  <c r="B185"/>
  <c r="B181"/>
  <c r="B177"/>
  <c r="B173"/>
  <c r="B169"/>
  <c r="B165"/>
  <c r="B161"/>
  <c r="B157"/>
  <c r="B153"/>
  <c r="B149"/>
  <c r="B145"/>
  <c r="B141"/>
  <c r="B137"/>
  <c r="B133"/>
  <c r="B129"/>
  <c r="B125"/>
  <c r="B121"/>
  <c r="B117"/>
  <c r="B113"/>
  <c r="B109"/>
  <c r="B105"/>
  <c r="B101"/>
  <c r="B97"/>
  <c r="B93"/>
  <c r="B89"/>
  <c r="B85"/>
  <c r="B81"/>
  <c r="B77"/>
  <c r="B73"/>
  <c r="B69"/>
  <c r="B65"/>
  <c r="B61"/>
  <c r="B57"/>
  <c r="B53"/>
  <c r="B49"/>
  <c r="B45"/>
  <c r="B41"/>
  <c r="B37"/>
  <c r="B33"/>
  <c r="B29"/>
  <c r="B25"/>
  <c r="B21"/>
  <c r="B17"/>
  <c r="B13"/>
  <c r="B9"/>
  <c r="B206"/>
  <c r="B202"/>
  <c r="B198"/>
  <c r="B194"/>
  <c r="B190"/>
  <c r="B186"/>
  <c r="B182"/>
  <c r="B178"/>
  <c r="B174"/>
  <c r="B170"/>
  <c r="B166"/>
  <c r="B162"/>
  <c r="B158"/>
  <c r="B154"/>
  <c r="B150"/>
  <c r="B146"/>
  <c r="B142"/>
  <c r="B138"/>
  <c r="B134"/>
  <c r="B130"/>
  <c r="B126"/>
  <c r="B122"/>
  <c r="B118"/>
  <c r="B114"/>
  <c r="B110"/>
  <c r="B106"/>
  <c r="B102"/>
  <c r="B98"/>
  <c r="B94"/>
  <c r="B90"/>
  <c r="B86"/>
  <c r="B82"/>
  <c r="B78"/>
  <c r="B74"/>
  <c r="B70"/>
  <c r="B66"/>
  <c r="B62"/>
  <c r="B58"/>
  <c r="B54"/>
  <c r="B50"/>
  <c r="B46"/>
  <c r="B42"/>
  <c r="B38"/>
  <c r="B34"/>
  <c r="B30"/>
  <c r="B26"/>
  <c r="B22"/>
  <c r="B18"/>
  <c r="B14"/>
  <c r="B10"/>
  <c r="B207"/>
  <c r="T200" i="24"/>
  <c r="B203" i="29"/>
  <c r="B199"/>
  <c r="B195"/>
  <c r="B191"/>
  <c r="B187"/>
  <c r="B183"/>
  <c r="B179"/>
  <c r="B175"/>
  <c r="B171"/>
  <c r="B167"/>
  <c r="B163"/>
  <c r="B159"/>
  <c r="B155"/>
  <c r="B151"/>
  <c r="B147"/>
  <c r="B143"/>
  <c r="B139"/>
  <c r="B135"/>
  <c r="B131"/>
  <c r="B127"/>
  <c r="B123"/>
  <c r="B119"/>
  <c r="B115"/>
  <c r="B111"/>
  <c r="B107"/>
  <c r="B103"/>
  <c r="B99"/>
  <c r="B95"/>
  <c r="B91"/>
  <c r="B87"/>
  <c r="B83"/>
  <c r="B79"/>
  <c r="B75"/>
  <c r="B71"/>
  <c r="B67"/>
  <c r="B63"/>
  <c r="B59"/>
  <c r="B55"/>
  <c r="B51"/>
  <c r="B47"/>
  <c r="B43"/>
  <c r="B39"/>
  <c r="B35"/>
  <c r="B31"/>
  <c r="B27"/>
  <c r="B23"/>
  <c r="B19"/>
  <c r="B15"/>
  <c r="B11"/>
  <c r="B8"/>
  <c r="B204"/>
  <c r="B200"/>
  <c r="B196"/>
  <c r="B192"/>
  <c r="B188"/>
  <c r="B184"/>
  <c r="B180"/>
  <c r="B176"/>
  <c r="B172"/>
  <c r="B168"/>
  <c r="B164"/>
  <c r="B160"/>
  <c r="B156"/>
  <c r="B152"/>
  <c r="B148"/>
  <c r="B144"/>
  <c r="B140"/>
  <c r="B136"/>
  <c r="B132"/>
  <c r="B128"/>
  <c r="B124"/>
  <c r="B120"/>
  <c r="B116"/>
  <c r="B112"/>
  <c r="B108"/>
  <c r="B104"/>
  <c r="B100"/>
  <c r="B96"/>
  <c r="B92"/>
  <c r="B88"/>
  <c r="B84"/>
  <c r="B80"/>
  <c r="B76"/>
  <c r="B72"/>
  <c r="B68"/>
  <c r="B64"/>
  <c r="B60"/>
  <c r="B56"/>
  <c r="B52"/>
  <c r="B48"/>
  <c r="B44"/>
  <c r="B40"/>
  <c r="B36"/>
  <c r="B32"/>
  <c r="B28"/>
  <c r="B24"/>
  <c r="B20"/>
  <c r="B16"/>
  <c r="B12"/>
  <c r="S4" i="17"/>
  <c r="BC4"/>
  <c r="AK4"/>
  <c r="C207" i="29"/>
  <c r="I207"/>
  <c r="D207"/>
  <c r="G207"/>
  <c r="V204" i="24"/>
  <c r="F207" i="29"/>
  <c r="AS207" i="17"/>
  <c r="AT207" s="1"/>
  <c r="R204" i="24" s="1"/>
  <c r="E207" i="29"/>
  <c r="H207"/>
  <c r="T204" i="24"/>
  <c r="D204" i="29"/>
  <c r="I204"/>
  <c r="V201" i="24"/>
  <c r="C204" i="29"/>
  <c r="AS204" i="17"/>
  <c r="AT204" s="1"/>
  <c r="R201" i="24" s="1"/>
  <c r="C205" i="29"/>
  <c r="H205"/>
  <c r="D205"/>
  <c r="I205"/>
  <c r="G205"/>
  <c r="AS205" i="17"/>
  <c r="AT205" s="1"/>
  <c r="R202" i="24" s="1"/>
  <c r="E205" i="29"/>
  <c r="V203" i="24"/>
  <c r="I206" i="29"/>
  <c r="AS206" i="17"/>
  <c r="AT206" s="1"/>
  <c r="R203" i="24" s="1"/>
  <c r="F206" i="29"/>
  <c r="T203" i="24"/>
  <c r="C206" i="29"/>
  <c r="C202"/>
  <c r="V199" i="24"/>
  <c r="I202" i="29"/>
  <c r="AS202" i="17"/>
  <c r="AT202" s="1"/>
  <c r="R199" i="24" s="1"/>
  <c r="F202" i="29"/>
  <c r="T199" i="24"/>
  <c r="V195"/>
  <c r="I198" i="29"/>
  <c r="AS198" i="17"/>
  <c r="AT198" s="1"/>
  <c r="R195" i="24" s="1"/>
  <c r="F198" i="29"/>
  <c r="T195" i="24"/>
  <c r="C198" i="29"/>
  <c r="I194"/>
  <c r="AS194" i="17"/>
  <c r="AT194" s="1"/>
  <c r="R191" i="24" s="1"/>
  <c r="F194" i="29"/>
  <c r="T191" i="24"/>
  <c r="C194" i="29"/>
  <c r="V191" i="24"/>
  <c r="F190" i="29"/>
  <c r="T187" i="24"/>
  <c r="C190" i="29"/>
  <c r="V187" i="24"/>
  <c r="I190" i="29"/>
  <c r="AS190" i="17"/>
  <c r="AT190" s="1"/>
  <c r="R187" i="24" s="1"/>
  <c r="E186" i="29"/>
  <c r="H186"/>
  <c r="C186"/>
  <c r="I186"/>
  <c r="D186"/>
  <c r="G186"/>
  <c r="AS186" i="17"/>
  <c r="AT186" s="1"/>
  <c r="R183" i="24" s="1"/>
  <c r="T183"/>
  <c r="F186" i="29"/>
  <c r="V183" i="24"/>
  <c r="E182" i="29"/>
  <c r="H182"/>
  <c r="C182"/>
  <c r="I182"/>
  <c r="D182"/>
  <c r="G182"/>
  <c r="T179" i="24"/>
  <c r="F182" i="29"/>
  <c r="V179" i="24"/>
  <c r="E178" i="29"/>
  <c r="H178"/>
  <c r="C178"/>
  <c r="I178"/>
  <c r="D178"/>
  <c r="G178"/>
  <c r="AS178" i="17"/>
  <c r="AT178" s="1"/>
  <c r="R175" i="24" s="1"/>
  <c r="T175"/>
  <c r="F178" i="29"/>
  <c r="V175" i="24"/>
  <c r="E174" i="29"/>
  <c r="H174"/>
  <c r="V171" i="24"/>
  <c r="C174" i="29"/>
  <c r="I174"/>
  <c r="D174"/>
  <c r="G174"/>
  <c r="F174"/>
  <c r="AS174" i="17"/>
  <c r="AT174" s="1"/>
  <c r="R171" i="24" s="1"/>
  <c r="T171"/>
  <c r="F170" i="29"/>
  <c r="E170"/>
  <c r="H170"/>
  <c r="C170"/>
  <c r="I170"/>
  <c r="T167" i="24"/>
  <c r="D170" i="29"/>
  <c r="G170"/>
  <c r="AS170" i="17"/>
  <c r="AT170" s="1"/>
  <c r="R167" i="24" s="1"/>
  <c r="D166" i="29"/>
  <c r="G166"/>
  <c r="AS166" i="17"/>
  <c r="AT166" s="1"/>
  <c r="R163" i="24" s="1"/>
  <c r="V163"/>
  <c r="F166" i="29"/>
  <c r="E166"/>
  <c r="H166"/>
  <c r="C166"/>
  <c r="I166"/>
  <c r="T163" i="24"/>
  <c r="E162" i="29"/>
  <c r="H162"/>
  <c r="C162"/>
  <c r="I162"/>
  <c r="T159" i="24"/>
  <c r="D162" i="29"/>
  <c r="G162"/>
  <c r="V159" i="24"/>
  <c r="F162" i="29"/>
  <c r="D158"/>
  <c r="G158"/>
  <c r="AS158" i="17"/>
  <c r="AT158" s="1"/>
  <c r="R155" i="24" s="1"/>
  <c r="V155"/>
  <c r="F158" i="29"/>
  <c r="E158"/>
  <c r="H158"/>
  <c r="C158"/>
  <c r="I158"/>
  <c r="T155" i="24"/>
  <c r="E154" i="29"/>
  <c r="H154"/>
  <c r="C154"/>
  <c r="I154"/>
  <c r="T151" i="24"/>
  <c r="D154" i="29"/>
  <c r="G154"/>
  <c r="V151" i="24"/>
  <c r="F154" i="29"/>
  <c r="D150"/>
  <c r="G150"/>
  <c r="AS150" i="17"/>
  <c r="AT150" s="1"/>
  <c r="R147" i="24" s="1"/>
  <c r="V147"/>
  <c r="F150" i="29"/>
  <c r="E150"/>
  <c r="H150"/>
  <c r="C150"/>
  <c r="I150"/>
  <c r="T147" i="24"/>
  <c r="C146" i="29"/>
  <c r="V143" i="24"/>
  <c r="H146" i="29"/>
  <c r="I146"/>
  <c r="AS146" i="17"/>
  <c r="AT146" s="1"/>
  <c r="R143" i="24" s="1"/>
  <c r="D142" i="29"/>
  <c r="E142"/>
  <c r="C142"/>
  <c r="V139" i="24"/>
  <c r="H142" i="29"/>
  <c r="I142"/>
  <c r="AS142" i="17"/>
  <c r="AT142" s="1"/>
  <c r="R139" i="24" s="1"/>
  <c r="D138" i="29"/>
  <c r="I138"/>
  <c r="AS138" i="17"/>
  <c r="AT138" s="1"/>
  <c r="R135" i="24" s="1"/>
  <c r="E138" i="29"/>
  <c r="C138"/>
  <c r="H138"/>
  <c r="V135" i="24"/>
  <c r="E134" i="29"/>
  <c r="T131" i="24"/>
  <c r="I130" i="29"/>
  <c r="C126"/>
  <c r="E126"/>
  <c r="V123" i="24"/>
  <c r="H126" i="29"/>
  <c r="I126"/>
  <c r="E122"/>
  <c r="I122"/>
  <c r="V119" i="24"/>
  <c r="C122" i="29"/>
  <c r="AS122" i="17"/>
  <c r="AT122" s="1"/>
  <c r="R119" i="24" s="1"/>
  <c r="I118" i="29"/>
  <c r="AS118" i="17"/>
  <c r="AT118" s="1"/>
  <c r="R115" i="24" s="1"/>
  <c r="E118" i="29"/>
  <c r="C118"/>
  <c r="H118"/>
  <c r="V115" i="24"/>
  <c r="E114" i="29"/>
  <c r="C114"/>
  <c r="H114"/>
  <c r="V111" i="24"/>
  <c r="I114" i="29"/>
  <c r="AS114" i="17"/>
  <c r="AT114" s="1"/>
  <c r="R111" i="24" s="1"/>
  <c r="H110" i="29"/>
  <c r="V107" i="24"/>
  <c r="I110" i="29"/>
  <c r="AS110" i="17"/>
  <c r="AT110" s="1"/>
  <c r="R107" i="24" s="1"/>
  <c r="E110" i="29"/>
  <c r="C110"/>
  <c r="E106"/>
  <c r="C106"/>
  <c r="H106"/>
  <c r="V103" i="24"/>
  <c r="I106" i="29"/>
  <c r="AS106" i="17"/>
  <c r="AT106" s="1"/>
  <c r="R103" i="24" s="1"/>
  <c r="H102" i="29"/>
  <c r="V99" i="24"/>
  <c r="I102" i="29"/>
  <c r="AS102" i="17"/>
  <c r="AT102" s="1"/>
  <c r="R99" i="24" s="1"/>
  <c r="E102" i="29"/>
  <c r="C102"/>
  <c r="E98"/>
  <c r="C98"/>
  <c r="H98"/>
  <c r="V95" i="24"/>
  <c r="I98" i="29"/>
  <c r="AS98" i="17"/>
  <c r="AT98" s="1"/>
  <c r="R95" i="24" s="1"/>
  <c r="C94" i="29"/>
  <c r="E94"/>
  <c r="E90"/>
  <c r="C90"/>
  <c r="H90"/>
  <c r="D90"/>
  <c r="I90"/>
  <c r="V87" i="24"/>
  <c r="G90" i="29"/>
  <c r="AS90" i="17"/>
  <c r="AT90" s="1"/>
  <c r="R87" i="24" s="1"/>
  <c r="G86" i="29"/>
  <c r="AS86" i="17"/>
  <c r="AT86" s="1"/>
  <c r="R83" i="24" s="1"/>
  <c r="E86" i="29"/>
  <c r="C86"/>
  <c r="H86"/>
  <c r="D86"/>
  <c r="I86"/>
  <c r="V83" i="24"/>
  <c r="E82" i="29"/>
  <c r="C82"/>
  <c r="H82"/>
  <c r="D82"/>
  <c r="I82"/>
  <c r="G82"/>
  <c r="AS82" i="17"/>
  <c r="AT82" s="1"/>
  <c r="R79" i="24" s="1"/>
  <c r="C78" i="29"/>
  <c r="F78"/>
  <c r="V75" i="24"/>
  <c r="D78" i="29"/>
  <c r="I78"/>
  <c r="F74"/>
  <c r="T71" i="24"/>
  <c r="C74" i="29"/>
  <c r="V71" i="24"/>
  <c r="AS74" i="17"/>
  <c r="AT74" s="1"/>
  <c r="R71" i="24" s="1"/>
  <c r="I74" i="29"/>
  <c r="F70"/>
  <c r="T67" i="24"/>
  <c r="C70" i="29"/>
  <c r="V67" i="24"/>
  <c r="I70" i="29"/>
  <c r="AS70" i="17"/>
  <c r="AT70" s="1"/>
  <c r="R67" i="24" s="1"/>
  <c r="I66" i="29"/>
  <c r="AS66" i="17"/>
  <c r="AT66" s="1"/>
  <c r="R63" i="24" s="1"/>
  <c r="F66" i="29"/>
  <c r="T63" i="24"/>
  <c r="C66" i="29"/>
  <c r="V63" i="24"/>
  <c r="F62" i="29"/>
  <c r="V59" i="24"/>
  <c r="E62" i="29"/>
  <c r="H62"/>
  <c r="C62"/>
  <c r="I62"/>
  <c r="D62"/>
  <c r="G62"/>
  <c r="AS62" i="17"/>
  <c r="AT62" s="1"/>
  <c r="R59" i="24" s="1"/>
  <c r="T59"/>
  <c r="D58" i="29"/>
  <c r="G58"/>
  <c r="V55" i="24"/>
  <c r="F58" i="29"/>
  <c r="T55" i="24"/>
  <c r="E58" i="29"/>
  <c r="H58"/>
  <c r="AS58" i="17"/>
  <c r="AT58" s="1"/>
  <c r="R55" i="24" s="1"/>
  <c r="C58" i="29"/>
  <c r="I58"/>
  <c r="D54"/>
  <c r="G54"/>
  <c r="AS54" i="17"/>
  <c r="AT54" s="1"/>
  <c r="R51" i="24" s="1"/>
  <c r="V51"/>
  <c r="F54" i="29"/>
  <c r="E54"/>
  <c r="H54"/>
  <c r="C54"/>
  <c r="I54"/>
  <c r="T51" i="24"/>
  <c r="D50" i="29"/>
  <c r="G50"/>
  <c r="AS50" i="17"/>
  <c r="AT50" s="1"/>
  <c r="R47" i="24" s="1"/>
  <c r="F50" i="29"/>
  <c r="T47" i="24"/>
  <c r="E50" i="29"/>
  <c r="H50"/>
  <c r="V47" i="24"/>
  <c r="C50" i="29"/>
  <c r="I50"/>
  <c r="E46"/>
  <c r="C46"/>
  <c r="H46"/>
  <c r="D46"/>
  <c r="I46"/>
  <c r="G46"/>
  <c r="AS46" i="17"/>
  <c r="AT46" s="1"/>
  <c r="R43" i="24" s="1"/>
  <c r="H42" i="29"/>
  <c r="V39" i="24"/>
  <c r="I42" i="29"/>
  <c r="D38"/>
  <c r="E38"/>
  <c r="C38"/>
  <c r="V35" i="24"/>
  <c r="H38" i="29"/>
  <c r="I38"/>
  <c r="D34"/>
  <c r="C34"/>
  <c r="H34"/>
  <c r="I34"/>
  <c r="E34"/>
  <c r="D30"/>
  <c r="H30"/>
  <c r="I30"/>
  <c r="E30"/>
  <c r="C30"/>
  <c r="C26"/>
  <c r="E26"/>
  <c r="D22"/>
  <c r="F22"/>
  <c r="C22"/>
  <c r="I22"/>
  <c r="E18"/>
  <c r="H18"/>
  <c r="C18"/>
  <c r="I18"/>
  <c r="D18"/>
  <c r="G18"/>
  <c r="F18"/>
  <c r="F14"/>
  <c r="E14"/>
  <c r="H14"/>
  <c r="C14"/>
  <c r="I14"/>
  <c r="D14"/>
  <c r="G14"/>
  <c r="C10"/>
  <c r="I10"/>
  <c r="D10"/>
  <c r="G10"/>
  <c r="F10"/>
  <c r="E10"/>
  <c r="H10"/>
  <c r="E203"/>
  <c r="H203"/>
  <c r="C203"/>
  <c r="I203"/>
  <c r="D203"/>
  <c r="G203"/>
  <c r="V200" i="24"/>
  <c r="F203" i="29"/>
  <c r="AS203" i="17"/>
  <c r="AT203" s="1"/>
  <c r="R200" i="24" s="1"/>
  <c r="C199" i="29"/>
  <c r="I199"/>
  <c r="D199"/>
  <c r="G199"/>
  <c r="V196" i="24"/>
  <c r="F199" i="29"/>
  <c r="AS199" i="17"/>
  <c r="AT199" s="1"/>
  <c r="R196" i="24" s="1"/>
  <c r="E199" i="29"/>
  <c r="H199"/>
  <c r="T196" i="24"/>
  <c r="D195" i="29"/>
  <c r="G195"/>
  <c r="V192" i="24"/>
  <c r="F195" i="29"/>
  <c r="AS195" i="17"/>
  <c r="AT195" s="1"/>
  <c r="R192" i="24" s="1"/>
  <c r="E195" i="29"/>
  <c r="H195"/>
  <c r="T192" i="24"/>
  <c r="C195" i="29"/>
  <c r="I195"/>
  <c r="F191"/>
  <c r="AS191" i="17"/>
  <c r="AT191" s="1"/>
  <c r="R188" i="24" s="1"/>
  <c r="E191" i="29"/>
  <c r="H191"/>
  <c r="T188" i="24"/>
  <c r="C191" i="29"/>
  <c r="I191"/>
  <c r="D191"/>
  <c r="G191"/>
  <c r="V188" i="24"/>
  <c r="G187" i="29"/>
  <c r="F187"/>
  <c r="C187"/>
  <c r="D187"/>
  <c r="I187"/>
  <c r="AS187" i="17"/>
  <c r="AT187" s="1"/>
  <c r="R184" i="24" s="1"/>
  <c r="T184"/>
  <c r="V184"/>
  <c r="I183" i="29"/>
  <c r="V180" i="24"/>
  <c r="I179" i="29"/>
  <c r="V176" i="24"/>
  <c r="I175" i="29"/>
  <c r="V172" i="24"/>
  <c r="C175" i="29"/>
  <c r="AS175" i="17"/>
  <c r="AT175" s="1"/>
  <c r="R172" i="24" s="1"/>
  <c r="AS171" i="17"/>
  <c r="AT171" s="1"/>
  <c r="R168" i="24" s="1"/>
  <c r="I167" i="29"/>
  <c r="V164" i="24"/>
  <c r="C167" i="29"/>
  <c r="AS167" i="17"/>
  <c r="AT167" s="1"/>
  <c r="R164" i="24" s="1"/>
  <c r="AS163" i="17"/>
  <c r="AT163" s="1"/>
  <c r="R160" i="24" s="1"/>
  <c r="I163" i="29"/>
  <c r="V160" i="24"/>
  <c r="C163" i="29"/>
  <c r="I159"/>
  <c r="V156" i="24"/>
  <c r="C159" i="29"/>
  <c r="AS159" i="17"/>
  <c r="AT159" s="1"/>
  <c r="R156" i="24" s="1"/>
  <c r="AS155" i="17"/>
  <c r="AT155" s="1"/>
  <c r="R152" i="24" s="1"/>
  <c r="I155" i="29"/>
  <c r="V152" i="24"/>
  <c r="C155" i="29"/>
  <c r="I151"/>
  <c r="V148" i="24"/>
  <c r="C151" i="29"/>
  <c r="AS151" i="17"/>
  <c r="AT151" s="1"/>
  <c r="R148" i="24" s="1"/>
  <c r="D147" i="29"/>
  <c r="E147"/>
  <c r="C147"/>
  <c r="H147"/>
  <c r="T144" i="24"/>
  <c r="I147" i="29"/>
  <c r="F147"/>
  <c r="D143"/>
  <c r="I143"/>
  <c r="F143"/>
  <c r="AS143" i="17"/>
  <c r="AT143" s="1"/>
  <c r="R140" i="24" s="1"/>
  <c r="E143" i="29"/>
  <c r="C143"/>
  <c r="H143"/>
  <c r="T140" i="24"/>
  <c r="D139" i="29"/>
  <c r="F139"/>
  <c r="AS139" i="17"/>
  <c r="AT139" s="1"/>
  <c r="R136" i="24" s="1"/>
  <c r="E139" i="29"/>
  <c r="C139"/>
  <c r="H139"/>
  <c r="T136" i="24"/>
  <c r="I139" i="29"/>
  <c r="F135"/>
  <c r="AS135" i="17"/>
  <c r="AT135" s="1"/>
  <c r="R132" i="24" s="1"/>
  <c r="E135" i="29"/>
  <c r="H135"/>
  <c r="T132" i="24"/>
  <c r="C135" i="29"/>
  <c r="I135"/>
  <c r="D135"/>
  <c r="G135"/>
  <c r="E131"/>
  <c r="H131"/>
  <c r="T128" i="24"/>
  <c r="C131" i="29"/>
  <c r="I131"/>
  <c r="V128" i="24"/>
  <c r="D131" i="29"/>
  <c r="G131"/>
  <c r="F131"/>
  <c r="AS131" i="17"/>
  <c r="AT131" s="1"/>
  <c r="R128" i="24" s="1"/>
  <c r="F127" i="29"/>
  <c r="T124" i="24"/>
  <c r="E127" i="29"/>
  <c r="H127"/>
  <c r="AS127" i="17"/>
  <c r="AT127" s="1"/>
  <c r="R124" i="24" s="1"/>
  <c r="C127" i="29"/>
  <c r="I127"/>
  <c r="D127"/>
  <c r="G127"/>
  <c r="V124" i="24"/>
  <c r="C123" i="29"/>
  <c r="I123"/>
  <c r="AS123" i="17"/>
  <c r="AT123" s="1"/>
  <c r="R120" i="24" s="1"/>
  <c r="D123" i="29"/>
  <c r="G123"/>
  <c r="T120" i="24"/>
  <c r="V120"/>
  <c r="F123" i="29"/>
  <c r="E123"/>
  <c r="H123"/>
  <c r="E119"/>
  <c r="H119"/>
  <c r="C119"/>
  <c r="I119"/>
  <c r="D119"/>
  <c r="G119"/>
  <c r="AS119" i="17"/>
  <c r="AT119" s="1"/>
  <c r="R116" i="24" s="1"/>
  <c r="T116"/>
  <c r="F119" i="29"/>
  <c r="V116" i="24"/>
  <c r="C115" i="29"/>
  <c r="I115"/>
  <c r="AS115" i="17"/>
  <c r="AT115" s="1"/>
  <c r="R112" i="24" s="1"/>
  <c r="T112"/>
  <c r="D115" i="29"/>
  <c r="G115"/>
  <c r="F115"/>
  <c r="V112" i="24"/>
  <c r="E115" i="29"/>
  <c r="H115"/>
  <c r="F111"/>
  <c r="V108" i="24"/>
  <c r="E111" i="29"/>
  <c r="H111"/>
  <c r="C111"/>
  <c r="I111"/>
  <c r="D111"/>
  <c r="G111"/>
  <c r="AS111" i="17"/>
  <c r="AT111" s="1"/>
  <c r="R108" i="24" s="1"/>
  <c r="T108"/>
  <c r="C107" i="29"/>
  <c r="I107"/>
  <c r="D107"/>
  <c r="G107"/>
  <c r="T104" i="24"/>
  <c r="F107" i="29"/>
  <c r="E107"/>
  <c r="H107"/>
  <c r="F103"/>
  <c r="V100" i="24"/>
  <c r="E103" i="29"/>
  <c r="H103"/>
  <c r="C103"/>
  <c r="I103"/>
  <c r="D103"/>
  <c r="G103"/>
  <c r="T100" i="24"/>
  <c r="C99" i="29"/>
  <c r="I99"/>
  <c r="D99"/>
  <c r="G99"/>
  <c r="AS99" i="17"/>
  <c r="AT99" s="1"/>
  <c r="R96" i="24" s="1"/>
  <c r="T96"/>
  <c r="F99" i="29"/>
  <c r="V96" i="24"/>
  <c r="E99" i="29"/>
  <c r="H99"/>
  <c r="I95"/>
  <c r="E95"/>
  <c r="AS95" i="17"/>
  <c r="AT95" s="1"/>
  <c r="R92" i="24" s="1"/>
  <c r="C95" i="29"/>
  <c r="H95"/>
  <c r="T92" i="24"/>
  <c r="I91" i="29"/>
  <c r="T88" i="24"/>
  <c r="F91" i="29"/>
  <c r="AS91" i="17"/>
  <c r="AT91" s="1"/>
  <c r="R88" i="24" s="1"/>
  <c r="E91" i="29"/>
  <c r="C91"/>
  <c r="H91"/>
  <c r="C87"/>
  <c r="V84" i="24"/>
  <c r="I87" i="29"/>
  <c r="AS87" i="17"/>
  <c r="AT87" s="1"/>
  <c r="R84" i="24" s="1"/>
  <c r="F87" i="29"/>
  <c r="T84" i="24"/>
  <c r="C83" i="29"/>
  <c r="V80" i="24"/>
  <c r="I83" i="29"/>
  <c r="AS83" i="17"/>
  <c r="AT83" s="1"/>
  <c r="R80" i="24" s="1"/>
  <c r="F83" i="29"/>
  <c r="T80" i="24"/>
  <c r="D79" i="29"/>
  <c r="E79"/>
  <c r="AS79" i="17"/>
  <c r="AT79" s="1"/>
  <c r="R76" i="24" s="1"/>
  <c r="C79" i="29"/>
  <c r="T76" i="24"/>
  <c r="V76"/>
  <c r="H79" i="29"/>
  <c r="G79"/>
  <c r="D75"/>
  <c r="I75"/>
  <c r="V72" i="24"/>
  <c r="G75" i="29"/>
  <c r="AS75" i="17"/>
  <c r="AT75" s="1"/>
  <c r="R72" i="24" s="1"/>
  <c r="E75" i="29"/>
  <c r="C75"/>
  <c r="H75"/>
  <c r="D71"/>
  <c r="I71"/>
  <c r="AS71" i="17"/>
  <c r="AT71" s="1"/>
  <c r="R68" i="24" s="1"/>
  <c r="G71" i="29"/>
  <c r="E71"/>
  <c r="C71"/>
  <c r="H71"/>
  <c r="C67"/>
  <c r="H67"/>
  <c r="D67"/>
  <c r="I67"/>
  <c r="G67"/>
  <c r="AS67" i="17"/>
  <c r="AT67" s="1"/>
  <c r="R64" i="24" s="1"/>
  <c r="E67" i="29"/>
  <c r="F63"/>
  <c r="T60" i="24"/>
  <c r="V60"/>
  <c r="C63" i="29"/>
  <c r="G63"/>
  <c r="AS63" i="17"/>
  <c r="AT63" s="1"/>
  <c r="R60" i="24" s="1"/>
  <c r="D59" i="29"/>
  <c r="I59"/>
  <c r="T56" i="24"/>
  <c r="V56"/>
  <c r="G59" i="29"/>
  <c r="AS59" i="17"/>
  <c r="AT59" s="1"/>
  <c r="R56" i="24" s="1"/>
  <c r="F59" i="29"/>
  <c r="C59"/>
  <c r="C55"/>
  <c r="T52" i="24"/>
  <c r="V52"/>
  <c r="D55" i="29"/>
  <c r="I55"/>
  <c r="AS55" i="17"/>
  <c r="AT55" s="1"/>
  <c r="R52" i="24" s="1"/>
  <c r="G55" i="29"/>
  <c r="F55"/>
  <c r="D51"/>
  <c r="I51"/>
  <c r="AS51" i="17"/>
  <c r="AT51" s="1"/>
  <c r="R48" i="24" s="1"/>
  <c r="G51" i="29"/>
  <c r="F51"/>
  <c r="V48" i="24"/>
  <c r="C51" i="29"/>
  <c r="T48" i="24"/>
  <c r="D47" i="29"/>
  <c r="I47"/>
  <c r="AS47" i="17"/>
  <c r="AT47" s="1"/>
  <c r="R44" i="24" s="1"/>
  <c r="G47" i="29"/>
  <c r="F47"/>
  <c r="V44" i="24"/>
  <c r="C47" i="29"/>
  <c r="T44" i="24"/>
  <c r="D43" i="29"/>
  <c r="F43"/>
  <c r="T40" i="24"/>
  <c r="C43" i="29"/>
  <c r="H43"/>
  <c r="I43"/>
  <c r="AS43" i="17"/>
  <c r="AT43" s="1"/>
  <c r="R40" i="24" s="1"/>
  <c r="V40"/>
  <c r="D39" i="29"/>
  <c r="I39"/>
  <c r="F39"/>
  <c r="E39"/>
  <c r="V36" i="24"/>
  <c r="C39" i="29"/>
  <c r="H39"/>
  <c r="T36" i="24"/>
  <c r="D35" i="29"/>
  <c r="F35"/>
  <c r="E35"/>
  <c r="C35"/>
  <c r="H35"/>
  <c r="I35"/>
  <c r="D31"/>
  <c r="E31"/>
  <c r="C31"/>
  <c r="H31"/>
  <c r="I31"/>
  <c r="F31"/>
  <c r="C27"/>
  <c r="I27"/>
  <c r="D27"/>
  <c r="G27"/>
  <c r="F27"/>
  <c r="E27"/>
  <c r="H27"/>
  <c r="F23"/>
  <c r="E23"/>
  <c r="H23"/>
  <c r="C23"/>
  <c r="I23"/>
  <c r="D23"/>
  <c r="G23"/>
  <c r="G19"/>
  <c r="F19"/>
  <c r="C19"/>
  <c r="I15"/>
  <c r="C15"/>
  <c r="I11"/>
  <c r="C11"/>
  <c r="D200"/>
  <c r="I200"/>
  <c r="V197" i="24"/>
  <c r="C200" i="29"/>
  <c r="AS200" i="17"/>
  <c r="AT200" s="1"/>
  <c r="R197" i="24" s="1"/>
  <c r="D196" i="29"/>
  <c r="I196"/>
  <c r="V193" i="24"/>
  <c r="C196" i="29"/>
  <c r="AS196" i="17"/>
  <c r="AT196" s="1"/>
  <c r="R193" i="24" s="1"/>
  <c r="D192" i="29"/>
  <c r="C192"/>
  <c r="AS192" i="17"/>
  <c r="AT192" s="1"/>
  <c r="R189" i="24" s="1"/>
  <c r="I192" i="29"/>
  <c r="V189" i="24"/>
  <c r="C188" i="29"/>
  <c r="E188"/>
  <c r="V185" i="24"/>
  <c r="D188" i="29"/>
  <c r="I188"/>
  <c r="I184"/>
  <c r="AS184" i="17"/>
  <c r="AT184" s="1"/>
  <c r="R181" i="24" s="1"/>
  <c r="E184" i="29"/>
  <c r="C184"/>
  <c r="H184"/>
  <c r="V181" i="24"/>
  <c r="C180" i="29"/>
  <c r="H180"/>
  <c r="V177" i="24"/>
  <c r="I180" i="29"/>
  <c r="AS180" i="17"/>
  <c r="AT180" s="1"/>
  <c r="R177" i="24" s="1"/>
  <c r="E180" i="29"/>
  <c r="E176"/>
  <c r="C176"/>
  <c r="H176"/>
  <c r="V173" i="24"/>
  <c r="I176" i="29"/>
  <c r="AS176" i="17"/>
  <c r="AT176" s="1"/>
  <c r="R173" i="24" s="1"/>
  <c r="I172" i="29"/>
  <c r="AS172" i="17"/>
  <c r="AT172" s="1"/>
  <c r="R169" i="24" s="1"/>
  <c r="E172" i="29"/>
  <c r="C172"/>
  <c r="H172"/>
  <c r="V169" i="24"/>
  <c r="E168" i="29"/>
  <c r="C168"/>
  <c r="H168"/>
  <c r="V165" i="24"/>
  <c r="I168" i="29"/>
  <c r="AS168" i="17"/>
  <c r="AT168" s="1"/>
  <c r="R165" i="24" s="1"/>
  <c r="H164" i="29"/>
  <c r="V161" i="24"/>
  <c r="I164" i="29"/>
  <c r="AS164" i="17"/>
  <c r="AT164" s="1"/>
  <c r="R161" i="24" s="1"/>
  <c r="E164" i="29"/>
  <c r="C164"/>
  <c r="E160"/>
  <c r="C160"/>
  <c r="H160"/>
  <c r="V157" i="24"/>
  <c r="I160" i="29"/>
  <c r="AS160" i="17"/>
  <c r="AT160" s="1"/>
  <c r="R157" i="24" s="1"/>
  <c r="H156" i="29"/>
  <c r="V153" i="24"/>
  <c r="I156" i="29"/>
  <c r="AS156" i="17"/>
  <c r="AT156" s="1"/>
  <c r="R153" i="24" s="1"/>
  <c r="E156" i="29"/>
  <c r="C156"/>
  <c r="E152"/>
  <c r="C152"/>
  <c r="H152"/>
  <c r="V149" i="24"/>
  <c r="I152" i="29"/>
  <c r="AS152" i="17"/>
  <c r="AT152" s="1"/>
  <c r="R149" i="24" s="1"/>
  <c r="E148" i="29"/>
  <c r="H148"/>
  <c r="T145" i="24"/>
  <c r="V145"/>
  <c r="C148" i="29"/>
  <c r="I148"/>
  <c r="D148"/>
  <c r="G148"/>
  <c r="F148"/>
  <c r="AS148" i="17"/>
  <c r="AT148" s="1"/>
  <c r="R145" i="24" s="1"/>
  <c r="D144" i="29"/>
  <c r="G144"/>
  <c r="AS144" i="17"/>
  <c r="AT144" s="1"/>
  <c r="R141" i="24" s="1"/>
  <c r="F144" i="29"/>
  <c r="V141" i="24"/>
  <c r="E144" i="29"/>
  <c r="H144"/>
  <c r="C144"/>
  <c r="I144"/>
  <c r="T141" i="24"/>
  <c r="F140" i="29"/>
  <c r="E140"/>
  <c r="H140"/>
  <c r="C140"/>
  <c r="I140"/>
  <c r="T137" i="24"/>
  <c r="D140" i="29"/>
  <c r="G140"/>
  <c r="AU140" i="17"/>
  <c r="V137" i="24"/>
  <c r="C136" i="29"/>
  <c r="I136"/>
  <c r="T133" i="24"/>
  <c r="D136" i="29"/>
  <c r="G136"/>
  <c r="V133" i="24"/>
  <c r="F136" i="29"/>
  <c r="E136"/>
  <c r="H136"/>
  <c r="C132"/>
  <c r="D132"/>
  <c r="AS132" i="17"/>
  <c r="AT132" s="1"/>
  <c r="R129" i="24" s="1"/>
  <c r="I132" i="29"/>
  <c r="G132"/>
  <c r="V129" i="24"/>
  <c r="F132" i="29"/>
  <c r="F128"/>
  <c r="C128"/>
  <c r="D128"/>
  <c r="I128"/>
  <c r="T125" i="24"/>
  <c r="V125"/>
  <c r="G128" i="29"/>
  <c r="AS128" i="17"/>
  <c r="AT128" s="1"/>
  <c r="R125" i="24" s="1"/>
  <c r="C124" i="29"/>
  <c r="D124"/>
  <c r="I124"/>
  <c r="T121" i="24"/>
  <c r="V121"/>
  <c r="G124" i="29"/>
  <c r="AS124" i="17"/>
  <c r="AT124" s="1"/>
  <c r="R121" i="24" s="1"/>
  <c r="F124" i="29"/>
  <c r="D120"/>
  <c r="I120"/>
  <c r="T117" i="24"/>
  <c r="V117"/>
  <c r="G120" i="29"/>
  <c r="AS120" i="17"/>
  <c r="AT120" s="1"/>
  <c r="R117" i="24" s="1"/>
  <c r="F120" i="29"/>
  <c r="C120"/>
  <c r="C116"/>
  <c r="T113" i="24"/>
  <c r="D116" i="29"/>
  <c r="I116"/>
  <c r="AS116" i="17"/>
  <c r="AT116" s="1"/>
  <c r="R113" i="24" s="1"/>
  <c r="G116" i="29"/>
  <c r="F116"/>
  <c r="V113" i="24"/>
  <c r="F112" i="29"/>
  <c r="C112"/>
  <c r="D112"/>
  <c r="I112"/>
  <c r="T109" i="24"/>
  <c r="V109"/>
  <c r="G112" i="29"/>
  <c r="AS112" i="17"/>
  <c r="AT112" s="1"/>
  <c r="R109" i="24" s="1"/>
  <c r="D108" i="29"/>
  <c r="I108"/>
  <c r="T105" i="24"/>
  <c r="V105"/>
  <c r="G108" i="29"/>
  <c r="AS108" i="17"/>
  <c r="AT108" s="1"/>
  <c r="R105" i="24" s="1"/>
  <c r="F108" i="29"/>
  <c r="C108"/>
  <c r="F104"/>
  <c r="C104"/>
  <c r="D104"/>
  <c r="I104"/>
  <c r="T101" i="24"/>
  <c r="V101"/>
  <c r="G104" i="29"/>
  <c r="AS104" i="17"/>
  <c r="AT104" s="1"/>
  <c r="R101" i="24" s="1"/>
  <c r="D100" i="29"/>
  <c r="I100"/>
  <c r="T97" i="24"/>
  <c r="V97"/>
  <c r="G100" i="29"/>
  <c r="AS100" i="17"/>
  <c r="AT100" s="1"/>
  <c r="R97" i="24" s="1"/>
  <c r="F100" i="29"/>
  <c r="C100"/>
  <c r="D96"/>
  <c r="G96"/>
  <c r="F96"/>
  <c r="V93" i="24"/>
  <c r="E96" i="29"/>
  <c r="H96"/>
  <c r="AS96" i="17"/>
  <c r="AT96" s="1"/>
  <c r="R93" i="24" s="1"/>
  <c r="C96" i="29"/>
  <c r="I96"/>
  <c r="T93" i="24"/>
  <c r="C92" i="29"/>
  <c r="I92"/>
  <c r="AS92" i="17"/>
  <c r="AT92" s="1"/>
  <c r="R89" i="24" s="1"/>
  <c r="D92" i="29"/>
  <c r="G92"/>
  <c r="V89" i="24"/>
  <c r="F92" i="29"/>
  <c r="E92"/>
  <c r="H92"/>
  <c r="E88"/>
  <c r="H88"/>
  <c r="C88"/>
  <c r="I88"/>
  <c r="AS88" i="17"/>
  <c r="AT88" s="1"/>
  <c r="R85" i="24" s="1"/>
  <c r="T85"/>
  <c r="V85"/>
  <c r="D88" i="29"/>
  <c r="G88"/>
  <c r="F88"/>
  <c r="E84"/>
  <c r="H84"/>
  <c r="T81" i="24"/>
  <c r="C84" i="29"/>
  <c r="I84"/>
  <c r="D84"/>
  <c r="G84"/>
  <c r="V81" i="24"/>
  <c r="F84" i="29"/>
  <c r="AS84" i="17"/>
  <c r="AT84" s="1"/>
  <c r="R81" i="24" s="1"/>
  <c r="C80" i="29"/>
  <c r="I80"/>
  <c r="D80"/>
  <c r="G80"/>
  <c r="V77" i="24"/>
  <c r="F80" i="29"/>
  <c r="AS80" i="17"/>
  <c r="AT80" s="1"/>
  <c r="R77" i="24" s="1"/>
  <c r="E80" i="29"/>
  <c r="H80"/>
  <c r="T77" i="24"/>
  <c r="F76" i="29"/>
  <c r="I76"/>
  <c r="T73" i="24"/>
  <c r="C72" i="29"/>
  <c r="AS72" i="17"/>
  <c r="AT72" s="1"/>
  <c r="R69" i="24" s="1"/>
  <c r="I72" i="29"/>
  <c r="V69" i="24"/>
  <c r="D68" i="29"/>
  <c r="C68"/>
  <c r="AS68" i="17"/>
  <c r="AT68" s="1"/>
  <c r="R65" i="24" s="1"/>
  <c r="I68" i="29"/>
  <c r="V65" i="24"/>
  <c r="C64" i="29"/>
  <c r="I64"/>
  <c r="E64"/>
  <c r="T61" i="24"/>
  <c r="D64" i="29"/>
  <c r="V61" i="24"/>
  <c r="AS64" i="17"/>
  <c r="AT64" s="1"/>
  <c r="R61" i="24" s="1"/>
  <c r="I60" i="29"/>
  <c r="V57" i="24"/>
  <c r="G60" i="29"/>
  <c r="D60"/>
  <c r="G56"/>
  <c r="V53" i="24"/>
  <c r="I56" i="29"/>
  <c r="C52"/>
  <c r="D52"/>
  <c r="AS52" i="17"/>
  <c r="AT52" s="1"/>
  <c r="R49" i="24" s="1"/>
  <c r="I52" i="29"/>
  <c r="G52"/>
  <c r="V49" i="24"/>
  <c r="C48" i="29"/>
  <c r="D48"/>
  <c r="AS48" i="17"/>
  <c r="AT48" s="1"/>
  <c r="R45" i="24" s="1"/>
  <c r="I48" i="29"/>
  <c r="G48"/>
  <c r="V45" i="24"/>
  <c r="F44" i="29"/>
  <c r="E44"/>
  <c r="H44"/>
  <c r="C44"/>
  <c r="I44"/>
  <c r="D44"/>
  <c r="V41" i="24"/>
  <c r="G44" i="29"/>
  <c r="C40"/>
  <c r="I40"/>
  <c r="AS40" i="17"/>
  <c r="AT40" s="1"/>
  <c r="R37" i="24" s="1"/>
  <c r="V37"/>
  <c r="D40" i="29"/>
  <c r="G40"/>
  <c r="F40"/>
  <c r="E40"/>
  <c r="H40"/>
  <c r="T37" i="24"/>
  <c r="E36" i="29"/>
  <c r="H36"/>
  <c r="C36"/>
  <c r="I36"/>
  <c r="D36"/>
  <c r="G36"/>
  <c r="F36"/>
  <c r="C32"/>
  <c r="I32"/>
  <c r="D32"/>
  <c r="G32"/>
  <c r="F32"/>
  <c r="E32"/>
  <c r="H32"/>
  <c r="C28"/>
  <c r="F28"/>
  <c r="D28"/>
  <c r="I28"/>
  <c r="G28"/>
  <c r="I24"/>
  <c r="C20"/>
  <c r="E20"/>
  <c r="I16"/>
  <c r="E16"/>
  <c r="C16"/>
  <c r="H16"/>
  <c r="C12"/>
  <c r="H12"/>
  <c r="D12"/>
  <c r="I12"/>
  <c r="G12"/>
  <c r="E12"/>
  <c r="E201"/>
  <c r="C201"/>
  <c r="H201"/>
  <c r="D201"/>
  <c r="I201"/>
  <c r="V198" i="24"/>
  <c r="G201" i="29"/>
  <c r="AS201" i="17"/>
  <c r="AT201" s="1"/>
  <c r="R198" i="24" s="1"/>
  <c r="C197" i="29"/>
  <c r="H197"/>
  <c r="D197"/>
  <c r="I197"/>
  <c r="G197"/>
  <c r="AS197" i="17"/>
  <c r="AT197" s="1"/>
  <c r="R194" i="24" s="1"/>
  <c r="E197" i="29"/>
  <c r="D193"/>
  <c r="I193"/>
  <c r="V190" i="24"/>
  <c r="G193" i="29"/>
  <c r="AS193" i="17"/>
  <c r="AT193" s="1"/>
  <c r="R190" i="24" s="1"/>
  <c r="E193" i="29"/>
  <c r="C193"/>
  <c r="H193"/>
  <c r="H189"/>
  <c r="T186" i="24"/>
  <c r="F189" i="29"/>
  <c r="E189"/>
  <c r="C189"/>
  <c r="AS189" i="17"/>
  <c r="AT189" s="1"/>
  <c r="R186" i="24" s="1"/>
  <c r="D185" i="29"/>
  <c r="F185"/>
  <c r="E185"/>
  <c r="V182" i="24"/>
  <c r="C185" i="29"/>
  <c r="H185"/>
  <c r="T182" i="24"/>
  <c r="I185" i="29"/>
  <c r="AS185" i="17"/>
  <c r="AT185" s="1"/>
  <c r="R182" i="24" s="1"/>
  <c r="D181" i="29"/>
  <c r="C181"/>
  <c r="H181"/>
  <c r="T178" i="24"/>
  <c r="I181" i="29"/>
  <c r="AS181" i="17"/>
  <c r="AT181" s="1"/>
  <c r="R178" i="24" s="1"/>
  <c r="F181" i="29"/>
  <c r="E181"/>
  <c r="V178" i="24"/>
  <c r="D177" i="29"/>
  <c r="E177"/>
  <c r="V174" i="24"/>
  <c r="C177" i="29"/>
  <c r="H177"/>
  <c r="T174" i="24"/>
  <c r="I177" i="29"/>
  <c r="AS177" i="17"/>
  <c r="AT177" s="1"/>
  <c r="R174" i="24" s="1"/>
  <c r="F177" i="29"/>
  <c r="D173"/>
  <c r="E173"/>
  <c r="V170" i="24"/>
  <c r="C173" i="29"/>
  <c r="H173"/>
  <c r="T170" i="24"/>
  <c r="I173" i="29"/>
  <c r="AS173" i="17"/>
  <c r="AT173" s="1"/>
  <c r="R170" i="24" s="1"/>
  <c r="F173" i="29"/>
  <c r="D169"/>
  <c r="E169"/>
  <c r="C169"/>
  <c r="H169"/>
  <c r="T166" i="24"/>
  <c r="I169" i="29"/>
  <c r="F169"/>
  <c r="D165"/>
  <c r="I165"/>
  <c r="F165"/>
  <c r="E165"/>
  <c r="C165"/>
  <c r="H165"/>
  <c r="T162" i="24"/>
  <c r="D161" i="29"/>
  <c r="E161"/>
  <c r="C161"/>
  <c r="H161"/>
  <c r="T158" i="24"/>
  <c r="I161" i="29"/>
  <c r="F161"/>
  <c r="D157"/>
  <c r="I157"/>
  <c r="F157"/>
  <c r="AS157" i="17"/>
  <c r="AT157" s="1"/>
  <c r="R154" i="24" s="1"/>
  <c r="E157" i="29"/>
  <c r="C157"/>
  <c r="H157"/>
  <c r="T154" i="24"/>
  <c r="V154"/>
  <c r="D153" i="29"/>
  <c r="E153"/>
  <c r="C153"/>
  <c r="H153"/>
  <c r="T150" i="24"/>
  <c r="I153" i="29"/>
  <c r="F153"/>
  <c r="I149"/>
  <c r="G149"/>
  <c r="F149"/>
  <c r="D149"/>
  <c r="AS149" i="17"/>
  <c r="AT149" s="1"/>
  <c r="R146" i="24" s="1"/>
  <c r="T146"/>
  <c r="G145" i="29"/>
  <c r="I145"/>
  <c r="D145"/>
  <c r="V142" i="24"/>
  <c r="I141" i="29"/>
  <c r="AS141" i="17"/>
  <c r="AT141" s="1"/>
  <c r="R138" i="24" s="1"/>
  <c r="D137" i="29"/>
  <c r="I137"/>
  <c r="V134" i="24"/>
  <c r="C137" i="29"/>
  <c r="AS137" i="17"/>
  <c r="AT137" s="1"/>
  <c r="R134" i="24" s="1"/>
  <c r="C133" i="29"/>
  <c r="E133"/>
  <c r="AS133" i="17"/>
  <c r="AT133" s="1"/>
  <c r="R130" i="24" s="1"/>
  <c r="G133" i="29"/>
  <c r="I129"/>
  <c r="G129"/>
  <c r="V126" i="24"/>
  <c r="C129" i="29"/>
  <c r="D129"/>
  <c r="AS129" i="17"/>
  <c r="AT129" s="1"/>
  <c r="R126" i="24" s="1"/>
  <c r="V122"/>
  <c r="I125" i="29"/>
  <c r="G121"/>
  <c r="V118" i="24"/>
  <c r="C121" i="29"/>
  <c r="D121"/>
  <c r="AS121" i="17"/>
  <c r="AT121" s="1"/>
  <c r="R118" i="24" s="1"/>
  <c r="I121" i="29"/>
  <c r="I117"/>
  <c r="V114" i="24"/>
  <c r="C117" i="29"/>
  <c r="AS117" i="17"/>
  <c r="AT117" s="1"/>
  <c r="R114" i="24" s="1"/>
  <c r="I113" i="29"/>
  <c r="V110" i="24"/>
  <c r="C113" i="29"/>
  <c r="AS113" i="17"/>
  <c r="AT113" s="1"/>
  <c r="R110" i="24" s="1"/>
  <c r="AS109" i="17"/>
  <c r="AT109" s="1"/>
  <c r="R106" i="24" s="1"/>
  <c r="I109" i="29"/>
  <c r="V106" i="24"/>
  <c r="C109" i="29"/>
  <c r="I105"/>
  <c r="V102" i="24"/>
  <c r="C105" i="29"/>
  <c r="AS105" i="17"/>
  <c r="AT105" s="1"/>
  <c r="R102" i="24" s="1"/>
  <c r="AS101" i="17"/>
  <c r="AT101" s="1"/>
  <c r="R98" i="24" s="1"/>
  <c r="I101" i="29"/>
  <c r="V98" i="24"/>
  <c r="C101" i="29"/>
  <c r="C97"/>
  <c r="F97"/>
  <c r="AS97" i="17"/>
  <c r="AT97" s="1"/>
  <c r="R94" i="24" s="1"/>
  <c r="G97" i="29"/>
  <c r="V94" i="24"/>
  <c r="C93" i="29"/>
  <c r="F93"/>
  <c r="AS93" i="17"/>
  <c r="AT93" s="1"/>
  <c r="R90" i="24" s="1"/>
  <c r="G93" i="29"/>
  <c r="AS89" i="17"/>
  <c r="AT89" s="1"/>
  <c r="R86" i="24" s="1"/>
  <c r="V86"/>
  <c r="I89" i="29"/>
  <c r="AS85" i="17"/>
  <c r="AT85" s="1"/>
  <c r="R82" i="24" s="1"/>
  <c r="D81" i="29"/>
  <c r="I81"/>
  <c r="V78" i="24"/>
  <c r="C81" i="29"/>
  <c r="AS81" i="17"/>
  <c r="AT81" s="1"/>
  <c r="R78" i="24" s="1"/>
  <c r="F77" i="29"/>
  <c r="E77"/>
  <c r="H77"/>
  <c r="C77"/>
  <c r="I77"/>
  <c r="D77"/>
  <c r="G77"/>
  <c r="T74" i="24"/>
  <c r="V74"/>
  <c r="AS77" i="17"/>
  <c r="AT77" s="1"/>
  <c r="R74" i="24" s="1"/>
  <c r="F73" i="29"/>
  <c r="V70" i="24"/>
  <c r="E73" i="29"/>
  <c r="H73"/>
  <c r="C73"/>
  <c r="I73"/>
  <c r="T70" i="24"/>
  <c r="D73" i="29"/>
  <c r="G73"/>
  <c r="AS73" i="17"/>
  <c r="AT73" s="1"/>
  <c r="R70" i="24" s="1"/>
  <c r="F69" i="29"/>
  <c r="AS69" i="17"/>
  <c r="AT69" s="1"/>
  <c r="R66" i="24" s="1"/>
  <c r="E69" i="29"/>
  <c r="H69"/>
  <c r="T66" i="24"/>
  <c r="C69" i="29"/>
  <c r="I69"/>
  <c r="D69"/>
  <c r="G69"/>
  <c r="V66" i="24"/>
  <c r="D65" i="29"/>
  <c r="G65"/>
  <c r="V62" i="24"/>
  <c r="F65" i="29"/>
  <c r="AS65" i="17"/>
  <c r="AT65" s="1"/>
  <c r="R62" i="24" s="1"/>
  <c r="E65" i="29"/>
  <c r="H65"/>
  <c r="T62" i="24"/>
  <c r="C65" i="29"/>
  <c r="I65"/>
  <c r="E61"/>
  <c r="I61"/>
  <c r="AS61" i="17"/>
  <c r="AT61" s="1"/>
  <c r="R58" i="24" s="1"/>
  <c r="C57" i="29"/>
  <c r="H57"/>
  <c r="V54" i="24"/>
  <c r="I57" i="29"/>
  <c r="AS57" i="17"/>
  <c r="AT57" s="1"/>
  <c r="R54" i="24" s="1"/>
  <c r="E57" i="29"/>
  <c r="D53"/>
  <c r="I53"/>
  <c r="V50" i="24"/>
  <c r="C53" i="29"/>
  <c r="AS53" i="17"/>
  <c r="AT53" s="1"/>
  <c r="R50" i="24" s="1"/>
  <c r="D49" i="29"/>
  <c r="I49"/>
  <c r="V46" i="24"/>
  <c r="C49" i="29"/>
  <c r="AS49" i="17"/>
  <c r="AT49" s="1"/>
  <c r="R46" i="24" s="1"/>
  <c r="D45" i="29"/>
  <c r="T42" i="24"/>
  <c r="V42"/>
  <c r="I45" i="29"/>
  <c r="F45"/>
  <c r="C45"/>
  <c r="G41"/>
  <c r="I41"/>
  <c r="V38" i="24"/>
  <c r="I37" i="29"/>
  <c r="C37"/>
  <c r="C33"/>
  <c r="I33"/>
  <c r="I29"/>
  <c r="C29"/>
  <c r="E25"/>
  <c r="C25"/>
  <c r="H25"/>
  <c r="D25"/>
  <c r="I25"/>
  <c r="G25"/>
  <c r="C21"/>
  <c r="H21"/>
  <c r="D21"/>
  <c r="I21"/>
  <c r="G21"/>
  <c r="E21"/>
  <c r="D17"/>
  <c r="E17"/>
  <c r="C17"/>
  <c r="H17"/>
  <c r="I17"/>
  <c r="F17"/>
  <c r="D13"/>
  <c r="E13"/>
  <c r="C13"/>
  <c r="H13"/>
  <c r="I13"/>
  <c r="F13"/>
  <c r="D9"/>
  <c r="I9"/>
  <c r="C9"/>
  <c r="E183"/>
  <c r="H183"/>
  <c r="F183"/>
  <c r="T180" i="24"/>
  <c r="E179" i="29"/>
  <c r="H179"/>
  <c r="F179"/>
  <c r="T176" i="24"/>
  <c r="E175" i="29"/>
  <c r="H175"/>
  <c r="F175"/>
  <c r="T172" i="24"/>
  <c r="V168"/>
  <c r="I171" i="29"/>
  <c r="E187"/>
  <c r="H187"/>
  <c r="AU187" i="17"/>
  <c r="BJ207"/>
  <c r="G206" i="29"/>
  <c r="D206"/>
  <c r="T202" i="24"/>
  <c r="AR205" i="17"/>
  <c r="F205" i="29"/>
  <c r="H204"/>
  <c r="E204"/>
  <c r="BJ203" i="17"/>
  <c r="G202" i="29"/>
  <c r="D202"/>
  <c r="T198" i="24"/>
  <c r="F201" i="29"/>
  <c r="AU200" i="17"/>
  <c r="H200" i="29"/>
  <c r="E200"/>
  <c r="G198"/>
  <c r="D198"/>
  <c r="T194" i="24"/>
  <c r="F197" i="29"/>
  <c r="H196"/>
  <c r="E196"/>
  <c r="G194"/>
  <c r="D194"/>
  <c r="T190" i="24"/>
  <c r="F193" i="29"/>
  <c r="H192"/>
  <c r="E192"/>
  <c r="G190"/>
  <c r="D190"/>
  <c r="V186" i="24"/>
  <c r="I189" i="29"/>
  <c r="H188"/>
  <c r="D183"/>
  <c r="D179"/>
  <c r="AU176" i="17"/>
  <c r="D175" i="29"/>
  <c r="F188"/>
  <c r="BJ186" i="17"/>
  <c r="E171" i="29"/>
  <c r="H171"/>
  <c r="AU171" i="17"/>
  <c r="D171" i="29"/>
  <c r="G171"/>
  <c r="F171"/>
  <c r="T168" i="24"/>
  <c r="BJ206" i="17"/>
  <c r="T201" i="24"/>
  <c r="AR204" i="17"/>
  <c r="F204" i="29"/>
  <c r="T197" i="24"/>
  <c r="AR200" i="17"/>
  <c r="F200" i="29"/>
  <c r="BJ198" i="17"/>
  <c r="T193" i="24"/>
  <c r="AR196" i="17"/>
  <c r="F196" i="29"/>
  <c r="T189" i="24"/>
  <c r="F192" i="29"/>
  <c r="BJ190" i="17"/>
  <c r="AS183"/>
  <c r="AT183" s="1"/>
  <c r="R180" i="24" s="1"/>
  <c r="C183" i="29"/>
  <c r="AS179" i="17"/>
  <c r="AT179" s="1"/>
  <c r="R176" i="24" s="1"/>
  <c r="C179" i="29"/>
  <c r="D189"/>
  <c r="G189"/>
  <c r="AR184" i="17"/>
  <c r="F184" i="29"/>
  <c r="T181" i="24"/>
  <c r="D184" i="29"/>
  <c r="G184"/>
  <c r="AR180" i="17"/>
  <c r="F180" i="29"/>
  <c r="T177" i="24"/>
  <c r="D180" i="29"/>
  <c r="G180"/>
  <c r="BJ178" i="17"/>
  <c r="F176" i="29"/>
  <c r="T173" i="24"/>
  <c r="D176" i="29"/>
  <c r="G176"/>
  <c r="BJ174" i="17"/>
  <c r="AU206"/>
  <c r="H206" i="29"/>
  <c r="E206"/>
  <c r="G204"/>
  <c r="AU202" i="17"/>
  <c r="H202" i="29"/>
  <c r="G200"/>
  <c r="AU198" i="17"/>
  <c r="H198" i="29"/>
  <c r="E198"/>
  <c r="G196"/>
  <c r="AU194" i="17"/>
  <c r="H194" i="29"/>
  <c r="G192"/>
  <c r="AU190" i="17"/>
  <c r="H190" i="29"/>
  <c r="E190"/>
  <c r="AS188" i="17"/>
  <c r="AT188" s="1"/>
  <c r="R185" i="24" s="1"/>
  <c r="G188" i="29"/>
  <c r="G183"/>
  <c r="G179"/>
  <c r="G175"/>
  <c r="C171"/>
  <c r="E149"/>
  <c r="H149"/>
  <c r="BJ147" i="17"/>
  <c r="AR146"/>
  <c r="D146" i="29"/>
  <c r="G146"/>
  <c r="F146"/>
  <c r="T143" i="24"/>
  <c r="BJ143" i="17"/>
  <c r="G172" i="29"/>
  <c r="D172"/>
  <c r="G168"/>
  <c r="D168"/>
  <c r="T164" i="24"/>
  <c r="AR167" i="17"/>
  <c r="F167" i="29"/>
  <c r="G164"/>
  <c r="D164"/>
  <c r="T160" i="24"/>
  <c r="F163" i="29"/>
  <c r="G160"/>
  <c r="D160"/>
  <c r="T156" i="24"/>
  <c r="AR159" i="17"/>
  <c r="F159" i="29"/>
  <c r="G156"/>
  <c r="D156"/>
  <c r="T152" i="24"/>
  <c r="F155" i="29"/>
  <c r="G152"/>
  <c r="D152"/>
  <c r="T148" i="24"/>
  <c r="AR151" i="17"/>
  <c r="F151" i="29"/>
  <c r="V138" i="24"/>
  <c r="BJ148" i="17"/>
  <c r="F145" i="29"/>
  <c r="T142" i="24"/>
  <c r="E145" i="29"/>
  <c r="H145"/>
  <c r="G167"/>
  <c r="D167"/>
  <c r="G163"/>
  <c r="D163"/>
  <c r="G159"/>
  <c r="D159"/>
  <c r="G155"/>
  <c r="D155"/>
  <c r="G151"/>
  <c r="D151"/>
  <c r="D141"/>
  <c r="G141"/>
  <c r="F141"/>
  <c r="T138" i="24"/>
  <c r="E141" i="29"/>
  <c r="H141"/>
  <c r="G185"/>
  <c r="G181"/>
  <c r="G177"/>
  <c r="G173"/>
  <c r="T169" i="24"/>
  <c r="F172" i="29"/>
  <c r="BJ170" i="17"/>
  <c r="G169" i="29"/>
  <c r="T165" i="24"/>
  <c r="F168" i="29"/>
  <c r="AU167" i="17"/>
  <c r="H167" i="29"/>
  <c r="E167"/>
  <c r="BJ166" i="17"/>
  <c r="G165" i="29"/>
  <c r="T161" i="24"/>
  <c r="F164" i="29"/>
  <c r="H163"/>
  <c r="BJ162" i="17"/>
  <c r="G161" i="29"/>
  <c r="T157" i="24"/>
  <c r="F160" i="29"/>
  <c r="AU159" i="17"/>
  <c r="H159" i="29"/>
  <c r="E159"/>
  <c r="BJ158" i="17"/>
  <c r="G157" i="29"/>
  <c r="T153" i="24"/>
  <c r="F156" i="29"/>
  <c r="H155"/>
  <c r="E155"/>
  <c r="BJ154" i="17"/>
  <c r="G153" i="29"/>
  <c r="T149" i="24"/>
  <c r="F152" i="29"/>
  <c r="AU151" i="17"/>
  <c r="H151" i="29"/>
  <c r="E151"/>
  <c r="BJ150" i="17"/>
  <c r="C149" i="29"/>
  <c r="E146"/>
  <c r="AS145" i="17"/>
  <c r="AT145" s="1"/>
  <c r="R142" i="24" s="1"/>
  <c r="C145" i="29"/>
  <c r="C141"/>
  <c r="D134"/>
  <c r="G134"/>
  <c r="F130"/>
  <c r="T127" i="24"/>
  <c r="D130" i="29"/>
  <c r="G130"/>
  <c r="E125"/>
  <c r="H125"/>
  <c r="F125"/>
  <c r="T122" i="24"/>
  <c r="BJ119" i="17"/>
  <c r="AU118"/>
  <c r="AR129"/>
  <c r="E129" i="29"/>
  <c r="H129"/>
  <c r="AU129" i="17"/>
  <c r="F129" i="29"/>
  <c r="AR117" i="17"/>
  <c r="G147" i="29"/>
  <c r="G143"/>
  <c r="T139" i="24"/>
  <c r="AR142" i="17"/>
  <c r="F142" i="29"/>
  <c r="BJ140" i="17"/>
  <c r="G139" i="29"/>
  <c r="T135" i="24"/>
  <c r="AR138" i="17"/>
  <c r="F138" i="29"/>
  <c r="AU137" i="17"/>
  <c r="H137" i="29"/>
  <c r="E137"/>
  <c r="AS134" i="17"/>
  <c r="AT134" s="1"/>
  <c r="R131" i="24" s="1"/>
  <c r="F134" i="29"/>
  <c r="V130" i="24"/>
  <c r="AU133" i="17"/>
  <c r="I133" i="29"/>
  <c r="D133"/>
  <c r="T129" i="24"/>
  <c r="H130" i="29"/>
  <c r="AU126" i="17"/>
  <c r="D125" i="29"/>
  <c r="AU122" i="17"/>
  <c r="E132" i="29"/>
  <c r="H132"/>
  <c r="AU132" i="17"/>
  <c r="BJ128"/>
  <c r="AR122"/>
  <c r="F122" i="29"/>
  <c r="T119" i="24"/>
  <c r="D122" i="29"/>
  <c r="G122"/>
  <c r="G142"/>
  <c r="G138"/>
  <c r="T134" i="24"/>
  <c r="AR137" i="17"/>
  <c r="F137" i="29"/>
  <c r="V131" i="24"/>
  <c r="I134" i="29"/>
  <c r="H133"/>
  <c r="V127" i="24"/>
  <c r="AS130" i="17"/>
  <c r="AT130" s="1"/>
  <c r="R127" i="24" s="1"/>
  <c r="C130" i="29"/>
  <c r="AS125" i="17"/>
  <c r="AT125" s="1"/>
  <c r="R122" i="24" s="1"/>
  <c r="C125" i="29"/>
  <c r="F133"/>
  <c r="T130" i="24"/>
  <c r="F126" i="29"/>
  <c r="T123" i="24"/>
  <c r="D126" i="29"/>
  <c r="G126"/>
  <c r="E121"/>
  <c r="H121"/>
  <c r="AU121" i="17"/>
  <c r="F121" i="29"/>
  <c r="E117"/>
  <c r="H117"/>
  <c r="AU117" i="17"/>
  <c r="D117" i="29"/>
  <c r="G117"/>
  <c r="F117"/>
  <c r="T114" i="24"/>
  <c r="G137" i="29"/>
  <c r="H134"/>
  <c r="C134"/>
  <c r="E130"/>
  <c r="G125"/>
  <c r="H122"/>
  <c r="AU128" i="17"/>
  <c r="H128" i="29"/>
  <c r="E128"/>
  <c r="H124"/>
  <c r="E124"/>
  <c r="AU120" i="17"/>
  <c r="H120" i="29"/>
  <c r="E120"/>
  <c r="G118"/>
  <c r="D118"/>
  <c r="AU116" i="17"/>
  <c r="H116" i="29"/>
  <c r="E116"/>
  <c r="G114"/>
  <c r="D114"/>
  <c r="T110" i="24"/>
  <c r="F113" i="29"/>
  <c r="H112"/>
  <c r="E112"/>
  <c r="BJ111" i="17"/>
  <c r="G110" i="29"/>
  <c r="D110"/>
  <c r="T106" i="24"/>
  <c r="AR109" i="17"/>
  <c r="F109" i="29"/>
  <c r="AU108" i="17"/>
  <c r="H108" i="29"/>
  <c r="E108"/>
  <c r="G106"/>
  <c r="D106"/>
  <c r="T102" i="24"/>
  <c r="F105" i="29"/>
  <c r="H104"/>
  <c r="E104"/>
  <c r="BJ103" i="17"/>
  <c r="G102" i="29"/>
  <c r="D102"/>
  <c r="T98" i="24"/>
  <c r="AR101" i="17"/>
  <c r="F101" i="29"/>
  <c r="AU100" i="17"/>
  <c r="H100" i="29"/>
  <c r="E100"/>
  <c r="BJ99" i="17"/>
  <c r="G98" i="29"/>
  <c r="D98"/>
  <c r="T94" i="24"/>
  <c r="F95" i="29"/>
  <c r="V91" i="24"/>
  <c r="I94" i="29"/>
  <c r="D94"/>
  <c r="T90" i="24"/>
  <c r="AU90" i="17"/>
  <c r="E97" i="29"/>
  <c r="H97"/>
  <c r="E93"/>
  <c r="H93"/>
  <c r="AU93" i="17"/>
  <c r="D85" i="29"/>
  <c r="G85"/>
  <c r="F85"/>
  <c r="T82" i="24"/>
  <c r="E85" i="29"/>
  <c r="H85"/>
  <c r="G113"/>
  <c r="D113"/>
  <c r="G109"/>
  <c r="D109"/>
  <c r="G105"/>
  <c r="D105"/>
  <c r="G101"/>
  <c r="D101"/>
  <c r="H94"/>
  <c r="BJ96" i="17"/>
  <c r="F94" i="29"/>
  <c r="D89"/>
  <c r="G89"/>
  <c r="F89"/>
  <c r="E89"/>
  <c r="H89"/>
  <c r="C85"/>
  <c r="D95"/>
  <c r="G95"/>
  <c r="D91"/>
  <c r="G91"/>
  <c r="BJ120" i="17"/>
  <c r="T115" i="24"/>
  <c r="AR118" i="17"/>
  <c r="F118" i="29"/>
  <c r="BJ116" i="17"/>
  <c r="T111" i="24"/>
  <c r="AR114" i="17"/>
  <c r="F114" i="29"/>
  <c r="H113"/>
  <c r="E113"/>
  <c r="T107" i="24"/>
  <c r="AR110" i="17"/>
  <c r="F110" i="29"/>
  <c r="AU109" i="17"/>
  <c r="H109" i="29"/>
  <c r="E109"/>
  <c r="BJ108" i="17"/>
  <c r="T103" i="24"/>
  <c r="AR106" i="17"/>
  <c r="F106" i="29"/>
  <c r="AU105" i="17"/>
  <c r="H105" i="29"/>
  <c r="E105"/>
  <c r="T99" i="24"/>
  <c r="AR102" i="17"/>
  <c r="F102" i="29"/>
  <c r="AU101" i="17"/>
  <c r="H101" i="29"/>
  <c r="E101"/>
  <c r="BJ100" i="17"/>
  <c r="T95" i="24"/>
  <c r="AR98" i="17"/>
  <c r="F98" i="29"/>
  <c r="I97"/>
  <c r="D97"/>
  <c r="AS94" i="17"/>
  <c r="AT94" s="1"/>
  <c r="R91" i="24" s="1"/>
  <c r="G94" i="29"/>
  <c r="V90" i="24"/>
  <c r="I93" i="29"/>
  <c r="D93"/>
  <c r="T86" i="24"/>
  <c r="C89" i="29"/>
  <c r="AU86" i="17"/>
  <c r="I85" i="29"/>
  <c r="D72"/>
  <c r="G72"/>
  <c r="F72"/>
  <c r="T69" i="24"/>
  <c r="E72" i="29"/>
  <c r="H72"/>
  <c r="AU72" i="17"/>
  <c r="T87" i="24"/>
  <c r="AR90" i="17"/>
  <c r="F90" i="29"/>
  <c r="BJ88" i="17"/>
  <c r="G87" i="29"/>
  <c r="D87"/>
  <c r="T83" i="24"/>
  <c r="AR86" i="17"/>
  <c r="F86" i="29"/>
  <c r="G83"/>
  <c r="D83"/>
  <c r="T79" i="24"/>
  <c r="AR82" i="17"/>
  <c r="F82" i="29"/>
  <c r="H81"/>
  <c r="E81"/>
  <c r="BJ80" i="17"/>
  <c r="I79" i="29"/>
  <c r="T75" i="24"/>
  <c r="AS76" i="17"/>
  <c r="AT76" s="1"/>
  <c r="R73" i="24" s="1"/>
  <c r="E78" i="29"/>
  <c r="H78"/>
  <c r="BJ70" i="17"/>
  <c r="T78" i="24"/>
  <c r="F81" i="29"/>
  <c r="BJ79" i="17"/>
  <c r="V73" i="24"/>
  <c r="C76" i="29"/>
  <c r="F79"/>
  <c r="BJ77" i="17"/>
  <c r="AU87"/>
  <c r="H87" i="29"/>
  <c r="E87"/>
  <c r="AU83" i="17"/>
  <c r="H83" i="29"/>
  <c r="E83"/>
  <c r="G81"/>
  <c r="AS78" i="17"/>
  <c r="AT78" s="1"/>
  <c r="R75" i="24" s="1"/>
  <c r="G78" i="29"/>
  <c r="AR74" i="17"/>
  <c r="D76" i="29"/>
  <c r="G76"/>
  <c r="E76"/>
  <c r="H76"/>
  <c r="E63"/>
  <c r="H63"/>
  <c r="F60"/>
  <c r="T57" i="24"/>
  <c r="E60" i="29"/>
  <c r="H60"/>
  <c r="BJ58" i="17"/>
  <c r="BJ55"/>
  <c r="G74" i="29"/>
  <c r="D74"/>
  <c r="G70"/>
  <c r="D70"/>
  <c r="AU68" i="17"/>
  <c r="H68" i="29"/>
  <c r="E68"/>
  <c r="G66"/>
  <c r="D66"/>
  <c r="AU64" i="17"/>
  <c r="H64" i="29"/>
  <c r="BJ63" i="17"/>
  <c r="V58" i="24"/>
  <c r="AU61" i="17"/>
  <c r="H61" i="29"/>
  <c r="D56"/>
  <c r="F64"/>
  <c r="BJ62" i="17"/>
  <c r="T65" i="24"/>
  <c r="AR68" i="17"/>
  <c r="F68" i="29"/>
  <c r="BJ66" i="17"/>
  <c r="C61" i="29"/>
  <c r="AS56" i="17"/>
  <c r="AT56" s="1"/>
  <c r="R53" i="24" s="1"/>
  <c r="C56" i="29"/>
  <c r="AR57" i="17"/>
  <c r="D57" i="29"/>
  <c r="G57"/>
  <c r="F57"/>
  <c r="T54" i="24"/>
  <c r="T72"/>
  <c r="AR75" i="17"/>
  <c r="F75" i="29"/>
  <c r="AU74" i="17"/>
  <c r="H74" i="29"/>
  <c r="E74"/>
  <c r="BJ73" i="17"/>
  <c r="T68" i="24"/>
  <c r="AR71" i="17"/>
  <c r="F71" i="29"/>
  <c r="AU70" i="17"/>
  <c r="H70" i="29"/>
  <c r="BJ69" i="17"/>
  <c r="G68" i="29"/>
  <c r="T64" i="24"/>
  <c r="AR67" i="17"/>
  <c r="F67" i="29"/>
  <c r="AU66" i="17"/>
  <c r="H66" i="29"/>
  <c r="G64"/>
  <c r="I63"/>
  <c r="D63"/>
  <c r="T58" i="24"/>
  <c r="AS60" i="17"/>
  <c r="AT60" s="1"/>
  <c r="R57" i="24" s="1"/>
  <c r="C60" i="29"/>
  <c r="D61"/>
  <c r="G61"/>
  <c r="F61"/>
  <c r="F56"/>
  <c r="T53" i="24"/>
  <c r="E56" i="29"/>
  <c r="H56"/>
  <c r="D42"/>
  <c r="G42"/>
  <c r="F42"/>
  <c r="T39" i="24"/>
  <c r="BJ39" i="17"/>
  <c r="F37" i="29"/>
  <c r="E37"/>
  <c r="H37"/>
  <c r="D37"/>
  <c r="G37"/>
  <c r="AU46" i="17"/>
  <c r="BJ43"/>
  <c r="AR46"/>
  <c r="F41" i="29"/>
  <c r="T38" i="24"/>
  <c r="E41" i="29"/>
  <c r="H41"/>
  <c r="AU53" i="17"/>
  <c r="H53" i="29"/>
  <c r="E53"/>
  <c r="H49"/>
  <c r="E49"/>
  <c r="E45"/>
  <c r="H45"/>
  <c r="T50" i="24"/>
  <c r="F53" i="29"/>
  <c r="H52"/>
  <c r="E52"/>
  <c r="BJ51" i="17"/>
  <c r="T46" i="24"/>
  <c r="F49" i="29"/>
  <c r="AU48" i="17"/>
  <c r="H48" i="29"/>
  <c r="E48"/>
  <c r="BJ47" i="17"/>
  <c r="AS42"/>
  <c r="AT42" s="1"/>
  <c r="R39" i="24" s="1"/>
  <c r="C42" i="29"/>
  <c r="D41"/>
  <c r="F46"/>
  <c r="T43" i="24"/>
  <c r="BJ44" i="17"/>
  <c r="H59" i="29"/>
  <c r="E59"/>
  <c r="AU55" i="17"/>
  <c r="H55" i="29"/>
  <c r="E55"/>
  <c r="BJ54" i="17"/>
  <c r="G53" i="29"/>
  <c r="F52"/>
  <c r="AU51" i="17"/>
  <c r="H51" i="29"/>
  <c r="E51"/>
  <c r="BJ50" i="17"/>
  <c r="G49" i="29"/>
  <c r="AR48" i="17"/>
  <c r="F48" i="29"/>
  <c r="H47"/>
  <c r="E47"/>
  <c r="AS45" i="17"/>
  <c r="AT45" s="1"/>
  <c r="R42" i="24" s="1"/>
  <c r="G45" i="29"/>
  <c r="E42"/>
  <c r="AS41" i="17"/>
  <c r="AT41" s="1"/>
  <c r="R38" i="24" s="1"/>
  <c r="C41" i="29"/>
  <c r="BJ27" i="17"/>
  <c r="G33" i="29"/>
  <c r="D33"/>
  <c r="G29"/>
  <c r="D29"/>
  <c r="AR28" i="17"/>
  <c r="H26" i="29"/>
  <c r="BJ24" i="17"/>
  <c r="D26" i="29"/>
  <c r="G26"/>
  <c r="F24"/>
  <c r="E24"/>
  <c r="H24"/>
  <c r="D24"/>
  <c r="G24"/>
  <c r="G43"/>
  <c r="G39"/>
  <c r="T35" i="24"/>
  <c r="AR38" i="17"/>
  <c r="F38" i="29"/>
  <c r="BJ36" i="17"/>
  <c r="G35" i="29"/>
  <c r="AR34" i="17"/>
  <c r="F34" i="29"/>
  <c r="H33"/>
  <c r="E33"/>
  <c r="G31"/>
  <c r="AR30" i="17"/>
  <c r="F30" i="29"/>
  <c r="H29"/>
  <c r="E29"/>
  <c r="F26"/>
  <c r="C24"/>
  <c r="E28"/>
  <c r="H28"/>
  <c r="G38"/>
  <c r="BJ35" i="17"/>
  <c r="G34" i="29"/>
  <c r="F33"/>
  <c r="BJ31" i="17"/>
  <c r="G30" i="29"/>
  <c r="F29"/>
  <c r="I26"/>
  <c r="E19"/>
  <c r="H19"/>
  <c r="H22"/>
  <c r="E22"/>
  <c r="H20"/>
  <c r="F20"/>
  <c r="BJ18" i="17"/>
  <c r="F25" i="29"/>
  <c r="BJ23" i="17"/>
  <c r="G22" i="29"/>
  <c r="AR21" i="17"/>
  <c r="F21" i="29"/>
  <c r="G20"/>
  <c r="I19"/>
  <c r="D19"/>
  <c r="I20"/>
  <c r="D20"/>
  <c r="G16"/>
  <c r="D16"/>
  <c r="AR15" i="17"/>
  <c r="F15" i="29"/>
  <c r="BJ13" i="17"/>
  <c r="F11" i="29"/>
  <c r="G15"/>
  <c r="D15"/>
  <c r="G11"/>
  <c r="D11"/>
  <c r="H9"/>
  <c r="E9"/>
  <c r="F9"/>
  <c r="G17"/>
  <c r="F16"/>
  <c r="H15"/>
  <c r="E15"/>
  <c r="BJ14" i="17"/>
  <c r="G13" i="29"/>
  <c r="AR12" i="17"/>
  <c r="F12" i="29"/>
  <c r="H11"/>
  <c r="E11"/>
  <c r="G9"/>
  <c r="BX8" i="17"/>
  <c r="AA65" i="27"/>
  <c r="V65"/>
  <c r="R65"/>
  <c r="K65"/>
  <c r="F65"/>
  <c r="B65"/>
  <c r="Z41"/>
  <c r="R41"/>
  <c r="J41"/>
  <c r="B41"/>
  <c r="Z40"/>
  <c r="R40"/>
  <c r="J40"/>
  <c r="B40"/>
  <c r="Z39"/>
  <c r="R39"/>
  <c r="J39"/>
  <c r="B39"/>
  <c r="Z38"/>
  <c r="U38"/>
  <c r="R38"/>
  <c r="J38"/>
  <c r="E38"/>
  <c r="B38"/>
  <c r="R36"/>
  <c r="B36"/>
  <c r="R35"/>
  <c r="B35"/>
  <c r="R34"/>
  <c r="B34"/>
  <c r="AA32"/>
  <c r="V32"/>
  <c r="R32"/>
  <c r="K32"/>
  <c r="F32"/>
  <c r="B32"/>
  <c r="R30"/>
  <c r="B30"/>
  <c r="I29"/>
  <c r="I28"/>
  <c r="B28"/>
  <c r="I27"/>
  <c r="B27"/>
  <c r="R10"/>
  <c r="B10"/>
  <c r="Z8"/>
  <c r="R8"/>
  <c r="J8"/>
  <c r="B8"/>
  <c r="Z7"/>
  <c r="R7"/>
  <c r="J7"/>
  <c r="B7"/>
  <c r="Z6"/>
  <c r="R6"/>
  <c r="J6"/>
  <c r="B6"/>
  <c r="Z5"/>
  <c r="U5"/>
  <c r="R5"/>
  <c r="J5"/>
  <c r="E5"/>
  <c r="B5"/>
  <c r="R3"/>
  <c r="B3"/>
  <c r="R2"/>
  <c r="B2"/>
  <c r="R1"/>
  <c r="B1"/>
  <c r="DV213" i="17" l="1"/>
  <c r="E13" i="23" s="1"/>
  <c r="BJ149" i="17"/>
  <c r="BJ153"/>
  <c r="BJ10"/>
  <c r="BJ194"/>
  <c r="BJ161"/>
  <c r="AU44"/>
  <c r="BJ157"/>
  <c r="EW43"/>
  <c r="EW161"/>
  <c r="EW54"/>
  <c r="EW62"/>
  <c r="EW78"/>
  <c r="EW86"/>
  <c r="EW94"/>
  <c r="EW102"/>
  <c r="EW110"/>
  <c r="EW118"/>
  <c r="EW126"/>
  <c r="EW134"/>
  <c r="EW142"/>
  <c r="EW148"/>
  <c r="EW156"/>
  <c r="EW164"/>
  <c r="EW180"/>
  <c r="EW188"/>
  <c r="EW204"/>
  <c r="EW39"/>
  <c r="EW55"/>
  <c r="EW63"/>
  <c r="EW71"/>
  <c r="EW87"/>
  <c r="EW95"/>
  <c r="EW103"/>
  <c r="EW119"/>
  <c r="EW127"/>
  <c r="EW135"/>
  <c r="EW163"/>
  <c r="EW41"/>
  <c r="EW57"/>
  <c r="EW65"/>
  <c r="EW81"/>
  <c r="EW89"/>
  <c r="EW97"/>
  <c r="EW105"/>
  <c r="EW121"/>
  <c r="EW129"/>
  <c r="EW145"/>
  <c r="EW153"/>
  <c r="EW169"/>
  <c r="EW177"/>
  <c r="EW185"/>
  <c r="EW193"/>
  <c r="EW201"/>
  <c r="EW91"/>
  <c r="EW42"/>
  <c r="EW58"/>
  <c r="EW74"/>
  <c r="EW82"/>
  <c r="EW106"/>
  <c r="EW114"/>
  <c r="EW138"/>
  <c r="AU38"/>
  <c r="BJ136"/>
  <c r="BJ139"/>
  <c r="BJ169"/>
  <c r="AU39"/>
  <c r="AR51"/>
  <c r="AU147"/>
  <c r="AR47"/>
  <c r="DB8"/>
  <c r="DF8"/>
  <c r="AU162"/>
  <c r="AU136"/>
  <c r="AU153"/>
  <c r="AU161"/>
  <c r="AU169"/>
  <c r="AU154"/>
  <c r="CY8"/>
  <c r="AU182"/>
  <c r="CP8"/>
  <c r="AR124"/>
  <c r="CI8"/>
  <c r="BJ91"/>
  <c r="AU103"/>
  <c r="V92" i="24"/>
  <c r="V140"/>
  <c r="AS147" i="17"/>
  <c r="AT147" s="1"/>
  <c r="R144" i="24" s="1"/>
  <c r="V43"/>
  <c r="AS162" i="17"/>
  <c r="AT162" s="1"/>
  <c r="R159" i="24" s="1"/>
  <c r="T126"/>
  <c r="T41"/>
  <c r="T45"/>
  <c r="AU157" i="17"/>
  <c r="AU165"/>
  <c r="AR100"/>
  <c r="AR108"/>
  <c r="AR27"/>
  <c r="AR59"/>
  <c r="AU67"/>
  <c r="AU107"/>
  <c r="V64" i="24"/>
  <c r="AS103" i="17"/>
  <c r="AT103" s="1"/>
  <c r="R100" i="24" s="1"/>
  <c r="V144"/>
  <c r="V79"/>
  <c r="T91"/>
  <c r="AS182" i="17"/>
  <c r="AT182" s="1"/>
  <c r="R179" i="24" s="1"/>
  <c r="V150"/>
  <c r="AS161" i="17"/>
  <c r="AT161" s="1"/>
  <c r="R158" i="24" s="1"/>
  <c r="V166"/>
  <c r="V202"/>
  <c r="AS140" i="17"/>
  <c r="AT140" s="1"/>
  <c r="R137" i="24" s="1"/>
  <c r="V68"/>
  <c r="AS107" i="17"/>
  <c r="AT107" s="1"/>
  <c r="R104" i="24" s="1"/>
  <c r="V132"/>
  <c r="AS38" i="17"/>
  <c r="AT38" s="1"/>
  <c r="R35" i="24" s="1"/>
  <c r="AS154" i="17"/>
  <c r="AT154" s="1"/>
  <c r="R151" i="24" s="1"/>
  <c r="T118"/>
  <c r="AS165" i="17"/>
  <c r="AT165" s="1"/>
  <c r="R162" i="24" s="1"/>
  <c r="AS44" i="17"/>
  <c r="AT44" s="1"/>
  <c r="R41" i="24" s="1"/>
  <c r="T49"/>
  <c r="AR202" i="17"/>
  <c r="AS39"/>
  <c r="AT39" s="1"/>
  <c r="R36" i="24" s="1"/>
  <c r="V88"/>
  <c r="V104"/>
  <c r="V136"/>
  <c r="AS126" i="17"/>
  <c r="AT126" s="1"/>
  <c r="R123" i="24" s="1"/>
  <c r="V167"/>
  <c r="V82"/>
  <c r="V146"/>
  <c r="AS153" i="17"/>
  <c r="AT153" s="1"/>
  <c r="R150" i="24" s="1"/>
  <c r="V158"/>
  <c r="V162"/>
  <c r="AS169" i="17"/>
  <c r="AT169" s="1"/>
  <c r="R166" i="24" s="1"/>
  <c r="V194"/>
  <c r="T89"/>
  <c r="AS136" i="17"/>
  <c r="AT136" s="1"/>
  <c r="R133" i="24" s="1"/>
  <c r="T185"/>
  <c r="CL8" i="17"/>
  <c r="R8"/>
  <c r="BQ8"/>
  <c r="AY8"/>
  <c r="AG8"/>
  <c r="AU82"/>
  <c r="ET39"/>
  <c r="BJ165"/>
  <c r="BJ173"/>
  <c r="AR201"/>
  <c r="E194" i="29"/>
  <c r="W42"/>
  <c r="W50"/>
  <c r="W58"/>
  <c r="W66"/>
  <c r="W74"/>
  <c r="W82"/>
  <c r="W90"/>
  <c r="W98"/>
  <c r="W106"/>
  <c r="W114"/>
  <c r="W122"/>
  <c r="W130"/>
  <c r="W138"/>
  <c r="W146"/>
  <c r="W154"/>
  <c r="W162"/>
  <c r="W170"/>
  <c r="W178"/>
  <c r="W186"/>
  <c r="W194"/>
  <c r="W202"/>
  <c r="E66"/>
  <c r="E202"/>
  <c r="W44"/>
  <c r="W52"/>
  <c r="W60"/>
  <c r="W68"/>
  <c r="W76"/>
  <c r="W84"/>
  <c r="W92"/>
  <c r="W100"/>
  <c r="W108"/>
  <c r="W116"/>
  <c r="W124"/>
  <c r="W132"/>
  <c r="W140"/>
  <c r="W148"/>
  <c r="W156"/>
  <c r="W164"/>
  <c r="W172"/>
  <c r="W180"/>
  <c r="W188"/>
  <c r="W196"/>
  <c r="W204"/>
  <c r="W43"/>
  <c r="W51"/>
  <c r="W59"/>
  <c r="W67"/>
  <c r="W75"/>
  <c r="W83"/>
  <c r="W91"/>
  <c r="W99"/>
  <c r="W107"/>
  <c r="W115"/>
  <c r="W123"/>
  <c r="W131"/>
  <c r="W139"/>
  <c r="W147"/>
  <c r="W155"/>
  <c r="W163"/>
  <c r="W171"/>
  <c r="W179"/>
  <c r="W187"/>
  <c r="W195"/>
  <c r="W203"/>
  <c r="W45"/>
  <c r="W53"/>
  <c r="W61"/>
  <c r="W69"/>
  <c r="W77"/>
  <c r="W85"/>
  <c r="W93"/>
  <c r="W101"/>
  <c r="W109"/>
  <c r="W117"/>
  <c r="W125"/>
  <c r="W133"/>
  <c r="W141"/>
  <c r="W149"/>
  <c r="W157"/>
  <c r="W165"/>
  <c r="W173"/>
  <c r="W181"/>
  <c r="W189"/>
  <c r="W197"/>
  <c r="W205"/>
  <c r="W207"/>
  <c r="W38"/>
  <c r="W46"/>
  <c r="W54"/>
  <c r="W62"/>
  <c r="W70"/>
  <c r="W78"/>
  <c r="W86"/>
  <c r="W94"/>
  <c r="W102"/>
  <c r="W110"/>
  <c r="W118"/>
  <c r="W126"/>
  <c r="W134"/>
  <c r="W142"/>
  <c r="W150"/>
  <c r="W158"/>
  <c r="W166"/>
  <c r="W174"/>
  <c r="W182"/>
  <c r="W190"/>
  <c r="W198"/>
  <c r="W206"/>
  <c r="E70"/>
  <c r="E163"/>
  <c r="E43"/>
  <c r="W40"/>
  <c r="W48"/>
  <c r="W56"/>
  <c r="W64"/>
  <c r="W72"/>
  <c r="W80"/>
  <c r="W88"/>
  <c r="W96"/>
  <c r="W104"/>
  <c r="W112"/>
  <c r="W120"/>
  <c r="W128"/>
  <c r="W136"/>
  <c r="W144"/>
  <c r="W152"/>
  <c r="W160"/>
  <c r="W168"/>
  <c r="W176"/>
  <c r="W184"/>
  <c r="W192"/>
  <c r="W200"/>
  <c r="W39"/>
  <c r="W47"/>
  <c r="W55"/>
  <c r="W63"/>
  <c r="W71"/>
  <c r="W79"/>
  <c r="W87"/>
  <c r="W95"/>
  <c r="W103"/>
  <c r="W111"/>
  <c r="W119"/>
  <c r="W127"/>
  <c r="W135"/>
  <c r="W143"/>
  <c r="W151"/>
  <c r="W159"/>
  <c r="W167"/>
  <c r="W175"/>
  <c r="W183"/>
  <c r="W191"/>
  <c r="W199"/>
  <c r="W41"/>
  <c r="W49"/>
  <c r="W57"/>
  <c r="W65"/>
  <c r="W73"/>
  <c r="W81"/>
  <c r="W89"/>
  <c r="W97"/>
  <c r="W105"/>
  <c r="W113"/>
  <c r="W121"/>
  <c r="W129"/>
  <c r="W137"/>
  <c r="W145"/>
  <c r="W153"/>
  <c r="W161"/>
  <c r="W169"/>
  <c r="W177"/>
  <c r="W185"/>
  <c r="W193"/>
  <c r="W201"/>
  <c r="BJ144" i="17"/>
  <c r="AU152"/>
  <c r="AU164"/>
  <c r="AU168"/>
  <c r="AR29"/>
  <c r="AR33"/>
  <c r="AR49"/>
  <c r="BJ124"/>
  <c r="BJ87"/>
  <c r="BJ182"/>
  <c r="AU184"/>
  <c r="AU183"/>
  <c r="AR164"/>
  <c r="AU180"/>
  <c r="BJ127"/>
  <c r="BJ135"/>
  <c r="AR155"/>
  <c r="BJ181"/>
  <c r="AR160"/>
  <c r="AR176"/>
  <c r="AU175"/>
  <c r="BJ202"/>
  <c r="AU41"/>
  <c r="BJ9"/>
  <c r="AR53"/>
  <c r="AR121"/>
  <c r="ET185"/>
  <c r="AR193"/>
  <c r="AR126"/>
  <c r="AU155"/>
  <c r="AU204"/>
  <c r="ET61"/>
  <c r="AU113"/>
  <c r="AR192"/>
  <c r="AR11"/>
  <c r="AU52"/>
  <c r="AU179"/>
  <c r="AU189"/>
  <c r="AR89"/>
  <c r="AR105"/>
  <c r="BJ177"/>
  <c r="AR197"/>
  <c r="BJ17"/>
  <c r="AR25"/>
  <c r="BJ45"/>
  <c r="BJ65"/>
  <c r="AR52"/>
  <c r="BJ59"/>
  <c r="ET142"/>
  <c r="AR56"/>
  <c r="AR64"/>
  <c r="AR72"/>
  <c r="BJ83"/>
  <c r="BJ115"/>
  <c r="BJ123"/>
  <c r="BJ131"/>
  <c r="AR163"/>
  <c r="AR175"/>
  <c r="BJ187"/>
  <c r="BJ191"/>
  <c r="AU205"/>
  <c r="BJ84"/>
  <c r="ET88"/>
  <c r="BJ104"/>
  <c r="BJ112"/>
  <c r="AR195"/>
  <c r="ET174"/>
  <c r="AR81"/>
  <c r="ET157"/>
  <c r="AR16"/>
  <c r="AR116"/>
  <c r="BJ32"/>
  <c r="BJ22"/>
  <c r="AU59"/>
  <c r="AU49"/>
  <c r="BJ40"/>
  <c r="BJ61"/>
  <c r="AU63"/>
  <c r="BJ92"/>
  <c r="AU85"/>
  <c r="AU104"/>
  <c r="AR113"/>
  <c r="AU124"/>
  <c r="AU163"/>
  <c r="AU172"/>
  <c r="AU192"/>
  <c r="BJ195"/>
  <c r="AU69"/>
  <c r="AR69"/>
  <c r="AU201"/>
  <c r="ES119"/>
  <c r="N116" i="24" s="1"/>
  <c r="ES195" i="17"/>
  <c r="N192" i="24" s="1"/>
  <c r="AU81" i="17"/>
  <c r="AU94"/>
  <c r="BJ107"/>
  <c r="AU112"/>
  <c r="AR156"/>
  <c r="AR172"/>
  <c r="AU141"/>
  <c r="AU149"/>
  <c r="AU196"/>
  <c r="BJ199"/>
  <c r="ET71"/>
  <c r="AU75"/>
  <c r="AU158"/>
  <c r="AU47"/>
  <c r="AU89"/>
  <c r="AU97"/>
  <c r="AR152"/>
  <c r="AR168"/>
  <c r="ET114"/>
  <c r="ET133"/>
  <c r="AU193"/>
  <c r="AR135"/>
  <c r="ES199"/>
  <c r="N196" i="24" s="1"/>
  <c r="AR58" i="17"/>
  <c r="AU98"/>
  <c r="AU110"/>
  <c r="AU114"/>
  <c r="AR198"/>
  <c r="ET102"/>
  <c r="AR127"/>
  <c r="AU58"/>
  <c r="AU170"/>
  <c r="AU186"/>
  <c r="AR54"/>
  <c r="ET57"/>
  <c r="ET200"/>
  <c r="AU177"/>
  <c r="BJ189"/>
  <c r="AU197"/>
  <c r="AR104"/>
  <c r="AR128"/>
  <c r="ET144"/>
  <c r="AR87"/>
  <c r="AU91"/>
  <c r="BJ95"/>
  <c r="ES123"/>
  <c r="N120" i="24" s="1"/>
  <c r="AU199" i="17"/>
  <c r="AR199"/>
  <c r="AR14"/>
  <c r="AR50"/>
  <c r="AU54"/>
  <c r="ET154"/>
  <c r="ET158"/>
  <c r="ET126"/>
  <c r="ET138"/>
  <c r="AR77"/>
  <c r="AU88"/>
  <c r="AU95"/>
  <c r="AU139"/>
  <c r="AR203"/>
  <c r="AU77"/>
  <c r="AR96"/>
  <c r="AR112"/>
  <c r="AR120"/>
  <c r="AU79"/>
  <c r="AU195"/>
  <c r="AU138"/>
  <c r="AU174"/>
  <c r="AR206"/>
  <c r="AR148"/>
  <c r="ET170"/>
  <c r="AR173"/>
  <c r="AR36"/>
  <c r="AR44"/>
  <c r="AR136"/>
  <c r="AR140"/>
  <c r="ES148"/>
  <c r="N145" i="24" s="1"/>
  <c r="BJ19" i="17"/>
  <c r="AR31"/>
  <c r="AR99"/>
  <c r="AR119"/>
  <c r="AR62"/>
  <c r="AR170"/>
  <c r="AR186"/>
  <c r="AU65"/>
  <c r="AR190"/>
  <c r="AR13"/>
  <c r="AR157"/>
  <c r="AR161"/>
  <c r="AR181"/>
  <c r="AR32"/>
  <c r="AR92"/>
  <c r="AR144"/>
  <c r="AR79"/>
  <c r="AR91"/>
  <c r="AR95"/>
  <c r="AR103"/>
  <c r="AR139"/>
  <c r="AR150"/>
  <c r="AR162"/>
  <c r="AR166"/>
  <c r="AR174"/>
  <c r="AR182"/>
  <c r="ET183"/>
  <c r="AU57"/>
  <c r="AR65"/>
  <c r="AU73"/>
  <c r="AU173"/>
  <c r="BJ185"/>
  <c r="BJ64"/>
  <c r="AU96"/>
  <c r="ET148"/>
  <c r="AU148"/>
  <c r="AU111"/>
  <c r="ET131"/>
  <c r="AU143"/>
  <c r="BJ74"/>
  <c r="ET178"/>
  <c r="AR17"/>
  <c r="AR185"/>
  <c r="AR40"/>
  <c r="AR35"/>
  <c r="AR107"/>
  <c r="AR123"/>
  <c r="AR147"/>
  <c r="AR178"/>
  <c r="ET41"/>
  <c r="ET79"/>
  <c r="ET179"/>
  <c r="AR9"/>
  <c r="AR73"/>
  <c r="AR149"/>
  <c r="AU181"/>
  <c r="BJ12"/>
  <c r="AU80"/>
  <c r="AR80"/>
  <c r="AU84"/>
  <c r="AU92"/>
  <c r="ET96"/>
  <c r="AR132"/>
  <c r="AU144"/>
  <c r="AU156"/>
  <c r="AU160"/>
  <c r="AR55"/>
  <c r="AR83"/>
  <c r="AU99"/>
  <c r="AU115"/>
  <c r="ET119"/>
  <c r="AU119"/>
  <c r="AU127"/>
  <c r="AU131"/>
  <c r="AU135"/>
  <c r="AR187"/>
  <c r="AU191"/>
  <c r="AR191"/>
  <c r="AU203"/>
  <c r="AR10"/>
  <c r="AU50"/>
  <c r="AU102"/>
  <c r="AU106"/>
  <c r="AU150"/>
  <c r="AU166"/>
  <c r="AU178"/>
  <c r="ET186"/>
  <c r="AR194"/>
  <c r="ES77"/>
  <c r="N74" i="24" s="1"/>
  <c r="AR153" i="17"/>
  <c r="AR165"/>
  <c r="AR169"/>
  <c r="AR177"/>
  <c r="AR39"/>
  <c r="AR43"/>
  <c r="AR111"/>
  <c r="AR115"/>
  <c r="AR143"/>
  <c r="AR18"/>
  <c r="AR154"/>
  <c r="AR158"/>
  <c r="ES186"/>
  <c r="N183" i="24" s="1"/>
  <c r="ET98" i="17"/>
  <c r="ET110"/>
  <c r="ET118"/>
  <c r="ET117"/>
  <c r="AU125"/>
  <c r="ET122"/>
  <c r="ET149"/>
  <c r="ET168"/>
  <c r="ET172"/>
  <c r="ET184"/>
  <c r="AU185"/>
  <c r="ET40"/>
  <c r="AU40"/>
  <c r="ET44"/>
  <c r="AR84"/>
  <c r="AR88"/>
  <c r="AR23"/>
  <c r="AU43"/>
  <c r="AU71"/>
  <c r="AU123"/>
  <c r="AR131"/>
  <c r="ET135"/>
  <c r="AR22"/>
  <c r="AU62"/>
  <c r="AR66"/>
  <c r="AR70"/>
  <c r="AU142"/>
  <c r="AU207"/>
  <c r="AR207"/>
  <c r="ES42"/>
  <c r="N39" i="24" s="1"/>
  <c r="ES66" i="17"/>
  <c r="N63" i="24" s="1"/>
  <c r="ES171" i="17"/>
  <c r="N168" i="24" s="1"/>
  <c r="ET94" i="17"/>
  <c r="ET134"/>
  <c r="ES151"/>
  <c r="N148" i="24" s="1"/>
  <c r="ES163" i="17"/>
  <c r="N160" i="24" s="1"/>
  <c r="ES194" i="17"/>
  <c r="N191" i="24" s="1"/>
  <c r="ES70" i="17"/>
  <c r="N67" i="24" s="1"/>
  <c r="ET64" i="17"/>
  <c r="ES145"/>
  <c r="N142" i="24" s="1"/>
  <c r="ES202" i="17"/>
  <c r="N199" i="24" s="1"/>
  <c r="BJ16" i="17"/>
  <c r="BJ11"/>
  <c r="BJ21"/>
  <c r="BJ33"/>
  <c r="BJ26"/>
  <c r="AU45"/>
  <c r="BJ46"/>
  <c r="BJ53"/>
  <c r="BJ37"/>
  <c r="AU60"/>
  <c r="AR63"/>
  <c r="BJ67"/>
  <c r="BJ71"/>
  <c r="BJ68"/>
  <c r="BJ60"/>
  <c r="BJ106"/>
  <c r="BJ118"/>
  <c r="AR94"/>
  <c r="BJ97"/>
  <c r="BJ101"/>
  <c r="ES106"/>
  <c r="N103" i="24" s="1"/>
  <c r="ES137" i="17"/>
  <c r="N134" i="24" s="1"/>
  <c r="BJ137" i="17"/>
  <c r="BJ134"/>
  <c r="BJ138"/>
  <c r="BJ142"/>
  <c r="ES147"/>
  <c r="N144" i="24" s="1"/>
  <c r="BJ129" i="17"/>
  <c r="AU145"/>
  <c r="BJ141"/>
  <c r="ES152"/>
  <c r="N149" i="24" s="1"/>
  <c r="ES156" i="17"/>
  <c r="N153" i="24" s="1"/>
  <c r="ES160" i="17"/>
  <c r="N157" i="24" s="1"/>
  <c r="ES164" i="17"/>
  <c r="N161" i="24" s="1"/>
  <c r="ES179" i="17"/>
  <c r="N176" i="24" s="1"/>
  <c r="BJ184" i="17"/>
  <c r="BJ196"/>
  <c r="BJ171"/>
  <c r="AR171"/>
  <c r="BJ175"/>
  <c r="ET49"/>
  <c r="ET53"/>
  <c r="ET52"/>
  <c r="ET42"/>
  <c r="AR42"/>
  <c r="AR45"/>
  <c r="AU130"/>
  <c r="AU146"/>
  <c r="AR145"/>
  <c r="ET194"/>
  <c r="ET202"/>
  <c r="AR179"/>
  <c r="BJ15"/>
  <c r="AR20"/>
  <c r="AR26"/>
  <c r="BJ29"/>
  <c r="BJ30"/>
  <c r="BJ34"/>
  <c r="BJ38"/>
  <c r="ES49"/>
  <c r="N46" i="24" s="1"/>
  <c r="ES53" i="17"/>
  <c r="N50" i="24" s="1"/>
  <c r="BJ42" i="17"/>
  <c r="BJ57"/>
  <c r="ES73"/>
  <c r="N70" i="24" s="1"/>
  <c r="AR76" i="17"/>
  <c r="BJ76"/>
  <c r="BJ82"/>
  <c r="BJ86"/>
  <c r="BJ90"/>
  <c r="BJ72"/>
  <c r="AR85"/>
  <c r="ES86"/>
  <c r="N83" i="24" s="1"/>
  <c r="AR93" i="17"/>
  <c r="AR97"/>
  <c r="BJ102"/>
  <c r="ES89"/>
  <c r="N86" i="24" s="1"/>
  <c r="ES85" i="17"/>
  <c r="N82" i="24" s="1"/>
  <c r="ES97" i="17"/>
  <c r="N94" i="24" s="1"/>
  <c r="BJ105" i="17"/>
  <c r="ES110"/>
  <c r="N107" i="24" s="1"/>
  <c r="BJ126" i="17"/>
  <c r="BJ122"/>
  <c r="BJ132"/>
  <c r="ES149"/>
  <c r="N146" i="24" s="1"/>
  <c r="BJ172" i="17"/>
  <c r="BJ145"/>
  <c r="BJ151"/>
  <c r="BJ155"/>
  <c r="BJ159"/>
  <c r="BJ163"/>
  <c r="BJ167"/>
  <c r="ES172"/>
  <c r="N169" i="24" s="1"/>
  <c r="ES183" i="17"/>
  <c r="N180" i="24" s="1"/>
  <c r="ES200" i="17"/>
  <c r="N197" i="24" s="1"/>
  <c r="BJ180" i="17"/>
  <c r="ES184"/>
  <c r="N181" i="24" s="1"/>
  <c r="BJ200" i="17"/>
  <c r="BJ188"/>
  <c r="BJ179"/>
  <c r="ET38"/>
  <c r="AR37"/>
  <c r="AR24"/>
  <c r="ET54"/>
  <c r="ET66"/>
  <c r="ET70"/>
  <c r="AR125"/>
  <c r="AR130"/>
  <c r="ET151"/>
  <c r="ET145"/>
  <c r="ET188"/>
  <c r="AR183"/>
  <c r="AR19"/>
  <c r="ES38"/>
  <c r="N35" i="24" s="1"/>
  <c r="BJ48" i="17"/>
  <c r="BJ52"/>
  <c r="BJ49"/>
  <c r="ES54"/>
  <c r="N51" i="24" s="1"/>
  <c r="AU78" i="17"/>
  <c r="BJ81"/>
  <c r="BJ98"/>
  <c r="BJ114"/>
  <c r="BJ94"/>
  <c r="ES98"/>
  <c r="N95" i="24" s="1"/>
  <c r="BJ109" i="17"/>
  <c r="ES114"/>
  <c r="N111" i="24" s="1"/>
  <c r="ES118" i="17"/>
  <c r="N115" i="24" s="1"/>
  <c r="BJ121" i="17"/>
  <c r="ES126"/>
  <c r="N123" i="24" s="1"/>
  <c r="BJ133" i="17"/>
  <c r="AR134"/>
  <c r="ES138"/>
  <c r="N135" i="24" s="1"/>
  <c r="AR133" i="17"/>
  <c r="BJ125"/>
  <c r="BJ130"/>
  <c r="BJ152"/>
  <c r="BJ156"/>
  <c r="BJ160"/>
  <c r="BJ164"/>
  <c r="BJ168"/>
  <c r="AR141"/>
  <c r="ES168"/>
  <c r="N165" i="24" s="1"/>
  <c r="BJ146" i="17"/>
  <c r="AU188"/>
  <c r="BJ176"/>
  <c r="ES180"/>
  <c r="N177" i="24" s="1"/>
  <c r="BJ204" i="17"/>
  <c r="BJ183"/>
  <c r="ET48"/>
  <c r="AR41"/>
  <c r="ET68"/>
  <c r="AU56"/>
  <c r="ET73"/>
  <c r="ET81"/>
  <c r="ET86"/>
  <c r="ET95"/>
  <c r="ET89"/>
  <c r="AU134"/>
  <c r="ET163"/>
  <c r="ET196"/>
  <c r="ET204"/>
  <c r="BJ25"/>
  <c r="BJ20"/>
  <c r="BJ28"/>
  <c r="BJ41"/>
  <c r="BJ56"/>
  <c r="ES61"/>
  <c r="N58" i="24" s="1"/>
  <c r="ES68" i="17"/>
  <c r="N65" i="24" s="1"/>
  <c r="BJ75" i="17"/>
  <c r="ES57"/>
  <c r="N54" i="24" s="1"/>
  <c r="AR61" i="17"/>
  <c r="ES81"/>
  <c r="N78" i="24" s="1"/>
  <c r="BJ78" i="17"/>
  <c r="BJ110"/>
  <c r="BJ85"/>
  <c r="BJ93"/>
  <c r="ES102"/>
  <c r="N99" i="24" s="1"/>
  <c r="BJ113" i="17"/>
  <c r="ES125"/>
  <c r="N122" i="24" s="1"/>
  <c r="BJ117" i="17"/>
  <c r="ES133"/>
  <c r="N130" i="24" s="1"/>
  <c r="ES142" i="17"/>
  <c r="N139" i="24" s="1"/>
  <c r="ES175" i="17"/>
  <c r="N172" i="24" s="1"/>
  <c r="ES196" i="17"/>
  <c r="N193" i="24" s="1"/>
  <c r="ES204" i="17"/>
  <c r="N201" i="24" s="1"/>
  <c r="BJ192" i="17"/>
  <c r="AR189"/>
  <c r="BJ193"/>
  <c r="BJ197"/>
  <c r="BJ201"/>
  <c r="BJ205"/>
  <c r="AU42"/>
  <c r="AR60"/>
  <c r="AU76"/>
  <c r="AR78"/>
  <c r="BJ89"/>
  <c r="ET113"/>
  <c r="ET106"/>
  <c r="ET137"/>
  <c r="ET147"/>
  <c r="ET173"/>
  <c r="ET128"/>
  <c r="ET152"/>
  <c r="ET156"/>
  <c r="ET160"/>
  <c r="ET164"/>
  <c r="ET175"/>
  <c r="AR188"/>
  <c r="EW150" l="1"/>
  <c r="EW198"/>
  <c r="EW122"/>
  <c r="EW90"/>
  <c r="EW50"/>
  <c r="EW38"/>
  <c r="EW182"/>
  <c r="DC8"/>
  <c r="DG8" s="1"/>
  <c r="DJ8" s="1"/>
  <c r="DK8" s="1"/>
  <c r="EW130"/>
  <c r="EW98"/>
  <c r="EW137"/>
  <c r="EW73"/>
  <c r="EW172"/>
  <c r="EW46"/>
  <c r="EW166"/>
  <c r="EW113"/>
  <c r="EW49"/>
  <c r="EW143"/>
  <c r="EW111"/>
  <c r="EW79"/>
  <c r="EW47"/>
  <c r="EW196"/>
  <c r="EW190"/>
  <c r="EW174"/>
  <c r="EW158"/>
  <c r="EW136"/>
  <c r="EW72"/>
  <c r="EW206"/>
  <c r="EW104"/>
  <c r="EW40"/>
  <c r="ET139"/>
  <c r="ET165"/>
  <c r="ET177"/>
  <c r="EW178"/>
  <c r="EW162"/>
  <c r="EW146"/>
  <c r="EW203"/>
  <c r="EW187"/>
  <c r="EW124"/>
  <c r="EW84"/>
  <c r="EW60"/>
  <c r="EW197"/>
  <c r="EW149"/>
  <c r="EW109"/>
  <c r="EW85"/>
  <c r="EW45"/>
  <c r="EW199"/>
  <c r="EW151"/>
  <c r="EW115"/>
  <c r="EW59"/>
  <c r="EW192"/>
  <c r="EW176"/>
  <c r="EW160"/>
  <c r="EW144"/>
  <c r="EW120"/>
  <c r="EW80"/>
  <c r="EW56"/>
  <c r="EW66"/>
  <c r="ET181"/>
  <c r="ET153"/>
  <c r="EW171"/>
  <c r="EW140"/>
  <c r="EW100"/>
  <c r="EW76"/>
  <c r="EW189"/>
  <c r="EW165"/>
  <c r="EW133"/>
  <c r="EW93"/>
  <c r="EW69"/>
  <c r="EW207"/>
  <c r="EW175"/>
  <c r="EW123"/>
  <c r="EW67"/>
  <c r="EW128"/>
  <c r="EW64"/>
  <c r="EW70"/>
  <c r="ET91"/>
  <c r="EW186"/>
  <c r="EW170"/>
  <c r="EW154"/>
  <c r="EW195"/>
  <c r="EW179"/>
  <c r="EW147"/>
  <c r="EW116"/>
  <c r="EW92"/>
  <c r="EW52"/>
  <c r="EW181"/>
  <c r="EW157"/>
  <c r="EW141"/>
  <c r="EW117"/>
  <c r="EW77"/>
  <c r="EW53"/>
  <c r="EW183"/>
  <c r="EW159"/>
  <c r="EW131"/>
  <c r="EW99"/>
  <c r="EW75"/>
  <c r="EW200"/>
  <c r="EW184"/>
  <c r="EW168"/>
  <c r="EW152"/>
  <c r="EW112"/>
  <c r="EW88"/>
  <c r="EW48"/>
  <c r="EW194"/>
  <c r="ET161"/>
  <c r="EW155"/>
  <c r="EW132"/>
  <c r="EW108"/>
  <c r="EW68"/>
  <c r="EW44"/>
  <c r="EW205"/>
  <c r="EW173"/>
  <c r="EW125"/>
  <c r="EW101"/>
  <c r="EW61"/>
  <c r="EW191"/>
  <c r="EW167"/>
  <c r="EW139"/>
  <c r="EW107"/>
  <c r="EW83"/>
  <c r="EW51"/>
  <c r="EW96"/>
  <c r="EW202"/>
  <c r="ET97"/>
  <c r="ET84"/>
  <c r="ES203"/>
  <c r="N200" i="24" s="1"/>
  <c r="ET192" i="17"/>
  <c r="ES72"/>
  <c r="N69" i="24" s="1"/>
  <c r="ET80" i="17"/>
  <c r="ET207"/>
  <c r="ET180"/>
  <c r="ET143"/>
  <c r="ES141"/>
  <c r="N138" i="24" s="1"/>
  <c r="ET85" i="17"/>
  <c r="ET182"/>
  <c r="ET67"/>
  <c r="ET92"/>
  <c r="ET65"/>
  <c r="ET43"/>
  <c r="ET203"/>
  <c r="ET56"/>
  <c r="ET176"/>
  <c r="CM8"/>
  <c r="CQ8" s="1"/>
  <c r="CT8" s="1"/>
  <c r="ET123"/>
  <c r="ET199"/>
  <c r="ET195"/>
  <c r="ET171"/>
  <c r="ET169"/>
  <c r="ET62"/>
  <c r="ES154"/>
  <c r="N151" i="24" s="1"/>
  <c r="ES90" i="17"/>
  <c r="N87" i="24" s="1"/>
  <c r="ES62" i="17"/>
  <c r="N59" i="24" s="1"/>
  <c r="ET90" i="17"/>
  <c r="ET77"/>
  <c r="ES65"/>
  <c r="N62" i="24" s="1"/>
  <c r="ES178" i="17"/>
  <c r="N175" i="24" s="1"/>
  <c r="ET46" i="17"/>
  <c r="ET58"/>
  <c r="ES158"/>
  <c r="N155" i="24" s="1"/>
  <c r="ES182" i="17"/>
  <c r="N179" i="24" s="1"/>
  <c r="ES174" i="17"/>
  <c r="N171" i="24" s="1"/>
  <c r="ET59" i="17"/>
  <c r="ET100"/>
  <c r="ES189"/>
  <c r="N186" i="24" s="1"/>
  <c r="ES80" i="17"/>
  <c r="N77" i="24" s="1"/>
  <c r="ET51" i="17"/>
  <c r="ET55"/>
  <c r="ET189"/>
  <c r="ET140"/>
  <c r="ET45"/>
  <c r="ET187"/>
  <c r="ET125"/>
  <c r="ET205"/>
  <c r="ET201"/>
  <c r="ES92"/>
  <c r="N89" i="24" s="1"/>
  <c r="ET60" i="17"/>
  <c r="ET127"/>
  <c r="ET82"/>
  <c r="ET115"/>
  <c r="ES96"/>
  <c r="N93" i="24" s="1"/>
  <c r="ET103" i="17"/>
  <c r="ET69"/>
  <c r="ET107"/>
  <c r="ET99"/>
  <c r="ES207"/>
  <c r="N204" i="24" s="1"/>
  <c r="ES71" i="17"/>
  <c r="N68" i="24" s="1"/>
  <c r="ES40" i="17"/>
  <c r="N37" i="24" s="1"/>
  <c r="ET47" i="17"/>
  <c r="ET193"/>
  <c r="ET108"/>
  <c r="ET104"/>
  <c r="ET116"/>
  <c r="ET72"/>
  <c r="ET162"/>
  <c r="ET75"/>
  <c r="ES67"/>
  <c r="N64" i="24" s="1"/>
  <c r="ES44" i="17"/>
  <c r="N41" i="24" s="1"/>
  <c r="ES144" i="17"/>
  <c r="N141" i="24" s="1"/>
  <c r="ET191" i="17"/>
  <c r="ET136"/>
  <c r="ET197"/>
  <c r="ET50"/>
  <c r="ES191"/>
  <c r="N188" i="24" s="1"/>
  <c r="ET111" i="17"/>
  <c r="ET141"/>
  <c r="ET150"/>
  <c r="ET166"/>
  <c r="ES132"/>
  <c r="N129" i="24" s="1"/>
  <c r="ES83" i="17"/>
  <c r="N80" i="24" s="1"/>
  <c r="ES63" i="17"/>
  <c r="N60" i="24" s="1"/>
  <c r="ES74" i="17"/>
  <c r="N71" i="24" s="1"/>
  <c r="ES104" i="17"/>
  <c r="N101" i="24" s="1"/>
  <c r="ET93" i="17"/>
  <c r="ES161"/>
  <c r="N158" i="24" s="1"/>
  <c r="ES100" i="17"/>
  <c r="N97" i="24" s="1"/>
  <c r="ES45" i="17"/>
  <c r="N42" i="24" s="1"/>
  <c r="ES55" i="17"/>
  <c r="N52" i="24" s="1"/>
  <c r="ES159" i="17"/>
  <c r="N156" i="24" s="1"/>
  <c r="ES113" i="17"/>
  <c r="N110" i="24" s="1"/>
  <c r="ES173" i="17"/>
  <c r="N170" i="24" s="1"/>
  <c r="ES128" i="17"/>
  <c r="N125" i="24" s="1"/>
  <c r="ES79" i="17"/>
  <c r="N76" i="24" s="1"/>
  <c r="ES134" i="17"/>
  <c r="N131" i="24" s="1"/>
  <c r="ES64" i="17"/>
  <c r="N61" i="24" s="1"/>
  <c r="ET124" i="17"/>
  <c r="ET167"/>
  <c r="ET112"/>
  <c r="ET146"/>
  <c r="ET130"/>
  <c r="ES185"/>
  <c r="N182" i="24" s="1"/>
  <c r="ES181" i="17"/>
  <c r="N178" i="24" s="1"/>
  <c r="ES59" i="17"/>
  <c r="N56" i="24" s="1"/>
  <c r="ES206" i="17"/>
  <c r="N203" i="24" s="1"/>
  <c r="ES129" i="17"/>
  <c r="N126" i="24" s="1"/>
  <c r="ES78" i="17"/>
  <c r="N75" i="24" s="1"/>
  <c r="ES169" i="17"/>
  <c r="N166" i="24" s="1"/>
  <c r="ES157" i="17"/>
  <c r="N154" i="24" s="1"/>
  <c r="ES139" i="17"/>
  <c r="N136" i="24" s="1"/>
  <c r="ES47" i="17"/>
  <c r="N44" i="24" s="1"/>
  <c r="ES101" i="17"/>
  <c r="N98" i="24" s="1"/>
  <c r="ET76" i="17"/>
  <c r="ES60"/>
  <c r="N57" i="24" s="1"/>
  <c r="ES188" i="17"/>
  <c r="N185" i="24" s="1"/>
  <c r="ET120" i="17"/>
  <c r="ET129"/>
  <c r="ET101"/>
  <c r="ET190"/>
  <c r="ET74"/>
  <c r="ES87"/>
  <c r="N84" i="24" s="1"/>
  <c r="ES124" i="17"/>
  <c r="N121" i="24" s="1"/>
  <c r="ES108" i="17"/>
  <c r="N105" i="24" s="1"/>
  <c r="ES91" i="17"/>
  <c r="N88" i="24" s="1"/>
  <c r="ES167" i="17"/>
  <c r="N164" i="24" s="1"/>
  <c r="ES130" i="17"/>
  <c r="N127" i="24" s="1"/>
  <c r="ES198" i="17"/>
  <c r="N195" i="24" s="1"/>
  <c r="ES177" i="17"/>
  <c r="N174" i="24" s="1"/>
  <c r="ES153" i="17"/>
  <c r="N150" i="24" s="1"/>
  <c r="ES116" i="17"/>
  <c r="N113" i="24" s="1"/>
  <c r="ES146" i="17"/>
  <c r="N143" i="24" s="1"/>
  <c r="ES105" i="17"/>
  <c r="N102" i="24" s="1"/>
  <c r="ES43" i="17"/>
  <c r="N40" i="24" s="1"/>
  <c r="ES94" i="17"/>
  <c r="N91" i="24" s="1"/>
  <c r="ES56" i="17"/>
  <c r="N53" i="24" s="1"/>
  <c r="ET121" i="17"/>
  <c r="ET83"/>
  <c r="ET105"/>
  <c r="ET206"/>
  <c r="ET63"/>
  <c r="ET159"/>
  <c r="ES143"/>
  <c r="N140" i="24" s="1"/>
  <c r="ES120" i="17"/>
  <c r="N117" i="24" s="1"/>
  <c r="ES39" i="17"/>
  <c r="N36" i="24" s="1"/>
  <c r="ES190" i="17"/>
  <c r="N187" i="24" s="1"/>
  <c r="ES155" i="17"/>
  <c r="N152" i="24" s="1"/>
  <c r="ES95" i="17"/>
  <c r="N92" i="24" s="1"/>
  <c r="ES51" i="17"/>
  <c r="N48" i="24" s="1"/>
  <c r="ES109" i="17"/>
  <c r="N106" i="24" s="1"/>
  <c r="ES187" i="17"/>
  <c r="N184" i="24" s="1"/>
  <c r="ES112" i="17"/>
  <c r="N109" i="24" s="1"/>
  <c r="ES122" i="17"/>
  <c r="N119" i="24" s="1"/>
  <c r="ES41" i="17"/>
  <c r="N38" i="24" s="1"/>
  <c r="ET87" i="17"/>
  <c r="ET155"/>
  <c r="ET78"/>
  <c r="ET132"/>
  <c r="ET198"/>
  <c r="ET109"/>
  <c r="BR4"/>
  <c r="AN11" i="29" s="1"/>
  <c r="AZ4" i="17"/>
  <c r="AN10" i="29" s="1"/>
  <c r="AH4" i="17"/>
  <c r="AN9" i="29" s="1"/>
  <c r="P4" i="17"/>
  <c r="AN8" i="29" s="1"/>
  <c r="AN1" i="10"/>
  <c r="ES165" i="17" l="1"/>
  <c r="N162" i="24" s="1"/>
  <c r="P103"/>
  <c r="P98"/>
  <c r="P146"/>
  <c r="P71"/>
  <c r="P187"/>
  <c r="P60"/>
  <c r="P152"/>
  <c r="P168"/>
  <c r="P121"/>
  <c r="P116"/>
  <c r="P188"/>
  <c r="P83"/>
  <c r="P106"/>
  <c r="P135"/>
  <c r="P198"/>
  <c r="P162"/>
  <c r="P159"/>
  <c r="P94"/>
  <c r="P158"/>
  <c r="P178"/>
  <c r="P75"/>
  <c r="P199"/>
  <c r="P48"/>
  <c r="P157"/>
  <c r="P197"/>
  <c r="P105"/>
  <c r="P137"/>
  <c r="P56"/>
  <c r="P120"/>
  <c r="P196"/>
  <c r="P201"/>
  <c r="P129"/>
  <c r="P132"/>
  <c r="P126"/>
  <c r="P81"/>
  <c r="P204"/>
  <c r="P35"/>
  <c r="P79"/>
  <c r="P99"/>
  <c r="P130"/>
  <c r="P142"/>
  <c r="P143"/>
  <c r="P150"/>
  <c r="P174"/>
  <c r="P155"/>
  <c r="P203"/>
  <c r="ET23" i="17"/>
  <c r="P53" i="24"/>
  <c r="P73"/>
  <c r="P193"/>
  <c r="P109"/>
  <c r="P141"/>
  <c r="P84"/>
  <c r="P124"/>
  <c r="P110"/>
  <c r="P190"/>
  <c r="P151"/>
  <c r="P118"/>
  <c r="P161"/>
  <c r="P36"/>
  <c r="P153"/>
  <c r="P148"/>
  <c r="P177"/>
  <c r="P172"/>
  <c r="P97"/>
  <c r="P96"/>
  <c r="P136"/>
  <c r="P51"/>
  <c r="P111"/>
  <c r="P194"/>
  <c r="P182"/>
  <c r="P147"/>
  <c r="P195"/>
  <c r="P91"/>
  <c r="P122"/>
  <c r="P167"/>
  <c r="P46"/>
  <c r="P102"/>
  <c r="P119"/>
  <c r="P179"/>
  <c r="P93"/>
  <c r="P88"/>
  <c r="P128"/>
  <c r="P44"/>
  <c r="P78"/>
  <c r="P115"/>
  <c r="P127"/>
  <c r="P42"/>
  <c r="P163"/>
  <c r="P65"/>
  <c r="P189"/>
  <c r="P77"/>
  <c r="P40"/>
  <c r="P140"/>
  <c r="P200"/>
  <c r="P134"/>
  <c r="P66"/>
  <c r="P55"/>
  <c r="P183"/>
  <c r="P43"/>
  <c r="P107"/>
  <c r="P202"/>
  <c r="P74"/>
  <c r="P170"/>
  <c r="P63"/>
  <c r="P175"/>
  <c r="P45"/>
  <c r="P76"/>
  <c r="P173"/>
  <c r="P125"/>
  <c r="P145"/>
  <c r="P100"/>
  <c r="P144"/>
  <c r="P64"/>
  <c r="P181"/>
  <c r="P185"/>
  <c r="P117"/>
  <c r="P92"/>
  <c r="P184"/>
  <c r="P176"/>
  <c r="P37"/>
  <c r="P80"/>
  <c r="P50"/>
  <c r="P87"/>
  <c r="P82"/>
  <c r="P166"/>
  <c r="P67"/>
  <c r="P191"/>
  <c r="P68"/>
  <c r="P89"/>
  <c r="P133"/>
  <c r="P52"/>
  <c r="P104"/>
  <c r="P192"/>
  <c r="P86"/>
  <c r="P70"/>
  <c r="P39"/>
  <c r="P131"/>
  <c r="P72"/>
  <c r="P69"/>
  <c r="P149"/>
  <c r="P156"/>
  <c r="P61"/>
  <c r="P169"/>
  <c r="P164"/>
  <c r="P85"/>
  <c r="P113"/>
  <c r="P112"/>
  <c r="P58"/>
  <c r="P95"/>
  <c r="P62"/>
  <c r="P171"/>
  <c r="P38"/>
  <c r="P90"/>
  <c r="P114"/>
  <c r="P138"/>
  <c r="P186"/>
  <c r="P47"/>
  <c r="P49"/>
  <c r="P57"/>
  <c r="P54"/>
  <c r="P123"/>
  <c r="P139"/>
  <c r="P154"/>
  <c r="P59"/>
  <c r="P165"/>
  <c r="P160"/>
  <c r="P180"/>
  <c r="P41"/>
  <c r="P101"/>
  <c r="P108"/>
  <c r="ET17" i="17"/>
  <c r="ET15"/>
  <c r="ES176"/>
  <c r="N173" i="24" s="1"/>
  <c r="ES170" i="17"/>
  <c r="N167" i="24" s="1"/>
  <c r="ES84" i="17"/>
  <c r="N81" i="24" s="1"/>
  <c r="ES192" i="17"/>
  <c r="N189" i="24" s="1"/>
  <c r="ES131" i="17"/>
  <c r="N128" i="24" s="1"/>
  <c r="ES46" i="17"/>
  <c r="N43" i="24" s="1"/>
  <c r="ES140" i="17"/>
  <c r="N137" i="24" s="1"/>
  <c r="ES117" i="17"/>
  <c r="N114" i="24" s="1"/>
  <c r="ES88" i="17"/>
  <c r="N85" i="24" s="1"/>
  <c r="ES135" i="17"/>
  <c r="N132" i="24" s="1"/>
  <c r="ES58" i="17"/>
  <c r="N55" i="24" s="1"/>
  <c r="ES201" i="17"/>
  <c r="N198" i="24" s="1"/>
  <c r="ES107" i="17"/>
  <c r="N104" i="24" s="1"/>
  <c r="ES127" i="17"/>
  <c r="N124" i="24" s="1"/>
  <c r="ES115" i="17"/>
  <c r="N112" i="24" s="1"/>
  <c r="ES205" i="17"/>
  <c r="N202" i="24" s="1"/>
  <c r="ES69" i="17"/>
  <c r="N66" i="24" s="1"/>
  <c r="ES103" i="17"/>
  <c r="N100" i="24" s="1"/>
  <c r="ES82" i="17"/>
  <c r="N79" i="24" s="1"/>
  <c r="ES50" i="17"/>
  <c r="N47" i="24" s="1"/>
  <c r="ES136" i="17"/>
  <c r="N133" i="24" s="1"/>
  <c r="ES111" i="17"/>
  <c r="N108" i="24" s="1"/>
  <c r="ES197" i="17"/>
  <c r="N194" i="24" s="1"/>
  <c r="ES150" i="17"/>
  <c r="N147" i="24" s="1"/>
  <c r="ES193" i="17"/>
  <c r="N190" i="24" s="1"/>
  <c r="ES99" i="17"/>
  <c r="N96" i="24" s="1"/>
  <c r="ES162" i="17"/>
  <c r="N159" i="24" s="1"/>
  <c r="ES75" i="17"/>
  <c r="N72" i="24" s="1"/>
  <c r="ES166" i="17"/>
  <c r="N163" i="24" s="1"/>
  <c r="ES52" i="17"/>
  <c r="N49" i="24" s="1"/>
  <c r="ET37" i="17"/>
  <c r="ET19"/>
  <c r="ET31"/>
  <c r="ET35"/>
  <c r="ET28"/>
  <c r="ET26"/>
  <c r="ES48"/>
  <c r="N45" i="24" s="1"/>
  <c r="ET20" i="17"/>
  <c r="ES76"/>
  <c r="N73" i="24" s="1"/>
  <c r="ET27" i="17"/>
  <c r="ES93"/>
  <c r="N90" i="24" s="1"/>
  <c r="ET22" i="17"/>
  <c r="ET33"/>
  <c r="ET29"/>
  <c r="ES121"/>
  <c r="N118" i="24" s="1"/>
  <c r="ET13" i="17"/>
  <c r="ET12"/>
  <c r="B20" i="26"/>
  <c r="B8"/>
  <c r="K349"/>
  <c r="F349"/>
  <c r="B349"/>
  <c r="B324"/>
  <c r="J323"/>
  <c r="B323"/>
  <c r="J322"/>
  <c r="B322"/>
  <c r="J321"/>
  <c r="B321"/>
  <c r="J320"/>
  <c r="E320"/>
  <c r="B320"/>
  <c r="B318"/>
  <c r="B317"/>
  <c r="B316"/>
  <c r="K314"/>
  <c r="F314"/>
  <c r="B314"/>
  <c r="B289"/>
  <c r="J288"/>
  <c r="B288"/>
  <c r="J287"/>
  <c r="B287"/>
  <c r="J286"/>
  <c r="B286"/>
  <c r="J285"/>
  <c r="E285"/>
  <c r="B285"/>
  <c r="B283"/>
  <c r="B282"/>
  <c r="B281"/>
  <c r="K279"/>
  <c r="F279"/>
  <c r="B279"/>
  <c r="B254"/>
  <c r="J253"/>
  <c r="B253"/>
  <c r="J252"/>
  <c r="B252"/>
  <c r="J251"/>
  <c r="B251"/>
  <c r="J250"/>
  <c r="E250"/>
  <c r="B250"/>
  <c r="B248"/>
  <c r="B247"/>
  <c r="B246"/>
  <c r="K244"/>
  <c r="F244"/>
  <c r="B244"/>
  <c r="B219"/>
  <c r="J218"/>
  <c r="B218"/>
  <c r="J217"/>
  <c r="B217"/>
  <c r="J216"/>
  <c r="B216"/>
  <c r="J215"/>
  <c r="E215"/>
  <c r="B215"/>
  <c r="B213"/>
  <c r="B212"/>
  <c r="B211"/>
  <c r="K209"/>
  <c r="F209"/>
  <c r="B209"/>
  <c r="B184"/>
  <c r="J183"/>
  <c r="B183"/>
  <c r="J182"/>
  <c r="B182"/>
  <c r="J181"/>
  <c r="B181"/>
  <c r="J180"/>
  <c r="E180"/>
  <c r="B180"/>
  <c r="B178"/>
  <c r="B177"/>
  <c r="B176"/>
  <c r="K174"/>
  <c r="F174"/>
  <c r="B174"/>
  <c r="B149"/>
  <c r="J148"/>
  <c r="B148"/>
  <c r="J147"/>
  <c r="B147"/>
  <c r="J146"/>
  <c r="B146"/>
  <c r="J145"/>
  <c r="E145"/>
  <c r="B145"/>
  <c r="B143"/>
  <c r="B142"/>
  <c r="B141"/>
  <c r="K139"/>
  <c r="F139"/>
  <c r="B139"/>
  <c r="B114"/>
  <c r="J113"/>
  <c r="B113"/>
  <c r="J112"/>
  <c r="B112"/>
  <c r="J111"/>
  <c r="B111"/>
  <c r="J110"/>
  <c r="E110"/>
  <c r="B110"/>
  <c r="B108"/>
  <c r="B107"/>
  <c r="B106"/>
  <c r="K104"/>
  <c r="F104"/>
  <c r="B104"/>
  <c r="B79"/>
  <c r="J78"/>
  <c r="B78"/>
  <c r="J77"/>
  <c r="B77"/>
  <c r="J76"/>
  <c r="B76"/>
  <c r="J75"/>
  <c r="E75"/>
  <c r="B75"/>
  <c r="B73"/>
  <c r="B72"/>
  <c r="B71"/>
  <c r="B44"/>
  <c r="J43"/>
  <c r="B43"/>
  <c r="J42"/>
  <c r="B42"/>
  <c r="J41"/>
  <c r="B41"/>
  <c r="J40"/>
  <c r="E40"/>
  <c r="B40"/>
  <c r="B38"/>
  <c r="B37"/>
  <c r="B36"/>
  <c r="B9"/>
  <c r="ET36" i="17" l="1"/>
  <c r="CV210"/>
  <c r="CU8"/>
  <c r="CF210"/>
  <c r="ET32"/>
  <c r="CF218"/>
  <c r="M10" i="23" s="1"/>
  <c r="CV214" i="17"/>
  <c r="CV217"/>
  <c r="L11" i="23" s="1"/>
  <c r="CF216" i="17"/>
  <c r="CV215"/>
  <c r="K11" i="23" s="1"/>
  <c r="CF214" i="17"/>
  <c r="CF215"/>
  <c r="K10" i="23" s="1"/>
  <c r="CV216" i="17"/>
  <c r="CF217"/>
  <c r="L10" i="23" s="1"/>
  <c r="CV218" i="17"/>
  <c r="M11" i="23" s="1"/>
  <c r="ET10" i="17"/>
  <c r="ET14"/>
  <c r="ET18"/>
  <c r="ET24"/>
  <c r="ET16"/>
  <c r="ET30"/>
  <c r="ET34"/>
  <c r="ET25"/>
  <c r="ET21"/>
  <c r="ET9"/>
  <c r="ET11"/>
  <c r="K34" i="26"/>
  <c r="F34"/>
  <c r="B34"/>
  <c r="B32"/>
  <c r="I31"/>
  <c r="I30"/>
  <c r="B30"/>
  <c r="I29"/>
  <c r="B29"/>
  <c r="B11"/>
  <c r="J8"/>
  <c r="J7"/>
  <c r="B7"/>
  <c r="J6"/>
  <c r="B6"/>
  <c r="J5"/>
  <c r="E5"/>
  <c r="B5"/>
  <c r="B3"/>
  <c r="B2"/>
  <c r="B1"/>
  <c r="CN212" i="17" l="1"/>
  <c r="J10" i="23" s="1"/>
  <c r="DB212" i="17"/>
  <c r="I11" i="23" s="1"/>
  <c r="CV212" i="17"/>
  <c r="F11" i="23" s="1"/>
  <c r="CX212" i="17"/>
  <c r="G11" i="23" s="1"/>
  <c r="DD212" i="17"/>
  <c r="J11" i="23" s="1"/>
  <c r="CZ212" i="17"/>
  <c r="H11" i="23" s="1"/>
  <c r="C10"/>
  <c r="CJ212" i="17"/>
  <c r="CF212"/>
  <c r="F10" i="23" s="1"/>
  <c r="CH212" i="17"/>
  <c r="G10" i="23" s="1"/>
  <c r="CL212" i="17"/>
  <c r="I10" i="23" s="1"/>
  <c r="O4" i="10"/>
  <c r="DF212" i="17" l="1"/>
  <c r="D11" i="23" s="1"/>
  <c r="CP212" i="17"/>
  <c r="H10" i="23"/>
  <c r="G8" i="29"/>
  <c r="F8"/>
  <c r="D8"/>
  <c r="E8"/>
  <c r="I8"/>
  <c r="C8"/>
  <c r="H8"/>
  <c r="AN5" i="27"/>
  <c r="N8" s="1"/>
  <c r="AN7"/>
  <c r="Y5" i="26"/>
  <c r="N8" s="1"/>
  <c r="Y6"/>
  <c r="ET211" i="17"/>
  <c r="ET217"/>
  <c r="J17" i="23"/>
  <c r="A17"/>
  <c r="ER4" i="17"/>
  <c r="EQ4"/>
  <c r="EV6"/>
  <c r="EU6"/>
  <c r="AN12" i="29"/>
  <c r="K2" i="24"/>
  <c r="B4" i="23"/>
  <c r="T5" i="17"/>
  <c r="S5"/>
  <c r="O4" i="23"/>
  <c r="V2" i="24"/>
  <c r="T2"/>
  <c r="R2"/>
  <c r="P2"/>
  <c r="B3"/>
  <c r="D2"/>
  <c r="C3"/>
  <c r="G2"/>
  <c r="F2"/>
  <c r="E2"/>
  <c r="H2"/>
  <c r="A1"/>
  <c r="F2" i="17"/>
  <c r="A2"/>
  <c r="H3" i="24"/>
  <c r="S53" i="29" l="1"/>
  <c r="S69"/>
  <c r="S85"/>
  <c r="S101"/>
  <c r="S117"/>
  <c r="S133"/>
  <c r="S149"/>
  <c r="S165"/>
  <c r="S181"/>
  <c r="S197"/>
  <c r="R43"/>
  <c r="R59"/>
  <c r="R75"/>
  <c r="R91"/>
  <c r="R107"/>
  <c r="R123"/>
  <c r="R139"/>
  <c r="R155"/>
  <c r="R171"/>
  <c r="R187"/>
  <c r="R203"/>
  <c r="O49"/>
  <c r="O65"/>
  <c r="O81"/>
  <c r="O97"/>
  <c r="O113"/>
  <c r="O129"/>
  <c r="O145"/>
  <c r="O161"/>
  <c r="O177"/>
  <c r="O193"/>
  <c r="N39"/>
  <c r="N55"/>
  <c r="N71"/>
  <c r="N87"/>
  <c r="N103"/>
  <c r="N119"/>
  <c r="N135"/>
  <c r="N151"/>
  <c r="N167"/>
  <c r="N183"/>
  <c r="N199"/>
  <c r="S44"/>
  <c r="S60"/>
  <c r="S76"/>
  <c r="S92"/>
  <c r="S108"/>
  <c r="S124"/>
  <c r="S140"/>
  <c r="S156"/>
  <c r="S172"/>
  <c r="S188"/>
  <c r="S204"/>
  <c r="R50"/>
  <c r="R66"/>
  <c r="R82"/>
  <c r="R98"/>
  <c r="R114"/>
  <c r="R130"/>
  <c r="R146"/>
  <c r="R162"/>
  <c r="R178"/>
  <c r="R194"/>
  <c r="O40"/>
  <c r="O56"/>
  <c r="O72"/>
  <c r="O88"/>
  <c r="O104"/>
  <c r="O120"/>
  <c r="O136"/>
  <c r="O152"/>
  <c r="O168"/>
  <c r="O184"/>
  <c r="O200"/>
  <c r="N46"/>
  <c r="N62"/>
  <c r="N78"/>
  <c r="N94"/>
  <c r="N110"/>
  <c r="N126"/>
  <c r="N142"/>
  <c r="N158"/>
  <c r="N174"/>
  <c r="N190"/>
  <c r="N206"/>
  <c r="S51"/>
  <c r="S67"/>
  <c r="S83"/>
  <c r="S99"/>
  <c r="S115"/>
  <c r="S131"/>
  <c r="S147"/>
  <c r="S163"/>
  <c r="S179"/>
  <c r="S195"/>
  <c r="R41"/>
  <c r="R57"/>
  <c r="R73"/>
  <c r="R89"/>
  <c r="R105"/>
  <c r="R121"/>
  <c r="R137"/>
  <c r="R153"/>
  <c r="R169"/>
  <c r="R185"/>
  <c r="R201"/>
  <c r="O47"/>
  <c r="O63"/>
  <c r="O79"/>
  <c r="O95"/>
  <c r="O111"/>
  <c r="O127"/>
  <c r="O143"/>
  <c r="O159"/>
  <c r="O175"/>
  <c r="O191"/>
  <c r="O207"/>
  <c r="N53"/>
  <c r="N69"/>
  <c r="N85"/>
  <c r="N101"/>
  <c r="N117"/>
  <c r="N133"/>
  <c r="N149"/>
  <c r="N165"/>
  <c r="N181"/>
  <c r="N197"/>
  <c r="S42"/>
  <c r="S58"/>
  <c r="S74"/>
  <c r="S90"/>
  <c r="S106"/>
  <c r="S122"/>
  <c r="S138"/>
  <c r="S154"/>
  <c r="S170"/>
  <c r="S186"/>
  <c r="S202"/>
  <c r="R48"/>
  <c r="R64"/>
  <c r="R80"/>
  <c r="R96"/>
  <c r="R112"/>
  <c r="R128"/>
  <c r="R144"/>
  <c r="R160"/>
  <c r="R176"/>
  <c r="R192"/>
  <c r="O38"/>
  <c r="O54"/>
  <c r="O70"/>
  <c r="O86"/>
  <c r="O102"/>
  <c r="O118"/>
  <c r="O134"/>
  <c r="O150"/>
  <c r="O166"/>
  <c r="O182"/>
  <c r="O198"/>
  <c r="N44"/>
  <c r="N60"/>
  <c r="N76"/>
  <c r="N92"/>
  <c r="N108"/>
  <c r="N124"/>
  <c r="N140"/>
  <c r="N156"/>
  <c r="N172"/>
  <c r="N188"/>
  <c r="N204"/>
  <c r="N7"/>
  <c r="R17"/>
  <c r="S37"/>
  <c r="S17"/>
  <c r="R11"/>
  <c r="R35"/>
  <c r="O19"/>
  <c r="R15"/>
  <c r="R26"/>
  <c r="O24"/>
  <c r="O30"/>
  <c r="N27"/>
  <c r="O23"/>
  <c r="S14"/>
  <c r="N17"/>
  <c r="R16"/>
  <c r="R29"/>
  <c r="O17"/>
  <c r="S21"/>
  <c r="N26"/>
  <c r="N23"/>
  <c r="P23" s="1"/>
  <c r="R20"/>
  <c r="N28"/>
  <c r="R34"/>
  <c r="S12"/>
  <c r="O32"/>
  <c r="N35"/>
  <c r="O20"/>
  <c r="S22"/>
  <c r="N29"/>
  <c r="S16"/>
  <c r="AA102"/>
  <c r="AA91"/>
  <c r="AA74"/>
  <c r="AA136"/>
  <c r="AA124"/>
  <c r="AA100"/>
  <c r="AA75"/>
  <c r="AA41"/>
  <c r="AA128"/>
  <c r="AA116"/>
  <c r="Y135"/>
  <c r="Y120"/>
  <c r="Y39"/>
  <c r="Y131"/>
  <c r="Y98"/>
  <c r="Y143"/>
  <c r="Y108"/>
  <c r="Y139"/>
  <c r="Y97"/>
  <c r="AA113"/>
  <c r="AA104"/>
  <c r="AA93"/>
  <c r="AA195"/>
  <c r="AA152"/>
  <c r="AA111"/>
  <c r="AA96"/>
  <c r="AA80"/>
  <c r="AA153"/>
  <c r="AA144"/>
  <c r="Y151"/>
  <c r="Y136"/>
  <c r="Y41"/>
  <c r="Y147"/>
  <c r="Y104"/>
  <c r="Y206"/>
  <c r="Y132"/>
  <c r="Y205"/>
  <c r="Y105"/>
  <c r="AA180"/>
  <c r="AA167"/>
  <c r="Z96"/>
  <c r="Z74"/>
  <c r="AA61"/>
  <c r="AA156"/>
  <c r="AA204"/>
  <c r="Z128"/>
  <c r="Z107"/>
  <c r="Z90"/>
  <c r="Y179"/>
  <c r="S49"/>
  <c r="S65"/>
  <c r="S81"/>
  <c r="S97"/>
  <c r="S113"/>
  <c r="S129"/>
  <c r="S145"/>
  <c r="S161"/>
  <c r="S177"/>
  <c r="S193"/>
  <c r="R39"/>
  <c r="R55"/>
  <c r="R71"/>
  <c r="R87"/>
  <c r="R103"/>
  <c r="R119"/>
  <c r="R135"/>
  <c r="R151"/>
  <c r="R167"/>
  <c r="R183"/>
  <c r="R199"/>
  <c r="O45"/>
  <c r="O61"/>
  <c r="O77"/>
  <c r="O93"/>
  <c r="O109"/>
  <c r="O125"/>
  <c r="O141"/>
  <c r="O157"/>
  <c r="O173"/>
  <c r="O189"/>
  <c r="O205"/>
  <c r="N51"/>
  <c r="N67"/>
  <c r="N83"/>
  <c r="N99"/>
  <c r="N115"/>
  <c r="N131"/>
  <c r="N147"/>
  <c r="N163"/>
  <c r="N179"/>
  <c r="N195"/>
  <c r="S40"/>
  <c r="S56"/>
  <c r="S72"/>
  <c r="S88"/>
  <c r="S104"/>
  <c r="S120"/>
  <c r="S136"/>
  <c r="S152"/>
  <c r="S168"/>
  <c r="S184"/>
  <c r="S200"/>
  <c r="R46"/>
  <c r="R62"/>
  <c r="R78"/>
  <c r="R94"/>
  <c r="R110"/>
  <c r="R126"/>
  <c r="R142"/>
  <c r="R158"/>
  <c r="R174"/>
  <c r="R190"/>
  <c r="R206"/>
  <c r="O52"/>
  <c r="O68"/>
  <c r="O84"/>
  <c r="O100"/>
  <c r="O116"/>
  <c r="O132"/>
  <c r="O148"/>
  <c r="O164"/>
  <c r="O180"/>
  <c r="O196"/>
  <c r="N42"/>
  <c r="N58"/>
  <c r="N74"/>
  <c r="N90"/>
  <c r="N106"/>
  <c r="N122"/>
  <c r="N138"/>
  <c r="N154"/>
  <c r="N170"/>
  <c r="N186"/>
  <c r="N202"/>
  <c r="S47"/>
  <c r="S63"/>
  <c r="S79"/>
  <c r="S95"/>
  <c r="S111"/>
  <c r="S127"/>
  <c r="S143"/>
  <c r="S159"/>
  <c r="S175"/>
  <c r="S191"/>
  <c r="S207"/>
  <c r="R53"/>
  <c r="R69"/>
  <c r="R85"/>
  <c r="R101"/>
  <c r="R117"/>
  <c r="R133"/>
  <c r="R149"/>
  <c r="R165"/>
  <c r="R181"/>
  <c r="R197"/>
  <c r="O43"/>
  <c r="O59"/>
  <c r="O75"/>
  <c r="O91"/>
  <c r="O107"/>
  <c r="O123"/>
  <c r="O139"/>
  <c r="O155"/>
  <c r="O171"/>
  <c r="O187"/>
  <c r="O203"/>
  <c r="N49"/>
  <c r="N65"/>
  <c r="N81"/>
  <c r="N97"/>
  <c r="N113"/>
  <c r="N129"/>
  <c r="N145"/>
  <c r="N161"/>
  <c r="N177"/>
  <c r="N193"/>
  <c r="S38"/>
  <c r="S54"/>
  <c r="S70"/>
  <c r="S86"/>
  <c r="S102"/>
  <c r="S118"/>
  <c r="S134"/>
  <c r="S150"/>
  <c r="S166"/>
  <c r="S182"/>
  <c r="S198"/>
  <c r="R44"/>
  <c r="R60"/>
  <c r="R76"/>
  <c r="R92"/>
  <c r="R108"/>
  <c r="R124"/>
  <c r="R140"/>
  <c r="R156"/>
  <c r="R172"/>
  <c r="R188"/>
  <c r="R204"/>
  <c r="O50"/>
  <c r="O66"/>
  <c r="O82"/>
  <c r="O98"/>
  <c r="O114"/>
  <c r="O130"/>
  <c r="O146"/>
  <c r="O162"/>
  <c r="O178"/>
  <c r="O194"/>
  <c r="N40"/>
  <c r="N56"/>
  <c r="N72"/>
  <c r="N88"/>
  <c r="N104"/>
  <c r="N120"/>
  <c r="N136"/>
  <c r="N152"/>
  <c r="N168"/>
  <c r="N184"/>
  <c r="N200"/>
  <c r="O7"/>
  <c r="R37"/>
  <c r="O11"/>
  <c r="S25"/>
  <c r="N34"/>
  <c r="R32"/>
  <c r="S20"/>
  <c r="N36"/>
  <c r="O8"/>
  <c r="N14"/>
  <c r="O34"/>
  <c r="S11"/>
  <c r="N10"/>
  <c r="R21"/>
  <c r="N37"/>
  <c r="R14"/>
  <c r="S34"/>
  <c r="O37"/>
  <c r="S27"/>
  <c r="S28"/>
  <c r="O9"/>
  <c r="R18"/>
  <c r="S30"/>
  <c r="O31"/>
  <c r="R9"/>
  <c r="O36"/>
  <c r="S15"/>
  <c r="R22"/>
  <c r="R31"/>
  <c r="O27"/>
  <c r="N8"/>
  <c r="AA84"/>
  <c r="AA76"/>
  <c r="AA175"/>
  <c r="AA115"/>
  <c r="AA149"/>
  <c r="AA78"/>
  <c r="AA60"/>
  <c r="AA148"/>
  <c r="AA137"/>
  <c r="AA133"/>
  <c r="Y70"/>
  <c r="Y111"/>
  <c r="Y42"/>
  <c r="Y93"/>
  <c r="Y112"/>
  <c r="Y92"/>
  <c r="Y110"/>
  <c r="Y88"/>
  <c r="Y124"/>
  <c r="AA79"/>
  <c r="AA90"/>
  <c r="AA44"/>
  <c r="AA147"/>
  <c r="AA143"/>
  <c r="AA92"/>
  <c r="AA82"/>
  <c r="AA40"/>
  <c r="AA131"/>
  <c r="AA127"/>
  <c r="Y119"/>
  <c r="Y100"/>
  <c r="Y44"/>
  <c r="Y115"/>
  <c r="Y102"/>
  <c r="Y127"/>
  <c r="Y144"/>
  <c r="Y123"/>
  <c r="Y148"/>
  <c r="AA162"/>
  <c r="AA47"/>
  <c r="Z106"/>
  <c r="Z99"/>
  <c r="Z82"/>
  <c r="AA172"/>
  <c r="AA65"/>
  <c r="AA85"/>
  <c r="Z86"/>
  <c r="Z103"/>
  <c r="Y45"/>
  <c r="Y181"/>
  <c r="Y65"/>
  <c r="Y53"/>
  <c r="Y167"/>
  <c r="Y113"/>
  <c r="Y62"/>
  <c r="S45"/>
  <c r="S61"/>
  <c r="S77"/>
  <c r="S93"/>
  <c r="S109"/>
  <c r="S125"/>
  <c r="S141"/>
  <c r="S157"/>
  <c r="S173"/>
  <c r="S189"/>
  <c r="S205"/>
  <c r="R51"/>
  <c r="R67"/>
  <c r="R83"/>
  <c r="R99"/>
  <c r="R115"/>
  <c r="R131"/>
  <c r="R147"/>
  <c r="R163"/>
  <c r="R179"/>
  <c r="R195"/>
  <c r="O41"/>
  <c r="O57"/>
  <c r="O73"/>
  <c r="O89"/>
  <c r="O105"/>
  <c r="O121"/>
  <c r="O137"/>
  <c r="O153"/>
  <c r="O169"/>
  <c r="O185"/>
  <c r="O201"/>
  <c r="N47"/>
  <c r="N63"/>
  <c r="N79"/>
  <c r="N95"/>
  <c r="N111"/>
  <c r="N127"/>
  <c r="N143"/>
  <c r="N159"/>
  <c r="N175"/>
  <c r="N191"/>
  <c r="N207"/>
  <c r="S52"/>
  <c r="S68"/>
  <c r="S84"/>
  <c r="S100"/>
  <c r="S116"/>
  <c r="S132"/>
  <c r="S148"/>
  <c r="S164"/>
  <c r="S180"/>
  <c r="S196"/>
  <c r="R42"/>
  <c r="R58"/>
  <c r="R74"/>
  <c r="R90"/>
  <c r="R106"/>
  <c r="R122"/>
  <c r="R138"/>
  <c r="R154"/>
  <c r="R170"/>
  <c r="R186"/>
  <c r="R202"/>
  <c r="O48"/>
  <c r="O64"/>
  <c r="O80"/>
  <c r="O96"/>
  <c r="O112"/>
  <c r="O128"/>
  <c r="O144"/>
  <c r="O160"/>
  <c r="O176"/>
  <c r="O192"/>
  <c r="N38"/>
  <c r="N54"/>
  <c r="N70"/>
  <c r="N86"/>
  <c r="N102"/>
  <c r="N118"/>
  <c r="N134"/>
  <c r="N150"/>
  <c r="N166"/>
  <c r="N182"/>
  <c r="N198"/>
  <c r="S43"/>
  <c r="S59"/>
  <c r="S75"/>
  <c r="S91"/>
  <c r="S107"/>
  <c r="S123"/>
  <c r="S139"/>
  <c r="S155"/>
  <c r="S171"/>
  <c r="S187"/>
  <c r="S203"/>
  <c r="R49"/>
  <c r="R65"/>
  <c r="R81"/>
  <c r="R97"/>
  <c r="R113"/>
  <c r="R129"/>
  <c r="R145"/>
  <c r="R161"/>
  <c r="R177"/>
  <c r="R193"/>
  <c r="O39"/>
  <c r="O55"/>
  <c r="O71"/>
  <c r="O87"/>
  <c r="O103"/>
  <c r="O119"/>
  <c r="O135"/>
  <c r="O151"/>
  <c r="O167"/>
  <c r="O183"/>
  <c r="O199"/>
  <c r="N45"/>
  <c r="N61"/>
  <c r="N77"/>
  <c r="N93"/>
  <c r="N109"/>
  <c r="N125"/>
  <c r="N141"/>
  <c r="N157"/>
  <c r="N173"/>
  <c r="N189"/>
  <c r="N205"/>
  <c r="S50"/>
  <c r="S66"/>
  <c r="S82"/>
  <c r="S98"/>
  <c r="S114"/>
  <c r="S130"/>
  <c r="S146"/>
  <c r="S162"/>
  <c r="S178"/>
  <c r="S194"/>
  <c r="R40"/>
  <c r="R56"/>
  <c r="R72"/>
  <c r="R88"/>
  <c r="R104"/>
  <c r="R120"/>
  <c r="R136"/>
  <c r="R152"/>
  <c r="R168"/>
  <c r="R184"/>
  <c r="R200"/>
  <c r="O46"/>
  <c r="O62"/>
  <c r="O78"/>
  <c r="O94"/>
  <c r="O110"/>
  <c r="O126"/>
  <c r="O142"/>
  <c r="O158"/>
  <c r="O174"/>
  <c r="O190"/>
  <c r="O206"/>
  <c r="N52"/>
  <c r="N68"/>
  <c r="N84"/>
  <c r="N100"/>
  <c r="N116"/>
  <c r="N132"/>
  <c r="N148"/>
  <c r="N164"/>
  <c r="N180"/>
  <c r="N196"/>
  <c r="S7"/>
  <c r="N19"/>
  <c r="N16"/>
  <c r="S29"/>
  <c r="N21"/>
  <c r="O33"/>
  <c r="S10"/>
  <c r="N9"/>
  <c r="O12"/>
  <c r="R25"/>
  <c r="O25"/>
  <c r="S19"/>
  <c r="R19"/>
  <c r="N15"/>
  <c r="O16"/>
  <c r="R23"/>
  <c r="R30"/>
  <c r="N24"/>
  <c r="P24" s="1"/>
  <c r="S31"/>
  <c r="N31"/>
  <c r="P31" s="1"/>
  <c r="N12"/>
  <c r="P12" s="1"/>
  <c r="S18"/>
  <c r="N25"/>
  <c r="P25" s="1"/>
  <c r="N20"/>
  <c r="P20" s="1"/>
  <c r="R33"/>
  <c r="O21"/>
  <c r="S23"/>
  <c r="N30"/>
  <c r="R28"/>
  <c r="R24"/>
  <c r="N32"/>
  <c r="P32" s="1"/>
  <c r="AA43"/>
  <c r="AA140"/>
  <c r="AA135"/>
  <c r="AA110"/>
  <c r="AA107"/>
  <c r="AA39"/>
  <c r="AA132"/>
  <c r="AA119"/>
  <c r="AA105"/>
  <c r="AA98"/>
  <c r="Y82"/>
  <c r="Y193"/>
  <c r="Y38"/>
  <c r="Y74"/>
  <c r="Y99"/>
  <c r="Y78"/>
  <c r="Y95"/>
  <c r="Y96"/>
  <c r="Y106"/>
  <c r="AA72"/>
  <c r="AA179"/>
  <c r="AA120"/>
  <c r="AA121"/>
  <c r="AA117"/>
  <c r="AA64"/>
  <c r="AA189"/>
  <c r="AA151"/>
  <c r="AA112"/>
  <c r="AA109"/>
  <c r="Y90"/>
  <c r="Y103"/>
  <c r="Y40"/>
  <c r="Y84"/>
  <c r="Y107"/>
  <c r="Y86"/>
  <c r="Y109"/>
  <c r="Y80"/>
  <c r="Y128"/>
  <c r="AA46"/>
  <c r="AA59"/>
  <c r="AA73"/>
  <c r="Z78"/>
  <c r="Z193"/>
  <c r="AA202"/>
  <c r="AA142"/>
  <c r="AA134"/>
  <c r="Z109"/>
  <c r="Z40"/>
  <c r="Y184"/>
  <c r="Y67"/>
  <c r="S41"/>
  <c r="S57"/>
  <c r="S73"/>
  <c r="S89"/>
  <c r="S105"/>
  <c r="S121"/>
  <c r="S137"/>
  <c r="S153"/>
  <c r="S169"/>
  <c r="S185"/>
  <c r="S201"/>
  <c r="R47"/>
  <c r="R63"/>
  <c r="R79"/>
  <c r="R95"/>
  <c r="R111"/>
  <c r="R127"/>
  <c r="R143"/>
  <c r="R159"/>
  <c r="R175"/>
  <c r="R191"/>
  <c r="R207"/>
  <c r="O53"/>
  <c r="O69"/>
  <c r="O85"/>
  <c r="O101"/>
  <c r="O117"/>
  <c r="O133"/>
  <c r="O149"/>
  <c r="O165"/>
  <c r="O181"/>
  <c r="O197"/>
  <c r="N43"/>
  <c r="N59"/>
  <c r="N75"/>
  <c r="N91"/>
  <c r="N107"/>
  <c r="N123"/>
  <c r="N139"/>
  <c r="N155"/>
  <c r="N171"/>
  <c r="N187"/>
  <c r="N203"/>
  <c r="S48"/>
  <c r="S64"/>
  <c r="S80"/>
  <c r="S96"/>
  <c r="S112"/>
  <c r="S128"/>
  <c r="S144"/>
  <c r="S160"/>
  <c r="S176"/>
  <c r="S192"/>
  <c r="R38"/>
  <c r="R54"/>
  <c r="R70"/>
  <c r="R86"/>
  <c r="R102"/>
  <c r="R118"/>
  <c r="R134"/>
  <c r="R150"/>
  <c r="R166"/>
  <c r="R182"/>
  <c r="R198"/>
  <c r="O44"/>
  <c r="O60"/>
  <c r="O76"/>
  <c r="O92"/>
  <c r="O108"/>
  <c r="O124"/>
  <c r="O140"/>
  <c r="O156"/>
  <c r="O172"/>
  <c r="O188"/>
  <c r="O204"/>
  <c r="N50"/>
  <c r="N66"/>
  <c r="N82"/>
  <c r="N98"/>
  <c r="N114"/>
  <c r="N130"/>
  <c r="N146"/>
  <c r="N162"/>
  <c r="N178"/>
  <c r="N194"/>
  <c r="S39"/>
  <c r="S55"/>
  <c r="S71"/>
  <c r="S87"/>
  <c r="S103"/>
  <c r="S119"/>
  <c r="S135"/>
  <c r="S151"/>
  <c r="S167"/>
  <c r="S183"/>
  <c r="S199"/>
  <c r="R45"/>
  <c r="R61"/>
  <c r="R77"/>
  <c r="R93"/>
  <c r="R109"/>
  <c r="R125"/>
  <c r="R141"/>
  <c r="R157"/>
  <c r="R173"/>
  <c r="R189"/>
  <c r="R205"/>
  <c r="O51"/>
  <c r="O67"/>
  <c r="O83"/>
  <c r="O99"/>
  <c r="O115"/>
  <c r="O131"/>
  <c r="O147"/>
  <c r="O163"/>
  <c r="O179"/>
  <c r="O195"/>
  <c r="N41"/>
  <c r="N57"/>
  <c r="N73"/>
  <c r="N89"/>
  <c r="N105"/>
  <c r="N121"/>
  <c r="N137"/>
  <c r="N153"/>
  <c r="N169"/>
  <c r="N185"/>
  <c r="N201"/>
  <c r="S46"/>
  <c r="S62"/>
  <c r="S78"/>
  <c r="S94"/>
  <c r="S110"/>
  <c r="S126"/>
  <c r="S142"/>
  <c r="S158"/>
  <c r="S174"/>
  <c r="S190"/>
  <c r="S206"/>
  <c r="R52"/>
  <c r="R68"/>
  <c r="R84"/>
  <c r="R100"/>
  <c r="R116"/>
  <c r="R132"/>
  <c r="R148"/>
  <c r="R164"/>
  <c r="R180"/>
  <c r="R196"/>
  <c r="O42"/>
  <c r="O58"/>
  <c r="O74"/>
  <c r="O90"/>
  <c r="O106"/>
  <c r="O122"/>
  <c r="O138"/>
  <c r="O154"/>
  <c r="O170"/>
  <c r="O186"/>
  <c r="O202"/>
  <c r="N48"/>
  <c r="N64"/>
  <c r="N80"/>
  <c r="N96"/>
  <c r="N112"/>
  <c r="N128"/>
  <c r="N144"/>
  <c r="N160"/>
  <c r="N176"/>
  <c r="N192"/>
  <c r="R7"/>
  <c r="J7"/>
  <c r="R10"/>
  <c r="S33"/>
  <c r="S9"/>
  <c r="S24"/>
  <c r="R13"/>
  <c r="N33"/>
  <c r="P33" s="1"/>
  <c r="O10"/>
  <c r="S26"/>
  <c r="O29"/>
  <c r="O26"/>
  <c r="S32"/>
  <c r="R36"/>
  <c r="O14"/>
  <c r="S36"/>
  <c r="O15"/>
  <c r="O22"/>
  <c r="S35"/>
  <c r="S13"/>
  <c r="O18"/>
  <c r="R27"/>
  <c r="S8"/>
  <c r="N18"/>
  <c r="N11"/>
  <c r="P11" s="1"/>
  <c r="R12"/>
  <c r="O28"/>
  <c r="N13"/>
  <c r="O13"/>
  <c r="N22"/>
  <c r="P22" s="1"/>
  <c r="R8"/>
  <c r="O35"/>
  <c r="AA145"/>
  <c r="AA108"/>
  <c r="AA97"/>
  <c r="AA86"/>
  <c r="AA183"/>
  <c r="AA129"/>
  <c r="AA106"/>
  <c r="AA87"/>
  <c r="AA68"/>
  <c r="AA187"/>
  <c r="Y200"/>
  <c r="Y116"/>
  <c r="Y43"/>
  <c r="Y198"/>
  <c r="Y58"/>
  <c r="Y197"/>
  <c r="Y152"/>
  <c r="Y196"/>
  <c r="AA42"/>
  <c r="AA139"/>
  <c r="AA141"/>
  <c r="AA103"/>
  <c r="AA95"/>
  <c r="AA38"/>
  <c r="AA123"/>
  <c r="AA125"/>
  <c r="AA101"/>
  <c r="AA83"/>
  <c r="Y72"/>
  <c r="Y201"/>
  <c r="Y101"/>
  <c r="Y66"/>
  <c r="Y207"/>
  <c r="Y76"/>
  <c r="Y204"/>
  <c r="Y140"/>
  <c r="Y202"/>
  <c r="AA114"/>
  <c r="AA81"/>
  <c r="AA203"/>
  <c r="Z95"/>
  <c r="Z38"/>
  <c r="AA146"/>
  <c r="AA77"/>
  <c r="AA169"/>
  <c r="Z80"/>
  <c r="Z84"/>
  <c r="Y117"/>
  <c r="Y155"/>
  <c r="Y138"/>
  <c r="Y188"/>
  <c r="Y141"/>
  <c r="Y159"/>
  <c r="Y142"/>
  <c r="Y57"/>
  <c r="Y195"/>
  <c r="Y156"/>
  <c r="Y60"/>
  <c r="Y137"/>
  <c r="Y50"/>
  <c r="Y164"/>
  <c r="Y73"/>
  <c r="AA166"/>
  <c r="AA51"/>
  <c r="Z124"/>
  <c r="Z112"/>
  <c r="Z70"/>
  <c r="AA192"/>
  <c r="AA188"/>
  <c r="AA173"/>
  <c r="Z127"/>
  <c r="Z100"/>
  <c r="AA54"/>
  <c r="AA200"/>
  <c r="AA138"/>
  <c r="Z143"/>
  <c r="Z120"/>
  <c r="AA52"/>
  <c r="AA88"/>
  <c r="AA161"/>
  <c r="Z132"/>
  <c r="Z41"/>
  <c r="Y126"/>
  <c r="Y175"/>
  <c r="Y83"/>
  <c r="Y55"/>
  <c r="Y169"/>
  <c r="Y189"/>
  <c r="Y125"/>
  <c r="Y85"/>
  <c r="Y186"/>
  <c r="Y114"/>
  <c r="Y190"/>
  <c r="Y150"/>
  <c r="AA193"/>
  <c r="AA122"/>
  <c r="AA163"/>
  <c r="Z152"/>
  <c r="Z43"/>
  <c r="AA45"/>
  <c r="AA118"/>
  <c r="AA198"/>
  <c r="Z202"/>
  <c r="Z207"/>
  <c r="Z72"/>
  <c r="Z154"/>
  <c r="Z165"/>
  <c r="Z121"/>
  <c r="Z146"/>
  <c r="Z195"/>
  <c r="Z67"/>
  <c r="Z75"/>
  <c r="Z134"/>
  <c r="Z69"/>
  <c r="Z54"/>
  <c r="Z180"/>
  <c r="Z77"/>
  <c r="Z190"/>
  <c r="Z125"/>
  <c r="Z83"/>
  <c r="Z164"/>
  <c r="Z156"/>
  <c r="Z188"/>
  <c r="Z187"/>
  <c r="Z161"/>
  <c r="Z182"/>
  <c r="Z167"/>
  <c r="Z45"/>
  <c r="L7"/>
  <c r="K198"/>
  <c r="J174"/>
  <c r="L154"/>
  <c r="K134"/>
  <c r="J110"/>
  <c r="L90"/>
  <c r="K70"/>
  <c r="J46"/>
  <c r="L26"/>
  <c r="L207"/>
  <c r="K183"/>
  <c r="J163"/>
  <c r="L143"/>
  <c r="K119"/>
  <c r="J99"/>
  <c r="L79"/>
  <c r="K55"/>
  <c r="J35"/>
  <c r="L15"/>
  <c r="J196"/>
  <c r="L172"/>
  <c r="K152"/>
  <c r="J132"/>
  <c r="L108"/>
  <c r="K88"/>
  <c r="J68"/>
  <c r="L44"/>
  <c r="K24"/>
  <c r="J201"/>
  <c r="L177"/>
  <c r="K157"/>
  <c r="J137"/>
  <c r="L113"/>
  <c r="K93"/>
  <c r="J73"/>
  <c r="L49"/>
  <c r="K29"/>
  <c r="J9"/>
  <c r="J186"/>
  <c r="L166"/>
  <c r="K146"/>
  <c r="J122"/>
  <c r="L102"/>
  <c r="K82"/>
  <c r="J58"/>
  <c r="L38"/>
  <c r="K18"/>
  <c r="K195"/>
  <c r="J175"/>
  <c r="L155"/>
  <c r="K131"/>
  <c r="J111"/>
  <c r="L91"/>
  <c r="K67"/>
  <c r="J47"/>
  <c r="L27"/>
  <c r="L200"/>
  <c r="K180"/>
  <c r="J160"/>
  <c r="L136"/>
  <c r="K116"/>
  <c r="J96"/>
  <c r="L72"/>
  <c r="K52"/>
  <c r="J32"/>
  <c r="L205"/>
  <c r="K185"/>
  <c r="J165"/>
  <c r="L141"/>
  <c r="K121"/>
  <c r="J101"/>
  <c r="L77"/>
  <c r="K57"/>
  <c r="J37"/>
  <c r="L13"/>
  <c r="L194"/>
  <c r="K174"/>
  <c r="J150"/>
  <c r="L130"/>
  <c r="K110"/>
  <c r="J86"/>
  <c r="L66"/>
  <c r="K46"/>
  <c r="J22"/>
  <c r="J203"/>
  <c r="L183"/>
  <c r="K159"/>
  <c r="J139"/>
  <c r="L119"/>
  <c r="K95"/>
  <c r="J75"/>
  <c r="L55"/>
  <c r="K31"/>
  <c r="J11"/>
  <c r="K192"/>
  <c r="J172"/>
  <c r="L148"/>
  <c r="K128"/>
  <c r="J108"/>
  <c r="L84"/>
  <c r="K64"/>
  <c r="J44"/>
  <c r="L20"/>
  <c r="K197"/>
  <c r="J177"/>
  <c r="L153"/>
  <c r="K133"/>
  <c r="J113"/>
  <c r="L89"/>
  <c r="K69"/>
  <c r="J49"/>
  <c r="L25"/>
  <c r="L206"/>
  <c r="K186"/>
  <c r="Y177"/>
  <c r="Y163"/>
  <c r="Y192"/>
  <c r="Y71"/>
  <c r="Y94"/>
  <c r="Y54"/>
  <c r="Y168"/>
  <c r="Y173"/>
  <c r="AA50"/>
  <c r="AA184"/>
  <c r="AA89"/>
  <c r="Z92"/>
  <c r="Z111"/>
  <c r="AA48"/>
  <c r="AA196"/>
  <c r="AA157"/>
  <c r="Z144"/>
  <c r="Z44"/>
  <c r="AA182"/>
  <c r="AA62"/>
  <c r="AA159"/>
  <c r="Z108"/>
  <c r="Z39"/>
  <c r="AA197"/>
  <c r="AA67"/>
  <c r="AA174"/>
  <c r="Z205"/>
  <c r="Z147"/>
  <c r="Y149"/>
  <c r="Y69"/>
  <c r="Y79"/>
  <c r="Y130"/>
  <c r="Y176"/>
  <c r="Y134"/>
  <c r="Y59"/>
  <c r="Y199"/>
  <c r="Y61"/>
  <c r="Y75"/>
  <c r="Y48"/>
  <c r="Y162"/>
  <c r="Y178"/>
  <c r="AA158"/>
  <c r="AA207"/>
  <c r="Z196"/>
  <c r="Z198"/>
  <c r="AA70"/>
  <c r="AA168"/>
  <c r="AA57"/>
  <c r="AA191"/>
  <c r="Z76"/>
  <c r="Z201"/>
  <c r="Z56"/>
  <c r="Z81"/>
  <c r="Z129"/>
  <c r="Z46"/>
  <c r="Z185"/>
  <c r="Z191"/>
  <c r="Z48"/>
  <c r="Z59"/>
  <c r="Z79"/>
  <c r="Z168"/>
  <c r="Z192"/>
  <c r="Z177"/>
  <c r="Z150"/>
  <c r="Z85"/>
  <c r="Z55"/>
  <c r="Z73"/>
  <c r="Z60"/>
  <c r="Z141"/>
  <c r="Z117"/>
  <c r="Z52"/>
  <c r="Z64"/>
  <c r="Z157"/>
  <c r="Z63"/>
  <c r="Z113"/>
  <c r="Z181"/>
  <c r="L210"/>
  <c r="L202"/>
  <c r="K182"/>
  <c r="J158"/>
  <c r="L138"/>
  <c r="K118"/>
  <c r="J94"/>
  <c r="L74"/>
  <c r="K54"/>
  <c r="J30"/>
  <c r="L10"/>
  <c r="L191"/>
  <c r="K167"/>
  <c r="J147"/>
  <c r="L127"/>
  <c r="K103"/>
  <c r="J83"/>
  <c r="L63"/>
  <c r="K39"/>
  <c r="J19"/>
  <c r="K200"/>
  <c r="J180"/>
  <c r="L156"/>
  <c r="K136"/>
  <c r="J116"/>
  <c r="L92"/>
  <c r="K72"/>
  <c r="J52"/>
  <c r="L28"/>
  <c r="K205"/>
  <c r="J185"/>
  <c r="L161"/>
  <c r="K141"/>
  <c r="J121"/>
  <c r="L97"/>
  <c r="K77"/>
  <c r="J57"/>
  <c r="L33"/>
  <c r="K13"/>
  <c r="K194"/>
  <c r="J170"/>
  <c r="L150"/>
  <c r="K130"/>
  <c r="J106"/>
  <c r="L86"/>
  <c r="K66"/>
  <c r="J42"/>
  <c r="L22"/>
  <c r="L203"/>
  <c r="K179"/>
  <c r="J159"/>
  <c r="L139"/>
  <c r="K115"/>
  <c r="J95"/>
  <c r="L75"/>
  <c r="K51"/>
  <c r="J31"/>
  <c r="L11"/>
  <c r="L184"/>
  <c r="K164"/>
  <c r="J144"/>
  <c r="L120"/>
  <c r="K100"/>
  <c r="J80"/>
  <c r="L56"/>
  <c r="K36"/>
  <c r="J16"/>
  <c r="L189"/>
  <c r="K169"/>
  <c r="J149"/>
  <c r="L125"/>
  <c r="K105"/>
  <c r="J85"/>
  <c r="L61"/>
  <c r="K41"/>
  <c r="J21"/>
  <c r="J198"/>
  <c r="L178"/>
  <c r="K158"/>
  <c r="J134"/>
  <c r="L114"/>
  <c r="K94"/>
  <c r="J70"/>
  <c r="L50"/>
  <c r="K30"/>
  <c r="K207"/>
  <c r="J187"/>
  <c r="L167"/>
  <c r="K143"/>
  <c r="J123"/>
  <c r="L103"/>
  <c r="K79"/>
  <c r="J59"/>
  <c r="L39"/>
  <c r="K15"/>
  <c r="L196"/>
  <c r="K176"/>
  <c r="J156"/>
  <c r="L132"/>
  <c r="K112"/>
  <c r="J92"/>
  <c r="L68"/>
  <c r="K48"/>
  <c r="J28"/>
  <c r="L201"/>
  <c r="K181"/>
  <c r="J161"/>
  <c r="L137"/>
  <c r="K117"/>
  <c r="J97"/>
  <c r="L73"/>
  <c r="K53"/>
  <c r="J33"/>
  <c r="L9"/>
  <c r="L190"/>
  <c r="K170"/>
  <c r="J146"/>
  <c r="L126"/>
  <c r="K106"/>
  <c r="J82"/>
  <c r="L62"/>
  <c r="K42"/>
  <c r="J18"/>
  <c r="J199"/>
  <c r="L179"/>
  <c r="K155"/>
  <c r="J135"/>
  <c r="L115"/>
  <c r="K91"/>
  <c r="J71"/>
  <c r="L51"/>
  <c r="K27"/>
  <c r="K8"/>
  <c r="K188"/>
  <c r="J168"/>
  <c r="L144"/>
  <c r="K124"/>
  <c r="J104"/>
  <c r="L80"/>
  <c r="K60"/>
  <c r="J40"/>
  <c r="L16"/>
  <c r="K193"/>
  <c r="J173"/>
  <c r="L149"/>
  <c r="K129"/>
  <c r="J109"/>
  <c r="L85"/>
  <c r="K65"/>
  <c r="J45"/>
  <c r="L21"/>
  <c r="Y191"/>
  <c r="Y171"/>
  <c r="Y185"/>
  <c r="Y68"/>
  <c r="Y182"/>
  <c r="Y63"/>
  <c r="Y172"/>
  <c r="Y118"/>
  <c r="AA154"/>
  <c r="AA181"/>
  <c r="AA155"/>
  <c r="Z110"/>
  <c r="Z42"/>
  <c r="AA186"/>
  <c r="AA71"/>
  <c r="AA176"/>
  <c r="Z123"/>
  <c r="Z115"/>
  <c r="AA150"/>
  <c r="AA201"/>
  <c r="Z139"/>
  <c r="Z131"/>
  <c r="AA58"/>
  <c r="AA164"/>
  <c r="AA53"/>
  <c r="Z105"/>
  <c r="Z104"/>
  <c r="Z151"/>
  <c r="Y157"/>
  <c r="Y194"/>
  <c r="Y91"/>
  <c r="Y47"/>
  <c r="Y161"/>
  <c r="Y64"/>
  <c r="Y158"/>
  <c r="Y87"/>
  <c r="Y187"/>
  <c r="Y52"/>
  <c r="Y166"/>
  <c r="Y89"/>
  <c r="AA66"/>
  <c r="AA130"/>
  <c r="AA99"/>
  <c r="Z58"/>
  <c r="Z200"/>
  <c r="AA206"/>
  <c r="AA94"/>
  <c r="AA69"/>
  <c r="Z204"/>
  <c r="Z101"/>
  <c r="Z170"/>
  <c r="Z174"/>
  <c r="Z133"/>
  <c r="Z160"/>
  <c r="Z145"/>
  <c r="Z57"/>
  <c r="Z91"/>
  <c r="Z162"/>
  <c r="Z199"/>
  <c r="Z130"/>
  <c r="Z173"/>
  <c r="Z71"/>
  <c r="Z49"/>
  <c r="Z186"/>
  <c r="Z169"/>
  <c r="Z126"/>
  <c r="Z137"/>
  <c r="Z159"/>
  <c r="Z155"/>
  <c r="Z166"/>
  <c r="Z158"/>
  <c r="Z194"/>
  <c r="Z172"/>
  <c r="Z62"/>
  <c r="Z65"/>
  <c r="J206"/>
  <c r="L186"/>
  <c r="K166"/>
  <c r="J142"/>
  <c r="L122"/>
  <c r="K102"/>
  <c r="J78"/>
  <c r="L58"/>
  <c r="K38"/>
  <c r="J14"/>
  <c r="J195"/>
  <c r="L175"/>
  <c r="K151"/>
  <c r="J131"/>
  <c r="L111"/>
  <c r="K87"/>
  <c r="J67"/>
  <c r="L47"/>
  <c r="K23"/>
  <c r="L204"/>
  <c r="K184"/>
  <c r="J164"/>
  <c r="L140"/>
  <c r="K120"/>
  <c r="J100"/>
  <c r="L76"/>
  <c r="K56"/>
  <c r="J36"/>
  <c r="L12"/>
  <c r="K189"/>
  <c r="J169"/>
  <c r="L145"/>
  <c r="K125"/>
  <c r="J105"/>
  <c r="L81"/>
  <c r="K61"/>
  <c r="J41"/>
  <c r="L17"/>
  <c r="L198"/>
  <c r="K178"/>
  <c r="J154"/>
  <c r="L134"/>
  <c r="K114"/>
  <c r="J90"/>
  <c r="L70"/>
  <c r="K50"/>
  <c r="J26"/>
  <c r="J207"/>
  <c r="M207" s="1"/>
  <c r="L187"/>
  <c r="K163"/>
  <c r="J143"/>
  <c r="L123"/>
  <c r="K99"/>
  <c r="J79"/>
  <c r="M79" s="1"/>
  <c r="L59"/>
  <c r="K35"/>
  <c r="J15"/>
  <c r="M15" s="1"/>
  <c r="J192"/>
  <c r="L168"/>
  <c r="K148"/>
  <c r="J128"/>
  <c r="L104"/>
  <c r="K84"/>
  <c r="J64"/>
  <c r="L40"/>
  <c r="K20"/>
  <c r="J197"/>
  <c r="L173"/>
  <c r="K153"/>
  <c r="J133"/>
  <c r="L109"/>
  <c r="K89"/>
  <c r="J69"/>
  <c r="L45"/>
  <c r="K25"/>
  <c r="K206"/>
  <c r="J182"/>
  <c r="L162"/>
  <c r="K142"/>
  <c r="J118"/>
  <c r="L98"/>
  <c r="K78"/>
  <c r="J54"/>
  <c r="L34"/>
  <c r="K14"/>
  <c r="K191"/>
  <c r="J171"/>
  <c r="L151"/>
  <c r="K127"/>
  <c r="J107"/>
  <c r="L87"/>
  <c r="K63"/>
  <c r="J43"/>
  <c r="L23"/>
  <c r="J204"/>
  <c r="L180"/>
  <c r="K160"/>
  <c r="J140"/>
  <c r="L116"/>
  <c r="K96"/>
  <c r="J76"/>
  <c r="L52"/>
  <c r="K32"/>
  <c r="J12"/>
  <c r="L185"/>
  <c r="K165"/>
  <c r="J145"/>
  <c r="L121"/>
  <c r="K101"/>
  <c r="J81"/>
  <c r="L57"/>
  <c r="K37"/>
  <c r="J17"/>
  <c r="J194"/>
  <c r="M194" s="1"/>
  <c r="L174"/>
  <c r="K154"/>
  <c r="J130"/>
  <c r="M130" s="1"/>
  <c r="L110"/>
  <c r="K90"/>
  <c r="J66"/>
  <c r="M66" s="1"/>
  <c r="L46"/>
  <c r="K26"/>
  <c r="K203"/>
  <c r="J183"/>
  <c r="M183" s="1"/>
  <c r="L163"/>
  <c r="K139"/>
  <c r="J119"/>
  <c r="L99"/>
  <c r="K75"/>
  <c r="J55"/>
  <c r="L35"/>
  <c r="K11"/>
  <c r="L192"/>
  <c r="K172"/>
  <c r="J152"/>
  <c r="L128"/>
  <c r="K108"/>
  <c r="J88"/>
  <c r="L64"/>
  <c r="K44"/>
  <c r="J24"/>
  <c r="L197"/>
  <c r="K177"/>
  <c r="J157"/>
  <c r="L133"/>
  <c r="K113"/>
  <c r="J93"/>
  <c r="L69"/>
  <c r="K49"/>
  <c r="J29"/>
  <c r="Y77"/>
  <c r="Y49"/>
  <c r="Y180"/>
  <c r="Y145"/>
  <c r="Y183"/>
  <c r="Y146"/>
  <c r="Y46"/>
  <c r="Y160"/>
  <c r="Y153"/>
  <c r="AA194"/>
  <c r="AA171"/>
  <c r="Z88"/>
  <c r="Z93"/>
  <c r="AA126"/>
  <c r="AA160"/>
  <c r="AA49"/>
  <c r="Z148"/>
  <c r="Z102"/>
  <c r="Z119"/>
  <c r="AA170"/>
  <c r="AA55"/>
  <c r="Z97"/>
  <c r="Z98"/>
  <c r="Z135"/>
  <c r="AA190"/>
  <c r="AA205"/>
  <c r="AA199"/>
  <c r="Z206"/>
  <c r="Z136"/>
  <c r="Y121"/>
  <c r="Y129"/>
  <c r="Y133"/>
  <c r="Y51"/>
  <c r="Y165"/>
  <c r="Y81"/>
  <c r="Y174"/>
  <c r="Y122"/>
  <c r="Y154"/>
  <c r="Y56"/>
  <c r="Y170"/>
  <c r="Y203"/>
  <c r="AA63"/>
  <c r="AA185"/>
  <c r="AA178"/>
  <c r="Z197"/>
  <c r="Z116"/>
  <c r="AA56"/>
  <c r="AA177"/>
  <c r="AA165"/>
  <c r="Z140"/>
  <c r="Z66"/>
  <c r="Z203"/>
  <c r="Z122"/>
  <c r="Z51"/>
  <c r="Z153"/>
  <c r="Z183"/>
  <c r="Z171"/>
  <c r="Z184"/>
  <c r="Z178"/>
  <c r="Z61"/>
  <c r="Z176"/>
  <c r="Z149"/>
  <c r="Z94"/>
  <c r="Z163"/>
  <c r="Z179"/>
  <c r="Z114"/>
  <c r="Z189"/>
  <c r="Z175"/>
  <c r="Z50"/>
  <c r="Z142"/>
  <c r="Z138"/>
  <c r="Z89"/>
  <c r="Z87"/>
  <c r="Z47"/>
  <c r="Z118"/>
  <c r="Z68"/>
  <c r="Z53"/>
  <c r="K7"/>
  <c r="J190"/>
  <c r="L170"/>
  <c r="K150"/>
  <c r="J126"/>
  <c r="L106"/>
  <c r="K86"/>
  <c r="J62"/>
  <c r="L42"/>
  <c r="K22"/>
  <c r="K199"/>
  <c r="J179"/>
  <c r="M179" s="1"/>
  <c r="L159"/>
  <c r="K135"/>
  <c r="J115"/>
  <c r="M115" s="1"/>
  <c r="L95"/>
  <c r="K71"/>
  <c r="J51"/>
  <c r="M51" s="1"/>
  <c r="L31"/>
  <c r="J8"/>
  <c r="L188"/>
  <c r="K168"/>
  <c r="J148"/>
  <c r="L124"/>
  <c r="K104"/>
  <c r="J84"/>
  <c r="M84" s="1"/>
  <c r="L60"/>
  <c r="K40"/>
  <c r="J20"/>
  <c r="M20" s="1"/>
  <c r="Q20" s="1"/>
  <c r="L193"/>
  <c r="K173"/>
  <c r="J153"/>
  <c r="L129"/>
  <c r="K109"/>
  <c r="J89"/>
  <c r="L65"/>
  <c r="K45"/>
  <c r="J25"/>
  <c r="M25" s="1"/>
  <c r="Q25" s="1"/>
  <c r="J202"/>
  <c r="L182"/>
  <c r="K162"/>
  <c r="J138"/>
  <c r="L118"/>
  <c r="K98"/>
  <c r="J74"/>
  <c r="L54"/>
  <c r="K34"/>
  <c r="J10"/>
  <c r="J191"/>
  <c r="M191" s="1"/>
  <c r="L171"/>
  <c r="K147"/>
  <c r="J127"/>
  <c r="L107"/>
  <c r="K83"/>
  <c r="J63"/>
  <c r="M63" s="1"/>
  <c r="L43"/>
  <c r="K19"/>
  <c r="K196"/>
  <c r="J176"/>
  <c r="L152"/>
  <c r="K132"/>
  <c r="J112"/>
  <c r="L88"/>
  <c r="K68"/>
  <c r="J48"/>
  <c r="L24"/>
  <c r="K201"/>
  <c r="J181"/>
  <c r="L157"/>
  <c r="K137"/>
  <c r="J117"/>
  <c r="L93"/>
  <c r="K73"/>
  <c r="J53"/>
  <c r="L29"/>
  <c r="K9"/>
  <c r="K190"/>
  <c r="J166"/>
  <c r="M166" s="1"/>
  <c r="L146"/>
  <c r="K126"/>
  <c r="J102"/>
  <c r="M102" s="1"/>
  <c r="L82"/>
  <c r="K62"/>
  <c r="J38"/>
  <c r="L18"/>
  <c r="L199"/>
  <c r="K175"/>
  <c r="J155"/>
  <c r="M155" s="1"/>
  <c r="L135"/>
  <c r="K111"/>
  <c r="J91"/>
  <c r="L71"/>
  <c r="K47"/>
  <c r="J27"/>
  <c r="M27" s="1"/>
  <c r="L8"/>
  <c r="J188"/>
  <c r="M188" s="1"/>
  <c r="L164"/>
  <c r="K144"/>
  <c r="J124"/>
  <c r="M124" s="1"/>
  <c r="L100"/>
  <c r="K80"/>
  <c r="J60"/>
  <c r="L36"/>
  <c r="K16"/>
  <c r="J193"/>
  <c r="L169"/>
  <c r="K149"/>
  <c r="J129"/>
  <c r="M129" s="1"/>
  <c r="L105"/>
  <c r="K85"/>
  <c r="J65"/>
  <c r="M65" s="1"/>
  <c r="L41"/>
  <c r="K21"/>
  <c r="K202"/>
  <c r="J178"/>
  <c r="M178" s="1"/>
  <c r="L158"/>
  <c r="K138"/>
  <c r="J114"/>
  <c r="M114" s="1"/>
  <c r="L94"/>
  <c r="K74"/>
  <c r="J50"/>
  <c r="M50" s="1"/>
  <c r="L30"/>
  <c r="K10"/>
  <c r="K187"/>
  <c r="J167"/>
  <c r="M167" s="1"/>
  <c r="L147"/>
  <c r="K123"/>
  <c r="J103"/>
  <c r="L83"/>
  <c r="K59"/>
  <c r="J39"/>
  <c r="L19"/>
  <c r="J200"/>
  <c r="L176"/>
  <c r="K156"/>
  <c r="J136"/>
  <c r="M136" s="1"/>
  <c r="L112"/>
  <c r="K92"/>
  <c r="J72"/>
  <c r="L48"/>
  <c r="K28"/>
  <c r="J205"/>
  <c r="M205" s="1"/>
  <c r="L181"/>
  <c r="K161"/>
  <c r="J141"/>
  <c r="L117"/>
  <c r="K97"/>
  <c r="J77"/>
  <c r="M77" s="1"/>
  <c r="L53"/>
  <c r="K33"/>
  <c r="J13"/>
  <c r="K122"/>
  <c r="J34"/>
  <c r="J151"/>
  <c r="M151" s="1"/>
  <c r="L67"/>
  <c r="J184"/>
  <c r="L96"/>
  <c r="K12"/>
  <c r="J125"/>
  <c r="L37"/>
  <c r="L142"/>
  <c r="K58"/>
  <c r="K171"/>
  <c r="J87"/>
  <c r="M87" s="1"/>
  <c r="K204"/>
  <c r="J120"/>
  <c r="M120" s="1"/>
  <c r="L32"/>
  <c r="K145"/>
  <c r="J61"/>
  <c r="M61" s="1"/>
  <c r="J162"/>
  <c r="M162" s="1"/>
  <c r="L78"/>
  <c r="L195"/>
  <c r="K107"/>
  <c r="J23"/>
  <c r="M23" s="1"/>
  <c r="Q23" s="1"/>
  <c r="K140"/>
  <c r="J56"/>
  <c r="M56" s="1"/>
  <c r="L165"/>
  <c r="K81"/>
  <c r="J98"/>
  <c r="L14"/>
  <c r="L131"/>
  <c r="K43"/>
  <c r="L160"/>
  <c r="K76"/>
  <c r="J189"/>
  <c r="M189" s="1"/>
  <c r="L101"/>
  <c r="K17"/>
  <c r="M29" i="26"/>
  <c r="O26" i="27"/>
  <c r="G26"/>
  <c r="O25"/>
  <c r="G25"/>
  <c r="O24"/>
  <c r="G24"/>
  <c r="P26"/>
  <c r="I26"/>
  <c r="P25"/>
  <c r="I25"/>
  <c r="P24"/>
  <c r="I24"/>
  <c r="K26"/>
  <c r="C26"/>
  <c r="K25"/>
  <c r="C25"/>
  <c r="K24"/>
  <c r="C24"/>
  <c r="M26"/>
  <c r="E26"/>
  <c r="M25"/>
  <c r="E25"/>
  <c r="M24"/>
  <c r="E24"/>
  <c r="M27"/>
  <c r="E27"/>
  <c r="O27" i="26"/>
  <c r="I27"/>
  <c r="O26"/>
  <c r="I26"/>
  <c r="O25"/>
  <c r="I25"/>
  <c r="O23"/>
  <c r="E29"/>
  <c r="K27"/>
  <c r="C27"/>
  <c r="K26"/>
  <c r="C26"/>
  <c r="K25"/>
  <c r="C25"/>
  <c r="M27"/>
  <c r="E27"/>
  <c r="M26"/>
  <c r="E26"/>
  <c r="M25"/>
  <c r="E25"/>
  <c r="P27"/>
  <c r="G27"/>
  <c r="P26"/>
  <c r="G26"/>
  <c r="P25"/>
  <c r="G25"/>
  <c r="B31" i="27"/>
  <c r="E30"/>
  <c r="N22"/>
  <c r="J22"/>
  <c r="F22"/>
  <c r="P21"/>
  <c r="L21"/>
  <c r="H21"/>
  <c r="D21"/>
  <c r="L18"/>
  <c r="H18"/>
  <c r="D18"/>
  <c r="F17"/>
  <c r="L15"/>
  <c r="H15"/>
  <c r="D15"/>
  <c r="F13"/>
  <c r="O22"/>
  <c r="K22"/>
  <c r="G22"/>
  <c r="C22"/>
  <c r="M21"/>
  <c r="I21"/>
  <c r="E21"/>
  <c r="M18"/>
  <c r="E18"/>
  <c r="K17"/>
  <c r="G17"/>
  <c r="C17"/>
  <c r="E15"/>
  <c r="K13"/>
  <c r="G13"/>
  <c r="C13"/>
  <c r="P22"/>
  <c r="L22"/>
  <c r="H22"/>
  <c r="D22"/>
  <c r="N21"/>
  <c r="J21"/>
  <c r="F21"/>
  <c r="F18"/>
  <c r="L17"/>
  <c r="H17"/>
  <c r="D17"/>
  <c r="F15"/>
  <c r="L13"/>
  <c r="H13"/>
  <c r="D13"/>
  <c r="C21"/>
  <c r="M22"/>
  <c r="I22"/>
  <c r="E22"/>
  <c r="O21"/>
  <c r="K21"/>
  <c r="G21"/>
  <c r="K18"/>
  <c r="G18"/>
  <c r="C18"/>
  <c r="E17"/>
  <c r="K15"/>
  <c r="G15"/>
  <c r="C15"/>
  <c r="I13"/>
  <c r="E13"/>
  <c r="D10" i="23"/>
  <c r="CF213" i="17"/>
  <c r="E10" i="23" s="1"/>
  <c r="E32" i="26"/>
  <c r="B33"/>
  <c r="M23"/>
  <c r="I23"/>
  <c r="E23"/>
  <c r="P22"/>
  <c r="K22"/>
  <c r="G22"/>
  <c r="C22"/>
  <c r="N23"/>
  <c r="J23"/>
  <c r="F23"/>
  <c r="O22"/>
  <c r="L22"/>
  <c r="H22"/>
  <c r="D22"/>
  <c r="P23"/>
  <c r="K23"/>
  <c r="G23"/>
  <c r="C23"/>
  <c r="M22"/>
  <c r="I22"/>
  <c r="E22"/>
  <c r="L23"/>
  <c r="H23"/>
  <c r="D23"/>
  <c r="N22"/>
  <c r="J22"/>
  <c r="F22"/>
  <c r="L19"/>
  <c r="H19"/>
  <c r="D19"/>
  <c r="F18"/>
  <c r="L16"/>
  <c r="H16"/>
  <c r="D16"/>
  <c r="L14"/>
  <c r="H14"/>
  <c r="D14"/>
  <c r="M19"/>
  <c r="E19"/>
  <c r="K18"/>
  <c r="G18"/>
  <c r="C18"/>
  <c r="E16"/>
  <c r="I14"/>
  <c r="E14"/>
  <c r="F19"/>
  <c r="L18"/>
  <c r="H18"/>
  <c r="D18"/>
  <c r="F16"/>
  <c r="F14"/>
  <c r="K19"/>
  <c r="G19"/>
  <c r="C19"/>
  <c r="E18"/>
  <c r="K16"/>
  <c r="G16"/>
  <c r="C16"/>
  <c r="K14"/>
  <c r="G14"/>
  <c r="C14"/>
  <c r="E8" i="27"/>
  <c r="K31"/>
  <c r="E4"/>
  <c r="H5"/>
  <c r="F31"/>
  <c r="N5"/>
  <c r="E6"/>
  <c r="N6"/>
  <c r="AD8"/>
  <c r="E7"/>
  <c r="N7"/>
  <c r="E3"/>
  <c r="C5"/>
  <c r="H5" i="26"/>
  <c r="E8"/>
  <c r="C5"/>
  <c r="N7"/>
  <c r="AH5" s="1"/>
  <c r="AI6" s="1"/>
  <c r="E7"/>
  <c r="N6"/>
  <c r="N43"/>
  <c r="E6"/>
  <c r="E3"/>
  <c r="F33"/>
  <c r="K33"/>
  <c r="N5"/>
  <c r="E4"/>
  <c r="AN8" i="17"/>
  <c r="M16" i="26" s="1"/>
  <c r="AJ8" i="17"/>
  <c r="A1" i="23"/>
  <c r="A22"/>
  <c r="A1" i="10"/>
  <c r="I3"/>
  <c r="D213" i="24"/>
  <c r="A34" i="23"/>
  <c r="D212" i="24"/>
  <c r="A31" i="23"/>
  <c r="D211" i="24"/>
  <c r="D210"/>
  <c r="D209"/>
  <c r="D208"/>
  <c r="D207"/>
  <c r="A26" i="23"/>
  <c r="D206" i="24"/>
  <c r="A33" i="23"/>
  <c r="M212" i="24"/>
  <c r="EV215" i="17"/>
  <c r="J212" i="24"/>
  <c r="ET215" i="17"/>
  <c r="T212" i="24"/>
  <c r="M210"/>
  <c r="J210"/>
  <c r="ET213" i="17"/>
  <c r="M206" i="24"/>
  <c r="M208"/>
  <c r="J208"/>
  <c r="EV209" i="17"/>
  <c r="J206" i="24"/>
  <c r="ET209" i="17"/>
  <c r="A6" i="24"/>
  <c r="A7"/>
  <c r="A8"/>
  <c r="A9"/>
  <c r="A10"/>
  <c r="A11"/>
  <c r="A12"/>
  <c r="A13"/>
  <c r="A14"/>
  <c r="A15"/>
  <c r="A16"/>
  <c r="A17"/>
  <c r="A18"/>
  <c r="A19"/>
  <c r="A20"/>
  <c r="A21"/>
  <c r="A22"/>
  <c r="A23"/>
  <c r="A24"/>
  <c r="A25"/>
  <c r="A26"/>
  <c r="A27"/>
  <c r="A28"/>
  <c r="A29"/>
  <c r="A30"/>
  <c r="A31"/>
  <c r="A32"/>
  <c r="A33"/>
  <c r="A34"/>
  <c r="A35"/>
  <c r="A36"/>
  <c r="A37"/>
  <c r="A38"/>
  <c r="A39"/>
  <c r="A40"/>
  <c r="A41"/>
  <c r="A42"/>
  <c r="A43"/>
  <c r="A44"/>
  <c r="A45"/>
  <c r="A46"/>
  <c r="A47"/>
  <c r="A48"/>
  <c r="A49"/>
  <c r="A50"/>
  <c r="A51"/>
  <c r="A52"/>
  <c r="A53"/>
  <c r="A54"/>
  <c r="A55"/>
  <c r="A56"/>
  <c r="A57"/>
  <c r="A58"/>
  <c r="A59"/>
  <c r="A60"/>
  <c r="A61"/>
  <c r="A62"/>
  <c r="A63"/>
  <c r="A64"/>
  <c r="A65"/>
  <c r="A66"/>
  <c r="A67"/>
  <c r="A68"/>
  <c r="A69"/>
  <c r="A70"/>
  <c r="A71"/>
  <c r="A72"/>
  <c r="A73"/>
  <c r="A74"/>
  <c r="A75"/>
  <c r="A76"/>
  <c r="A77"/>
  <c r="A78"/>
  <c r="A79"/>
  <c r="A80"/>
  <c r="A81"/>
  <c r="A82"/>
  <c r="A83"/>
  <c r="A84"/>
  <c r="A85"/>
  <c r="A86"/>
  <c r="A87"/>
  <c r="A88"/>
  <c r="A89"/>
  <c r="A90"/>
  <c r="A91"/>
  <c r="A92"/>
  <c r="A93"/>
  <c r="A94"/>
  <c r="A95"/>
  <c r="A96"/>
  <c r="A97"/>
  <c r="A98"/>
  <c r="A99"/>
  <c r="A100"/>
  <c r="A101"/>
  <c r="A102"/>
  <c r="A103"/>
  <c r="A104"/>
  <c r="A105"/>
  <c r="A106"/>
  <c r="A107"/>
  <c r="A108"/>
  <c r="A109"/>
  <c r="A110"/>
  <c r="A111"/>
  <c r="A112"/>
  <c r="A113"/>
  <c r="A114"/>
  <c r="A115"/>
  <c r="A116"/>
  <c r="A117"/>
  <c r="A118"/>
  <c r="A119"/>
  <c r="A120"/>
  <c r="A121"/>
  <c r="A122"/>
  <c r="A123"/>
  <c r="A124"/>
  <c r="A125"/>
  <c r="A126"/>
  <c r="A127"/>
  <c r="A128"/>
  <c r="A129"/>
  <c r="A130"/>
  <c r="A131"/>
  <c r="A132"/>
  <c r="A133"/>
  <c r="A134"/>
  <c r="A135"/>
  <c r="A136"/>
  <c r="A137"/>
  <c r="A138"/>
  <c r="A139"/>
  <c r="A140"/>
  <c r="A141"/>
  <c r="A142"/>
  <c r="A143"/>
  <c r="A144"/>
  <c r="A145"/>
  <c r="A146"/>
  <c r="A147"/>
  <c r="A148"/>
  <c r="A149"/>
  <c r="A150"/>
  <c r="A151"/>
  <c r="A152"/>
  <c r="A153"/>
  <c r="A154"/>
  <c r="A155"/>
  <c r="A156"/>
  <c r="A157"/>
  <c r="A158"/>
  <c r="A159"/>
  <c r="A160"/>
  <c r="A161"/>
  <c r="A162"/>
  <c r="A163"/>
  <c r="A164"/>
  <c r="A165"/>
  <c r="A166"/>
  <c r="A167"/>
  <c r="A168"/>
  <c r="A169"/>
  <c r="A170"/>
  <c r="A171"/>
  <c r="A172"/>
  <c r="A173"/>
  <c r="A174"/>
  <c r="A175"/>
  <c r="A176"/>
  <c r="A177"/>
  <c r="A178"/>
  <c r="A179"/>
  <c r="A180"/>
  <c r="A181"/>
  <c r="A182"/>
  <c r="A183"/>
  <c r="A184"/>
  <c r="A185"/>
  <c r="A186"/>
  <c r="A187"/>
  <c r="A188"/>
  <c r="A189"/>
  <c r="A190"/>
  <c r="A191"/>
  <c r="A192"/>
  <c r="A193"/>
  <c r="A194"/>
  <c r="A195"/>
  <c r="A196"/>
  <c r="A197"/>
  <c r="A198"/>
  <c r="A199"/>
  <c r="A200"/>
  <c r="A201"/>
  <c r="A202"/>
  <c r="A203"/>
  <c r="A204"/>
  <c r="A5"/>
  <c r="O1"/>
  <c r="W4"/>
  <c r="V4"/>
  <c r="U4"/>
  <c r="T4"/>
  <c r="S4"/>
  <c r="R4"/>
  <c r="Q4"/>
  <c r="P4"/>
  <c r="X2"/>
  <c r="EU4" i="17"/>
  <c r="O2" i="24"/>
  <c r="M2"/>
  <c r="L2"/>
  <c r="J3"/>
  <c r="I3"/>
  <c r="J6" i="17"/>
  <c r="K6"/>
  <c r="I5"/>
  <c r="H5"/>
  <c r="G5"/>
  <c r="E5"/>
  <c r="F5"/>
  <c r="B5"/>
  <c r="A3" i="24"/>
  <c r="A4" i="10"/>
  <c r="A5" i="17"/>
  <c r="J2" i="23"/>
  <c r="F2"/>
  <c r="E4"/>
  <c r="D4"/>
  <c r="C4"/>
  <c r="EP208" i="17"/>
  <c r="A32" i="23"/>
  <c r="EP216" i="17"/>
  <c r="A30" i="23"/>
  <c r="J4"/>
  <c r="A29"/>
  <c r="I4"/>
  <c r="A28"/>
  <c r="H4"/>
  <c r="A27"/>
  <c r="G4"/>
  <c r="F4"/>
  <c r="A25"/>
  <c r="L24"/>
  <c r="G24"/>
  <c r="A24"/>
  <c r="A2"/>
  <c r="A37"/>
  <c r="J37"/>
  <c r="BN208" i="17"/>
  <c r="AV208"/>
  <c r="AD208"/>
  <c r="H2" i="23"/>
  <c r="A3" i="17"/>
  <c r="G3"/>
  <c r="EP218"/>
  <c r="N4" i="23"/>
  <c r="EP217" i="17"/>
  <c r="M4" i="23"/>
  <c r="H216" i="17"/>
  <c r="F217" i="29" s="1"/>
  <c r="L4" i="23"/>
  <c r="H217" i="17"/>
  <c r="F218" i="29" s="1"/>
  <c r="K4" i="23"/>
  <c r="EP214" i="17"/>
  <c r="A4" i="23"/>
  <c r="ET208" i="17"/>
  <c r="EP215"/>
  <c r="EP213"/>
  <c r="EP212"/>
  <c r="EP211"/>
  <c r="EP210"/>
  <c r="EP209"/>
  <c r="K208"/>
  <c r="H218"/>
  <c r="F219" i="29" s="1"/>
  <c r="H215" i="17"/>
  <c r="F216" i="29" s="1"/>
  <c r="H214" i="17"/>
  <c r="F215" i="29" s="1"/>
  <c r="H213" i="17"/>
  <c r="F214" i="29" s="1"/>
  <c r="H211" i="17"/>
  <c r="F212" i="29" s="1"/>
  <c r="H212" i="17"/>
  <c r="F213" i="29" s="1"/>
  <c r="AU5" i="17"/>
  <c r="H210"/>
  <c r="F211" i="29" s="1"/>
  <c r="H209" i="17"/>
  <c r="F210" i="29" s="1"/>
  <c r="H208" i="17"/>
  <c r="F209" i="29" s="1"/>
  <c r="A208" i="17"/>
  <c r="EX4"/>
  <c r="EW4"/>
  <c r="EP4"/>
  <c r="BY5"/>
  <c r="DK5"/>
  <c r="CU5"/>
  <c r="X4" i="24"/>
  <c r="BX6" i="17"/>
  <c r="CE5"/>
  <c r="BM5"/>
  <c r="BW6"/>
  <c r="BV6"/>
  <c r="BT6"/>
  <c r="BS6"/>
  <c r="BR6"/>
  <c r="BV5"/>
  <c r="BU5"/>
  <c r="BR5"/>
  <c r="BF6"/>
  <c r="BE6"/>
  <c r="BD6"/>
  <c r="BB6"/>
  <c r="BA6"/>
  <c r="AZ6"/>
  <c r="BG5"/>
  <c r="BD5"/>
  <c r="BC5"/>
  <c r="AZ5"/>
  <c r="AN6"/>
  <c r="AM6"/>
  <c r="AL6"/>
  <c r="AJ6"/>
  <c r="AI6"/>
  <c r="AH6"/>
  <c r="AO5"/>
  <c r="AL5"/>
  <c r="AK5"/>
  <c r="AH5"/>
  <c r="D5"/>
  <c r="C5"/>
  <c r="A4"/>
  <c r="AC5"/>
  <c r="V6"/>
  <c r="R6"/>
  <c r="U6"/>
  <c r="Q6"/>
  <c r="T6"/>
  <c r="P6"/>
  <c r="Q4" i="10"/>
  <c r="P5"/>
  <c r="O5"/>
  <c r="BR4"/>
  <c r="BQ4"/>
  <c r="BQ3"/>
  <c r="AL4"/>
  <c r="AJ4"/>
  <c r="AM5"/>
  <c r="K20" i="26" l="1"/>
  <c r="M98" i="29"/>
  <c r="M125"/>
  <c r="M13"/>
  <c r="M72"/>
  <c r="M39"/>
  <c r="M91"/>
  <c r="M89"/>
  <c r="M148"/>
  <c r="M55"/>
  <c r="P19"/>
  <c r="M184"/>
  <c r="M103"/>
  <c r="M38"/>
  <c r="M127"/>
  <c r="M153"/>
  <c r="M119"/>
  <c r="M143"/>
  <c r="P8"/>
  <c r="M141"/>
  <c r="M200"/>
  <c r="T7"/>
  <c r="P30"/>
  <c r="P9"/>
  <c r="M34"/>
  <c r="P37"/>
  <c r="M60"/>
  <c r="M53"/>
  <c r="M112"/>
  <c r="M138"/>
  <c r="M190"/>
  <c r="M133"/>
  <c r="M192"/>
  <c r="P36"/>
  <c r="B246" i="27"/>
  <c r="R213"/>
  <c r="R180"/>
  <c r="B81"/>
  <c r="B296" i="26"/>
  <c r="B213" i="27"/>
  <c r="B180"/>
  <c r="R147"/>
  <c r="R48"/>
  <c r="B261" i="26"/>
  <c r="B191"/>
  <c r="B121"/>
  <c r="B51"/>
  <c r="R312" i="27"/>
  <c r="R279"/>
  <c r="B147"/>
  <c r="R114"/>
  <c r="B48"/>
  <c r="B331" i="26"/>
  <c r="B312" i="27"/>
  <c r="B279"/>
  <c r="R246"/>
  <c r="B114"/>
  <c r="R81"/>
  <c r="B226" i="26"/>
  <c r="B156"/>
  <c r="B86"/>
  <c r="B244" i="27"/>
  <c r="B211"/>
  <c r="R178"/>
  <c r="B79"/>
  <c r="B178"/>
  <c r="R145"/>
  <c r="R46"/>
  <c r="B259" i="26"/>
  <c r="B189"/>
  <c r="B119"/>
  <c r="B49"/>
  <c r="R310" i="27"/>
  <c r="R277"/>
  <c r="B145"/>
  <c r="R112"/>
  <c r="B46"/>
  <c r="B329" i="26"/>
  <c r="B84"/>
  <c r="B310" i="27"/>
  <c r="B277"/>
  <c r="R244"/>
  <c r="R211"/>
  <c r="B112"/>
  <c r="R79"/>
  <c r="B294" i="26"/>
  <c r="B224"/>
  <c r="B154"/>
  <c r="T12" i="29"/>
  <c r="X12"/>
  <c r="T27"/>
  <c r="X27"/>
  <c r="T36"/>
  <c r="X36"/>
  <c r="P160"/>
  <c r="P96"/>
  <c r="T180"/>
  <c r="X180"/>
  <c r="T116"/>
  <c r="X116"/>
  <c r="T52"/>
  <c r="X52"/>
  <c r="P201"/>
  <c r="P137"/>
  <c r="P73"/>
  <c r="T157"/>
  <c r="U157" s="1"/>
  <c r="X157"/>
  <c r="T93"/>
  <c r="X93"/>
  <c r="P178"/>
  <c r="P114"/>
  <c r="P50"/>
  <c r="T198"/>
  <c r="X198"/>
  <c r="T134"/>
  <c r="X134"/>
  <c r="T70"/>
  <c r="X70"/>
  <c r="P155"/>
  <c r="P91"/>
  <c r="T175"/>
  <c r="X175"/>
  <c r="T111"/>
  <c r="X111"/>
  <c r="T47"/>
  <c r="X47"/>
  <c r="T28"/>
  <c r="X28"/>
  <c r="T33"/>
  <c r="X33"/>
  <c r="T30"/>
  <c r="X30"/>
  <c r="T19"/>
  <c r="X19"/>
  <c r="V54"/>
  <c r="V118"/>
  <c r="V182"/>
  <c r="V109"/>
  <c r="V40"/>
  <c r="V31"/>
  <c r="W31" s="1"/>
  <c r="V18"/>
  <c r="W18" s="1"/>
  <c r="V14"/>
  <c r="W14" s="1"/>
  <c r="V68"/>
  <c r="V59"/>
  <c r="V110"/>
  <c r="V165"/>
  <c r="V160"/>
  <c r="V9"/>
  <c r="W9" s="1"/>
  <c r="V202"/>
  <c r="V60"/>
  <c r="V115"/>
  <c r="V178"/>
  <c r="V155"/>
  <c r="V142"/>
  <c r="V133"/>
  <c r="V64"/>
  <c r="V55"/>
  <c r="V42"/>
  <c r="V170"/>
  <c r="V161"/>
  <c r="V156"/>
  <c r="V147"/>
  <c r="V38"/>
  <c r="V102"/>
  <c r="V166"/>
  <c r="V29"/>
  <c r="W29" s="1"/>
  <c r="V93"/>
  <c r="V157"/>
  <c r="V24"/>
  <c r="W24" s="1"/>
  <c r="V88"/>
  <c r="V152"/>
  <c r="V15"/>
  <c r="W15" s="1"/>
  <c r="V79"/>
  <c r="V143"/>
  <c r="V207"/>
  <c r="V66"/>
  <c r="V130"/>
  <c r="V194"/>
  <c r="V57"/>
  <c r="V121"/>
  <c r="V185"/>
  <c r="V52"/>
  <c r="V116"/>
  <c r="V180"/>
  <c r="V43"/>
  <c r="V107"/>
  <c r="V171"/>
  <c r="V30"/>
  <c r="W30" s="1"/>
  <c r="V94"/>
  <c r="V158"/>
  <c r="V21"/>
  <c r="W21" s="1"/>
  <c r="V85"/>
  <c r="V149"/>
  <c r="V16"/>
  <c r="W16" s="1"/>
  <c r="V80"/>
  <c r="V144"/>
  <c r="V8"/>
  <c r="V71"/>
  <c r="V135"/>
  <c r="V199"/>
  <c r="V58"/>
  <c r="V122"/>
  <c r="V186"/>
  <c r="V49"/>
  <c r="V113"/>
  <c r="V177"/>
  <c r="V44"/>
  <c r="V108"/>
  <c r="V172"/>
  <c r="V35"/>
  <c r="W35" s="1"/>
  <c r="V99"/>
  <c r="V163"/>
  <c r="V22"/>
  <c r="W22" s="1"/>
  <c r="V86"/>
  <c r="V150"/>
  <c r="V12"/>
  <c r="W12" s="1"/>
  <c r="V77"/>
  <c r="V141"/>
  <c r="V205"/>
  <c r="V72"/>
  <c r="V136"/>
  <c r="V200"/>
  <c r="V63"/>
  <c r="V127"/>
  <c r="V50"/>
  <c r="V114"/>
  <c r="V41"/>
  <c r="V105"/>
  <c r="V169"/>
  <c r="V36"/>
  <c r="W36" s="1"/>
  <c r="V100"/>
  <c r="V164"/>
  <c r="V27"/>
  <c r="W27" s="1"/>
  <c r="V13"/>
  <c r="W13" s="1"/>
  <c r="V78"/>
  <c r="V69"/>
  <c r="V128"/>
  <c r="V119"/>
  <c r="V106"/>
  <c r="V97"/>
  <c r="V28"/>
  <c r="W28" s="1"/>
  <c r="V19"/>
  <c r="W19" s="1"/>
  <c r="V70"/>
  <c r="V134"/>
  <c r="V198"/>
  <c r="V61"/>
  <c r="V125"/>
  <c r="V189"/>
  <c r="V56"/>
  <c r="V120"/>
  <c r="V184"/>
  <c r="V47"/>
  <c r="V111"/>
  <c r="V175"/>
  <c r="V34"/>
  <c r="W34" s="1"/>
  <c r="V98"/>
  <c r="V162"/>
  <c r="V25"/>
  <c r="W25" s="1"/>
  <c r="V89"/>
  <c r="V153"/>
  <c r="V20"/>
  <c r="W20" s="1"/>
  <c r="V84"/>
  <c r="V148"/>
  <c r="V10"/>
  <c r="W10" s="1"/>
  <c r="V75"/>
  <c r="V139"/>
  <c r="V203"/>
  <c r="V62"/>
  <c r="V126"/>
  <c r="V190"/>
  <c r="V53"/>
  <c r="V117"/>
  <c r="V181"/>
  <c r="V48"/>
  <c r="V112"/>
  <c r="V176"/>
  <c r="V39"/>
  <c r="V103"/>
  <c r="V167"/>
  <c r="V26"/>
  <c r="W26" s="1"/>
  <c r="V90"/>
  <c r="V154"/>
  <c r="V17"/>
  <c r="W17" s="1"/>
  <c r="V81"/>
  <c r="V145"/>
  <c r="V11"/>
  <c r="W11" s="1"/>
  <c r="V76"/>
  <c r="V140"/>
  <c r="V204"/>
  <c r="V67"/>
  <c r="V131"/>
  <c r="V195"/>
  <c r="V45"/>
  <c r="V173"/>
  <c r="V104"/>
  <c r="V168"/>
  <c r="V95"/>
  <c r="V159"/>
  <c r="V82"/>
  <c r="V146"/>
  <c r="V73"/>
  <c r="V137"/>
  <c r="V201"/>
  <c r="V132"/>
  <c r="V196"/>
  <c r="V123"/>
  <c r="V187"/>
  <c r="V46"/>
  <c r="V174"/>
  <c r="V37"/>
  <c r="W37" s="1"/>
  <c r="V101"/>
  <c r="V32"/>
  <c r="W32" s="1"/>
  <c r="V96"/>
  <c r="V23"/>
  <c r="W23" s="1"/>
  <c r="V87"/>
  <c r="V151"/>
  <c r="V74"/>
  <c r="V138"/>
  <c r="V65"/>
  <c r="V129"/>
  <c r="V193"/>
  <c r="V124"/>
  <c r="V188"/>
  <c r="V51"/>
  <c r="V179"/>
  <c r="V191"/>
  <c r="V91"/>
  <c r="V206"/>
  <c r="V197"/>
  <c r="V192"/>
  <c r="V183"/>
  <c r="V33"/>
  <c r="W33" s="1"/>
  <c r="V92"/>
  <c r="V83"/>
  <c r="P148"/>
  <c r="Q148" s="1"/>
  <c r="P84"/>
  <c r="Q84" s="1"/>
  <c r="T168"/>
  <c r="X168"/>
  <c r="T104"/>
  <c r="X104"/>
  <c r="T40"/>
  <c r="X40"/>
  <c r="P189"/>
  <c r="P125"/>
  <c r="Q125" s="1"/>
  <c r="P61"/>
  <c r="T145"/>
  <c r="X145"/>
  <c r="T81"/>
  <c r="X81"/>
  <c r="P166"/>
  <c r="Q166" s="1"/>
  <c r="P102"/>
  <c r="P38"/>
  <c r="T186"/>
  <c r="X186"/>
  <c r="T122"/>
  <c r="X122"/>
  <c r="T58"/>
  <c r="X58"/>
  <c r="P207"/>
  <c r="Q207" s="1"/>
  <c r="P143"/>
  <c r="Q143" s="1"/>
  <c r="P79"/>
  <c r="Q79" s="1"/>
  <c r="T163"/>
  <c r="X163"/>
  <c r="T99"/>
  <c r="X99"/>
  <c r="T31"/>
  <c r="X31"/>
  <c r="T9"/>
  <c r="X9"/>
  <c r="P152"/>
  <c r="P88"/>
  <c r="T172"/>
  <c r="X172"/>
  <c r="T108"/>
  <c r="U108" s="1"/>
  <c r="X108"/>
  <c r="T44"/>
  <c r="X44"/>
  <c r="P193"/>
  <c r="P129"/>
  <c r="Q129" s="1"/>
  <c r="P65"/>
  <c r="Q65" s="1"/>
  <c r="T149"/>
  <c r="X149"/>
  <c r="T85"/>
  <c r="X85"/>
  <c r="P170"/>
  <c r="P106"/>
  <c r="P42"/>
  <c r="T190"/>
  <c r="X190"/>
  <c r="T126"/>
  <c r="U126" s="1"/>
  <c r="X126"/>
  <c r="T62"/>
  <c r="X62"/>
  <c r="P147"/>
  <c r="P83"/>
  <c r="T167"/>
  <c r="X167"/>
  <c r="T103"/>
  <c r="U103" s="1"/>
  <c r="X103"/>
  <c r="T39"/>
  <c r="X39"/>
  <c r="P188"/>
  <c r="Q188" s="1"/>
  <c r="P124"/>
  <c r="P60"/>
  <c r="Q60" s="1"/>
  <c r="T144"/>
  <c r="X144"/>
  <c r="T80"/>
  <c r="X80"/>
  <c r="P165"/>
  <c r="P101"/>
  <c r="T185"/>
  <c r="X185"/>
  <c r="T121"/>
  <c r="X121"/>
  <c r="T57"/>
  <c r="X57"/>
  <c r="P206"/>
  <c r="P142"/>
  <c r="P78"/>
  <c r="T162"/>
  <c r="X162"/>
  <c r="T98"/>
  <c r="U98" s="1"/>
  <c r="X98"/>
  <c r="P183"/>
  <c r="P119"/>
  <c r="Q119" s="1"/>
  <c r="P55"/>
  <c r="Q55" s="1"/>
  <c r="T203"/>
  <c r="X203"/>
  <c r="T139"/>
  <c r="X139"/>
  <c r="T75"/>
  <c r="X75"/>
  <c r="F20" i="26"/>
  <c r="Q178" i="29"/>
  <c r="Q124"/>
  <c r="Q91"/>
  <c r="M117"/>
  <c r="M176"/>
  <c r="M202"/>
  <c r="M93"/>
  <c r="M152"/>
  <c r="M145"/>
  <c r="M204"/>
  <c r="M171"/>
  <c r="M54"/>
  <c r="M197"/>
  <c r="M26"/>
  <c r="M169"/>
  <c r="M195"/>
  <c r="M78"/>
  <c r="M109"/>
  <c r="M168"/>
  <c r="M135"/>
  <c r="M18"/>
  <c r="M161"/>
  <c r="M187"/>
  <c r="M70"/>
  <c r="M16"/>
  <c r="M159"/>
  <c r="M42"/>
  <c r="M185"/>
  <c r="M94"/>
  <c r="M44"/>
  <c r="M11"/>
  <c r="Q11" s="1"/>
  <c r="M150"/>
  <c r="M37"/>
  <c r="Q37" s="1"/>
  <c r="M96"/>
  <c r="Q96" s="1"/>
  <c r="M122"/>
  <c r="M9"/>
  <c r="Q9" s="1"/>
  <c r="M68"/>
  <c r="M35"/>
  <c r="M174"/>
  <c r="M7"/>
  <c r="P21"/>
  <c r="P10"/>
  <c r="P34"/>
  <c r="P35"/>
  <c r="P28"/>
  <c r="P17"/>
  <c r="R282" i="27"/>
  <c r="B150"/>
  <c r="R117"/>
  <c r="B51"/>
  <c r="B229" i="26"/>
  <c r="B159"/>
  <c r="B89"/>
  <c r="R315" i="27"/>
  <c r="B282"/>
  <c r="R249"/>
  <c r="B117"/>
  <c r="R84"/>
  <c r="B299" i="26"/>
  <c r="B315" i="27"/>
  <c r="B249"/>
  <c r="R216"/>
  <c r="R183"/>
  <c r="B84"/>
  <c r="B264" i="26"/>
  <c r="B194"/>
  <c r="B124"/>
  <c r="B54"/>
  <c r="B216" i="27"/>
  <c r="B183"/>
  <c r="R150"/>
  <c r="R51"/>
  <c r="B334" i="26"/>
  <c r="T8" i="29"/>
  <c r="X8"/>
  <c r="T13"/>
  <c r="X13"/>
  <c r="T10"/>
  <c r="X10"/>
  <c r="P176"/>
  <c r="P112"/>
  <c r="Q112" s="1"/>
  <c r="P48"/>
  <c r="T196"/>
  <c r="X196"/>
  <c r="T132"/>
  <c r="U132" s="1"/>
  <c r="X132"/>
  <c r="T68"/>
  <c r="X68"/>
  <c r="P153"/>
  <c r="Q153" s="1"/>
  <c r="P89"/>
  <c r="Q89" s="1"/>
  <c r="T173"/>
  <c r="X173"/>
  <c r="T109"/>
  <c r="U109" s="1"/>
  <c r="X109"/>
  <c r="T45"/>
  <c r="X45"/>
  <c r="P194"/>
  <c r="P130"/>
  <c r="P66"/>
  <c r="T150"/>
  <c r="X150"/>
  <c r="T86"/>
  <c r="X86"/>
  <c r="P171"/>
  <c r="P107"/>
  <c r="P43"/>
  <c r="T191"/>
  <c r="X191"/>
  <c r="T127"/>
  <c r="U127" s="1"/>
  <c r="X127"/>
  <c r="T63"/>
  <c r="X63"/>
  <c r="T24"/>
  <c r="X24"/>
  <c r="T25"/>
  <c r="X25"/>
  <c r="P164"/>
  <c r="P100"/>
  <c r="T184"/>
  <c r="X184"/>
  <c r="T120"/>
  <c r="U120" s="1"/>
  <c r="X120"/>
  <c r="T56"/>
  <c r="X56"/>
  <c r="P205"/>
  <c r="Q205" s="1"/>
  <c r="P141"/>
  <c r="P77"/>
  <c r="T161"/>
  <c r="X161"/>
  <c r="T97"/>
  <c r="X97"/>
  <c r="P182"/>
  <c r="P118"/>
  <c r="P54"/>
  <c r="T202"/>
  <c r="X202"/>
  <c r="T138"/>
  <c r="U138" s="1"/>
  <c r="X138"/>
  <c r="T74"/>
  <c r="X74"/>
  <c r="P159"/>
  <c r="P95"/>
  <c r="T179"/>
  <c r="X179"/>
  <c r="T115"/>
  <c r="U115" s="1"/>
  <c r="X115"/>
  <c r="T51"/>
  <c r="X51"/>
  <c r="T18"/>
  <c r="X18"/>
  <c r="T21"/>
  <c r="X21"/>
  <c r="T32"/>
  <c r="X32"/>
  <c r="T37"/>
  <c r="X37"/>
  <c r="U168"/>
  <c r="P168"/>
  <c r="U104"/>
  <c r="P104"/>
  <c r="U40"/>
  <c r="P40"/>
  <c r="T188"/>
  <c r="U188" s="1"/>
  <c r="X188"/>
  <c r="T124"/>
  <c r="U124" s="1"/>
  <c r="X124"/>
  <c r="T60"/>
  <c r="U60" s="1"/>
  <c r="X60"/>
  <c r="U145"/>
  <c r="P145"/>
  <c r="U81"/>
  <c r="P81"/>
  <c r="T165"/>
  <c r="U165" s="1"/>
  <c r="X165"/>
  <c r="T101"/>
  <c r="U101" s="1"/>
  <c r="X101"/>
  <c r="U186"/>
  <c r="P186"/>
  <c r="U122"/>
  <c r="P122"/>
  <c r="Q122" s="1"/>
  <c r="U58"/>
  <c r="P58"/>
  <c r="T206"/>
  <c r="U206" s="1"/>
  <c r="X206"/>
  <c r="T142"/>
  <c r="U142" s="1"/>
  <c r="X142"/>
  <c r="T78"/>
  <c r="U78" s="1"/>
  <c r="X78"/>
  <c r="U163"/>
  <c r="P163"/>
  <c r="U99"/>
  <c r="P99"/>
  <c r="T183"/>
  <c r="U183" s="1"/>
  <c r="X183"/>
  <c r="T119"/>
  <c r="U119" s="1"/>
  <c r="X119"/>
  <c r="T55"/>
  <c r="U55" s="1"/>
  <c r="X55"/>
  <c r="T34"/>
  <c r="X34"/>
  <c r="T16"/>
  <c r="X16"/>
  <c r="T15"/>
  <c r="X15"/>
  <c r="P204"/>
  <c r="P140"/>
  <c r="P76"/>
  <c r="T160"/>
  <c r="U160" s="1"/>
  <c r="X160"/>
  <c r="T96"/>
  <c r="U96" s="1"/>
  <c r="X96"/>
  <c r="P181"/>
  <c r="P117"/>
  <c r="P53"/>
  <c r="Q53" s="1"/>
  <c r="T201"/>
  <c r="U201" s="1"/>
  <c r="X201"/>
  <c r="T137"/>
  <c r="U137" s="1"/>
  <c r="X137"/>
  <c r="T73"/>
  <c r="U73" s="1"/>
  <c r="X73"/>
  <c r="P158"/>
  <c r="P94"/>
  <c r="T178"/>
  <c r="U178" s="1"/>
  <c r="X178"/>
  <c r="T114"/>
  <c r="U114" s="1"/>
  <c r="X114"/>
  <c r="T50"/>
  <c r="U50" s="1"/>
  <c r="X50"/>
  <c r="P199"/>
  <c r="P135"/>
  <c r="P71"/>
  <c r="T155"/>
  <c r="U155" s="1"/>
  <c r="X155"/>
  <c r="T91"/>
  <c r="U91" s="1"/>
  <c r="X91"/>
  <c r="G20" i="26"/>
  <c r="Q77" i="29"/>
  <c r="Q155"/>
  <c r="Q38"/>
  <c r="M181"/>
  <c r="M10"/>
  <c r="Q10" s="1"/>
  <c r="U10" s="1"/>
  <c r="M8"/>
  <c r="Q8" s="1"/>
  <c r="U8" s="1"/>
  <c r="M62"/>
  <c r="M157"/>
  <c r="Q183"/>
  <c r="Q66"/>
  <c r="M12"/>
  <c r="Q12" s="1"/>
  <c r="U12" s="1"/>
  <c r="M118"/>
  <c r="M64"/>
  <c r="M90"/>
  <c r="M36"/>
  <c r="Q36" s="1"/>
  <c r="U36" s="1"/>
  <c r="M142"/>
  <c r="M173"/>
  <c r="M199"/>
  <c r="M82"/>
  <c r="M28"/>
  <c r="M134"/>
  <c r="M21"/>
  <c r="M80"/>
  <c r="M106"/>
  <c r="M52"/>
  <c r="M19"/>
  <c r="Q19" s="1"/>
  <c r="U19" s="1"/>
  <c r="M158"/>
  <c r="M49"/>
  <c r="M108"/>
  <c r="M75"/>
  <c r="M101"/>
  <c r="M160"/>
  <c r="Q160" s="1"/>
  <c r="M47"/>
  <c r="M186"/>
  <c r="Q186" s="1"/>
  <c r="M73"/>
  <c r="M132"/>
  <c r="M99"/>
  <c r="P15"/>
  <c r="Q15" s="1"/>
  <c r="U15" s="1"/>
  <c r="P14"/>
  <c r="P26"/>
  <c r="P27"/>
  <c r="B314" i="27"/>
  <c r="B248"/>
  <c r="R215"/>
  <c r="R182"/>
  <c r="B83"/>
  <c r="B298" i="26"/>
  <c r="B215" i="27"/>
  <c r="B182"/>
  <c r="R149"/>
  <c r="R50"/>
  <c r="B263" i="26"/>
  <c r="B193"/>
  <c r="B123"/>
  <c r="B53"/>
  <c r="R281" i="27"/>
  <c r="B149"/>
  <c r="R116"/>
  <c r="B50"/>
  <c r="B333" i="26"/>
  <c r="R314" i="27"/>
  <c r="B281"/>
  <c r="R248"/>
  <c r="B116"/>
  <c r="R83"/>
  <c r="B228" i="26"/>
  <c r="B158"/>
  <c r="B88"/>
  <c r="P192" i="29"/>
  <c r="P128"/>
  <c r="P64"/>
  <c r="T148"/>
  <c r="U148" s="1"/>
  <c r="X148"/>
  <c r="T84"/>
  <c r="U84" s="1"/>
  <c r="X84"/>
  <c r="P169"/>
  <c r="P105"/>
  <c r="P41"/>
  <c r="T189"/>
  <c r="U189" s="1"/>
  <c r="X189"/>
  <c r="T125"/>
  <c r="U125" s="1"/>
  <c r="X125"/>
  <c r="T61"/>
  <c r="U61" s="1"/>
  <c r="X61"/>
  <c r="P146"/>
  <c r="P82"/>
  <c r="T166"/>
  <c r="U166" s="1"/>
  <c r="X166"/>
  <c r="T102"/>
  <c r="U102" s="1"/>
  <c r="X102"/>
  <c r="T38"/>
  <c r="U38" s="1"/>
  <c r="X38"/>
  <c r="P187"/>
  <c r="Q187" s="1"/>
  <c r="P123"/>
  <c r="P59"/>
  <c r="T207"/>
  <c r="U207" s="1"/>
  <c r="X207"/>
  <c r="T143"/>
  <c r="U143" s="1"/>
  <c r="X143"/>
  <c r="T79"/>
  <c r="U79" s="1"/>
  <c r="X79"/>
  <c r="U180"/>
  <c r="P180"/>
  <c r="U116"/>
  <c r="P116"/>
  <c r="U52"/>
  <c r="P52"/>
  <c r="T200"/>
  <c r="X200"/>
  <c r="T136"/>
  <c r="X136"/>
  <c r="T72"/>
  <c r="X72"/>
  <c r="P157"/>
  <c r="U93"/>
  <c r="P93"/>
  <c r="T177"/>
  <c r="X177"/>
  <c r="T113"/>
  <c r="X113"/>
  <c r="T49"/>
  <c r="X49"/>
  <c r="U198"/>
  <c r="P198"/>
  <c r="U134"/>
  <c r="P134"/>
  <c r="U70"/>
  <c r="P70"/>
  <c r="T154"/>
  <c r="X154"/>
  <c r="T90"/>
  <c r="X90"/>
  <c r="U175"/>
  <c r="P175"/>
  <c r="U111"/>
  <c r="P111"/>
  <c r="U47"/>
  <c r="P47"/>
  <c r="T195"/>
  <c r="X195"/>
  <c r="T131"/>
  <c r="X131"/>
  <c r="T67"/>
  <c r="X67"/>
  <c r="U184"/>
  <c r="P184"/>
  <c r="Q184" s="1"/>
  <c r="P120"/>
  <c r="U56"/>
  <c r="P56"/>
  <c r="Q56" s="1"/>
  <c r="T204"/>
  <c r="U204" s="1"/>
  <c r="X204"/>
  <c r="T140"/>
  <c r="U140" s="1"/>
  <c r="X140"/>
  <c r="T76"/>
  <c r="U76" s="1"/>
  <c r="X76"/>
  <c r="U161"/>
  <c r="P161"/>
  <c r="U97"/>
  <c r="P97"/>
  <c r="T181"/>
  <c r="U181" s="1"/>
  <c r="X181"/>
  <c r="T117"/>
  <c r="U117" s="1"/>
  <c r="X117"/>
  <c r="T53"/>
  <c r="U53" s="1"/>
  <c r="X53"/>
  <c r="U202"/>
  <c r="P202"/>
  <c r="P138"/>
  <c r="Q138" s="1"/>
  <c r="U74"/>
  <c r="P74"/>
  <c r="T158"/>
  <c r="U158" s="1"/>
  <c r="X158"/>
  <c r="T94"/>
  <c r="U94" s="1"/>
  <c r="X94"/>
  <c r="U179"/>
  <c r="P179"/>
  <c r="Q179" s="1"/>
  <c r="P115"/>
  <c r="Q115" s="1"/>
  <c r="U51"/>
  <c r="P51"/>
  <c r="Q51" s="1"/>
  <c r="T199"/>
  <c r="U199" s="1"/>
  <c r="X199"/>
  <c r="T135"/>
  <c r="U135" s="1"/>
  <c r="X135"/>
  <c r="T71"/>
  <c r="U71" s="1"/>
  <c r="X71"/>
  <c r="T29"/>
  <c r="X29"/>
  <c r="T26"/>
  <c r="X26"/>
  <c r="T11"/>
  <c r="X11"/>
  <c r="P156"/>
  <c r="P92"/>
  <c r="T176"/>
  <c r="U176" s="1"/>
  <c r="X176"/>
  <c r="T112"/>
  <c r="U112" s="1"/>
  <c r="X112"/>
  <c r="T48"/>
  <c r="U48" s="1"/>
  <c r="X48"/>
  <c r="P197"/>
  <c r="P133"/>
  <c r="Q133" s="1"/>
  <c r="P69"/>
  <c r="T153"/>
  <c r="U153" s="1"/>
  <c r="X153"/>
  <c r="T89"/>
  <c r="U89" s="1"/>
  <c r="X89"/>
  <c r="P174"/>
  <c r="P110"/>
  <c r="P46"/>
  <c r="T194"/>
  <c r="U194" s="1"/>
  <c r="X194"/>
  <c r="T130"/>
  <c r="U130" s="1"/>
  <c r="X130"/>
  <c r="T66"/>
  <c r="U66" s="1"/>
  <c r="X66"/>
  <c r="P151"/>
  <c r="P87"/>
  <c r="Q87" s="1"/>
  <c r="T171"/>
  <c r="U171" s="1"/>
  <c r="X171"/>
  <c r="T107"/>
  <c r="U107" s="1"/>
  <c r="X107"/>
  <c r="T43"/>
  <c r="U43" s="1"/>
  <c r="X43"/>
  <c r="C20" i="26"/>
  <c r="Q189" i="29"/>
  <c r="Q61"/>
  <c r="Q34"/>
  <c r="U34" s="1"/>
  <c r="Q141"/>
  <c r="Q50"/>
  <c r="M193"/>
  <c r="Q102"/>
  <c r="M48"/>
  <c r="M74"/>
  <c r="M126"/>
  <c r="M24"/>
  <c r="Q24" s="1"/>
  <c r="Q130"/>
  <c r="M17"/>
  <c r="Q17" s="1"/>
  <c r="M76"/>
  <c r="Q76" s="1"/>
  <c r="M43"/>
  <c r="Q43" s="1"/>
  <c r="M182"/>
  <c r="Q182" s="1"/>
  <c r="M69"/>
  <c r="M128"/>
  <c r="Q128" s="1"/>
  <c r="M154"/>
  <c r="M41"/>
  <c r="M100"/>
  <c r="Q100" s="1"/>
  <c r="M67"/>
  <c r="M206"/>
  <c r="M40"/>
  <c r="Q40" s="1"/>
  <c r="M146"/>
  <c r="M33"/>
  <c r="Q33" s="1"/>
  <c r="U33" s="1"/>
  <c r="M92"/>
  <c r="M59"/>
  <c r="M198"/>
  <c r="Q198" s="1"/>
  <c r="M85"/>
  <c r="M144"/>
  <c r="M31"/>
  <c r="Q31" s="1"/>
  <c r="M170"/>
  <c r="Q170" s="1"/>
  <c r="M57"/>
  <c r="M116"/>
  <c r="M83"/>
  <c r="Q83" s="1"/>
  <c r="M113"/>
  <c r="M172"/>
  <c r="M139"/>
  <c r="M22"/>
  <c r="Q22" s="1"/>
  <c r="M165"/>
  <c r="Q165" s="1"/>
  <c r="M111"/>
  <c r="M137"/>
  <c r="Q137" s="1"/>
  <c r="M196"/>
  <c r="M163"/>
  <c r="Q163" s="1"/>
  <c r="M46"/>
  <c r="P13"/>
  <c r="Q13" s="1"/>
  <c r="U13" s="1"/>
  <c r="P18"/>
  <c r="P16"/>
  <c r="P7"/>
  <c r="U144"/>
  <c r="P144"/>
  <c r="U80"/>
  <c r="P80"/>
  <c r="Q80" s="1"/>
  <c r="T164"/>
  <c r="U164" s="1"/>
  <c r="X164"/>
  <c r="T100"/>
  <c r="U100" s="1"/>
  <c r="X100"/>
  <c r="U185"/>
  <c r="P185"/>
  <c r="U121"/>
  <c r="P121"/>
  <c r="U57"/>
  <c r="P57"/>
  <c r="T205"/>
  <c r="U205" s="1"/>
  <c r="X205"/>
  <c r="T141"/>
  <c r="U141" s="1"/>
  <c r="X141"/>
  <c r="T77"/>
  <c r="U77" s="1"/>
  <c r="X77"/>
  <c r="U162"/>
  <c r="P162"/>
  <c r="Q162" s="1"/>
  <c r="P98"/>
  <c r="Q98" s="1"/>
  <c r="T182"/>
  <c r="U182" s="1"/>
  <c r="X182"/>
  <c r="T118"/>
  <c r="U118" s="1"/>
  <c r="X118"/>
  <c r="T54"/>
  <c r="U54" s="1"/>
  <c r="X54"/>
  <c r="U203"/>
  <c r="P203"/>
  <c r="U139"/>
  <c r="P139"/>
  <c r="U75"/>
  <c r="P75"/>
  <c r="Q75" s="1"/>
  <c r="T159"/>
  <c r="U159" s="1"/>
  <c r="X159"/>
  <c r="T95"/>
  <c r="U95" s="1"/>
  <c r="X95"/>
  <c r="T23"/>
  <c r="U23" s="1"/>
  <c r="X23"/>
  <c r="U196"/>
  <c r="P196"/>
  <c r="P132"/>
  <c r="Q132" s="1"/>
  <c r="U68"/>
  <c r="P68"/>
  <c r="T152"/>
  <c r="U152" s="1"/>
  <c r="X152"/>
  <c r="T88"/>
  <c r="U88" s="1"/>
  <c r="X88"/>
  <c r="U173"/>
  <c r="P173"/>
  <c r="P109"/>
  <c r="U45"/>
  <c r="P45"/>
  <c r="T193"/>
  <c r="U193" s="1"/>
  <c r="X193"/>
  <c r="T129"/>
  <c r="U129" s="1"/>
  <c r="X129"/>
  <c r="T65"/>
  <c r="U65" s="1"/>
  <c r="X65"/>
  <c r="U150"/>
  <c r="P150"/>
  <c r="U86"/>
  <c r="P86"/>
  <c r="T170"/>
  <c r="U170" s="1"/>
  <c r="X170"/>
  <c r="T106"/>
  <c r="U106" s="1"/>
  <c r="X106"/>
  <c r="T42"/>
  <c r="U42" s="1"/>
  <c r="X42"/>
  <c r="U191"/>
  <c r="P191"/>
  <c r="Q191" s="1"/>
  <c r="P127"/>
  <c r="Q127" s="1"/>
  <c r="U63"/>
  <c r="P63"/>
  <c r="Q63" s="1"/>
  <c r="T147"/>
  <c r="U147" s="1"/>
  <c r="X147"/>
  <c r="T83"/>
  <c r="U83" s="1"/>
  <c r="X83"/>
  <c r="T22"/>
  <c r="X22"/>
  <c r="T14"/>
  <c r="X14"/>
  <c r="U200"/>
  <c r="P200"/>
  <c r="Q200" s="1"/>
  <c r="U136"/>
  <c r="P136"/>
  <c r="Q136" s="1"/>
  <c r="U72"/>
  <c r="P72"/>
  <c r="Q72" s="1"/>
  <c r="T156"/>
  <c r="U156" s="1"/>
  <c r="X156"/>
  <c r="T92"/>
  <c r="U92" s="1"/>
  <c r="X92"/>
  <c r="U177"/>
  <c r="P177"/>
  <c r="U113"/>
  <c r="P113"/>
  <c r="U49"/>
  <c r="P49"/>
  <c r="T197"/>
  <c r="U197" s="1"/>
  <c r="X197"/>
  <c r="T133"/>
  <c r="U133" s="1"/>
  <c r="X133"/>
  <c r="T69"/>
  <c r="U69" s="1"/>
  <c r="X69"/>
  <c r="U154"/>
  <c r="P154"/>
  <c r="U90"/>
  <c r="P90"/>
  <c r="T174"/>
  <c r="U174" s="1"/>
  <c r="X174"/>
  <c r="T110"/>
  <c r="U110" s="1"/>
  <c r="X110"/>
  <c r="T46"/>
  <c r="U46" s="1"/>
  <c r="X46"/>
  <c r="U195"/>
  <c r="P195"/>
  <c r="U131"/>
  <c r="P131"/>
  <c r="U67"/>
  <c r="P67"/>
  <c r="T151"/>
  <c r="U151" s="1"/>
  <c r="X151"/>
  <c r="T87"/>
  <c r="U87" s="1"/>
  <c r="X87"/>
  <c r="T20"/>
  <c r="U20" s="1"/>
  <c r="X20"/>
  <c r="T35"/>
  <c r="X35"/>
  <c r="T17"/>
  <c r="X17"/>
  <c r="U172"/>
  <c r="P172"/>
  <c r="P108"/>
  <c r="U44"/>
  <c r="P44"/>
  <c r="T192"/>
  <c r="U192" s="1"/>
  <c r="X192"/>
  <c r="T128"/>
  <c r="U128" s="1"/>
  <c r="X128"/>
  <c r="T64"/>
  <c r="U64" s="1"/>
  <c r="X64"/>
  <c r="U149"/>
  <c r="P149"/>
  <c r="U85"/>
  <c r="P85"/>
  <c r="T169"/>
  <c r="U169" s="1"/>
  <c r="X169"/>
  <c r="T105"/>
  <c r="U105" s="1"/>
  <c r="X105"/>
  <c r="T41"/>
  <c r="U41" s="1"/>
  <c r="X41"/>
  <c r="U190"/>
  <c r="P190"/>
  <c r="Q190" s="1"/>
  <c r="P126"/>
  <c r="U62"/>
  <c r="P62"/>
  <c r="T146"/>
  <c r="U146" s="1"/>
  <c r="X146"/>
  <c r="T82"/>
  <c r="U82" s="1"/>
  <c r="X82"/>
  <c r="U167"/>
  <c r="P167"/>
  <c r="Q167" s="1"/>
  <c r="P103"/>
  <c r="Q103" s="1"/>
  <c r="U39"/>
  <c r="P39"/>
  <c r="Q39" s="1"/>
  <c r="T187"/>
  <c r="U187" s="1"/>
  <c r="X187"/>
  <c r="T123"/>
  <c r="U123" s="1"/>
  <c r="X123"/>
  <c r="T59"/>
  <c r="U59" s="1"/>
  <c r="X59"/>
  <c r="Q120"/>
  <c r="Q151"/>
  <c r="Q114"/>
  <c r="Q27"/>
  <c r="U27" s="1"/>
  <c r="U25"/>
  <c r="M29"/>
  <c r="M88"/>
  <c r="Q88" s="1"/>
  <c r="Q194"/>
  <c r="M81"/>
  <c r="M140"/>
  <c r="Q140" s="1"/>
  <c r="M107"/>
  <c r="Q192"/>
  <c r="M105"/>
  <c r="Q105" s="1"/>
  <c r="M164"/>
  <c r="M131"/>
  <c r="M14"/>
  <c r="Q14" s="1"/>
  <c r="M45"/>
  <c r="M104"/>
  <c r="Q104" s="1"/>
  <c r="M71"/>
  <c r="Q71" s="1"/>
  <c r="M97"/>
  <c r="M156"/>
  <c r="M123"/>
  <c r="Q123" s="1"/>
  <c r="M149"/>
  <c r="M95"/>
  <c r="Q95" s="1"/>
  <c r="M121"/>
  <c r="M180"/>
  <c r="M147"/>
  <c r="M30"/>
  <c r="Q30" s="1"/>
  <c r="U30" s="1"/>
  <c r="M177"/>
  <c r="M203"/>
  <c r="M86"/>
  <c r="M32"/>
  <c r="Q32" s="1"/>
  <c r="U32" s="1"/>
  <c r="M175"/>
  <c r="M58"/>
  <c r="Q58" s="1"/>
  <c r="M201"/>
  <c r="M110"/>
  <c r="P29"/>
  <c r="H20" i="26"/>
  <c r="E20"/>
  <c r="D20"/>
  <c r="L20"/>
  <c r="O62"/>
  <c r="G62"/>
  <c r="P61"/>
  <c r="I61"/>
  <c r="K60"/>
  <c r="M64"/>
  <c r="P62"/>
  <c r="I62"/>
  <c r="K61"/>
  <c r="C61"/>
  <c r="M60"/>
  <c r="E60"/>
  <c r="K62"/>
  <c r="C62"/>
  <c r="M61"/>
  <c r="E61"/>
  <c r="O60"/>
  <c r="G60"/>
  <c r="E67"/>
  <c r="E65"/>
  <c r="E64"/>
  <c r="M62"/>
  <c r="E62"/>
  <c r="O61"/>
  <c r="G61"/>
  <c r="P60"/>
  <c r="I60"/>
  <c r="M58"/>
  <c r="I58"/>
  <c r="E58"/>
  <c r="P57"/>
  <c r="L57"/>
  <c r="H57"/>
  <c r="D57"/>
  <c r="N54"/>
  <c r="J54"/>
  <c r="F54"/>
  <c r="M53"/>
  <c r="I53"/>
  <c r="E53"/>
  <c r="K51"/>
  <c r="G51"/>
  <c r="C51"/>
  <c r="M49"/>
  <c r="I49"/>
  <c r="E49"/>
  <c r="N58"/>
  <c r="J58"/>
  <c r="F58"/>
  <c r="M57"/>
  <c r="I57"/>
  <c r="E57"/>
  <c r="K54"/>
  <c r="G54"/>
  <c r="C54"/>
  <c r="N53"/>
  <c r="J53"/>
  <c r="F53"/>
  <c r="L51"/>
  <c r="H51"/>
  <c r="D51"/>
  <c r="N49"/>
  <c r="J49"/>
  <c r="F49"/>
  <c r="O58"/>
  <c r="K58"/>
  <c r="G58"/>
  <c r="C58"/>
  <c r="N57"/>
  <c r="J57"/>
  <c r="F57"/>
  <c r="L54"/>
  <c r="H54"/>
  <c r="D54"/>
  <c r="K53"/>
  <c r="G53"/>
  <c r="C53"/>
  <c r="M51"/>
  <c r="I51"/>
  <c r="E51"/>
  <c r="K49"/>
  <c r="G49"/>
  <c r="C49"/>
  <c r="C60"/>
  <c r="P58"/>
  <c r="L58"/>
  <c r="H58"/>
  <c r="D58"/>
  <c r="O57"/>
  <c r="K57"/>
  <c r="G57"/>
  <c r="C57"/>
  <c r="M54"/>
  <c r="I54"/>
  <c r="E54"/>
  <c r="L53"/>
  <c r="H53"/>
  <c r="D53"/>
  <c r="N51"/>
  <c r="J51"/>
  <c r="F51"/>
  <c r="L49"/>
  <c r="H49"/>
  <c r="D49"/>
  <c r="U28" i="27"/>
  <c r="U27"/>
  <c r="AC26"/>
  <c r="U26"/>
  <c r="AE25"/>
  <c r="W25"/>
  <c r="AF24"/>
  <c r="Y24"/>
  <c r="AE26"/>
  <c r="W26"/>
  <c r="AF25"/>
  <c r="Y25"/>
  <c r="AA24"/>
  <c r="S24"/>
  <c r="AC27"/>
  <c r="AF26"/>
  <c r="Y26"/>
  <c r="AA25"/>
  <c r="S25"/>
  <c r="AC24"/>
  <c r="U24"/>
  <c r="AA26"/>
  <c r="S26"/>
  <c r="AC25"/>
  <c r="U25"/>
  <c r="AE24"/>
  <c r="W24"/>
  <c r="R17"/>
  <c r="B17"/>
  <c r="B7" i="23"/>
  <c r="B18" i="26"/>
  <c r="B16"/>
  <c r="R15" i="27"/>
  <c r="B15"/>
  <c r="B6" i="23"/>
  <c r="B14" i="26"/>
  <c r="R13" i="27"/>
  <c r="B13"/>
  <c r="B5" i="23"/>
  <c r="R18" i="27"/>
  <c r="B18"/>
  <c r="B8" i="23"/>
  <c r="B19" i="26"/>
  <c r="D19" i="27"/>
  <c r="L19"/>
  <c r="H19"/>
  <c r="I16" i="26"/>
  <c r="M15" i="27"/>
  <c r="I15"/>
  <c r="E19"/>
  <c r="G19"/>
  <c r="K19"/>
  <c r="C19"/>
  <c r="F19"/>
  <c r="AF22"/>
  <c r="AB22"/>
  <c r="X22"/>
  <c r="T22"/>
  <c r="AD21"/>
  <c r="Z21"/>
  <c r="V21"/>
  <c r="AA18"/>
  <c r="W18"/>
  <c r="S18"/>
  <c r="AC17"/>
  <c r="Y17"/>
  <c r="U17"/>
  <c r="AA15"/>
  <c r="W15"/>
  <c r="S15"/>
  <c r="AC13"/>
  <c r="Y13"/>
  <c r="U13"/>
  <c r="U30"/>
  <c r="AC22"/>
  <c r="Y22"/>
  <c r="U22"/>
  <c r="AE21"/>
  <c r="AA21"/>
  <c r="W21"/>
  <c r="S21"/>
  <c r="AB18"/>
  <c r="X18"/>
  <c r="T18"/>
  <c r="AD17"/>
  <c r="Z17"/>
  <c r="V17"/>
  <c r="AB15"/>
  <c r="X15"/>
  <c r="T15"/>
  <c r="AD13"/>
  <c r="Z13"/>
  <c r="V13"/>
  <c r="R31"/>
  <c r="AD22"/>
  <c r="Z22"/>
  <c r="V22"/>
  <c r="AF21"/>
  <c r="AB21"/>
  <c r="X21"/>
  <c r="T21"/>
  <c r="AC18"/>
  <c r="Y18"/>
  <c r="U18"/>
  <c r="AA17"/>
  <c r="W17"/>
  <c r="S17"/>
  <c r="AC15"/>
  <c r="Y15"/>
  <c r="U15"/>
  <c r="AA13"/>
  <c r="W13"/>
  <c r="S13"/>
  <c r="AE22"/>
  <c r="AA22"/>
  <c r="W22"/>
  <c r="S22"/>
  <c r="AC21"/>
  <c r="Y21"/>
  <c r="U21"/>
  <c r="AD18"/>
  <c r="Z18"/>
  <c r="V18"/>
  <c r="AB17"/>
  <c r="X17"/>
  <c r="T17"/>
  <c r="AD15"/>
  <c r="Z15"/>
  <c r="V15"/>
  <c r="AB13"/>
  <c r="X13"/>
  <c r="T13"/>
  <c r="B68" i="26"/>
  <c r="F68"/>
  <c r="K68"/>
  <c r="C40"/>
  <c r="C11" i="23"/>
  <c r="CV213" i="17"/>
  <c r="E11" i="23" s="1"/>
  <c r="W8" i="29"/>
  <c r="N42" i="26"/>
  <c r="AH40" s="1"/>
  <c r="AG41" s="1"/>
  <c r="AG6"/>
  <c r="AG7" s="1"/>
  <c r="H40"/>
  <c r="E42"/>
  <c r="N40"/>
  <c r="E39"/>
  <c r="E41"/>
  <c r="N78"/>
  <c r="E43"/>
  <c r="A36"/>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A66" s="1"/>
  <c r="A67" s="1"/>
  <c r="E38"/>
  <c r="N41"/>
  <c r="U6" i="27"/>
  <c r="S5"/>
  <c r="AD7"/>
  <c r="U7"/>
  <c r="AD5"/>
  <c r="AA31"/>
  <c r="U3"/>
  <c r="U8"/>
  <c r="V31"/>
  <c r="N41"/>
  <c r="X5"/>
  <c r="U4"/>
  <c r="AD6"/>
  <c r="BT7" i="17"/>
  <c r="BU7" s="1"/>
  <c r="AI7" i="26"/>
  <c r="AI9"/>
  <c r="AH6"/>
  <c r="AH7" s="1"/>
  <c r="AK8" i="17"/>
  <c r="B195" i="24"/>
  <c r="X195"/>
  <c r="B183"/>
  <c r="X183"/>
  <c r="B171"/>
  <c r="X171"/>
  <c r="B159"/>
  <c r="X159"/>
  <c r="B155"/>
  <c r="X155"/>
  <c r="B143"/>
  <c r="X143"/>
  <c r="B131"/>
  <c r="X131"/>
  <c r="B119"/>
  <c r="X119"/>
  <c r="B107"/>
  <c r="X107"/>
  <c r="B95"/>
  <c r="X95"/>
  <c r="B91"/>
  <c r="X91"/>
  <c r="B79"/>
  <c r="X79"/>
  <c r="B67"/>
  <c r="X67"/>
  <c r="B55"/>
  <c r="X55"/>
  <c r="B43"/>
  <c r="X43"/>
  <c r="B31"/>
  <c r="X31"/>
  <c r="B27"/>
  <c r="X27"/>
  <c r="B15"/>
  <c r="X15"/>
  <c r="H204"/>
  <c r="B204"/>
  <c r="X204"/>
  <c r="H200"/>
  <c r="B200"/>
  <c r="X200"/>
  <c r="H196"/>
  <c r="B196"/>
  <c r="X196"/>
  <c r="H192"/>
  <c r="B192"/>
  <c r="X192"/>
  <c r="H188"/>
  <c r="B188"/>
  <c r="X188"/>
  <c r="H184"/>
  <c r="B184"/>
  <c r="X184"/>
  <c r="H180"/>
  <c r="B180"/>
  <c r="X180"/>
  <c r="H176"/>
  <c r="B176"/>
  <c r="X176"/>
  <c r="B172"/>
  <c r="X172"/>
  <c r="B168"/>
  <c r="X168"/>
  <c r="B164"/>
  <c r="X164"/>
  <c r="B160"/>
  <c r="X160"/>
  <c r="B156"/>
  <c r="X156"/>
  <c r="B152"/>
  <c r="X152"/>
  <c r="B148"/>
  <c r="X148"/>
  <c r="B144"/>
  <c r="X144"/>
  <c r="B140"/>
  <c r="X140"/>
  <c r="B136"/>
  <c r="X136"/>
  <c r="B132"/>
  <c r="X132"/>
  <c r="B128"/>
  <c r="X128"/>
  <c r="B124"/>
  <c r="X124"/>
  <c r="B120"/>
  <c r="X120"/>
  <c r="B116"/>
  <c r="X116"/>
  <c r="B112"/>
  <c r="X112"/>
  <c r="B108"/>
  <c r="X108"/>
  <c r="B104"/>
  <c r="X104"/>
  <c r="B100"/>
  <c r="X100"/>
  <c r="B96"/>
  <c r="X96"/>
  <c r="B92"/>
  <c r="X92"/>
  <c r="B88"/>
  <c r="X88"/>
  <c r="B84"/>
  <c r="X84"/>
  <c r="B80"/>
  <c r="X80"/>
  <c r="B76"/>
  <c r="X76"/>
  <c r="B72"/>
  <c r="X72"/>
  <c r="B68"/>
  <c r="X68"/>
  <c r="B64"/>
  <c r="X64"/>
  <c r="B60"/>
  <c r="X60"/>
  <c r="B56"/>
  <c r="X56"/>
  <c r="B52"/>
  <c r="X52"/>
  <c r="B48"/>
  <c r="X48"/>
  <c r="B44"/>
  <c r="X44"/>
  <c r="B40"/>
  <c r="X40"/>
  <c r="B36"/>
  <c r="X36"/>
  <c r="B32"/>
  <c r="X32"/>
  <c r="B28"/>
  <c r="X28"/>
  <c r="B24"/>
  <c r="X24"/>
  <c r="B20"/>
  <c r="X20"/>
  <c r="B16"/>
  <c r="X16"/>
  <c r="B12"/>
  <c r="X12"/>
  <c r="B8"/>
  <c r="X8"/>
  <c r="B203"/>
  <c r="X203"/>
  <c r="B191"/>
  <c r="X191"/>
  <c r="B175"/>
  <c r="X175"/>
  <c r="B163"/>
  <c r="X163"/>
  <c r="B147"/>
  <c r="X147"/>
  <c r="B135"/>
  <c r="X135"/>
  <c r="B123"/>
  <c r="X123"/>
  <c r="B115"/>
  <c r="X115"/>
  <c r="B99"/>
  <c r="X99"/>
  <c r="B87"/>
  <c r="X87"/>
  <c r="B75"/>
  <c r="X75"/>
  <c r="B59"/>
  <c r="X59"/>
  <c r="B47"/>
  <c r="X47"/>
  <c r="B39"/>
  <c r="X39"/>
  <c r="B23"/>
  <c r="X23"/>
  <c r="B11"/>
  <c r="X11"/>
  <c r="B5"/>
  <c r="B201"/>
  <c r="X201"/>
  <c r="B197"/>
  <c r="X197"/>
  <c r="B193"/>
  <c r="X193"/>
  <c r="B189"/>
  <c r="X189"/>
  <c r="B185"/>
  <c r="X185"/>
  <c r="B181"/>
  <c r="X181"/>
  <c r="B177"/>
  <c r="X177"/>
  <c r="B173"/>
  <c r="X173"/>
  <c r="B169"/>
  <c r="X169"/>
  <c r="B165"/>
  <c r="X165"/>
  <c r="B161"/>
  <c r="X161"/>
  <c r="B157"/>
  <c r="X157"/>
  <c r="B153"/>
  <c r="X153"/>
  <c r="B149"/>
  <c r="X149"/>
  <c r="B145"/>
  <c r="X145"/>
  <c r="B141"/>
  <c r="X141"/>
  <c r="B137"/>
  <c r="X137"/>
  <c r="B133"/>
  <c r="X133"/>
  <c r="B129"/>
  <c r="X129"/>
  <c r="B125"/>
  <c r="X125"/>
  <c r="B121"/>
  <c r="X121"/>
  <c r="B117"/>
  <c r="X117"/>
  <c r="B113"/>
  <c r="X113"/>
  <c r="B109"/>
  <c r="X109"/>
  <c r="B105"/>
  <c r="X105"/>
  <c r="B101"/>
  <c r="X101"/>
  <c r="B97"/>
  <c r="X97"/>
  <c r="B93"/>
  <c r="X93"/>
  <c r="B89"/>
  <c r="X89"/>
  <c r="B85"/>
  <c r="X85"/>
  <c r="B81"/>
  <c r="X81"/>
  <c r="B77"/>
  <c r="X77"/>
  <c r="B73"/>
  <c r="X73"/>
  <c r="B69"/>
  <c r="X69"/>
  <c r="B65"/>
  <c r="X65"/>
  <c r="B61"/>
  <c r="X61"/>
  <c r="B57"/>
  <c r="X57"/>
  <c r="B53"/>
  <c r="X53"/>
  <c r="B49"/>
  <c r="X49"/>
  <c r="B45"/>
  <c r="X45"/>
  <c r="B41"/>
  <c r="X41"/>
  <c r="B37"/>
  <c r="X37"/>
  <c r="B33"/>
  <c r="X33"/>
  <c r="B29"/>
  <c r="X29"/>
  <c r="B25"/>
  <c r="X25"/>
  <c r="B21"/>
  <c r="X21"/>
  <c r="B17"/>
  <c r="X17"/>
  <c r="B13"/>
  <c r="X13"/>
  <c r="B9"/>
  <c r="X9"/>
  <c r="B199"/>
  <c r="X199"/>
  <c r="B187"/>
  <c r="X187"/>
  <c r="B179"/>
  <c r="X179"/>
  <c r="B167"/>
  <c r="X167"/>
  <c r="B151"/>
  <c r="X151"/>
  <c r="B139"/>
  <c r="X139"/>
  <c r="B127"/>
  <c r="X127"/>
  <c r="B111"/>
  <c r="X111"/>
  <c r="B103"/>
  <c r="X103"/>
  <c r="B83"/>
  <c r="X83"/>
  <c r="B71"/>
  <c r="X71"/>
  <c r="B63"/>
  <c r="X63"/>
  <c r="B51"/>
  <c r="X51"/>
  <c r="B35"/>
  <c r="X35"/>
  <c r="B19"/>
  <c r="X19"/>
  <c r="B7"/>
  <c r="X7"/>
  <c r="B202"/>
  <c r="X202"/>
  <c r="B198"/>
  <c r="X198"/>
  <c r="B194"/>
  <c r="X194"/>
  <c r="B190"/>
  <c r="X190"/>
  <c r="B186"/>
  <c r="X186"/>
  <c r="B182"/>
  <c r="X182"/>
  <c r="B178"/>
  <c r="X178"/>
  <c r="B174"/>
  <c r="X174"/>
  <c r="B170"/>
  <c r="X170"/>
  <c r="B166"/>
  <c r="X166"/>
  <c r="B162"/>
  <c r="X162"/>
  <c r="B158"/>
  <c r="X158"/>
  <c r="B154"/>
  <c r="X154"/>
  <c r="B150"/>
  <c r="X150"/>
  <c r="B146"/>
  <c r="X146"/>
  <c r="B142"/>
  <c r="X142"/>
  <c r="B138"/>
  <c r="X138"/>
  <c r="B134"/>
  <c r="X134"/>
  <c r="B130"/>
  <c r="X130"/>
  <c r="B126"/>
  <c r="X126"/>
  <c r="B122"/>
  <c r="X122"/>
  <c r="B118"/>
  <c r="X118"/>
  <c r="B114"/>
  <c r="X114"/>
  <c r="B110"/>
  <c r="X110"/>
  <c r="B106"/>
  <c r="X106"/>
  <c r="B102"/>
  <c r="X102"/>
  <c r="B98"/>
  <c r="X98"/>
  <c r="B94"/>
  <c r="X94"/>
  <c r="B90"/>
  <c r="X90"/>
  <c r="B86"/>
  <c r="X86"/>
  <c r="B82"/>
  <c r="X82"/>
  <c r="B78"/>
  <c r="X78"/>
  <c r="B74"/>
  <c r="X74"/>
  <c r="B70"/>
  <c r="X70"/>
  <c r="B66"/>
  <c r="X66"/>
  <c r="B62"/>
  <c r="X62"/>
  <c r="B58"/>
  <c r="X58"/>
  <c r="B54"/>
  <c r="X54"/>
  <c r="B50"/>
  <c r="X50"/>
  <c r="B46"/>
  <c r="X46"/>
  <c r="B42"/>
  <c r="X42"/>
  <c r="B38"/>
  <c r="X38"/>
  <c r="B34"/>
  <c r="X34"/>
  <c r="B30"/>
  <c r="X30"/>
  <c r="B26"/>
  <c r="X26"/>
  <c r="B22"/>
  <c r="X22"/>
  <c r="B18"/>
  <c r="X18"/>
  <c r="B14"/>
  <c r="X14"/>
  <c r="B10"/>
  <c r="X10"/>
  <c r="B6"/>
  <c r="X6"/>
  <c r="BX7" i="17"/>
  <c r="AJ7"/>
  <c r="AK7" s="1"/>
  <c r="BF7"/>
  <c r="AN7"/>
  <c r="W170" i="24"/>
  <c r="W166"/>
  <c r="W162"/>
  <c r="W154"/>
  <c r="W150"/>
  <c r="W146"/>
  <c r="W82"/>
  <c r="W58"/>
  <c r="BT8" i="17"/>
  <c r="W91" i="24"/>
  <c r="W83"/>
  <c r="W173"/>
  <c r="H172"/>
  <c r="H168"/>
  <c r="H164"/>
  <c r="H160"/>
  <c r="H156"/>
  <c r="W156"/>
  <c r="H152"/>
  <c r="W144"/>
  <c r="W72"/>
  <c r="W183"/>
  <c r="W177"/>
  <c r="W175"/>
  <c r="W109"/>
  <c r="W203"/>
  <c r="W201"/>
  <c r="W181"/>
  <c r="W179"/>
  <c r="W172"/>
  <c r="W126"/>
  <c r="W180"/>
  <c r="W168"/>
  <c r="W160"/>
  <c r="W152"/>
  <c r="W182"/>
  <c r="W174"/>
  <c r="W158"/>
  <c r="W80"/>
  <c r="W64"/>
  <c r="W56"/>
  <c r="W40"/>
  <c r="W74"/>
  <c r="W66"/>
  <c r="W50"/>
  <c r="W42"/>
  <c r="W76"/>
  <c r="W60"/>
  <c r="W52"/>
  <c r="W44"/>
  <c r="W36"/>
  <c r="W98"/>
  <c r="W94"/>
  <c r="W90"/>
  <c r="W86"/>
  <c r="W78"/>
  <c r="W70"/>
  <c r="W62"/>
  <c r="W54"/>
  <c r="W46"/>
  <c r="W38"/>
  <c r="W99"/>
  <c r="W95"/>
  <c r="U96"/>
  <c r="U76"/>
  <c r="U60"/>
  <c r="U44"/>
  <c r="U93"/>
  <c r="BB7" i="17"/>
  <c r="BC7" s="1"/>
  <c r="U94" i="24"/>
  <c r="U82"/>
  <c r="U74"/>
  <c r="U66"/>
  <c r="U54"/>
  <c r="U50"/>
  <c r="U42"/>
  <c r="U38"/>
  <c r="U179"/>
  <c r="U175"/>
  <c r="U163"/>
  <c r="U159"/>
  <c r="U148"/>
  <c r="U150"/>
  <c r="U118"/>
  <c r="U152"/>
  <c r="U144"/>
  <c r="U120"/>
  <c r="U146"/>
  <c r="U138"/>
  <c r="U122"/>
  <c r="U84"/>
  <c r="U68"/>
  <c r="U52"/>
  <c r="U36"/>
  <c r="U86"/>
  <c r="U70"/>
  <c r="U100"/>
  <c r="U92"/>
  <c r="U88"/>
  <c r="U80"/>
  <c r="U72"/>
  <c r="U64"/>
  <c r="U56"/>
  <c r="U48"/>
  <c r="U40"/>
  <c r="U90"/>
  <c r="U58"/>
  <c r="S78"/>
  <c r="S62"/>
  <c r="S46"/>
  <c r="S143"/>
  <c r="S133"/>
  <c r="S123"/>
  <c r="S115"/>
  <c r="S111"/>
  <c r="S172"/>
  <c r="S170"/>
  <c r="S168"/>
  <c r="S166"/>
  <c r="S156"/>
  <c r="S124"/>
  <c r="S96"/>
  <c r="S72"/>
  <c r="S122"/>
  <c r="S171"/>
  <c r="S169"/>
  <c r="S162"/>
  <c r="S155"/>
  <c r="S140"/>
  <c r="S128"/>
  <c r="S126"/>
  <c r="S154"/>
  <c r="S130"/>
  <c r="S144"/>
  <c r="S132"/>
  <c r="S94"/>
  <c r="S86"/>
  <c r="S54"/>
  <c r="S106"/>
  <c r="S102"/>
  <c r="S98"/>
  <c r="H148"/>
  <c r="H144"/>
  <c r="H140"/>
  <c r="H136"/>
  <c r="H132"/>
  <c r="H128"/>
  <c r="H124"/>
  <c r="H120"/>
  <c r="H116"/>
  <c r="H112"/>
  <c r="H108"/>
  <c r="H104"/>
  <c r="H100"/>
  <c r="H96"/>
  <c r="H92"/>
  <c r="H88"/>
  <c r="H84"/>
  <c r="H80"/>
  <c r="H76"/>
  <c r="H72"/>
  <c r="H68"/>
  <c r="H64"/>
  <c r="H60"/>
  <c r="H56"/>
  <c r="H52"/>
  <c r="H48"/>
  <c r="H44"/>
  <c r="H40"/>
  <c r="H36"/>
  <c r="H32"/>
  <c r="H28"/>
  <c r="H24"/>
  <c r="H20"/>
  <c r="H16"/>
  <c r="H12"/>
  <c r="H8"/>
  <c r="I204"/>
  <c r="I202"/>
  <c r="I200"/>
  <c r="I198"/>
  <c r="I196"/>
  <c r="I194"/>
  <c r="I192"/>
  <c r="I190"/>
  <c r="I188"/>
  <c r="I186"/>
  <c r="I184"/>
  <c r="I182"/>
  <c r="I180"/>
  <c r="I178"/>
  <c r="I176"/>
  <c r="I174"/>
  <c r="I172"/>
  <c r="I170"/>
  <c r="I168"/>
  <c r="I166"/>
  <c r="I164"/>
  <c r="I162"/>
  <c r="I160"/>
  <c r="I158"/>
  <c r="I156"/>
  <c r="I154"/>
  <c r="I152"/>
  <c r="I150"/>
  <c r="I148"/>
  <c r="I146"/>
  <c r="I144"/>
  <c r="I142"/>
  <c r="I140"/>
  <c r="I138"/>
  <c r="I136"/>
  <c r="I134"/>
  <c r="I132"/>
  <c r="I130"/>
  <c r="I128"/>
  <c r="I126"/>
  <c r="I124"/>
  <c r="I122"/>
  <c r="I120"/>
  <c r="I118"/>
  <c r="I116"/>
  <c r="I114"/>
  <c r="I112"/>
  <c r="I110"/>
  <c r="I108"/>
  <c r="I106"/>
  <c r="I104"/>
  <c r="I102"/>
  <c r="I100"/>
  <c r="I98"/>
  <c r="I96"/>
  <c r="I94"/>
  <c r="I92"/>
  <c r="I90"/>
  <c r="I88"/>
  <c r="I86"/>
  <c r="I84"/>
  <c r="I82"/>
  <c r="I80"/>
  <c r="I78"/>
  <c r="I76"/>
  <c r="I74"/>
  <c r="I72"/>
  <c r="I70"/>
  <c r="I68"/>
  <c r="I66"/>
  <c r="I64"/>
  <c r="I62"/>
  <c r="I60"/>
  <c r="I58"/>
  <c r="I56"/>
  <c r="I54"/>
  <c r="I52"/>
  <c r="I50"/>
  <c r="I48"/>
  <c r="I46"/>
  <c r="I44"/>
  <c r="I42"/>
  <c r="I40"/>
  <c r="I38"/>
  <c r="I36"/>
  <c r="I34"/>
  <c r="I32"/>
  <c r="I30"/>
  <c r="I28"/>
  <c r="I26"/>
  <c r="I24"/>
  <c r="I22"/>
  <c r="I20"/>
  <c r="I18"/>
  <c r="I16"/>
  <c r="I14"/>
  <c r="I12"/>
  <c r="I10"/>
  <c r="I8"/>
  <c r="I6"/>
  <c r="H202"/>
  <c r="H198"/>
  <c r="H194"/>
  <c r="H190"/>
  <c r="H186"/>
  <c r="H182"/>
  <c r="H178"/>
  <c r="H174"/>
  <c r="H170"/>
  <c r="H166"/>
  <c r="H162"/>
  <c r="H158"/>
  <c r="H154"/>
  <c r="H150"/>
  <c r="H146"/>
  <c r="H142"/>
  <c r="H138"/>
  <c r="H134"/>
  <c r="H130"/>
  <c r="H126"/>
  <c r="H122"/>
  <c r="H118"/>
  <c r="H114"/>
  <c r="H110"/>
  <c r="H106"/>
  <c r="H102"/>
  <c r="H98"/>
  <c r="H94"/>
  <c r="H90"/>
  <c r="H86"/>
  <c r="H82"/>
  <c r="H78"/>
  <c r="H74"/>
  <c r="H70"/>
  <c r="H66"/>
  <c r="H62"/>
  <c r="H58"/>
  <c r="H54"/>
  <c r="H50"/>
  <c r="H46"/>
  <c r="H42"/>
  <c r="H38"/>
  <c r="H34"/>
  <c r="H30"/>
  <c r="H26"/>
  <c r="H22"/>
  <c r="H18"/>
  <c r="H14"/>
  <c r="H10"/>
  <c r="H6"/>
  <c r="Q108"/>
  <c r="I203"/>
  <c r="I201"/>
  <c r="I199"/>
  <c r="I197"/>
  <c r="I195"/>
  <c r="I193"/>
  <c r="I191"/>
  <c r="I189"/>
  <c r="I187"/>
  <c r="I185"/>
  <c r="I183"/>
  <c r="I181"/>
  <c r="I179"/>
  <c r="I177"/>
  <c r="I175"/>
  <c r="I173"/>
  <c r="I171"/>
  <c r="I169"/>
  <c r="I167"/>
  <c r="I165"/>
  <c r="I163"/>
  <c r="I161"/>
  <c r="I159"/>
  <c r="I157"/>
  <c r="I155"/>
  <c r="I153"/>
  <c r="I151"/>
  <c r="I149"/>
  <c r="I147"/>
  <c r="I145"/>
  <c r="I143"/>
  <c r="I141"/>
  <c r="I139"/>
  <c r="I137"/>
  <c r="I135"/>
  <c r="I133"/>
  <c r="I131"/>
  <c r="I129"/>
  <c r="I127"/>
  <c r="I125"/>
  <c r="I123"/>
  <c r="I121"/>
  <c r="I119"/>
  <c r="I117"/>
  <c r="I115"/>
  <c r="I113"/>
  <c r="I111"/>
  <c r="I109"/>
  <c r="I107"/>
  <c r="I105"/>
  <c r="I103"/>
  <c r="I101"/>
  <c r="I99"/>
  <c r="I97"/>
  <c r="I95"/>
  <c r="I93"/>
  <c r="I91"/>
  <c r="I89"/>
  <c r="I87"/>
  <c r="I85"/>
  <c r="I83"/>
  <c r="I81"/>
  <c r="I79"/>
  <c r="I77"/>
  <c r="I75"/>
  <c r="I73"/>
  <c r="I71"/>
  <c r="I69"/>
  <c r="I67"/>
  <c r="I65"/>
  <c r="I63"/>
  <c r="I61"/>
  <c r="I59"/>
  <c r="I57"/>
  <c r="I55"/>
  <c r="I53"/>
  <c r="I51"/>
  <c r="I49"/>
  <c r="I47"/>
  <c r="I45"/>
  <c r="I43"/>
  <c r="I41"/>
  <c r="I39"/>
  <c r="I37"/>
  <c r="I35"/>
  <c r="I33"/>
  <c r="I31"/>
  <c r="I29"/>
  <c r="I27"/>
  <c r="I25"/>
  <c r="I23"/>
  <c r="I21"/>
  <c r="I19"/>
  <c r="I17"/>
  <c r="I15"/>
  <c r="I13"/>
  <c r="I11"/>
  <c r="I9"/>
  <c r="I7"/>
  <c r="H203"/>
  <c r="H201"/>
  <c r="H199"/>
  <c r="H197"/>
  <c r="H195"/>
  <c r="H193"/>
  <c r="H191"/>
  <c r="H189"/>
  <c r="H187"/>
  <c r="H185"/>
  <c r="H183"/>
  <c r="H181"/>
  <c r="H179"/>
  <c r="H177"/>
  <c r="H175"/>
  <c r="H173"/>
  <c r="H171"/>
  <c r="H169"/>
  <c r="H167"/>
  <c r="H165"/>
  <c r="H163"/>
  <c r="H161"/>
  <c r="H159"/>
  <c r="H157"/>
  <c r="H155"/>
  <c r="H153"/>
  <c r="H151"/>
  <c r="H149"/>
  <c r="H147"/>
  <c r="H145"/>
  <c r="H143"/>
  <c r="H141"/>
  <c r="H139"/>
  <c r="H137"/>
  <c r="H135"/>
  <c r="H133"/>
  <c r="H131"/>
  <c r="H129"/>
  <c r="H127"/>
  <c r="H125"/>
  <c r="H123"/>
  <c r="H121"/>
  <c r="H119"/>
  <c r="H117"/>
  <c r="H115"/>
  <c r="H113"/>
  <c r="H111"/>
  <c r="H109"/>
  <c r="H107"/>
  <c r="H105"/>
  <c r="H103"/>
  <c r="H101"/>
  <c r="H99"/>
  <c r="H97"/>
  <c r="H95"/>
  <c r="H93"/>
  <c r="H91"/>
  <c r="H89"/>
  <c r="H87"/>
  <c r="H85"/>
  <c r="H83"/>
  <c r="H81"/>
  <c r="H79"/>
  <c r="H77"/>
  <c r="H75"/>
  <c r="H73"/>
  <c r="H71"/>
  <c r="H69"/>
  <c r="H67"/>
  <c r="H65"/>
  <c r="H63"/>
  <c r="H61"/>
  <c r="H59"/>
  <c r="H57"/>
  <c r="H55"/>
  <c r="H53"/>
  <c r="H51"/>
  <c r="H49"/>
  <c r="H47"/>
  <c r="H45"/>
  <c r="H43"/>
  <c r="H41"/>
  <c r="H39"/>
  <c r="H37"/>
  <c r="H35"/>
  <c r="H33"/>
  <c r="H31"/>
  <c r="H29"/>
  <c r="H27"/>
  <c r="H25"/>
  <c r="H23"/>
  <c r="H21"/>
  <c r="H19"/>
  <c r="H17"/>
  <c r="H15"/>
  <c r="H13"/>
  <c r="H11"/>
  <c r="H9"/>
  <c r="H7"/>
  <c r="Q50"/>
  <c r="F202"/>
  <c r="G202"/>
  <c r="C202"/>
  <c r="D202"/>
  <c r="F198"/>
  <c r="G198"/>
  <c r="C198"/>
  <c r="D198"/>
  <c r="F194"/>
  <c r="G194"/>
  <c r="C194"/>
  <c r="D194"/>
  <c r="F190"/>
  <c r="G190"/>
  <c r="C190"/>
  <c r="D190"/>
  <c r="F186"/>
  <c r="G186"/>
  <c r="C186"/>
  <c r="D186"/>
  <c r="F182"/>
  <c r="G182"/>
  <c r="C182"/>
  <c r="D182"/>
  <c r="F178"/>
  <c r="G178"/>
  <c r="C178"/>
  <c r="D178"/>
  <c r="F174"/>
  <c r="G174"/>
  <c r="C174"/>
  <c r="D174"/>
  <c r="F170"/>
  <c r="G170"/>
  <c r="C170"/>
  <c r="D170"/>
  <c r="F166"/>
  <c r="G166"/>
  <c r="C166"/>
  <c r="D166"/>
  <c r="F162"/>
  <c r="G162"/>
  <c r="C162"/>
  <c r="D162"/>
  <c r="F158"/>
  <c r="G158"/>
  <c r="C158"/>
  <c r="D158"/>
  <c r="F154"/>
  <c r="G154"/>
  <c r="C154"/>
  <c r="D154"/>
  <c r="F150"/>
  <c r="G150"/>
  <c r="C150"/>
  <c r="D150"/>
  <c r="F146"/>
  <c r="G146"/>
  <c r="C146"/>
  <c r="D146"/>
  <c r="F142"/>
  <c r="G142"/>
  <c r="C142"/>
  <c r="D142"/>
  <c r="F138"/>
  <c r="G138"/>
  <c r="C138"/>
  <c r="D138"/>
  <c r="F134"/>
  <c r="G134"/>
  <c r="C134"/>
  <c r="D134"/>
  <c r="F130"/>
  <c r="G130"/>
  <c r="C130"/>
  <c r="D130"/>
  <c r="F126"/>
  <c r="G126"/>
  <c r="C126"/>
  <c r="D126"/>
  <c r="F122"/>
  <c r="G122"/>
  <c r="C122"/>
  <c r="D122"/>
  <c r="F118"/>
  <c r="G118"/>
  <c r="C118"/>
  <c r="D118"/>
  <c r="F114"/>
  <c r="G114"/>
  <c r="C114"/>
  <c r="D114"/>
  <c r="F110"/>
  <c r="G110"/>
  <c r="C110"/>
  <c r="D110"/>
  <c r="F106"/>
  <c r="G106"/>
  <c r="C106"/>
  <c r="D106"/>
  <c r="F102"/>
  <c r="G102"/>
  <c r="C102"/>
  <c r="D102"/>
  <c r="F98"/>
  <c r="G98"/>
  <c r="C98"/>
  <c r="D98"/>
  <c r="F94"/>
  <c r="G94"/>
  <c r="C94"/>
  <c r="D94"/>
  <c r="F90"/>
  <c r="G90"/>
  <c r="C90"/>
  <c r="D90"/>
  <c r="F86"/>
  <c r="G86"/>
  <c r="C86"/>
  <c r="D86"/>
  <c r="F82"/>
  <c r="G82"/>
  <c r="C82"/>
  <c r="D82"/>
  <c r="F78"/>
  <c r="G78"/>
  <c r="C78"/>
  <c r="D78"/>
  <c r="F74"/>
  <c r="G74"/>
  <c r="C74"/>
  <c r="D74"/>
  <c r="F70"/>
  <c r="G70"/>
  <c r="C70"/>
  <c r="D70"/>
  <c r="F66"/>
  <c r="G66"/>
  <c r="C66"/>
  <c r="D66"/>
  <c r="F62"/>
  <c r="G62"/>
  <c r="C62"/>
  <c r="D62"/>
  <c r="F58"/>
  <c r="G58"/>
  <c r="C58"/>
  <c r="D58"/>
  <c r="F54"/>
  <c r="G54"/>
  <c r="C54"/>
  <c r="D54"/>
  <c r="F50"/>
  <c r="G50"/>
  <c r="C50"/>
  <c r="D50"/>
  <c r="F46"/>
  <c r="G46"/>
  <c r="C46"/>
  <c r="D46"/>
  <c r="F42"/>
  <c r="G42"/>
  <c r="C42"/>
  <c r="D42"/>
  <c r="F38"/>
  <c r="G38"/>
  <c r="C38"/>
  <c r="D38"/>
  <c r="F34"/>
  <c r="G34"/>
  <c r="E34"/>
  <c r="C34"/>
  <c r="D34"/>
  <c r="F30"/>
  <c r="G30"/>
  <c r="E30"/>
  <c r="C30"/>
  <c r="D30"/>
  <c r="F26"/>
  <c r="G26"/>
  <c r="E26"/>
  <c r="C26"/>
  <c r="D26"/>
  <c r="F22"/>
  <c r="G22"/>
  <c r="E22"/>
  <c r="C22"/>
  <c r="D22"/>
  <c r="F18"/>
  <c r="G18"/>
  <c r="E18"/>
  <c r="C18"/>
  <c r="D18"/>
  <c r="F14"/>
  <c r="G14"/>
  <c r="E14"/>
  <c r="C14"/>
  <c r="D14"/>
  <c r="F10"/>
  <c r="G10"/>
  <c r="E10"/>
  <c r="C10"/>
  <c r="D10"/>
  <c r="G6"/>
  <c r="F6"/>
  <c r="E6"/>
  <c r="C6"/>
  <c r="D6"/>
  <c r="F203"/>
  <c r="G203"/>
  <c r="C203"/>
  <c r="D203"/>
  <c r="F199"/>
  <c r="G199"/>
  <c r="C199"/>
  <c r="D199"/>
  <c r="F195"/>
  <c r="G195"/>
  <c r="C195"/>
  <c r="D195"/>
  <c r="F191"/>
  <c r="G191"/>
  <c r="C191"/>
  <c r="D191"/>
  <c r="F187"/>
  <c r="G187"/>
  <c r="C187"/>
  <c r="D187"/>
  <c r="F183"/>
  <c r="G183"/>
  <c r="C183"/>
  <c r="D183"/>
  <c r="F179"/>
  <c r="G179"/>
  <c r="C179"/>
  <c r="D179"/>
  <c r="F175"/>
  <c r="G175"/>
  <c r="C175"/>
  <c r="D175"/>
  <c r="F171"/>
  <c r="G171"/>
  <c r="C171"/>
  <c r="D171"/>
  <c r="F167"/>
  <c r="G167"/>
  <c r="C167"/>
  <c r="D167"/>
  <c r="F163"/>
  <c r="G163"/>
  <c r="C163"/>
  <c r="D163"/>
  <c r="F159"/>
  <c r="G159"/>
  <c r="C159"/>
  <c r="D159"/>
  <c r="F155"/>
  <c r="G155"/>
  <c r="C155"/>
  <c r="D155"/>
  <c r="F151"/>
  <c r="G151"/>
  <c r="C151"/>
  <c r="D151"/>
  <c r="F147"/>
  <c r="G147"/>
  <c r="C147"/>
  <c r="D147"/>
  <c r="F143"/>
  <c r="G143"/>
  <c r="C143"/>
  <c r="D143"/>
  <c r="F139"/>
  <c r="G139"/>
  <c r="C139"/>
  <c r="D139"/>
  <c r="F135"/>
  <c r="G135"/>
  <c r="C135"/>
  <c r="D135"/>
  <c r="F131"/>
  <c r="G131"/>
  <c r="C131"/>
  <c r="D131"/>
  <c r="F127"/>
  <c r="G127"/>
  <c r="C127"/>
  <c r="D127"/>
  <c r="F123"/>
  <c r="G123"/>
  <c r="C123"/>
  <c r="D123"/>
  <c r="F119"/>
  <c r="G119"/>
  <c r="C119"/>
  <c r="D119"/>
  <c r="F115"/>
  <c r="G115"/>
  <c r="C115"/>
  <c r="D115"/>
  <c r="F111"/>
  <c r="G111"/>
  <c r="C111"/>
  <c r="D111"/>
  <c r="F107"/>
  <c r="G107"/>
  <c r="C107"/>
  <c r="D107"/>
  <c r="F103"/>
  <c r="G103"/>
  <c r="C103"/>
  <c r="D103"/>
  <c r="F99"/>
  <c r="G99"/>
  <c r="C99"/>
  <c r="D99"/>
  <c r="F95"/>
  <c r="G95"/>
  <c r="C95"/>
  <c r="D95"/>
  <c r="F91"/>
  <c r="G91"/>
  <c r="C91"/>
  <c r="D91"/>
  <c r="F87"/>
  <c r="G87"/>
  <c r="C87"/>
  <c r="D87"/>
  <c r="F83"/>
  <c r="G83"/>
  <c r="C83"/>
  <c r="D83"/>
  <c r="F79"/>
  <c r="G79"/>
  <c r="C79"/>
  <c r="D79"/>
  <c r="F75"/>
  <c r="G75"/>
  <c r="C75"/>
  <c r="D75"/>
  <c r="F71"/>
  <c r="G71"/>
  <c r="C71"/>
  <c r="D71"/>
  <c r="F67"/>
  <c r="G67"/>
  <c r="C67"/>
  <c r="D67"/>
  <c r="F63"/>
  <c r="G63"/>
  <c r="C63"/>
  <c r="D63"/>
  <c r="F59"/>
  <c r="G59"/>
  <c r="C59"/>
  <c r="D59"/>
  <c r="F55"/>
  <c r="G55"/>
  <c r="C55"/>
  <c r="D55"/>
  <c r="F51"/>
  <c r="G51"/>
  <c r="C51"/>
  <c r="D51"/>
  <c r="F47"/>
  <c r="G47"/>
  <c r="C47"/>
  <c r="D47"/>
  <c r="F43"/>
  <c r="G43"/>
  <c r="C43"/>
  <c r="D43"/>
  <c r="F39"/>
  <c r="G39"/>
  <c r="C39"/>
  <c r="D39"/>
  <c r="F35"/>
  <c r="G35"/>
  <c r="C35"/>
  <c r="D35"/>
  <c r="F31"/>
  <c r="G31"/>
  <c r="E31"/>
  <c r="C31"/>
  <c r="D31"/>
  <c r="F27"/>
  <c r="G27"/>
  <c r="E27"/>
  <c r="C27"/>
  <c r="D27"/>
  <c r="F23"/>
  <c r="G23"/>
  <c r="E23"/>
  <c r="C23"/>
  <c r="D23"/>
  <c r="F19"/>
  <c r="G19"/>
  <c r="E19"/>
  <c r="C19"/>
  <c r="D19"/>
  <c r="F15"/>
  <c r="G15"/>
  <c r="E15"/>
  <c r="C15"/>
  <c r="D15"/>
  <c r="F11"/>
  <c r="G11"/>
  <c r="E11"/>
  <c r="C11"/>
  <c r="D11"/>
  <c r="G7"/>
  <c r="F7"/>
  <c r="E7"/>
  <c r="C7"/>
  <c r="D7"/>
  <c r="F204"/>
  <c r="G204"/>
  <c r="C204"/>
  <c r="D204"/>
  <c r="F200"/>
  <c r="G200"/>
  <c r="C200"/>
  <c r="D200"/>
  <c r="F196"/>
  <c r="G196"/>
  <c r="C196"/>
  <c r="D196"/>
  <c r="F192"/>
  <c r="G192"/>
  <c r="C192"/>
  <c r="D192"/>
  <c r="F188"/>
  <c r="G188"/>
  <c r="C188"/>
  <c r="D188"/>
  <c r="F184"/>
  <c r="G184"/>
  <c r="C184"/>
  <c r="D184"/>
  <c r="F180"/>
  <c r="G180"/>
  <c r="C180"/>
  <c r="D180"/>
  <c r="F176"/>
  <c r="G176"/>
  <c r="C176"/>
  <c r="D176"/>
  <c r="F172"/>
  <c r="G172"/>
  <c r="C172"/>
  <c r="D172"/>
  <c r="F168"/>
  <c r="G168"/>
  <c r="C168"/>
  <c r="D168"/>
  <c r="F164"/>
  <c r="G164"/>
  <c r="C164"/>
  <c r="D164"/>
  <c r="F160"/>
  <c r="G160"/>
  <c r="C160"/>
  <c r="D160"/>
  <c r="F156"/>
  <c r="G156"/>
  <c r="C156"/>
  <c r="D156"/>
  <c r="F152"/>
  <c r="G152"/>
  <c r="C152"/>
  <c r="D152"/>
  <c r="F148"/>
  <c r="G148"/>
  <c r="C148"/>
  <c r="D148"/>
  <c r="F144"/>
  <c r="G144"/>
  <c r="C144"/>
  <c r="D144"/>
  <c r="F140"/>
  <c r="G140"/>
  <c r="C140"/>
  <c r="D140"/>
  <c r="F136"/>
  <c r="G136"/>
  <c r="C136"/>
  <c r="D136"/>
  <c r="F132"/>
  <c r="G132"/>
  <c r="C132"/>
  <c r="D132"/>
  <c r="F128"/>
  <c r="G128"/>
  <c r="C128"/>
  <c r="D128"/>
  <c r="F124"/>
  <c r="G124"/>
  <c r="C124"/>
  <c r="D124"/>
  <c r="F120"/>
  <c r="G120"/>
  <c r="C120"/>
  <c r="D120"/>
  <c r="F116"/>
  <c r="G116"/>
  <c r="C116"/>
  <c r="D116"/>
  <c r="F112"/>
  <c r="G112"/>
  <c r="C112"/>
  <c r="D112"/>
  <c r="F108"/>
  <c r="G108"/>
  <c r="C108"/>
  <c r="D108"/>
  <c r="F104"/>
  <c r="G104"/>
  <c r="C104"/>
  <c r="D104"/>
  <c r="F100"/>
  <c r="G100"/>
  <c r="C100"/>
  <c r="D100"/>
  <c r="F96"/>
  <c r="G96"/>
  <c r="C96"/>
  <c r="D96"/>
  <c r="F92"/>
  <c r="G92"/>
  <c r="C92"/>
  <c r="D92"/>
  <c r="F88"/>
  <c r="G88"/>
  <c r="C88"/>
  <c r="D88"/>
  <c r="F84"/>
  <c r="G84"/>
  <c r="C84"/>
  <c r="D84"/>
  <c r="F80"/>
  <c r="G80"/>
  <c r="C80"/>
  <c r="D80"/>
  <c r="F76"/>
  <c r="G76"/>
  <c r="C76"/>
  <c r="D76"/>
  <c r="F72"/>
  <c r="G72"/>
  <c r="C72"/>
  <c r="D72"/>
  <c r="F68"/>
  <c r="G68"/>
  <c r="C68"/>
  <c r="D68"/>
  <c r="F64"/>
  <c r="G64"/>
  <c r="C64"/>
  <c r="D64"/>
  <c r="F60"/>
  <c r="G60"/>
  <c r="C60"/>
  <c r="D60"/>
  <c r="F56"/>
  <c r="G56"/>
  <c r="C56"/>
  <c r="D56"/>
  <c r="F52"/>
  <c r="G52"/>
  <c r="C52"/>
  <c r="D52"/>
  <c r="F48"/>
  <c r="G48"/>
  <c r="C48"/>
  <c r="D48"/>
  <c r="F44"/>
  <c r="G44"/>
  <c r="C44"/>
  <c r="D44"/>
  <c r="F40"/>
  <c r="G40"/>
  <c r="C40"/>
  <c r="D40"/>
  <c r="F36"/>
  <c r="G36"/>
  <c r="C36"/>
  <c r="D36"/>
  <c r="F32"/>
  <c r="G32"/>
  <c r="E32"/>
  <c r="C32"/>
  <c r="D32"/>
  <c r="F28"/>
  <c r="G28"/>
  <c r="E28"/>
  <c r="C28"/>
  <c r="D28"/>
  <c r="F24"/>
  <c r="G24"/>
  <c r="E24"/>
  <c r="C24"/>
  <c r="D24"/>
  <c r="F20"/>
  <c r="G20"/>
  <c r="E20"/>
  <c r="C20"/>
  <c r="D20"/>
  <c r="F16"/>
  <c r="G16"/>
  <c r="E16"/>
  <c r="C16"/>
  <c r="D16"/>
  <c r="F12"/>
  <c r="G12"/>
  <c r="E12"/>
  <c r="C12"/>
  <c r="D12"/>
  <c r="G8"/>
  <c r="F8"/>
  <c r="E8"/>
  <c r="C8"/>
  <c r="D8"/>
  <c r="G201"/>
  <c r="C201"/>
  <c r="D201"/>
  <c r="F201"/>
  <c r="G197"/>
  <c r="C197"/>
  <c r="D197"/>
  <c r="F197"/>
  <c r="G193"/>
  <c r="C193"/>
  <c r="D193"/>
  <c r="F193"/>
  <c r="G189"/>
  <c r="C189"/>
  <c r="D189"/>
  <c r="F189"/>
  <c r="G185"/>
  <c r="C185"/>
  <c r="D185"/>
  <c r="F185"/>
  <c r="G181"/>
  <c r="C181"/>
  <c r="D181"/>
  <c r="F181"/>
  <c r="G177"/>
  <c r="C177"/>
  <c r="D177"/>
  <c r="F177"/>
  <c r="G173"/>
  <c r="C173"/>
  <c r="D173"/>
  <c r="F173"/>
  <c r="G169"/>
  <c r="C169"/>
  <c r="D169"/>
  <c r="F169"/>
  <c r="G165"/>
  <c r="C165"/>
  <c r="D165"/>
  <c r="F165"/>
  <c r="G161"/>
  <c r="C161"/>
  <c r="D161"/>
  <c r="F161"/>
  <c r="G157"/>
  <c r="C157"/>
  <c r="D157"/>
  <c r="F157"/>
  <c r="G153"/>
  <c r="C153"/>
  <c r="D153"/>
  <c r="F153"/>
  <c r="G149"/>
  <c r="C149"/>
  <c r="D149"/>
  <c r="F149"/>
  <c r="G145"/>
  <c r="C145"/>
  <c r="D145"/>
  <c r="F145"/>
  <c r="G141"/>
  <c r="C141"/>
  <c r="D141"/>
  <c r="F141"/>
  <c r="G137"/>
  <c r="C137"/>
  <c r="D137"/>
  <c r="F137"/>
  <c r="G133"/>
  <c r="C133"/>
  <c r="D133"/>
  <c r="F133"/>
  <c r="G129"/>
  <c r="C129"/>
  <c r="D129"/>
  <c r="F129"/>
  <c r="G125"/>
  <c r="C125"/>
  <c r="D125"/>
  <c r="F125"/>
  <c r="G121"/>
  <c r="C121"/>
  <c r="D121"/>
  <c r="F121"/>
  <c r="G117"/>
  <c r="C117"/>
  <c r="D117"/>
  <c r="F117"/>
  <c r="G113"/>
  <c r="C113"/>
  <c r="D113"/>
  <c r="F113"/>
  <c r="G109"/>
  <c r="C109"/>
  <c r="D109"/>
  <c r="F109"/>
  <c r="G105"/>
  <c r="C105"/>
  <c r="D105"/>
  <c r="F105"/>
  <c r="G101"/>
  <c r="C101"/>
  <c r="D101"/>
  <c r="F101"/>
  <c r="G97"/>
  <c r="C97"/>
  <c r="D97"/>
  <c r="F97"/>
  <c r="G93"/>
  <c r="C93"/>
  <c r="D93"/>
  <c r="F93"/>
  <c r="G89"/>
  <c r="C89"/>
  <c r="D89"/>
  <c r="F89"/>
  <c r="G85"/>
  <c r="C85"/>
  <c r="D85"/>
  <c r="F85"/>
  <c r="G81"/>
  <c r="C81"/>
  <c r="D81"/>
  <c r="F81"/>
  <c r="G77"/>
  <c r="C77"/>
  <c r="D77"/>
  <c r="F77"/>
  <c r="G73"/>
  <c r="C73"/>
  <c r="D73"/>
  <c r="F73"/>
  <c r="G69"/>
  <c r="C69"/>
  <c r="D69"/>
  <c r="F69"/>
  <c r="G65"/>
  <c r="C65"/>
  <c r="D65"/>
  <c r="F65"/>
  <c r="G61"/>
  <c r="C61"/>
  <c r="D61"/>
  <c r="F61"/>
  <c r="G57"/>
  <c r="C57"/>
  <c r="D57"/>
  <c r="F57"/>
  <c r="G53"/>
  <c r="C53"/>
  <c r="D53"/>
  <c r="F53"/>
  <c r="G49"/>
  <c r="C49"/>
  <c r="D49"/>
  <c r="F49"/>
  <c r="G45"/>
  <c r="C45"/>
  <c r="D45"/>
  <c r="F45"/>
  <c r="G41"/>
  <c r="C41"/>
  <c r="D41"/>
  <c r="F41"/>
  <c r="G37"/>
  <c r="C37"/>
  <c r="D37"/>
  <c r="F37"/>
  <c r="G33"/>
  <c r="E33"/>
  <c r="C33"/>
  <c r="D33"/>
  <c r="F33"/>
  <c r="G29"/>
  <c r="E29"/>
  <c r="C29"/>
  <c r="D29"/>
  <c r="F29"/>
  <c r="G25"/>
  <c r="E25"/>
  <c r="C25"/>
  <c r="D25"/>
  <c r="F25"/>
  <c r="G21"/>
  <c r="E21"/>
  <c r="C21"/>
  <c r="D21"/>
  <c r="F21"/>
  <c r="G17"/>
  <c r="E17"/>
  <c r="C17"/>
  <c r="D17"/>
  <c r="F17"/>
  <c r="G13"/>
  <c r="E13"/>
  <c r="C13"/>
  <c r="D13"/>
  <c r="F13"/>
  <c r="G9"/>
  <c r="E9"/>
  <c r="C9"/>
  <c r="D9"/>
  <c r="F9"/>
  <c r="G8" i="22"/>
  <c r="G7"/>
  <c r="AL5" i="10"/>
  <c r="AK5"/>
  <c r="AJ5"/>
  <c r="AF5"/>
  <c r="AE5"/>
  <c r="AD5"/>
  <c r="AC5"/>
  <c r="AE4"/>
  <c r="AC4"/>
  <c r="Y5"/>
  <c r="X5"/>
  <c r="W5"/>
  <c r="V5"/>
  <c r="X4"/>
  <c r="V4"/>
  <c r="R5"/>
  <c r="Q5"/>
  <c r="G6" i="22"/>
  <c r="J4" i="10"/>
  <c r="I4"/>
  <c r="H4"/>
  <c r="G4"/>
  <c r="F4"/>
  <c r="E4"/>
  <c r="D4"/>
  <c r="B4"/>
  <c r="C4"/>
  <c r="A2"/>
  <c r="A3"/>
  <c r="Q90" i="29" l="1"/>
  <c r="Q74"/>
  <c r="U24"/>
  <c r="Q101"/>
  <c r="U14"/>
  <c r="U9"/>
  <c r="Q196"/>
  <c r="Q146"/>
  <c r="Q47"/>
  <c r="E63" i="27"/>
  <c r="M60"/>
  <c r="P59"/>
  <c r="I59"/>
  <c r="P58"/>
  <c r="I58"/>
  <c r="P57"/>
  <c r="I57"/>
  <c r="N55"/>
  <c r="J55"/>
  <c r="F55"/>
  <c r="N54"/>
  <c r="J54"/>
  <c r="F54"/>
  <c r="K59"/>
  <c r="C59"/>
  <c r="K58"/>
  <c r="C58"/>
  <c r="K57"/>
  <c r="C57"/>
  <c r="O55"/>
  <c r="K55"/>
  <c r="G55"/>
  <c r="C55"/>
  <c r="O54"/>
  <c r="K54"/>
  <c r="G54"/>
  <c r="C54"/>
  <c r="M51"/>
  <c r="I51"/>
  <c r="E51"/>
  <c r="M50"/>
  <c r="I50"/>
  <c r="E50"/>
  <c r="E60"/>
  <c r="M59"/>
  <c r="E59"/>
  <c r="M58"/>
  <c r="E58"/>
  <c r="M57"/>
  <c r="E57"/>
  <c r="P55"/>
  <c r="L55"/>
  <c r="H55"/>
  <c r="D55"/>
  <c r="P54"/>
  <c r="L54"/>
  <c r="H54"/>
  <c r="D54"/>
  <c r="O59"/>
  <c r="G59"/>
  <c r="O58"/>
  <c r="G58"/>
  <c r="O57"/>
  <c r="G57"/>
  <c r="M55"/>
  <c r="I55"/>
  <c r="E55"/>
  <c r="M54"/>
  <c r="I54"/>
  <c r="E54"/>
  <c r="K51"/>
  <c r="G51"/>
  <c r="C51"/>
  <c r="K50"/>
  <c r="G50"/>
  <c r="N51"/>
  <c r="F51"/>
  <c r="J50"/>
  <c r="C50"/>
  <c r="M48"/>
  <c r="I48"/>
  <c r="E48"/>
  <c r="K46"/>
  <c r="G46"/>
  <c r="C46"/>
  <c r="H51"/>
  <c r="L50"/>
  <c r="D50"/>
  <c r="N48"/>
  <c r="J48"/>
  <c r="F48"/>
  <c r="L46"/>
  <c r="H46"/>
  <c r="D46"/>
  <c r="J51"/>
  <c r="N50"/>
  <c r="F50"/>
  <c r="K48"/>
  <c r="G48"/>
  <c r="G52" s="1"/>
  <c r="C48"/>
  <c r="M46"/>
  <c r="I46"/>
  <c r="E46"/>
  <c r="E52" s="1"/>
  <c r="L51"/>
  <c r="D51"/>
  <c r="H50"/>
  <c r="L48"/>
  <c r="H48"/>
  <c r="H52" s="1"/>
  <c r="D48"/>
  <c r="N46"/>
  <c r="N52" s="1"/>
  <c r="J46"/>
  <c r="F46"/>
  <c r="D52"/>
  <c r="E61"/>
  <c r="Q197" i="29"/>
  <c r="Q28"/>
  <c r="U28" s="1"/>
  <c r="Q142"/>
  <c r="Q118"/>
  <c r="Q94"/>
  <c r="Q172"/>
  <c r="Q67"/>
  <c r="U31"/>
  <c r="Q59"/>
  <c r="Q41"/>
  <c r="Q147"/>
  <c r="Q107"/>
  <c r="Q21"/>
  <c r="Q199"/>
  <c r="Q152"/>
  <c r="Q92"/>
  <c r="Q86"/>
  <c r="Q69"/>
  <c r="Q45"/>
  <c r="Q144"/>
  <c r="Q159"/>
  <c r="Q46"/>
  <c r="Q99"/>
  <c r="Q64"/>
  <c r="Q117"/>
  <c r="C55" i="26"/>
  <c r="Q82" i="29"/>
  <c r="Q181"/>
  <c r="Q78"/>
  <c r="Q42"/>
  <c r="H55" i="26"/>
  <c r="K55"/>
  <c r="Q139" i="29"/>
  <c r="Q35"/>
  <c r="Q154"/>
  <c r="Q156"/>
  <c r="Q97"/>
  <c r="Q111"/>
  <c r="Q116"/>
  <c r="Q49"/>
  <c r="Q157"/>
  <c r="Q158"/>
  <c r="Q81"/>
  <c r="Q164"/>
  <c r="Q171"/>
  <c r="Q48"/>
  <c r="Q68"/>
  <c r="U37"/>
  <c r="Q16"/>
  <c r="U16" s="1"/>
  <c r="Q18"/>
  <c r="U18" s="1"/>
  <c r="Q204"/>
  <c r="Q93"/>
  <c r="Q202"/>
  <c r="Q29"/>
  <c r="U29" s="1"/>
  <c r="Q149"/>
  <c r="U22"/>
  <c r="U17"/>
  <c r="Q108"/>
  <c r="Q134"/>
  <c r="Q173"/>
  <c r="U35"/>
  <c r="Q44"/>
  <c r="Q161"/>
  <c r="Q109"/>
  <c r="Q26"/>
  <c r="U26" s="1"/>
  <c r="Q113"/>
  <c r="Q126"/>
  <c r="Q110"/>
  <c r="Q175"/>
  <c r="Q52"/>
  <c r="Q180"/>
  <c r="U21"/>
  <c r="Q145"/>
  <c r="Q174"/>
  <c r="U11"/>
  <c r="Q168"/>
  <c r="Q169"/>
  <c r="Q54"/>
  <c r="Q176"/>
  <c r="Q131"/>
  <c r="Q177"/>
  <c r="Q203"/>
  <c r="Q121"/>
  <c r="Q57"/>
  <c r="Q85"/>
  <c r="Q62"/>
  <c r="Q7"/>
  <c r="U7" s="1"/>
  <c r="Q150"/>
  <c r="Q185"/>
  <c r="Q70"/>
  <c r="Q135"/>
  <c r="Q195"/>
  <c r="Q206"/>
  <c r="Q106"/>
  <c r="Q193"/>
  <c r="Q73"/>
  <c r="Q201"/>
  <c r="L55" i="26"/>
  <c r="J55"/>
  <c r="I55"/>
  <c r="E102"/>
  <c r="E100"/>
  <c r="E99"/>
  <c r="M97"/>
  <c r="E97"/>
  <c r="O96"/>
  <c r="G96"/>
  <c r="P95"/>
  <c r="I95"/>
  <c r="O93"/>
  <c r="K93"/>
  <c r="G93"/>
  <c r="C93"/>
  <c r="N92"/>
  <c r="J92"/>
  <c r="F92"/>
  <c r="L89"/>
  <c r="H89"/>
  <c r="D89"/>
  <c r="K88"/>
  <c r="G88"/>
  <c r="C88"/>
  <c r="M86"/>
  <c r="I86"/>
  <c r="E86"/>
  <c r="L84"/>
  <c r="H84"/>
  <c r="D84"/>
  <c r="O97"/>
  <c r="G97"/>
  <c r="P96"/>
  <c r="I96"/>
  <c r="K95"/>
  <c r="C95"/>
  <c r="P93"/>
  <c r="L93"/>
  <c r="H93"/>
  <c r="D93"/>
  <c r="O92"/>
  <c r="K92"/>
  <c r="G92"/>
  <c r="C92"/>
  <c r="M89"/>
  <c r="I89"/>
  <c r="E89"/>
  <c r="L88"/>
  <c r="H88"/>
  <c r="D88"/>
  <c r="N86"/>
  <c r="J86"/>
  <c r="F86"/>
  <c r="M84"/>
  <c r="I84"/>
  <c r="E84"/>
  <c r="M99"/>
  <c r="P97"/>
  <c r="I97"/>
  <c r="K96"/>
  <c r="C96"/>
  <c r="M95"/>
  <c r="E95"/>
  <c r="M93"/>
  <c r="I93"/>
  <c r="E93"/>
  <c r="P92"/>
  <c r="L92"/>
  <c r="H92"/>
  <c r="D92"/>
  <c r="N89"/>
  <c r="J89"/>
  <c r="F89"/>
  <c r="M88"/>
  <c r="I88"/>
  <c r="E88"/>
  <c r="K86"/>
  <c r="G86"/>
  <c r="C86"/>
  <c r="N84"/>
  <c r="J84"/>
  <c r="F84"/>
  <c r="K97"/>
  <c r="C97"/>
  <c r="M96"/>
  <c r="E96"/>
  <c r="O95"/>
  <c r="G95"/>
  <c r="N93"/>
  <c r="J93"/>
  <c r="F93"/>
  <c r="M92"/>
  <c r="I92"/>
  <c r="E92"/>
  <c r="K89"/>
  <c r="G89"/>
  <c r="C89"/>
  <c r="N88"/>
  <c r="J88"/>
  <c r="F88"/>
  <c r="L86"/>
  <c r="H86"/>
  <c r="D86"/>
  <c r="K84"/>
  <c r="G84"/>
  <c r="C84"/>
  <c r="F55"/>
  <c r="E55"/>
  <c r="D55"/>
  <c r="G55"/>
  <c r="N55"/>
  <c r="M55"/>
  <c r="N77"/>
  <c r="AH75" s="1"/>
  <c r="AH76" s="1"/>
  <c r="A68"/>
  <c r="A69" s="1"/>
  <c r="S19" i="27"/>
  <c r="AO7" i="17"/>
  <c r="AA19" i="27"/>
  <c r="BG7" i="17"/>
  <c r="I18" i="27"/>
  <c r="I19" i="26"/>
  <c r="J15" i="27"/>
  <c r="J16" i="26"/>
  <c r="T19" i="27"/>
  <c r="AB19"/>
  <c r="Y19"/>
  <c r="X19"/>
  <c r="B64"/>
  <c r="F64"/>
  <c r="K64"/>
  <c r="W19"/>
  <c r="V19"/>
  <c r="AC19"/>
  <c r="AD19"/>
  <c r="Z19"/>
  <c r="U19"/>
  <c r="B103" i="26"/>
  <c r="F103"/>
  <c r="K103"/>
  <c r="F206" i="24"/>
  <c r="AI41" i="26"/>
  <c r="AI42" s="1"/>
  <c r="AH41"/>
  <c r="AH42" s="1"/>
  <c r="N113"/>
  <c r="BY7" i="17"/>
  <c r="AG9" i="26"/>
  <c r="E73"/>
  <c r="A71"/>
  <c r="A72" s="1"/>
  <c r="A73" s="1"/>
  <c r="E76"/>
  <c r="H75"/>
  <c r="E77"/>
  <c r="N75"/>
  <c r="C75"/>
  <c r="N76"/>
  <c r="E74"/>
  <c r="E78"/>
  <c r="E41" i="27"/>
  <c r="C38"/>
  <c r="AD41"/>
  <c r="N38"/>
  <c r="A34"/>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H38"/>
  <c r="N40"/>
  <c r="E36"/>
  <c r="E40"/>
  <c r="N39"/>
  <c r="E37"/>
  <c r="E39"/>
  <c r="AH8" i="26"/>
  <c r="AH9"/>
  <c r="AO8" i="17"/>
  <c r="AG42" i="26"/>
  <c r="AG44"/>
  <c r="Q66" i="24"/>
  <c r="S142"/>
  <c r="S150"/>
  <c r="S152"/>
  <c r="S38"/>
  <c r="S70"/>
  <c r="U101"/>
  <c r="Q70"/>
  <c r="S164"/>
  <c r="S134"/>
  <c r="S182"/>
  <c r="S202"/>
  <c r="S158"/>
  <c r="S174"/>
  <c r="S176"/>
  <c r="S118"/>
  <c r="S120"/>
  <c r="U130"/>
  <c r="U136"/>
  <c r="U154"/>
  <c r="E57"/>
  <c r="O57"/>
  <c r="E73"/>
  <c r="O73"/>
  <c r="E121"/>
  <c r="O121"/>
  <c r="E185"/>
  <c r="O185"/>
  <c r="E60"/>
  <c r="E92"/>
  <c r="O92"/>
  <c r="E140"/>
  <c r="O140"/>
  <c r="E172"/>
  <c r="O172"/>
  <c r="E204"/>
  <c r="E51"/>
  <c r="O51"/>
  <c r="E83"/>
  <c r="O83"/>
  <c r="E115"/>
  <c r="O115"/>
  <c r="E131"/>
  <c r="E163"/>
  <c r="O163"/>
  <c r="E195"/>
  <c r="O195"/>
  <c r="E42"/>
  <c r="O42"/>
  <c r="E74"/>
  <c r="O74"/>
  <c r="E106"/>
  <c r="O106"/>
  <c r="E154"/>
  <c r="O154"/>
  <c r="E170"/>
  <c r="O170"/>
  <c r="W185"/>
  <c r="W197"/>
  <c r="W48"/>
  <c r="W68"/>
  <c r="W148"/>
  <c r="W164"/>
  <c r="W178"/>
  <c r="W87"/>
  <c r="E41"/>
  <c r="O41"/>
  <c r="E89"/>
  <c r="O89"/>
  <c r="E153"/>
  <c r="E44"/>
  <c r="O44"/>
  <c r="E76"/>
  <c r="O76"/>
  <c r="E108"/>
  <c r="O108"/>
  <c r="E124"/>
  <c r="E156"/>
  <c r="O156"/>
  <c r="E188"/>
  <c r="O188"/>
  <c r="E35"/>
  <c r="O35"/>
  <c r="E67"/>
  <c r="O67"/>
  <c r="E99"/>
  <c r="O99"/>
  <c r="E147"/>
  <c r="O147"/>
  <c r="E179"/>
  <c r="O179"/>
  <c r="E58"/>
  <c r="O58"/>
  <c r="E90"/>
  <c r="O90"/>
  <c r="E122"/>
  <c r="O122"/>
  <c r="E138"/>
  <c r="O138"/>
  <c r="E186"/>
  <c r="E202"/>
  <c r="O202"/>
  <c r="E45"/>
  <c r="O45"/>
  <c r="E61"/>
  <c r="O61"/>
  <c r="E77"/>
  <c r="E93"/>
  <c r="O93"/>
  <c r="E109"/>
  <c r="O109"/>
  <c r="E125"/>
  <c r="O125"/>
  <c r="E141"/>
  <c r="E157"/>
  <c r="O157"/>
  <c r="E173"/>
  <c r="O173"/>
  <c r="E189"/>
  <c r="O189"/>
  <c r="E48"/>
  <c r="E64"/>
  <c r="O64"/>
  <c r="E80"/>
  <c r="O80"/>
  <c r="E96"/>
  <c r="O96"/>
  <c r="E112"/>
  <c r="E128"/>
  <c r="O128"/>
  <c r="E144"/>
  <c r="O144"/>
  <c r="E160"/>
  <c r="O160"/>
  <c r="E176"/>
  <c r="E192"/>
  <c r="O192"/>
  <c r="E39"/>
  <c r="O39"/>
  <c r="E55"/>
  <c r="O55"/>
  <c r="E71"/>
  <c r="E87"/>
  <c r="O87"/>
  <c r="E103"/>
  <c r="O103"/>
  <c r="E119"/>
  <c r="O119"/>
  <c r="E135"/>
  <c r="E151"/>
  <c r="O151"/>
  <c r="E167"/>
  <c r="O167"/>
  <c r="E183"/>
  <c r="O183"/>
  <c r="E199"/>
  <c r="E46"/>
  <c r="O46"/>
  <c r="E62"/>
  <c r="O62"/>
  <c r="E78"/>
  <c r="O78"/>
  <c r="E94"/>
  <c r="O94"/>
  <c r="E110"/>
  <c r="O110"/>
  <c r="E126"/>
  <c r="O126"/>
  <c r="E142"/>
  <c r="O142"/>
  <c r="E158"/>
  <c r="O158"/>
  <c r="E174"/>
  <c r="O174"/>
  <c r="E190"/>
  <c r="O190"/>
  <c r="Q38"/>
  <c r="Q72"/>
  <c r="Q46"/>
  <c r="Q54"/>
  <c r="Q62"/>
  <c r="S110"/>
  <c r="S116"/>
  <c r="S109"/>
  <c r="W193"/>
  <c r="E105"/>
  <c r="O105"/>
  <c r="E169"/>
  <c r="E201"/>
  <c r="O201"/>
  <c r="E81"/>
  <c r="O81"/>
  <c r="E129"/>
  <c r="O129"/>
  <c r="E145"/>
  <c r="O145"/>
  <c r="E177"/>
  <c r="O177"/>
  <c r="E193"/>
  <c r="O193"/>
  <c r="E36"/>
  <c r="O36"/>
  <c r="E84"/>
  <c r="E116"/>
  <c r="O116"/>
  <c r="E132"/>
  <c r="O132"/>
  <c r="E180"/>
  <c r="O180"/>
  <c r="E107"/>
  <c r="E123"/>
  <c r="O123"/>
  <c r="E155"/>
  <c r="O155"/>
  <c r="E171"/>
  <c r="O171"/>
  <c r="E187"/>
  <c r="O187"/>
  <c r="E82"/>
  <c r="O82"/>
  <c r="E98"/>
  <c r="O98"/>
  <c r="E114"/>
  <c r="O114"/>
  <c r="E146"/>
  <c r="O146"/>
  <c r="E162"/>
  <c r="O162"/>
  <c r="E137"/>
  <c r="O137"/>
  <c r="E49"/>
  <c r="O49"/>
  <c r="E65"/>
  <c r="O65"/>
  <c r="E97"/>
  <c r="O97"/>
  <c r="E113"/>
  <c r="O113"/>
  <c r="E161"/>
  <c r="O161"/>
  <c r="E52"/>
  <c r="E68"/>
  <c r="O68"/>
  <c r="E100"/>
  <c r="O100"/>
  <c r="E148"/>
  <c r="O148"/>
  <c r="E164"/>
  <c r="E196"/>
  <c r="O196"/>
  <c r="E43"/>
  <c r="O43"/>
  <c r="E59"/>
  <c r="O59"/>
  <c r="E75"/>
  <c r="E91"/>
  <c r="O91"/>
  <c r="E139"/>
  <c r="O139"/>
  <c r="E203"/>
  <c r="O203"/>
  <c r="E50"/>
  <c r="O50"/>
  <c r="E66"/>
  <c r="O66"/>
  <c r="E130"/>
  <c r="O130"/>
  <c r="E178"/>
  <c r="O178"/>
  <c r="E194"/>
  <c r="O194"/>
  <c r="E37"/>
  <c r="O37"/>
  <c r="E53"/>
  <c r="O53"/>
  <c r="E69"/>
  <c r="O69"/>
  <c r="E85"/>
  <c r="O85"/>
  <c r="E101"/>
  <c r="O101"/>
  <c r="E117"/>
  <c r="O117"/>
  <c r="E133"/>
  <c r="O133"/>
  <c r="E149"/>
  <c r="O149"/>
  <c r="E165"/>
  <c r="O165"/>
  <c r="E181"/>
  <c r="O181"/>
  <c r="E197"/>
  <c r="O197"/>
  <c r="E40"/>
  <c r="E56"/>
  <c r="O56"/>
  <c r="E72"/>
  <c r="O72"/>
  <c r="E88"/>
  <c r="O88"/>
  <c r="E104"/>
  <c r="E120"/>
  <c r="O120"/>
  <c r="E136"/>
  <c r="O136"/>
  <c r="E152"/>
  <c r="O152"/>
  <c r="E168"/>
  <c r="E184"/>
  <c r="O184"/>
  <c r="E200"/>
  <c r="O200"/>
  <c r="E47"/>
  <c r="O47"/>
  <c r="E63"/>
  <c r="E79"/>
  <c r="O79"/>
  <c r="E95"/>
  <c r="O95"/>
  <c r="E111"/>
  <c r="O111"/>
  <c r="E127"/>
  <c r="E143"/>
  <c r="O143"/>
  <c r="E159"/>
  <c r="O159"/>
  <c r="E175"/>
  <c r="O175"/>
  <c r="E191"/>
  <c r="E38"/>
  <c r="O38"/>
  <c r="E54"/>
  <c r="O54"/>
  <c r="E70"/>
  <c r="O70"/>
  <c r="E86"/>
  <c r="O86"/>
  <c r="E102"/>
  <c r="O102"/>
  <c r="E118"/>
  <c r="O118"/>
  <c r="E134"/>
  <c r="O134"/>
  <c r="E150"/>
  <c r="O150"/>
  <c r="E166"/>
  <c r="O166"/>
  <c r="E182"/>
  <c r="O182"/>
  <c r="E198"/>
  <c r="O198"/>
  <c r="S187"/>
  <c r="S145"/>
  <c r="W119"/>
  <c r="S148"/>
  <c r="U132"/>
  <c r="U134"/>
  <c r="S146"/>
  <c r="W116"/>
  <c r="W132"/>
  <c r="W147"/>
  <c r="W118"/>
  <c r="W142"/>
  <c r="Q81"/>
  <c r="Q56"/>
  <c r="Q88"/>
  <c r="Q104"/>
  <c r="Q120"/>
  <c r="Q136"/>
  <c r="Q152"/>
  <c r="W176"/>
  <c r="W129"/>
  <c r="W169"/>
  <c r="W163"/>
  <c r="U140"/>
  <c r="W104"/>
  <c r="W134"/>
  <c r="W157"/>
  <c r="W124"/>
  <c r="W140"/>
  <c r="W151"/>
  <c r="W167"/>
  <c r="U46"/>
  <c r="U62"/>
  <c r="U78"/>
  <c r="U98"/>
  <c r="W189"/>
  <c r="W105"/>
  <c r="W153"/>
  <c r="W120"/>
  <c r="W128"/>
  <c r="W136"/>
  <c r="W155"/>
  <c r="W171"/>
  <c r="W73"/>
  <c r="W84"/>
  <c r="W96"/>
  <c r="W184"/>
  <c r="W192"/>
  <c r="W39"/>
  <c r="W43"/>
  <c r="W47"/>
  <c r="W55"/>
  <c r="W67"/>
  <c r="W75"/>
  <c r="W202"/>
  <c r="W107"/>
  <c r="W111"/>
  <c r="W37"/>
  <c r="W53"/>
  <c r="W57"/>
  <c r="W65"/>
  <c r="W77"/>
  <c r="W85"/>
  <c r="W89"/>
  <c r="W93"/>
  <c r="W100"/>
  <c r="W186"/>
  <c r="W194"/>
  <c r="W51"/>
  <c r="W204"/>
  <c r="W41"/>
  <c r="W61"/>
  <c r="W97"/>
  <c r="W88"/>
  <c r="W188"/>
  <c r="W196"/>
  <c r="W35"/>
  <c r="W59"/>
  <c r="W71"/>
  <c r="W79"/>
  <c r="BF8" i="17"/>
  <c r="S183" i="24"/>
  <c r="U167"/>
  <c r="U183"/>
  <c r="U104"/>
  <c r="U108"/>
  <c r="W108"/>
  <c r="W103"/>
  <c r="W135"/>
  <c r="W143"/>
  <c r="W114"/>
  <c r="W122"/>
  <c r="W130"/>
  <c r="W138"/>
  <c r="W45"/>
  <c r="W49"/>
  <c r="W69"/>
  <c r="W81"/>
  <c r="W101"/>
  <c r="W92"/>
  <c r="W190"/>
  <c r="W198"/>
  <c r="W63"/>
  <c r="W200"/>
  <c r="S42"/>
  <c r="S50"/>
  <c r="S58"/>
  <c r="S66"/>
  <c r="S74"/>
  <c r="S82"/>
  <c r="S90"/>
  <c r="W187"/>
  <c r="W191"/>
  <c r="W195"/>
  <c r="W199"/>
  <c r="W113"/>
  <c r="W117"/>
  <c r="W121"/>
  <c r="W125"/>
  <c r="W133"/>
  <c r="W137"/>
  <c r="W141"/>
  <c r="W145"/>
  <c r="W149"/>
  <c r="W161"/>
  <c r="W165"/>
  <c r="W112"/>
  <c r="W115"/>
  <c r="W123"/>
  <c r="W127"/>
  <c r="W131"/>
  <c r="W139"/>
  <c r="W159"/>
  <c r="W102"/>
  <c r="W106"/>
  <c r="W110"/>
  <c r="U172"/>
  <c r="U142"/>
  <c r="Q145"/>
  <c r="S136"/>
  <c r="S190"/>
  <c r="U188"/>
  <c r="S36"/>
  <c r="S48"/>
  <c r="S52"/>
  <c r="S64"/>
  <c r="S68"/>
  <c r="S76"/>
  <c r="S80"/>
  <c r="S88"/>
  <c r="S104"/>
  <c r="S108"/>
  <c r="Q92"/>
  <c r="Q124"/>
  <c r="Q140"/>
  <c r="Q156"/>
  <c r="S186"/>
  <c r="U102"/>
  <c r="U106"/>
  <c r="Q68"/>
  <c r="Q36"/>
  <c r="Q44"/>
  <c r="Q52"/>
  <c r="Q60"/>
  <c r="Q84"/>
  <c r="Q100"/>
  <c r="Q116"/>
  <c r="Q132"/>
  <c r="Q148"/>
  <c r="Q164"/>
  <c r="S114"/>
  <c r="S44"/>
  <c r="S60"/>
  <c r="S84"/>
  <c r="S92"/>
  <c r="S198"/>
  <c r="S200"/>
  <c r="U168"/>
  <c r="U184"/>
  <c r="U156"/>
  <c r="Q58"/>
  <c r="Q73"/>
  <c r="Q89"/>
  <c r="Q97"/>
  <c r="Q105"/>
  <c r="Q113"/>
  <c r="Q121"/>
  <c r="Q129"/>
  <c r="Q137"/>
  <c r="Q153"/>
  <c r="Q161"/>
  <c r="S112"/>
  <c r="S40"/>
  <c r="S56"/>
  <c r="S160"/>
  <c r="U160"/>
  <c r="U176"/>
  <c r="U126"/>
  <c r="U124"/>
  <c r="U95"/>
  <c r="Q42"/>
  <c r="Q76"/>
  <c r="S178"/>
  <c r="S194"/>
  <c r="S196"/>
  <c r="U128"/>
  <c r="U164"/>
  <c r="U180"/>
  <c r="U171"/>
  <c r="U187"/>
  <c r="U115"/>
  <c r="U135"/>
  <c r="U147"/>
  <c r="U158"/>
  <c r="U162"/>
  <c r="U166"/>
  <c r="U170"/>
  <c r="U174"/>
  <c r="U178"/>
  <c r="U182"/>
  <c r="U186"/>
  <c r="U190"/>
  <c r="U127"/>
  <c r="U139"/>
  <c r="U161"/>
  <c r="U177"/>
  <c r="U103"/>
  <c r="U107"/>
  <c r="U97"/>
  <c r="U112"/>
  <c r="U114"/>
  <c r="U116"/>
  <c r="U199"/>
  <c r="U198"/>
  <c r="U117"/>
  <c r="U149"/>
  <c r="U121"/>
  <c r="U153"/>
  <c r="U41"/>
  <c r="U49"/>
  <c r="U57"/>
  <c r="U65"/>
  <c r="U73"/>
  <c r="U81"/>
  <c r="U89"/>
  <c r="U141"/>
  <c r="U165"/>
  <c r="U181"/>
  <c r="U129"/>
  <c r="U39"/>
  <c r="U47"/>
  <c r="U55"/>
  <c r="U63"/>
  <c r="U71"/>
  <c r="U79"/>
  <c r="U87"/>
  <c r="S138"/>
  <c r="S103"/>
  <c r="U197"/>
  <c r="U196"/>
  <c r="U204"/>
  <c r="U91"/>
  <c r="U99"/>
  <c r="U111"/>
  <c r="U119"/>
  <c r="U131"/>
  <c r="U151"/>
  <c r="U105"/>
  <c r="U109"/>
  <c r="U123"/>
  <c r="U143"/>
  <c r="U155"/>
  <c r="U169"/>
  <c r="U185"/>
  <c r="U195"/>
  <c r="U203"/>
  <c r="U194"/>
  <c r="U202"/>
  <c r="U113"/>
  <c r="U133"/>
  <c r="U137"/>
  <c r="U37"/>
  <c r="U45"/>
  <c r="U53"/>
  <c r="U61"/>
  <c r="U69"/>
  <c r="U77"/>
  <c r="U85"/>
  <c r="U125"/>
  <c r="U157"/>
  <c r="U173"/>
  <c r="U189"/>
  <c r="U145"/>
  <c r="U35"/>
  <c r="U43"/>
  <c r="U51"/>
  <c r="U59"/>
  <c r="U67"/>
  <c r="U75"/>
  <c r="U83"/>
  <c r="U110"/>
  <c r="U191"/>
  <c r="U193"/>
  <c r="U201"/>
  <c r="U192"/>
  <c r="U200"/>
  <c r="S37"/>
  <c r="S49"/>
  <c r="S53"/>
  <c r="S65"/>
  <c r="S69"/>
  <c r="S73"/>
  <c r="S77"/>
  <c r="S89"/>
  <c r="S97"/>
  <c r="S199"/>
  <c r="S105"/>
  <c r="BB8" i="17"/>
  <c r="S141" i="24"/>
  <c r="S161"/>
  <c r="S163"/>
  <c r="S173"/>
  <c r="S175"/>
  <c r="S177"/>
  <c r="BJ8" i="17"/>
  <c r="S191" i="24"/>
  <c r="S193"/>
  <c r="S201"/>
  <c r="S39"/>
  <c r="S43"/>
  <c r="S55"/>
  <c r="S59"/>
  <c r="S71"/>
  <c r="S83"/>
  <c r="S87"/>
  <c r="S91"/>
  <c r="S95"/>
  <c r="S99"/>
  <c r="S131"/>
  <c r="S165"/>
  <c r="S167"/>
  <c r="S188"/>
  <c r="S127"/>
  <c r="S129"/>
  <c r="S189"/>
  <c r="S135"/>
  <c r="S137"/>
  <c r="S184"/>
  <c r="S192"/>
  <c r="S41"/>
  <c r="S45"/>
  <c r="S57"/>
  <c r="S61"/>
  <c r="S81"/>
  <c r="S85"/>
  <c r="S93"/>
  <c r="S100"/>
  <c r="S195"/>
  <c r="S113"/>
  <c r="S117"/>
  <c r="S149"/>
  <c r="S180"/>
  <c r="S185"/>
  <c r="S107"/>
  <c r="S125"/>
  <c r="S157"/>
  <c r="S159"/>
  <c r="S101"/>
  <c r="S197"/>
  <c r="S35"/>
  <c r="S47"/>
  <c r="S51"/>
  <c r="S63"/>
  <c r="S67"/>
  <c r="S75"/>
  <c r="S79"/>
  <c r="S203"/>
  <c r="S119"/>
  <c r="S121"/>
  <c r="S151"/>
  <c r="S153"/>
  <c r="S204"/>
  <c r="S139"/>
  <c r="S147"/>
  <c r="S179"/>
  <c r="S181"/>
  <c r="Q64"/>
  <c r="Q191"/>
  <c r="Q183"/>
  <c r="Q77"/>
  <c r="Q93"/>
  <c r="Q109"/>
  <c r="Q125"/>
  <c r="Q141"/>
  <c r="Q157"/>
  <c r="Q192"/>
  <c r="Q80"/>
  <c r="Q96"/>
  <c r="Q112"/>
  <c r="Q128"/>
  <c r="Q144"/>
  <c r="Q160"/>
  <c r="Q40"/>
  <c r="Q48"/>
  <c r="Q85"/>
  <c r="Q101"/>
  <c r="Q117"/>
  <c r="Q133"/>
  <c r="Q149"/>
  <c r="Q165"/>
  <c r="Q204"/>
  <c r="Q195"/>
  <c r="Q190"/>
  <c r="V8" i="17"/>
  <c r="Q167" i="24"/>
  <c r="Q182"/>
  <c r="Q175"/>
  <c r="Q176"/>
  <c r="Q174"/>
  <c r="Q184"/>
  <c r="Q168"/>
  <c r="Q37"/>
  <c r="Q53"/>
  <c r="Q65"/>
  <c r="Q47"/>
  <c r="Q63"/>
  <c r="Q79"/>
  <c r="Q95"/>
  <c r="Q111"/>
  <c r="Q127"/>
  <c r="Q143"/>
  <c r="Q159"/>
  <c r="Q78"/>
  <c r="Q94"/>
  <c r="Q110"/>
  <c r="Q126"/>
  <c r="Q142"/>
  <c r="Q158"/>
  <c r="Q169"/>
  <c r="Q177"/>
  <c r="Q185"/>
  <c r="Q193"/>
  <c r="Q196"/>
  <c r="Q171"/>
  <c r="Q179"/>
  <c r="Q187"/>
  <c r="Q170"/>
  <c r="Q178"/>
  <c r="Q186"/>
  <c r="Q194"/>
  <c r="Q41"/>
  <c r="Q69"/>
  <c r="Q35"/>
  <c r="Q51"/>
  <c r="Q67"/>
  <c r="Q83"/>
  <c r="Q99"/>
  <c r="Q115"/>
  <c r="Q131"/>
  <c r="Q147"/>
  <c r="Q163"/>
  <c r="Q82"/>
  <c r="Q98"/>
  <c r="Q114"/>
  <c r="Q130"/>
  <c r="Q146"/>
  <c r="Q162"/>
  <c r="Q173"/>
  <c r="Q181"/>
  <c r="Q189"/>
  <c r="Q45"/>
  <c r="Q57"/>
  <c r="Q61"/>
  <c r="Q201"/>
  <c r="Q39"/>
  <c r="Q55"/>
  <c r="Q71"/>
  <c r="Q87"/>
  <c r="Q103"/>
  <c r="Q119"/>
  <c r="Q135"/>
  <c r="Q151"/>
  <c r="Q203"/>
  <c r="Q86"/>
  <c r="Q102"/>
  <c r="Q118"/>
  <c r="Q134"/>
  <c r="Q150"/>
  <c r="Q166"/>
  <c r="Q197"/>
  <c r="Q172"/>
  <c r="Q180"/>
  <c r="Q188"/>
  <c r="Q200"/>
  <c r="Q199"/>
  <c r="Q198"/>
  <c r="Q202"/>
  <c r="Q49"/>
  <c r="Q43"/>
  <c r="Q59"/>
  <c r="Q75"/>
  <c r="Q91"/>
  <c r="Q107"/>
  <c r="Q123"/>
  <c r="Q139"/>
  <c r="Q155"/>
  <c r="Q74"/>
  <c r="Q90"/>
  <c r="Q106"/>
  <c r="Q122"/>
  <c r="Q138"/>
  <c r="Q154"/>
  <c r="O9" i="23"/>
  <c r="C52" i="27" l="1"/>
  <c r="K52"/>
  <c r="L52"/>
  <c r="BI17" i="17"/>
  <c r="BK17" s="1"/>
  <c r="BI8"/>
  <c r="BI37"/>
  <c r="BK37" s="1"/>
  <c r="BI15"/>
  <c r="BK15" s="1"/>
  <c r="BI9"/>
  <c r="BK9" s="1"/>
  <c r="BI23"/>
  <c r="BK23" s="1"/>
  <c r="BI22"/>
  <c r="BK22" s="1"/>
  <c r="BI26"/>
  <c r="BK26" s="1"/>
  <c r="BI28"/>
  <c r="BK28" s="1"/>
  <c r="BI29"/>
  <c r="BK29" s="1"/>
  <c r="BI16"/>
  <c r="BK16" s="1"/>
  <c r="BI25"/>
  <c r="BK25" s="1"/>
  <c r="BI12"/>
  <c r="BK12" s="1"/>
  <c r="BI19"/>
  <c r="BK19" s="1"/>
  <c r="BI32"/>
  <c r="BK32" s="1"/>
  <c r="BI35"/>
  <c r="BK35" s="1"/>
  <c r="BI11"/>
  <c r="BK11" s="1"/>
  <c r="P123" i="26" s="1"/>
  <c r="BI20" i="17"/>
  <c r="BK20" s="1"/>
  <c r="BI18"/>
  <c r="BK18" s="1"/>
  <c r="BI10"/>
  <c r="BK10" s="1"/>
  <c r="BI30"/>
  <c r="BK30" s="1"/>
  <c r="BI24"/>
  <c r="BK24" s="1"/>
  <c r="BI33"/>
  <c r="BK33" s="1"/>
  <c r="BI36"/>
  <c r="BK36" s="1"/>
  <c r="BI34"/>
  <c r="BK34" s="1"/>
  <c r="BI27"/>
  <c r="BK27" s="1"/>
  <c r="BI21"/>
  <c r="BK21" s="1"/>
  <c r="BI13"/>
  <c r="BK13" s="1"/>
  <c r="BI31"/>
  <c r="BK31" s="1"/>
  <c r="BI14"/>
  <c r="BK14" s="1"/>
  <c r="CA33"/>
  <c r="CC33" s="1"/>
  <c r="CA25"/>
  <c r="CC25" s="1"/>
  <c r="CA16"/>
  <c r="CC16" s="1"/>
  <c r="CA8"/>
  <c r="CA32"/>
  <c r="CC32" s="1"/>
  <c r="CA24"/>
  <c r="CC24" s="1"/>
  <c r="CA15"/>
  <c r="CC15" s="1"/>
  <c r="CA18"/>
  <c r="CC18" s="1"/>
  <c r="CA37"/>
  <c r="CC37" s="1"/>
  <c r="CA14"/>
  <c r="CC14" s="1"/>
  <c r="CA17"/>
  <c r="CC17" s="1"/>
  <c r="CA29"/>
  <c r="CC29" s="1"/>
  <c r="CA34"/>
  <c r="CC34" s="1"/>
  <c r="CA11"/>
  <c r="CC11" s="1"/>
  <c r="CA13"/>
  <c r="CC13" s="1"/>
  <c r="CA27"/>
  <c r="CC27" s="1"/>
  <c r="CA21"/>
  <c r="CC21" s="1"/>
  <c r="CA19"/>
  <c r="CC19" s="1"/>
  <c r="CA23"/>
  <c r="CC23" s="1"/>
  <c r="CA31"/>
  <c r="CC31" s="1"/>
  <c r="CA9"/>
  <c r="CC9" s="1"/>
  <c r="CA30"/>
  <c r="CC30" s="1"/>
  <c r="CA20"/>
  <c r="CC20" s="1"/>
  <c r="CA28"/>
  <c r="CC28" s="1"/>
  <c r="CA12"/>
  <c r="CC12" s="1"/>
  <c r="CA22"/>
  <c r="CC22" s="1"/>
  <c r="CA35"/>
  <c r="CC35" s="1"/>
  <c r="CA36"/>
  <c r="CC36" s="1"/>
  <c r="CA10"/>
  <c r="CC10" s="1"/>
  <c r="CA26"/>
  <c r="CC26" s="1"/>
  <c r="J52" i="27"/>
  <c r="M52"/>
  <c r="AQ20" i="17"/>
  <c r="AS20" s="1"/>
  <c r="AQ29"/>
  <c r="AS29" s="1"/>
  <c r="AQ32"/>
  <c r="AS32" s="1"/>
  <c r="AQ28"/>
  <c r="AS28" s="1"/>
  <c r="AQ10"/>
  <c r="AS10" s="1"/>
  <c r="AQ37"/>
  <c r="AS37" s="1"/>
  <c r="AQ36"/>
  <c r="AS36" s="1"/>
  <c r="AQ21"/>
  <c r="AS21" s="1"/>
  <c r="AQ13"/>
  <c r="AS13" s="1"/>
  <c r="AQ18"/>
  <c r="AS18" s="1"/>
  <c r="AQ27"/>
  <c r="AS27" s="1"/>
  <c r="AQ12"/>
  <c r="AS12" s="1"/>
  <c r="AQ35"/>
  <c r="AS35" s="1"/>
  <c r="AQ11"/>
  <c r="AS11" s="1"/>
  <c r="AQ8"/>
  <c r="AS8" s="1"/>
  <c r="AQ9"/>
  <c r="AS9" s="1"/>
  <c r="AQ34"/>
  <c r="AS34" s="1"/>
  <c r="AQ26"/>
  <c r="AS26" s="1"/>
  <c r="AQ23"/>
  <c r="AS23" s="1"/>
  <c r="AQ24"/>
  <c r="AS24" s="1"/>
  <c r="AQ15"/>
  <c r="AS15" s="1"/>
  <c r="AQ30"/>
  <c r="AS30" s="1"/>
  <c r="AQ19"/>
  <c r="AS19" s="1"/>
  <c r="AQ22"/>
  <c r="AS22" s="1"/>
  <c r="AQ31"/>
  <c r="AS31" s="1"/>
  <c r="AQ16"/>
  <c r="AS16" s="1"/>
  <c r="AQ33"/>
  <c r="AS33" s="1"/>
  <c r="AQ17"/>
  <c r="AS17" s="1"/>
  <c r="AQ25"/>
  <c r="AS25" s="1"/>
  <c r="AQ14"/>
  <c r="AS14" s="1"/>
  <c r="F52" i="27"/>
  <c r="I52"/>
  <c r="U63"/>
  <c r="AC60"/>
  <c r="AF59"/>
  <c r="Y59"/>
  <c r="AF58"/>
  <c r="Y58"/>
  <c r="AF57"/>
  <c r="Y57"/>
  <c r="AF55"/>
  <c r="AB55"/>
  <c r="X55"/>
  <c r="T55"/>
  <c r="AF54"/>
  <c r="AB54"/>
  <c r="X54"/>
  <c r="T54"/>
  <c r="AA59"/>
  <c r="S59"/>
  <c r="AA58"/>
  <c r="S58"/>
  <c r="AA57"/>
  <c r="S57"/>
  <c r="AC55"/>
  <c r="Y55"/>
  <c r="U55"/>
  <c r="AC54"/>
  <c r="Y54"/>
  <c r="U54"/>
  <c r="AA51"/>
  <c r="W51"/>
  <c r="S51"/>
  <c r="AA50"/>
  <c r="W50"/>
  <c r="S50"/>
  <c r="U60"/>
  <c r="AC59"/>
  <c r="U59"/>
  <c r="AC58"/>
  <c r="U58"/>
  <c r="AC57"/>
  <c r="U57"/>
  <c r="AD55"/>
  <c r="Z55"/>
  <c r="V55"/>
  <c r="AD54"/>
  <c r="Z54"/>
  <c r="V54"/>
  <c r="AE59"/>
  <c r="W59"/>
  <c r="AE58"/>
  <c r="W58"/>
  <c r="AE57"/>
  <c r="W57"/>
  <c r="AE55"/>
  <c r="AA55"/>
  <c r="W55"/>
  <c r="S55"/>
  <c r="AE54"/>
  <c r="AA54"/>
  <c r="W54"/>
  <c r="S54"/>
  <c r="AC51"/>
  <c r="Y51"/>
  <c r="U51"/>
  <c r="AC50"/>
  <c r="Y50"/>
  <c r="U50"/>
  <c r="AF51"/>
  <c r="X51"/>
  <c r="AB50"/>
  <c r="T50"/>
  <c r="AA48"/>
  <c r="W48"/>
  <c r="S48"/>
  <c r="AC46"/>
  <c r="Y46"/>
  <c r="U46"/>
  <c r="Z51"/>
  <c r="AD50"/>
  <c r="V50"/>
  <c r="AF48"/>
  <c r="AB48"/>
  <c r="X48"/>
  <c r="T48"/>
  <c r="AD46"/>
  <c r="Z46"/>
  <c r="V46"/>
  <c r="AB51"/>
  <c r="T51"/>
  <c r="X50"/>
  <c r="AC48"/>
  <c r="Y48"/>
  <c r="U48"/>
  <c r="AA46"/>
  <c r="AA52" s="1"/>
  <c r="W46"/>
  <c r="S46"/>
  <c r="AD51"/>
  <c r="V51"/>
  <c r="Z50"/>
  <c r="AD48"/>
  <c r="Z48"/>
  <c r="V48"/>
  <c r="AB46"/>
  <c r="X46"/>
  <c r="T46"/>
  <c r="U52"/>
  <c r="U61"/>
  <c r="G90" i="26"/>
  <c r="M90"/>
  <c r="J90"/>
  <c r="C90"/>
  <c r="F90"/>
  <c r="I90"/>
  <c r="L90"/>
  <c r="E137"/>
  <c r="E135"/>
  <c r="E134"/>
  <c r="M132"/>
  <c r="E132"/>
  <c r="O131"/>
  <c r="G131"/>
  <c r="P130"/>
  <c r="I130"/>
  <c r="O128"/>
  <c r="K128"/>
  <c r="G128"/>
  <c r="C128"/>
  <c r="N127"/>
  <c r="J127"/>
  <c r="F127"/>
  <c r="P124"/>
  <c r="L124"/>
  <c r="H124"/>
  <c r="D124"/>
  <c r="K123"/>
  <c r="G123"/>
  <c r="C123"/>
  <c r="M121"/>
  <c r="I121"/>
  <c r="E121"/>
  <c r="K119"/>
  <c r="G119"/>
  <c r="C119"/>
  <c r="O132"/>
  <c r="G132"/>
  <c r="P131"/>
  <c r="I131"/>
  <c r="K130"/>
  <c r="C130"/>
  <c r="P128"/>
  <c r="L128"/>
  <c r="H128"/>
  <c r="D128"/>
  <c r="O127"/>
  <c r="K127"/>
  <c r="G127"/>
  <c r="C127"/>
  <c r="M124"/>
  <c r="I124"/>
  <c r="E124"/>
  <c r="L123"/>
  <c r="H123"/>
  <c r="D123"/>
  <c r="N121"/>
  <c r="J121"/>
  <c r="F121"/>
  <c r="L119"/>
  <c r="H119"/>
  <c r="D119"/>
  <c r="M134"/>
  <c r="P132"/>
  <c r="I132"/>
  <c r="K131"/>
  <c r="C131"/>
  <c r="M130"/>
  <c r="E130"/>
  <c r="M128"/>
  <c r="I128"/>
  <c r="E128"/>
  <c r="P127"/>
  <c r="L127"/>
  <c r="H127"/>
  <c r="D127"/>
  <c r="N124"/>
  <c r="J124"/>
  <c r="F124"/>
  <c r="M123"/>
  <c r="I123"/>
  <c r="E123"/>
  <c r="K121"/>
  <c r="G121"/>
  <c r="C121"/>
  <c r="M119"/>
  <c r="I119"/>
  <c r="I125" s="1"/>
  <c r="E119"/>
  <c r="K132"/>
  <c r="C132"/>
  <c r="M131"/>
  <c r="E131"/>
  <c r="O130"/>
  <c r="G130"/>
  <c r="N128"/>
  <c r="J128"/>
  <c r="F128"/>
  <c r="M127"/>
  <c r="I127"/>
  <c r="E127"/>
  <c r="K124"/>
  <c r="G124"/>
  <c r="C124"/>
  <c r="N123"/>
  <c r="J123"/>
  <c r="F123"/>
  <c r="P121"/>
  <c r="L121"/>
  <c r="H121"/>
  <c r="D121"/>
  <c r="N119"/>
  <c r="J119"/>
  <c r="F119"/>
  <c r="E90"/>
  <c r="H90"/>
  <c r="K90"/>
  <c r="N90"/>
  <c r="D90"/>
  <c r="N112"/>
  <c r="AH110" s="1"/>
  <c r="AH111" s="1"/>
  <c r="A64" i="27"/>
  <c r="A65" s="1"/>
  <c r="AI76" i="26"/>
  <c r="AI77" s="1"/>
  <c r="C110"/>
  <c r="AG76"/>
  <c r="AG77" s="1"/>
  <c r="E108"/>
  <c r="N148"/>
  <c r="A141" s="1"/>
  <c r="A142" s="1"/>
  <c r="A143" s="1"/>
  <c r="A144" s="1"/>
  <c r="A145" s="1"/>
  <c r="A146" s="1"/>
  <c r="A147" s="1"/>
  <c r="A148" s="1"/>
  <c r="A149" s="1"/>
  <c r="A150" s="1"/>
  <c r="A151" s="1"/>
  <c r="A152" s="1"/>
  <c r="M14"/>
  <c r="M13" i="27"/>
  <c r="N15"/>
  <c r="N16" i="26"/>
  <c r="M18"/>
  <c r="M17" i="27"/>
  <c r="I18" i="26"/>
  <c r="I20" s="1"/>
  <c r="I17" i="27"/>
  <c r="I19" s="1"/>
  <c r="R64"/>
  <c r="V64"/>
  <c r="AA64"/>
  <c r="E109" i="26"/>
  <c r="N110"/>
  <c r="N111"/>
  <c r="E113"/>
  <c r="H110"/>
  <c r="A106"/>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E112"/>
  <c r="E111"/>
  <c r="K138"/>
  <c r="B138"/>
  <c r="F138"/>
  <c r="A74"/>
  <c r="A75" s="1"/>
  <c r="A76" s="1"/>
  <c r="A77" s="1"/>
  <c r="A78" s="1"/>
  <c r="A79" s="1"/>
  <c r="A80" s="1"/>
  <c r="A81" s="1"/>
  <c r="A82" s="1"/>
  <c r="A83" s="1"/>
  <c r="A84" s="1"/>
  <c r="A85" s="1"/>
  <c r="A86" s="1"/>
  <c r="A87" s="1"/>
  <c r="A88" s="1"/>
  <c r="A89" s="1"/>
  <c r="A90" s="1"/>
  <c r="A91" s="1"/>
  <c r="A92" s="1"/>
  <c r="A93" s="1"/>
  <c r="A94" s="1"/>
  <c r="A95" s="1"/>
  <c r="A96" s="1"/>
  <c r="A97" s="1"/>
  <c r="A98" s="1"/>
  <c r="A99" s="1"/>
  <c r="A100" s="1"/>
  <c r="A101" s="1"/>
  <c r="A102" s="1"/>
  <c r="AH10"/>
  <c r="AI44"/>
  <c r="AH44"/>
  <c r="H218" i="29"/>
  <c r="H217"/>
  <c r="H215"/>
  <c r="H219"/>
  <c r="E9" i="26"/>
  <c r="H216" i="29"/>
  <c r="U36" i="27"/>
  <c r="X38"/>
  <c r="N74"/>
  <c r="S38"/>
  <c r="AD40"/>
  <c r="U37"/>
  <c r="AD38"/>
  <c r="AD39"/>
  <c r="U39"/>
  <c r="U40"/>
  <c r="U41"/>
  <c r="N147" i="26"/>
  <c r="AH145" s="1"/>
  <c r="H145"/>
  <c r="AH43"/>
  <c r="AH77"/>
  <c r="AH79"/>
  <c r="BC8" i="17"/>
  <c r="K16" i="24"/>
  <c r="BU8" i="17"/>
  <c r="K182" i="24"/>
  <c r="K118"/>
  <c r="K54"/>
  <c r="K143"/>
  <c r="K184"/>
  <c r="K120"/>
  <c r="K56"/>
  <c r="K181"/>
  <c r="K117"/>
  <c r="K130"/>
  <c r="K91"/>
  <c r="K43"/>
  <c r="K196"/>
  <c r="K68"/>
  <c r="K113"/>
  <c r="K98"/>
  <c r="K123"/>
  <c r="K116"/>
  <c r="K193"/>
  <c r="K81"/>
  <c r="K190"/>
  <c r="K126"/>
  <c r="K62"/>
  <c r="K151"/>
  <c r="K87"/>
  <c r="K192"/>
  <c r="K128"/>
  <c r="K64"/>
  <c r="K157"/>
  <c r="K93"/>
  <c r="K45"/>
  <c r="K202"/>
  <c r="K122"/>
  <c r="K147"/>
  <c r="K99"/>
  <c r="K156"/>
  <c r="K44"/>
  <c r="K41"/>
  <c r="K154"/>
  <c r="K195"/>
  <c r="K51"/>
  <c r="K92"/>
  <c r="K73"/>
  <c r="K166"/>
  <c r="K102"/>
  <c r="K38"/>
  <c r="K191"/>
  <c r="K127"/>
  <c r="K79"/>
  <c r="K63"/>
  <c r="K168"/>
  <c r="K104"/>
  <c r="K40"/>
  <c r="K165"/>
  <c r="K101"/>
  <c r="K37"/>
  <c r="K66"/>
  <c r="K75"/>
  <c r="K164"/>
  <c r="K52"/>
  <c r="K97"/>
  <c r="K162"/>
  <c r="K82"/>
  <c r="K107"/>
  <c r="K84"/>
  <c r="K177"/>
  <c r="K201"/>
  <c r="K169"/>
  <c r="K174"/>
  <c r="K110"/>
  <c r="K46"/>
  <c r="K199"/>
  <c r="K135"/>
  <c r="K71"/>
  <c r="K176"/>
  <c r="K112"/>
  <c r="K48"/>
  <c r="K141"/>
  <c r="K77"/>
  <c r="K186"/>
  <c r="K90"/>
  <c r="K124"/>
  <c r="K153"/>
  <c r="K106"/>
  <c r="K163"/>
  <c r="K131"/>
  <c r="K204"/>
  <c r="K60"/>
  <c r="K150"/>
  <c r="K86"/>
  <c r="K111"/>
  <c r="K47"/>
  <c r="K152"/>
  <c r="K88"/>
  <c r="K149"/>
  <c r="K85"/>
  <c r="K194"/>
  <c r="K50"/>
  <c r="K59"/>
  <c r="K148"/>
  <c r="K65"/>
  <c r="K146"/>
  <c r="K187"/>
  <c r="K180"/>
  <c r="K145"/>
  <c r="K105"/>
  <c r="K158"/>
  <c r="K94"/>
  <c r="K119"/>
  <c r="K160"/>
  <c r="K96"/>
  <c r="K189"/>
  <c r="K125"/>
  <c r="K58"/>
  <c r="K179"/>
  <c r="K67"/>
  <c r="K35"/>
  <c r="K108"/>
  <c r="K89"/>
  <c r="K74"/>
  <c r="K172"/>
  <c r="K57"/>
  <c r="O191"/>
  <c r="O127"/>
  <c r="O63"/>
  <c r="O168"/>
  <c r="O104"/>
  <c r="O40"/>
  <c r="O75"/>
  <c r="O164"/>
  <c r="O52"/>
  <c r="O107"/>
  <c r="O84"/>
  <c r="O169"/>
  <c r="O199"/>
  <c r="O135"/>
  <c r="O71"/>
  <c r="O176"/>
  <c r="O112"/>
  <c r="O48"/>
  <c r="O141"/>
  <c r="O77"/>
  <c r="O186"/>
  <c r="O124"/>
  <c r="O153"/>
  <c r="O131"/>
  <c r="O204"/>
  <c r="O60"/>
  <c r="K198"/>
  <c r="K134"/>
  <c r="K70"/>
  <c r="K175"/>
  <c r="K159"/>
  <c r="K95"/>
  <c r="K200"/>
  <c r="K136"/>
  <c r="K72"/>
  <c r="K197"/>
  <c r="K133"/>
  <c r="K69"/>
  <c r="K53"/>
  <c r="K178"/>
  <c r="K203"/>
  <c r="K139"/>
  <c r="K100"/>
  <c r="K161"/>
  <c r="K49"/>
  <c r="K137"/>
  <c r="K114"/>
  <c r="K171"/>
  <c r="K155"/>
  <c r="K132"/>
  <c r="K36"/>
  <c r="K129"/>
  <c r="K142"/>
  <c r="K78"/>
  <c r="K183"/>
  <c r="K167"/>
  <c r="K103"/>
  <c r="K55"/>
  <c r="K39"/>
  <c r="K144"/>
  <c r="K80"/>
  <c r="K173"/>
  <c r="K109"/>
  <c r="K61"/>
  <c r="K138"/>
  <c r="K188"/>
  <c r="K76"/>
  <c r="K170"/>
  <c r="K42"/>
  <c r="K115"/>
  <c r="K83"/>
  <c r="K140"/>
  <c r="K185"/>
  <c r="K121"/>
  <c r="ER217" i="17"/>
  <c r="AC52" i="27" l="1"/>
  <c r="AT8" i="17"/>
  <c r="R5" i="24" s="1"/>
  <c r="AU8" i="17"/>
  <c r="X52" i="27"/>
  <c r="S52"/>
  <c r="Y52"/>
  <c r="AF50"/>
  <c r="AB52"/>
  <c r="W52"/>
  <c r="AT14" i="17"/>
  <c r="R11" i="24" s="1"/>
  <c r="AU14" i="17"/>
  <c r="AT16"/>
  <c r="R13" i="24" s="1"/>
  <c r="AU16" i="17"/>
  <c r="AT30"/>
  <c r="R27" i="24" s="1"/>
  <c r="AU30" i="17"/>
  <c r="AT26"/>
  <c r="R23" i="24" s="1"/>
  <c r="AU26" i="17"/>
  <c r="AT11"/>
  <c r="R8" i="24" s="1"/>
  <c r="AU11" i="17"/>
  <c r="AT18"/>
  <c r="R15" i="24" s="1"/>
  <c r="AU18" i="17"/>
  <c r="AT37"/>
  <c r="R34" i="24" s="1"/>
  <c r="AU37" i="17"/>
  <c r="AT29"/>
  <c r="R26" i="24" s="1"/>
  <c r="AU29" i="17"/>
  <c r="CD35"/>
  <c r="V32" i="24" s="1"/>
  <c r="CE35" i="17"/>
  <c r="CD20"/>
  <c r="V17" i="24" s="1"/>
  <c r="CE20" i="17"/>
  <c r="W17" i="24" s="1"/>
  <c r="CD23" i="17"/>
  <c r="V20" i="24" s="1"/>
  <c r="CE23" i="17"/>
  <c r="CD13"/>
  <c r="V10" i="24" s="1"/>
  <c r="CE13" i="17"/>
  <c r="CD17"/>
  <c r="V14" i="24" s="1"/>
  <c r="CE17" i="17"/>
  <c r="CD15"/>
  <c r="V12" i="24" s="1"/>
  <c r="CE15" i="17"/>
  <c r="CD16"/>
  <c r="V13" i="24" s="1"/>
  <c r="CE16" i="17"/>
  <c r="BL31"/>
  <c r="T28" i="24" s="1"/>
  <c r="BM31" i="17"/>
  <c r="BL34"/>
  <c r="T31" i="24" s="1"/>
  <c r="BM34" i="17"/>
  <c r="BL30"/>
  <c r="T27" i="24" s="1"/>
  <c r="BM30" i="17"/>
  <c r="BL11"/>
  <c r="T8" i="24" s="1"/>
  <c r="BM11" i="17"/>
  <c r="BL12"/>
  <c r="T9" i="24" s="1"/>
  <c r="BM12" i="17"/>
  <c r="BL28"/>
  <c r="T25" i="24" s="1"/>
  <c r="BM28" i="17"/>
  <c r="BL9"/>
  <c r="T6" i="24" s="1"/>
  <c r="BM9" i="17"/>
  <c r="AF17" i="27"/>
  <c r="P53" i="26"/>
  <c r="BL17" i="17"/>
  <c r="T14" i="24" s="1"/>
  <c r="BM17" i="17"/>
  <c r="Z52" i="27"/>
  <c r="E93"/>
  <c r="M92"/>
  <c r="E92"/>
  <c r="M91"/>
  <c r="E91"/>
  <c r="M90"/>
  <c r="E90"/>
  <c r="P88"/>
  <c r="L88"/>
  <c r="H88"/>
  <c r="D88"/>
  <c r="P87"/>
  <c r="L87"/>
  <c r="H87"/>
  <c r="D87"/>
  <c r="N84"/>
  <c r="J84"/>
  <c r="F84"/>
  <c r="N83"/>
  <c r="J83"/>
  <c r="F83"/>
  <c r="P81"/>
  <c r="L81"/>
  <c r="H81"/>
  <c r="D81"/>
  <c r="N79"/>
  <c r="J79"/>
  <c r="F79"/>
  <c r="F85" s="1"/>
  <c r="O92"/>
  <c r="G92"/>
  <c r="O91"/>
  <c r="G91"/>
  <c r="O90"/>
  <c r="G90"/>
  <c r="M88"/>
  <c r="I88"/>
  <c r="E88"/>
  <c r="M87"/>
  <c r="I87"/>
  <c r="E87"/>
  <c r="K84"/>
  <c r="G84"/>
  <c r="C84"/>
  <c r="O83"/>
  <c r="K83"/>
  <c r="G83"/>
  <c r="C83"/>
  <c r="M81"/>
  <c r="I81"/>
  <c r="E81"/>
  <c r="K79"/>
  <c r="G79"/>
  <c r="C79"/>
  <c r="E96"/>
  <c r="M93"/>
  <c r="P92"/>
  <c r="I92"/>
  <c r="P91"/>
  <c r="I91"/>
  <c r="P90"/>
  <c r="I90"/>
  <c r="N88"/>
  <c r="J88"/>
  <c r="F88"/>
  <c r="N87"/>
  <c r="J87"/>
  <c r="F87"/>
  <c r="P84"/>
  <c r="L84"/>
  <c r="H84"/>
  <c r="D84"/>
  <c r="P83"/>
  <c r="L83"/>
  <c r="H83"/>
  <c r="D83"/>
  <c r="N81"/>
  <c r="N85" s="1"/>
  <c r="J81"/>
  <c r="F81"/>
  <c r="L79"/>
  <c r="H79"/>
  <c r="H85" s="1"/>
  <c r="D79"/>
  <c r="K92"/>
  <c r="C92"/>
  <c r="K91"/>
  <c r="C91"/>
  <c r="K90"/>
  <c r="C90"/>
  <c r="O88"/>
  <c r="K88"/>
  <c r="G88"/>
  <c r="C88"/>
  <c r="O87"/>
  <c r="K87"/>
  <c r="G87"/>
  <c r="C87"/>
  <c r="M84"/>
  <c r="I84"/>
  <c r="E84"/>
  <c r="M83"/>
  <c r="I83"/>
  <c r="E83"/>
  <c r="K81"/>
  <c r="G81"/>
  <c r="C81"/>
  <c r="M79"/>
  <c r="I79"/>
  <c r="E79"/>
  <c r="J85"/>
  <c r="E94"/>
  <c r="AT33" i="17"/>
  <c r="R30" i="24" s="1"/>
  <c r="AU33" i="17"/>
  <c r="AT19"/>
  <c r="R16" i="24" s="1"/>
  <c r="AU19" i="17"/>
  <c r="S16" i="24" s="1"/>
  <c r="AT23" i="17"/>
  <c r="R20" i="24" s="1"/>
  <c r="AU23" i="17"/>
  <c r="AT27"/>
  <c r="R24" i="24" s="1"/>
  <c r="AU27" i="17"/>
  <c r="AT36"/>
  <c r="R33" i="24" s="1"/>
  <c r="AU36" i="17"/>
  <c r="S33" i="24" s="1"/>
  <c r="AT32" i="17"/>
  <c r="R29" i="24" s="1"/>
  <c r="AU32" i="17"/>
  <c r="CD36"/>
  <c r="V33" i="24" s="1"/>
  <c r="CE36" i="17"/>
  <c r="CD28"/>
  <c r="V25" i="24" s="1"/>
  <c r="CE28" i="17"/>
  <c r="CD31"/>
  <c r="V28" i="24" s="1"/>
  <c r="CE31" i="17"/>
  <c r="CD27"/>
  <c r="V24" i="24" s="1"/>
  <c r="CE27" i="17"/>
  <c r="CD29"/>
  <c r="V26" i="24" s="1"/>
  <c r="CE29" i="17"/>
  <c r="CD18"/>
  <c r="V15" i="24" s="1"/>
  <c r="CE18" i="17"/>
  <c r="BL14"/>
  <c r="T11" i="24" s="1"/>
  <c r="BM14" i="17"/>
  <c r="BL27"/>
  <c r="T24" i="24" s="1"/>
  <c r="BM27" i="17"/>
  <c r="U24" i="24" s="1"/>
  <c r="BL24" i="17"/>
  <c r="T21" i="24" s="1"/>
  <c r="BM24" i="17"/>
  <c r="BL20"/>
  <c r="T17" i="24" s="1"/>
  <c r="BM20" i="17"/>
  <c r="BL19"/>
  <c r="T16" i="24" s="1"/>
  <c r="BM19" i="17"/>
  <c r="U16" i="24" s="1"/>
  <c r="BL29" i="17"/>
  <c r="T26" i="24" s="1"/>
  <c r="BM29" i="17"/>
  <c r="BL23"/>
  <c r="T20" i="24" s="1"/>
  <c r="BM23" i="17"/>
  <c r="V52" i="27"/>
  <c r="AT17" i="17"/>
  <c r="R14" i="24" s="1"/>
  <c r="AU17" i="17"/>
  <c r="AT22"/>
  <c r="R19" i="24" s="1"/>
  <c r="AU22" i="17"/>
  <c r="S19" i="24" s="1"/>
  <c r="AT24" i="17"/>
  <c r="R21" i="24" s="1"/>
  <c r="AU24" i="17"/>
  <c r="AT9"/>
  <c r="R6" i="24" s="1"/>
  <c r="AU9" i="17"/>
  <c r="P51" i="26"/>
  <c r="AF15" i="27"/>
  <c r="AT12" i="17"/>
  <c r="R9" i="24" s="1"/>
  <c r="AU12" i="17"/>
  <c r="O81" i="27" s="1"/>
  <c r="AT21" i="17"/>
  <c r="R18" i="24" s="1"/>
  <c r="AU21" i="17"/>
  <c r="AT28"/>
  <c r="R25" i="24" s="1"/>
  <c r="AU28" i="17"/>
  <c r="S25" i="24" s="1"/>
  <c r="CD10" i="17"/>
  <c r="V7" i="24" s="1"/>
  <c r="CE10" i="17"/>
  <c r="P51" i="27"/>
  <c r="P89" i="26"/>
  <c r="CD12" i="17"/>
  <c r="V9" i="24" s="1"/>
  <c r="CE12" i="17"/>
  <c r="O84" i="27" s="1"/>
  <c r="CD9" i="17"/>
  <c r="V6" i="24" s="1"/>
  <c r="CE9" i="17"/>
  <c r="AF18" i="27"/>
  <c r="P54" i="26"/>
  <c r="CD21" i="17"/>
  <c r="V18" i="24" s="1"/>
  <c r="CE21" i="17"/>
  <c r="W18" i="24" s="1"/>
  <c r="CD34" i="17"/>
  <c r="V31" i="24" s="1"/>
  <c r="CE34" i="17"/>
  <c r="CD37"/>
  <c r="V34" i="24" s="1"/>
  <c r="CE37" i="17"/>
  <c r="CD32"/>
  <c r="V29" i="24" s="1"/>
  <c r="CE32" i="17"/>
  <c r="CD33"/>
  <c r="V30" i="24" s="1"/>
  <c r="CE33" i="17"/>
  <c r="BL21"/>
  <c r="T18" i="24" s="1"/>
  <c r="BM21" i="17"/>
  <c r="U18" i="24" s="1"/>
  <c r="BL33" i="17"/>
  <c r="T30" i="24" s="1"/>
  <c r="BM33" i="17"/>
  <c r="BL18"/>
  <c r="T15" i="24" s="1"/>
  <c r="BM18" i="17"/>
  <c r="BL32"/>
  <c r="T29" i="24" s="1"/>
  <c r="BM32" i="17"/>
  <c r="U29" i="24" s="1"/>
  <c r="BL16" i="17"/>
  <c r="T13" i="24" s="1"/>
  <c r="BM16" i="17"/>
  <c r="BL22"/>
  <c r="T19" i="24" s="1"/>
  <c r="BM22" i="17"/>
  <c r="U19" i="24" s="1"/>
  <c r="BL37" i="17"/>
  <c r="T34" i="24" s="1"/>
  <c r="BM37" i="17"/>
  <c r="U34" i="24" s="1"/>
  <c r="T52" i="27"/>
  <c r="AT25" i="17"/>
  <c r="R22" i="24" s="1"/>
  <c r="AU25" i="17"/>
  <c r="AU31"/>
  <c r="AT31"/>
  <c r="R28" i="24" s="1"/>
  <c r="AT15" i="17"/>
  <c r="R12" i="24" s="1"/>
  <c r="AU15" i="17"/>
  <c r="AT34"/>
  <c r="R31" i="24" s="1"/>
  <c r="AU34" i="17"/>
  <c r="AT35"/>
  <c r="R32" i="24" s="1"/>
  <c r="AU35" i="17"/>
  <c r="S32" i="24" s="1"/>
  <c r="AT13" i="17"/>
  <c r="R10" i="24" s="1"/>
  <c r="AU13" i="17"/>
  <c r="AT10"/>
  <c r="R7" i="24" s="1"/>
  <c r="AU10" i="17"/>
  <c r="P86" i="26"/>
  <c r="P48" i="27"/>
  <c r="AT20" i="17"/>
  <c r="R17" i="24" s="1"/>
  <c r="AU20" i="17"/>
  <c r="CD26"/>
  <c r="V23" i="24" s="1"/>
  <c r="CE26" i="17"/>
  <c r="W23" i="24" s="1"/>
  <c r="CD22" i="17"/>
  <c r="V19" i="24" s="1"/>
  <c r="CE22" i="17"/>
  <c r="CD30"/>
  <c r="V27" i="24" s="1"/>
  <c r="CE30" i="17"/>
  <c r="CD19"/>
  <c r="V16" i="24" s="1"/>
  <c r="CE19" i="17"/>
  <c r="CD11"/>
  <c r="V8" i="24" s="1"/>
  <c r="CE11" i="17"/>
  <c r="CD14"/>
  <c r="V11" i="24" s="1"/>
  <c r="CE14" i="17"/>
  <c r="CD24"/>
  <c r="V21" i="24" s="1"/>
  <c r="CE24" i="17"/>
  <c r="CD25"/>
  <c r="V22" i="24" s="1"/>
  <c r="CE25" i="17"/>
  <c r="BL13"/>
  <c r="T10" i="24" s="1"/>
  <c r="BM13" i="17"/>
  <c r="BL36"/>
  <c r="T33" i="24" s="1"/>
  <c r="BM36" i="17"/>
  <c r="BL10"/>
  <c r="T7" i="24" s="1"/>
  <c r="BM10" i="17"/>
  <c r="P50" i="27"/>
  <c r="P88" i="26"/>
  <c r="BL35" i="17"/>
  <c r="T32" i="24" s="1"/>
  <c r="BM35" i="17"/>
  <c r="U32" i="24" s="1"/>
  <c r="BL25" i="17"/>
  <c r="T22" i="24" s="1"/>
  <c r="BM25" i="17"/>
  <c r="BL26"/>
  <c r="T23" i="24" s="1"/>
  <c r="BM26" i="17"/>
  <c r="BL15"/>
  <c r="T12" i="24" s="1"/>
  <c r="BM15" i="17"/>
  <c r="U12" i="24" s="1"/>
  <c r="AD52" i="27"/>
  <c r="J125" i="26"/>
  <c r="N125"/>
  <c r="E125"/>
  <c r="H125"/>
  <c r="G125"/>
  <c r="D125"/>
  <c r="C125"/>
  <c r="E172"/>
  <c r="E170"/>
  <c r="E169"/>
  <c r="M167"/>
  <c r="E167"/>
  <c r="O166"/>
  <c r="G166"/>
  <c r="P165"/>
  <c r="I165"/>
  <c r="O163"/>
  <c r="K163"/>
  <c r="G163"/>
  <c r="C163"/>
  <c r="N162"/>
  <c r="J162"/>
  <c r="F162"/>
  <c r="P159"/>
  <c r="L159"/>
  <c r="H159"/>
  <c r="D159"/>
  <c r="O158"/>
  <c r="K158"/>
  <c r="G158"/>
  <c r="C158"/>
  <c r="M156"/>
  <c r="I156"/>
  <c r="E156"/>
  <c r="K154"/>
  <c r="G154"/>
  <c r="C154"/>
  <c r="O167"/>
  <c r="G167"/>
  <c r="P166"/>
  <c r="I166"/>
  <c r="K165"/>
  <c r="C165"/>
  <c r="P163"/>
  <c r="L163"/>
  <c r="H163"/>
  <c r="D163"/>
  <c r="O162"/>
  <c r="K162"/>
  <c r="G162"/>
  <c r="C162"/>
  <c r="M159"/>
  <c r="I159"/>
  <c r="E159"/>
  <c r="P158"/>
  <c r="L158"/>
  <c r="H158"/>
  <c r="D158"/>
  <c r="N156"/>
  <c r="J156"/>
  <c r="F156"/>
  <c r="L154"/>
  <c r="H154"/>
  <c r="D154"/>
  <c r="M169"/>
  <c r="P167"/>
  <c r="I167"/>
  <c r="K166"/>
  <c r="C166"/>
  <c r="M165"/>
  <c r="E165"/>
  <c r="M163"/>
  <c r="I163"/>
  <c r="E163"/>
  <c r="P162"/>
  <c r="L162"/>
  <c r="H162"/>
  <c r="D162"/>
  <c r="N159"/>
  <c r="J159"/>
  <c r="F159"/>
  <c r="M158"/>
  <c r="I158"/>
  <c r="E158"/>
  <c r="K156"/>
  <c r="G156"/>
  <c r="C156"/>
  <c r="M154"/>
  <c r="I154"/>
  <c r="E154"/>
  <c r="K167"/>
  <c r="C167"/>
  <c r="M166"/>
  <c r="E166"/>
  <c r="O165"/>
  <c r="G165"/>
  <c r="N163"/>
  <c r="J163"/>
  <c r="F163"/>
  <c r="M162"/>
  <c r="I162"/>
  <c r="E162"/>
  <c r="O159"/>
  <c r="K159"/>
  <c r="G159"/>
  <c r="C159"/>
  <c r="N158"/>
  <c r="J158"/>
  <c r="F158"/>
  <c r="P156"/>
  <c r="L156"/>
  <c r="H156"/>
  <c r="D156"/>
  <c r="N154"/>
  <c r="J154"/>
  <c r="F154"/>
  <c r="A153"/>
  <c r="A154" s="1"/>
  <c r="A155" s="1"/>
  <c r="A156" s="1"/>
  <c r="A157" s="1"/>
  <c r="A158" s="1"/>
  <c r="A159" s="1"/>
  <c r="A160" s="1"/>
  <c r="A161" s="1"/>
  <c r="A162" s="1"/>
  <c r="A163" s="1"/>
  <c r="A164" s="1"/>
  <c r="A165" s="1"/>
  <c r="A166" s="1"/>
  <c r="A167" s="1"/>
  <c r="A168" s="1"/>
  <c r="A169" s="1"/>
  <c r="A170" s="1"/>
  <c r="A171" s="1"/>
  <c r="A172" s="1"/>
  <c r="A173" s="1"/>
  <c r="A174" s="1"/>
  <c r="F125"/>
  <c r="M125"/>
  <c r="M20"/>
  <c r="L125"/>
  <c r="K125"/>
  <c r="AD210" i="17"/>
  <c r="P15" i="27"/>
  <c r="P16" i="26"/>
  <c r="AI111"/>
  <c r="AI114" s="1"/>
  <c r="AI79"/>
  <c r="AG111"/>
  <c r="AG114" s="1"/>
  <c r="AG79"/>
  <c r="N14" i="23"/>
  <c r="O14" s="1"/>
  <c r="N13"/>
  <c r="O13" s="1"/>
  <c r="F173" i="26"/>
  <c r="A138"/>
  <c r="A139" s="1"/>
  <c r="A103"/>
  <c r="A104" s="1"/>
  <c r="C145"/>
  <c r="N145"/>
  <c r="E146"/>
  <c r="B173"/>
  <c r="E144"/>
  <c r="N146"/>
  <c r="E143"/>
  <c r="K173"/>
  <c r="E147"/>
  <c r="E148"/>
  <c r="N183"/>
  <c r="B208" s="1"/>
  <c r="J19"/>
  <c r="J18" i="27"/>
  <c r="O16" i="26"/>
  <c r="O15" i="27"/>
  <c r="BG8" i="17"/>
  <c r="BK8" s="1"/>
  <c r="J18" i="26"/>
  <c r="J17" i="27"/>
  <c r="M19"/>
  <c r="K97"/>
  <c r="B97"/>
  <c r="F97"/>
  <c r="AD212" i="17"/>
  <c r="F6" i="23" s="1"/>
  <c r="AH45" i="26"/>
  <c r="S28" i="24"/>
  <c r="S17"/>
  <c r="S27"/>
  <c r="E70" i="27"/>
  <c r="C71"/>
  <c r="AD74"/>
  <c r="E74"/>
  <c r="N73"/>
  <c r="E72"/>
  <c r="H71"/>
  <c r="N71"/>
  <c r="E73"/>
  <c r="A67"/>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E69"/>
  <c r="N72"/>
  <c r="S11" i="24"/>
  <c r="U10"/>
  <c r="W27"/>
  <c r="S15"/>
  <c r="S31"/>
  <c r="E44" i="26"/>
  <c r="AH146"/>
  <c r="AI146"/>
  <c r="AG146"/>
  <c r="AH114"/>
  <c r="AH112"/>
  <c r="AH78"/>
  <c r="U27" i="24"/>
  <c r="W31"/>
  <c r="W21"/>
  <c r="S29"/>
  <c r="W33"/>
  <c r="U20"/>
  <c r="U21"/>
  <c r="U33"/>
  <c r="W19"/>
  <c r="K10"/>
  <c r="W11"/>
  <c r="W29"/>
  <c r="W15"/>
  <c r="W25"/>
  <c r="S23"/>
  <c r="W13"/>
  <c r="W34"/>
  <c r="K18"/>
  <c r="K22"/>
  <c r="K14"/>
  <c r="K12"/>
  <c r="L57"/>
  <c r="M57"/>
  <c r="L74"/>
  <c r="M74"/>
  <c r="L108"/>
  <c r="M108"/>
  <c r="L67"/>
  <c r="M67"/>
  <c r="L58"/>
  <c r="M58"/>
  <c r="L189"/>
  <c r="M189"/>
  <c r="L160"/>
  <c r="M160"/>
  <c r="L94"/>
  <c r="M94"/>
  <c r="L105"/>
  <c r="M105"/>
  <c r="L180"/>
  <c r="M180"/>
  <c r="L146"/>
  <c r="M146"/>
  <c r="L148"/>
  <c r="M148"/>
  <c r="L50"/>
  <c r="M50"/>
  <c r="L85"/>
  <c r="M85"/>
  <c r="L88"/>
  <c r="M88"/>
  <c r="L47"/>
  <c r="M47"/>
  <c r="L86"/>
  <c r="M86"/>
  <c r="L60"/>
  <c r="M60"/>
  <c r="L131"/>
  <c r="M131"/>
  <c r="L106"/>
  <c r="M106"/>
  <c r="L124"/>
  <c r="M124"/>
  <c r="L186"/>
  <c r="M186"/>
  <c r="L141"/>
  <c r="M141"/>
  <c r="L112"/>
  <c r="M112"/>
  <c r="L71"/>
  <c r="M71"/>
  <c r="L199"/>
  <c r="M199"/>
  <c r="L110"/>
  <c r="M110"/>
  <c r="L169"/>
  <c r="M169"/>
  <c r="L177"/>
  <c r="M177"/>
  <c r="L107"/>
  <c r="M107"/>
  <c r="L162"/>
  <c r="M162"/>
  <c r="L52"/>
  <c r="M52"/>
  <c r="L75"/>
  <c r="M75"/>
  <c r="L37"/>
  <c r="M37"/>
  <c r="L165"/>
  <c r="M165"/>
  <c r="L104"/>
  <c r="M104"/>
  <c r="L63"/>
  <c r="M63"/>
  <c r="L127"/>
  <c r="M127"/>
  <c r="L38"/>
  <c r="M38"/>
  <c r="L166"/>
  <c r="M166"/>
  <c r="K26"/>
  <c r="L185"/>
  <c r="M185"/>
  <c r="L83"/>
  <c r="M83"/>
  <c r="L42"/>
  <c r="M42"/>
  <c r="L76"/>
  <c r="M76"/>
  <c r="L138"/>
  <c r="M138"/>
  <c r="L109"/>
  <c r="M109"/>
  <c r="L80"/>
  <c r="M80"/>
  <c r="L39"/>
  <c r="M39"/>
  <c r="L103"/>
  <c r="M103"/>
  <c r="L183"/>
  <c r="M183"/>
  <c r="L142"/>
  <c r="M142"/>
  <c r="L36"/>
  <c r="M36"/>
  <c r="L155"/>
  <c r="M155"/>
  <c r="L114"/>
  <c r="M114"/>
  <c r="L49"/>
  <c r="M49"/>
  <c r="L100"/>
  <c r="M100"/>
  <c r="L203"/>
  <c r="M203"/>
  <c r="L53"/>
  <c r="M53"/>
  <c r="L133"/>
  <c r="M133"/>
  <c r="L72"/>
  <c r="M72"/>
  <c r="L200"/>
  <c r="M200"/>
  <c r="L159"/>
  <c r="M159"/>
  <c r="L70"/>
  <c r="M70"/>
  <c r="L198"/>
  <c r="M198"/>
  <c r="L92"/>
  <c r="M92"/>
  <c r="L195"/>
  <c r="M195"/>
  <c r="L41"/>
  <c r="M41"/>
  <c r="L156"/>
  <c r="M156"/>
  <c r="L147"/>
  <c r="M147"/>
  <c r="L202"/>
  <c r="M202"/>
  <c r="L93"/>
  <c r="M93"/>
  <c r="L64"/>
  <c r="M64"/>
  <c r="L192"/>
  <c r="M192"/>
  <c r="L151"/>
  <c r="M151"/>
  <c r="L126"/>
  <c r="M126"/>
  <c r="L81"/>
  <c r="M81"/>
  <c r="L116"/>
  <c r="M116"/>
  <c r="L98"/>
  <c r="M98"/>
  <c r="L68"/>
  <c r="M68"/>
  <c r="L43"/>
  <c r="M43"/>
  <c r="L130"/>
  <c r="M130"/>
  <c r="L181"/>
  <c r="M181"/>
  <c r="L120"/>
  <c r="M120"/>
  <c r="L143"/>
  <c r="M143"/>
  <c r="L118"/>
  <c r="M118"/>
  <c r="L172"/>
  <c r="M172"/>
  <c r="L89"/>
  <c r="M89"/>
  <c r="L35"/>
  <c r="M35"/>
  <c r="L179"/>
  <c r="M179"/>
  <c r="L125"/>
  <c r="M125"/>
  <c r="L96"/>
  <c r="M96"/>
  <c r="L119"/>
  <c r="M119"/>
  <c r="L158"/>
  <c r="M158"/>
  <c r="L145"/>
  <c r="M145"/>
  <c r="L187"/>
  <c r="M187"/>
  <c r="L65"/>
  <c r="M65"/>
  <c r="L59"/>
  <c r="M59"/>
  <c r="L194"/>
  <c r="M194"/>
  <c r="L149"/>
  <c r="M149"/>
  <c r="L152"/>
  <c r="M152"/>
  <c r="L111"/>
  <c r="M111"/>
  <c r="L150"/>
  <c r="M150"/>
  <c r="L204"/>
  <c r="M204"/>
  <c r="L163"/>
  <c r="M163"/>
  <c r="L153"/>
  <c r="M153"/>
  <c r="L90"/>
  <c r="M90"/>
  <c r="L77"/>
  <c r="M77"/>
  <c r="L48"/>
  <c r="M48"/>
  <c r="L176"/>
  <c r="M176"/>
  <c r="L135"/>
  <c r="M135"/>
  <c r="L46"/>
  <c r="M46"/>
  <c r="L174"/>
  <c r="M174"/>
  <c r="L201"/>
  <c r="M201"/>
  <c r="L84"/>
  <c r="M84"/>
  <c r="L82"/>
  <c r="M82"/>
  <c r="L97"/>
  <c r="M97"/>
  <c r="L164"/>
  <c r="M164"/>
  <c r="L66"/>
  <c r="M66"/>
  <c r="L101"/>
  <c r="M101"/>
  <c r="L40"/>
  <c r="M40"/>
  <c r="L168"/>
  <c r="M168"/>
  <c r="L79"/>
  <c r="M79"/>
  <c r="L191"/>
  <c r="M191"/>
  <c r="L102"/>
  <c r="M102"/>
  <c r="BY8" i="17"/>
  <c r="CC8" s="1"/>
  <c r="P19" i="26" s="1"/>
  <c r="S21" i="24"/>
  <c r="L121"/>
  <c r="M121"/>
  <c r="L140"/>
  <c r="M140"/>
  <c r="L115"/>
  <c r="M115"/>
  <c r="L170"/>
  <c r="M170"/>
  <c r="L188"/>
  <c r="M188"/>
  <c r="L61"/>
  <c r="M61"/>
  <c r="L173"/>
  <c r="M173"/>
  <c r="L144"/>
  <c r="M144"/>
  <c r="L55"/>
  <c r="M55"/>
  <c r="L167"/>
  <c r="M167"/>
  <c r="L78"/>
  <c r="M78"/>
  <c r="L129"/>
  <c r="M129"/>
  <c r="L132"/>
  <c r="M132"/>
  <c r="L171"/>
  <c r="M171"/>
  <c r="L137"/>
  <c r="M137"/>
  <c r="L161"/>
  <c r="M161"/>
  <c r="L139"/>
  <c r="M139"/>
  <c r="L178"/>
  <c r="M178"/>
  <c r="L69"/>
  <c r="M69"/>
  <c r="L197"/>
  <c r="M197"/>
  <c r="L136"/>
  <c r="M136"/>
  <c r="L95"/>
  <c r="M95"/>
  <c r="L175"/>
  <c r="M175"/>
  <c r="L134"/>
  <c r="M134"/>
  <c r="L73"/>
  <c r="M73"/>
  <c r="L51"/>
  <c r="M51"/>
  <c r="L154"/>
  <c r="M154"/>
  <c r="L44"/>
  <c r="M44"/>
  <c r="L99"/>
  <c r="M99"/>
  <c r="L122"/>
  <c r="M122"/>
  <c r="L45"/>
  <c r="M45"/>
  <c r="L157"/>
  <c r="M157"/>
  <c r="L128"/>
  <c r="M128"/>
  <c r="L87"/>
  <c r="M87"/>
  <c r="L62"/>
  <c r="M62"/>
  <c r="L190"/>
  <c r="M190"/>
  <c r="L193"/>
  <c r="M193"/>
  <c r="L123"/>
  <c r="M123"/>
  <c r="L113"/>
  <c r="M113"/>
  <c r="L196"/>
  <c r="M196"/>
  <c r="L91"/>
  <c r="M91"/>
  <c r="L117"/>
  <c r="M117"/>
  <c r="L56"/>
  <c r="M56"/>
  <c r="L184"/>
  <c r="M184"/>
  <c r="L54"/>
  <c r="M54"/>
  <c r="L182"/>
  <c r="M182"/>
  <c r="U13"/>
  <c r="U17"/>
  <c r="W24"/>
  <c r="W20"/>
  <c r="W32"/>
  <c r="W26"/>
  <c r="W16"/>
  <c r="W22"/>
  <c r="W10"/>
  <c r="U31"/>
  <c r="S26"/>
  <c r="U15"/>
  <c r="S22"/>
  <c r="U23"/>
  <c r="U11"/>
  <c r="U26"/>
  <c r="U30"/>
  <c r="S14"/>
  <c r="S20"/>
  <c r="S30"/>
  <c r="I24" i="23"/>
  <c r="B2" i="24"/>
  <c r="AJ212" i="17" l="1"/>
  <c r="I6" i="23" s="1"/>
  <c r="M85" i="27"/>
  <c r="AH212" i="17"/>
  <c r="H6" i="23" s="1"/>
  <c r="AL212" i="17"/>
  <c r="O156" i="26"/>
  <c r="J160"/>
  <c r="E85" i="27"/>
  <c r="I85"/>
  <c r="I160" i="26"/>
  <c r="O86"/>
  <c r="O48" i="27"/>
  <c r="K85"/>
  <c r="O89" i="26"/>
  <c r="O51" i="27"/>
  <c r="O123" i="26"/>
  <c r="AE50" i="27"/>
  <c r="AE48"/>
  <c r="O121" i="26"/>
  <c r="D85" i="27"/>
  <c r="G85"/>
  <c r="U93"/>
  <c r="AC92"/>
  <c r="U92"/>
  <c r="AC91"/>
  <c r="U91"/>
  <c r="AC90"/>
  <c r="U90"/>
  <c r="AD88"/>
  <c r="Z88"/>
  <c r="V88"/>
  <c r="AD87"/>
  <c r="Z87"/>
  <c r="V87"/>
  <c r="AF84"/>
  <c r="AB84"/>
  <c r="X84"/>
  <c r="T84"/>
  <c r="AF83"/>
  <c r="AB83"/>
  <c r="X83"/>
  <c r="T83"/>
  <c r="AD81"/>
  <c r="Z81"/>
  <c r="V81"/>
  <c r="AB79"/>
  <c r="X79"/>
  <c r="T79"/>
  <c r="AE92"/>
  <c r="W92"/>
  <c r="AE91"/>
  <c r="W91"/>
  <c r="AE90"/>
  <c r="W90"/>
  <c r="AE88"/>
  <c r="AA88"/>
  <c r="W88"/>
  <c r="S88"/>
  <c r="AE87"/>
  <c r="AA87"/>
  <c r="W87"/>
  <c r="S87"/>
  <c r="AC84"/>
  <c r="Y84"/>
  <c r="U84"/>
  <c r="AC83"/>
  <c r="Y83"/>
  <c r="U83"/>
  <c r="AE81"/>
  <c r="AA81"/>
  <c r="W81"/>
  <c r="S81"/>
  <c r="AC79"/>
  <c r="Y79"/>
  <c r="U79"/>
  <c r="U96"/>
  <c r="AC93"/>
  <c r="AF92"/>
  <c r="Y92"/>
  <c r="AF91"/>
  <c r="Y91"/>
  <c r="AF90"/>
  <c r="Y90"/>
  <c r="AF88"/>
  <c r="AB88"/>
  <c r="X88"/>
  <c r="T88"/>
  <c r="AF87"/>
  <c r="AB87"/>
  <c r="X87"/>
  <c r="T87"/>
  <c r="AD84"/>
  <c r="Z84"/>
  <c r="V84"/>
  <c r="AD83"/>
  <c r="Z83"/>
  <c r="V83"/>
  <c r="AF81"/>
  <c r="AB81"/>
  <c r="X81"/>
  <c r="T81"/>
  <c r="AD79"/>
  <c r="Z79"/>
  <c r="V79"/>
  <c r="AA92"/>
  <c r="S92"/>
  <c r="AA91"/>
  <c r="S91"/>
  <c r="AA90"/>
  <c r="S90"/>
  <c r="AC88"/>
  <c r="Y88"/>
  <c r="U88"/>
  <c r="AC87"/>
  <c r="Y87"/>
  <c r="U87"/>
  <c r="AE84"/>
  <c r="AA84"/>
  <c r="W84"/>
  <c r="S84"/>
  <c r="AE83"/>
  <c r="AA83"/>
  <c r="W83"/>
  <c r="S83"/>
  <c r="AC81"/>
  <c r="Y81"/>
  <c r="U81"/>
  <c r="AA79"/>
  <c r="AA85" s="1"/>
  <c r="W79"/>
  <c r="W85" s="1"/>
  <c r="S79"/>
  <c r="U94"/>
  <c r="O50"/>
  <c r="O88" i="26"/>
  <c r="O124"/>
  <c r="AE51" i="27"/>
  <c r="C85"/>
  <c r="AE18"/>
  <c r="O54" i="26"/>
  <c r="O51"/>
  <c r="AE15" i="27"/>
  <c r="AE17"/>
  <c r="O53" i="26"/>
  <c r="L85" i="27"/>
  <c r="E181" i="26"/>
  <c r="N160"/>
  <c r="E160"/>
  <c r="N181"/>
  <c r="E182"/>
  <c r="F208"/>
  <c r="A176"/>
  <c r="A177" s="1"/>
  <c r="A178" s="1"/>
  <c r="A179" s="1"/>
  <c r="A180" s="1"/>
  <c r="A181" s="1"/>
  <c r="A182" s="1"/>
  <c r="A183" s="1"/>
  <c r="A184" s="1"/>
  <c r="A185" s="1"/>
  <c r="A186" s="1"/>
  <c r="A187" s="1"/>
  <c r="N180"/>
  <c r="H180"/>
  <c r="K208"/>
  <c r="H160"/>
  <c r="G160"/>
  <c r="C180"/>
  <c r="N182"/>
  <c r="AH180" s="1"/>
  <c r="AI181" s="1"/>
  <c r="E179"/>
  <c r="D160"/>
  <c r="C160"/>
  <c r="E183"/>
  <c r="N218"/>
  <c r="E178"/>
  <c r="F160"/>
  <c r="M160"/>
  <c r="E207"/>
  <c r="E205"/>
  <c r="E204"/>
  <c r="M202"/>
  <c r="E202"/>
  <c r="O201"/>
  <c r="G201"/>
  <c r="P200"/>
  <c r="I200"/>
  <c r="O198"/>
  <c r="K198"/>
  <c r="G198"/>
  <c r="C198"/>
  <c r="N197"/>
  <c r="J197"/>
  <c r="F197"/>
  <c r="P194"/>
  <c r="L194"/>
  <c r="H194"/>
  <c r="D194"/>
  <c r="O193"/>
  <c r="K193"/>
  <c r="G193"/>
  <c r="C193"/>
  <c r="M191"/>
  <c r="I191"/>
  <c r="E191"/>
  <c r="K189"/>
  <c r="G189"/>
  <c r="C189"/>
  <c r="O202"/>
  <c r="G202"/>
  <c r="P201"/>
  <c r="I201"/>
  <c r="K200"/>
  <c r="C200"/>
  <c r="P198"/>
  <c r="L198"/>
  <c r="H198"/>
  <c r="D198"/>
  <c r="O197"/>
  <c r="K197"/>
  <c r="G197"/>
  <c r="C197"/>
  <c r="M194"/>
  <c r="I194"/>
  <c r="E194"/>
  <c r="P193"/>
  <c r="L193"/>
  <c r="H193"/>
  <c r="D193"/>
  <c r="N191"/>
  <c r="J191"/>
  <c r="F191"/>
  <c r="L189"/>
  <c r="H189"/>
  <c r="D189"/>
  <c r="M204"/>
  <c r="P202"/>
  <c r="I202"/>
  <c r="K201"/>
  <c r="C201"/>
  <c r="M200"/>
  <c r="E200"/>
  <c r="M198"/>
  <c r="I198"/>
  <c r="E198"/>
  <c r="P197"/>
  <c r="L197"/>
  <c r="H197"/>
  <c r="D197"/>
  <c r="N194"/>
  <c r="J194"/>
  <c r="F194"/>
  <c r="M193"/>
  <c r="I193"/>
  <c r="E193"/>
  <c r="O191"/>
  <c r="K191"/>
  <c r="G191"/>
  <c r="C191"/>
  <c r="M189"/>
  <c r="I189"/>
  <c r="E189"/>
  <c r="K202"/>
  <c r="C202"/>
  <c r="M201"/>
  <c r="E201"/>
  <c r="O200"/>
  <c r="G200"/>
  <c r="N198"/>
  <c r="J198"/>
  <c r="F198"/>
  <c r="M197"/>
  <c r="I197"/>
  <c r="E197"/>
  <c r="O194"/>
  <c r="K194"/>
  <c r="G194"/>
  <c r="C194"/>
  <c r="N193"/>
  <c r="J193"/>
  <c r="F193"/>
  <c r="P191"/>
  <c r="L191"/>
  <c r="H191"/>
  <c r="D191"/>
  <c r="N189"/>
  <c r="J189"/>
  <c r="F189"/>
  <c r="A188"/>
  <c r="A189" s="1"/>
  <c r="A190" s="1"/>
  <c r="A191" s="1"/>
  <c r="A192" s="1"/>
  <c r="A193" s="1"/>
  <c r="A194" s="1"/>
  <c r="A195" s="1"/>
  <c r="A196" s="1"/>
  <c r="A197" s="1"/>
  <c r="A198" s="1"/>
  <c r="A199" s="1"/>
  <c r="A200" s="1"/>
  <c r="A201" s="1"/>
  <c r="A202" s="1"/>
  <c r="A203" s="1"/>
  <c r="A204" s="1"/>
  <c r="A205" s="1"/>
  <c r="A206" s="1"/>
  <c r="A207" s="1"/>
  <c r="A208" s="1"/>
  <c r="A209" s="1"/>
  <c r="L160"/>
  <c r="K160"/>
  <c r="AH80"/>
  <c r="AI112"/>
  <c r="AG112"/>
  <c r="A97" i="27"/>
  <c r="A98" s="1"/>
  <c r="N17"/>
  <c r="N18" i="26"/>
  <c r="N18" i="27"/>
  <c r="N19" i="26"/>
  <c r="R97" i="27"/>
  <c r="V97"/>
  <c r="AA97"/>
  <c r="K243" i="26"/>
  <c r="B243"/>
  <c r="F243"/>
  <c r="H214" i="29"/>
  <c r="X71" i="27"/>
  <c r="AD72"/>
  <c r="U70"/>
  <c r="U73"/>
  <c r="U74"/>
  <c r="U72"/>
  <c r="U69"/>
  <c r="N107"/>
  <c r="S71"/>
  <c r="AD73"/>
  <c r="AD71"/>
  <c r="U9" i="24"/>
  <c r="U8"/>
  <c r="W9"/>
  <c r="S13"/>
  <c r="S12"/>
  <c r="S10"/>
  <c r="S9"/>
  <c r="S6"/>
  <c r="W8"/>
  <c r="E79" i="26"/>
  <c r="AH147"/>
  <c r="AH149"/>
  <c r="N217"/>
  <c r="E213"/>
  <c r="C215"/>
  <c r="H215"/>
  <c r="E216"/>
  <c r="N216"/>
  <c r="N253"/>
  <c r="A211"/>
  <c r="A212" s="1"/>
  <c r="A213" s="1"/>
  <c r="A214" s="1"/>
  <c r="A215" s="1"/>
  <c r="A216" s="1"/>
  <c r="A217" s="1"/>
  <c r="A218" s="1"/>
  <c r="A219" s="1"/>
  <c r="A220" s="1"/>
  <c r="A221" s="1"/>
  <c r="A222" s="1"/>
  <c r="E214"/>
  <c r="E217"/>
  <c r="N215"/>
  <c r="E218"/>
  <c r="AI147"/>
  <c r="AI149"/>
  <c r="AH115"/>
  <c r="AG147"/>
  <c r="AG149"/>
  <c r="U25" i="24"/>
  <c r="K21"/>
  <c r="K30"/>
  <c r="K7"/>
  <c r="K29"/>
  <c r="K28"/>
  <c r="K27"/>
  <c r="K6"/>
  <c r="K31"/>
  <c r="K13"/>
  <c r="K24"/>
  <c r="S5"/>
  <c r="K25"/>
  <c r="K11"/>
  <c r="K34"/>
  <c r="K32"/>
  <c r="K20"/>
  <c r="K9"/>
  <c r="K23"/>
  <c r="K19"/>
  <c r="K33"/>
  <c r="K17"/>
  <c r="K15"/>
  <c r="W14"/>
  <c r="W30"/>
  <c r="W28"/>
  <c r="W12"/>
  <c r="U22"/>
  <c r="S24"/>
  <c r="U14"/>
  <c r="U28"/>
  <c r="S34"/>
  <c r="S18"/>
  <c r="N9" i="23"/>
  <c r="A16"/>
  <c r="A36"/>
  <c r="J16"/>
  <c r="J36"/>
  <c r="T206" i="24"/>
  <c r="BR209"/>
  <c r="BR210"/>
  <c r="BR211"/>
  <c r="BR212"/>
  <c r="BR213"/>
  <c r="BR214"/>
  <c r="BR215"/>
  <c r="BR216"/>
  <c r="BR217"/>
  <c r="BR208"/>
  <c r="BR3"/>
  <c r="EV217" i="17"/>
  <c r="CD207" i="24"/>
  <c r="CC207"/>
  <c r="CB207"/>
  <c r="CA207"/>
  <c r="BZ207"/>
  <c r="BY207"/>
  <c r="BX207"/>
  <c r="BW207"/>
  <c r="BV207"/>
  <c r="BU207"/>
  <c r="BT207"/>
  <c r="BS207"/>
  <c r="BS206"/>
  <c r="EV208" i="17"/>
  <c r="AG181" i="26" l="1"/>
  <c r="V85" i="27"/>
  <c r="AH181" i="26"/>
  <c r="S85" i="27"/>
  <c r="AD85"/>
  <c r="Y85"/>
  <c r="AB85"/>
  <c r="O125"/>
  <c r="G125"/>
  <c r="O124"/>
  <c r="G124"/>
  <c r="O123"/>
  <c r="G123"/>
  <c r="M121"/>
  <c r="I121"/>
  <c r="E121"/>
  <c r="M120"/>
  <c r="I120"/>
  <c r="E120"/>
  <c r="O117"/>
  <c r="K117"/>
  <c r="G117"/>
  <c r="C117"/>
  <c r="O116"/>
  <c r="K116"/>
  <c r="G116"/>
  <c r="C116"/>
  <c r="M114"/>
  <c r="I114"/>
  <c r="E114"/>
  <c r="K112"/>
  <c r="G112"/>
  <c r="C112"/>
  <c r="E129"/>
  <c r="M126"/>
  <c r="P125"/>
  <c r="I125"/>
  <c r="P124"/>
  <c r="I124"/>
  <c r="P123"/>
  <c r="I123"/>
  <c r="N121"/>
  <c r="J121"/>
  <c r="F121"/>
  <c r="N120"/>
  <c r="J120"/>
  <c r="F120"/>
  <c r="P117"/>
  <c r="L117"/>
  <c r="H117"/>
  <c r="D117"/>
  <c r="P116"/>
  <c r="L116"/>
  <c r="H116"/>
  <c r="D116"/>
  <c r="N114"/>
  <c r="J114"/>
  <c r="F114"/>
  <c r="L112"/>
  <c r="H112"/>
  <c r="D112"/>
  <c r="K125"/>
  <c r="C125"/>
  <c r="K124"/>
  <c r="C124"/>
  <c r="K123"/>
  <c r="C123"/>
  <c r="O121"/>
  <c r="K121"/>
  <c r="G121"/>
  <c r="C121"/>
  <c r="O120"/>
  <c r="K120"/>
  <c r="G120"/>
  <c r="C120"/>
  <c r="M117"/>
  <c r="I117"/>
  <c r="E117"/>
  <c r="M116"/>
  <c r="I116"/>
  <c r="E116"/>
  <c r="O114"/>
  <c r="K114"/>
  <c r="G114"/>
  <c r="C114"/>
  <c r="M112"/>
  <c r="I112"/>
  <c r="E112"/>
  <c r="E126"/>
  <c r="M125"/>
  <c r="E125"/>
  <c r="M124"/>
  <c r="E124"/>
  <c r="M123"/>
  <c r="E123"/>
  <c r="P121"/>
  <c r="L121"/>
  <c r="H121"/>
  <c r="D121"/>
  <c r="P120"/>
  <c r="L120"/>
  <c r="H120"/>
  <c r="D120"/>
  <c r="N117"/>
  <c r="J117"/>
  <c r="F117"/>
  <c r="N116"/>
  <c r="J116"/>
  <c r="F116"/>
  <c r="P114"/>
  <c r="L114"/>
  <c r="H114"/>
  <c r="D114"/>
  <c r="N112"/>
  <c r="J112"/>
  <c r="F112"/>
  <c r="F118"/>
  <c r="G118"/>
  <c r="E127"/>
  <c r="U85"/>
  <c r="X85"/>
  <c r="Z85"/>
  <c r="T85"/>
  <c r="AC85"/>
  <c r="N195" i="26"/>
  <c r="E195"/>
  <c r="F195"/>
  <c r="M195"/>
  <c r="AH113"/>
  <c r="E114" s="1"/>
  <c r="E242"/>
  <c r="E240"/>
  <c r="E239"/>
  <c r="M237"/>
  <c r="E237"/>
  <c r="O236"/>
  <c r="G236"/>
  <c r="P235"/>
  <c r="I235"/>
  <c r="O233"/>
  <c r="K233"/>
  <c r="G233"/>
  <c r="C233"/>
  <c r="N232"/>
  <c r="J232"/>
  <c r="F232"/>
  <c r="P229"/>
  <c r="L229"/>
  <c r="H229"/>
  <c r="D229"/>
  <c r="O228"/>
  <c r="K228"/>
  <c r="G228"/>
  <c r="C228"/>
  <c r="M226"/>
  <c r="I226"/>
  <c r="E226"/>
  <c r="K224"/>
  <c r="G224"/>
  <c r="C224"/>
  <c r="O237"/>
  <c r="G237"/>
  <c r="P236"/>
  <c r="I236"/>
  <c r="K235"/>
  <c r="C235"/>
  <c r="P233"/>
  <c r="L233"/>
  <c r="H233"/>
  <c r="D233"/>
  <c r="O232"/>
  <c r="K232"/>
  <c r="G232"/>
  <c r="C232"/>
  <c r="M229"/>
  <c r="I229"/>
  <c r="E229"/>
  <c r="P228"/>
  <c r="L228"/>
  <c r="H228"/>
  <c r="D228"/>
  <c r="N226"/>
  <c r="J226"/>
  <c r="F226"/>
  <c r="L224"/>
  <c r="H224"/>
  <c r="D224"/>
  <c r="M239"/>
  <c r="P237"/>
  <c r="I237"/>
  <c r="K236"/>
  <c r="C236"/>
  <c r="M235"/>
  <c r="E235"/>
  <c r="M233"/>
  <c r="I233"/>
  <c r="E233"/>
  <c r="P232"/>
  <c r="L232"/>
  <c r="H232"/>
  <c r="D232"/>
  <c r="N229"/>
  <c r="J229"/>
  <c r="F229"/>
  <c r="M228"/>
  <c r="I228"/>
  <c r="E228"/>
  <c r="O226"/>
  <c r="K226"/>
  <c r="G226"/>
  <c r="C226"/>
  <c r="M224"/>
  <c r="I224"/>
  <c r="E224"/>
  <c r="E230" s="1"/>
  <c r="K237"/>
  <c r="C237"/>
  <c r="M236"/>
  <c r="E236"/>
  <c r="O235"/>
  <c r="G235"/>
  <c r="N233"/>
  <c r="J233"/>
  <c r="F233"/>
  <c r="M232"/>
  <c r="I232"/>
  <c r="E232"/>
  <c r="O229"/>
  <c r="K229"/>
  <c r="G229"/>
  <c r="C229"/>
  <c r="N228"/>
  <c r="J228"/>
  <c r="F228"/>
  <c r="P226"/>
  <c r="L226"/>
  <c r="H226"/>
  <c r="D226"/>
  <c r="N224"/>
  <c r="N230" s="1"/>
  <c r="J224"/>
  <c r="F224"/>
  <c r="A223"/>
  <c r="A224" s="1"/>
  <c r="A225" s="1"/>
  <c r="A226" s="1"/>
  <c r="A227" s="1"/>
  <c r="A228" s="1"/>
  <c r="A229" s="1"/>
  <c r="A230" s="1"/>
  <c r="A231" s="1"/>
  <c r="A232" s="1"/>
  <c r="A233" s="1"/>
  <c r="A234" s="1"/>
  <c r="A235" s="1"/>
  <c r="A236" s="1"/>
  <c r="A237" s="1"/>
  <c r="A238" s="1"/>
  <c r="A239" s="1"/>
  <c r="A240" s="1"/>
  <c r="A241" s="1"/>
  <c r="A242" s="1"/>
  <c r="J195"/>
  <c r="D195"/>
  <c r="C195"/>
  <c r="E277"/>
  <c r="E275"/>
  <c r="E274"/>
  <c r="M272"/>
  <c r="E272"/>
  <c r="O271"/>
  <c r="G271"/>
  <c r="P270"/>
  <c r="I270"/>
  <c r="O268"/>
  <c r="K268"/>
  <c r="G268"/>
  <c r="C268"/>
  <c r="N267"/>
  <c r="J267"/>
  <c r="F267"/>
  <c r="P264"/>
  <c r="L264"/>
  <c r="H264"/>
  <c r="D264"/>
  <c r="O263"/>
  <c r="K263"/>
  <c r="G263"/>
  <c r="C263"/>
  <c r="M261"/>
  <c r="I261"/>
  <c r="E261"/>
  <c r="K259"/>
  <c r="G259"/>
  <c r="C259"/>
  <c r="O272"/>
  <c r="G272"/>
  <c r="P271"/>
  <c r="I271"/>
  <c r="K270"/>
  <c r="C270"/>
  <c r="P268"/>
  <c r="L268"/>
  <c r="H268"/>
  <c r="D268"/>
  <c r="O267"/>
  <c r="K267"/>
  <c r="G267"/>
  <c r="C267"/>
  <c r="M264"/>
  <c r="I264"/>
  <c r="E264"/>
  <c r="P263"/>
  <c r="L263"/>
  <c r="H263"/>
  <c r="D263"/>
  <c r="N261"/>
  <c r="J261"/>
  <c r="F261"/>
  <c r="L259"/>
  <c r="H259"/>
  <c r="D259"/>
  <c r="M274"/>
  <c r="P272"/>
  <c r="I272"/>
  <c r="K271"/>
  <c r="C271"/>
  <c r="M270"/>
  <c r="E270"/>
  <c r="M268"/>
  <c r="I268"/>
  <c r="E268"/>
  <c r="P267"/>
  <c r="L267"/>
  <c r="H267"/>
  <c r="D267"/>
  <c r="N264"/>
  <c r="J264"/>
  <c r="F264"/>
  <c r="M263"/>
  <c r="I263"/>
  <c r="E263"/>
  <c r="O261"/>
  <c r="K261"/>
  <c r="G261"/>
  <c r="C261"/>
  <c r="M259"/>
  <c r="M265" s="1"/>
  <c r="I259"/>
  <c r="E259"/>
  <c r="K272"/>
  <c r="C272"/>
  <c r="M271"/>
  <c r="E271"/>
  <c r="O270"/>
  <c r="G270"/>
  <c r="N268"/>
  <c r="J268"/>
  <c r="F268"/>
  <c r="M267"/>
  <c r="I267"/>
  <c r="E267"/>
  <c r="O264"/>
  <c r="K264"/>
  <c r="G264"/>
  <c r="C264"/>
  <c r="N263"/>
  <c r="J263"/>
  <c r="F263"/>
  <c r="P261"/>
  <c r="L261"/>
  <c r="H261"/>
  <c r="D261"/>
  <c r="N259"/>
  <c r="J259"/>
  <c r="F259"/>
  <c r="F265" s="1"/>
  <c r="I195"/>
  <c r="L195"/>
  <c r="K195"/>
  <c r="H195"/>
  <c r="G195"/>
  <c r="AH215"/>
  <c r="AG216" s="1"/>
  <c r="A243"/>
  <c r="A244" s="1"/>
  <c r="BL8" i="17"/>
  <c r="T5" i="24" s="1"/>
  <c r="AV210" i="17"/>
  <c r="P18" i="26"/>
  <c r="P17" i="27"/>
  <c r="BM8" i="17"/>
  <c r="CD8"/>
  <c r="V5" i="24" s="1"/>
  <c r="BN210" i="17"/>
  <c r="P18" i="27"/>
  <c r="K130"/>
  <c r="B130"/>
  <c r="F130"/>
  <c r="F278" i="26"/>
  <c r="K278"/>
  <c r="B278"/>
  <c r="CE8" i="17"/>
  <c r="N104" i="27"/>
  <c r="H104"/>
  <c r="N105"/>
  <c r="E105"/>
  <c r="E102"/>
  <c r="A100"/>
  <c r="A101" s="1"/>
  <c r="A102" s="1"/>
  <c r="A103" s="1"/>
  <c r="A104" s="1"/>
  <c r="A105" s="1"/>
  <c r="A106" s="1"/>
  <c r="A107" s="1"/>
  <c r="A108" s="1"/>
  <c r="A109" s="1"/>
  <c r="A110" s="1"/>
  <c r="A111" s="1"/>
  <c r="A112" s="1"/>
  <c r="A113" s="1"/>
  <c r="A114" s="1"/>
  <c r="A115" s="1"/>
  <c r="A116" s="1"/>
  <c r="A117" s="1"/>
  <c r="A118" s="1"/>
  <c r="A119" s="1"/>
  <c r="A120" s="1"/>
  <c r="A121" s="1"/>
  <c r="A122" s="1"/>
  <c r="A123" s="1"/>
  <c r="A124" s="1"/>
  <c r="A125" s="1"/>
  <c r="A126" s="1"/>
  <c r="A127" s="1"/>
  <c r="A128" s="1"/>
  <c r="A129" s="1"/>
  <c r="AD107"/>
  <c r="N106"/>
  <c r="E106"/>
  <c r="C104"/>
  <c r="E103"/>
  <c r="E107"/>
  <c r="W6" i="24"/>
  <c r="W7"/>
  <c r="S8"/>
  <c r="K8"/>
  <c r="AH148" i="26"/>
  <c r="AH184"/>
  <c r="AH182"/>
  <c r="AI216"/>
  <c r="AI184"/>
  <c r="AI182"/>
  <c r="N251"/>
  <c r="E252"/>
  <c r="A246"/>
  <c r="A247" s="1"/>
  <c r="A248" s="1"/>
  <c r="A249" s="1"/>
  <c r="A250" s="1"/>
  <c r="A251" s="1"/>
  <c r="A252" s="1"/>
  <c r="A253" s="1"/>
  <c r="A254" s="1"/>
  <c r="A255" s="1"/>
  <c r="A256" s="1"/>
  <c r="A257" s="1"/>
  <c r="A258" s="1"/>
  <c r="A259" s="1"/>
  <c r="A260" s="1"/>
  <c r="A261" s="1"/>
  <c r="A262" s="1"/>
  <c r="A263" s="1"/>
  <c r="A264" s="1"/>
  <c r="A265" s="1"/>
  <c r="A266" s="1"/>
  <c r="A267" s="1"/>
  <c r="A268" s="1"/>
  <c r="A269" s="1"/>
  <c r="A270" s="1"/>
  <c r="A271" s="1"/>
  <c r="A272" s="1"/>
  <c r="A273" s="1"/>
  <c r="A274" s="1"/>
  <c r="A275" s="1"/>
  <c r="A276" s="1"/>
  <c r="A277" s="1"/>
  <c r="N250"/>
  <c r="H250"/>
  <c r="N288"/>
  <c r="E248"/>
  <c r="E251"/>
  <c r="E249"/>
  <c r="N252"/>
  <c r="AH250" s="1"/>
  <c r="E253"/>
  <c r="C250"/>
  <c r="AG182"/>
  <c r="AG184"/>
  <c r="AH150"/>
  <c r="R67" i="22"/>
  <c r="R66"/>
  <c r="R65"/>
  <c r="R64"/>
  <c r="R63"/>
  <c r="R62"/>
  <c r="R61"/>
  <c r="R60"/>
  <c r="R59"/>
  <c r="R58"/>
  <c r="R57"/>
  <c r="R56"/>
  <c r="R55"/>
  <c r="R54"/>
  <c r="R53"/>
  <c r="R52"/>
  <c r="R51"/>
  <c r="R50"/>
  <c r="R49"/>
  <c r="R48"/>
  <c r="R47"/>
  <c r="R46"/>
  <c r="R45"/>
  <c r="R44"/>
  <c r="R43"/>
  <c r="R42"/>
  <c r="R41"/>
  <c r="R40"/>
  <c r="R39"/>
  <c r="R38"/>
  <c r="R37"/>
  <c r="R36"/>
  <c r="R35"/>
  <c r="R34"/>
  <c r="R33"/>
  <c r="R32"/>
  <c r="R31"/>
  <c r="R30"/>
  <c r="R29"/>
  <c r="R28"/>
  <c r="R27"/>
  <c r="R26"/>
  <c r="R25"/>
  <c r="R24"/>
  <c r="R20"/>
  <c r="R19"/>
  <c r="R18"/>
  <c r="R17"/>
  <c r="R16"/>
  <c r="R15"/>
  <c r="R14"/>
  <c r="R13"/>
  <c r="R9"/>
  <c r="R8"/>
  <c r="R7"/>
  <c r="R6"/>
  <c r="R5"/>
  <c r="R4"/>
  <c r="J3" i="17"/>
  <c r="H3" i="29" s="1"/>
  <c r="CW206" i="10"/>
  <c r="CX206" s="1"/>
  <c r="CU206"/>
  <c r="CV206" s="1"/>
  <c r="CS206"/>
  <c r="CT206" s="1"/>
  <c r="CQ206"/>
  <c r="CR206" s="1"/>
  <c r="CO206"/>
  <c r="CP206" s="1"/>
  <c r="CM206"/>
  <c r="CN206" s="1"/>
  <c r="CK206"/>
  <c r="CL206" s="1"/>
  <c r="CW205"/>
  <c r="CX205" s="1"/>
  <c r="CU205"/>
  <c r="CV205" s="1"/>
  <c r="CS205"/>
  <c r="CT205" s="1"/>
  <c r="CQ205"/>
  <c r="CR205" s="1"/>
  <c r="CO205"/>
  <c r="CP205" s="1"/>
  <c r="CM205"/>
  <c r="CN205" s="1"/>
  <c r="CK205"/>
  <c r="CL205" s="1"/>
  <c r="CW204"/>
  <c r="CX204" s="1"/>
  <c r="CU204"/>
  <c r="CV204" s="1"/>
  <c r="CS204"/>
  <c r="CT204" s="1"/>
  <c r="CQ204"/>
  <c r="CR204" s="1"/>
  <c r="CO204"/>
  <c r="CP204" s="1"/>
  <c r="CM204"/>
  <c r="CN204" s="1"/>
  <c r="CK204"/>
  <c r="CL204" s="1"/>
  <c r="CW203"/>
  <c r="CX203" s="1"/>
  <c r="CU203"/>
  <c r="CV203" s="1"/>
  <c r="CS203"/>
  <c r="CT203" s="1"/>
  <c r="CQ203"/>
  <c r="CR203" s="1"/>
  <c r="CO203"/>
  <c r="CP203" s="1"/>
  <c r="CM203"/>
  <c r="CN203" s="1"/>
  <c r="CK203"/>
  <c r="CL203" s="1"/>
  <c r="CW202"/>
  <c r="CX202" s="1"/>
  <c r="CU202"/>
  <c r="CV202" s="1"/>
  <c r="CS202"/>
  <c r="CT202" s="1"/>
  <c r="CQ202"/>
  <c r="CR202" s="1"/>
  <c r="CO202"/>
  <c r="CP202" s="1"/>
  <c r="CM202"/>
  <c r="CN202" s="1"/>
  <c r="CK202"/>
  <c r="CL202" s="1"/>
  <c r="CW201"/>
  <c r="CX201" s="1"/>
  <c r="CU201"/>
  <c r="CV201" s="1"/>
  <c r="CS201"/>
  <c r="CT201" s="1"/>
  <c r="CQ201"/>
  <c r="CR201" s="1"/>
  <c r="CO201"/>
  <c r="CP201" s="1"/>
  <c r="CM201"/>
  <c r="CN201" s="1"/>
  <c r="CK201"/>
  <c r="CL201" s="1"/>
  <c r="CW200"/>
  <c r="CX200" s="1"/>
  <c r="CU200"/>
  <c r="CV200" s="1"/>
  <c r="CS200"/>
  <c r="CT200" s="1"/>
  <c r="CQ200"/>
  <c r="CR200" s="1"/>
  <c r="CO200"/>
  <c r="CP200" s="1"/>
  <c r="CM200"/>
  <c r="CN200" s="1"/>
  <c r="CK200"/>
  <c r="CL200" s="1"/>
  <c r="CW199"/>
  <c r="CX199" s="1"/>
  <c r="CU199"/>
  <c r="CV199" s="1"/>
  <c r="CS199"/>
  <c r="CT199" s="1"/>
  <c r="CQ199"/>
  <c r="CR199" s="1"/>
  <c r="CO199"/>
  <c r="CP199" s="1"/>
  <c r="CM199"/>
  <c r="CN199" s="1"/>
  <c r="CK199"/>
  <c r="CL199" s="1"/>
  <c r="CW198"/>
  <c r="CX198" s="1"/>
  <c r="CU198"/>
  <c r="CV198" s="1"/>
  <c r="CS198"/>
  <c r="CT198" s="1"/>
  <c r="CQ198"/>
  <c r="CR198" s="1"/>
  <c r="CO198"/>
  <c r="CP198" s="1"/>
  <c r="CM198"/>
  <c r="CN198" s="1"/>
  <c r="CK198"/>
  <c r="CL198" s="1"/>
  <c r="CW197"/>
  <c r="CX197" s="1"/>
  <c r="CU197"/>
  <c r="CV197" s="1"/>
  <c r="CS197"/>
  <c r="CT197" s="1"/>
  <c r="CQ197"/>
  <c r="CR197" s="1"/>
  <c r="CO197"/>
  <c r="CP197" s="1"/>
  <c r="CM197"/>
  <c r="CN197" s="1"/>
  <c r="CK197"/>
  <c r="CL197" s="1"/>
  <c r="CW196"/>
  <c r="CX196" s="1"/>
  <c r="CU196"/>
  <c r="CV196" s="1"/>
  <c r="CS196"/>
  <c r="CT196" s="1"/>
  <c r="CQ196"/>
  <c r="CR196" s="1"/>
  <c r="CO196"/>
  <c r="CP196" s="1"/>
  <c r="CM196"/>
  <c r="CN196" s="1"/>
  <c r="CK196"/>
  <c r="CL196" s="1"/>
  <c r="CW195"/>
  <c r="CX195" s="1"/>
  <c r="CU195"/>
  <c r="CV195" s="1"/>
  <c r="CS195"/>
  <c r="CT195" s="1"/>
  <c r="CQ195"/>
  <c r="CR195" s="1"/>
  <c r="CO195"/>
  <c r="CP195" s="1"/>
  <c r="CM195"/>
  <c r="CN195" s="1"/>
  <c r="CK195"/>
  <c r="CL195" s="1"/>
  <c r="CW194"/>
  <c r="CX194" s="1"/>
  <c r="CU194"/>
  <c r="CV194" s="1"/>
  <c r="CS194"/>
  <c r="CT194" s="1"/>
  <c r="CQ194"/>
  <c r="CR194" s="1"/>
  <c r="CO194"/>
  <c r="CP194" s="1"/>
  <c r="CM194"/>
  <c r="CN194" s="1"/>
  <c r="CK194"/>
  <c r="CL194" s="1"/>
  <c r="CW193"/>
  <c r="CX193" s="1"/>
  <c r="CU193"/>
  <c r="CV193" s="1"/>
  <c r="CS193"/>
  <c r="CT193" s="1"/>
  <c r="CQ193"/>
  <c r="CR193" s="1"/>
  <c r="CO193"/>
  <c r="CP193" s="1"/>
  <c r="CM193"/>
  <c r="CN193" s="1"/>
  <c r="CK193"/>
  <c r="CL193" s="1"/>
  <c r="CW192"/>
  <c r="CX192" s="1"/>
  <c r="CU192"/>
  <c r="CV192" s="1"/>
  <c r="CS192"/>
  <c r="CT192" s="1"/>
  <c r="CQ192"/>
  <c r="CR192" s="1"/>
  <c r="CO192"/>
  <c r="CP192" s="1"/>
  <c r="CM192"/>
  <c r="CN192" s="1"/>
  <c r="CK192"/>
  <c r="CL192" s="1"/>
  <c r="CW191"/>
  <c r="CX191" s="1"/>
  <c r="CU191"/>
  <c r="CV191" s="1"/>
  <c r="CS191"/>
  <c r="CT191" s="1"/>
  <c r="CQ191"/>
  <c r="CR191" s="1"/>
  <c r="CO191"/>
  <c r="CP191" s="1"/>
  <c r="CM191"/>
  <c r="CN191" s="1"/>
  <c r="CK191"/>
  <c r="CL191" s="1"/>
  <c r="CW190"/>
  <c r="CX190" s="1"/>
  <c r="CU190"/>
  <c r="CV190" s="1"/>
  <c r="CS190"/>
  <c r="CT190" s="1"/>
  <c r="CQ190"/>
  <c r="CR190" s="1"/>
  <c r="CO190"/>
  <c r="CP190" s="1"/>
  <c r="CM190"/>
  <c r="CN190" s="1"/>
  <c r="CK190"/>
  <c r="CL190" s="1"/>
  <c r="CW189"/>
  <c r="CX189" s="1"/>
  <c r="CU189"/>
  <c r="CV189" s="1"/>
  <c r="CS189"/>
  <c r="CT189" s="1"/>
  <c r="CQ189"/>
  <c r="CR189" s="1"/>
  <c r="CO189"/>
  <c r="CP189" s="1"/>
  <c r="CM189"/>
  <c r="CN189" s="1"/>
  <c r="CK189"/>
  <c r="CL189" s="1"/>
  <c r="CW188"/>
  <c r="CX188" s="1"/>
  <c r="CU188"/>
  <c r="CV188" s="1"/>
  <c r="CS188"/>
  <c r="CT188" s="1"/>
  <c r="CQ188"/>
  <c r="CR188" s="1"/>
  <c r="CO188"/>
  <c r="CP188" s="1"/>
  <c r="CM188"/>
  <c r="CN188" s="1"/>
  <c r="CK188"/>
  <c r="CL188" s="1"/>
  <c r="CW187"/>
  <c r="CX187" s="1"/>
  <c r="CU187"/>
  <c r="CV187" s="1"/>
  <c r="CS187"/>
  <c r="CT187" s="1"/>
  <c r="CQ187"/>
  <c r="CR187" s="1"/>
  <c r="CO187"/>
  <c r="CP187" s="1"/>
  <c r="CM187"/>
  <c r="CN187" s="1"/>
  <c r="CK187"/>
  <c r="CL187" s="1"/>
  <c r="CW186"/>
  <c r="CX186" s="1"/>
  <c r="CU186"/>
  <c r="CV186" s="1"/>
  <c r="CS186"/>
  <c r="CT186" s="1"/>
  <c r="CQ186"/>
  <c r="CR186" s="1"/>
  <c r="CO186"/>
  <c r="CP186" s="1"/>
  <c r="CM186"/>
  <c r="CN186" s="1"/>
  <c r="CK186"/>
  <c r="CL186" s="1"/>
  <c r="CW185"/>
  <c r="CX185" s="1"/>
  <c r="CU185"/>
  <c r="CV185" s="1"/>
  <c r="CS185"/>
  <c r="CT185" s="1"/>
  <c r="CQ185"/>
  <c r="CR185" s="1"/>
  <c r="CO185"/>
  <c r="CP185" s="1"/>
  <c r="CM185"/>
  <c r="CN185" s="1"/>
  <c r="CK185"/>
  <c r="CL185" s="1"/>
  <c r="CW184"/>
  <c r="CX184" s="1"/>
  <c r="CU184"/>
  <c r="CV184" s="1"/>
  <c r="CS184"/>
  <c r="CT184" s="1"/>
  <c r="CQ184"/>
  <c r="CR184" s="1"/>
  <c r="CO184"/>
  <c r="CP184" s="1"/>
  <c r="CM184"/>
  <c r="CN184" s="1"/>
  <c r="CK184"/>
  <c r="CL184" s="1"/>
  <c r="CW183"/>
  <c r="CX183" s="1"/>
  <c r="CU183"/>
  <c r="CV183" s="1"/>
  <c r="CS183"/>
  <c r="CT183" s="1"/>
  <c r="CQ183"/>
  <c r="CR183" s="1"/>
  <c r="CO183"/>
  <c r="CP183" s="1"/>
  <c r="CM183"/>
  <c r="CN183" s="1"/>
  <c r="CK183"/>
  <c r="CL183" s="1"/>
  <c r="CW182"/>
  <c r="CX182" s="1"/>
  <c r="CU182"/>
  <c r="CV182" s="1"/>
  <c r="CS182"/>
  <c r="CT182" s="1"/>
  <c r="CQ182"/>
  <c r="CR182" s="1"/>
  <c r="CO182"/>
  <c r="CP182" s="1"/>
  <c r="CM182"/>
  <c r="CN182" s="1"/>
  <c r="CK182"/>
  <c r="CL182" s="1"/>
  <c r="CW181"/>
  <c r="CX181" s="1"/>
  <c r="CU181"/>
  <c r="CV181" s="1"/>
  <c r="CS181"/>
  <c r="CT181" s="1"/>
  <c r="CQ181"/>
  <c r="CR181" s="1"/>
  <c r="CO181"/>
  <c r="CP181" s="1"/>
  <c r="CM181"/>
  <c r="CN181" s="1"/>
  <c r="CK181"/>
  <c r="CL181" s="1"/>
  <c r="CW180"/>
  <c r="CX180" s="1"/>
  <c r="CU180"/>
  <c r="CV180" s="1"/>
  <c r="CS180"/>
  <c r="CT180" s="1"/>
  <c r="CQ180"/>
  <c r="CR180" s="1"/>
  <c r="CO180"/>
  <c r="CP180" s="1"/>
  <c r="CM180"/>
  <c r="CN180" s="1"/>
  <c r="CK180"/>
  <c r="CL180" s="1"/>
  <c r="CW179"/>
  <c r="CX179" s="1"/>
  <c r="CU179"/>
  <c r="CV179" s="1"/>
  <c r="CS179"/>
  <c r="CT179" s="1"/>
  <c r="CQ179"/>
  <c r="CR179" s="1"/>
  <c r="CO179"/>
  <c r="CP179" s="1"/>
  <c r="CM179"/>
  <c r="CN179" s="1"/>
  <c r="CK179"/>
  <c r="CL179" s="1"/>
  <c r="CW178"/>
  <c r="CX178" s="1"/>
  <c r="CU178"/>
  <c r="CV178" s="1"/>
  <c r="CS178"/>
  <c r="CT178" s="1"/>
  <c r="CQ178"/>
  <c r="CR178" s="1"/>
  <c r="CO178"/>
  <c r="CP178" s="1"/>
  <c r="CM178"/>
  <c r="CN178" s="1"/>
  <c r="CK178"/>
  <c r="CL178" s="1"/>
  <c r="CW177"/>
  <c r="CX177" s="1"/>
  <c r="CU177"/>
  <c r="CV177" s="1"/>
  <c r="CS177"/>
  <c r="CT177" s="1"/>
  <c r="CQ177"/>
  <c r="CR177" s="1"/>
  <c r="CO177"/>
  <c r="CP177" s="1"/>
  <c r="CM177"/>
  <c r="CN177" s="1"/>
  <c r="CK177"/>
  <c r="CL177" s="1"/>
  <c r="CW176"/>
  <c r="CX176" s="1"/>
  <c r="CU176"/>
  <c r="CV176" s="1"/>
  <c r="CS176"/>
  <c r="CT176" s="1"/>
  <c r="CQ176"/>
  <c r="CR176" s="1"/>
  <c r="CO176"/>
  <c r="CP176" s="1"/>
  <c r="CM176"/>
  <c r="CN176" s="1"/>
  <c r="CK176"/>
  <c r="CL176" s="1"/>
  <c r="CW175"/>
  <c r="CX175" s="1"/>
  <c r="CU175"/>
  <c r="CV175" s="1"/>
  <c r="CS175"/>
  <c r="CT175" s="1"/>
  <c r="CQ175"/>
  <c r="CR175" s="1"/>
  <c r="CO175"/>
  <c r="CP175" s="1"/>
  <c r="CM175"/>
  <c r="CN175" s="1"/>
  <c r="CK175"/>
  <c r="CL175" s="1"/>
  <c r="CW174"/>
  <c r="CX174" s="1"/>
  <c r="CU174"/>
  <c r="CV174" s="1"/>
  <c r="CS174"/>
  <c r="CT174" s="1"/>
  <c r="CQ174"/>
  <c r="CR174" s="1"/>
  <c r="CO174"/>
  <c r="CP174" s="1"/>
  <c r="CM174"/>
  <c r="CN174" s="1"/>
  <c r="CK174"/>
  <c r="CL174" s="1"/>
  <c r="CW173"/>
  <c r="CX173" s="1"/>
  <c r="CU173"/>
  <c r="CV173" s="1"/>
  <c r="CS173"/>
  <c r="CT173" s="1"/>
  <c r="CQ173"/>
  <c r="CR173" s="1"/>
  <c r="CO173"/>
  <c r="CP173" s="1"/>
  <c r="CM173"/>
  <c r="CN173" s="1"/>
  <c r="CK173"/>
  <c r="CL173" s="1"/>
  <c r="CW172"/>
  <c r="CX172" s="1"/>
  <c r="CU172"/>
  <c r="CV172" s="1"/>
  <c r="CS172"/>
  <c r="CT172" s="1"/>
  <c r="CQ172"/>
  <c r="CR172" s="1"/>
  <c r="CO172"/>
  <c r="CP172" s="1"/>
  <c r="CM172"/>
  <c r="CN172" s="1"/>
  <c r="CK172"/>
  <c r="CL172" s="1"/>
  <c r="CW171"/>
  <c r="CX171" s="1"/>
  <c r="CU171"/>
  <c r="CV171" s="1"/>
  <c r="CS171"/>
  <c r="CT171" s="1"/>
  <c r="CQ171"/>
  <c r="CR171" s="1"/>
  <c r="CO171"/>
  <c r="CP171" s="1"/>
  <c r="CM171"/>
  <c r="CN171" s="1"/>
  <c r="CK171"/>
  <c r="CL171" s="1"/>
  <c r="CW170"/>
  <c r="CX170" s="1"/>
  <c r="CU170"/>
  <c r="CV170" s="1"/>
  <c r="CS170"/>
  <c r="CT170" s="1"/>
  <c r="CQ170"/>
  <c r="CR170" s="1"/>
  <c r="CO170"/>
  <c r="CP170" s="1"/>
  <c r="CM170"/>
  <c r="CN170" s="1"/>
  <c r="CK170"/>
  <c r="CL170" s="1"/>
  <c r="CW169"/>
  <c r="CX169" s="1"/>
  <c r="CU169"/>
  <c r="CV169" s="1"/>
  <c r="CS169"/>
  <c r="CT169" s="1"/>
  <c r="CQ169"/>
  <c r="CR169" s="1"/>
  <c r="CO169"/>
  <c r="CP169" s="1"/>
  <c r="CM169"/>
  <c r="CN169" s="1"/>
  <c r="CK169"/>
  <c r="CL169" s="1"/>
  <c r="CW168"/>
  <c r="CX168" s="1"/>
  <c r="CU168"/>
  <c r="CV168" s="1"/>
  <c r="CS168"/>
  <c r="CT168" s="1"/>
  <c r="CQ168"/>
  <c r="CR168" s="1"/>
  <c r="CO168"/>
  <c r="CP168" s="1"/>
  <c r="CM168"/>
  <c r="CN168" s="1"/>
  <c r="CK168"/>
  <c r="CL168" s="1"/>
  <c r="CW167"/>
  <c r="CX167" s="1"/>
  <c r="CU167"/>
  <c r="CV167" s="1"/>
  <c r="CS167"/>
  <c r="CT167" s="1"/>
  <c r="CQ167"/>
  <c r="CR167" s="1"/>
  <c r="CO167"/>
  <c r="CP167" s="1"/>
  <c r="CM167"/>
  <c r="CN167" s="1"/>
  <c r="CK167"/>
  <c r="CL167" s="1"/>
  <c r="CW166"/>
  <c r="CX166" s="1"/>
  <c r="CU166"/>
  <c r="CV166" s="1"/>
  <c r="CS166"/>
  <c r="CT166" s="1"/>
  <c r="CQ166"/>
  <c r="CR166" s="1"/>
  <c r="CO166"/>
  <c r="CP166" s="1"/>
  <c r="CM166"/>
  <c r="CN166" s="1"/>
  <c r="CK166"/>
  <c r="CL166" s="1"/>
  <c r="CW165"/>
  <c r="CX165" s="1"/>
  <c r="CU165"/>
  <c r="CV165" s="1"/>
  <c r="CS165"/>
  <c r="CT165" s="1"/>
  <c r="CQ165"/>
  <c r="CR165" s="1"/>
  <c r="CO165"/>
  <c r="CP165" s="1"/>
  <c r="CM165"/>
  <c r="CN165" s="1"/>
  <c r="CK165"/>
  <c r="CL165" s="1"/>
  <c r="CW164"/>
  <c r="CX164" s="1"/>
  <c r="CU164"/>
  <c r="CV164" s="1"/>
  <c r="CS164"/>
  <c r="CT164" s="1"/>
  <c r="CQ164"/>
  <c r="CR164" s="1"/>
  <c r="CO164"/>
  <c r="CP164" s="1"/>
  <c r="CM164"/>
  <c r="CN164" s="1"/>
  <c r="CK164"/>
  <c r="CL164" s="1"/>
  <c r="CW163"/>
  <c r="CX163" s="1"/>
  <c r="CU163"/>
  <c r="CV163" s="1"/>
  <c r="CS163"/>
  <c r="CT163" s="1"/>
  <c r="CQ163"/>
  <c r="CR163" s="1"/>
  <c r="CO163"/>
  <c r="CP163" s="1"/>
  <c r="CM163"/>
  <c r="CN163" s="1"/>
  <c r="CK163"/>
  <c r="CL163" s="1"/>
  <c r="CW162"/>
  <c r="CX162" s="1"/>
  <c r="CU162"/>
  <c r="CV162" s="1"/>
  <c r="CS162"/>
  <c r="CT162" s="1"/>
  <c r="CQ162"/>
  <c r="CR162" s="1"/>
  <c r="CO162"/>
  <c r="CP162" s="1"/>
  <c r="CM162"/>
  <c r="CN162" s="1"/>
  <c r="CK162"/>
  <c r="CL162" s="1"/>
  <c r="CW161"/>
  <c r="CX161" s="1"/>
  <c r="CU161"/>
  <c r="CV161" s="1"/>
  <c r="CS161"/>
  <c r="CT161" s="1"/>
  <c r="CQ161"/>
  <c r="CR161" s="1"/>
  <c r="CO161"/>
  <c r="CP161" s="1"/>
  <c r="CM161"/>
  <c r="CN161" s="1"/>
  <c r="CK161"/>
  <c r="CL161" s="1"/>
  <c r="CW160"/>
  <c r="CX160" s="1"/>
  <c r="CU160"/>
  <c r="CV160" s="1"/>
  <c r="CS160"/>
  <c r="CT160" s="1"/>
  <c r="CQ160"/>
  <c r="CR160" s="1"/>
  <c r="CO160"/>
  <c r="CP160" s="1"/>
  <c r="CM160"/>
  <c r="CN160" s="1"/>
  <c r="CK160"/>
  <c r="CL160" s="1"/>
  <c r="CW159"/>
  <c r="CX159" s="1"/>
  <c r="CU159"/>
  <c r="CV159" s="1"/>
  <c r="CS159"/>
  <c r="CT159" s="1"/>
  <c r="CQ159"/>
  <c r="CR159" s="1"/>
  <c r="CO159"/>
  <c r="CP159" s="1"/>
  <c r="CM159"/>
  <c r="CN159" s="1"/>
  <c r="CK159"/>
  <c r="CL159" s="1"/>
  <c r="CW158"/>
  <c r="CX158" s="1"/>
  <c r="CU158"/>
  <c r="CV158" s="1"/>
  <c r="CS158"/>
  <c r="CT158" s="1"/>
  <c r="CQ158"/>
  <c r="CR158" s="1"/>
  <c r="CO158"/>
  <c r="CP158" s="1"/>
  <c r="CM158"/>
  <c r="CN158" s="1"/>
  <c r="CK158"/>
  <c r="CL158" s="1"/>
  <c r="CW157"/>
  <c r="CX157" s="1"/>
  <c r="CU157"/>
  <c r="CV157" s="1"/>
  <c r="CS157"/>
  <c r="CT157" s="1"/>
  <c r="CQ157"/>
  <c r="CR157" s="1"/>
  <c r="CO157"/>
  <c r="CP157" s="1"/>
  <c r="CM157"/>
  <c r="CN157" s="1"/>
  <c r="CK157"/>
  <c r="CL157" s="1"/>
  <c r="CW156"/>
  <c r="CX156" s="1"/>
  <c r="CU156"/>
  <c r="CV156" s="1"/>
  <c r="CS156"/>
  <c r="CT156" s="1"/>
  <c r="CQ156"/>
  <c r="CR156" s="1"/>
  <c r="CO156"/>
  <c r="CP156" s="1"/>
  <c r="CM156"/>
  <c r="CN156" s="1"/>
  <c r="CK156"/>
  <c r="CL156" s="1"/>
  <c r="CW155"/>
  <c r="CX155" s="1"/>
  <c r="CU155"/>
  <c r="CV155" s="1"/>
  <c r="CS155"/>
  <c r="CT155" s="1"/>
  <c r="CQ155"/>
  <c r="CR155" s="1"/>
  <c r="CO155"/>
  <c r="CP155" s="1"/>
  <c r="CM155"/>
  <c r="CN155" s="1"/>
  <c r="CK155"/>
  <c r="CL155" s="1"/>
  <c r="CW154"/>
  <c r="CX154" s="1"/>
  <c r="CU154"/>
  <c r="CV154" s="1"/>
  <c r="CS154"/>
  <c r="CT154" s="1"/>
  <c r="CQ154"/>
  <c r="CR154" s="1"/>
  <c r="CO154"/>
  <c r="CP154" s="1"/>
  <c r="CM154"/>
  <c r="CN154" s="1"/>
  <c r="CK154"/>
  <c r="CL154" s="1"/>
  <c r="CW153"/>
  <c r="CX153" s="1"/>
  <c r="CU153"/>
  <c r="CV153" s="1"/>
  <c r="CS153"/>
  <c r="CT153" s="1"/>
  <c r="CQ153"/>
  <c r="CR153" s="1"/>
  <c r="CO153"/>
  <c r="CP153" s="1"/>
  <c r="CM153"/>
  <c r="CN153" s="1"/>
  <c r="CK153"/>
  <c r="CL153" s="1"/>
  <c r="CW152"/>
  <c r="CX152" s="1"/>
  <c r="CU152"/>
  <c r="CV152" s="1"/>
  <c r="CS152"/>
  <c r="CT152" s="1"/>
  <c r="CQ152"/>
  <c r="CR152" s="1"/>
  <c r="CO152"/>
  <c r="CP152" s="1"/>
  <c r="CM152"/>
  <c r="CN152" s="1"/>
  <c r="CK152"/>
  <c r="CL152" s="1"/>
  <c r="CW151"/>
  <c r="CX151" s="1"/>
  <c r="CU151"/>
  <c r="CV151" s="1"/>
  <c r="CS151"/>
  <c r="CT151" s="1"/>
  <c r="CQ151"/>
  <c r="CR151" s="1"/>
  <c r="CO151"/>
  <c r="CP151" s="1"/>
  <c r="CM151"/>
  <c r="CN151" s="1"/>
  <c r="CK151"/>
  <c r="CL151" s="1"/>
  <c r="CW150"/>
  <c r="CX150" s="1"/>
  <c r="CU150"/>
  <c r="CV150" s="1"/>
  <c r="CS150"/>
  <c r="CT150" s="1"/>
  <c r="CQ150"/>
  <c r="CR150" s="1"/>
  <c r="CO150"/>
  <c r="CP150" s="1"/>
  <c r="CM150"/>
  <c r="CN150" s="1"/>
  <c r="CK150"/>
  <c r="CL150" s="1"/>
  <c r="CW149"/>
  <c r="CX149" s="1"/>
  <c r="CU149"/>
  <c r="CV149" s="1"/>
  <c r="CS149"/>
  <c r="CT149" s="1"/>
  <c r="CQ149"/>
  <c r="CR149" s="1"/>
  <c r="CO149"/>
  <c r="CP149" s="1"/>
  <c r="CM149"/>
  <c r="CN149" s="1"/>
  <c r="CK149"/>
  <c r="CL149" s="1"/>
  <c r="CW148"/>
  <c r="CX148" s="1"/>
  <c r="CU148"/>
  <c r="CV148" s="1"/>
  <c r="CS148"/>
  <c r="CT148" s="1"/>
  <c r="CQ148"/>
  <c r="CR148" s="1"/>
  <c r="CO148"/>
  <c r="CP148" s="1"/>
  <c r="CM148"/>
  <c r="CN148" s="1"/>
  <c r="CK148"/>
  <c r="CL148" s="1"/>
  <c r="CW147"/>
  <c r="CX147" s="1"/>
  <c r="CU147"/>
  <c r="CV147" s="1"/>
  <c r="CS147"/>
  <c r="CT147" s="1"/>
  <c r="CQ147"/>
  <c r="CR147" s="1"/>
  <c r="CO147"/>
  <c r="CP147" s="1"/>
  <c r="CM147"/>
  <c r="CN147" s="1"/>
  <c r="CK147"/>
  <c r="CL147" s="1"/>
  <c r="CW146"/>
  <c r="CX146" s="1"/>
  <c r="CU146"/>
  <c r="CV146" s="1"/>
  <c r="CS146"/>
  <c r="CT146" s="1"/>
  <c r="CQ146"/>
  <c r="CR146" s="1"/>
  <c r="CO146"/>
  <c r="CP146" s="1"/>
  <c r="CM146"/>
  <c r="CN146" s="1"/>
  <c r="CK146"/>
  <c r="CL146" s="1"/>
  <c r="CW145"/>
  <c r="CX145" s="1"/>
  <c r="CU145"/>
  <c r="CV145" s="1"/>
  <c r="CS145"/>
  <c r="CT145" s="1"/>
  <c r="CQ145"/>
  <c r="CR145" s="1"/>
  <c r="CO145"/>
  <c r="CP145" s="1"/>
  <c r="CM145"/>
  <c r="CN145" s="1"/>
  <c r="CK145"/>
  <c r="CL145" s="1"/>
  <c r="CW144"/>
  <c r="CX144" s="1"/>
  <c r="CU144"/>
  <c r="CV144" s="1"/>
  <c r="CS144"/>
  <c r="CT144" s="1"/>
  <c r="CQ144"/>
  <c r="CR144" s="1"/>
  <c r="CO144"/>
  <c r="CP144" s="1"/>
  <c r="CM144"/>
  <c r="CN144" s="1"/>
  <c r="CK144"/>
  <c r="CL144" s="1"/>
  <c r="CW143"/>
  <c r="CX143" s="1"/>
  <c r="CU143"/>
  <c r="CV143" s="1"/>
  <c r="CS143"/>
  <c r="CT143" s="1"/>
  <c r="CQ143"/>
  <c r="CR143" s="1"/>
  <c r="CO143"/>
  <c r="CP143" s="1"/>
  <c r="CM143"/>
  <c r="CN143" s="1"/>
  <c r="CK143"/>
  <c r="CL143" s="1"/>
  <c r="CW142"/>
  <c r="CX142" s="1"/>
  <c r="CU142"/>
  <c r="CV142" s="1"/>
  <c r="CS142"/>
  <c r="CT142" s="1"/>
  <c r="CQ142"/>
  <c r="CR142" s="1"/>
  <c r="CO142"/>
  <c r="CP142" s="1"/>
  <c r="CM142"/>
  <c r="CN142" s="1"/>
  <c r="CK142"/>
  <c r="CL142" s="1"/>
  <c r="CW141"/>
  <c r="CX141" s="1"/>
  <c r="CU141"/>
  <c r="CV141" s="1"/>
  <c r="CS141"/>
  <c r="CT141" s="1"/>
  <c r="CQ141"/>
  <c r="CR141" s="1"/>
  <c r="CO141"/>
  <c r="CP141" s="1"/>
  <c r="CM141"/>
  <c r="CN141" s="1"/>
  <c r="CK141"/>
  <c r="CL141" s="1"/>
  <c r="CW140"/>
  <c r="CX140" s="1"/>
  <c r="CU140"/>
  <c r="CV140" s="1"/>
  <c r="CS140"/>
  <c r="CT140" s="1"/>
  <c r="CQ140"/>
  <c r="CR140" s="1"/>
  <c r="CO140"/>
  <c r="CP140" s="1"/>
  <c r="CM140"/>
  <c r="CN140" s="1"/>
  <c r="CK140"/>
  <c r="CL140" s="1"/>
  <c r="CW139"/>
  <c r="CX139" s="1"/>
  <c r="CU139"/>
  <c r="CV139" s="1"/>
  <c r="CS139"/>
  <c r="CT139" s="1"/>
  <c r="CQ139"/>
  <c r="CR139" s="1"/>
  <c r="CO139"/>
  <c r="CP139" s="1"/>
  <c r="CM139"/>
  <c r="CN139" s="1"/>
  <c r="CK139"/>
  <c r="CL139" s="1"/>
  <c r="CW138"/>
  <c r="CX138" s="1"/>
  <c r="CU138"/>
  <c r="CV138" s="1"/>
  <c r="CS138"/>
  <c r="CT138" s="1"/>
  <c r="CQ138"/>
  <c r="CR138" s="1"/>
  <c r="CO138"/>
  <c r="CP138" s="1"/>
  <c r="CM138"/>
  <c r="CN138" s="1"/>
  <c r="CK138"/>
  <c r="CL138" s="1"/>
  <c r="CW137"/>
  <c r="CX137" s="1"/>
  <c r="CU137"/>
  <c r="CV137" s="1"/>
  <c r="CS137"/>
  <c r="CT137" s="1"/>
  <c r="CQ137"/>
  <c r="CR137" s="1"/>
  <c r="CO137"/>
  <c r="CP137" s="1"/>
  <c r="CM137"/>
  <c r="CN137" s="1"/>
  <c r="CK137"/>
  <c r="CL137" s="1"/>
  <c r="CW136"/>
  <c r="CX136" s="1"/>
  <c r="CU136"/>
  <c r="CV136" s="1"/>
  <c r="CS136"/>
  <c r="CT136" s="1"/>
  <c r="CQ136"/>
  <c r="CR136" s="1"/>
  <c r="CO136"/>
  <c r="CP136" s="1"/>
  <c r="CM136"/>
  <c r="CN136" s="1"/>
  <c r="CK136"/>
  <c r="CL136" s="1"/>
  <c r="CW135"/>
  <c r="CX135" s="1"/>
  <c r="CU135"/>
  <c r="CV135" s="1"/>
  <c r="CS135"/>
  <c r="CT135" s="1"/>
  <c r="CQ135"/>
  <c r="CR135" s="1"/>
  <c r="CO135"/>
  <c r="CP135" s="1"/>
  <c r="CM135"/>
  <c r="CN135" s="1"/>
  <c r="CK135"/>
  <c r="CL135" s="1"/>
  <c r="CW134"/>
  <c r="CX134" s="1"/>
  <c r="CU134"/>
  <c r="CV134" s="1"/>
  <c r="CS134"/>
  <c r="CT134" s="1"/>
  <c r="CQ134"/>
  <c r="CR134" s="1"/>
  <c r="CO134"/>
  <c r="CP134" s="1"/>
  <c r="CM134"/>
  <c r="CN134" s="1"/>
  <c r="CK134"/>
  <c r="CL134" s="1"/>
  <c r="CW133"/>
  <c r="CX133" s="1"/>
  <c r="CU133"/>
  <c r="CV133" s="1"/>
  <c r="CS133"/>
  <c r="CT133" s="1"/>
  <c r="CQ133"/>
  <c r="CR133" s="1"/>
  <c r="CO133"/>
  <c r="CP133" s="1"/>
  <c r="CM133"/>
  <c r="CN133" s="1"/>
  <c r="CK133"/>
  <c r="CL133" s="1"/>
  <c r="CW132"/>
  <c r="CX132" s="1"/>
  <c r="CU132"/>
  <c r="CV132" s="1"/>
  <c r="CS132"/>
  <c r="CT132" s="1"/>
  <c r="CQ132"/>
  <c r="CR132" s="1"/>
  <c r="CO132"/>
  <c r="CP132" s="1"/>
  <c r="CM132"/>
  <c r="CN132" s="1"/>
  <c r="CK132"/>
  <c r="CL132" s="1"/>
  <c r="CW131"/>
  <c r="CX131" s="1"/>
  <c r="CU131"/>
  <c r="CV131" s="1"/>
  <c r="CS131"/>
  <c r="CT131" s="1"/>
  <c r="CQ131"/>
  <c r="CR131" s="1"/>
  <c r="CO131"/>
  <c r="CP131" s="1"/>
  <c r="CM131"/>
  <c r="CN131" s="1"/>
  <c r="CK131"/>
  <c r="CL131" s="1"/>
  <c r="CW130"/>
  <c r="CX130" s="1"/>
  <c r="CU130"/>
  <c r="CV130" s="1"/>
  <c r="CS130"/>
  <c r="CT130" s="1"/>
  <c r="CQ130"/>
  <c r="CR130" s="1"/>
  <c r="CO130"/>
  <c r="CP130" s="1"/>
  <c r="CM130"/>
  <c r="CN130" s="1"/>
  <c r="CK130"/>
  <c r="CL130" s="1"/>
  <c r="CW129"/>
  <c r="CX129" s="1"/>
  <c r="CU129"/>
  <c r="CV129" s="1"/>
  <c r="CS129"/>
  <c r="CT129" s="1"/>
  <c r="CQ129"/>
  <c r="CR129" s="1"/>
  <c r="CO129"/>
  <c r="CP129" s="1"/>
  <c r="CM129"/>
  <c r="CN129" s="1"/>
  <c r="CK129"/>
  <c r="CL129" s="1"/>
  <c r="CW128"/>
  <c r="CX128" s="1"/>
  <c r="CU128"/>
  <c r="CV128" s="1"/>
  <c r="CS128"/>
  <c r="CT128" s="1"/>
  <c r="CQ128"/>
  <c r="CR128" s="1"/>
  <c r="CO128"/>
  <c r="CP128" s="1"/>
  <c r="CM128"/>
  <c r="CN128" s="1"/>
  <c r="CK128"/>
  <c r="CL128" s="1"/>
  <c r="CW127"/>
  <c r="CX127" s="1"/>
  <c r="CU127"/>
  <c r="CV127" s="1"/>
  <c r="CS127"/>
  <c r="CT127" s="1"/>
  <c r="CQ127"/>
  <c r="CR127" s="1"/>
  <c r="CO127"/>
  <c r="CP127" s="1"/>
  <c r="CM127"/>
  <c r="CN127" s="1"/>
  <c r="CK127"/>
  <c r="CL127" s="1"/>
  <c r="CU126"/>
  <c r="CV126" s="1"/>
  <c r="CS126"/>
  <c r="CT126" s="1"/>
  <c r="CQ126"/>
  <c r="CR126" s="1"/>
  <c r="CO126"/>
  <c r="CP126" s="1"/>
  <c r="CM126"/>
  <c r="CN126" s="1"/>
  <c r="CK126"/>
  <c r="CL126" s="1"/>
  <c r="CU125"/>
  <c r="CV125" s="1"/>
  <c r="CS125"/>
  <c r="CT125" s="1"/>
  <c r="CQ125"/>
  <c r="CR125" s="1"/>
  <c r="CO125"/>
  <c r="CP125" s="1"/>
  <c r="CM125"/>
  <c r="CN125" s="1"/>
  <c r="CK125"/>
  <c r="CL125" s="1"/>
  <c r="CU124"/>
  <c r="CV124" s="1"/>
  <c r="CS124"/>
  <c r="CT124" s="1"/>
  <c r="CQ124"/>
  <c r="CR124" s="1"/>
  <c r="CO124"/>
  <c r="CP124" s="1"/>
  <c r="CM124"/>
  <c r="CN124" s="1"/>
  <c r="CK124"/>
  <c r="CL124" s="1"/>
  <c r="CU123"/>
  <c r="CV123" s="1"/>
  <c r="CS123"/>
  <c r="CT123" s="1"/>
  <c r="CQ123"/>
  <c r="CR123" s="1"/>
  <c r="CO123"/>
  <c r="CP123" s="1"/>
  <c r="CM123"/>
  <c r="CN123" s="1"/>
  <c r="CK123"/>
  <c r="CL123" s="1"/>
  <c r="CU122"/>
  <c r="CV122" s="1"/>
  <c r="CS122"/>
  <c r="CT122" s="1"/>
  <c r="CQ122"/>
  <c r="CR122" s="1"/>
  <c r="CO122"/>
  <c r="CP122" s="1"/>
  <c r="CM122"/>
  <c r="CN122" s="1"/>
  <c r="CK122"/>
  <c r="CL122" s="1"/>
  <c r="CU121"/>
  <c r="CV121" s="1"/>
  <c r="CS121"/>
  <c r="CT121" s="1"/>
  <c r="CQ121"/>
  <c r="CR121" s="1"/>
  <c r="CO121"/>
  <c r="CP121" s="1"/>
  <c r="CM121"/>
  <c r="CN121" s="1"/>
  <c r="CK121"/>
  <c r="CL121" s="1"/>
  <c r="CU120"/>
  <c r="CV120" s="1"/>
  <c r="CS120"/>
  <c r="CT120" s="1"/>
  <c r="CQ120"/>
  <c r="CR120" s="1"/>
  <c r="CO120"/>
  <c r="CP120" s="1"/>
  <c r="CM120"/>
  <c r="CN120" s="1"/>
  <c r="CK120"/>
  <c r="CL120" s="1"/>
  <c r="CU119"/>
  <c r="CV119" s="1"/>
  <c r="CS119"/>
  <c r="CT119" s="1"/>
  <c r="CQ119"/>
  <c r="CR119" s="1"/>
  <c r="CO119"/>
  <c r="CP119" s="1"/>
  <c r="CM119"/>
  <c r="CN119" s="1"/>
  <c r="CK119"/>
  <c r="CL119" s="1"/>
  <c r="CU118"/>
  <c r="CV118" s="1"/>
  <c r="CS118"/>
  <c r="CT118" s="1"/>
  <c r="CQ118"/>
  <c r="CR118" s="1"/>
  <c r="CO118"/>
  <c r="CP118" s="1"/>
  <c r="CM118"/>
  <c r="CN118" s="1"/>
  <c r="CK118"/>
  <c r="CL118" s="1"/>
  <c r="CU117"/>
  <c r="CV117" s="1"/>
  <c r="CS117"/>
  <c r="CT117" s="1"/>
  <c r="CQ117"/>
  <c r="CR117" s="1"/>
  <c r="CO117"/>
  <c r="CP117" s="1"/>
  <c r="CM117"/>
  <c r="CN117" s="1"/>
  <c r="CK117"/>
  <c r="CL117" s="1"/>
  <c r="CU116"/>
  <c r="CV116" s="1"/>
  <c r="CS116"/>
  <c r="CT116" s="1"/>
  <c r="CQ116"/>
  <c r="CR116" s="1"/>
  <c r="CO116"/>
  <c r="CP116" s="1"/>
  <c r="CM116"/>
  <c r="CN116" s="1"/>
  <c r="CK116"/>
  <c r="CL116" s="1"/>
  <c r="CU115"/>
  <c r="CV115" s="1"/>
  <c r="CS115"/>
  <c r="CT115" s="1"/>
  <c r="CQ115"/>
  <c r="CR115" s="1"/>
  <c r="CO115"/>
  <c r="CP115" s="1"/>
  <c r="CM115"/>
  <c r="CN115" s="1"/>
  <c r="CK115"/>
  <c r="CL115" s="1"/>
  <c r="CU114"/>
  <c r="CV114" s="1"/>
  <c r="CS114"/>
  <c r="CT114" s="1"/>
  <c r="CQ114"/>
  <c r="CR114" s="1"/>
  <c r="CO114"/>
  <c r="CP114" s="1"/>
  <c r="CM114"/>
  <c r="CN114" s="1"/>
  <c r="CK114"/>
  <c r="CL114" s="1"/>
  <c r="CU113"/>
  <c r="CV113" s="1"/>
  <c r="CS113"/>
  <c r="CT113" s="1"/>
  <c r="CQ113"/>
  <c r="CR113" s="1"/>
  <c r="CO113"/>
  <c r="CP113" s="1"/>
  <c r="CM113"/>
  <c r="CN113" s="1"/>
  <c r="CK113"/>
  <c r="CL113" s="1"/>
  <c r="CU112"/>
  <c r="CV112" s="1"/>
  <c r="CS112"/>
  <c r="CT112" s="1"/>
  <c r="CQ112"/>
  <c r="CR112" s="1"/>
  <c r="CO112"/>
  <c r="CP112" s="1"/>
  <c r="CM112"/>
  <c r="CN112" s="1"/>
  <c r="CK112"/>
  <c r="CL112" s="1"/>
  <c r="CU111"/>
  <c r="CV111" s="1"/>
  <c r="CS111"/>
  <c r="CT111" s="1"/>
  <c r="CQ111"/>
  <c r="CR111" s="1"/>
  <c r="CO111"/>
  <c r="CP111" s="1"/>
  <c r="CM111"/>
  <c r="CN111" s="1"/>
  <c r="CK111"/>
  <c r="CL111" s="1"/>
  <c r="CU110"/>
  <c r="CV110" s="1"/>
  <c r="CS110"/>
  <c r="CT110" s="1"/>
  <c r="CQ110"/>
  <c r="CR110" s="1"/>
  <c r="CO110"/>
  <c r="CP110" s="1"/>
  <c r="CM110"/>
  <c r="CN110" s="1"/>
  <c r="CK110"/>
  <c r="CL110" s="1"/>
  <c r="CU109"/>
  <c r="CV109" s="1"/>
  <c r="CS109"/>
  <c r="CT109" s="1"/>
  <c r="CQ109"/>
  <c r="CR109" s="1"/>
  <c r="CO109"/>
  <c r="CP109" s="1"/>
  <c r="CM109"/>
  <c r="CN109" s="1"/>
  <c r="CK109"/>
  <c r="CL109" s="1"/>
  <c r="CU108"/>
  <c r="CV108" s="1"/>
  <c r="CS108"/>
  <c r="CT108" s="1"/>
  <c r="CQ108"/>
  <c r="CR108" s="1"/>
  <c r="CO108"/>
  <c r="CP108" s="1"/>
  <c r="CM108"/>
  <c r="CN108" s="1"/>
  <c r="CK108"/>
  <c r="CL108" s="1"/>
  <c r="CU107"/>
  <c r="CV107" s="1"/>
  <c r="CS107"/>
  <c r="CT107" s="1"/>
  <c r="CQ107"/>
  <c r="CR107" s="1"/>
  <c r="CO107"/>
  <c r="CP107" s="1"/>
  <c r="CM107"/>
  <c r="CN107" s="1"/>
  <c r="CK107"/>
  <c r="CL107" s="1"/>
  <c r="CU106"/>
  <c r="CV106" s="1"/>
  <c r="CS106"/>
  <c r="CT106" s="1"/>
  <c r="CQ106"/>
  <c r="CR106" s="1"/>
  <c r="CO106"/>
  <c r="CP106" s="1"/>
  <c r="CM106"/>
  <c r="CN106" s="1"/>
  <c r="CK106"/>
  <c r="CL106" s="1"/>
  <c r="CU105"/>
  <c r="CV105" s="1"/>
  <c r="CS105"/>
  <c r="CT105" s="1"/>
  <c r="CQ105"/>
  <c r="CR105" s="1"/>
  <c r="CO105"/>
  <c r="CP105" s="1"/>
  <c r="CM105"/>
  <c r="CN105" s="1"/>
  <c r="CK105"/>
  <c r="CL105" s="1"/>
  <c r="CU104"/>
  <c r="CV104" s="1"/>
  <c r="CS104"/>
  <c r="CT104" s="1"/>
  <c r="CQ104"/>
  <c r="CR104" s="1"/>
  <c r="CO104"/>
  <c r="CP104" s="1"/>
  <c r="CM104"/>
  <c r="CN104" s="1"/>
  <c r="CK104"/>
  <c r="CL104" s="1"/>
  <c r="CU103"/>
  <c r="CV103" s="1"/>
  <c r="CS103"/>
  <c r="CT103" s="1"/>
  <c r="CQ103"/>
  <c r="CR103" s="1"/>
  <c r="CO103"/>
  <c r="CP103" s="1"/>
  <c r="CM103"/>
  <c r="CN103" s="1"/>
  <c r="CK103"/>
  <c r="CL103" s="1"/>
  <c r="CU102"/>
  <c r="CV102" s="1"/>
  <c r="CS102"/>
  <c r="CT102" s="1"/>
  <c r="CQ102"/>
  <c r="CR102" s="1"/>
  <c r="CO102"/>
  <c r="CP102" s="1"/>
  <c r="CM102"/>
  <c r="CN102" s="1"/>
  <c r="CK102"/>
  <c r="CL102" s="1"/>
  <c r="CU101"/>
  <c r="CV101" s="1"/>
  <c r="CS101"/>
  <c r="CT101" s="1"/>
  <c r="CQ101"/>
  <c r="CR101" s="1"/>
  <c r="CO101"/>
  <c r="CP101" s="1"/>
  <c r="CM101"/>
  <c r="CN101" s="1"/>
  <c r="CK101"/>
  <c r="CL101" s="1"/>
  <c r="CU100"/>
  <c r="CV100" s="1"/>
  <c r="CS100"/>
  <c r="CT100" s="1"/>
  <c r="CQ100"/>
  <c r="CR100" s="1"/>
  <c r="CO100"/>
  <c r="CP100" s="1"/>
  <c r="CM100"/>
  <c r="CN100" s="1"/>
  <c r="CK100"/>
  <c r="CL100" s="1"/>
  <c r="CU99"/>
  <c r="CV99" s="1"/>
  <c r="CS99"/>
  <c r="CT99" s="1"/>
  <c r="CQ99"/>
  <c r="CR99" s="1"/>
  <c r="CO99"/>
  <c r="CP99" s="1"/>
  <c r="CM99"/>
  <c r="CN99" s="1"/>
  <c r="CK99"/>
  <c r="CL99" s="1"/>
  <c r="CU98"/>
  <c r="CV98" s="1"/>
  <c r="CS98"/>
  <c r="CT98" s="1"/>
  <c r="CQ98"/>
  <c r="CR98" s="1"/>
  <c r="CO98"/>
  <c r="CP98" s="1"/>
  <c r="CM98"/>
  <c r="CN98" s="1"/>
  <c r="CK98"/>
  <c r="CL98" s="1"/>
  <c r="CU97"/>
  <c r="CV97" s="1"/>
  <c r="CS97"/>
  <c r="CT97" s="1"/>
  <c r="CQ97"/>
  <c r="CR97" s="1"/>
  <c r="CO97"/>
  <c r="CP97" s="1"/>
  <c r="CM97"/>
  <c r="CN97" s="1"/>
  <c r="CK97"/>
  <c r="CL97" s="1"/>
  <c r="CU96"/>
  <c r="CV96" s="1"/>
  <c r="CS96"/>
  <c r="CT96" s="1"/>
  <c r="CQ96"/>
  <c r="CR96" s="1"/>
  <c r="CO96"/>
  <c r="CP96" s="1"/>
  <c r="CM96"/>
  <c r="CN96" s="1"/>
  <c r="CK96"/>
  <c r="CL96" s="1"/>
  <c r="CU95"/>
  <c r="CV95" s="1"/>
  <c r="CS95"/>
  <c r="CT95" s="1"/>
  <c r="CQ95"/>
  <c r="CR95" s="1"/>
  <c r="CO95"/>
  <c r="CP95" s="1"/>
  <c r="CM95"/>
  <c r="CN95" s="1"/>
  <c r="CK95"/>
  <c r="CL95" s="1"/>
  <c r="CU94"/>
  <c r="CV94" s="1"/>
  <c r="CS94"/>
  <c r="CT94" s="1"/>
  <c r="CQ94"/>
  <c r="CR94" s="1"/>
  <c r="CO94"/>
  <c r="CP94" s="1"/>
  <c r="CM94"/>
  <c r="CN94" s="1"/>
  <c r="CK94"/>
  <c r="CL94" s="1"/>
  <c r="CU93"/>
  <c r="CV93" s="1"/>
  <c r="CS93"/>
  <c r="CT93" s="1"/>
  <c r="CQ93"/>
  <c r="CR93" s="1"/>
  <c r="CO93"/>
  <c r="CP93" s="1"/>
  <c r="CM93"/>
  <c r="CN93" s="1"/>
  <c r="CK93"/>
  <c r="CL93" s="1"/>
  <c r="CU92"/>
  <c r="CV92" s="1"/>
  <c r="CS92"/>
  <c r="CT92" s="1"/>
  <c r="CQ92"/>
  <c r="CR92" s="1"/>
  <c r="CO92"/>
  <c r="CP92" s="1"/>
  <c r="CM92"/>
  <c r="CN92" s="1"/>
  <c r="CK92"/>
  <c r="CL92" s="1"/>
  <c r="CU91"/>
  <c r="CV91" s="1"/>
  <c r="CS91"/>
  <c r="CT91" s="1"/>
  <c r="CQ91"/>
  <c r="CR91" s="1"/>
  <c r="CO91"/>
  <c r="CP91" s="1"/>
  <c r="CM91"/>
  <c r="CN91" s="1"/>
  <c r="CK91"/>
  <c r="CL91" s="1"/>
  <c r="CU90"/>
  <c r="CV90" s="1"/>
  <c r="CS90"/>
  <c r="CT90" s="1"/>
  <c r="CQ90"/>
  <c r="CR90" s="1"/>
  <c r="CO90"/>
  <c r="CP90" s="1"/>
  <c r="CM90"/>
  <c r="CN90" s="1"/>
  <c r="CK90"/>
  <c r="CL90" s="1"/>
  <c r="CU89"/>
  <c r="CV89" s="1"/>
  <c r="CS89"/>
  <c r="CT89" s="1"/>
  <c r="CQ89"/>
  <c r="CR89" s="1"/>
  <c r="CO89"/>
  <c r="CP89" s="1"/>
  <c r="CM89"/>
  <c r="CN89" s="1"/>
  <c r="CK89"/>
  <c r="CL89" s="1"/>
  <c r="CU88"/>
  <c r="CV88" s="1"/>
  <c r="CS88"/>
  <c r="CT88" s="1"/>
  <c r="CQ88"/>
  <c r="CR88" s="1"/>
  <c r="CO88"/>
  <c r="CP88" s="1"/>
  <c r="CM88"/>
  <c r="CN88" s="1"/>
  <c r="CK88"/>
  <c r="CL88" s="1"/>
  <c r="CU87"/>
  <c r="CV87" s="1"/>
  <c r="CS87"/>
  <c r="CT87" s="1"/>
  <c r="CQ87"/>
  <c r="CR87" s="1"/>
  <c r="CO87"/>
  <c r="CP87" s="1"/>
  <c r="CM87"/>
  <c r="CN87" s="1"/>
  <c r="CK87"/>
  <c r="CL87" s="1"/>
  <c r="CU86"/>
  <c r="CV86" s="1"/>
  <c r="CS86"/>
  <c r="CT86" s="1"/>
  <c r="CQ86"/>
  <c r="CR86" s="1"/>
  <c r="CO86"/>
  <c r="CP86" s="1"/>
  <c r="CM86"/>
  <c r="CN86" s="1"/>
  <c r="CK86"/>
  <c r="CL86" s="1"/>
  <c r="CU85"/>
  <c r="CV85" s="1"/>
  <c r="CS85"/>
  <c r="CT85" s="1"/>
  <c r="CQ85"/>
  <c r="CR85" s="1"/>
  <c r="CO85"/>
  <c r="CP85" s="1"/>
  <c r="CM85"/>
  <c r="CN85" s="1"/>
  <c r="CK85"/>
  <c r="CL85" s="1"/>
  <c r="CU84"/>
  <c r="CV84" s="1"/>
  <c r="CS84"/>
  <c r="CT84" s="1"/>
  <c r="CQ84"/>
  <c r="CR84" s="1"/>
  <c r="CO84"/>
  <c r="CP84" s="1"/>
  <c r="CM84"/>
  <c r="CN84" s="1"/>
  <c r="CK84"/>
  <c r="CL84" s="1"/>
  <c r="CU83"/>
  <c r="CV83" s="1"/>
  <c r="CS83"/>
  <c r="CT83" s="1"/>
  <c r="CQ83"/>
  <c r="CR83" s="1"/>
  <c r="CO83"/>
  <c r="CP83" s="1"/>
  <c r="CM83"/>
  <c r="CN83" s="1"/>
  <c r="CK83"/>
  <c r="CL83" s="1"/>
  <c r="CU82"/>
  <c r="CV82" s="1"/>
  <c r="CS82"/>
  <c r="CT82" s="1"/>
  <c r="CQ82"/>
  <c r="CR82" s="1"/>
  <c r="CO82"/>
  <c r="CP82" s="1"/>
  <c r="CM82"/>
  <c r="CN82" s="1"/>
  <c r="CK82"/>
  <c r="CL82" s="1"/>
  <c r="CU81"/>
  <c r="CV81" s="1"/>
  <c r="CS81"/>
  <c r="CT81" s="1"/>
  <c r="CQ81"/>
  <c r="CR81" s="1"/>
  <c r="CO81"/>
  <c r="CP81" s="1"/>
  <c r="CM81"/>
  <c r="CN81" s="1"/>
  <c r="CK81"/>
  <c r="CL81" s="1"/>
  <c r="CU80"/>
  <c r="CV80" s="1"/>
  <c r="CS80"/>
  <c r="CT80" s="1"/>
  <c r="CQ80"/>
  <c r="CR80" s="1"/>
  <c r="CO80"/>
  <c r="CP80" s="1"/>
  <c r="CM80"/>
  <c r="CN80" s="1"/>
  <c r="CK80"/>
  <c r="CL80" s="1"/>
  <c r="CU79"/>
  <c r="CV79" s="1"/>
  <c r="CS79"/>
  <c r="CT79" s="1"/>
  <c r="CQ79"/>
  <c r="CR79" s="1"/>
  <c r="CO79"/>
  <c r="CP79" s="1"/>
  <c r="CM79"/>
  <c r="CN79" s="1"/>
  <c r="CK79"/>
  <c r="CL79" s="1"/>
  <c r="CU78"/>
  <c r="CV78" s="1"/>
  <c r="CS78"/>
  <c r="CT78" s="1"/>
  <c r="CQ78"/>
  <c r="CR78" s="1"/>
  <c r="CO78"/>
  <c r="CP78" s="1"/>
  <c r="CM78"/>
  <c r="CN78" s="1"/>
  <c r="CK78"/>
  <c r="CL78" s="1"/>
  <c r="CU77"/>
  <c r="CV77" s="1"/>
  <c r="CS77"/>
  <c r="CT77" s="1"/>
  <c r="CQ77"/>
  <c r="CR77" s="1"/>
  <c r="CO77"/>
  <c r="CP77" s="1"/>
  <c r="CM77"/>
  <c r="CN77" s="1"/>
  <c r="CK77"/>
  <c r="CL77" s="1"/>
  <c r="CU76"/>
  <c r="CV76" s="1"/>
  <c r="CS76"/>
  <c r="CT76" s="1"/>
  <c r="CQ76"/>
  <c r="CR76" s="1"/>
  <c r="CO76"/>
  <c r="CP76" s="1"/>
  <c r="CM76"/>
  <c r="CN76" s="1"/>
  <c r="CK76"/>
  <c r="CL76" s="1"/>
  <c r="CU75"/>
  <c r="CV75" s="1"/>
  <c r="CS75"/>
  <c r="CT75" s="1"/>
  <c r="CQ75"/>
  <c r="CR75" s="1"/>
  <c r="CO75"/>
  <c r="CP75" s="1"/>
  <c r="CM75"/>
  <c r="CN75" s="1"/>
  <c r="CK75"/>
  <c r="CL75" s="1"/>
  <c r="CU74"/>
  <c r="CV74" s="1"/>
  <c r="CS74"/>
  <c r="CT74" s="1"/>
  <c r="CQ74"/>
  <c r="CR74" s="1"/>
  <c r="CO74"/>
  <c r="CP74" s="1"/>
  <c r="CM74"/>
  <c r="CN74" s="1"/>
  <c r="CK74"/>
  <c r="CL74" s="1"/>
  <c r="CU73"/>
  <c r="CV73" s="1"/>
  <c r="CS73"/>
  <c r="CT73" s="1"/>
  <c r="CQ73"/>
  <c r="CR73" s="1"/>
  <c r="CO73"/>
  <c r="CP73" s="1"/>
  <c r="CM73"/>
  <c r="CN73" s="1"/>
  <c r="CK73"/>
  <c r="CL73" s="1"/>
  <c r="CU72"/>
  <c r="CV72" s="1"/>
  <c r="CS72"/>
  <c r="CT72" s="1"/>
  <c r="CQ72"/>
  <c r="CR72" s="1"/>
  <c r="CO72"/>
  <c r="CP72" s="1"/>
  <c r="CM72"/>
  <c r="CN72" s="1"/>
  <c r="CK72"/>
  <c r="CL72" s="1"/>
  <c r="CU71"/>
  <c r="CV71" s="1"/>
  <c r="CS71"/>
  <c r="CT71" s="1"/>
  <c r="CQ71"/>
  <c r="CR71" s="1"/>
  <c r="CO71"/>
  <c r="CP71" s="1"/>
  <c r="CM71"/>
  <c r="CN71" s="1"/>
  <c r="CK71"/>
  <c r="CL71" s="1"/>
  <c r="CU70"/>
  <c r="CV70" s="1"/>
  <c r="CS70"/>
  <c r="CT70" s="1"/>
  <c r="CQ70"/>
  <c r="CR70" s="1"/>
  <c r="CO70"/>
  <c r="CP70" s="1"/>
  <c r="CM70"/>
  <c r="CN70" s="1"/>
  <c r="CK70"/>
  <c r="CL70" s="1"/>
  <c r="CU69"/>
  <c r="CV69" s="1"/>
  <c r="CS69"/>
  <c r="CT69" s="1"/>
  <c r="CQ69"/>
  <c r="CR69" s="1"/>
  <c r="CO69"/>
  <c r="CP69" s="1"/>
  <c r="CM69"/>
  <c r="CN69" s="1"/>
  <c r="CK69"/>
  <c r="CL69" s="1"/>
  <c r="CU68"/>
  <c r="CV68" s="1"/>
  <c r="CS68"/>
  <c r="CT68" s="1"/>
  <c r="CQ68"/>
  <c r="CR68" s="1"/>
  <c r="CO68"/>
  <c r="CP68" s="1"/>
  <c r="CM68"/>
  <c r="CN68" s="1"/>
  <c r="CK68"/>
  <c r="CL68" s="1"/>
  <c r="CU67"/>
  <c r="CV67" s="1"/>
  <c r="CS67"/>
  <c r="CT67" s="1"/>
  <c r="CQ67"/>
  <c r="CR67" s="1"/>
  <c r="CO67"/>
  <c r="CP67" s="1"/>
  <c r="CM67"/>
  <c r="CN67" s="1"/>
  <c r="CK67"/>
  <c r="CL67" s="1"/>
  <c r="CU66"/>
  <c r="CV66" s="1"/>
  <c r="CS66"/>
  <c r="CT66" s="1"/>
  <c r="CQ66"/>
  <c r="CR66" s="1"/>
  <c r="CO66"/>
  <c r="CP66" s="1"/>
  <c r="CM66"/>
  <c r="CN66" s="1"/>
  <c r="CK66"/>
  <c r="CL66" s="1"/>
  <c r="CU65"/>
  <c r="CV65" s="1"/>
  <c r="CS65"/>
  <c r="CT65" s="1"/>
  <c r="CQ65"/>
  <c r="CR65" s="1"/>
  <c r="CO65"/>
  <c r="CP65" s="1"/>
  <c r="CM65"/>
  <c r="CN65" s="1"/>
  <c r="CK65"/>
  <c r="CL65" s="1"/>
  <c r="CU64"/>
  <c r="CV64" s="1"/>
  <c r="CS64"/>
  <c r="CT64" s="1"/>
  <c r="CQ64"/>
  <c r="CR64" s="1"/>
  <c r="CO64"/>
  <c r="CP64" s="1"/>
  <c r="CM64"/>
  <c r="CN64" s="1"/>
  <c r="CK64"/>
  <c r="CL64" s="1"/>
  <c r="CU63"/>
  <c r="CV63" s="1"/>
  <c r="CS63"/>
  <c r="CT63" s="1"/>
  <c r="CQ63"/>
  <c r="CR63" s="1"/>
  <c r="CO63"/>
  <c r="CP63" s="1"/>
  <c r="CM63"/>
  <c r="CN63" s="1"/>
  <c r="CK63"/>
  <c r="CL63" s="1"/>
  <c r="CU62"/>
  <c r="CV62" s="1"/>
  <c r="CS62"/>
  <c r="CT62" s="1"/>
  <c r="CQ62"/>
  <c r="CR62" s="1"/>
  <c r="CO62"/>
  <c r="CP62" s="1"/>
  <c r="CM62"/>
  <c r="CN62" s="1"/>
  <c r="CK62"/>
  <c r="CL62" s="1"/>
  <c r="CU61"/>
  <c r="CV61" s="1"/>
  <c r="CS61"/>
  <c r="CT61" s="1"/>
  <c r="CQ61"/>
  <c r="CR61" s="1"/>
  <c r="CO61"/>
  <c r="CP61" s="1"/>
  <c r="CM61"/>
  <c r="CN61" s="1"/>
  <c r="CK61"/>
  <c r="CL61" s="1"/>
  <c r="CU60"/>
  <c r="CV60" s="1"/>
  <c r="CS60"/>
  <c r="CT60" s="1"/>
  <c r="CQ60"/>
  <c r="CR60" s="1"/>
  <c r="CO60"/>
  <c r="CP60" s="1"/>
  <c r="CM60"/>
  <c r="CN60" s="1"/>
  <c r="CK60"/>
  <c r="CL60" s="1"/>
  <c r="CU59"/>
  <c r="CV59" s="1"/>
  <c r="CS59"/>
  <c r="CT59" s="1"/>
  <c r="CQ59"/>
  <c r="CR59" s="1"/>
  <c r="CO59"/>
  <c r="CP59" s="1"/>
  <c r="CM59"/>
  <c r="CN59" s="1"/>
  <c r="CK59"/>
  <c r="CL59" s="1"/>
  <c r="CU58"/>
  <c r="CV58" s="1"/>
  <c r="CS58"/>
  <c r="CT58" s="1"/>
  <c r="CQ58"/>
  <c r="CR58" s="1"/>
  <c r="CO58"/>
  <c r="CP58" s="1"/>
  <c r="CM58"/>
  <c r="CN58" s="1"/>
  <c r="CK58"/>
  <c r="CL58" s="1"/>
  <c r="CU57"/>
  <c r="CV57" s="1"/>
  <c r="CS57"/>
  <c r="CT57" s="1"/>
  <c r="CQ57"/>
  <c r="CR57" s="1"/>
  <c r="CO57"/>
  <c r="CP57" s="1"/>
  <c r="CM57"/>
  <c r="CN57" s="1"/>
  <c r="CK57"/>
  <c r="CL57" s="1"/>
  <c r="CU56"/>
  <c r="CV56" s="1"/>
  <c r="CS56"/>
  <c r="CT56" s="1"/>
  <c r="CQ56"/>
  <c r="CR56" s="1"/>
  <c r="CO56"/>
  <c r="CP56" s="1"/>
  <c r="CM56"/>
  <c r="CN56" s="1"/>
  <c r="CK56"/>
  <c r="CL56" s="1"/>
  <c r="CU55"/>
  <c r="CV55" s="1"/>
  <c r="CS55"/>
  <c r="CT55" s="1"/>
  <c r="CQ55"/>
  <c r="CR55" s="1"/>
  <c r="CO55"/>
  <c r="CP55" s="1"/>
  <c r="CM55"/>
  <c r="CN55" s="1"/>
  <c r="CK55"/>
  <c r="CL55" s="1"/>
  <c r="CU54"/>
  <c r="CV54" s="1"/>
  <c r="CS54"/>
  <c r="CT54" s="1"/>
  <c r="CQ54"/>
  <c r="CR54" s="1"/>
  <c r="CO54"/>
  <c r="CP54" s="1"/>
  <c r="CM54"/>
  <c r="CN54" s="1"/>
  <c r="CK54"/>
  <c r="CL54" s="1"/>
  <c r="CU53"/>
  <c r="CV53" s="1"/>
  <c r="CS53"/>
  <c r="CT53" s="1"/>
  <c r="CQ53"/>
  <c r="CR53" s="1"/>
  <c r="CO53"/>
  <c r="CP53" s="1"/>
  <c r="CM53"/>
  <c r="CN53" s="1"/>
  <c r="CK53"/>
  <c r="CL53" s="1"/>
  <c r="CU52"/>
  <c r="CV52" s="1"/>
  <c r="CS52"/>
  <c r="CT52" s="1"/>
  <c r="CQ52"/>
  <c r="CR52" s="1"/>
  <c r="CO52"/>
  <c r="CP52" s="1"/>
  <c r="CM52"/>
  <c r="CN52" s="1"/>
  <c r="CK52"/>
  <c r="CL52" s="1"/>
  <c r="CU51"/>
  <c r="CV51" s="1"/>
  <c r="CS51"/>
  <c r="CT51" s="1"/>
  <c r="CQ51"/>
  <c r="CR51" s="1"/>
  <c r="CO51"/>
  <c r="CP51" s="1"/>
  <c r="CM51"/>
  <c r="CN51" s="1"/>
  <c r="CK51"/>
  <c r="CL51" s="1"/>
  <c r="CU50"/>
  <c r="CV50" s="1"/>
  <c r="CS50"/>
  <c r="CT50" s="1"/>
  <c r="CQ50"/>
  <c r="CR50" s="1"/>
  <c r="CO50"/>
  <c r="CP50" s="1"/>
  <c r="CM50"/>
  <c r="CN50" s="1"/>
  <c r="CK50"/>
  <c r="CL50" s="1"/>
  <c r="CU49"/>
  <c r="CV49" s="1"/>
  <c r="CS49"/>
  <c r="CT49" s="1"/>
  <c r="CQ49"/>
  <c r="CR49" s="1"/>
  <c r="CO49"/>
  <c r="CP49" s="1"/>
  <c r="CM49"/>
  <c r="CN49" s="1"/>
  <c r="CK49"/>
  <c r="CL49" s="1"/>
  <c r="CU48"/>
  <c r="CV48" s="1"/>
  <c r="CS48"/>
  <c r="CT48" s="1"/>
  <c r="CQ48"/>
  <c r="CR48" s="1"/>
  <c r="CO48"/>
  <c r="CP48" s="1"/>
  <c r="CM48"/>
  <c r="CN48" s="1"/>
  <c r="CK48"/>
  <c r="CL48" s="1"/>
  <c r="CU47"/>
  <c r="CV47" s="1"/>
  <c r="CS47"/>
  <c r="CT47" s="1"/>
  <c r="CQ47"/>
  <c r="CR47" s="1"/>
  <c r="CO47"/>
  <c r="CP47" s="1"/>
  <c r="CM47"/>
  <c r="CN47" s="1"/>
  <c r="CK47"/>
  <c r="CL47" s="1"/>
  <c r="CU46"/>
  <c r="CV46" s="1"/>
  <c r="CS46"/>
  <c r="CT46" s="1"/>
  <c r="CQ46"/>
  <c r="CR46" s="1"/>
  <c r="CO46"/>
  <c r="CP46" s="1"/>
  <c r="CM46"/>
  <c r="CN46" s="1"/>
  <c r="CK46"/>
  <c r="CL46" s="1"/>
  <c r="CU45"/>
  <c r="CV45" s="1"/>
  <c r="CS45"/>
  <c r="CT45" s="1"/>
  <c r="CQ45"/>
  <c r="CR45" s="1"/>
  <c r="CO45"/>
  <c r="CP45" s="1"/>
  <c r="CM45"/>
  <c r="CN45" s="1"/>
  <c r="CK45"/>
  <c r="CL45" s="1"/>
  <c r="CU44"/>
  <c r="CV44" s="1"/>
  <c r="CS44"/>
  <c r="CT44" s="1"/>
  <c r="CQ44"/>
  <c r="CR44" s="1"/>
  <c r="CO44"/>
  <c r="CP44" s="1"/>
  <c r="CM44"/>
  <c r="CN44" s="1"/>
  <c r="CK44"/>
  <c r="CL44" s="1"/>
  <c r="CU43"/>
  <c r="CV43" s="1"/>
  <c r="CS43"/>
  <c r="CT43" s="1"/>
  <c r="CQ43"/>
  <c r="CR43" s="1"/>
  <c r="CO43"/>
  <c r="CP43" s="1"/>
  <c r="CM43"/>
  <c r="CN43" s="1"/>
  <c r="CK43"/>
  <c r="CL43" s="1"/>
  <c r="CU42"/>
  <c r="CV42" s="1"/>
  <c r="CS42"/>
  <c r="CT42" s="1"/>
  <c r="CQ42"/>
  <c r="CR42" s="1"/>
  <c r="CO42"/>
  <c r="CP42" s="1"/>
  <c r="CM42"/>
  <c r="CN42" s="1"/>
  <c r="CK42"/>
  <c r="CL42" s="1"/>
  <c r="CU41"/>
  <c r="CV41" s="1"/>
  <c r="CS41"/>
  <c r="CT41" s="1"/>
  <c r="CQ41"/>
  <c r="CR41" s="1"/>
  <c r="CO41"/>
  <c r="CP41" s="1"/>
  <c r="CM41"/>
  <c r="CN41" s="1"/>
  <c r="CK41"/>
  <c r="CL41" s="1"/>
  <c r="CU40"/>
  <c r="CV40" s="1"/>
  <c r="CS40"/>
  <c r="CT40" s="1"/>
  <c r="CQ40"/>
  <c r="CR40" s="1"/>
  <c r="CO40"/>
  <c r="CP40" s="1"/>
  <c r="CM40"/>
  <c r="CN40" s="1"/>
  <c r="CK40"/>
  <c r="CL40" s="1"/>
  <c r="CU39"/>
  <c r="CV39" s="1"/>
  <c r="CS39"/>
  <c r="CT39" s="1"/>
  <c r="CQ39"/>
  <c r="CR39" s="1"/>
  <c r="CO39"/>
  <c r="CP39" s="1"/>
  <c r="CM39"/>
  <c r="CN39" s="1"/>
  <c r="CK39"/>
  <c r="CL39" s="1"/>
  <c r="CU38"/>
  <c r="CV38" s="1"/>
  <c r="CS38"/>
  <c r="CT38" s="1"/>
  <c r="CQ38"/>
  <c r="CR38" s="1"/>
  <c r="CO38"/>
  <c r="CP38" s="1"/>
  <c r="CM38"/>
  <c r="CN38" s="1"/>
  <c r="CK38"/>
  <c r="CL38" s="1"/>
  <c r="CU37"/>
  <c r="CV37" s="1"/>
  <c r="CS37"/>
  <c r="CT37" s="1"/>
  <c r="CQ37"/>
  <c r="CR37" s="1"/>
  <c r="CO37"/>
  <c r="CP37" s="1"/>
  <c r="CM37"/>
  <c r="CN37" s="1"/>
  <c r="CK37"/>
  <c r="CL37" s="1"/>
  <c r="CU36"/>
  <c r="CV36" s="1"/>
  <c r="CS36"/>
  <c r="CT36" s="1"/>
  <c r="CQ36"/>
  <c r="CR36" s="1"/>
  <c r="CO36"/>
  <c r="CP36" s="1"/>
  <c r="CM36"/>
  <c r="CN36" s="1"/>
  <c r="CK36"/>
  <c r="CL36" s="1"/>
  <c r="CU35"/>
  <c r="CV35" s="1"/>
  <c r="CS35"/>
  <c r="CT35" s="1"/>
  <c r="CQ35"/>
  <c r="CR35" s="1"/>
  <c r="CO35"/>
  <c r="CP35" s="1"/>
  <c r="CM35"/>
  <c r="CN35" s="1"/>
  <c r="CK35"/>
  <c r="CL35" s="1"/>
  <c r="CU34"/>
  <c r="CV34" s="1"/>
  <c r="CS34"/>
  <c r="CT34" s="1"/>
  <c r="CQ34"/>
  <c r="CR34" s="1"/>
  <c r="CO34"/>
  <c r="CP34" s="1"/>
  <c r="CM34"/>
  <c r="CN34" s="1"/>
  <c r="CK34"/>
  <c r="CL34" s="1"/>
  <c r="CU33"/>
  <c r="CV33" s="1"/>
  <c r="CS33"/>
  <c r="CT33" s="1"/>
  <c r="CQ33"/>
  <c r="CR33" s="1"/>
  <c r="CO33"/>
  <c r="CP33" s="1"/>
  <c r="CM33"/>
  <c r="CN33" s="1"/>
  <c r="CK33"/>
  <c r="CL33" s="1"/>
  <c r="CU32"/>
  <c r="CV32" s="1"/>
  <c r="CS32"/>
  <c r="CT32" s="1"/>
  <c r="CQ32"/>
  <c r="CR32" s="1"/>
  <c r="CO32"/>
  <c r="CP32" s="1"/>
  <c r="CM32"/>
  <c r="CN32" s="1"/>
  <c r="CK32"/>
  <c r="CL32" s="1"/>
  <c r="CU31"/>
  <c r="CV31" s="1"/>
  <c r="CS31"/>
  <c r="CT31" s="1"/>
  <c r="CQ31"/>
  <c r="CR31" s="1"/>
  <c r="CO31"/>
  <c r="CP31" s="1"/>
  <c r="CM31"/>
  <c r="CN31" s="1"/>
  <c r="CK31"/>
  <c r="CL31" s="1"/>
  <c r="CU30"/>
  <c r="CV30" s="1"/>
  <c r="CS30"/>
  <c r="CT30" s="1"/>
  <c r="CQ30"/>
  <c r="CR30" s="1"/>
  <c r="CO30"/>
  <c r="CP30" s="1"/>
  <c r="CM30"/>
  <c r="CN30" s="1"/>
  <c r="CK30"/>
  <c r="CL30" s="1"/>
  <c r="CU29"/>
  <c r="CV29" s="1"/>
  <c r="CS29"/>
  <c r="CT29" s="1"/>
  <c r="CQ29"/>
  <c r="CR29" s="1"/>
  <c r="CO29"/>
  <c r="CP29" s="1"/>
  <c r="CM29"/>
  <c r="CN29" s="1"/>
  <c r="CK29"/>
  <c r="CL29" s="1"/>
  <c r="CU28"/>
  <c r="CV28" s="1"/>
  <c r="CS28"/>
  <c r="CT28" s="1"/>
  <c r="CQ28"/>
  <c r="CR28" s="1"/>
  <c r="CO28"/>
  <c r="CP28" s="1"/>
  <c r="CM28"/>
  <c r="CN28" s="1"/>
  <c r="CK28"/>
  <c r="CL28" s="1"/>
  <c r="CU27"/>
  <c r="CV27" s="1"/>
  <c r="CS27"/>
  <c r="CT27" s="1"/>
  <c r="CQ27"/>
  <c r="CR27" s="1"/>
  <c r="CO27"/>
  <c r="CP27" s="1"/>
  <c r="CM27"/>
  <c r="CN27" s="1"/>
  <c r="CK27"/>
  <c r="CL27" s="1"/>
  <c r="CU26"/>
  <c r="CV26" s="1"/>
  <c r="CS26"/>
  <c r="CT26" s="1"/>
  <c r="CQ26"/>
  <c r="CR26" s="1"/>
  <c r="CO26"/>
  <c r="CP26" s="1"/>
  <c r="CM26"/>
  <c r="CN26" s="1"/>
  <c r="CK26"/>
  <c r="CL26" s="1"/>
  <c r="CU25"/>
  <c r="CV25" s="1"/>
  <c r="CS25"/>
  <c r="CT25" s="1"/>
  <c r="CQ25"/>
  <c r="CR25" s="1"/>
  <c r="CO25"/>
  <c r="CP25" s="1"/>
  <c r="CM25"/>
  <c r="CN25" s="1"/>
  <c r="CK25"/>
  <c r="CL25" s="1"/>
  <c r="CU24"/>
  <c r="CV24" s="1"/>
  <c r="CS24"/>
  <c r="CT24" s="1"/>
  <c r="CQ24"/>
  <c r="CR24" s="1"/>
  <c r="CO24"/>
  <c r="CP24" s="1"/>
  <c r="CM24"/>
  <c r="CN24" s="1"/>
  <c r="CK24"/>
  <c r="CL24" s="1"/>
  <c r="CU23"/>
  <c r="CV23" s="1"/>
  <c r="CS23"/>
  <c r="CT23" s="1"/>
  <c r="CQ23"/>
  <c r="CR23" s="1"/>
  <c r="CO23"/>
  <c r="CP23" s="1"/>
  <c r="CM23"/>
  <c r="CN23" s="1"/>
  <c r="CK23"/>
  <c r="CL23" s="1"/>
  <c r="CU22"/>
  <c r="CV22" s="1"/>
  <c r="CS22"/>
  <c r="CT22" s="1"/>
  <c r="CQ22"/>
  <c r="CR22" s="1"/>
  <c r="CO22"/>
  <c r="CP22" s="1"/>
  <c r="CM22"/>
  <c r="CN22" s="1"/>
  <c r="CK22"/>
  <c r="CL22" s="1"/>
  <c r="CU21"/>
  <c r="CV21" s="1"/>
  <c r="CS21"/>
  <c r="CT21" s="1"/>
  <c r="CQ21"/>
  <c r="CR21" s="1"/>
  <c r="CO21"/>
  <c r="CP21" s="1"/>
  <c r="CM21"/>
  <c r="CN21" s="1"/>
  <c r="CK21"/>
  <c r="CL21" s="1"/>
  <c r="CU20"/>
  <c r="CV20" s="1"/>
  <c r="CS20"/>
  <c r="CT20" s="1"/>
  <c r="CQ20"/>
  <c r="CR20" s="1"/>
  <c r="CO20"/>
  <c r="CP20" s="1"/>
  <c r="CM20"/>
  <c r="CN20" s="1"/>
  <c r="CK20"/>
  <c r="CL20" s="1"/>
  <c r="CU19"/>
  <c r="CV19" s="1"/>
  <c r="CS19"/>
  <c r="CT19" s="1"/>
  <c r="CQ19"/>
  <c r="CR19" s="1"/>
  <c r="CO19"/>
  <c r="CP19" s="1"/>
  <c r="CM19"/>
  <c r="CN19" s="1"/>
  <c r="CK19"/>
  <c r="CL19" s="1"/>
  <c r="CU18"/>
  <c r="CV18" s="1"/>
  <c r="CS18"/>
  <c r="CT18" s="1"/>
  <c r="CQ18"/>
  <c r="CR18" s="1"/>
  <c r="CO18"/>
  <c r="CP18" s="1"/>
  <c r="CM18"/>
  <c r="CN18" s="1"/>
  <c r="CK18"/>
  <c r="CL18" s="1"/>
  <c r="CU17"/>
  <c r="CV17" s="1"/>
  <c r="CS17"/>
  <c r="CT17" s="1"/>
  <c r="CQ17"/>
  <c r="CR17" s="1"/>
  <c r="CO17"/>
  <c r="CP17" s="1"/>
  <c r="CM17"/>
  <c r="CN17" s="1"/>
  <c r="CK17"/>
  <c r="CL17" s="1"/>
  <c r="CU16"/>
  <c r="CV16" s="1"/>
  <c r="CS16"/>
  <c r="CT16" s="1"/>
  <c r="CQ16"/>
  <c r="CR16" s="1"/>
  <c r="CO16"/>
  <c r="CP16" s="1"/>
  <c r="CM16"/>
  <c r="CN16" s="1"/>
  <c r="CK16"/>
  <c r="CL16" s="1"/>
  <c r="CU15"/>
  <c r="CV15" s="1"/>
  <c r="CS15"/>
  <c r="CT15" s="1"/>
  <c r="CQ15"/>
  <c r="CR15" s="1"/>
  <c r="CO15"/>
  <c r="CP15" s="1"/>
  <c r="CM15"/>
  <c r="CN15" s="1"/>
  <c r="CK15"/>
  <c r="CL15" s="1"/>
  <c r="CU14"/>
  <c r="CV14" s="1"/>
  <c r="CS14"/>
  <c r="CT14" s="1"/>
  <c r="CQ14"/>
  <c r="CR14" s="1"/>
  <c r="CO14"/>
  <c r="CP14" s="1"/>
  <c r="CM14"/>
  <c r="CN14" s="1"/>
  <c r="CK14"/>
  <c r="CL14" s="1"/>
  <c r="CU13"/>
  <c r="CV13" s="1"/>
  <c r="CS13"/>
  <c r="CT13" s="1"/>
  <c r="CQ13"/>
  <c r="CR13" s="1"/>
  <c r="CO13"/>
  <c r="CP13" s="1"/>
  <c r="CM13"/>
  <c r="CN13" s="1"/>
  <c r="CK13"/>
  <c r="CL13" s="1"/>
  <c r="CU12"/>
  <c r="CV12" s="1"/>
  <c r="CS12"/>
  <c r="CT12" s="1"/>
  <c r="CQ12"/>
  <c r="CR12" s="1"/>
  <c r="CO12"/>
  <c r="CP12" s="1"/>
  <c r="CM12"/>
  <c r="CN12" s="1"/>
  <c r="CK12"/>
  <c r="CL12" s="1"/>
  <c r="CU11"/>
  <c r="CV11" s="1"/>
  <c r="CS11"/>
  <c r="CT11" s="1"/>
  <c r="CQ11"/>
  <c r="CR11" s="1"/>
  <c r="CO11"/>
  <c r="CP11" s="1"/>
  <c r="CM11"/>
  <c r="CN11" s="1"/>
  <c r="CK11"/>
  <c r="CL11" s="1"/>
  <c r="CU10"/>
  <c r="CV10" s="1"/>
  <c r="CS10"/>
  <c r="CT10" s="1"/>
  <c r="CQ10"/>
  <c r="CR10" s="1"/>
  <c r="CO10"/>
  <c r="CP10" s="1"/>
  <c r="CM10"/>
  <c r="CN10" s="1"/>
  <c r="CK10"/>
  <c r="CL10" s="1"/>
  <c r="CU9"/>
  <c r="CV9" s="1"/>
  <c r="CS9"/>
  <c r="CT9" s="1"/>
  <c r="CQ9"/>
  <c r="CR9" s="1"/>
  <c r="CO9"/>
  <c r="CP9" s="1"/>
  <c r="CM9"/>
  <c r="CN9" s="1"/>
  <c r="CK9"/>
  <c r="CL9" s="1"/>
  <c r="CU8"/>
  <c r="CV8" s="1"/>
  <c r="CS8"/>
  <c r="CT8" s="1"/>
  <c r="CQ8"/>
  <c r="CR8" s="1"/>
  <c r="CO8"/>
  <c r="CP8" s="1"/>
  <c r="CM8"/>
  <c r="CN8" s="1"/>
  <c r="CK8"/>
  <c r="CL8" s="1"/>
  <c r="CU7"/>
  <c r="CV7" s="1"/>
  <c r="CS7"/>
  <c r="CT7" s="1"/>
  <c r="CQ7"/>
  <c r="CR7" s="1"/>
  <c r="CO7"/>
  <c r="CP7" s="1"/>
  <c r="CM7"/>
  <c r="CN7" s="1"/>
  <c r="CK7"/>
  <c r="CL7" s="1"/>
  <c r="CZ6"/>
  <c r="CZ5"/>
  <c r="CU5"/>
  <c r="CS5"/>
  <c r="CQ5"/>
  <c r="CO5"/>
  <c r="CM5"/>
  <c r="CK5"/>
  <c r="CZ4"/>
  <c r="DC3"/>
  <c r="CZ3"/>
  <c r="DC2"/>
  <c r="CZ2"/>
  <c r="DC1"/>
  <c r="CZ1"/>
  <c r="C118" i="27" l="1"/>
  <c r="K118"/>
  <c r="N118"/>
  <c r="M118"/>
  <c r="J118"/>
  <c r="I118"/>
  <c r="E118"/>
  <c r="D118"/>
  <c r="AE125"/>
  <c r="W125"/>
  <c r="AE124"/>
  <c r="W124"/>
  <c r="AE123"/>
  <c r="W123"/>
  <c r="AE121"/>
  <c r="AA121"/>
  <c r="W121"/>
  <c r="S121"/>
  <c r="AE120"/>
  <c r="AA120"/>
  <c r="W120"/>
  <c r="S120"/>
  <c r="AC117"/>
  <c r="Y117"/>
  <c r="U117"/>
  <c r="AC116"/>
  <c r="Y116"/>
  <c r="U116"/>
  <c r="AE114"/>
  <c r="AA114"/>
  <c r="W114"/>
  <c r="S114"/>
  <c r="AC112"/>
  <c r="Y112"/>
  <c r="U112"/>
  <c r="U129"/>
  <c r="AC126"/>
  <c r="AF125"/>
  <c r="Y125"/>
  <c r="AF124"/>
  <c r="Y124"/>
  <c r="AF123"/>
  <c r="Y123"/>
  <c r="AF121"/>
  <c r="AB121"/>
  <c r="X121"/>
  <c r="T121"/>
  <c r="AF120"/>
  <c r="AB120"/>
  <c r="X120"/>
  <c r="T120"/>
  <c r="AD117"/>
  <c r="Z117"/>
  <c r="V117"/>
  <c r="AD116"/>
  <c r="Z116"/>
  <c r="V116"/>
  <c r="AF114"/>
  <c r="AB114"/>
  <c r="X114"/>
  <c r="T114"/>
  <c r="AD112"/>
  <c r="Z112"/>
  <c r="V112"/>
  <c r="AA125"/>
  <c r="S125"/>
  <c r="AA124"/>
  <c r="S124"/>
  <c r="AA123"/>
  <c r="S123"/>
  <c r="AC121"/>
  <c r="Y121"/>
  <c r="U121"/>
  <c r="AC120"/>
  <c r="Y120"/>
  <c r="U120"/>
  <c r="AE117"/>
  <c r="AA117"/>
  <c r="W117"/>
  <c r="S117"/>
  <c r="AE116"/>
  <c r="AA116"/>
  <c r="W116"/>
  <c r="S116"/>
  <c r="AC114"/>
  <c r="Y114"/>
  <c r="U114"/>
  <c r="AA112"/>
  <c r="AA118" s="1"/>
  <c r="W112"/>
  <c r="S112"/>
  <c r="U126"/>
  <c r="AC125"/>
  <c r="U125"/>
  <c r="AC124"/>
  <c r="U124"/>
  <c r="AC123"/>
  <c r="U123"/>
  <c r="AD121"/>
  <c r="Z121"/>
  <c r="V121"/>
  <c r="AD120"/>
  <c r="Z120"/>
  <c r="V120"/>
  <c r="AF117"/>
  <c r="AB117"/>
  <c r="X117"/>
  <c r="T117"/>
  <c r="AF116"/>
  <c r="AB116"/>
  <c r="X116"/>
  <c r="T116"/>
  <c r="AD114"/>
  <c r="Z114"/>
  <c r="V114"/>
  <c r="AB112"/>
  <c r="AB118" s="1"/>
  <c r="X112"/>
  <c r="X118" s="1"/>
  <c r="T112"/>
  <c r="U127"/>
  <c r="L118"/>
  <c r="H118"/>
  <c r="I265" i="26"/>
  <c r="J265"/>
  <c r="J230"/>
  <c r="I230"/>
  <c r="N265"/>
  <c r="E265"/>
  <c r="H265"/>
  <c r="G265"/>
  <c r="F230"/>
  <c r="M230"/>
  <c r="K307"/>
  <c r="C307"/>
  <c r="M306"/>
  <c r="E306"/>
  <c r="O305"/>
  <c r="G305"/>
  <c r="N303"/>
  <c r="J303"/>
  <c r="F303"/>
  <c r="M302"/>
  <c r="I302"/>
  <c r="E302"/>
  <c r="O299"/>
  <c r="K299"/>
  <c r="G299"/>
  <c r="C299"/>
  <c r="N298"/>
  <c r="J298"/>
  <c r="F298"/>
  <c r="P296"/>
  <c r="L296"/>
  <c r="H296"/>
  <c r="D296"/>
  <c r="K294"/>
  <c r="G294"/>
  <c r="C294"/>
  <c r="E312"/>
  <c r="E310"/>
  <c r="E309"/>
  <c r="M307"/>
  <c r="E307"/>
  <c r="O306"/>
  <c r="G306"/>
  <c r="P305"/>
  <c r="I305"/>
  <c r="O303"/>
  <c r="K303"/>
  <c r="G303"/>
  <c r="C303"/>
  <c r="N302"/>
  <c r="J302"/>
  <c r="F302"/>
  <c r="P299"/>
  <c r="L299"/>
  <c r="H299"/>
  <c r="D299"/>
  <c r="O298"/>
  <c r="K298"/>
  <c r="G298"/>
  <c r="C298"/>
  <c r="M296"/>
  <c r="I296"/>
  <c r="E296"/>
  <c r="L294"/>
  <c r="H294"/>
  <c r="D294"/>
  <c r="O307"/>
  <c r="G307"/>
  <c r="P306"/>
  <c r="I306"/>
  <c r="K305"/>
  <c r="C305"/>
  <c r="P303"/>
  <c r="L303"/>
  <c r="H303"/>
  <c r="D303"/>
  <c r="O302"/>
  <c r="K302"/>
  <c r="G302"/>
  <c r="C302"/>
  <c r="M299"/>
  <c r="I299"/>
  <c r="E299"/>
  <c r="P298"/>
  <c r="L298"/>
  <c r="H298"/>
  <c r="D298"/>
  <c r="N296"/>
  <c r="J296"/>
  <c r="F296"/>
  <c r="M294"/>
  <c r="I294"/>
  <c r="E294"/>
  <c r="M309"/>
  <c r="P307"/>
  <c r="I307"/>
  <c r="K306"/>
  <c r="C306"/>
  <c r="M305"/>
  <c r="E305"/>
  <c r="M303"/>
  <c r="I303"/>
  <c r="E303"/>
  <c r="P302"/>
  <c r="L302"/>
  <c r="H302"/>
  <c r="D302"/>
  <c r="N299"/>
  <c r="J299"/>
  <c r="F299"/>
  <c r="M298"/>
  <c r="I298"/>
  <c r="E298"/>
  <c r="O296"/>
  <c r="K296"/>
  <c r="G296"/>
  <c r="C296"/>
  <c r="N294"/>
  <c r="N300" s="1"/>
  <c r="J294"/>
  <c r="F294"/>
  <c r="D265"/>
  <c r="C265"/>
  <c r="L230"/>
  <c r="K230"/>
  <c r="H230"/>
  <c r="G230"/>
  <c r="L265"/>
  <c r="K265"/>
  <c r="D230"/>
  <c r="C230"/>
  <c r="AH216"/>
  <c r="AH219" s="1"/>
  <c r="N323"/>
  <c r="A278"/>
  <c r="A279" s="1"/>
  <c r="A130" i="27"/>
  <c r="AZ212" i="17"/>
  <c r="H7" i="23" s="1"/>
  <c r="AV212" i="17"/>
  <c r="F7" i="23" s="1"/>
  <c r="BB212" i="17"/>
  <c r="I7" i="23" s="1"/>
  <c r="O17" i="27"/>
  <c r="O18" i="26"/>
  <c r="U5" i="24"/>
  <c r="BT212" i="17"/>
  <c r="I8" i="23" s="1"/>
  <c r="BR212" i="17"/>
  <c r="H8" i="23" s="1"/>
  <c r="O19" i="26"/>
  <c r="O18" i="27"/>
  <c r="R130"/>
  <c r="V130"/>
  <c r="AA130"/>
  <c r="B313" i="26"/>
  <c r="F313"/>
  <c r="K313"/>
  <c r="J2" i="24"/>
  <c r="BN215" i="17"/>
  <c r="K8" i="23" s="1"/>
  <c r="BN217" i="17"/>
  <c r="BN216"/>
  <c r="BN214"/>
  <c r="BN218"/>
  <c r="U105" i="27"/>
  <c r="S104"/>
  <c r="U106"/>
  <c r="U102"/>
  <c r="N140"/>
  <c r="U103"/>
  <c r="AD105"/>
  <c r="AD104"/>
  <c r="U107"/>
  <c r="X104"/>
  <c r="AD106"/>
  <c r="U6" i="24"/>
  <c r="BD212" i="17"/>
  <c r="J7" i="23" s="1"/>
  <c r="S7" i="24"/>
  <c r="BV212" i="17"/>
  <c r="J8" i="23" s="1"/>
  <c r="U7" i="24"/>
  <c r="AX212" i="17"/>
  <c r="AV215"/>
  <c r="K7" i="23" s="1"/>
  <c r="AV217" i="17"/>
  <c r="AV214"/>
  <c r="AV216"/>
  <c r="AV218"/>
  <c r="E149" i="26"/>
  <c r="AH185"/>
  <c r="AI251"/>
  <c r="AG251"/>
  <c r="AH251"/>
  <c r="AI217"/>
  <c r="AI219"/>
  <c r="N286"/>
  <c r="E286"/>
  <c r="C285"/>
  <c r="N287"/>
  <c r="AH285" s="1"/>
  <c r="N285"/>
  <c r="E287"/>
  <c r="H285"/>
  <c r="E283"/>
  <c r="E288"/>
  <c r="E284"/>
  <c r="A281"/>
  <c r="A282" s="1"/>
  <c r="A283" s="1"/>
  <c r="A284" s="1"/>
  <c r="A285" s="1"/>
  <c r="A286" s="1"/>
  <c r="A287" s="1"/>
  <c r="A288" s="1"/>
  <c r="A289" s="1"/>
  <c r="A290" s="1"/>
  <c r="A291" s="1"/>
  <c r="A292" s="1"/>
  <c r="A293" s="1"/>
  <c r="A294" s="1"/>
  <c r="A295" s="1"/>
  <c r="A296" s="1"/>
  <c r="A297" s="1"/>
  <c r="A298" s="1"/>
  <c r="A299" s="1"/>
  <c r="A300" s="1"/>
  <c r="A301" s="1"/>
  <c r="A302" s="1"/>
  <c r="A303" s="1"/>
  <c r="A304" s="1"/>
  <c r="A305" s="1"/>
  <c r="A306" s="1"/>
  <c r="A307" s="1"/>
  <c r="A308" s="1"/>
  <c r="A309" s="1"/>
  <c r="A310" s="1"/>
  <c r="A311" s="1"/>
  <c r="A312" s="1"/>
  <c r="AG219"/>
  <c r="AG217"/>
  <c r="AH183"/>
  <c r="E184" s="1"/>
  <c r="W5" i="24"/>
  <c r="BN212" i="17"/>
  <c r="BP212"/>
  <c r="G8" i="23" s="1"/>
  <c r="V7" i="17"/>
  <c r="N24" i="23"/>
  <c r="M2"/>
  <c r="J300" i="26" l="1"/>
  <c r="T118" i="27"/>
  <c r="W118"/>
  <c r="F300" i="26"/>
  <c r="E162" i="27"/>
  <c r="M159"/>
  <c r="P158"/>
  <c r="I158"/>
  <c r="P157"/>
  <c r="I157"/>
  <c r="P156"/>
  <c r="I156"/>
  <c r="N154"/>
  <c r="J154"/>
  <c r="F154"/>
  <c r="N153"/>
  <c r="J153"/>
  <c r="F153"/>
  <c r="P150"/>
  <c r="L150"/>
  <c r="H150"/>
  <c r="D150"/>
  <c r="P149"/>
  <c r="L149"/>
  <c r="H149"/>
  <c r="D149"/>
  <c r="N147"/>
  <c r="J147"/>
  <c r="F147"/>
  <c r="L145"/>
  <c r="H145"/>
  <c r="D145"/>
  <c r="K158"/>
  <c r="C158"/>
  <c r="K157"/>
  <c r="C157"/>
  <c r="K156"/>
  <c r="C156"/>
  <c r="O154"/>
  <c r="K154"/>
  <c r="G154"/>
  <c r="C154"/>
  <c r="O153"/>
  <c r="K153"/>
  <c r="G153"/>
  <c r="C153"/>
  <c r="M150"/>
  <c r="I150"/>
  <c r="E150"/>
  <c r="M149"/>
  <c r="I149"/>
  <c r="E149"/>
  <c r="O147"/>
  <c r="K147"/>
  <c r="G147"/>
  <c r="C147"/>
  <c r="M145"/>
  <c r="I145"/>
  <c r="E145"/>
  <c r="E159"/>
  <c r="M158"/>
  <c r="E158"/>
  <c r="M157"/>
  <c r="E157"/>
  <c r="M156"/>
  <c r="E156"/>
  <c r="P154"/>
  <c r="L154"/>
  <c r="H154"/>
  <c r="D154"/>
  <c r="P153"/>
  <c r="L153"/>
  <c r="H153"/>
  <c r="D153"/>
  <c r="N150"/>
  <c r="J150"/>
  <c r="F150"/>
  <c r="N149"/>
  <c r="J149"/>
  <c r="F149"/>
  <c r="P147"/>
  <c r="L147"/>
  <c r="H147"/>
  <c r="D147"/>
  <c r="N145"/>
  <c r="N151" s="1"/>
  <c r="J145"/>
  <c r="F145"/>
  <c r="O158"/>
  <c r="G158"/>
  <c r="O157"/>
  <c r="G157"/>
  <c r="O156"/>
  <c r="G156"/>
  <c r="M154"/>
  <c r="I154"/>
  <c r="E154"/>
  <c r="M153"/>
  <c r="I153"/>
  <c r="E153"/>
  <c r="O150"/>
  <c r="K150"/>
  <c r="G150"/>
  <c r="C150"/>
  <c r="O149"/>
  <c r="K149"/>
  <c r="G149"/>
  <c r="C149"/>
  <c r="M147"/>
  <c r="I147"/>
  <c r="E147"/>
  <c r="K145"/>
  <c r="G145"/>
  <c r="C145"/>
  <c r="C151" s="1"/>
  <c r="E160"/>
  <c r="S118"/>
  <c r="Z118"/>
  <c r="V118"/>
  <c r="AC118"/>
  <c r="Y118"/>
  <c r="AD118"/>
  <c r="U118"/>
  <c r="E300" i="26"/>
  <c r="H300"/>
  <c r="G300"/>
  <c r="K342"/>
  <c r="C342"/>
  <c r="M341"/>
  <c r="E341"/>
  <c r="O340"/>
  <c r="G340"/>
  <c r="N338"/>
  <c r="J338"/>
  <c r="F338"/>
  <c r="M337"/>
  <c r="I337"/>
  <c r="E337"/>
  <c r="O334"/>
  <c r="K334"/>
  <c r="G334"/>
  <c r="C334"/>
  <c r="N333"/>
  <c r="J333"/>
  <c r="F333"/>
  <c r="P331"/>
  <c r="L331"/>
  <c r="H331"/>
  <c r="D331"/>
  <c r="N329"/>
  <c r="J329"/>
  <c r="F329"/>
  <c r="E347"/>
  <c r="E345"/>
  <c r="E344"/>
  <c r="M342"/>
  <c r="E342"/>
  <c r="O341"/>
  <c r="G341"/>
  <c r="P340"/>
  <c r="I340"/>
  <c r="O338"/>
  <c r="K338"/>
  <c r="G338"/>
  <c r="C338"/>
  <c r="N337"/>
  <c r="J337"/>
  <c r="F337"/>
  <c r="P334"/>
  <c r="L334"/>
  <c r="H334"/>
  <c r="D334"/>
  <c r="O333"/>
  <c r="K333"/>
  <c r="G333"/>
  <c r="C333"/>
  <c r="M331"/>
  <c r="I331"/>
  <c r="E331"/>
  <c r="K329"/>
  <c r="G329"/>
  <c r="C329"/>
  <c r="O342"/>
  <c r="G342"/>
  <c r="P341"/>
  <c r="I341"/>
  <c r="K340"/>
  <c r="C340"/>
  <c r="P338"/>
  <c r="L338"/>
  <c r="H338"/>
  <c r="D338"/>
  <c r="O337"/>
  <c r="K337"/>
  <c r="G337"/>
  <c r="C337"/>
  <c r="M334"/>
  <c r="I334"/>
  <c r="E334"/>
  <c r="P333"/>
  <c r="L333"/>
  <c r="H333"/>
  <c r="D333"/>
  <c r="N331"/>
  <c r="J331"/>
  <c r="F331"/>
  <c r="L329"/>
  <c r="H329"/>
  <c r="D329"/>
  <c r="M344"/>
  <c r="P342"/>
  <c r="I342"/>
  <c r="K341"/>
  <c r="C341"/>
  <c r="M340"/>
  <c r="E340"/>
  <c r="M338"/>
  <c r="I338"/>
  <c r="E338"/>
  <c r="P337"/>
  <c r="L337"/>
  <c r="H337"/>
  <c r="D337"/>
  <c r="N334"/>
  <c r="J334"/>
  <c r="F334"/>
  <c r="M333"/>
  <c r="I333"/>
  <c r="E333"/>
  <c r="O331"/>
  <c r="K331"/>
  <c r="G331"/>
  <c r="C331"/>
  <c r="M329"/>
  <c r="I329"/>
  <c r="E329"/>
  <c r="D300"/>
  <c r="C300"/>
  <c r="M300"/>
  <c r="I300"/>
  <c r="L300"/>
  <c r="K300"/>
  <c r="AH217"/>
  <c r="AH218" s="1"/>
  <c r="A313"/>
  <c r="A314" s="1"/>
  <c r="F163" i="27"/>
  <c r="K163"/>
  <c r="B163"/>
  <c r="BF212" i="17"/>
  <c r="D7" i="23" s="1"/>
  <c r="N7" s="1"/>
  <c r="G7"/>
  <c r="BX212" i="17"/>
  <c r="F8" i="23"/>
  <c r="B348" i="26"/>
  <c r="F348"/>
  <c r="K348"/>
  <c r="A131" i="27"/>
  <c r="A133"/>
  <c r="A134" s="1"/>
  <c r="A135" s="1"/>
  <c r="A136" s="1"/>
  <c r="A137" s="1"/>
  <c r="A138" s="1"/>
  <c r="A139" s="1"/>
  <c r="A140" s="1"/>
  <c r="A141" s="1"/>
  <c r="A142" s="1"/>
  <c r="A143" s="1"/>
  <c r="A144" s="1"/>
  <c r="A145" s="1"/>
  <c r="A146" s="1"/>
  <c r="A147" s="1"/>
  <c r="A148" s="1"/>
  <c r="A149" s="1"/>
  <c r="A150" s="1"/>
  <c r="A151" s="1"/>
  <c r="A152" s="1"/>
  <c r="A153" s="1"/>
  <c r="A154" s="1"/>
  <c r="A155" s="1"/>
  <c r="A156" s="1"/>
  <c r="A157" s="1"/>
  <c r="A158" s="1"/>
  <c r="A159" s="1"/>
  <c r="A160" s="1"/>
  <c r="A161" s="1"/>
  <c r="A162" s="1"/>
  <c r="E139"/>
  <c r="N138"/>
  <c r="E136"/>
  <c r="E135"/>
  <c r="E140"/>
  <c r="AD140"/>
  <c r="H137"/>
  <c r="C137"/>
  <c r="E138"/>
  <c r="N137"/>
  <c r="N139"/>
  <c r="AD215" i="17"/>
  <c r="K6" i="23" s="1"/>
  <c r="AD217" i="17"/>
  <c r="AD214"/>
  <c r="AD218"/>
  <c r="AD216"/>
  <c r="AF212"/>
  <c r="J6" i="23"/>
  <c r="AH254" i="26"/>
  <c r="AH252"/>
  <c r="AH220"/>
  <c r="AI286"/>
  <c r="AG286"/>
  <c r="AH286"/>
  <c r="AI254"/>
  <c r="AI252"/>
  <c r="N321"/>
  <c r="E319"/>
  <c r="N322"/>
  <c r="AH320" s="1"/>
  <c r="E323"/>
  <c r="E318"/>
  <c r="C320"/>
  <c r="N320"/>
  <c r="H320"/>
  <c r="E322"/>
  <c r="E321"/>
  <c r="A316"/>
  <c r="A317" s="1"/>
  <c r="A318" s="1"/>
  <c r="A319" s="1"/>
  <c r="A320" s="1"/>
  <c r="A321" s="1"/>
  <c r="A322" s="1"/>
  <c r="A323" s="1"/>
  <c r="A324" s="1"/>
  <c r="A325" s="1"/>
  <c r="A326" s="1"/>
  <c r="A327" s="1"/>
  <c r="A328" s="1"/>
  <c r="A329" s="1"/>
  <c r="A330" s="1"/>
  <c r="A331" s="1"/>
  <c r="A332" s="1"/>
  <c r="A333" s="1"/>
  <c r="A334" s="1"/>
  <c r="A335" s="1"/>
  <c r="A336" s="1"/>
  <c r="A337" s="1"/>
  <c r="A338" s="1"/>
  <c r="A339" s="1"/>
  <c r="A340" s="1"/>
  <c r="A341" s="1"/>
  <c r="A342" s="1"/>
  <c r="A343" s="1"/>
  <c r="A344" s="1"/>
  <c r="A345" s="1"/>
  <c r="A346" s="1"/>
  <c r="A347" s="1"/>
  <c r="AG254"/>
  <c r="AG252"/>
  <c r="BR7" i="24"/>
  <c r="BR18"/>
  <c r="BR22"/>
  <c r="BR26"/>
  <c r="BR30"/>
  <c r="BR34"/>
  <c r="BR38"/>
  <c r="BR42"/>
  <c r="BR46"/>
  <c r="BR50"/>
  <c r="BR54"/>
  <c r="BR58"/>
  <c r="BR62"/>
  <c r="BR66"/>
  <c r="BR70"/>
  <c r="BR74"/>
  <c r="BR78"/>
  <c r="BR82"/>
  <c r="BR86"/>
  <c r="BR90"/>
  <c r="BR94"/>
  <c r="BR98"/>
  <c r="BR102"/>
  <c r="BR106"/>
  <c r="BR110"/>
  <c r="BR114"/>
  <c r="BR118"/>
  <c r="BR122"/>
  <c r="BR12"/>
  <c r="BR16"/>
  <c r="BR20"/>
  <c r="BR24"/>
  <c r="BR28"/>
  <c r="BR32"/>
  <c r="BR36"/>
  <c r="BR40"/>
  <c r="BR44"/>
  <c r="BR48"/>
  <c r="BR52"/>
  <c r="BR56"/>
  <c r="BR60"/>
  <c r="BR64"/>
  <c r="BR68"/>
  <c r="BR72"/>
  <c r="BR76"/>
  <c r="BR80"/>
  <c r="BR84"/>
  <c r="BR88"/>
  <c r="BR92"/>
  <c r="BR96"/>
  <c r="BR100"/>
  <c r="BR104"/>
  <c r="BR108"/>
  <c r="BR112"/>
  <c r="BR116"/>
  <c r="BR120"/>
  <c r="BR124"/>
  <c r="BR185"/>
  <c r="BR10"/>
  <c r="BR14"/>
  <c r="BR186"/>
  <c r="BR190"/>
  <c r="BR194"/>
  <c r="BR198"/>
  <c r="BR202"/>
  <c r="BR8"/>
  <c r="BR17"/>
  <c r="BR21"/>
  <c r="BR25"/>
  <c r="BR29"/>
  <c r="BR33"/>
  <c r="BR37"/>
  <c r="BR41"/>
  <c r="BR45"/>
  <c r="BR49"/>
  <c r="BR53"/>
  <c r="BR57"/>
  <c r="BR61"/>
  <c r="BR65"/>
  <c r="BR69"/>
  <c r="BR73"/>
  <c r="BR77"/>
  <c r="BR81"/>
  <c r="BR85"/>
  <c r="BR89"/>
  <c r="BR93"/>
  <c r="BR97"/>
  <c r="BR101"/>
  <c r="BR105"/>
  <c r="BR109"/>
  <c r="BR113"/>
  <c r="BR117"/>
  <c r="BR121"/>
  <c r="BR125"/>
  <c r="BR129"/>
  <c r="BR133"/>
  <c r="BR137"/>
  <c r="BR141"/>
  <c r="BR145"/>
  <c r="BR149"/>
  <c r="BR153"/>
  <c r="BR157"/>
  <c r="BR161"/>
  <c r="BR165"/>
  <c r="BR169"/>
  <c r="BR173"/>
  <c r="BR177"/>
  <c r="BR181"/>
  <c r="BR19"/>
  <c r="BR23"/>
  <c r="BR27"/>
  <c r="BR31"/>
  <c r="BR35"/>
  <c r="BR39"/>
  <c r="BR43"/>
  <c r="BR47"/>
  <c r="BR51"/>
  <c r="BR55"/>
  <c r="BR59"/>
  <c r="BR63"/>
  <c r="BR67"/>
  <c r="BR71"/>
  <c r="BR75"/>
  <c r="BR79"/>
  <c r="BR83"/>
  <c r="BR87"/>
  <c r="BR91"/>
  <c r="BR95"/>
  <c r="BR99"/>
  <c r="BR103"/>
  <c r="BR107"/>
  <c r="BR111"/>
  <c r="BR115"/>
  <c r="BR119"/>
  <c r="BR123"/>
  <c r="BR127"/>
  <c r="BR131"/>
  <c r="BR135"/>
  <c r="BR139"/>
  <c r="BR143"/>
  <c r="BR147"/>
  <c r="BR151"/>
  <c r="BR155"/>
  <c r="BR159"/>
  <c r="BR163"/>
  <c r="BR167"/>
  <c r="BR171"/>
  <c r="BR175"/>
  <c r="BR179"/>
  <c r="BR183"/>
  <c r="BR184"/>
  <c r="BR188"/>
  <c r="BR192"/>
  <c r="BR196"/>
  <c r="BR200"/>
  <c r="BR204"/>
  <c r="BR191"/>
  <c r="BR195"/>
  <c r="BR199"/>
  <c r="BR203"/>
  <c r="BR9"/>
  <c r="BR128"/>
  <c r="BR132"/>
  <c r="BR136"/>
  <c r="BR140"/>
  <c r="BR144"/>
  <c r="BR148"/>
  <c r="BR152"/>
  <c r="BR156"/>
  <c r="BR160"/>
  <c r="BR164"/>
  <c r="BR168"/>
  <c r="BR172"/>
  <c r="BR176"/>
  <c r="BR180"/>
  <c r="BR187"/>
  <c r="BR126"/>
  <c r="BR130"/>
  <c r="BR134"/>
  <c r="BR138"/>
  <c r="BR142"/>
  <c r="BR146"/>
  <c r="BR150"/>
  <c r="BR154"/>
  <c r="BR158"/>
  <c r="BR162"/>
  <c r="BR166"/>
  <c r="BR170"/>
  <c r="BR174"/>
  <c r="BR178"/>
  <c r="BR182"/>
  <c r="BR6"/>
  <c r="BR13"/>
  <c r="BR11"/>
  <c r="BR15"/>
  <c r="BR189"/>
  <c r="BR193"/>
  <c r="BR197"/>
  <c r="BR201"/>
  <c r="S7" i="17"/>
  <c r="W7" s="1"/>
  <c r="E335" i="26" l="1"/>
  <c r="H335"/>
  <c r="K151" i="27"/>
  <c r="F151"/>
  <c r="G151"/>
  <c r="M151"/>
  <c r="L151"/>
  <c r="EP7" i="17"/>
  <c r="Y32"/>
  <c r="Y10"/>
  <c r="Y14"/>
  <c r="Y8"/>
  <c r="Y31"/>
  <c r="Y11"/>
  <c r="Y9"/>
  <c r="Y24"/>
  <c r="Y36"/>
  <c r="Y30"/>
  <c r="Y28"/>
  <c r="Y20"/>
  <c r="Y22"/>
  <c r="Y16"/>
  <c r="Y23"/>
  <c r="Y12"/>
  <c r="Y21"/>
  <c r="Y27"/>
  <c r="Y26"/>
  <c r="Y35"/>
  <c r="Y29"/>
  <c r="Y25"/>
  <c r="Y33"/>
  <c r="Y18"/>
  <c r="Y34"/>
  <c r="Y37"/>
  <c r="Y17"/>
  <c r="Y19"/>
  <c r="Y15"/>
  <c r="Y13"/>
  <c r="I151" i="27"/>
  <c r="H151"/>
  <c r="U162"/>
  <c r="AC159"/>
  <c r="AF158"/>
  <c r="Y158"/>
  <c r="AF157"/>
  <c r="Y157"/>
  <c r="AF156"/>
  <c r="Y156"/>
  <c r="AF154"/>
  <c r="AB154"/>
  <c r="X154"/>
  <c r="T154"/>
  <c r="AF153"/>
  <c r="AB153"/>
  <c r="X153"/>
  <c r="T153"/>
  <c r="AD150"/>
  <c r="Z150"/>
  <c r="V150"/>
  <c r="AD149"/>
  <c r="Z149"/>
  <c r="V149"/>
  <c r="AF147"/>
  <c r="AB147"/>
  <c r="X147"/>
  <c r="T147"/>
  <c r="AD145"/>
  <c r="Z145"/>
  <c r="V145"/>
  <c r="AA158"/>
  <c r="S158"/>
  <c r="AA157"/>
  <c r="S157"/>
  <c r="AA156"/>
  <c r="S156"/>
  <c r="AC154"/>
  <c r="Y154"/>
  <c r="U154"/>
  <c r="AC153"/>
  <c r="Y153"/>
  <c r="U153"/>
  <c r="AE150"/>
  <c r="AA150"/>
  <c r="W150"/>
  <c r="S150"/>
  <c r="AE149"/>
  <c r="AA149"/>
  <c r="W149"/>
  <c r="S149"/>
  <c r="AC147"/>
  <c r="Y147"/>
  <c r="U147"/>
  <c r="AA145"/>
  <c r="W145"/>
  <c r="S145"/>
  <c r="U159"/>
  <c r="AC158"/>
  <c r="U158"/>
  <c r="AC157"/>
  <c r="U157"/>
  <c r="AC156"/>
  <c r="U156"/>
  <c r="AD154"/>
  <c r="Z154"/>
  <c r="V154"/>
  <c r="AD153"/>
  <c r="Z153"/>
  <c r="V153"/>
  <c r="AF150"/>
  <c r="AB150"/>
  <c r="X150"/>
  <c r="T150"/>
  <c r="AF149"/>
  <c r="AB149"/>
  <c r="X149"/>
  <c r="T149"/>
  <c r="AD147"/>
  <c r="Z147"/>
  <c r="V147"/>
  <c r="AB145"/>
  <c r="AB151" s="1"/>
  <c r="X145"/>
  <c r="X151" s="1"/>
  <c r="T145"/>
  <c r="AE158"/>
  <c r="W158"/>
  <c r="AE157"/>
  <c r="W157"/>
  <c r="AE156"/>
  <c r="W156"/>
  <c r="AE154"/>
  <c r="AA154"/>
  <c r="W154"/>
  <c r="S154"/>
  <c r="AE153"/>
  <c r="AA153"/>
  <c r="W153"/>
  <c r="S153"/>
  <c r="AC150"/>
  <c r="Y150"/>
  <c r="U150"/>
  <c r="AC149"/>
  <c r="Y149"/>
  <c r="U149"/>
  <c r="AE147"/>
  <c r="AA147"/>
  <c r="W147"/>
  <c r="S147"/>
  <c r="AC145"/>
  <c r="Y145"/>
  <c r="Y151" s="1"/>
  <c r="U145"/>
  <c r="U151" s="1"/>
  <c r="U160"/>
  <c r="E151"/>
  <c r="D151"/>
  <c r="J151"/>
  <c r="D335" i="26"/>
  <c r="I335"/>
  <c r="L335"/>
  <c r="G335"/>
  <c r="F335"/>
  <c r="C335"/>
  <c r="M335"/>
  <c r="N335"/>
  <c r="K335"/>
  <c r="J335"/>
  <c r="A348"/>
  <c r="A349" s="1"/>
  <c r="A163" i="27"/>
  <c r="AA163"/>
  <c r="R163"/>
  <c r="V163"/>
  <c r="AN212" i="17"/>
  <c r="G6" i="23"/>
  <c r="E219" i="26"/>
  <c r="AV213" i="17"/>
  <c r="U138" i="27"/>
  <c r="AD137"/>
  <c r="U135"/>
  <c r="U136"/>
  <c r="S137"/>
  <c r="N173"/>
  <c r="U140"/>
  <c r="AD138"/>
  <c r="U139"/>
  <c r="X137"/>
  <c r="AD139"/>
  <c r="K4" i="24"/>
  <c r="AI289" i="26"/>
  <c r="AI287"/>
  <c r="AH253"/>
  <c r="AH255"/>
  <c r="AI321"/>
  <c r="AG321"/>
  <c r="AH321"/>
  <c r="AG289"/>
  <c r="AG287"/>
  <c r="AH287"/>
  <c r="AH289"/>
  <c r="D8" i="23"/>
  <c r="BN213" i="17"/>
  <c r="F5" i="24"/>
  <c r="G5"/>
  <c r="C5"/>
  <c r="I5"/>
  <c r="H5"/>
  <c r="X5"/>
  <c r="CJ203" i="10"/>
  <c r="CJ187"/>
  <c r="CJ9"/>
  <c r="CJ194"/>
  <c r="CJ114"/>
  <c r="CJ98"/>
  <c r="CJ82"/>
  <c r="CJ66"/>
  <c r="CJ50"/>
  <c r="CJ34"/>
  <c r="CJ120"/>
  <c r="CJ104"/>
  <c r="CJ88"/>
  <c r="CJ72"/>
  <c r="CJ56"/>
  <c r="CJ40"/>
  <c r="CJ24"/>
  <c r="E5" i="24"/>
  <c r="BR5"/>
  <c r="CJ175" i="10"/>
  <c r="CJ159"/>
  <c r="CJ143"/>
  <c r="CJ127"/>
  <c r="CJ111"/>
  <c r="CJ95"/>
  <c r="CJ79"/>
  <c r="CJ63"/>
  <c r="CJ47"/>
  <c r="CJ31"/>
  <c r="CJ186"/>
  <c r="CJ15"/>
  <c r="CJ185"/>
  <c r="CJ169"/>
  <c r="CJ153"/>
  <c r="CJ137"/>
  <c r="CJ121"/>
  <c r="CJ105"/>
  <c r="CJ89"/>
  <c r="CJ73"/>
  <c r="CJ57"/>
  <c r="CJ41"/>
  <c r="CJ25"/>
  <c r="CJ200"/>
  <c r="CJ197"/>
  <c r="CJ184"/>
  <c r="CJ168"/>
  <c r="CJ152"/>
  <c r="CJ136"/>
  <c r="CJ14"/>
  <c r="CJ174"/>
  <c r="CJ158"/>
  <c r="CJ142"/>
  <c r="CJ199"/>
  <c r="CJ206"/>
  <c r="CJ126"/>
  <c r="CJ110"/>
  <c r="CJ94"/>
  <c r="CJ78"/>
  <c r="CJ62"/>
  <c r="CJ46"/>
  <c r="CJ30"/>
  <c r="CJ116"/>
  <c r="CJ100"/>
  <c r="CJ84"/>
  <c r="CJ68"/>
  <c r="CJ52"/>
  <c r="CJ36"/>
  <c r="CJ20"/>
  <c r="CJ171"/>
  <c r="CJ155"/>
  <c r="CJ139"/>
  <c r="CJ123"/>
  <c r="CJ107"/>
  <c r="CJ91"/>
  <c r="CJ75"/>
  <c r="CJ59"/>
  <c r="CJ43"/>
  <c r="CJ27"/>
  <c r="CJ11"/>
  <c r="CJ181"/>
  <c r="CJ165"/>
  <c r="CJ149"/>
  <c r="CJ133"/>
  <c r="CJ117"/>
  <c r="CJ101"/>
  <c r="CJ85"/>
  <c r="CJ69"/>
  <c r="CJ53"/>
  <c r="CJ37"/>
  <c r="CJ21"/>
  <c r="CJ196"/>
  <c r="CJ193"/>
  <c r="CJ180"/>
  <c r="CJ164"/>
  <c r="CJ148"/>
  <c r="CJ132"/>
  <c r="CJ170"/>
  <c r="CJ154"/>
  <c r="CJ138"/>
  <c r="CJ10"/>
  <c r="CJ195"/>
  <c r="CJ188"/>
  <c r="CJ202"/>
  <c r="CJ122"/>
  <c r="CJ106"/>
  <c r="CJ90"/>
  <c r="CJ74"/>
  <c r="CJ58"/>
  <c r="CJ42"/>
  <c r="CJ26"/>
  <c r="CJ112"/>
  <c r="CJ96"/>
  <c r="CJ80"/>
  <c r="CJ64"/>
  <c r="CJ48"/>
  <c r="CJ32"/>
  <c r="CJ17"/>
  <c r="CJ183"/>
  <c r="CJ167"/>
  <c r="CJ151"/>
  <c r="CJ135"/>
  <c r="CJ119"/>
  <c r="CJ103"/>
  <c r="CJ87"/>
  <c r="CJ71"/>
  <c r="CJ55"/>
  <c r="CJ39"/>
  <c r="CJ23"/>
  <c r="CJ177"/>
  <c r="CJ161"/>
  <c r="CJ145"/>
  <c r="CJ129"/>
  <c r="CJ113"/>
  <c r="CJ97"/>
  <c r="CJ81"/>
  <c r="CJ65"/>
  <c r="CJ49"/>
  <c r="CJ33"/>
  <c r="CJ192"/>
  <c r="CJ205"/>
  <c r="CJ189"/>
  <c r="CJ176"/>
  <c r="CJ160"/>
  <c r="CJ144"/>
  <c r="CJ128"/>
  <c r="CJ182"/>
  <c r="CJ166"/>
  <c r="CJ150"/>
  <c r="CJ134"/>
  <c r="CJ16"/>
  <c r="CJ191"/>
  <c r="CJ190"/>
  <c r="CJ7"/>
  <c r="CJ198"/>
  <c r="CJ118"/>
  <c r="CJ102"/>
  <c r="CJ86"/>
  <c r="CJ70"/>
  <c r="CJ54"/>
  <c r="CJ38"/>
  <c r="CJ22"/>
  <c r="CJ124"/>
  <c r="CJ108"/>
  <c r="CJ92"/>
  <c r="CJ76"/>
  <c r="CJ60"/>
  <c r="CJ44"/>
  <c r="CJ28"/>
  <c r="CJ13"/>
  <c r="CJ179"/>
  <c r="CJ163"/>
  <c r="CJ147"/>
  <c r="CJ131"/>
  <c r="CJ115"/>
  <c r="CJ99"/>
  <c r="CJ83"/>
  <c r="CJ67"/>
  <c r="CJ51"/>
  <c r="CJ35"/>
  <c r="CJ19"/>
  <c r="CJ8"/>
  <c r="CJ173"/>
  <c r="CJ157"/>
  <c r="CJ141"/>
  <c r="CJ125"/>
  <c r="CJ109"/>
  <c r="CJ93"/>
  <c r="CJ77"/>
  <c r="CJ61"/>
  <c r="CJ45"/>
  <c r="CJ29"/>
  <c r="CJ204"/>
  <c r="CJ201"/>
  <c r="CJ172"/>
  <c r="CJ156"/>
  <c r="CJ140"/>
  <c r="CJ18"/>
  <c r="CJ178"/>
  <c r="CJ162"/>
  <c r="CJ146"/>
  <c r="CJ130"/>
  <c r="D5" i="24"/>
  <c r="CJ12" i="10"/>
  <c r="AC151" i="27" l="1"/>
  <c r="AA13" i="17"/>
  <c r="EQ13"/>
  <c r="EW13"/>
  <c r="AA37"/>
  <c r="EQ37"/>
  <c r="EW37"/>
  <c r="O34" i="24" s="1"/>
  <c r="AA25" i="17"/>
  <c r="EQ25"/>
  <c r="EW25"/>
  <c r="O22" i="24" s="1"/>
  <c r="AA27" i="17"/>
  <c r="EQ27"/>
  <c r="EW27"/>
  <c r="O24" i="24" s="1"/>
  <c r="AA16" i="17"/>
  <c r="EQ16"/>
  <c r="EW16"/>
  <c r="AA30"/>
  <c r="EQ30"/>
  <c r="EW30"/>
  <c r="O27" i="24" s="1"/>
  <c r="AA11" i="17"/>
  <c r="EQ11"/>
  <c r="EW11"/>
  <c r="AA10"/>
  <c r="EQ10"/>
  <c r="EW10"/>
  <c r="V151" i="27"/>
  <c r="AA17" i="17"/>
  <c r="EQ17"/>
  <c r="EW17"/>
  <c r="AA33"/>
  <c r="EQ33"/>
  <c r="EW33"/>
  <c r="O30" i="24" s="1"/>
  <c r="AA26" i="17"/>
  <c r="EQ26"/>
  <c r="EW26"/>
  <c r="O23" i="24" s="1"/>
  <c r="AA23" i="17"/>
  <c r="EQ23"/>
  <c r="EW23"/>
  <c r="O20" i="24" s="1"/>
  <c r="AA28" i="17"/>
  <c r="EQ28"/>
  <c r="EW28"/>
  <c r="O25" i="24" s="1"/>
  <c r="AA9" i="17"/>
  <c r="EQ9"/>
  <c r="EW9"/>
  <c r="AA14"/>
  <c r="EQ14"/>
  <c r="EW14"/>
  <c r="AA151" i="27"/>
  <c r="AA19" i="17"/>
  <c r="EQ19"/>
  <c r="EW19"/>
  <c r="O16" i="24" s="1"/>
  <c r="AA18" i="17"/>
  <c r="EQ18"/>
  <c r="M193" i="27" s="1"/>
  <c r="EW18" i="17"/>
  <c r="O15" i="24" s="1"/>
  <c r="AA35" i="17"/>
  <c r="EQ35"/>
  <c r="EW35"/>
  <c r="O32" i="24" s="1"/>
  <c r="AA12" i="17"/>
  <c r="EQ12"/>
  <c r="EW12"/>
  <c r="AA20"/>
  <c r="EQ20"/>
  <c r="EW20"/>
  <c r="O17" i="24" s="1"/>
  <c r="AA24" i="17"/>
  <c r="EQ24"/>
  <c r="EW24"/>
  <c r="O21" i="24" s="1"/>
  <c r="W151" i="27"/>
  <c r="AD151"/>
  <c r="E192"/>
  <c r="M191"/>
  <c r="E191"/>
  <c r="M190"/>
  <c r="E190"/>
  <c r="M189"/>
  <c r="E189"/>
  <c r="O191"/>
  <c r="G191"/>
  <c r="O190"/>
  <c r="G190"/>
  <c r="O189"/>
  <c r="G189"/>
  <c r="E195"/>
  <c r="E194"/>
  <c r="M192"/>
  <c r="P191"/>
  <c r="I191"/>
  <c r="P190"/>
  <c r="I190"/>
  <c r="P189"/>
  <c r="I189"/>
  <c r="K191"/>
  <c r="C191"/>
  <c r="K190"/>
  <c r="C190"/>
  <c r="K189"/>
  <c r="C189"/>
  <c r="O187"/>
  <c r="P187"/>
  <c r="K187"/>
  <c r="G187"/>
  <c r="C187"/>
  <c r="O186"/>
  <c r="K186"/>
  <c r="G186"/>
  <c r="C186"/>
  <c r="M183"/>
  <c r="I183"/>
  <c r="E183"/>
  <c r="M182"/>
  <c r="I182"/>
  <c r="E182"/>
  <c r="O180"/>
  <c r="K180"/>
  <c r="G180"/>
  <c r="C180"/>
  <c r="M178"/>
  <c r="I178"/>
  <c r="E178"/>
  <c r="L187"/>
  <c r="H187"/>
  <c r="D187"/>
  <c r="P186"/>
  <c r="L186"/>
  <c r="H186"/>
  <c r="D186"/>
  <c r="N183"/>
  <c r="J183"/>
  <c r="F183"/>
  <c r="N182"/>
  <c r="J182"/>
  <c r="F182"/>
  <c r="P180"/>
  <c r="L180"/>
  <c r="H180"/>
  <c r="D180"/>
  <c r="N178"/>
  <c r="J178"/>
  <c r="F178"/>
  <c r="M187"/>
  <c r="I187"/>
  <c r="E187"/>
  <c r="M186"/>
  <c r="I186"/>
  <c r="E186"/>
  <c r="O183"/>
  <c r="K183"/>
  <c r="G183"/>
  <c r="C183"/>
  <c r="O182"/>
  <c r="K182"/>
  <c r="G182"/>
  <c r="C182"/>
  <c r="M180"/>
  <c r="I180"/>
  <c r="E180"/>
  <c r="K178"/>
  <c r="G178"/>
  <c r="G184" s="1"/>
  <c r="C178"/>
  <c r="N187"/>
  <c r="J187"/>
  <c r="F187"/>
  <c r="N186"/>
  <c r="J186"/>
  <c r="F186"/>
  <c r="O184"/>
  <c r="P183"/>
  <c r="L183"/>
  <c r="H183"/>
  <c r="D183"/>
  <c r="P182"/>
  <c r="L182"/>
  <c r="H182"/>
  <c r="D182"/>
  <c r="N180"/>
  <c r="J180"/>
  <c r="F180"/>
  <c r="P178"/>
  <c r="L178"/>
  <c r="L184" s="1"/>
  <c r="H178"/>
  <c r="D178"/>
  <c r="D184" s="1"/>
  <c r="E193"/>
  <c r="AA15" i="17"/>
  <c r="EQ15"/>
  <c r="EW15"/>
  <c r="AA34"/>
  <c r="EQ34"/>
  <c r="EW34"/>
  <c r="O31" i="24" s="1"/>
  <c r="AA29" i="17"/>
  <c r="EQ29"/>
  <c r="EW29"/>
  <c r="O26" i="24" s="1"/>
  <c r="AA21" i="17"/>
  <c r="EQ21"/>
  <c r="EW21"/>
  <c r="O18" i="24" s="1"/>
  <c r="AA22" i="17"/>
  <c r="EQ22"/>
  <c r="EW22"/>
  <c r="O19" i="24" s="1"/>
  <c r="AA36" i="17"/>
  <c r="EQ36"/>
  <c r="EW36"/>
  <c r="O33" i="24" s="1"/>
  <c r="AA31" i="17"/>
  <c r="EQ31"/>
  <c r="EW31"/>
  <c r="O28" i="24" s="1"/>
  <c r="EQ32" i="17"/>
  <c r="AA32"/>
  <c r="EW32"/>
  <c r="O29" i="24" s="1"/>
  <c r="T151" i="27"/>
  <c r="S151"/>
  <c r="Z151"/>
  <c r="K196"/>
  <c r="B196"/>
  <c r="F196"/>
  <c r="A164"/>
  <c r="N171"/>
  <c r="C170"/>
  <c r="E169"/>
  <c r="E168"/>
  <c r="E173"/>
  <c r="H170"/>
  <c r="E172"/>
  <c r="A166"/>
  <c r="A167" s="1"/>
  <c r="A168" s="1"/>
  <c r="A169" s="1"/>
  <c r="A170" s="1"/>
  <c r="A171" s="1"/>
  <c r="A172" s="1"/>
  <c r="A173" s="1"/>
  <c r="A174" s="1"/>
  <c r="A175" s="1"/>
  <c r="A176" s="1"/>
  <c r="A177" s="1"/>
  <c r="A178" s="1"/>
  <c r="A179" s="1"/>
  <c r="A180" s="1"/>
  <c r="A181" s="1"/>
  <c r="A182" s="1"/>
  <c r="A183" s="1"/>
  <c r="A184" s="1"/>
  <c r="A185" s="1"/>
  <c r="A186" s="1"/>
  <c r="A187" s="1"/>
  <c r="A188" s="1"/>
  <c r="A189" s="1"/>
  <c r="A190" s="1"/>
  <c r="A191" s="1"/>
  <c r="A192" s="1"/>
  <c r="A193" s="1"/>
  <c r="A194" s="1"/>
  <c r="A195" s="1"/>
  <c r="E171"/>
  <c r="N170"/>
  <c r="AD173"/>
  <c r="N172"/>
  <c r="D6" i="23"/>
  <c r="AD213" i="17"/>
  <c r="AH290" i="26"/>
  <c r="E254"/>
  <c r="AH288"/>
  <c r="AH324"/>
  <c r="AH322"/>
  <c r="AI322"/>
  <c r="AI324"/>
  <c r="AG324"/>
  <c r="AG322"/>
  <c r="S8" i="17"/>
  <c r="H184" i="27" l="1"/>
  <c r="P184"/>
  <c r="C184"/>
  <c r="ER36" i="17"/>
  <c r="M33" i="24" s="1"/>
  <c r="L33"/>
  <c r="AB22" i="17"/>
  <c r="AC22"/>
  <c r="Y22" i="29"/>
  <c r="ER34" i="17"/>
  <c r="M31" i="24" s="1"/>
  <c r="L31"/>
  <c r="AB15" i="17"/>
  <c r="AC15"/>
  <c r="Y15" i="29"/>
  <c r="P259" i="26"/>
  <c r="P265" s="1"/>
  <c r="AF112" i="27"/>
  <c r="AF118" s="1"/>
  <c r="ER20" i="17"/>
  <c r="M17" i="24" s="1"/>
  <c r="L17"/>
  <c r="AB12" i="17"/>
  <c r="AC12"/>
  <c r="Y12" i="29"/>
  <c r="P79" i="27"/>
  <c r="P85" s="1"/>
  <c r="P154" i="26"/>
  <c r="P160" s="1"/>
  <c r="ER19" i="17"/>
  <c r="M16" i="24" s="1"/>
  <c r="L16"/>
  <c r="ER14" i="17"/>
  <c r="L11" i="24"/>
  <c r="M127" i="27"/>
  <c r="M240" i="26"/>
  <c r="AB9" i="17"/>
  <c r="AC9"/>
  <c r="Y9" i="29"/>
  <c r="P49" i="26"/>
  <c r="P55" s="1"/>
  <c r="AF13" i="27"/>
  <c r="AF19" s="1"/>
  <c r="ER26" i="17"/>
  <c r="M23" i="24" s="1"/>
  <c r="L23"/>
  <c r="AC33" i="17"/>
  <c r="AB33"/>
  <c r="Y33" i="29"/>
  <c r="E136" i="26"/>
  <c r="O125"/>
  <c r="U62" i="27"/>
  <c r="AE52"/>
  <c r="O8" i="24"/>
  <c r="ER30" i="17"/>
  <c r="M27" i="24" s="1"/>
  <c r="L27"/>
  <c r="AB16" i="17"/>
  <c r="AC16"/>
  <c r="Y16" i="29"/>
  <c r="P294" i="26"/>
  <c r="P300" s="1"/>
  <c r="P145" i="27"/>
  <c r="P151" s="1"/>
  <c r="ER37" i="17"/>
  <c r="M34" i="24" s="1"/>
  <c r="L34"/>
  <c r="AB13" i="17"/>
  <c r="AC13"/>
  <c r="Y13" i="29"/>
  <c r="AF79" i="27"/>
  <c r="AF85" s="1"/>
  <c r="P189" i="26"/>
  <c r="P195" s="1"/>
  <c r="AC31" i="17"/>
  <c r="AB31"/>
  <c r="Y31" i="29"/>
  <c r="ER21" i="17"/>
  <c r="M18" i="24" s="1"/>
  <c r="L18"/>
  <c r="AB29" i="17"/>
  <c r="AC29"/>
  <c r="Y29" i="29"/>
  <c r="O12" i="24"/>
  <c r="E276" i="26"/>
  <c r="O265"/>
  <c r="U128" i="27"/>
  <c r="AE118"/>
  <c r="AC195"/>
  <c r="AC193"/>
  <c r="U192"/>
  <c r="AC191"/>
  <c r="U191"/>
  <c r="AC190"/>
  <c r="U190"/>
  <c r="AC189"/>
  <c r="U189"/>
  <c r="AD187"/>
  <c r="Z187"/>
  <c r="V187"/>
  <c r="AE191"/>
  <c r="W191"/>
  <c r="AE190"/>
  <c r="W190"/>
  <c r="AE189"/>
  <c r="W189"/>
  <c r="AE187"/>
  <c r="AA187"/>
  <c r="W187"/>
  <c r="S187"/>
  <c r="U195"/>
  <c r="U194"/>
  <c r="AC192"/>
  <c r="AF191"/>
  <c r="Y191"/>
  <c r="AF190"/>
  <c r="Y190"/>
  <c r="AF189"/>
  <c r="Y189"/>
  <c r="AF187"/>
  <c r="AB187"/>
  <c r="X187"/>
  <c r="T187"/>
  <c r="AA191"/>
  <c r="S191"/>
  <c r="AA190"/>
  <c r="S190"/>
  <c r="AA189"/>
  <c r="S189"/>
  <c r="AC187"/>
  <c r="Y187"/>
  <c r="U187"/>
  <c r="AC186"/>
  <c r="Y186"/>
  <c r="U186"/>
  <c r="AE183"/>
  <c r="AA183"/>
  <c r="W183"/>
  <c r="S183"/>
  <c r="AE182"/>
  <c r="AA182"/>
  <c r="W182"/>
  <c r="S182"/>
  <c r="AC180"/>
  <c r="Y180"/>
  <c r="U180"/>
  <c r="AA178"/>
  <c r="W178"/>
  <c r="S178"/>
  <c r="AD186"/>
  <c r="Z186"/>
  <c r="V186"/>
  <c r="AE184"/>
  <c r="AF183"/>
  <c r="AB183"/>
  <c r="X183"/>
  <c r="T183"/>
  <c r="AF182"/>
  <c r="AB182"/>
  <c r="X182"/>
  <c r="T182"/>
  <c r="AD180"/>
  <c r="Z180"/>
  <c r="V180"/>
  <c r="AF178"/>
  <c r="AB178"/>
  <c r="X178"/>
  <c r="T178"/>
  <c r="AE186"/>
  <c r="AA186"/>
  <c r="W186"/>
  <c r="S186"/>
  <c r="AC183"/>
  <c r="Y183"/>
  <c r="U183"/>
  <c r="AC182"/>
  <c r="Y182"/>
  <c r="U182"/>
  <c r="AE180"/>
  <c r="AA180"/>
  <c r="W180"/>
  <c r="S180"/>
  <c r="AC178"/>
  <c r="Y178"/>
  <c r="Y184" s="1"/>
  <c r="U178"/>
  <c r="AF186"/>
  <c r="AB186"/>
  <c r="X186"/>
  <c r="T186"/>
  <c r="AD183"/>
  <c r="Z183"/>
  <c r="V183"/>
  <c r="AD182"/>
  <c r="Z182"/>
  <c r="V182"/>
  <c r="AF180"/>
  <c r="AB180"/>
  <c r="X180"/>
  <c r="T180"/>
  <c r="AD178"/>
  <c r="AD184" s="1"/>
  <c r="Z178"/>
  <c r="V178"/>
  <c r="U193"/>
  <c r="ER32" i="17"/>
  <c r="M29" i="24" s="1"/>
  <c r="L29"/>
  <c r="ER22" i="17"/>
  <c r="M19" i="24" s="1"/>
  <c r="L19"/>
  <c r="AB21" i="17"/>
  <c r="AC21"/>
  <c r="Y21" i="29"/>
  <c r="ER15" i="17"/>
  <c r="L12" i="24"/>
  <c r="M275" i="26"/>
  <c r="AC127" i="27"/>
  <c r="ER12" i="17"/>
  <c r="M94" i="27"/>
  <c r="M170" i="26"/>
  <c r="L9" i="24"/>
  <c r="AB35" i="17"/>
  <c r="AC35"/>
  <c r="Y35" i="29"/>
  <c r="E128" i="27"/>
  <c r="O11" i="24"/>
  <c r="O118" i="27"/>
  <c r="E241" i="26"/>
  <c r="O230"/>
  <c r="ER9" i="17"/>
  <c r="M65" i="26"/>
  <c r="AC28" i="27"/>
  <c r="L6" i="24"/>
  <c r="AC28" i="17"/>
  <c r="AB28"/>
  <c r="Y28" i="29"/>
  <c r="ER33" i="17"/>
  <c r="M30" i="24" s="1"/>
  <c r="L30"/>
  <c r="AB17" i="17"/>
  <c r="AC17"/>
  <c r="Y17" i="29"/>
  <c r="P329" i="26"/>
  <c r="P335" s="1"/>
  <c r="AF145" i="27"/>
  <c r="AF151" s="1"/>
  <c r="AB10" i="17"/>
  <c r="AC10"/>
  <c r="Y10" i="29"/>
  <c r="P46" i="27"/>
  <c r="P52" s="1"/>
  <c r="P84" i="26"/>
  <c r="P90" s="1"/>
  <c r="ER16" i="17"/>
  <c r="L13" i="24"/>
  <c r="M310" i="26"/>
  <c r="M160" i="27"/>
  <c r="AC27" i="17"/>
  <c r="AB27"/>
  <c r="Y27" i="29"/>
  <c r="ER13" i="17"/>
  <c r="L10" i="24"/>
  <c r="AC94" i="27"/>
  <c r="M205" i="26"/>
  <c r="N184" i="27"/>
  <c r="M184"/>
  <c r="AB24" i="17"/>
  <c r="AC24"/>
  <c r="Y24" i="29"/>
  <c r="O85" i="27"/>
  <c r="E171" i="26"/>
  <c r="O160"/>
  <c r="E95" i="27"/>
  <c r="O9" i="24"/>
  <c r="ER35" i="17"/>
  <c r="M32" i="24" s="1"/>
  <c r="L32"/>
  <c r="AC18" i="17"/>
  <c r="AB18"/>
  <c r="Y18" i="29"/>
  <c r="U29" i="27"/>
  <c r="AE19"/>
  <c r="E66" i="26"/>
  <c r="O55"/>
  <c r="O6" i="24"/>
  <c r="ER28" i="17"/>
  <c r="M25" i="24" s="1"/>
  <c r="L25"/>
  <c r="AB23" i="17"/>
  <c r="AC23"/>
  <c r="Y23" i="29"/>
  <c r="ER17" i="17"/>
  <c r="L14" i="24"/>
  <c r="M345" i="26"/>
  <c r="AC160" i="27"/>
  <c r="ER10" i="17"/>
  <c r="M100" i="26"/>
  <c r="M61" i="27"/>
  <c r="L7" i="24"/>
  <c r="AB11" i="17"/>
  <c r="AC11"/>
  <c r="Y11" i="29"/>
  <c r="AF46" i="27"/>
  <c r="AF52" s="1"/>
  <c r="P119" i="26"/>
  <c r="P125" s="1"/>
  <c r="O13" i="24"/>
  <c r="E311" i="26"/>
  <c r="O300"/>
  <c r="O151" i="27"/>
  <c r="E161"/>
  <c r="ER27" i="17"/>
  <c r="M24" i="24" s="1"/>
  <c r="L24"/>
  <c r="AC25" i="17"/>
  <c r="AB25"/>
  <c r="Y25" i="29"/>
  <c r="AE85" i="27"/>
  <c r="U95"/>
  <c r="E206" i="26"/>
  <c r="O195"/>
  <c r="O10" i="24"/>
  <c r="K184" i="27"/>
  <c r="J184"/>
  <c r="I184"/>
  <c r="AB32" i="17"/>
  <c r="AC32"/>
  <c r="Y32" i="29"/>
  <c r="ER31" i="17"/>
  <c r="M28" i="24" s="1"/>
  <c r="L28"/>
  <c r="AB36" i="17"/>
  <c r="AC36"/>
  <c r="Y36" i="29"/>
  <c r="ER29" i="17"/>
  <c r="M26" i="24" s="1"/>
  <c r="L26"/>
  <c r="AC34" i="17"/>
  <c r="AB34"/>
  <c r="Y34" i="29"/>
  <c r="ER24" i="17"/>
  <c r="M21" i="24" s="1"/>
  <c r="L21"/>
  <c r="AB20" i="17"/>
  <c r="AC20"/>
  <c r="Y20" i="29"/>
  <c r="ER18" i="17"/>
  <c r="L15" i="24"/>
  <c r="AC19" i="17"/>
  <c r="AB19"/>
  <c r="Y19" i="29"/>
  <c r="AB14" i="17"/>
  <c r="AC14"/>
  <c r="Y14" i="29"/>
  <c r="P112" i="27"/>
  <c r="P118" s="1"/>
  <c r="P224" i="26"/>
  <c r="P230" s="1"/>
  <c r="ER23" i="17"/>
  <c r="M20" i="24" s="1"/>
  <c r="L20"/>
  <c r="AC26" i="17"/>
  <c r="AB26"/>
  <c r="Y26" i="29"/>
  <c r="O14" i="24"/>
  <c r="E346" i="26"/>
  <c r="O335"/>
  <c r="U161" i="27"/>
  <c r="AE151"/>
  <c r="E62"/>
  <c r="E101" i="26"/>
  <c r="O52" i="27"/>
  <c r="O90" i="26"/>
  <c r="O7" i="24"/>
  <c r="ER11" i="17"/>
  <c r="AC61" i="27"/>
  <c r="M135" i="26"/>
  <c r="L8" i="24"/>
  <c r="AB30" i="17"/>
  <c r="AC30"/>
  <c r="Y30" i="29"/>
  <c r="ER25" i="17"/>
  <c r="M22" i="24" s="1"/>
  <c r="L22"/>
  <c r="AB37" i="17"/>
  <c r="AC37"/>
  <c r="Y37" i="29"/>
  <c r="F184" i="27"/>
  <c r="E184"/>
  <c r="A196"/>
  <c r="J13"/>
  <c r="J14" i="26"/>
  <c r="J20" s="1"/>
  <c r="R196" i="27"/>
  <c r="V196"/>
  <c r="AA196"/>
  <c r="E289" i="26"/>
  <c r="X170" i="27"/>
  <c r="AD171"/>
  <c r="AD172"/>
  <c r="U168"/>
  <c r="U173"/>
  <c r="U171"/>
  <c r="AD170"/>
  <c r="U169"/>
  <c r="S170"/>
  <c r="N206"/>
  <c r="U172"/>
  <c r="AH323" i="26"/>
  <c r="AH325"/>
  <c r="W8" i="17"/>
  <c r="J204" i="24"/>
  <c r="J92"/>
  <c r="J163"/>
  <c r="J138"/>
  <c r="J165"/>
  <c r="J96"/>
  <c r="J66"/>
  <c r="J200"/>
  <c r="J199"/>
  <c r="J159"/>
  <c r="J167"/>
  <c r="J110"/>
  <c r="J94"/>
  <c r="J59"/>
  <c r="J140"/>
  <c r="J197"/>
  <c r="J172"/>
  <c r="J129"/>
  <c r="J136"/>
  <c r="J78"/>
  <c r="J177"/>
  <c r="J79"/>
  <c r="J135"/>
  <c r="J190"/>
  <c r="J158"/>
  <c r="J57"/>
  <c r="J154"/>
  <c r="J118"/>
  <c r="J53"/>
  <c r="J182"/>
  <c r="J115"/>
  <c r="J74"/>
  <c r="J178"/>
  <c r="J196"/>
  <c r="J100"/>
  <c r="J141"/>
  <c r="J116"/>
  <c r="J191"/>
  <c r="J131"/>
  <c r="J179"/>
  <c r="J160"/>
  <c r="J85"/>
  <c r="J170"/>
  <c r="J117"/>
  <c r="J122"/>
  <c r="J76"/>
  <c r="J56"/>
  <c r="J137"/>
  <c r="J68"/>
  <c r="J186"/>
  <c r="J58"/>
  <c r="J105"/>
  <c r="J171"/>
  <c r="J168"/>
  <c r="J201"/>
  <c r="J148"/>
  <c r="J71"/>
  <c r="J126"/>
  <c r="J103"/>
  <c r="J189"/>
  <c r="J75"/>
  <c r="J61"/>
  <c r="J187"/>
  <c r="J104"/>
  <c r="J133"/>
  <c r="J169"/>
  <c r="J101"/>
  <c r="J97"/>
  <c r="J106"/>
  <c r="J120"/>
  <c r="J156"/>
  <c r="J146"/>
  <c r="J195"/>
  <c r="J130"/>
  <c r="J98"/>
  <c r="J144"/>
  <c r="J69"/>
  <c r="J73"/>
  <c r="J70"/>
  <c r="J149"/>
  <c r="J175"/>
  <c r="J153"/>
  <c r="J84"/>
  <c r="J124"/>
  <c r="J89"/>
  <c r="J99"/>
  <c r="J121"/>
  <c r="J193"/>
  <c r="J123"/>
  <c r="J109"/>
  <c r="J77"/>
  <c r="J150"/>
  <c r="J203"/>
  <c r="J132"/>
  <c r="J194"/>
  <c r="J87"/>
  <c r="J166"/>
  <c r="J81"/>
  <c r="J125"/>
  <c r="J142"/>
  <c r="J155"/>
  <c r="J107"/>
  <c r="J127"/>
  <c r="J111"/>
  <c r="J198"/>
  <c r="J184"/>
  <c r="J152"/>
  <c r="J128"/>
  <c r="J134"/>
  <c r="J64"/>
  <c r="J83"/>
  <c r="J55"/>
  <c r="J139"/>
  <c r="J164"/>
  <c r="J183"/>
  <c r="J93"/>
  <c r="J88"/>
  <c r="J102"/>
  <c r="J112"/>
  <c r="J86"/>
  <c r="J181"/>
  <c r="J82"/>
  <c r="J54"/>
  <c r="J67"/>
  <c r="J114"/>
  <c r="J95"/>
  <c r="J91"/>
  <c r="J162"/>
  <c r="J151"/>
  <c r="J188"/>
  <c r="J63"/>
  <c r="J185"/>
  <c r="J174"/>
  <c r="J180"/>
  <c r="J157"/>
  <c r="J143"/>
  <c r="J62"/>
  <c r="J161"/>
  <c r="J65"/>
  <c r="J173"/>
  <c r="J113"/>
  <c r="J145"/>
  <c r="J108"/>
  <c r="J60"/>
  <c r="J202"/>
  <c r="J192"/>
  <c r="J80"/>
  <c r="J72"/>
  <c r="J119"/>
  <c r="J90"/>
  <c r="J176"/>
  <c r="J147"/>
  <c r="V184" i="27" l="1"/>
  <c r="T184"/>
  <c r="Z184"/>
  <c r="U184"/>
  <c r="P34" i="24"/>
  <c r="Z37" i="29"/>
  <c r="AA30"/>
  <c r="Q27" i="24"/>
  <c r="AA14" i="29"/>
  <c r="Q11" i="24"/>
  <c r="O112" i="27"/>
  <c r="O224" i="26"/>
  <c r="AA19" i="29"/>
  <c r="Q16" i="24"/>
  <c r="AA20" i="29"/>
  <c r="Q17" i="24"/>
  <c r="P29"/>
  <c r="Z32" i="29"/>
  <c r="AA18"/>
  <c r="Q15" i="24"/>
  <c r="O178" i="27"/>
  <c r="AC96"/>
  <c r="M207" i="26"/>
  <c r="M10" i="24"/>
  <c r="P7"/>
  <c r="Z10" i="29"/>
  <c r="AA17"/>
  <c r="Q14" i="24"/>
  <c r="O329" i="26"/>
  <c r="AE145" i="27"/>
  <c r="AA21" i="29"/>
  <c r="Q18" i="24"/>
  <c r="AA29" i="29"/>
  <c r="Q26" i="24"/>
  <c r="AA33" i="29"/>
  <c r="Q30" i="24"/>
  <c r="AA15" i="29"/>
  <c r="Q12" i="24"/>
  <c r="O259" i="26"/>
  <c r="AE112" i="27"/>
  <c r="W184"/>
  <c r="EP8" i="17"/>
  <c r="EQ8" s="1"/>
  <c r="M30" i="26" s="1"/>
  <c r="AA8" i="17"/>
  <c r="M228" i="27"/>
  <c r="E225"/>
  <c r="M224"/>
  <c r="E224"/>
  <c r="M223"/>
  <c r="E223"/>
  <c r="M222"/>
  <c r="E222"/>
  <c r="P220"/>
  <c r="L220"/>
  <c r="H220"/>
  <c r="D220"/>
  <c r="P219"/>
  <c r="L219"/>
  <c r="H219"/>
  <c r="D219"/>
  <c r="N216"/>
  <c r="J216"/>
  <c r="F216"/>
  <c r="N215"/>
  <c r="J215"/>
  <c r="F215"/>
  <c r="P213"/>
  <c r="L213"/>
  <c r="H213"/>
  <c r="D213"/>
  <c r="O211"/>
  <c r="K211"/>
  <c r="G211"/>
  <c r="C211"/>
  <c r="M226"/>
  <c r="O224"/>
  <c r="G224"/>
  <c r="O223"/>
  <c r="G223"/>
  <c r="O222"/>
  <c r="G222"/>
  <c r="M220"/>
  <c r="I220"/>
  <c r="E220"/>
  <c r="M219"/>
  <c r="I219"/>
  <c r="E219"/>
  <c r="O216"/>
  <c r="K216"/>
  <c r="G216"/>
  <c r="C216"/>
  <c r="O215"/>
  <c r="K215"/>
  <c r="G215"/>
  <c r="C215"/>
  <c r="M213"/>
  <c r="I213"/>
  <c r="E213"/>
  <c r="P211"/>
  <c r="L211"/>
  <c r="H211"/>
  <c r="D211"/>
  <c r="E228"/>
  <c r="E227"/>
  <c r="M225"/>
  <c r="P224"/>
  <c r="I224"/>
  <c r="P223"/>
  <c r="I223"/>
  <c r="P222"/>
  <c r="I222"/>
  <c r="N220"/>
  <c r="J220"/>
  <c r="F220"/>
  <c r="N219"/>
  <c r="J219"/>
  <c r="F219"/>
  <c r="O217"/>
  <c r="P216"/>
  <c r="L216"/>
  <c r="H216"/>
  <c r="D216"/>
  <c r="P215"/>
  <c r="L215"/>
  <c r="H215"/>
  <c r="D215"/>
  <c r="N213"/>
  <c r="J213"/>
  <c r="F213"/>
  <c r="M211"/>
  <c r="I211"/>
  <c r="E211"/>
  <c r="K224"/>
  <c r="C224"/>
  <c r="K223"/>
  <c r="C223"/>
  <c r="K222"/>
  <c r="C222"/>
  <c r="O220"/>
  <c r="K220"/>
  <c r="G220"/>
  <c r="C220"/>
  <c r="O219"/>
  <c r="K219"/>
  <c r="G219"/>
  <c r="C219"/>
  <c r="M216"/>
  <c r="I216"/>
  <c r="E216"/>
  <c r="M215"/>
  <c r="I215"/>
  <c r="E215"/>
  <c r="O213"/>
  <c r="K213"/>
  <c r="G213"/>
  <c r="C213"/>
  <c r="N211"/>
  <c r="J211"/>
  <c r="J217" s="1"/>
  <c r="F211"/>
  <c r="H217"/>
  <c r="L217"/>
  <c r="N217"/>
  <c r="E226"/>
  <c r="AA37" i="29"/>
  <c r="Q34" i="24"/>
  <c r="P16"/>
  <c r="Z19" i="29"/>
  <c r="P33" i="24"/>
  <c r="Z36" i="29"/>
  <c r="AA32"/>
  <c r="Q29" i="24"/>
  <c r="AA25" i="29"/>
  <c r="Q22" i="24"/>
  <c r="P8"/>
  <c r="Z11" i="29"/>
  <c r="M102" i="26"/>
  <c r="M63" i="27"/>
  <c r="M7" i="24"/>
  <c r="M14"/>
  <c r="M347" i="26"/>
  <c r="AC162" i="27"/>
  <c r="P15" i="24"/>
  <c r="Z18" i="29"/>
  <c r="AA27"/>
  <c r="Q24" i="24"/>
  <c r="M13"/>
  <c r="M312" i="26"/>
  <c r="M162" i="27"/>
  <c r="AA10" i="29"/>
  <c r="O46" i="27"/>
  <c r="O84" i="26"/>
  <c r="Q7" i="24"/>
  <c r="P10"/>
  <c r="Z13" i="29"/>
  <c r="P30" i="24"/>
  <c r="Z33" i="29"/>
  <c r="P6" i="24"/>
  <c r="Z9" i="29"/>
  <c r="M129" i="27"/>
  <c r="M242" i="26"/>
  <c r="M11" i="24"/>
  <c r="AF184" i="27"/>
  <c r="S184"/>
  <c r="AA26" i="29"/>
  <c r="Q23" i="24"/>
  <c r="M15"/>
  <c r="M195" i="27"/>
  <c r="AA34" i="29"/>
  <c r="Q31" i="24"/>
  <c r="AA36" i="29"/>
  <c r="Q33" i="24"/>
  <c r="P22"/>
  <c r="Z25" i="29"/>
  <c r="AA11"/>
  <c r="AE46" i="27"/>
  <c r="O119" i="26"/>
  <c r="Q8" i="24"/>
  <c r="P20"/>
  <c r="Z23" i="29"/>
  <c r="P21" i="24"/>
  <c r="Z24" i="29"/>
  <c r="P24" i="24"/>
  <c r="Z27" i="29"/>
  <c r="AA28"/>
  <c r="Q25" i="24"/>
  <c r="M67" i="26"/>
  <c r="AC30" i="27"/>
  <c r="M6" i="24"/>
  <c r="P32"/>
  <c r="Z35" i="29"/>
  <c r="M96" i="27"/>
  <c r="M172" i="26"/>
  <c r="M9" i="24"/>
  <c r="M277" i="26"/>
  <c r="M12" i="24"/>
  <c r="AC129" i="27"/>
  <c r="AA31" i="29"/>
  <c r="Q28" i="24"/>
  <c r="AA13" i="29"/>
  <c r="Q10" i="24"/>
  <c r="AE79" i="27"/>
  <c r="O189" i="26"/>
  <c r="P13" i="24"/>
  <c r="Z16" i="29"/>
  <c r="AA9"/>
  <c r="AE13" i="27"/>
  <c r="O49" i="26"/>
  <c r="Q6" i="24"/>
  <c r="P9"/>
  <c r="Z12" i="29"/>
  <c r="P19" i="24"/>
  <c r="Z22" i="29"/>
  <c r="AB184" i="27"/>
  <c r="AE178"/>
  <c r="P27" i="24"/>
  <c r="Z30" i="29"/>
  <c r="AC63" i="27"/>
  <c r="M137" i="26"/>
  <c r="M8" i="24"/>
  <c r="P23"/>
  <c r="Z26" i="29"/>
  <c r="P11" i="24"/>
  <c r="Z14" i="29"/>
  <c r="P17" i="24"/>
  <c r="Z20" i="29"/>
  <c r="P31" i="24"/>
  <c r="Z34" i="29"/>
  <c r="AA23"/>
  <c r="Q20" i="24"/>
  <c r="AA24" i="29"/>
  <c r="Q21" i="24"/>
  <c r="P14"/>
  <c r="Z17" i="29"/>
  <c r="P25" i="24"/>
  <c r="Z28" i="29"/>
  <c r="AA35"/>
  <c r="Q32" i="24"/>
  <c r="P18"/>
  <c r="Z21" i="29"/>
  <c r="P26" i="24"/>
  <c r="Z29" i="29"/>
  <c r="P28" i="24"/>
  <c r="Z31" i="29"/>
  <c r="AA16"/>
  <c r="Q13" i="24"/>
  <c r="O294" i="26"/>
  <c r="O145" i="27"/>
  <c r="AA12" i="29"/>
  <c r="O79" i="27"/>
  <c r="O154" i="26"/>
  <c r="Q9" i="24"/>
  <c r="P12"/>
  <c r="Z15" i="29"/>
  <c r="AA22"/>
  <c r="Q19" i="24"/>
  <c r="AC184" i="27"/>
  <c r="X184"/>
  <c r="AA184"/>
  <c r="J19"/>
  <c r="N14" i="26"/>
  <c r="N20" s="1"/>
  <c r="N13" i="27"/>
  <c r="N19" s="1"/>
  <c r="F229"/>
  <c r="K229"/>
  <c r="B229"/>
  <c r="P13"/>
  <c r="P19" s="1"/>
  <c r="A197"/>
  <c r="E204"/>
  <c r="N203"/>
  <c r="E206"/>
  <c r="C203"/>
  <c r="N204"/>
  <c r="AD206"/>
  <c r="N205"/>
  <c r="A199"/>
  <c r="A200" s="1"/>
  <c r="A201" s="1"/>
  <c r="A202" s="1"/>
  <c r="A203" s="1"/>
  <c r="A204" s="1"/>
  <c r="A205" s="1"/>
  <c r="A206" s="1"/>
  <c r="A207" s="1"/>
  <c r="A208" s="1"/>
  <c r="A209" s="1"/>
  <c r="A210" s="1"/>
  <c r="A211" s="1"/>
  <c r="A212" s="1"/>
  <c r="A213" s="1"/>
  <c r="A214" s="1"/>
  <c r="A215" s="1"/>
  <c r="A216" s="1"/>
  <c r="A217" s="1"/>
  <c r="A218" s="1"/>
  <c r="A219" s="1"/>
  <c r="A220" s="1"/>
  <c r="A221" s="1"/>
  <c r="A222" s="1"/>
  <c r="A223" s="1"/>
  <c r="A224" s="1"/>
  <c r="A225" s="1"/>
  <c r="A226" s="1"/>
  <c r="A227" s="1"/>
  <c r="A228" s="1"/>
  <c r="E201"/>
  <c r="H203"/>
  <c r="E205"/>
  <c r="E202"/>
  <c r="E324" i="26"/>
  <c r="J10" i="24"/>
  <c r="J39"/>
  <c r="J38"/>
  <c r="J43"/>
  <c r="J49"/>
  <c r="J37"/>
  <c r="J41"/>
  <c r="J48"/>
  <c r="J44"/>
  <c r="J46"/>
  <c r="J45"/>
  <c r="J42"/>
  <c r="J40"/>
  <c r="J35"/>
  <c r="J36"/>
  <c r="J47"/>
  <c r="J52"/>
  <c r="J51"/>
  <c r="J50"/>
  <c r="J23"/>
  <c r="J22"/>
  <c r="J30"/>
  <c r="J24"/>
  <c r="J31"/>
  <c r="J25"/>
  <c r="J33"/>
  <c r="J28"/>
  <c r="J26"/>
  <c r="J34"/>
  <c r="J29"/>
  <c r="J32"/>
  <c r="J27"/>
  <c r="J21"/>
  <c r="M12" i="23"/>
  <c r="K12"/>
  <c r="L12"/>
  <c r="D217" i="27" l="1"/>
  <c r="F217"/>
  <c r="EW8" i="17"/>
  <c r="O19" i="27" s="1"/>
  <c r="AC228"/>
  <c r="AC226"/>
  <c r="U225"/>
  <c r="AC224"/>
  <c r="U224"/>
  <c r="AC223"/>
  <c r="U223"/>
  <c r="AC222"/>
  <c r="U222"/>
  <c r="AD220"/>
  <c r="Z220"/>
  <c r="V220"/>
  <c r="AD219"/>
  <c r="Z219"/>
  <c r="V219"/>
  <c r="AE217"/>
  <c r="AF216"/>
  <c r="AB216"/>
  <c r="X216"/>
  <c r="T216"/>
  <c r="AF215"/>
  <c r="AB215"/>
  <c r="X215"/>
  <c r="T215"/>
  <c r="AD213"/>
  <c r="Z213"/>
  <c r="V213"/>
  <c r="AC211"/>
  <c r="Y211"/>
  <c r="U211"/>
  <c r="AE224"/>
  <c r="W224"/>
  <c r="AE223"/>
  <c r="W223"/>
  <c r="AE222"/>
  <c r="W222"/>
  <c r="AE220"/>
  <c r="AA220"/>
  <c r="W220"/>
  <c r="S220"/>
  <c r="AE219"/>
  <c r="AA219"/>
  <c r="W219"/>
  <c r="S219"/>
  <c r="AC216"/>
  <c r="Y216"/>
  <c r="U216"/>
  <c r="AC215"/>
  <c r="Y215"/>
  <c r="U215"/>
  <c r="AE213"/>
  <c r="AA213"/>
  <c r="W213"/>
  <c r="S213"/>
  <c r="AD211"/>
  <c r="Z211"/>
  <c r="V211"/>
  <c r="U228"/>
  <c r="U227"/>
  <c r="AC225"/>
  <c r="AF224"/>
  <c r="Y224"/>
  <c r="AF223"/>
  <c r="Y223"/>
  <c r="AF222"/>
  <c r="Y222"/>
  <c r="AF220"/>
  <c r="AB220"/>
  <c r="X220"/>
  <c r="T220"/>
  <c r="AF219"/>
  <c r="AB219"/>
  <c r="X219"/>
  <c r="T219"/>
  <c r="AD216"/>
  <c r="Z216"/>
  <c r="V216"/>
  <c r="AD215"/>
  <c r="Z215"/>
  <c r="V215"/>
  <c r="AF213"/>
  <c r="AB213"/>
  <c r="X213"/>
  <c r="T213"/>
  <c r="AE211"/>
  <c r="AA211"/>
  <c r="W211"/>
  <c r="S211"/>
  <c r="AA224"/>
  <c r="S224"/>
  <c r="AA223"/>
  <c r="S223"/>
  <c r="AA222"/>
  <c r="S222"/>
  <c r="AC220"/>
  <c r="Y220"/>
  <c r="U220"/>
  <c r="AC219"/>
  <c r="Y219"/>
  <c r="U219"/>
  <c r="AE216"/>
  <c r="AA216"/>
  <c r="W216"/>
  <c r="S216"/>
  <c r="AE215"/>
  <c r="AA215"/>
  <c r="W215"/>
  <c r="S215"/>
  <c r="AC213"/>
  <c r="Y213"/>
  <c r="U213"/>
  <c r="AF211"/>
  <c r="AF217" s="1"/>
  <c r="AB211"/>
  <c r="X211"/>
  <c r="T211"/>
  <c r="T217" s="1"/>
  <c r="AB217"/>
  <c r="X217"/>
  <c r="U226"/>
  <c r="E217"/>
  <c r="G217"/>
  <c r="C217"/>
  <c r="E29"/>
  <c r="O20" i="26"/>
  <c r="M217" i="27"/>
  <c r="P217"/>
  <c r="I217"/>
  <c r="K217"/>
  <c r="K210" i="17"/>
  <c r="L211" i="29" s="1"/>
  <c r="Y8"/>
  <c r="A229" i="27"/>
  <c r="AA229"/>
  <c r="R229"/>
  <c r="V229"/>
  <c r="AB8" i="17"/>
  <c r="K214"/>
  <c r="P14" i="26"/>
  <c r="P20" s="1"/>
  <c r="AC8" i="17"/>
  <c r="ET8"/>
  <c r="AD204" i="27"/>
  <c r="AD203"/>
  <c r="X203"/>
  <c r="U202"/>
  <c r="U201"/>
  <c r="AD205"/>
  <c r="U204"/>
  <c r="S203"/>
  <c r="U206"/>
  <c r="N239"/>
  <c r="U205"/>
  <c r="J19" i="24"/>
  <c r="J18"/>
  <c r="J20"/>
  <c r="J17"/>
  <c r="J16"/>
  <c r="J15"/>
  <c r="J13"/>
  <c r="J12"/>
  <c r="J11"/>
  <c r="J14"/>
  <c r="J6"/>
  <c r="K218" i="17"/>
  <c r="K216"/>
  <c r="K217"/>
  <c r="K215"/>
  <c r="K5" i="23" s="1"/>
  <c r="J8" i="24"/>
  <c r="J7"/>
  <c r="J9"/>
  <c r="BY200"/>
  <c r="CB74"/>
  <c r="BV69"/>
  <c r="CB89"/>
  <c r="BV203"/>
  <c r="BV155"/>
  <c r="BX134"/>
  <c r="BV88"/>
  <c r="CB114"/>
  <c r="BT174"/>
  <c r="CA113"/>
  <c r="BV119"/>
  <c r="CA85"/>
  <c r="CA186"/>
  <c r="BU148"/>
  <c r="CA126"/>
  <c r="BT169"/>
  <c r="BZ204"/>
  <c r="BV199"/>
  <c r="CA172"/>
  <c r="BV178"/>
  <c r="CA144"/>
  <c r="BZ124"/>
  <c r="CA150"/>
  <c r="BV128"/>
  <c r="BV164"/>
  <c r="BV93"/>
  <c r="CD67"/>
  <c r="BS188"/>
  <c r="BW173"/>
  <c r="BU72"/>
  <c r="BZ160"/>
  <c r="BV68"/>
  <c r="BU71"/>
  <c r="BU133"/>
  <c r="CA195"/>
  <c r="BY92"/>
  <c r="BT159"/>
  <c r="CA197"/>
  <c r="BU129"/>
  <c r="CA190"/>
  <c r="BY57"/>
  <c r="BU196"/>
  <c r="BV70"/>
  <c r="BY121"/>
  <c r="BU194"/>
  <c r="CA127"/>
  <c r="BY83"/>
  <c r="CA112"/>
  <c r="BT91"/>
  <c r="CA157"/>
  <c r="CA108"/>
  <c r="BT176"/>
  <c r="CC117"/>
  <c r="BY105"/>
  <c r="CA97"/>
  <c r="CB163"/>
  <c r="BU167"/>
  <c r="BU136"/>
  <c r="CA158"/>
  <c r="BT154"/>
  <c r="BT100"/>
  <c r="BV73"/>
  <c r="BU99"/>
  <c r="BV142"/>
  <c r="CA107"/>
  <c r="BV64"/>
  <c r="BT102"/>
  <c r="BV95"/>
  <c r="BV185"/>
  <c r="CA145"/>
  <c r="BU90"/>
  <c r="BY170"/>
  <c r="CA58"/>
  <c r="BV103"/>
  <c r="BT101"/>
  <c r="BV138"/>
  <c r="BU118"/>
  <c r="BU141"/>
  <c r="BV175"/>
  <c r="CA123"/>
  <c r="BW166"/>
  <c r="BU198"/>
  <c r="BU139"/>
  <c r="CA181"/>
  <c r="CB151"/>
  <c r="BV202"/>
  <c r="BZ191"/>
  <c r="BU76"/>
  <c r="CA168"/>
  <c r="BV189"/>
  <c r="CA61"/>
  <c r="CA120"/>
  <c r="CC165"/>
  <c r="BW177"/>
  <c r="BS53"/>
  <c r="BU116"/>
  <c r="BU149"/>
  <c r="BW193"/>
  <c r="BV132"/>
  <c r="BV87"/>
  <c r="BS111"/>
  <c r="BV55"/>
  <c r="BV86"/>
  <c r="CA162"/>
  <c r="CB180"/>
  <c r="BZ60"/>
  <c r="BV147"/>
  <c r="CA122"/>
  <c r="BU171"/>
  <c r="BV75"/>
  <c r="BW106"/>
  <c r="CA96"/>
  <c r="BV110"/>
  <c r="CA59"/>
  <c r="BV78"/>
  <c r="BY79"/>
  <c r="CA182"/>
  <c r="CA98"/>
  <c r="CA84"/>
  <c r="CA77"/>
  <c r="CA125"/>
  <c r="BY152"/>
  <c r="CA183"/>
  <c r="CA54"/>
  <c r="BV63"/>
  <c r="BV62"/>
  <c r="CA65"/>
  <c r="CA80"/>
  <c r="CA179"/>
  <c r="CA137"/>
  <c r="BT148"/>
  <c r="BX148"/>
  <c r="CA104"/>
  <c r="CA146"/>
  <c r="CA66"/>
  <c r="BV94"/>
  <c r="CA140"/>
  <c r="CA135"/>
  <c r="BY115"/>
  <c r="BY130"/>
  <c r="BY153"/>
  <c r="CA109"/>
  <c r="CA81"/>
  <c r="CA184"/>
  <c r="BY164"/>
  <c r="BY82"/>
  <c r="BV143"/>
  <c r="CA161"/>
  <c r="BV192"/>
  <c r="CA131"/>
  <c r="CA56"/>
  <c r="BY201"/>
  <c r="CA187"/>
  <c r="BY156"/>
  <c r="AD217" i="27" l="1"/>
  <c r="V217"/>
  <c r="Z217"/>
  <c r="E31" i="26"/>
  <c r="S217" i="27"/>
  <c r="AC217"/>
  <c r="Y217"/>
  <c r="M259"/>
  <c r="O257"/>
  <c r="G257"/>
  <c r="O256"/>
  <c r="G256"/>
  <c r="O255"/>
  <c r="G255"/>
  <c r="M253"/>
  <c r="I253"/>
  <c r="E253"/>
  <c r="M252"/>
  <c r="I252"/>
  <c r="E252"/>
  <c r="O249"/>
  <c r="K249"/>
  <c r="G249"/>
  <c r="C249"/>
  <c r="O248"/>
  <c r="K248"/>
  <c r="G248"/>
  <c r="C248"/>
  <c r="M246"/>
  <c r="I246"/>
  <c r="E246"/>
  <c r="O244"/>
  <c r="K244"/>
  <c r="G244"/>
  <c r="C244"/>
  <c r="E261"/>
  <c r="E260"/>
  <c r="M258"/>
  <c r="P257"/>
  <c r="I257"/>
  <c r="P256"/>
  <c r="I256"/>
  <c r="P255"/>
  <c r="I255"/>
  <c r="N253"/>
  <c r="J253"/>
  <c r="F253"/>
  <c r="N252"/>
  <c r="J252"/>
  <c r="F252"/>
  <c r="O250"/>
  <c r="P249"/>
  <c r="L249"/>
  <c r="H249"/>
  <c r="D249"/>
  <c r="P248"/>
  <c r="L248"/>
  <c r="H248"/>
  <c r="D248"/>
  <c r="N246"/>
  <c r="J246"/>
  <c r="F246"/>
  <c r="P244"/>
  <c r="L244"/>
  <c r="H244"/>
  <c r="D244"/>
  <c r="K257"/>
  <c r="C257"/>
  <c r="K256"/>
  <c r="C256"/>
  <c r="K255"/>
  <c r="C255"/>
  <c r="O253"/>
  <c r="K253"/>
  <c r="G253"/>
  <c r="C253"/>
  <c r="O252"/>
  <c r="K252"/>
  <c r="G252"/>
  <c r="C252"/>
  <c r="M249"/>
  <c r="I249"/>
  <c r="E249"/>
  <c r="M248"/>
  <c r="I248"/>
  <c r="E248"/>
  <c r="O246"/>
  <c r="K246"/>
  <c r="G246"/>
  <c r="C246"/>
  <c r="M244"/>
  <c r="I244"/>
  <c r="E244"/>
  <c r="M261"/>
  <c r="E258"/>
  <c r="M257"/>
  <c r="E257"/>
  <c r="M256"/>
  <c r="E256"/>
  <c r="M255"/>
  <c r="E255"/>
  <c r="P253"/>
  <c r="L253"/>
  <c r="H253"/>
  <c r="D253"/>
  <c r="P252"/>
  <c r="L252"/>
  <c r="H252"/>
  <c r="D252"/>
  <c r="N249"/>
  <c r="J249"/>
  <c r="F249"/>
  <c r="N248"/>
  <c r="J248"/>
  <c r="F248"/>
  <c r="P246"/>
  <c r="L246"/>
  <c r="H246"/>
  <c r="D246"/>
  <c r="N244"/>
  <c r="N250" s="1"/>
  <c r="J244"/>
  <c r="J250" s="1"/>
  <c r="F244"/>
  <c r="F250" s="1"/>
  <c r="E250"/>
  <c r="M250"/>
  <c r="I250"/>
  <c r="E259"/>
  <c r="AA217"/>
  <c r="U217"/>
  <c r="W217"/>
  <c r="E28"/>
  <c r="E30" i="26"/>
  <c r="M28" i="27"/>
  <c r="O13"/>
  <c r="AA8" i="29"/>
  <c r="B262" i="27"/>
  <c r="F262"/>
  <c r="K262"/>
  <c r="ER216" i="17"/>
  <c r="O212"/>
  <c r="H5" i="23" s="1"/>
  <c r="K212" i="17"/>
  <c r="M212"/>
  <c r="G5" i="23" s="1"/>
  <c r="Q212" i="17"/>
  <c r="I5" i="23" s="1"/>
  <c r="S212" i="17"/>
  <c r="P5" i="24"/>
  <c r="Z8" i="29"/>
  <c r="A230" i="27"/>
  <c r="ER8" i="17"/>
  <c r="ES12"/>
  <c r="ES31"/>
  <c r="N28" i="24" s="1"/>
  <c r="ES20" i="17"/>
  <c r="M227" i="27" s="1"/>
  <c r="ES19" i="17"/>
  <c r="AC194" i="27" s="1"/>
  <c r="ES24" i="17"/>
  <c r="N21" i="24" s="1"/>
  <c r="ES16" i="17"/>
  <c r="ES11"/>
  <c r="ES23"/>
  <c r="N20" i="24" s="1"/>
  <c r="ES18" i="17"/>
  <c r="M194" i="27" s="1"/>
  <c r="ES34" i="17"/>
  <c r="N31" i="24" s="1"/>
  <c r="ES21" i="17"/>
  <c r="AC227" i="27" s="1"/>
  <c r="ES29" i="17"/>
  <c r="N26" i="24" s="1"/>
  <c r="ES8" i="17"/>
  <c r="ES32"/>
  <c r="N29" i="24" s="1"/>
  <c r="ES17" i="17"/>
  <c r="ES35"/>
  <c r="N32" i="24" s="1"/>
  <c r="ES14" i="17"/>
  <c r="ES37"/>
  <c r="N34" i="24" s="1"/>
  <c r="ES28" i="17"/>
  <c r="N25" i="24" s="1"/>
  <c r="ES26" i="17"/>
  <c r="N23" i="24" s="1"/>
  <c r="ES36" i="17"/>
  <c r="N33" i="24" s="1"/>
  <c r="ES25" i="17"/>
  <c r="N22" i="24" s="1"/>
  <c r="ES33" i="17"/>
  <c r="N30" i="24" s="1"/>
  <c r="ES22" i="17"/>
  <c r="M260" i="27" s="1"/>
  <c r="ES27" i="17"/>
  <c r="N24" i="24" s="1"/>
  <c r="ES30" i="17"/>
  <c r="N27" i="24" s="1"/>
  <c r="ES15" i="17"/>
  <c r="ES9"/>
  <c r="M66" i="26" s="1"/>
  <c r="ES10" i="17"/>
  <c r="ES13"/>
  <c r="O14" i="26"/>
  <c r="A232" i="27"/>
  <c r="A233" s="1"/>
  <c r="A234" s="1"/>
  <c r="A235" s="1"/>
  <c r="A236" s="1"/>
  <c r="A237" s="1"/>
  <c r="A238" s="1"/>
  <c r="A239" s="1"/>
  <c r="A240" s="1"/>
  <c r="A241" s="1"/>
  <c r="A242" s="1"/>
  <c r="A243" s="1"/>
  <c r="A244" s="1"/>
  <c r="A245" s="1"/>
  <c r="A246" s="1"/>
  <c r="A247" s="1"/>
  <c r="A248" s="1"/>
  <c r="A249" s="1"/>
  <c r="A250" s="1"/>
  <c r="A251" s="1"/>
  <c r="A252" s="1"/>
  <c r="A253" s="1"/>
  <c r="A254" s="1"/>
  <c r="A255" s="1"/>
  <c r="A256" s="1"/>
  <c r="A257" s="1"/>
  <c r="A258" s="1"/>
  <c r="A259" s="1"/>
  <c r="A260" s="1"/>
  <c r="A261" s="1"/>
  <c r="E234"/>
  <c r="N237"/>
  <c r="E235"/>
  <c r="C236"/>
  <c r="AD239"/>
  <c r="E237"/>
  <c r="N238"/>
  <c r="E239"/>
  <c r="E238"/>
  <c r="N236"/>
  <c r="H236"/>
  <c r="J5" i="23"/>
  <c r="CA164" i="24"/>
  <c r="BZ67"/>
  <c r="CD127"/>
  <c r="M8" i="23"/>
  <c r="BW164" i="24"/>
  <c r="BT164"/>
  <c r="BW148"/>
  <c r="BW67"/>
  <c r="BX164"/>
  <c r="CC164"/>
  <c r="BS148"/>
  <c r="CA148"/>
  <c r="CB173"/>
  <c r="BV67"/>
  <c r="L8" i="23"/>
  <c r="BS164" i="24"/>
  <c r="CB164"/>
  <c r="BU164"/>
  <c r="CB148"/>
  <c r="BY173"/>
  <c r="BU67"/>
  <c r="BX166"/>
  <c r="CB144"/>
  <c r="BV123"/>
  <c r="CD107"/>
  <c r="BY133"/>
  <c r="BZ172"/>
  <c r="BW133"/>
  <c r="BY172"/>
  <c r="BV172"/>
  <c r="BV107"/>
  <c r="BU91"/>
  <c r="BU172"/>
  <c r="CA134"/>
  <c r="BY175"/>
  <c r="CC172"/>
  <c r="BX168"/>
  <c r="CC175"/>
  <c r="BV133"/>
  <c r="CA74"/>
  <c r="CB168"/>
  <c r="BU175"/>
  <c r="BZ107"/>
  <c r="BX127"/>
  <c r="BW171"/>
  <c r="BX175"/>
  <c r="CB175"/>
  <c r="BT175"/>
  <c r="BY107"/>
  <c r="CC107"/>
  <c r="BU107"/>
  <c r="BU124"/>
  <c r="BS175"/>
  <c r="BW175"/>
  <c r="CA175"/>
  <c r="BX107"/>
  <c r="CB107"/>
  <c r="BT107"/>
  <c r="BZ194"/>
  <c r="BZ175"/>
  <c r="CD175"/>
  <c r="BS107"/>
  <c r="BW107"/>
  <c r="BY171"/>
  <c r="BT171"/>
  <c r="CB202"/>
  <c r="BU95"/>
  <c r="CD71"/>
  <c r="CD74"/>
  <c r="BW74"/>
  <c r="BX171"/>
  <c r="CA171"/>
  <c r="BT149"/>
  <c r="BX116"/>
  <c r="BZ148"/>
  <c r="CD148"/>
  <c r="BV148"/>
  <c r="BW127"/>
  <c r="CB119"/>
  <c r="BZ74"/>
  <c r="BS171"/>
  <c r="CB171"/>
  <c r="BZ164"/>
  <c r="CD164"/>
  <c r="BY148"/>
  <c r="CC148"/>
  <c r="BT168"/>
  <c r="BV74"/>
  <c r="BW60"/>
  <c r="BX193"/>
  <c r="BW72"/>
  <c r="BY91"/>
  <c r="BU159"/>
  <c r="CB55"/>
  <c r="BX202"/>
  <c r="BT202"/>
  <c r="CD118"/>
  <c r="BU101"/>
  <c r="BW64"/>
  <c r="BW117"/>
  <c r="CC91"/>
  <c r="BV196"/>
  <c r="BV57"/>
  <c r="CD159"/>
  <c r="BZ106"/>
  <c r="CC202"/>
  <c r="BY101"/>
  <c r="BS64"/>
  <c r="BZ117"/>
  <c r="BZ91"/>
  <c r="BV91"/>
  <c r="CD57"/>
  <c r="CC159"/>
  <c r="BT72"/>
  <c r="BT76"/>
  <c r="BY202"/>
  <c r="BU202"/>
  <c r="CA64"/>
  <c r="CD91"/>
  <c r="BZ57"/>
  <c r="BZ168"/>
  <c r="CD168"/>
  <c r="BV168"/>
  <c r="CC101"/>
  <c r="CB145"/>
  <c r="BY64"/>
  <c r="CC64"/>
  <c r="BU64"/>
  <c r="BX163"/>
  <c r="BY97"/>
  <c r="BV105"/>
  <c r="CD83"/>
  <c r="BZ127"/>
  <c r="BS127"/>
  <c r="CC127"/>
  <c r="BZ196"/>
  <c r="BT57"/>
  <c r="BX57"/>
  <c r="CB57"/>
  <c r="BV159"/>
  <c r="BS159"/>
  <c r="BY159"/>
  <c r="BU68"/>
  <c r="BX72"/>
  <c r="CD72"/>
  <c r="CD113"/>
  <c r="BY168"/>
  <c r="CC168"/>
  <c r="BU168"/>
  <c r="BZ101"/>
  <c r="BV101"/>
  <c r="CD90"/>
  <c r="BX145"/>
  <c r="BX64"/>
  <c r="CB64"/>
  <c r="BT64"/>
  <c r="CD105"/>
  <c r="BT127"/>
  <c r="BV127"/>
  <c r="CB127"/>
  <c r="CA57"/>
  <c r="BS57"/>
  <c r="BW57"/>
  <c r="CA159"/>
  <c r="BW159"/>
  <c r="BZ159"/>
  <c r="BS72"/>
  <c r="CB72"/>
  <c r="BV72"/>
  <c r="BX204"/>
  <c r="CC126"/>
  <c r="BT155"/>
  <c r="BV162"/>
  <c r="CA86"/>
  <c r="BS168"/>
  <c r="BW168"/>
  <c r="CD101"/>
  <c r="BT145"/>
  <c r="BZ64"/>
  <c r="CD64"/>
  <c r="BU97"/>
  <c r="BZ105"/>
  <c r="BY127"/>
  <c r="BU127"/>
  <c r="CD196"/>
  <c r="CC57"/>
  <c r="BU57"/>
  <c r="BX159"/>
  <c r="CB159"/>
  <c r="BZ72"/>
  <c r="CA72"/>
  <c r="CD100"/>
  <c r="CB167"/>
  <c r="BZ136"/>
  <c r="CC87"/>
  <c r="BV141"/>
  <c r="CB138"/>
  <c r="CB99"/>
  <c r="BW75"/>
  <c r="CA60"/>
  <c r="BX55"/>
  <c r="BT55"/>
  <c r="BT193"/>
  <c r="CB193"/>
  <c r="BU165"/>
  <c r="BX99"/>
  <c r="BT99"/>
  <c r="CC73"/>
  <c r="BX167"/>
  <c r="BT167"/>
  <c r="CB60"/>
  <c r="BS55"/>
  <c r="CA55"/>
  <c r="CC193"/>
  <c r="BY193"/>
  <c r="BV120"/>
  <c r="BV102"/>
  <c r="BS99"/>
  <c r="CA99"/>
  <c r="BU100"/>
  <c r="BS167"/>
  <c r="CA167"/>
  <c r="BT60"/>
  <c r="BW55"/>
  <c r="BU193"/>
  <c r="BW99"/>
  <c r="BT73"/>
  <c r="BY100"/>
  <c r="BW167"/>
  <c r="BX60"/>
  <c r="BS165"/>
  <c r="BV151"/>
  <c r="CD141"/>
  <c r="CB58"/>
  <c r="CD102"/>
  <c r="BZ99"/>
  <c r="CD99"/>
  <c r="BV99"/>
  <c r="CB73"/>
  <c r="CC100"/>
  <c r="BV136"/>
  <c r="BZ167"/>
  <c r="CD167"/>
  <c r="BV167"/>
  <c r="BS60"/>
  <c r="BZ141"/>
  <c r="BZ102"/>
  <c r="BY99"/>
  <c r="CC99"/>
  <c r="BZ100"/>
  <c r="BV100"/>
  <c r="CD136"/>
  <c r="BY167"/>
  <c r="CC167"/>
  <c r="BW147"/>
  <c r="CC60"/>
  <c r="BU60"/>
  <c r="BY60"/>
  <c r="BT165"/>
  <c r="BY165"/>
  <c r="BZ120"/>
  <c r="BV198"/>
  <c r="BV117"/>
  <c r="CD117"/>
  <c r="CD60"/>
  <c r="BV60"/>
  <c r="CA165"/>
  <c r="CB165"/>
  <c r="CD120"/>
  <c r="BS117"/>
  <c r="CA117"/>
  <c r="CB121"/>
  <c r="BW129"/>
  <c r="BX160"/>
  <c r="BS169"/>
  <c r="BZ171"/>
  <c r="CD171"/>
  <c r="BV171"/>
  <c r="BS202"/>
  <c r="BW202"/>
  <c r="CA202"/>
  <c r="CC171"/>
  <c r="CA111"/>
  <c r="BZ202"/>
  <c r="CD202"/>
  <c r="BW139"/>
  <c r="CC157"/>
  <c r="CB108"/>
  <c r="CD151"/>
  <c r="BS139"/>
  <c r="BY95"/>
  <c r="BU157"/>
  <c r="BS86"/>
  <c r="BZ53"/>
  <c r="BZ151"/>
  <c r="CA139"/>
  <c r="BZ198"/>
  <c r="CC95"/>
  <c r="BY157"/>
  <c r="CC195"/>
  <c r="BX157"/>
  <c r="BT157"/>
  <c r="BS70"/>
  <c r="CB157"/>
  <c r="CD112"/>
  <c r="CA70"/>
  <c r="BW199"/>
  <c r="BW70"/>
  <c r="BX195"/>
  <c r="BX155"/>
  <c r="BS155"/>
  <c r="CA155"/>
  <c r="BV195"/>
  <c r="BU186"/>
  <c r="CB155"/>
  <c r="CB70"/>
  <c r="BU195"/>
  <c r="BX186"/>
  <c r="BW155"/>
  <c r="CB75"/>
  <c r="CC147"/>
  <c r="BU188"/>
  <c r="BX86"/>
  <c r="BT86"/>
  <c r="BU87"/>
  <c r="CD53"/>
  <c r="BX139"/>
  <c r="CB139"/>
  <c r="BT139"/>
  <c r="BW198"/>
  <c r="BS118"/>
  <c r="CA118"/>
  <c r="BS103"/>
  <c r="BT58"/>
  <c r="BX170"/>
  <c r="BX90"/>
  <c r="BT90"/>
  <c r="BS154"/>
  <c r="CB97"/>
  <c r="BV112"/>
  <c r="CD194"/>
  <c r="BX92"/>
  <c r="CD133"/>
  <c r="BS133"/>
  <c r="CB133"/>
  <c r="CC160"/>
  <c r="CB160"/>
  <c r="BZ150"/>
  <c r="CB204"/>
  <c r="BX75"/>
  <c r="BT75"/>
  <c r="BY147"/>
  <c r="BU147"/>
  <c r="BW188"/>
  <c r="CB86"/>
  <c r="BY87"/>
  <c r="BU53"/>
  <c r="CB53"/>
  <c r="BZ139"/>
  <c r="CD139"/>
  <c r="BV139"/>
  <c r="BS198"/>
  <c r="CA198"/>
  <c r="BW118"/>
  <c r="BU138"/>
  <c r="CA103"/>
  <c r="BX58"/>
  <c r="CB90"/>
  <c r="BX97"/>
  <c r="BT97"/>
  <c r="BZ112"/>
  <c r="BX70"/>
  <c r="BT70"/>
  <c r="CB195"/>
  <c r="CC133"/>
  <c r="CA133"/>
  <c r="BT133"/>
  <c r="BS160"/>
  <c r="BY72"/>
  <c r="CC72"/>
  <c r="BS67"/>
  <c r="CA67"/>
  <c r="BS204"/>
  <c r="CB186"/>
  <c r="CC174"/>
  <c r="BS75"/>
  <c r="CA75"/>
  <c r="BV122"/>
  <c r="BS147"/>
  <c r="CA147"/>
  <c r="BY188"/>
  <c r="BW86"/>
  <c r="CA53"/>
  <c r="BY53"/>
  <c r="CA191"/>
  <c r="BY139"/>
  <c r="CC139"/>
  <c r="CD198"/>
  <c r="BZ118"/>
  <c r="BV118"/>
  <c r="CA138"/>
  <c r="BW103"/>
  <c r="BZ90"/>
  <c r="BV90"/>
  <c r="CC97"/>
  <c r="BV194"/>
  <c r="BX133"/>
  <c r="BZ133"/>
  <c r="CA160"/>
  <c r="CD150"/>
  <c r="BT204"/>
  <c r="BW93"/>
  <c r="BV150"/>
  <c r="CA204"/>
  <c r="BW204"/>
  <c r="BZ174"/>
  <c r="BV174"/>
  <c r="BY174"/>
  <c r="BU174"/>
  <c r="CD174"/>
  <c r="BS176"/>
  <c r="BX108"/>
  <c r="BT108"/>
  <c r="BZ83"/>
  <c r="BS129"/>
  <c r="CA129"/>
  <c r="BX144"/>
  <c r="BT144"/>
  <c r="BV126"/>
  <c r="BW69"/>
  <c r="BX147"/>
  <c r="CB147"/>
  <c r="BT147"/>
  <c r="CC151"/>
  <c r="BY151"/>
  <c r="BT166"/>
  <c r="CC58"/>
  <c r="CB170"/>
  <c r="BS90"/>
  <c r="BW90"/>
  <c r="CA90"/>
  <c r="CC102"/>
  <c r="CC108"/>
  <c r="BV83"/>
  <c r="CD129"/>
  <c r="BV71"/>
  <c r="BU173"/>
  <c r="BS93"/>
  <c r="BY150"/>
  <c r="BU150"/>
  <c r="CC144"/>
  <c r="CA199"/>
  <c r="CD126"/>
  <c r="BT186"/>
  <c r="BX113"/>
  <c r="CC134"/>
  <c r="BZ147"/>
  <c r="CD147"/>
  <c r="CB116"/>
  <c r="CB76"/>
  <c r="BU151"/>
  <c r="CB166"/>
  <c r="BY58"/>
  <c r="BU58"/>
  <c r="BT170"/>
  <c r="BY90"/>
  <c r="CC90"/>
  <c r="BY102"/>
  <c r="BU102"/>
  <c r="BY108"/>
  <c r="BU108"/>
  <c r="BZ129"/>
  <c r="BV129"/>
  <c r="BZ71"/>
  <c r="CA93"/>
  <c r="CC150"/>
  <c r="BY144"/>
  <c r="BU144"/>
  <c r="BS199"/>
  <c r="BZ126"/>
  <c r="BY186"/>
  <c r="BT113"/>
  <c r="BY134"/>
  <c r="CC69"/>
  <c r="CC186"/>
  <c r="BY75"/>
  <c r="CC75"/>
  <c r="BU75"/>
  <c r="BZ122"/>
  <c r="BY86"/>
  <c r="CC86"/>
  <c r="BU86"/>
  <c r="BY55"/>
  <c r="CC55"/>
  <c r="BU55"/>
  <c r="CD193"/>
  <c r="BV193"/>
  <c r="BZ193"/>
  <c r="BT116"/>
  <c r="BW53"/>
  <c r="BV53"/>
  <c r="BX53"/>
  <c r="CD165"/>
  <c r="BX165"/>
  <c r="BV165"/>
  <c r="BS191"/>
  <c r="CA151"/>
  <c r="BS151"/>
  <c r="BW151"/>
  <c r="BX198"/>
  <c r="CB198"/>
  <c r="BT198"/>
  <c r="BZ123"/>
  <c r="BX118"/>
  <c r="CB118"/>
  <c r="BT118"/>
  <c r="BS101"/>
  <c r="BW101"/>
  <c r="CA101"/>
  <c r="BZ58"/>
  <c r="CD58"/>
  <c r="BV58"/>
  <c r="BS102"/>
  <c r="BW102"/>
  <c r="CA102"/>
  <c r="BS100"/>
  <c r="BW100"/>
  <c r="CA100"/>
  <c r="BW154"/>
  <c r="BU163"/>
  <c r="BZ97"/>
  <c r="CD97"/>
  <c r="BV97"/>
  <c r="BT117"/>
  <c r="BX117"/>
  <c r="CB117"/>
  <c r="BW176"/>
  <c r="BZ108"/>
  <c r="CD108"/>
  <c r="BV108"/>
  <c r="BZ157"/>
  <c r="CD157"/>
  <c r="BV157"/>
  <c r="BS91"/>
  <c r="BW91"/>
  <c r="CA91"/>
  <c r="BT121"/>
  <c r="BY70"/>
  <c r="CC70"/>
  <c r="BU70"/>
  <c r="BX129"/>
  <c r="CB129"/>
  <c r="BT129"/>
  <c r="BY195"/>
  <c r="CD195"/>
  <c r="BY68"/>
  <c r="BT160"/>
  <c r="BY160"/>
  <c r="BZ144"/>
  <c r="CD144"/>
  <c r="BV144"/>
  <c r="CD172"/>
  <c r="CC204"/>
  <c r="BU204"/>
  <c r="BY204"/>
  <c r="BY126"/>
  <c r="BU126"/>
  <c r="BZ186"/>
  <c r="CD186"/>
  <c r="BV186"/>
  <c r="BZ113"/>
  <c r="BV113"/>
  <c r="BS174"/>
  <c r="BW174"/>
  <c r="CA174"/>
  <c r="BU134"/>
  <c r="BY155"/>
  <c r="CC155"/>
  <c r="BU155"/>
  <c r="CD89"/>
  <c r="BS69"/>
  <c r="CA69"/>
  <c r="BS74"/>
  <c r="C6" i="23"/>
  <c r="BZ75" i="24"/>
  <c r="CD75"/>
  <c r="CD122"/>
  <c r="BZ86"/>
  <c r="CD86"/>
  <c r="BZ55"/>
  <c r="CD55"/>
  <c r="CA193"/>
  <c r="BS193"/>
  <c r="BT53"/>
  <c r="CC53"/>
  <c r="BZ165"/>
  <c r="BW165"/>
  <c r="BV61"/>
  <c r="BX76"/>
  <c r="BW191"/>
  <c r="BT151"/>
  <c r="BX151"/>
  <c r="BY198"/>
  <c r="CC198"/>
  <c r="CD123"/>
  <c r="BY118"/>
  <c r="CC118"/>
  <c r="BX101"/>
  <c r="CB101"/>
  <c r="BS58"/>
  <c r="BW58"/>
  <c r="BX102"/>
  <c r="CB102"/>
  <c r="BX100"/>
  <c r="CB100"/>
  <c r="CA154"/>
  <c r="BW163"/>
  <c r="BS97"/>
  <c r="BW97"/>
  <c r="BU117"/>
  <c r="BY117"/>
  <c r="CA176"/>
  <c r="BS108"/>
  <c r="BW108"/>
  <c r="BS157"/>
  <c r="BW157"/>
  <c r="BX91"/>
  <c r="CB91"/>
  <c r="BX121"/>
  <c r="BZ70"/>
  <c r="CD70"/>
  <c r="BY129"/>
  <c r="CC129"/>
  <c r="BZ195"/>
  <c r="BT195"/>
  <c r="CC68"/>
  <c r="BU160"/>
  <c r="BW160"/>
  <c r="BU128"/>
  <c r="BS144"/>
  <c r="BW144"/>
  <c r="CD204"/>
  <c r="BV204"/>
  <c r="BS186"/>
  <c r="BW186"/>
  <c r="CB113"/>
  <c r="BX174"/>
  <c r="CB174"/>
  <c r="BW134"/>
  <c r="BS134"/>
  <c r="BZ155"/>
  <c r="CD155"/>
  <c r="BY69"/>
  <c r="BU69"/>
  <c r="CD106"/>
  <c r="BX149"/>
  <c r="BV177"/>
  <c r="BZ61"/>
  <c r="CC191"/>
  <c r="BU191"/>
  <c r="BY191"/>
  <c r="CD181"/>
  <c r="CD166"/>
  <c r="BV166"/>
  <c r="BZ166"/>
  <c r="BX141"/>
  <c r="CB141"/>
  <c r="BT141"/>
  <c r="BY103"/>
  <c r="CC103"/>
  <c r="BU103"/>
  <c r="BZ145"/>
  <c r="CD145"/>
  <c r="BV145"/>
  <c r="BY73"/>
  <c r="BW73"/>
  <c r="BU73"/>
  <c r="BX136"/>
  <c r="CB136"/>
  <c r="BT136"/>
  <c r="BT105"/>
  <c r="BX105"/>
  <c r="CB105"/>
  <c r="BT83"/>
  <c r="BX83"/>
  <c r="CB83"/>
  <c r="BX194"/>
  <c r="CB194"/>
  <c r="BT194"/>
  <c r="BX196"/>
  <c r="CB196"/>
  <c r="BT196"/>
  <c r="BX71"/>
  <c r="CB71"/>
  <c r="BT71"/>
  <c r="CD173"/>
  <c r="CA173"/>
  <c r="BZ173"/>
  <c r="BY93"/>
  <c r="CC93"/>
  <c r="BU93"/>
  <c r="BX111"/>
  <c r="CD177"/>
  <c r="BT191"/>
  <c r="BX191"/>
  <c r="CB191"/>
  <c r="BZ181"/>
  <c r="CC166"/>
  <c r="BU166"/>
  <c r="BY166"/>
  <c r="BS141"/>
  <c r="BW141"/>
  <c r="CA141"/>
  <c r="BX103"/>
  <c r="CB103"/>
  <c r="BT103"/>
  <c r="BY145"/>
  <c r="CC145"/>
  <c r="BU145"/>
  <c r="BX73"/>
  <c r="BZ73"/>
  <c r="CD73"/>
  <c r="BS136"/>
  <c r="BW136"/>
  <c r="CA136"/>
  <c r="CA105"/>
  <c r="BS105"/>
  <c r="BW105"/>
  <c r="CA83"/>
  <c r="BS83"/>
  <c r="BW83"/>
  <c r="BS194"/>
  <c r="BW194"/>
  <c r="CA194"/>
  <c r="BS196"/>
  <c r="BW196"/>
  <c r="CA196"/>
  <c r="CB92"/>
  <c r="BS71"/>
  <c r="BW71"/>
  <c r="CA71"/>
  <c r="BX173"/>
  <c r="CC173"/>
  <c r="BV173"/>
  <c r="BX93"/>
  <c r="CB93"/>
  <c r="BT93"/>
  <c r="BY124"/>
  <c r="BV106"/>
  <c r="BV111"/>
  <c r="CB149"/>
  <c r="BZ177"/>
  <c r="CD61"/>
  <c r="CD191"/>
  <c r="BV191"/>
  <c r="BV181"/>
  <c r="CA166"/>
  <c r="BS166"/>
  <c r="BY141"/>
  <c r="CC141"/>
  <c r="BZ103"/>
  <c r="CD103"/>
  <c r="BS145"/>
  <c r="BW145"/>
  <c r="BS73"/>
  <c r="CA73"/>
  <c r="BY136"/>
  <c r="CC136"/>
  <c r="CC105"/>
  <c r="BU105"/>
  <c r="CC83"/>
  <c r="BU83"/>
  <c r="BY194"/>
  <c r="CC194"/>
  <c r="BY196"/>
  <c r="CC196"/>
  <c r="BT92"/>
  <c r="BY71"/>
  <c r="CC71"/>
  <c r="BS173"/>
  <c r="BT173"/>
  <c r="BZ93"/>
  <c r="CD93"/>
  <c r="CC124"/>
  <c r="CC74"/>
  <c r="BU74"/>
  <c r="BY74"/>
  <c r="BT74"/>
  <c r="BX74"/>
  <c r="BX119"/>
  <c r="CA124"/>
  <c r="BW124"/>
  <c r="CC199"/>
  <c r="BT119"/>
  <c r="BS124"/>
  <c r="BY199"/>
  <c r="BU199"/>
  <c r="BY119"/>
  <c r="BU119"/>
  <c r="CC119"/>
  <c r="CC88"/>
  <c r="BS88"/>
  <c r="CA88"/>
  <c r="CC106"/>
  <c r="BU106"/>
  <c r="BY106"/>
  <c r="CD162"/>
  <c r="BW111"/>
  <c r="BT111"/>
  <c r="BY111"/>
  <c r="BS149"/>
  <c r="BW149"/>
  <c r="CA149"/>
  <c r="CC177"/>
  <c r="BU177"/>
  <c r="BY177"/>
  <c r="BY61"/>
  <c r="CC61"/>
  <c r="BU61"/>
  <c r="BT67"/>
  <c r="BX67"/>
  <c r="BY67"/>
  <c r="BX150"/>
  <c r="CB150"/>
  <c r="BT150"/>
  <c r="BX172"/>
  <c r="CB172"/>
  <c r="BT172"/>
  <c r="BX126"/>
  <c r="CB126"/>
  <c r="BT126"/>
  <c r="BS119"/>
  <c r="BW119"/>
  <c r="CA119"/>
  <c r="BW88"/>
  <c r="BZ89"/>
  <c r="BT106"/>
  <c r="BX106"/>
  <c r="CB106"/>
  <c r="BZ162"/>
  <c r="CD111"/>
  <c r="BU111"/>
  <c r="CB111"/>
  <c r="BZ149"/>
  <c r="CD149"/>
  <c r="BV149"/>
  <c r="BT177"/>
  <c r="BX177"/>
  <c r="CB177"/>
  <c r="BX61"/>
  <c r="CB61"/>
  <c r="BT61"/>
  <c r="BS195"/>
  <c r="BW195"/>
  <c r="CD160"/>
  <c r="BV160"/>
  <c r="CC67"/>
  <c r="CB67"/>
  <c r="BS150"/>
  <c r="BW150"/>
  <c r="BS172"/>
  <c r="BW172"/>
  <c r="BS126"/>
  <c r="BW126"/>
  <c r="BZ119"/>
  <c r="CD119"/>
  <c r="BY88"/>
  <c r="BU88"/>
  <c r="BV89"/>
  <c r="CA106"/>
  <c r="BS106"/>
  <c r="CC111"/>
  <c r="BZ111"/>
  <c r="BY149"/>
  <c r="CC149"/>
  <c r="CA177"/>
  <c r="BS177"/>
  <c r="BS61"/>
  <c r="BW61"/>
  <c r="BX128"/>
  <c r="C8" i="23"/>
  <c r="BT124" i="24"/>
  <c r="BX124"/>
  <c r="CB124"/>
  <c r="BX199"/>
  <c r="CB199"/>
  <c r="BT199"/>
  <c r="BY113"/>
  <c r="CC113"/>
  <c r="BU113"/>
  <c r="BZ134"/>
  <c r="CD134"/>
  <c r="BV134"/>
  <c r="BX69"/>
  <c r="CB69"/>
  <c r="BT69"/>
  <c r="CD128"/>
  <c r="CD124"/>
  <c r="BV124"/>
  <c r="BZ199"/>
  <c r="CD199"/>
  <c r="BS113"/>
  <c r="BW113"/>
  <c r="CB134"/>
  <c r="BT134"/>
  <c r="BZ69"/>
  <c r="CD69"/>
  <c r="CC178"/>
  <c r="BY178"/>
  <c r="BU178"/>
  <c r="BT200"/>
  <c r="CA169"/>
  <c r="CA114"/>
  <c r="BX85"/>
  <c r="BW169"/>
  <c r="CD85"/>
  <c r="BS114"/>
  <c r="BY203"/>
  <c r="BX200"/>
  <c r="BY85"/>
  <c r="BU203"/>
  <c r="CB200"/>
  <c r="BW114"/>
  <c r="CC203"/>
  <c r="BX88"/>
  <c r="CB88"/>
  <c r="BT88"/>
  <c r="CA89"/>
  <c r="BS89"/>
  <c r="BW89"/>
  <c r="BZ88"/>
  <c r="CD88"/>
  <c r="CC89"/>
  <c r="BU89"/>
  <c r="BY89"/>
  <c r="BT89"/>
  <c r="BX89"/>
  <c r="BY122"/>
  <c r="CC122"/>
  <c r="BU122"/>
  <c r="CD188"/>
  <c r="BX188"/>
  <c r="BZ188"/>
  <c r="BY162"/>
  <c r="CC162"/>
  <c r="BU162"/>
  <c r="BX87"/>
  <c r="CB87"/>
  <c r="BT87"/>
  <c r="BS116"/>
  <c r="BW116"/>
  <c r="CA116"/>
  <c r="BY120"/>
  <c r="CC120"/>
  <c r="BU120"/>
  <c r="BS76"/>
  <c r="BW76"/>
  <c r="CA76"/>
  <c r="BY181"/>
  <c r="CC181"/>
  <c r="BU181"/>
  <c r="BY123"/>
  <c r="CC123"/>
  <c r="BU123"/>
  <c r="CC138"/>
  <c r="BT138"/>
  <c r="BW138"/>
  <c r="CA170"/>
  <c r="BS170"/>
  <c r="BW170"/>
  <c r="CB95"/>
  <c r="BT95"/>
  <c r="BX95"/>
  <c r="BZ154"/>
  <c r="CD154"/>
  <c r="BV154"/>
  <c r="CC163"/>
  <c r="BT163"/>
  <c r="BZ163"/>
  <c r="BZ176"/>
  <c r="CD176"/>
  <c r="BV176"/>
  <c r="BY112"/>
  <c r="CC112"/>
  <c r="BU112"/>
  <c r="CA121"/>
  <c r="BS121"/>
  <c r="BW121"/>
  <c r="CA92"/>
  <c r="BS92"/>
  <c r="BW92"/>
  <c r="BX68"/>
  <c r="CB68"/>
  <c r="BT68"/>
  <c r="BS128"/>
  <c r="CC128"/>
  <c r="CA128"/>
  <c r="BX178"/>
  <c r="CB178"/>
  <c r="BT178"/>
  <c r="BZ169"/>
  <c r="CD169"/>
  <c r="BV169"/>
  <c r="BW85"/>
  <c r="BU85"/>
  <c r="BS85"/>
  <c r="CD114"/>
  <c r="BV114"/>
  <c r="BZ114"/>
  <c r="BX203"/>
  <c r="CB203"/>
  <c r="BT203"/>
  <c r="BW200"/>
  <c r="CA200"/>
  <c r="BS200"/>
  <c r="BX122"/>
  <c r="CB122"/>
  <c r="BT122"/>
  <c r="CC188"/>
  <c r="BT188"/>
  <c r="CB188"/>
  <c r="BX162"/>
  <c r="CB162"/>
  <c r="BT162"/>
  <c r="BS87"/>
  <c r="BW87"/>
  <c r="CA87"/>
  <c r="BZ116"/>
  <c r="CD116"/>
  <c r="BV116"/>
  <c r="BX120"/>
  <c r="CB120"/>
  <c r="BT120"/>
  <c r="BZ76"/>
  <c r="CD76"/>
  <c r="BV76"/>
  <c r="BX181"/>
  <c r="CB181"/>
  <c r="BT181"/>
  <c r="BX123"/>
  <c r="CB123"/>
  <c r="BT123"/>
  <c r="BY138"/>
  <c r="CD138"/>
  <c r="BZ138"/>
  <c r="CD170"/>
  <c r="BV170"/>
  <c r="BZ170"/>
  <c r="BW95"/>
  <c r="CA95"/>
  <c r="BS95"/>
  <c r="BY154"/>
  <c r="CC154"/>
  <c r="BU154"/>
  <c r="BS163"/>
  <c r="CA163"/>
  <c r="BY163"/>
  <c r="BY176"/>
  <c r="CC176"/>
  <c r="BU176"/>
  <c r="BX112"/>
  <c r="CB112"/>
  <c r="BT112"/>
  <c r="CD121"/>
  <c r="BV121"/>
  <c r="BZ121"/>
  <c r="CD92"/>
  <c r="BV92"/>
  <c r="BZ92"/>
  <c r="BS68"/>
  <c r="BW68"/>
  <c r="CA68"/>
  <c r="BW128"/>
  <c r="BT128"/>
  <c r="CB128"/>
  <c r="BS178"/>
  <c r="BW178"/>
  <c r="CA178"/>
  <c r="BY169"/>
  <c r="CC169"/>
  <c r="BU169"/>
  <c r="CC85"/>
  <c r="BZ85"/>
  <c r="BV85"/>
  <c r="CC114"/>
  <c r="BU114"/>
  <c r="BY114"/>
  <c r="BS203"/>
  <c r="BW203"/>
  <c r="CA203"/>
  <c r="BZ200"/>
  <c r="CD200"/>
  <c r="BV200"/>
  <c r="BS122"/>
  <c r="BW122"/>
  <c r="CA188"/>
  <c r="BV188"/>
  <c r="BS162"/>
  <c r="BW162"/>
  <c r="BZ87"/>
  <c r="CD87"/>
  <c r="BY116"/>
  <c r="CC116"/>
  <c r="BS120"/>
  <c r="BW120"/>
  <c r="BY76"/>
  <c r="CC76"/>
  <c r="BS181"/>
  <c r="BW181"/>
  <c r="BS123"/>
  <c r="BW123"/>
  <c r="BS138"/>
  <c r="BX138"/>
  <c r="CC170"/>
  <c r="BU170"/>
  <c r="BZ95"/>
  <c r="CD95"/>
  <c r="BX154"/>
  <c r="CB154"/>
  <c r="CD163"/>
  <c r="BV163"/>
  <c r="BX176"/>
  <c r="CB176"/>
  <c r="BS112"/>
  <c r="BW112"/>
  <c r="CC121"/>
  <c r="BU121"/>
  <c r="CC92"/>
  <c r="BU92"/>
  <c r="BZ68"/>
  <c r="CD68"/>
  <c r="BZ128"/>
  <c r="BY128"/>
  <c r="BZ178"/>
  <c r="CD178"/>
  <c r="BX169"/>
  <c r="CB169"/>
  <c r="CB85"/>
  <c r="BT85"/>
  <c r="BT114"/>
  <c r="BX114"/>
  <c r="BZ203"/>
  <c r="CD203"/>
  <c r="CC200"/>
  <c r="BU200"/>
  <c r="BS143"/>
  <c r="CB143"/>
  <c r="BU143"/>
  <c r="BW94"/>
  <c r="BT94"/>
  <c r="BY62"/>
  <c r="CA62"/>
  <c r="BY78"/>
  <c r="CA78"/>
  <c r="BX110"/>
  <c r="CC110"/>
  <c r="CC180"/>
  <c r="BZ180"/>
  <c r="BS132"/>
  <c r="CB132"/>
  <c r="BU132"/>
  <c r="BS189"/>
  <c r="CB189"/>
  <c r="BU189"/>
  <c r="BS156"/>
  <c r="CB187"/>
  <c r="CD201"/>
  <c r="BW201"/>
  <c r="BX56"/>
  <c r="BT56"/>
  <c r="CC131"/>
  <c r="BS192"/>
  <c r="BY161"/>
  <c r="BU161"/>
  <c r="BT185"/>
  <c r="BS82"/>
  <c r="BX184"/>
  <c r="BT184"/>
  <c r="CD142"/>
  <c r="BX81"/>
  <c r="BT81"/>
  <c r="CC109"/>
  <c r="BV153"/>
  <c r="CA130"/>
  <c r="BW130"/>
  <c r="CD115"/>
  <c r="BZ115"/>
  <c r="CB158"/>
  <c r="BX135"/>
  <c r="BT135"/>
  <c r="CC140"/>
  <c r="CB66"/>
  <c r="BY146"/>
  <c r="BU146"/>
  <c r="BX104"/>
  <c r="BT104"/>
  <c r="BY137"/>
  <c r="BU137"/>
  <c r="BX179"/>
  <c r="BT179"/>
  <c r="CC80"/>
  <c r="CB65"/>
  <c r="CB63"/>
  <c r="BX63"/>
  <c r="BX54"/>
  <c r="BT54"/>
  <c r="CC183"/>
  <c r="BW152"/>
  <c r="BY125"/>
  <c r="BU77"/>
  <c r="BY84"/>
  <c r="BU98"/>
  <c r="BY190"/>
  <c r="CC197"/>
  <c r="BW143"/>
  <c r="BT143"/>
  <c r="BY94"/>
  <c r="CA94"/>
  <c r="BX62"/>
  <c r="CC62"/>
  <c r="BX78"/>
  <c r="CC78"/>
  <c r="BS110"/>
  <c r="CB110"/>
  <c r="BU110"/>
  <c r="BS180"/>
  <c r="BV180"/>
  <c r="BW132"/>
  <c r="BT132"/>
  <c r="BW189"/>
  <c r="BT189"/>
  <c r="BV156"/>
  <c r="BY187"/>
  <c r="BU187"/>
  <c r="CC201"/>
  <c r="BZ201"/>
  <c r="CC56"/>
  <c r="CB131"/>
  <c r="CD192"/>
  <c r="BW192"/>
  <c r="BX161"/>
  <c r="BT161"/>
  <c r="CD185"/>
  <c r="BV82"/>
  <c r="CC184"/>
  <c r="CC142"/>
  <c r="BW142"/>
  <c r="CC81"/>
  <c r="CB109"/>
  <c r="CA153"/>
  <c r="BW153"/>
  <c r="CD130"/>
  <c r="BZ130"/>
  <c r="BS115"/>
  <c r="BY158"/>
  <c r="BU158"/>
  <c r="CC135"/>
  <c r="CB140"/>
  <c r="BY66"/>
  <c r="BU66"/>
  <c r="BX146"/>
  <c r="BT146"/>
  <c r="CC104"/>
  <c r="BX137"/>
  <c r="BT137"/>
  <c r="CC179"/>
  <c r="CB80"/>
  <c r="BY65"/>
  <c r="BU65"/>
  <c r="BW63"/>
  <c r="BS63"/>
  <c r="CC54"/>
  <c r="CB183"/>
  <c r="BS152"/>
  <c r="CC77"/>
  <c r="CC98"/>
  <c r="BY197"/>
  <c r="BY143"/>
  <c r="CA143"/>
  <c r="BX94"/>
  <c r="CC94"/>
  <c r="BS62"/>
  <c r="CB62"/>
  <c r="BU62"/>
  <c r="BS78"/>
  <c r="CB78"/>
  <c r="BU78"/>
  <c r="BW110"/>
  <c r="BT110"/>
  <c r="CD180"/>
  <c r="BT180"/>
  <c r="BY132"/>
  <c r="CA132"/>
  <c r="BY189"/>
  <c r="CA189"/>
  <c r="CA156"/>
  <c r="BW156"/>
  <c r="BX187"/>
  <c r="BT187"/>
  <c r="BV201"/>
  <c r="CB56"/>
  <c r="BY131"/>
  <c r="BU131"/>
  <c r="BX192"/>
  <c r="BZ192"/>
  <c r="CC161"/>
  <c r="CC185"/>
  <c r="BW185"/>
  <c r="CA82"/>
  <c r="BW82"/>
  <c r="CB184"/>
  <c r="BY142"/>
  <c r="BZ142"/>
  <c r="CB81"/>
  <c r="BY109"/>
  <c r="BU109"/>
  <c r="CD153"/>
  <c r="BZ153"/>
  <c r="BS130"/>
  <c r="BV115"/>
  <c r="BX158"/>
  <c r="BT158"/>
  <c r="CB135"/>
  <c r="BY140"/>
  <c r="BU140"/>
  <c r="BX66"/>
  <c r="BT66"/>
  <c r="CC146"/>
  <c r="CB104"/>
  <c r="CC137"/>
  <c r="CB179"/>
  <c r="BY80"/>
  <c r="BU80"/>
  <c r="BX65"/>
  <c r="BT65"/>
  <c r="BT63"/>
  <c r="CB54"/>
  <c r="BY183"/>
  <c r="BU183"/>
  <c r="CA152"/>
  <c r="BU125"/>
  <c r="BY77"/>
  <c r="BU84"/>
  <c r="BY98"/>
  <c r="BU190"/>
  <c r="BX143"/>
  <c r="CC143"/>
  <c r="BS94"/>
  <c r="CB94"/>
  <c r="BU94"/>
  <c r="BW62"/>
  <c r="BT62"/>
  <c r="BW78"/>
  <c r="BT78"/>
  <c r="BY110"/>
  <c r="CA110"/>
  <c r="BX180"/>
  <c r="CA180"/>
  <c r="BW180"/>
  <c r="BX132"/>
  <c r="CC132"/>
  <c r="BX189"/>
  <c r="CC189"/>
  <c r="CD156"/>
  <c r="BZ156"/>
  <c r="CC187"/>
  <c r="BU201"/>
  <c r="BY56"/>
  <c r="BU56"/>
  <c r="BX131"/>
  <c r="BT131"/>
  <c r="CA192"/>
  <c r="CB161"/>
  <c r="BY185"/>
  <c r="BZ185"/>
  <c r="CD82"/>
  <c r="BZ82"/>
  <c r="BY184"/>
  <c r="BU184"/>
  <c r="BT142"/>
  <c r="BY81"/>
  <c r="BU81"/>
  <c r="BX109"/>
  <c r="BT109"/>
  <c r="BS153"/>
  <c r="BV130"/>
  <c r="CA115"/>
  <c r="BW115"/>
  <c r="CC158"/>
  <c r="BY135"/>
  <c r="BU135"/>
  <c r="BX140"/>
  <c r="BT140"/>
  <c r="CC66"/>
  <c r="CB146"/>
  <c r="BY104"/>
  <c r="BU104"/>
  <c r="CB137"/>
  <c r="BY179"/>
  <c r="BU179"/>
  <c r="BX80"/>
  <c r="BT80"/>
  <c r="CC65"/>
  <c r="CA63"/>
  <c r="BY54"/>
  <c r="BU54"/>
  <c r="BX183"/>
  <c r="BT183"/>
  <c r="CC125"/>
  <c r="CC84"/>
  <c r="CC190"/>
  <c r="BU197"/>
  <c r="BZ143"/>
  <c r="CD143"/>
  <c r="BZ94"/>
  <c r="CD94"/>
  <c r="BZ62"/>
  <c r="CD62"/>
  <c r="BZ78"/>
  <c r="CD78"/>
  <c r="BZ110"/>
  <c r="CD110"/>
  <c r="BY180"/>
  <c r="BU180"/>
  <c r="BZ132"/>
  <c r="CD132"/>
  <c r="BZ189"/>
  <c r="CD189"/>
  <c r="BT156"/>
  <c r="BX156"/>
  <c r="CB156"/>
  <c r="BZ187"/>
  <c r="CD187"/>
  <c r="BV187"/>
  <c r="CA201"/>
  <c r="BX201"/>
  <c r="CB201"/>
  <c r="BZ56"/>
  <c r="CD56"/>
  <c r="BV56"/>
  <c r="BZ131"/>
  <c r="CD131"/>
  <c r="BV131"/>
  <c r="BT192"/>
  <c r="BU192"/>
  <c r="CB192"/>
  <c r="BZ161"/>
  <c r="CD161"/>
  <c r="BV161"/>
  <c r="CA185"/>
  <c r="BU185"/>
  <c r="CB185"/>
  <c r="BT82"/>
  <c r="BX82"/>
  <c r="CB82"/>
  <c r="BZ184"/>
  <c r="CD184"/>
  <c r="BV184"/>
  <c r="CA142"/>
  <c r="BU142"/>
  <c r="CB142"/>
  <c r="BZ81"/>
  <c r="CD81"/>
  <c r="BV81"/>
  <c r="BZ109"/>
  <c r="CD109"/>
  <c r="BV109"/>
  <c r="BT153"/>
  <c r="BX153"/>
  <c r="CB153"/>
  <c r="BT130"/>
  <c r="BX130"/>
  <c r="CB130"/>
  <c r="BT115"/>
  <c r="BX115"/>
  <c r="CB115"/>
  <c r="BZ158"/>
  <c r="CD158"/>
  <c r="BV158"/>
  <c r="BZ135"/>
  <c r="CD135"/>
  <c r="BV135"/>
  <c r="BZ140"/>
  <c r="CD140"/>
  <c r="BV140"/>
  <c r="BZ66"/>
  <c r="CD66"/>
  <c r="BV66"/>
  <c r="BZ146"/>
  <c r="CD146"/>
  <c r="BV146"/>
  <c r="BZ104"/>
  <c r="CD104"/>
  <c r="BV104"/>
  <c r="BZ137"/>
  <c r="CD137"/>
  <c r="BV137"/>
  <c r="BZ179"/>
  <c r="CD179"/>
  <c r="BV179"/>
  <c r="BZ80"/>
  <c r="CD80"/>
  <c r="BV80"/>
  <c r="BZ65"/>
  <c r="CD65"/>
  <c r="BV65"/>
  <c r="CC63"/>
  <c r="BU63"/>
  <c r="BY63"/>
  <c r="BZ54"/>
  <c r="CD54"/>
  <c r="BV54"/>
  <c r="BZ183"/>
  <c r="CD183"/>
  <c r="BV183"/>
  <c r="BT152"/>
  <c r="BX152"/>
  <c r="CB152"/>
  <c r="BZ125"/>
  <c r="CD125"/>
  <c r="BV125"/>
  <c r="BZ77"/>
  <c r="CD77"/>
  <c r="BV77"/>
  <c r="BZ84"/>
  <c r="CD84"/>
  <c r="BV84"/>
  <c r="BZ98"/>
  <c r="CD98"/>
  <c r="BV98"/>
  <c r="BZ182"/>
  <c r="CD182"/>
  <c r="BV182"/>
  <c r="BZ190"/>
  <c r="CD190"/>
  <c r="BV190"/>
  <c r="BT79"/>
  <c r="BX79"/>
  <c r="CB79"/>
  <c r="BZ197"/>
  <c r="CD197"/>
  <c r="BV197"/>
  <c r="BZ59"/>
  <c r="CD59"/>
  <c r="BV59"/>
  <c r="BZ96"/>
  <c r="CD96"/>
  <c r="BV96"/>
  <c r="BY182"/>
  <c r="CC182"/>
  <c r="BU182"/>
  <c r="CA79"/>
  <c r="BS79"/>
  <c r="BW79"/>
  <c r="BY59"/>
  <c r="CC59"/>
  <c r="BU59"/>
  <c r="BY96"/>
  <c r="CC96"/>
  <c r="BU96"/>
  <c r="CD152"/>
  <c r="BV152"/>
  <c r="BZ152"/>
  <c r="BX125"/>
  <c r="CB125"/>
  <c r="BT125"/>
  <c r="BX77"/>
  <c r="CB77"/>
  <c r="BT77"/>
  <c r="BX84"/>
  <c r="CB84"/>
  <c r="BT84"/>
  <c r="BX98"/>
  <c r="CB98"/>
  <c r="BT98"/>
  <c r="BX182"/>
  <c r="CB182"/>
  <c r="BT182"/>
  <c r="BX190"/>
  <c r="CB190"/>
  <c r="BT190"/>
  <c r="CD79"/>
  <c r="BV79"/>
  <c r="BZ79"/>
  <c r="BX197"/>
  <c r="CB197"/>
  <c r="BT197"/>
  <c r="BX59"/>
  <c r="CB59"/>
  <c r="BT59"/>
  <c r="BX96"/>
  <c r="CB96"/>
  <c r="BT96"/>
  <c r="CC156"/>
  <c r="BU156"/>
  <c r="BS187"/>
  <c r="BW187"/>
  <c r="BS201"/>
  <c r="BT201"/>
  <c r="BS56"/>
  <c r="BW56"/>
  <c r="BS131"/>
  <c r="BW131"/>
  <c r="CC192"/>
  <c r="BY192"/>
  <c r="BS161"/>
  <c r="BW161"/>
  <c r="BS185"/>
  <c r="BX185"/>
  <c r="CC82"/>
  <c r="BU82"/>
  <c r="BS184"/>
  <c r="BW184"/>
  <c r="BS142"/>
  <c r="BX142"/>
  <c r="BS81"/>
  <c r="BW81"/>
  <c r="BS109"/>
  <c r="BW109"/>
  <c r="CC153"/>
  <c r="BU153"/>
  <c r="CC130"/>
  <c r="BU130"/>
  <c r="CC115"/>
  <c r="BU115"/>
  <c r="BS158"/>
  <c r="BW158"/>
  <c r="BS135"/>
  <c r="BW135"/>
  <c r="BS140"/>
  <c r="BW140"/>
  <c r="BS66"/>
  <c r="BW66"/>
  <c r="BS146"/>
  <c r="BW146"/>
  <c r="BS104"/>
  <c r="BW104"/>
  <c r="BS137"/>
  <c r="BW137"/>
  <c r="BS179"/>
  <c r="BW179"/>
  <c r="BS80"/>
  <c r="BW80"/>
  <c r="BS65"/>
  <c r="BW65"/>
  <c r="BZ63"/>
  <c r="CD63"/>
  <c r="BS54"/>
  <c r="BW54"/>
  <c r="BS183"/>
  <c r="BW183"/>
  <c r="CC152"/>
  <c r="BU152"/>
  <c r="BS125"/>
  <c r="BW125"/>
  <c r="BS77"/>
  <c r="BW77"/>
  <c r="BS84"/>
  <c r="BW84"/>
  <c r="BS98"/>
  <c r="BW98"/>
  <c r="BS182"/>
  <c r="BW182"/>
  <c r="BS190"/>
  <c r="BW190"/>
  <c r="CC79"/>
  <c r="BU79"/>
  <c r="BS197"/>
  <c r="BW197"/>
  <c r="BS59"/>
  <c r="BW59"/>
  <c r="BS96"/>
  <c r="BW96"/>
  <c r="BT37"/>
  <c r="BY40"/>
  <c r="BW39"/>
  <c r="BW46"/>
  <c r="CD50"/>
  <c r="BW45"/>
  <c r="BW47"/>
  <c r="BU52"/>
  <c r="BW38"/>
  <c r="CA43"/>
  <c r="CD51"/>
  <c r="CB41"/>
  <c r="CB49"/>
  <c r="BY48"/>
  <c r="CB42"/>
  <c r="BY44"/>
  <c r="BY36"/>
  <c r="M5" i="23"/>
  <c r="K5" i="24"/>
  <c r="E12" i="23"/>
  <c r="AE257" i="27" l="1"/>
  <c r="W257"/>
  <c r="AE256"/>
  <c r="W256"/>
  <c r="AE255"/>
  <c r="W255"/>
  <c r="AE253"/>
  <c r="AA253"/>
  <c r="W253"/>
  <c r="S253"/>
  <c r="AE252"/>
  <c r="AA252"/>
  <c r="W252"/>
  <c r="S252"/>
  <c r="AC249"/>
  <c r="Y249"/>
  <c r="U249"/>
  <c r="AC248"/>
  <c r="Y248"/>
  <c r="U248"/>
  <c r="AE246"/>
  <c r="AA246"/>
  <c r="W246"/>
  <c r="S246"/>
  <c r="AC244"/>
  <c r="Y244"/>
  <c r="U244"/>
  <c r="U261"/>
  <c r="U260"/>
  <c r="AC258"/>
  <c r="AF257"/>
  <c r="Y257"/>
  <c r="AF256"/>
  <c r="Y256"/>
  <c r="AF255"/>
  <c r="Y255"/>
  <c r="AF253"/>
  <c r="AB253"/>
  <c r="X253"/>
  <c r="T253"/>
  <c r="AF252"/>
  <c r="AB252"/>
  <c r="X252"/>
  <c r="T252"/>
  <c r="AD249"/>
  <c r="Z249"/>
  <c r="V249"/>
  <c r="AD248"/>
  <c r="Z248"/>
  <c r="V248"/>
  <c r="AF246"/>
  <c r="AB246"/>
  <c r="X246"/>
  <c r="T246"/>
  <c r="AD244"/>
  <c r="Z244"/>
  <c r="V244"/>
  <c r="AA257"/>
  <c r="S257"/>
  <c r="AA256"/>
  <c r="S256"/>
  <c r="AA255"/>
  <c r="S255"/>
  <c r="AC253"/>
  <c r="Y253"/>
  <c r="U253"/>
  <c r="AC252"/>
  <c r="Y252"/>
  <c r="U252"/>
  <c r="AE249"/>
  <c r="AA249"/>
  <c r="W249"/>
  <c r="S249"/>
  <c r="AE248"/>
  <c r="AA248"/>
  <c r="W248"/>
  <c r="S248"/>
  <c r="AC246"/>
  <c r="Y246"/>
  <c r="U246"/>
  <c r="AE244"/>
  <c r="AA244"/>
  <c r="W244"/>
  <c r="S244"/>
  <c r="S250" s="1"/>
  <c r="AC261"/>
  <c r="AC260"/>
  <c r="AC259"/>
  <c r="U258"/>
  <c r="AC257"/>
  <c r="U257"/>
  <c r="AC256"/>
  <c r="U256"/>
  <c r="AC255"/>
  <c r="U255"/>
  <c r="AD253"/>
  <c r="Z253"/>
  <c r="V253"/>
  <c r="AD252"/>
  <c r="Z252"/>
  <c r="V252"/>
  <c r="AE250"/>
  <c r="AF249"/>
  <c r="AB249"/>
  <c r="X249"/>
  <c r="T249"/>
  <c r="AF248"/>
  <c r="AB248"/>
  <c r="X248"/>
  <c r="T248"/>
  <c r="AD246"/>
  <c r="Z246"/>
  <c r="V246"/>
  <c r="V250" s="1"/>
  <c r="AF244"/>
  <c r="AF250" s="1"/>
  <c r="AB244"/>
  <c r="X244"/>
  <c r="T244"/>
  <c r="AA250"/>
  <c r="U259"/>
  <c r="M276" i="26"/>
  <c r="AC128" i="27"/>
  <c r="M346" i="26"/>
  <c r="AC161" i="27"/>
  <c r="AC62"/>
  <c r="M136" i="26"/>
  <c r="H250" i="27"/>
  <c r="K250"/>
  <c r="M206" i="26"/>
  <c r="AC95" i="27"/>
  <c r="M32" i="26"/>
  <c r="M30" i="27"/>
  <c r="D250"/>
  <c r="G250"/>
  <c r="M62"/>
  <c r="M101" i="26"/>
  <c r="M128" i="27"/>
  <c r="M241" i="26"/>
  <c r="M95" i="27"/>
  <c r="M171" i="26"/>
  <c r="P250" i="27"/>
  <c r="C250"/>
  <c r="M311" i="26"/>
  <c r="M161" i="27"/>
  <c r="L250"/>
  <c r="M31" i="26"/>
  <c r="M29" i="27"/>
  <c r="AC29"/>
  <c r="A262"/>
  <c r="N17" i="24"/>
  <c r="N16"/>
  <c r="N15"/>
  <c r="V262" i="27"/>
  <c r="AA262"/>
  <c r="R262"/>
  <c r="N10" i="24"/>
  <c r="N13"/>
  <c r="N7"/>
  <c r="N12"/>
  <c r="N14"/>
  <c r="N8"/>
  <c r="N6"/>
  <c r="N11"/>
  <c r="N9"/>
  <c r="R213" i="29"/>
  <c r="P213"/>
  <c r="T213"/>
  <c r="N213"/>
  <c r="L213"/>
  <c r="U212" i="17"/>
  <c r="K213" s="1"/>
  <c r="M5" i="24"/>
  <c r="ER208" i="17"/>
  <c r="ER209"/>
  <c r="N18" i="24"/>
  <c r="N19"/>
  <c r="N5"/>
  <c r="U237" i="27"/>
  <c r="U234"/>
  <c r="AD236"/>
  <c r="U239"/>
  <c r="X236"/>
  <c r="S236"/>
  <c r="AD237"/>
  <c r="U235"/>
  <c r="U238"/>
  <c r="N272"/>
  <c r="AD238"/>
  <c r="L6" i="23"/>
  <c r="M6"/>
  <c r="O5" i="24"/>
  <c r="F207" s="1"/>
  <c r="L5" i="23"/>
  <c r="N12"/>
  <c r="O12" s="1"/>
  <c r="N11"/>
  <c r="O11" s="1"/>
  <c r="C7"/>
  <c r="N8"/>
  <c r="O8" s="1"/>
  <c r="L7"/>
  <c r="M7"/>
  <c r="CD46" i="24"/>
  <c r="BS50"/>
  <c r="BY37"/>
  <c r="CA50"/>
  <c r="BW50"/>
  <c r="CA37"/>
  <c r="BV47"/>
  <c r="CD47"/>
  <c r="CD39"/>
  <c r="CB52"/>
  <c r="BZ46"/>
  <c r="BY38"/>
  <c r="BU50"/>
  <c r="BY50"/>
  <c r="CC50"/>
  <c r="BZ37"/>
  <c r="BU37"/>
  <c r="BV46"/>
  <c r="BV43"/>
  <c r="BT38"/>
  <c r="BT50"/>
  <c r="BX50"/>
  <c r="CB50"/>
  <c r="BS37"/>
  <c r="CD37"/>
  <c r="BV50"/>
  <c r="BZ50"/>
  <c r="BX37"/>
  <c r="BW37"/>
  <c r="BV37"/>
  <c r="CC46"/>
  <c r="BU46"/>
  <c r="BY46"/>
  <c r="CD38"/>
  <c r="BX38"/>
  <c r="BT46"/>
  <c r="BX46"/>
  <c r="CB46"/>
  <c r="CC38"/>
  <c r="BV38"/>
  <c r="CB38"/>
  <c r="CA46"/>
  <c r="BS46"/>
  <c r="CD43"/>
  <c r="BU38"/>
  <c r="BZ38"/>
  <c r="BU39"/>
  <c r="BX52"/>
  <c r="BZ47"/>
  <c r="CC39"/>
  <c r="BY39"/>
  <c r="BV39"/>
  <c r="BT51"/>
  <c r="CB51"/>
  <c r="BZ43"/>
  <c r="BT52"/>
  <c r="BZ39"/>
  <c r="BX51"/>
  <c r="BU51"/>
  <c r="BY51"/>
  <c r="CC51"/>
  <c r="BS51"/>
  <c r="BW51"/>
  <c r="CA51"/>
  <c r="BV51"/>
  <c r="BZ51"/>
  <c r="BS49"/>
  <c r="BW41"/>
  <c r="CA38"/>
  <c r="BS38"/>
  <c r="BY41"/>
  <c r="BV45"/>
  <c r="BS52"/>
  <c r="BW52"/>
  <c r="CA52"/>
  <c r="CC47"/>
  <c r="BU47"/>
  <c r="BY47"/>
  <c r="BS41"/>
  <c r="CA41"/>
  <c r="BZ52"/>
  <c r="CD52"/>
  <c r="BV52"/>
  <c r="BT47"/>
  <c r="BX47"/>
  <c r="CB47"/>
  <c r="BT39"/>
  <c r="BX39"/>
  <c r="CB39"/>
  <c r="BU41"/>
  <c r="CC41"/>
  <c r="BY52"/>
  <c r="CC52"/>
  <c r="CA47"/>
  <c r="BS47"/>
  <c r="CA39"/>
  <c r="BS39"/>
  <c r="CA49"/>
  <c r="BY43"/>
  <c r="CC43"/>
  <c r="BU43"/>
  <c r="CD45"/>
  <c r="CB40"/>
  <c r="BX43"/>
  <c r="CB43"/>
  <c r="BT43"/>
  <c r="BS40"/>
  <c r="BW49"/>
  <c r="BS43"/>
  <c r="BW43"/>
  <c r="BZ45"/>
  <c r="CA40"/>
  <c r="CD49"/>
  <c r="BV49"/>
  <c r="BZ49"/>
  <c r="CC45"/>
  <c r="BU45"/>
  <c r="BY45"/>
  <c r="CD40"/>
  <c r="BV40"/>
  <c r="BW40"/>
  <c r="CC49"/>
  <c r="BU49"/>
  <c r="BY49"/>
  <c r="BT45"/>
  <c r="BX45"/>
  <c r="CB45"/>
  <c r="CC40"/>
  <c r="BU40"/>
  <c r="BZ40"/>
  <c r="CB37"/>
  <c r="CC37"/>
  <c r="BT49"/>
  <c r="BX49"/>
  <c r="CA45"/>
  <c r="BS45"/>
  <c r="BT40"/>
  <c r="BX40"/>
  <c r="BV41"/>
  <c r="BZ41"/>
  <c r="CD41"/>
  <c r="BT41"/>
  <c r="BX41"/>
  <c r="CA44"/>
  <c r="BW44"/>
  <c r="BU42"/>
  <c r="CC42"/>
  <c r="BV48"/>
  <c r="CD44"/>
  <c r="BZ44"/>
  <c r="BZ42"/>
  <c r="CD48"/>
  <c r="BS44"/>
  <c r="BY42"/>
  <c r="BV44"/>
  <c r="BV42"/>
  <c r="CD42"/>
  <c r="BZ48"/>
  <c r="BT36"/>
  <c r="BX36"/>
  <c r="CB36"/>
  <c r="BT44"/>
  <c r="BX44"/>
  <c r="CB44"/>
  <c r="BS42"/>
  <c r="BW42"/>
  <c r="CA42"/>
  <c r="BT48"/>
  <c r="BX48"/>
  <c r="CB48"/>
  <c r="CA36"/>
  <c r="BS36"/>
  <c r="BW36"/>
  <c r="CA48"/>
  <c r="BS48"/>
  <c r="BW48"/>
  <c r="CD36"/>
  <c r="BV36"/>
  <c r="BZ36"/>
  <c r="CC36"/>
  <c r="BU36"/>
  <c r="CC44"/>
  <c r="BU44"/>
  <c r="BT42"/>
  <c r="BX42"/>
  <c r="CC48"/>
  <c r="BU48"/>
  <c r="CB34"/>
  <c r="BW34"/>
  <c r="BZ34"/>
  <c r="BY34"/>
  <c r="BX34"/>
  <c r="BS34"/>
  <c r="BV34"/>
  <c r="BU34"/>
  <c r="BT34"/>
  <c r="CA34"/>
  <c r="CD34"/>
  <c r="CC34"/>
  <c r="CA15"/>
  <c r="BU15"/>
  <c r="BX15"/>
  <c r="BW15"/>
  <c r="CD15"/>
  <c r="BT15"/>
  <c r="BS15"/>
  <c r="BZ15"/>
  <c r="CC15"/>
  <c r="BV15"/>
  <c r="BY15"/>
  <c r="CB15"/>
  <c r="CA11"/>
  <c r="BU11"/>
  <c r="BX11"/>
  <c r="BW11"/>
  <c r="CD11"/>
  <c r="BT11"/>
  <c r="BS11"/>
  <c r="BZ11"/>
  <c r="CC11"/>
  <c r="BV11"/>
  <c r="BY11"/>
  <c r="CB11"/>
  <c r="CA21"/>
  <c r="BU21"/>
  <c r="BX21"/>
  <c r="BW21"/>
  <c r="CD21"/>
  <c r="BT21"/>
  <c r="BS21"/>
  <c r="BZ21"/>
  <c r="CC21"/>
  <c r="BV21"/>
  <c r="BY21"/>
  <c r="CB21"/>
  <c r="CA18"/>
  <c r="BU18"/>
  <c r="BX18"/>
  <c r="BW18"/>
  <c r="CD18"/>
  <c r="BT18"/>
  <c r="BS18"/>
  <c r="BZ18"/>
  <c r="CC18"/>
  <c r="BV18"/>
  <c r="BY18"/>
  <c r="CB18"/>
  <c r="CA27"/>
  <c r="BU27"/>
  <c r="BX27"/>
  <c r="BW27"/>
  <c r="CD27"/>
  <c r="BT27"/>
  <c r="BS27"/>
  <c r="BZ27"/>
  <c r="CC27"/>
  <c r="BV27"/>
  <c r="BY27"/>
  <c r="CB27"/>
  <c r="CA30"/>
  <c r="BU30"/>
  <c r="BX30"/>
  <c r="BW30"/>
  <c r="CD30"/>
  <c r="BT30"/>
  <c r="BS30"/>
  <c r="BZ30"/>
  <c r="CC30"/>
  <c r="BV30"/>
  <c r="BY30"/>
  <c r="CB30"/>
  <c r="BV12"/>
  <c r="BY12"/>
  <c r="CB12"/>
  <c r="CA12"/>
  <c r="BU12"/>
  <c r="BX12"/>
  <c r="BW12"/>
  <c r="CD12"/>
  <c r="BT12"/>
  <c r="BS12"/>
  <c r="BZ12"/>
  <c r="CC12"/>
  <c r="CA31"/>
  <c r="BU31"/>
  <c r="BX31"/>
  <c r="BW31"/>
  <c r="CD31"/>
  <c r="BT31"/>
  <c r="BS31"/>
  <c r="BZ31"/>
  <c r="CC31"/>
  <c r="BV31"/>
  <c r="BY31"/>
  <c r="CB31"/>
  <c r="CA33"/>
  <c r="BU33"/>
  <c r="BX33"/>
  <c r="BW33"/>
  <c r="CD33"/>
  <c r="BT33"/>
  <c r="BS33"/>
  <c r="BZ33"/>
  <c r="CC33"/>
  <c r="BV33"/>
  <c r="BY33"/>
  <c r="CB33"/>
  <c r="BV28"/>
  <c r="BY28"/>
  <c r="CB28"/>
  <c r="CA28"/>
  <c r="BU28"/>
  <c r="BX28"/>
  <c r="BW28"/>
  <c r="CD28"/>
  <c r="BT28"/>
  <c r="BS28"/>
  <c r="BZ28"/>
  <c r="CC28"/>
  <c r="CA20"/>
  <c r="BU20"/>
  <c r="BX20"/>
  <c r="BW20"/>
  <c r="CD20"/>
  <c r="BT20"/>
  <c r="BS20"/>
  <c r="BZ20"/>
  <c r="CC20"/>
  <c r="BV20"/>
  <c r="BY20"/>
  <c r="CB20"/>
  <c r="CA25"/>
  <c r="BU25"/>
  <c r="BX25"/>
  <c r="BW25"/>
  <c r="CD25"/>
  <c r="BT25"/>
  <c r="BS25"/>
  <c r="BZ25"/>
  <c r="CC25"/>
  <c r="BV25"/>
  <c r="BY25"/>
  <c r="CB25"/>
  <c r="CA10"/>
  <c r="BU10"/>
  <c r="BX10"/>
  <c r="BW10"/>
  <c r="CD10"/>
  <c r="BT10"/>
  <c r="BS10"/>
  <c r="BZ10"/>
  <c r="CC10"/>
  <c r="BV10"/>
  <c r="BY10"/>
  <c r="CB10"/>
  <c r="BV13"/>
  <c r="BY13"/>
  <c r="CB13"/>
  <c r="CA13"/>
  <c r="BU13"/>
  <c r="BX13"/>
  <c r="BW13"/>
  <c r="CD13"/>
  <c r="BT13"/>
  <c r="BS13"/>
  <c r="BZ13"/>
  <c r="CC13"/>
  <c r="CA23"/>
  <c r="BU23"/>
  <c r="BX23"/>
  <c r="BW23"/>
  <c r="CD23"/>
  <c r="BT23"/>
  <c r="BS23"/>
  <c r="BZ23"/>
  <c r="CC23"/>
  <c r="BV23"/>
  <c r="BY23"/>
  <c r="CB23"/>
  <c r="BV9"/>
  <c r="BY9"/>
  <c r="CB9"/>
  <c r="CA9"/>
  <c r="BU9"/>
  <c r="BX9"/>
  <c r="BW9"/>
  <c r="CD9"/>
  <c r="BT9"/>
  <c r="BS9"/>
  <c r="BZ9"/>
  <c r="CC9"/>
  <c r="BW35"/>
  <c r="CD35"/>
  <c r="BT35"/>
  <c r="BS35"/>
  <c r="BZ35"/>
  <c r="CC35"/>
  <c r="BV35"/>
  <c r="BY35"/>
  <c r="CB35"/>
  <c r="CA35"/>
  <c r="BU35"/>
  <c r="BX35"/>
  <c r="BV8"/>
  <c r="BY8"/>
  <c r="CB8"/>
  <c r="CA8"/>
  <c r="BU8"/>
  <c r="BX8"/>
  <c r="BW8"/>
  <c r="CD8"/>
  <c r="BT8"/>
  <c r="BS8"/>
  <c r="BZ8"/>
  <c r="CC8"/>
  <c r="CA19"/>
  <c r="BU19"/>
  <c r="BX19"/>
  <c r="BW19"/>
  <c r="CD19"/>
  <c r="BT19"/>
  <c r="BS19"/>
  <c r="BZ19"/>
  <c r="CC19"/>
  <c r="BV19"/>
  <c r="BY19"/>
  <c r="CB19"/>
  <c r="CA24"/>
  <c r="BU24"/>
  <c r="BX24"/>
  <c r="BW24"/>
  <c r="CD24"/>
  <c r="BT24"/>
  <c r="BS24"/>
  <c r="BZ24"/>
  <c r="CC24"/>
  <c r="BV24"/>
  <c r="BY24"/>
  <c r="CB24"/>
  <c r="CA22"/>
  <c r="BU22"/>
  <c r="BX22"/>
  <c r="BW22"/>
  <c r="CD22"/>
  <c r="BT22"/>
  <c r="BS22"/>
  <c r="BZ22"/>
  <c r="CC22"/>
  <c r="BV22"/>
  <c r="BY22"/>
  <c r="CB22"/>
  <c r="CA14"/>
  <c r="BU14"/>
  <c r="BX14"/>
  <c r="BW14"/>
  <c r="CD14"/>
  <c r="BT14"/>
  <c r="BS14"/>
  <c r="BZ14"/>
  <c r="CC14"/>
  <c r="BV14"/>
  <c r="BY14"/>
  <c r="CB14"/>
  <c r="CA26"/>
  <c r="BU26"/>
  <c r="BX26"/>
  <c r="BW26"/>
  <c r="CD26"/>
  <c r="BT26"/>
  <c r="BS26"/>
  <c r="BZ26"/>
  <c r="CC26"/>
  <c r="BV26"/>
  <c r="BY26"/>
  <c r="CB26"/>
  <c r="BV17"/>
  <c r="BY17"/>
  <c r="CB17"/>
  <c r="CA17"/>
  <c r="BU17"/>
  <c r="BX17"/>
  <c r="BW17"/>
  <c r="CD17"/>
  <c r="BT17"/>
  <c r="BS17"/>
  <c r="BZ17"/>
  <c r="CC17"/>
  <c r="CA32"/>
  <c r="BU32"/>
  <c r="BX32"/>
  <c r="BW32"/>
  <c r="CD32"/>
  <c r="BT32"/>
  <c r="BS32"/>
  <c r="BZ32"/>
  <c r="CC32"/>
  <c r="BV32"/>
  <c r="BY32"/>
  <c r="CB32"/>
  <c r="CA16"/>
  <c r="BU16"/>
  <c r="BX16"/>
  <c r="BW16"/>
  <c r="CD16"/>
  <c r="BT16"/>
  <c r="BS16"/>
  <c r="BZ16"/>
  <c r="CC16"/>
  <c r="BV16"/>
  <c r="BY16"/>
  <c r="CB16"/>
  <c r="CA29"/>
  <c r="BU29"/>
  <c r="BX29"/>
  <c r="BW29"/>
  <c r="CD29"/>
  <c r="BT29"/>
  <c r="BS29"/>
  <c r="BZ29"/>
  <c r="CC29"/>
  <c r="BV29"/>
  <c r="BY29"/>
  <c r="CB29"/>
  <c r="Q5"/>
  <c r="L5"/>
  <c r="C5" i="23"/>
  <c r="W250" i="27" l="1"/>
  <c r="Z250"/>
  <c r="AD250"/>
  <c r="AB250"/>
  <c r="X250"/>
  <c r="AC250"/>
  <c r="E294"/>
  <c r="E293"/>
  <c r="M291"/>
  <c r="P290"/>
  <c r="I290"/>
  <c r="P289"/>
  <c r="I289"/>
  <c r="P288"/>
  <c r="I288"/>
  <c r="N286"/>
  <c r="J286"/>
  <c r="F286"/>
  <c r="N285"/>
  <c r="J285"/>
  <c r="F285"/>
  <c r="O283"/>
  <c r="P282"/>
  <c r="L282"/>
  <c r="H282"/>
  <c r="D282"/>
  <c r="P281"/>
  <c r="L281"/>
  <c r="H281"/>
  <c r="D281"/>
  <c r="N279"/>
  <c r="J279"/>
  <c r="F279"/>
  <c r="F283" s="1"/>
  <c r="P277"/>
  <c r="L277"/>
  <c r="H277"/>
  <c r="D277"/>
  <c r="K290"/>
  <c r="C290"/>
  <c r="K289"/>
  <c r="C289"/>
  <c r="K288"/>
  <c r="C288"/>
  <c r="O286"/>
  <c r="K286"/>
  <c r="G286"/>
  <c r="C286"/>
  <c r="O285"/>
  <c r="K285"/>
  <c r="G285"/>
  <c r="C285"/>
  <c r="M282"/>
  <c r="I282"/>
  <c r="E282"/>
  <c r="M281"/>
  <c r="I281"/>
  <c r="E281"/>
  <c r="O279"/>
  <c r="K279"/>
  <c r="G279"/>
  <c r="C279"/>
  <c r="M277"/>
  <c r="I277"/>
  <c r="E277"/>
  <c r="M294"/>
  <c r="M293"/>
  <c r="E291"/>
  <c r="M290"/>
  <c r="E290"/>
  <c r="M289"/>
  <c r="E289"/>
  <c r="M288"/>
  <c r="E288"/>
  <c r="P286"/>
  <c r="L286"/>
  <c r="H286"/>
  <c r="D286"/>
  <c r="P285"/>
  <c r="L285"/>
  <c r="H285"/>
  <c r="D285"/>
  <c r="N282"/>
  <c r="J282"/>
  <c r="F282"/>
  <c r="N281"/>
  <c r="N283" s="1"/>
  <c r="J281"/>
  <c r="F281"/>
  <c r="P279"/>
  <c r="L279"/>
  <c r="H279"/>
  <c r="D279"/>
  <c r="N277"/>
  <c r="J277"/>
  <c r="F277"/>
  <c r="M292"/>
  <c r="O290"/>
  <c r="G290"/>
  <c r="O289"/>
  <c r="G289"/>
  <c r="O288"/>
  <c r="G288"/>
  <c r="M286"/>
  <c r="I286"/>
  <c r="E286"/>
  <c r="M285"/>
  <c r="I285"/>
  <c r="E285"/>
  <c r="O282"/>
  <c r="K282"/>
  <c r="G282"/>
  <c r="C282"/>
  <c r="O281"/>
  <c r="K281"/>
  <c r="G281"/>
  <c r="C281"/>
  <c r="M279"/>
  <c r="I279"/>
  <c r="E279"/>
  <c r="O277"/>
  <c r="K277"/>
  <c r="G277"/>
  <c r="G283" s="1"/>
  <c r="C277"/>
  <c r="J283"/>
  <c r="E292"/>
  <c r="Y250"/>
  <c r="U250"/>
  <c r="T250"/>
  <c r="D5" i="23"/>
  <c r="N5" s="1"/>
  <c r="O5" s="1"/>
  <c r="Y213" i="29"/>
  <c r="B295" i="27"/>
  <c r="F295"/>
  <c r="K295"/>
  <c r="A263"/>
  <c r="F209" i="24"/>
  <c r="C269" i="27"/>
  <c r="E268"/>
  <c r="E271"/>
  <c r="N271"/>
  <c r="E272"/>
  <c r="H269"/>
  <c r="A265"/>
  <c r="A266" s="1"/>
  <c r="A267" s="1"/>
  <c r="A268" s="1"/>
  <c r="A269" s="1"/>
  <c r="A270" s="1"/>
  <c r="A271" s="1"/>
  <c r="A272" s="1"/>
  <c r="A273" s="1"/>
  <c r="A274" s="1"/>
  <c r="A275" s="1"/>
  <c r="A276" s="1"/>
  <c r="A277" s="1"/>
  <c r="A278" s="1"/>
  <c r="A279" s="1"/>
  <c r="A280" s="1"/>
  <c r="A281" s="1"/>
  <c r="A282" s="1"/>
  <c r="A283" s="1"/>
  <c r="A284" s="1"/>
  <c r="A285" s="1"/>
  <c r="A286" s="1"/>
  <c r="A287" s="1"/>
  <c r="A288" s="1"/>
  <c r="A289" s="1"/>
  <c r="A290" s="1"/>
  <c r="A291" s="1"/>
  <c r="A292" s="1"/>
  <c r="A293" s="1"/>
  <c r="A294" s="1"/>
  <c r="E267"/>
  <c r="E270"/>
  <c r="AD272"/>
  <c r="N269"/>
  <c r="N270"/>
  <c r="F210" i="24"/>
  <c r="F211"/>
  <c r="F208"/>
  <c r="E8" i="23"/>
  <c r="N6"/>
  <c r="O6" s="1"/>
  <c r="F5"/>
  <c r="CA6" i="24"/>
  <c r="BU6"/>
  <c r="BX6"/>
  <c r="BW6"/>
  <c r="CD6"/>
  <c r="BT6"/>
  <c r="BS6"/>
  <c r="BZ6"/>
  <c r="CC6"/>
  <c r="BV6"/>
  <c r="BY6"/>
  <c r="CB6"/>
  <c r="CA7"/>
  <c r="BU7"/>
  <c r="BX7"/>
  <c r="BW7"/>
  <c r="CD7"/>
  <c r="BT7"/>
  <c r="BS7"/>
  <c r="BZ7"/>
  <c r="CC7"/>
  <c r="BV7"/>
  <c r="BY7"/>
  <c r="CB7"/>
  <c r="J5"/>
  <c r="ER210" i="17"/>
  <c r="ER214"/>
  <c r="ER213"/>
  <c r="ER211"/>
  <c r="C283" i="27" l="1"/>
  <c r="K283"/>
  <c r="P283"/>
  <c r="U294"/>
  <c r="U293"/>
  <c r="AC291"/>
  <c r="AF290"/>
  <c r="Y290"/>
  <c r="AF289"/>
  <c r="Y289"/>
  <c r="AF288"/>
  <c r="Y288"/>
  <c r="AF286"/>
  <c r="AB286"/>
  <c r="X286"/>
  <c r="T286"/>
  <c r="AF285"/>
  <c r="AB285"/>
  <c r="X285"/>
  <c r="T285"/>
  <c r="AD282"/>
  <c r="Z282"/>
  <c r="V282"/>
  <c r="AD281"/>
  <c r="Z281"/>
  <c r="V281"/>
  <c r="AF279"/>
  <c r="AB279"/>
  <c r="X279"/>
  <c r="T279"/>
  <c r="AD277"/>
  <c r="Z277"/>
  <c r="V277"/>
  <c r="AA290"/>
  <c r="S290"/>
  <c r="AA289"/>
  <c r="S289"/>
  <c r="AA288"/>
  <c r="S288"/>
  <c r="AC286"/>
  <c r="Y286"/>
  <c r="U286"/>
  <c r="AC285"/>
  <c r="Y285"/>
  <c r="U285"/>
  <c r="AE282"/>
  <c r="AA282"/>
  <c r="W282"/>
  <c r="S282"/>
  <c r="AE281"/>
  <c r="AA281"/>
  <c r="W281"/>
  <c r="S281"/>
  <c r="AC279"/>
  <c r="Y279"/>
  <c r="U279"/>
  <c r="AE277"/>
  <c r="AA277"/>
  <c r="W277"/>
  <c r="S277"/>
  <c r="AC294"/>
  <c r="AC293"/>
  <c r="AC292"/>
  <c r="U291"/>
  <c r="AC290"/>
  <c r="U290"/>
  <c r="AC289"/>
  <c r="U289"/>
  <c r="AC288"/>
  <c r="U288"/>
  <c r="AD286"/>
  <c r="Z286"/>
  <c r="V286"/>
  <c r="AD285"/>
  <c r="Z285"/>
  <c r="V285"/>
  <c r="AE283"/>
  <c r="AF282"/>
  <c r="AB282"/>
  <c r="X282"/>
  <c r="T282"/>
  <c r="AF281"/>
  <c r="AB281"/>
  <c r="X281"/>
  <c r="T281"/>
  <c r="AD279"/>
  <c r="Z279"/>
  <c r="V279"/>
  <c r="AF277"/>
  <c r="AF283" s="1"/>
  <c r="AB277"/>
  <c r="X277"/>
  <c r="T277"/>
  <c r="AE290"/>
  <c r="W290"/>
  <c r="AE289"/>
  <c r="W289"/>
  <c r="AE288"/>
  <c r="W288"/>
  <c r="AE286"/>
  <c r="AA286"/>
  <c r="W286"/>
  <c r="S286"/>
  <c r="AE285"/>
  <c r="AA285"/>
  <c r="W285"/>
  <c r="S285"/>
  <c r="AC282"/>
  <c r="Y282"/>
  <c r="U282"/>
  <c r="AC281"/>
  <c r="Y281"/>
  <c r="U281"/>
  <c r="AE279"/>
  <c r="AA279"/>
  <c r="W279"/>
  <c r="S279"/>
  <c r="AC277"/>
  <c r="AC283" s="1"/>
  <c r="Y277"/>
  <c r="Y283" s="1"/>
  <c r="U277"/>
  <c r="U283" s="1"/>
  <c r="AD283"/>
  <c r="X283"/>
  <c r="T283"/>
  <c r="Z283"/>
  <c r="AB283"/>
  <c r="U292"/>
  <c r="M283"/>
  <c r="L283"/>
  <c r="I283"/>
  <c r="H283"/>
  <c r="E283"/>
  <c r="D283"/>
  <c r="A295"/>
  <c r="F212" i="24"/>
  <c r="F213" s="1"/>
  <c r="R295" i="27"/>
  <c r="V295"/>
  <c r="AA295"/>
  <c r="X269"/>
  <c r="N305"/>
  <c r="S269"/>
  <c r="AD269"/>
  <c r="U272"/>
  <c r="AD270"/>
  <c r="U268"/>
  <c r="U271"/>
  <c r="U270"/>
  <c r="U267"/>
  <c r="AD271"/>
  <c r="E5" i="23"/>
  <c r="E6"/>
  <c r="E7"/>
  <c r="ER212" i="17"/>
  <c r="ER218" s="1"/>
  <c r="O7" i="23"/>
  <c r="BV5" i="24"/>
  <c r="BS5"/>
  <c r="BT5"/>
  <c r="BU5"/>
  <c r="BZ5"/>
  <c r="BW5"/>
  <c r="BX5"/>
  <c r="BY5"/>
  <c r="CD5"/>
  <c r="CA5"/>
  <c r="CB5"/>
  <c r="CC5"/>
  <c r="W283" i="27" l="1"/>
  <c r="S283"/>
  <c r="V283"/>
  <c r="M325"/>
  <c r="O323"/>
  <c r="G323"/>
  <c r="O322"/>
  <c r="G322"/>
  <c r="O321"/>
  <c r="G321"/>
  <c r="M319"/>
  <c r="I319"/>
  <c r="E319"/>
  <c r="M318"/>
  <c r="I318"/>
  <c r="E318"/>
  <c r="O315"/>
  <c r="K315"/>
  <c r="G315"/>
  <c r="C315"/>
  <c r="O314"/>
  <c r="K314"/>
  <c r="G314"/>
  <c r="C314"/>
  <c r="N312"/>
  <c r="J312"/>
  <c r="F312"/>
  <c r="P310"/>
  <c r="L310"/>
  <c r="H310"/>
  <c r="D310"/>
  <c r="E327"/>
  <c r="E326"/>
  <c r="M324"/>
  <c r="P323"/>
  <c r="I323"/>
  <c r="P322"/>
  <c r="I322"/>
  <c r="P321"/>
  <c r="I321"/>
  <c r="N319"/>
  <c r="J319"/>
  <c r="F319"/>
  <c r="N318"/>
  <c r="J318"/>
  <c r="F318"/>
  <c r="O316"/>
  <c r="P315"/>
  <c r="L315"/>
  <c r="H315"/>
  <c r="D315"/>
  <c r="P314"/>
  <c r="L314"/>
  <c r="H314"/>
  <c r="D314"/>
  <c r="O312"/>
  <c r="K312"/>
  <c r="G312"/>
  <c r="C312"/>
  <c r="M310"/>
  <c r="I310"/>
  <c r="E310"/>
  <c r="K323"/>
  <c r="C323"/>
  <c r="K322"/>
  <c r="C322"/>
  <c r="K321"/>
  <c r="C321"/>
  <c r="O319"/>
  <c r="K319"/>
  <c r="G319"/>
  <c r="C319"/>
  <c r="O318"/>
  <c r="K318"/>
  <c r="G318"/>
  <c r="C318"/>
  <c r="M315"/>
  <c r="I315"/>
  <c r="E315"/>
  <c r="M314"/>
  <c r="I314"/>
  <c r="E314"/>
  <c r="P312"/>
  <c r="L312"/>
  <c r="H312"/>
  <c r="D312"/>
  <c r="N310"/>
  <c r="J310"/>
  <c r="F310"/>
  <c r="M327"/>
  <c r="M326"/>
  <c r="E324"/>
  <c r="M323"/>
  <c r="E323"/>
  <c r="M322"/>
  <c r="E322"/>
  <c r="M321"/>
  <c r="E321"/>
  <c r="P319"/>
  <c r="L319"/>
  <c r="H319"/>
  <c r="D319"/>
  <c r="P318"/>
  <c r="L318"/>
  <c r="H318"/>
  <c r="D318"/>
  <c r="N315"/>
  <c r="J315"/>
  <c r="F315"/>
  <c r="N314"/>
  <c r="J314"/>
  <c r="F314"/>
  <c r="M312"/>
  <c r="I312"/>
  <c r="E312"/>
  <c r="O310"/>
  <c r="K310"/>
  <c r="K316" s="1"/>
  <c r="G310"/>
  <c r="G316" s="1"/>
  <c r="C310"/>
  <c r="C316" s="1"/>
  <c r="N316"/>
  <c r="E325"/>
  <c r="AA283"/>
  <c r="K328"/>
  <c r="B328"/>
  <c r="F328"/>
  <c r="ER215" i="17"/>
  <c r="A296" i="27"/>
  <c r="E303"/>
  <c r="E300"/>
  <c r="N302"/>
  <c r="N303"/>
  <c r="H302"/>
  <c r="A298"/>
  <c r="A299" s="1"/>
  <c r="A300" s="1"/>
  <c r="A301" s="1"/>
  <c r="A302" s="1"/>
  <c r="A303" s="1"/>
  <c r="A304" s="1"/>
  <c r="A305" s="1"/>
  <c r="A306" s="1"/>
  <c r="A307" s="1"/>
  <c r="A308" s="1"/>
  <c r="A309" s="1"/>
  <c r="A310" s="1"/>
  <c r="A311" s="1"/>
  <c r="A312" s="1"/>
  <c r="A313" s="1"/>
  <c r="A314" s="1"/>
  <c r="A315" s="1"/>
  <c r="A316" s="1"/>
  <c r="A317" s="1"/>
  <c r="A318" s="1"/>
  <c r="A319" s="1"/>
  <c r="A320" s="1"/>
  <c r="A321" s="1"/>
  <c r="A322" s="1"/>
  <c r="A323" s="1"/>
  <c r="A324" s="1"/>
  <c r="A325" s="1"/>
  <c r="A326" s="1"/>
  <c r="A327" s="1"/>
  <c r="E301"/>
  <c r="C302"/>
  <c r="AD305"/>
  <c r="N304"/>
  <c r="E305"/>
  <c r="E304"/>
  <c r="BY211" i="24"/>
  <c r="I29" i="23" s="1"/>
  <c r="BY208" i="24"/>
  <c r="I26" i="23" s="1"/>
  <c r="BY212" i="24"/>
  <c r="I30" i="23" s="1"/>
  <c r="BY214" i="24"/>
  <c r="I32" i="23" s="1"/>
  <c r="BY209" i="24"/>
  <c r="I27" i="23" s="1"/>
  <c r="BY210" i="24"/>
  <c r="I28" i="23" s="1"/>
  <c r="CD208" i="24"/>
  <c r="N26" i="23" s="1"/>
  <c r="CD212" i="24"/>
  <c r="N30" i="23" s="1"/>
  <c r="CD214" i="24"/>
  <c r="N32" i="23" s="1"/>
  <c r="CD209" i="24"/>
  <c r="N27" i="23" s="1"/>
  <c r="CD210" i="24"/>
  <c r="N28" i="23" s="1"/>
  <c r="CD211" i="24"/>
  <c r="N29" i="23" s="1"/>
  <c r="BZ208" i="24"/>
  <c r="J26" i="23" s="1"/>
  <c r="BZ212" i="24"/>
  <c r="J30" i="23" s="1"/>
  <c r="BZ214" i="24"/>
  <c r="J32" i="23" s="1"/>
  <c r="BZ209" i="24"/>
  <c r="J27" i="23" s="1"/>
  <c r="BZ210" i="24"/>
  <c r="J28" i="23" s="1"/>
  <c r="BZ211" i="24"/>
  <c r="J29" i="23" s="1"/>
  <c r="BV208" i="24"/>
  <c r="F26" i="23" s="1"/>
  <c r="BV212" i="24"/>
  <c r="F30" i="23" s="1"/>
  <c r="BV214" i="24"/>
  <c r="F32" i="23" s="1"/>
  <c r="BV209" i="24"/>
  <c r="F27" i="23" s="1"/>
  <c r="BV210" i="24"/>
  <c r="F28" i="23" s="1"/>
  <c r="BV211" i="24"/>
  <c r="F29" i="23" s="1"/>
  <c r="CC211" i="24"/>
  <c r="M29" i="23" s="1"/>
  <c r="CC208" i="24"/>
  <c r="M26" i="23" s="1"/>
  <c r="CC212" i="24"/>
  <c r="M30" i="23" s="1"/>
  <c r="CC214" i="24"/>
  <c r="M32" i="23" s="1"/>
  <c r="CC209" i="24"/>
  <c r="M27" i="23" s="1"/>
  <c r="CC210" i="24"/>
  <c r="M28" i="23" s="1"/>
  <c r="BU211" i="24"/>
  <c r="E29" i="23" s="1"/>
  <c r="BU208" i="24"/>
  <c r="E26" i="23" s="1"/>
  <c r="BU212" i="24"/>
  <c r="E30" i="23" s="1"/>
  <c r="BU214" i="24"/>
  <c r="E32" i="23" s="1"/>
  <c r="BU209" i="24"/>
  <c r="E27" i="23" s="1"/>
  <c r="BU210" i="24"/>
  <c r="E28" i="23" s="1"/>
  <c r="CA209" i="24"/>
  <c r="K27" i="23" s="1"/>
  <c r="CA210" i="24"/>
  <c r="K28" i="23" s="1"/>
  <c r="CA211" i="24"/>
  <c r="K29" i="23" s="1"/>
  <c r="CA208" i="24"/>
  <c r="K26" i="23" s="1"/>
  <c r="CA212" i="24"/>
  <c r="K30" i="23" s="1"/>
  <c r="CA214" i="24"/>
  <c r="K32" i="23" s="1"/>
  <c r="BW209" i="24"/>
  <c r="G27" i="23" s="1"/>
  <c r="BW210" i="24"/>
  <c r="G28" i="23" s="1"/>
  <c r="BW211" i="24"/>
  <c r="G29" i="23" s="1"/>
  <c r="BW208" i="24"/>
  <c r="G26" i="23" s="1"/>
  <c r="BW212" i="24"/>
  <c r="G30" i="23" s="1"/>
  <c r="BW214" i="24"/>
  <c r="G32" i="23" s="1"/>
  <c r="BS214" i="24"/>
  <c r="C32" i="23" s="1"/>
  <c r="BS211" i="24"/>
  <c r="C29" i="23" s="1"/>
  <c r="BS212" i="24"/>
  <c r="C30" i="23" s="1"/>
  <c r="CB210" i="24"/>
  <c r="L28" i="23" s="1"/>
  <c r="CB211" i="24"/>
  <c r="L29" i="23" s="1"/>
  <c r="CB208" i="24"/>
  <c r="L26" i="23" s="1"/>
  <c r="CB212" i="24"/>
  <c r="L30" i="23" s="1"/>
  <c r="CB214" i="24"/>
  <c r="L32" i="23" s="1"/>
  <c r="CB209" i="24"/>
  <c r="L27" i="23" s="1"/>
  <c r="BX210" i="24"/>
  <c r="H28" i="23" s="1"/>
  <c r="BX211" i="24"/>
  <c r="H29" i="23" s="1"/>
  <c r="BX208" i="24"/>
  <c r="H26" i="23" s="1"/>
  <c r="BX212" i="24"/>
  <c r="H30" i="23" s="1"/>
  <c r="BX214" i="24"/>
  <c r="H32" i="23" s="1"/>
  <c r="BX209" i="24"/>
  <c r="H27" i="23" s="1"/>
  <c r="BT210" i="24"/>
  <c r="D28" i="23" s="1"/>
  <c r="BT211" i="24"/>
  <c r="D29" i="23" s="1"/>
  <c r="BT208" i="24"/>
  <c r="D26" i="23" s="1"/>
  <c r="BT212" i="24"/>
  <c r="D30" i="23" s="1"/>
  <c r="BT214" i="24"/>
  <c r="D32" i="23" s="1"/>
  <c r="BT209" i="24"/>
  <c r="D27" i="23" s="1"/>
  <c r="BS209" i="24"/>
  <c r="C27" i="23" s="1"/>
  <c r="BS210" i="24"/>
  <c r="C28" i="23" s="1"/>
  <c r="BS208" i="24"/>
  <c r="C26" i="23" s="1"/>
  <c r="BS217" i="24"/>
  <c r="CD217"/>
  <c r="BW217"/>
  <c r="CA217"/>
  <c r="BX217"/>
  <c r="BY217"/>
  <c r="BU217"/>
  <c r="BT217"/>
  <c r="CB217"/>
  <c r="CC217"/>
  <c r="BZ217"/>
  <c r="BV217"/>
  <c r="AE323" i="27" l="1"/>
  <c r="W323"/>
  <c r="AE322"/>
  <c r="W322"/>
  <c r="AE321"/>
  <c r="W321"/>
  <c r="AE319"/>
  <c r="AA319"/>
  <c r="W319"/>
  <c r="S319"/>
  <c r="AE318"/>
  <c r="AA318"/>
  <c r="W318"/>
  <c r="S318"/>
  <c r="AC315"/>
  <c r="Y315"/>
  <c r="U315"/>
  <c r="AC314"/>
  <c r="Y314"/>
  <c r="U314"/>
  <c r="AF312"/>
  <c r="AB312"/>
  <c r="X312"/>
  <c r="T312"/>
  <c r="AD310"/>
  <c r="Z310"/>
  <c r="V310"/>
  <c r="U327"/>
  <c r="U326"/>
  <c r="AC324"/>
  <c r="AF323"/>
  <c r="Y323"/>
  <c r="AF322"/>
  <c r="Y322"/>
  <c r="AF321"/>
  <c r="Y321"/>
  <c r="AF319"/>
  <c r="AB319"/>
  <c r="X319"/>
  <c r="T319"/>
  <c r="AF318"/>
  <c r="AB318"/>
  <c r="X318"/>
  <c r="T318"/>
  <c r="AD315"/>
  <c r="Z315"/>
  <c r="V315"/>
  <c r="AD314"/>
  <c r="Z314"/>
  <c r="V314"/>
  <c r="AC312"/>
  <c r="Y312"/>
  <c r="U312"/>
  <c r="AE310"/>
  <c r="AA310"/>
  <c r="W310"/>
  <c r="S310"/>
  <c r="AA323"/>
  <c r="S323"/>
  <c r="AA322"/>
  <c r="S322"/>
  <c r="AA321"/>
  <c r="S321"/>
  <c r="AC319"/>
  <c r="Y319"/>
  <c r="U319"/>
  <c r="AC318"/>
  <c r="Y318"/>
  <c r="U318"/>
  <c r="AE315"/>
  <c r="AA315"/>
  <c r="W315"/>
  <c r="S315"/>
  <c r="AE314"/>
  <c r="AA314"/>
  <c r="W314"/>
  <c r="S314"/>
  <c r="AD312"/>
  <c r="Z312"/>
  <c r="V312"/>
  <c r="AF310"/>
  <c r="AB310"/>
  <c r="X310"/>
  <c r="T310"/>
  <c r="AC327"/>
  <c r="AC326"/>
  <c r="AC325"/>
  <c r="U324"/>
  <c r="AC323"/>
  <c r="U323"/>
  <c r="AC322"/>
  <c r="U322"/>
  <c r="AC321"/>
  <c r="U321"/>
  <c r="AD319"/>
  <c r="Z319"/>
  <c r="V319"/>
  <c r="AD318"/>
  <c r="Z318"/>
  <c r="V318"/>
  <c r="AE316"/>
  <c r="AF315"/>
  <c r="AB315"/>
  <c r="X315"/>
  <c r="T315"/>
  <c r="AF314"/>
  <c r="AB314"/>
  <c r="X314"/>
  <c r="T314"/>
  <c r="AE312"/>
  <c r="AA312"/>
  <c r="W312"/>
  <c r="S312"/>
  <c r="AC310"/>
  <c r="AC316" s="1"/>
  <c r="Y310"/>
  <c r="Y316" s="1"/>
  <c r="U310"/>
  <c r="U316" s="1"/>
  <c r="U325"/>
  <c r="F316"/>
  <c r="I316"/>
  <c r="L316"/>
  <c r="E316"/>
  <c r="H316"/>
  <c r="D316"/>
  <c r="J316"/>
  <c r="M316"/>
  <c r="P316"/>
  <c r="A328"/>
  <c r="R328"/>
  <c r="V328"/>
  <c r="AA328"/>
  <c r="U305"/>
  <c r="U304"/>
  <c r="U303"/>
  <c r="S302"/>
  <c r="AD302"/>
  <c r="X302"/>
  <c r="U301"/>
  <c r="U300"/>
  <c r="AD303"/>
  <c r="AD304"/>
  <c r="BT213" i="24"/>
  <c r="D31" i="23" s="1"/>
  <c r="BW213" i="24"/>
  <c r="G31" i="23" s="1"/>
  <c r="CA213" i="24"/>
  <c r="K31" i="23" s="1"/>
  <c r="BZ213" i="24"/>
  <c r="J31" i="23" s="1"/>
  <c r="CC213" i="24"/>
  <c r="M31" i="23" s="1"/>
  <c r="BY213" i="24"/>
  <c r="I31" i="23" s="1"/>
  <c r="CB213" i="24"/>
  <c r="L31" i="23" s="1"/>
  <c r="BS213" i="24"/>
  <c r="BV213"/>
  <c r="F31" i="23" s="1"/>
  <c r="BX213" i="24"/>
  <c r="H31" i="23" s="1"/>
  <c r="BU213" i="24"/>
  <c r="E31" i="23" s="1"/>
  <c r="CD213" i="24"/>
  <c r="N31" i="23" s="1"/>
  <c r="CE217" i="24"/>
  <c r="CE209"/>
  <c r="O27" i="23" s="1"/>
  <c r="CE208" i="24"/>
  <c r="O26" i="23" s="1"/>
  <c r="CE214" i="24"/>
  <c r="O32" i="23" s="1"/>
  <c r="CE210" i="24"/>
  <c r="O28" i="23" s="1"/>
  <c r="AF316" i="27" l="1"/>
  <c r="S316"/>
  <c r="AD316"/>
  <c r="AB316"/>
  <c r="Z316"/>
  <c r="X316"/>
  <c r="AA316"/>
  <c r="V316"/>
  <c r="T316"/>
  <c r="W316"/>
  <c r="A329"/>
  <c r="BS215" i="24"/>
  <c r="C31" i="23"/>
  <c r="CA215" i="24"/>
  <c r="CE213"/>
  <c r="O31" i="23" s="1"/>
  <c r="BW215" i="24"/>
  <c r="BT215"/>
  <c r="CB215"/>
  <c r="BZ215"/>
  <c r="BU215"/>
  <c r="CD215"/>
  <c r="BV215"/>
  <c r="CC215"/>
  <c r="BX215"/>
  <c r="BY215"/>
  <c r="CE212"/>
  <c r="O30" i="23" s="1"/>
  <c r="CE211" i="24"/>
  <c r="O29" i="23" s="1"/>
  <c r="BV216" i="24" l="1"/>
  <c r="F34" i="23" s="1"/>
  <c r="F33"/>
  <c r="CB216" i="24"/>
  <c r="L34" i="23" s="1"/>
  <c r="L33"/>
  <c r="BS216" i="24"/>
  <c r="C34" i="23" s="1"/>
  <c r="C33"/>
  <c r="CC216" i="24"/>
  <c r="M34" i="23" s="1"/>
  <c r="M33"/>
  <c r="BZ216" i="24"/>
  <c r="J33" i="23"/>
  <c r="BX216" i="24"/>
  <c r="H34" i="23" s="1"/>
  <c r="H33"/>
  <c r="BU216" i="24"/>
  <c r="E34" i="23" s="1"/>
  <c r="E33"/>
  <c r="BW216" i="24"/>
  <c r="G34" i="23" s="1"/>
  <c r="G33"/>
  <c r="CA216" i="24"/>
  <c r="K34" i="23" s="1"/>
  <c r="K33"/>
  <c r="BY216" i="24"/>
  <c r="I34" i="23" s="1"/>
  <c r="I33"/>
  <c r="CD216" i="24"/>
  <c r="N34" i="23" s="1"/>
  <c r="N33"/>
  <c r="BT216" i="24"/>
  <c r="D34" i="23" s="1"/>
  <c r="D33"/>
  <c r="J34"/>
  <c r="CE215" i="24"/>
  <c r="CE216" l="1"/>
  <c r="O34" i="23" s="1"/>
  <c r="O33"/>
  <c r="N10" l="1"/>
  <c r="O10" s="1"/>
</calcChain>
</file>

<file path=xl/sharedStrings.xml><?xml version="1.0" encoding="utf-8"?>
<sst xmlns="http://schemas.openxmlformats.org/spreadsheetml/2006/main" count="1451" uniqueCount="279">
  <si>
    <t>Presented By :-</t>
  </si>
  <si>
    <t>HEERA LAL JAT</t>
  </si>
  <si>
    <t>V./P. -  CHANDAWAL NAGAR , SOJAT (PALI)</t>
  </si>
  <si>
    <t>A</t>
  </si>
  <si>
    <t>F</t>
  </si>
  <si>
    <t>OBC</t>
  </si>
  <si>
    <t>M</t>
  </si>
  <si>
    <t>SC</t>
  </si>
  <si>
    <t>GEN</t>
  </si>
  <si>
    <t>SBC</t>
  </si>
  <si>
    <t>SUGANDAS</t>
  </si>
  <si>
    <t>POOJA</t>
  </si>
  <si>
    <t>KANTA DEVI</t>
  </si>
  <si>
    <t>LEELA</t>
  </si>
  <si>
    <t>PINKI</t>
  </si>
  <si>
    <t>MANJU DEVI</t>
  </si>
  <si>
    <t>PRAKASH PRAJAPAT</t>
  </si>
  <si>
    <t>HEENA BANU</t>
  </si>
  <si>
    <t>PUSHPA DEVI</t>
  </si>
  <si>
    <t>MEENA</t>
  </si>
  <si>
    <t>Suresh Kumar</t>
  </si>
  <si>
    <t>ANITA</t>
  </si>
  <si>
    <t>REKHA DEVI</t>
  </si>
  <si>
    <t>MADINA BANO</t>
  </si>
  <si>
    <t>JAYA</t>
  </si>
  <si>
    <t>GOVIND LAL</t>
  </si>
  <si>
    <t>SEEMA</t>
  </si>
  <si>
    <t>AJIT SINGH</t>
  </si>
  <si>
    <t xml:space="preserve">परम पूज्य गुरूदेव वासुदेव जी महाराज </t>
  </si>
  <si>
    <t>वैसे यह शीट उपरोक्त अनुसार ही बड़ी सावधानी से बनाई गई हैI फिर भी त्रुटि के लिए निर्माणकर्ता ज़िमेदार नहीं होगा I अतः अंतिम रूप से तैयार होने पर अपने स्तर पर जरुर चेक कर लेवे I</t>
  </si>
  <si>
    <t>प्रोग्राम निर्माणकर्ता</t>
  </si>
  <si>
    <t xml:space="preserve">हीरालाल जाट </t>
  </si>
  <si>
    <t xml:space="preserve">स्थाई पता :- चंडावल नगर , तह. - सोजत , जिला - पाली </t>
  </si>
  <si>
    <t>https://youtube.com/c/Heeralaljat</t>
  </si>
  <si>
    <t xml:space="preserve">सम्पूर्ण जानकारी के लिए विडियो लिंक </t>
  </si>
  <si>
    <t>सम्पूर्ण जानकारी के लिए विडियो लिंक</t>
  </si>
  <si>
    <t xml:space="preserve">विषय कोड		</t>
  </si>
  <si>
    <t xml:space="preserve">विषय								</t>
  </si>
  <si>
    <t xml:space="preserve">हिन्दी	</t>
  </si>
  <si>
    <t>अंग्रेजी</t>
  </si>
  <si>
    <t>गणित</t>
  </si>
  <si>
    <t xml:space="preserve">समाजोपयोगी उत्पादन कार्य एवं समाज सेवा	</t>
  </si>
  <si>
    <t>ए/बी/सी/डी/ई ग्रेडिंग देनी है 
(A/B/C/D/E  Grade)</t>
  </si>
  <si>
    <t xml:space="preserve">अंको का प्रतिशत	</t>
  </si>
  <si>
    <t xml:space="preserve">ग्रेड	</t>
  </si>
  <si>
    <r>
      <rPr>
        <b/>
        <sz val="14"/>
        <color theme="1"/>
        <rFont val="Calibri"/>
        <family val="2"/>
        <scheme val="minor"/>
      </rPr>
      <t>A</t>
    </r>
    <r>
      <rPr>
        <b/>
        <sz val="11"/>
        <color theme="1"/>
        <rFont val="Calibri"/>
        <family val="2"/>
        <scheme val="minor"/>
      </rPr>
      <t xml:space="preserve">  ग्रेड  </t>
    </r>
  </si>
  <si>
    <r>
      <rPr>
        <b/>
        <sz val="14"/>
        <color theme="1"/>
        <rFont val="Calibri"/>
        <family val="2"/>
        <scheme val="minor"/>
      </rPr>
      <t>B</t>
    </r>
    <r>
      <rPr>
        <b/>
        <sz val="11"/>
        <color theme="1"/>
        <rFont val="Calibri"/>
        <family val="2"/>
        <scheme val="minor"/>
      </rPr>
      <t xml:space="preserve">  ग्रेड  </t>
    </r>
  </si>
  <si>
    <r>
      <rPr>
        <b/>
        <sz val="14"/>
        <color theme="1"/>
        <rFont val="Calibri"/>
        <family val="2"/>
        <scheme val="minor"/>
      </rPr>
      <t>C</t>
    </r>
    <r>
      <rPr>
        <b/>
        <sz val="11"/>
        <color theme="1"/>
        <rFont val="Calibri"/>
        <family val="2"/>
        <scheme val="minor"/>
      </rPr>
      <t xml:space="preserve">  ग्रेड  </t>
    </r>
  </si>
  <si>
    <r>
      <rPr>
        <b/>
        <sz val="14"/>
        <color theme="1"/>
        <rFont val="Calibri"/>
        <family val="2"/>
        <scheme val="minor"/>
      </rPr>
      <t>D</t>
    </r>
    <r>
      <rPr>
        <b/>
        <sz val="11"/>
        <color theme="1"/>
        <rFont val="Calibri"/>
        <family val="2"/>
        <scheme val="minor"/>
      </rPr>
      <t xml:space="preserve">  ग्रेड  </t>
    </r>
  </si>
  <si>
    <r>
      <rPr>
        <b/>
        <sz val="14"/>
        <color theme="1"/>
        <rFont val="Calibri"/>
        <family val="2"/>
        <scheme val="minor"/>
      </rPr>
      <t>E</t>
    </r>
    <r>
      <rPr>
        <b/>
        <sz val="11"/>
        <color theme="1"/>
        <rFont val="Calibri"/>
        <family val="2"/>
        <scheme val="minor"/>
      </rPr>
      <t xml:space="preserve">  ग्रेड  </t>
    </r>
  </si>
  <si>
    <t xml:space="preserve">कला शिक्षा </t>
  </si>
  <si>
    <t xml:space="preserve">शारीरिक एवं स्वास्थ्य शिक्षा </t>
  </si>
  <si>
    <t>28-10-2014</t>
  </si>
  <si>
    <t>25-08-2015</t>
  </si>
  <si>
    <t>16-06-2014</t>
  </si>
  <si>
    <t>28-09-2015</t>
  </si>
  <si>
    <t>26-10-2015</t>
  </si>
  <si>
    <t>23-10-2015</t>
  </si>
  <si>
    <t>30-10-2014</t>
  </si>
  <si>
    <t>26-05-2014</t>
  </si>
  <si>
    <t>18-02-2015</t>
  </si>
  <si>
    <t>24-09-2015</t>
  </si>
  <si>
    <t>21-01-2016</t>
  </si>
  <si>
    <t>14-02-2016</t>
  </si>
  <si>
    <t>13-01-2015</t>
  </si>
  <si>
    <t>21-10-2014</t>
  </si>
  <si>
    <t>15-11-2014</t>
  </si>
  <si>
    <t>31-01-2016</t>
  </si>
  <si>
    <t>24-06-2015</t>
  </si>
  <si>
    <t>27-02-2016</t>
  </si>
  <si>
    <t>22-07-2015</t>
  </si>
  <si>
    <t>18-07-2015</t>
  </si>
  <si>
    <t>13-03-2015</t>
  </si>
  <si>
    <t xml:space="preserve">निदेशालय बीकानेर द्वारा जारी आदेश का सारांश </t>
  </si>
  <si>
    <t xml:space="preserve">
समाजोपयोगी उत्पादन कार्य एवं समाज सेवा , शारीरिक एवं स्वास्थ्य शिक्षा   तथा कला शिक्षा  विषयों मे विद्यालय द्वारा करवाए गए शिक्षण कार्य / प्रोजेक्ट वर्क / गृहकार्य पुस्तिका के आधार पर मूल्यांकन ग्रेडिंग में देनी है I 
 </t>
  </si>
  <si>
    <t xml:space="preserve">वार्षिक कुल  पूर्णांक </t>
  </si>
  <si>
    <t>निम्नोक्त तीनों विषयों के कुल  पूर्णांक</t>
  </si>
  <si>
    <t xml:space="preserve">समाजोपयोगी उत्पादन कार्य एवं समाज सेवा  , शारीरिक एवं स्वास्थ्य शिक्षा , तथा कला शिक्षा  विषयों मे ग्रेडिंग देने का आधार </t>
  </si>
  <si>
    <t>PRINT</t>
  </si>
  <si>
    <t>TO</t>
  </si>
  <si>
    <t>Rakesh Kumar</t>
  </si>
  <si>
    <t>Exam Nodel &amp; Collection Centre Name :-</t>
  </si>
  <si>
    <t>Date of result declaration :-</t>
  </si>
  <si>
    <t>Medium  :-</t>
  </si>
  <si>
    <t>Principal Name  :-</t>
  </si>
  <si>
    <t>USHA PALIYA</t>
  </si>
  <si>
    <t>Principal Mobile No. :-</t>
  </si>
  <si>
    <t>Exam Incharge  :-</t>
  </si>
  <si>
    <t>Result Checker :-</t>
  </si>
  <si>
    <t xml:space="preserve"> Whats App No. 09001884272</t>
  </si>
  <si>
    <t>heeralaljatchandawal@gmail.com</t>
  </si>
  <si>
    <t>.---------cut here -------------- cut here ------------- cut here -------------------- cut here ----------------- cut here --------------------- cut here -------------</t>
  </si>
  <si>
    <t>EXEMPTION</t>
  </si>
  <si>
    <t>SUBJECT MM</t>
  </si>
  <si>
    <t>2T+E OR 2E+T</t>
  </si>
  <si>
    <t>SUBJECT RESULT</t>
  </si>
  <si>
    <t>SUBJECT DIVISION</t>
  </si>
  <si>
    <t></t>
  </si>
  <si>
    <t>Total</t>
  </si>
  <si>
    <t>B</t>
  </si>
  <si>
    <t>C</t>
  </si>
  <si>
    <t>D</t>
  </si>
  <si>
    <t>TOTAL</t>
  </si>
  <si>
    <t>SC BOYS</t>
  </si>
  <si>
    <t>SC GIRLS</t>
  </si>
  <si>
    <t>ST BOYS</t>
  </si>
  <si>
    <t>ST GIRLS</t>
  </si>
  <si>
    <t>OBC BOYS</t>
  </si>
  <si>
    <t>OBC GIRLS</t>
  </si>
  <si>
    <t>GEN BOYS</t>
  </si>
  <si>
    <t>GEN GIRLS</t>
  </si>
  <si>
    <t>MIN BOYS</t>
  </si>
  <si>
    <t>MIN GIRLS</t>
  </si>
  <si>
    <t>SBC BOYS</t>
  </si>
  <si>
    <t>SBC GIRLS</t>
  </si>
  <si>
    <t>tkfrokj ifj.kke</t>
  </si>
  <si>
    <t>.</t>
  </si>
  <si>
    <r>
      <t xml:space="preserve">जिस क्लास की रिजल्ट शीट चाहिए, </t>
    </r>
    <r>
      <rPr>
        <b/>
        <sz val="11"/>
        <color rgb="FFCC00CC"/>
        <rFont val="Calibri"/>
        <family val="2"/>
        <scheme val="minor"/>
      </rPr>
      <t>पीले कलर</t>
    </r>
    <r>
      <rPr>
        <b/>
        <sz val="11"/>
        <color rgb="FF0000CC"/>
        <rFont val="Calibri"/>
        <family val="2"/>
        <scheme val="minor"/>
      </rPr>
      <t xml:space="preserve"> की सेल में वो क्लास सलेक्ट करें I यहाँ पर </t>
    </r>
    <r>
      <rPr>
        <b/>
        <sz val="11"/>
        <color rgb="FFCC00CC"/>
        <rFont val="Calibri"/>
        <family val="2"/>
        <scheme val="minor"/>
      </rPr>
      <t xml:space="preserve">जो क्लास </t>
    </r>
    <r>
      <rPr>
        <b/>
        <sz val="11"/>
        <color rgb="FF0000CC"/>
        <rFont val="Calibri"/>
        <family val="2"/>
        <scheme val="minor"/>
      </rPr>
      <t xml:space="preserve"> शो होगी, </t>
    </r>
    <r>
      <rPr>
        <b/>
        <sz val="11"/>
        <color rgb="FFCC00CC"/>
        <rFont val="Calibri"/>
        <family val="2"/>
        <scheme val="minor"/>
      </rPr>
      <t>रिपोर्ट कार्ड</t>
    </r>
    <r>
      <rPr>
        <b/>
        <sz val="11"/>
        <color rgb="FF0000CC"/>
        <rFont val="Calibri"/>
        <family val="2"/>
        <scheme val="minor"/>
      </rPr>
      <t xml:space="preserve"> तथा </t>
    </r>
    <r>
      <rPr>
        <b/>
        <sz val="11"/>
        <color rgb="FFCC00CC"/>
        <rFont val="Calibri"/>
        <family val="2"/>
        <scheme val="minor"/>
      </rPr>
      <t>अन्य रिपोर्ट</t>
    </r>
    <r>
      <rPr>
        <b/>
        <sz val="11"/>
        <color rgb="FF0000CC"/>
        <rFont val="Calibri"/>
        <family val="2"/>
        <scheme val="minor"/>
      </rPr>
      <t xml:space="preserve"> उसी कक्षा के प्रिंट होंगे I</t>
    </r>
  </si>
  <si>
    <t>CATEGORY-WISE  RESULTS</t>
  </si>
  <si>
    <t xml:space="preserve">पर्यावरण अध्ययन </t>
  </si>
  <si>
    <t>Sampat Raj</t>
  </si>
  <si>
    <t>Pradip singh</t>
  </si>
  <si>
    <t>Pushpendra Jawra</t>
  </si>
  <si>
    <t>हिंदी , अंग्रेजी , गणित और पर्यावरण विषयों मे ग्रेडिंग देने का आधार निम्न प्रकार से रहेगा -</t>
  </si>
  <si>
    <r>
      <rPr>
        <b/>
        <sz val="14"/>
        <color theme="1"/>
        <rFont val="Calibri"/>
        <family val="2"/>
        <scheme val="minor"/>
      </rPr>
      <t>A+</t>
    </r>
    <r>
      <rPr>
        <b/>
        <sz val="11"/>
        <color theme="1"/>
        <rFont val="Calibri"/>
        <family val="2"/>
        <scheme val="minor"/>
      </rPr>
      <t xml:space="preserve">  ग्रेड  </t>
    </r>
  </si>
  <si>
    <t xml:space="preserve">91 से 100 प्रतिशत तक 		</t>
  </si>
  <si>
    <t>76 से 90 प्रतिशत तक</t>
  </si>
  <si>
    <t>61 से 75 प्रतिशत तक</t>
  </si>
  <si>
    <t>41  से 60 प्रतिशत तक</t>
  </si>
  <si>
    <t>0  से 40  प्रतिशत तक</t>
  </si>
  <si>
    <t xml:space="preserve">सामायिक परख के पूर्णांक </t>
  </si>
  <si>
    <t xml:space="preserve">86 से 100 प्रतिशत तक 		</t>
  </si>
  <si>
    <t>71 से 85 प्रतिशत तक</t>
  </si>
  <si>
    <t>51 से 70 प्रतिशत तक</t>
  </si>
  <si>
    <t>31  से50 प्रतिशत तक</t>
  </si>
  <si>
    <t>0  से 30 प्रतिशत तक</t>
  </si>
  <si>
    <t>Pradip singh Rajawat</t>
  </si>
  <si>
    <t>Manoj kumar Pachori</t>
  </si>
  <si>
    <t xml:space="preserve">अर्द्धवार्षिक  कुल	 पूर्णांक	</t>
  </si>
  <si>
    <t>AAKIFA BANO</t>
  </si>
  <si>
    <t>SHABBIR MOHAMMAD</t>
  </si>
  <si>
    <t>HEENA KOUSER</t>
  </si>
  <si>
    <t>ANUJ GIRI</t>
  </si>
  <si>
    <t>BHAGWAT GIRI</t>
  </si>
  <si>
    <t>ARMAN HUSSAIN</t>
  </si>
  <si>
    <t>AARIF HUSSAIN</t>
  </si>
  <si>
    <t>SALMA BANO</t>
  </si>
  <si>
    <t>ARMAN SHAH</t>
  </si>
  <si>
    <t>JAKIR SHAH</t>
  </si>
  <si>
    <t>BHAVYANSH SINGH CHOUHAN</t>
  </si>
  <si>
    <t>BHUMIKA BAGRI</t>
  </si>
  <si>
    <t>MUKESH BAGRI</t>
  </si>
  <si>
    <t>SEEMA BAGRI</t>
  </si>
  <si>
    <t>DAKSH PRAJAPAT</t>
  </si>
  <si>
    <t>REKHA PRAJAPATI</t>
  </si>
  <si>
    <t>DIVYA BAGRI</t>
  </si>
  <si>
    <t>MUKESH</t>
  </si>
  <si>
    <t>DUSHYANT DAYAMA</t>
  </si>
  <si>
    <t>BASANT KUMAR DAYAMA</t>
  </si>
  <si>
    <t>PUSHPA DAYAMA</t>
  </si>
  <si>
    <t>GUNEET CHOUHAN</t>
  </si>
  <si>
    <t>KAILASH CHOUHAN</t>
  </si>
  <si>
    <t>GUNJAN TAK</t>
  </si>
  <si>
    <t>DINESH KUMAR TAK</t>
  </si>
  <si>
    <t>SHARDA TAK</t>
  </si>
  <si>
    <t>JAGRAT SOLANKI</t>
  </si>
  <si>
    <t>KRISHAN KAMAL SOLANKI</t>
  </si>
  <si>
    <t>GEETA DEVI</t>
  </si>
  <si>
    <t>JOYA KHAN</t>
  </si>
  <si>
    <t>BARGAT KHAN</t>
  </si>
  <si>
    <t>SAHIMAN LOHAR</t>
  </si>
  <si>
    <t>SABINA BANO</t>
  </si>
  <si>
    <t>KHUSHVEER SINGH</t>
  </si>
  <si>
    <t>PUSA RAM</t>
  </si>
  <si>
    <t>KINJAL SAINI</t>
  </si>
  <si>
    <t>DURGESH CHAND BAGRI</t>
  </si>
  <si>
    <t>LUCKY PRAJAPATI</t>
  </si>
  <si>
    <t>NAR SINGH</t>
  </si>
  <si>
    <t>BHAWNA</t>
  </si>
  <si>
    <t>MAHENDRA PARTAP SINGH CHUNDAWAT</t>
  </si>
  <si>
    <t>CHANDRA SINGH CHUNDAWAT</t>
  </si>
  <si>
    <t>RITU KANWAR</t>
  </si>
  <si>
    <t>MANVEER GURJAR</t>
  </si>
  <si>
    <t>VIKRAM SINGH</t>
  </si>
  <si>
    <t>BARKHA</t>
  </si>
  <si>
    <t>PALAK DAMER</t>
  </si>
  <si>
    <t>PAWAN CHOUHAN</t>
  </si>
  <si>
    <t>NARENDRA SINGH</t>
  </si>
  <si>
    <t>SHOBHA</t>
  </si>
  <si>
    <t>PRAGYA</t>
  </si>
  <si>
    <t>PRAMOD BHATI</t>
  </si>
  <si>
    <t>PANKAJ</t>
  </si>
  <si>
    <t>PRAVEEN GURJAR</t>
  </si>
  <si>
    <t>SUKHDEV</t>
  </si>
  <si>
    <t>PRIYANSHU</t>
  </si>
  <si>
    <t>KULDEEP</t>
  </si>
  <si>
    <t>KHUSBOO MALI</t>
  </si>
  <si>
    <t>PRIYANSHU RAWAT</t>
  </si>
  <si>
    <t>MANOHAR SINGH</t>
  </si>
  <si>
    <t>SAPNA</t>
  </si>
  <si>
    <t>RANVEER</t>
  </si>
  <si>
    <t>TOTA RAM</t>
  </si>
  <si>
    <t>SURAJ BHATI</t>
  </si>
  <si>
    <t>RAJURAM BHATI</t>
  </si>
  <si>
    <t>YUVRAJ SHARMA</t>
  </si>
  <si>
    <t>ARVIND SHARMA</t>
  </si>
  <si>
    <t>ANKITA SHARMA</t>
  </si>
  <si>
    <t>ZEENAT SHEIKH</t>
  </si>
  <si>
    <t>SAMEER SHEIKH</t>
  </si>
  <si>
    <t>SHABNAM KHNAM</t>
  </si>
  <si>
    <t/>
  </si>
  <si>
    <t>E</t>
  </si>
  <si>
    <t>Hindi</t>
  </si>
  <si>
    <t>Result Maker :-</t>
  </si>
  <si>
    <t xml:space="preserve">Name of School (In Hindi)  :- </t>
  </si>
  <si>
    <t xml:space="preserve">Name of School (In English)  :- </t>
  </si>
  <si>
    <r>
      <t xml:space="preserve">School Recognition </t>
    </r>
    <r>
      <rPr>
        <b/>
        <sz val="11"/>
        <rFont val="Cambria"/>
        <family val="1"/>
        <scheme val="major"/>
      </rPr>
      <t>(विद्यालय मान्यता क्रमांक)</t>
    </r>
    <r>
      <rPr>
        <b/>
        <i/>
        <sz val="13"/>
        <rFont val="Cambria"/>
        <family val="1"/>
        <scheme val="major"/>
      </rPr>
      <t xml:space="preserve"> :- </t>
    </r>
  </si>
  <si>
    <t>to</t>
  </si>
  <si>
    <t>यह एक्सेल फाइल कॉपीराइट एक्ट के अंतर्गत है , आप इसके साथ किसी भी प्रकार की छेड़छाड़ नहीं कर सकते है I अगर कोई इस एक्सेल फाइल के साथ छेड़छाड़ या नक़ल या कॉपी करता है , तो उसके खिलाफ़ क़ानूनी कार्यवाही की जायेगी I</t>
  </si>
  <si>
    <r>
      <rPr>
        <b/>
        <sz val="11"/>
        <color rgb="FF0000CC"/>
        <rFont val="Calibri"/>
        <family val="2"/>
        <scheme val="minor"/>
      </rPr>
      <t>(सामान्य जानकारी</t>
    </r>
    <r>
      <rPr>
        <b/>
        <sz val="12"/>
        <color rgb="FF0000CC"/>
        <rFont val="Calibri"/>
        <family val="2"/>
        <scheme val="minor"/>
      </rPr>
      <t xml:space="preserve"> , </t>
    </r>
    <r>
      <rPr>
        <b/>
        <sz val="13"/>
        <color rgb="FF0000CC"/>
        <rFont val="Calibri"/>
        <family val="2"/>
        <scheme val="minor"/>
      </rPr>
      <t>master sheet &amp; Marksheet</t>
    </r>
    <r>
      <rPr>
        <sz val="11"/>
        <color rgb="FF0000CC"/>
        <rFont val="Calibri"/>
        <family val="2"/>
        <scheme val="minor"/>
      </rPr>
      <t xml:space="preserve"> </t>
    </r>
    <r>
      <rPr>
        <b/>
        <sz val="11"/>
        <color rgb="FF0000CC"/>
        <rFont val="Calibri"/>
        <family val="2"/>
        <scheme val="minor"/>
      </rPr>
      <t xml:space="preserve">पर </t>
    </r>
    <r>
      <rPr>
        <b/>
        <sz val="13"/>
        <color rgb="FF0000CC"/>
        <rFont val="Calibri"/>
        <family val="2"/>
        <scheme val="minor"/>
      </rPr>
      <t>try</t>
    </r>
    <r>
      <rPr>
        <b/>
        <sz val="11"/>
        <color rgb="FF0000CC"/>
        <rFont val="Calibri"/>
        <family val="2"/>
        <scheme val="minor"/>
      </rPr>
      <t xml:space="preserve"> नहीं करें</t>
    </r>
    <r>
      <rPr>
        <sz val="11"/>
        <color rgb="FF0000CC"/>
        <rFont val="Calibri"/>
        <family val="2"/>
        <scheme val="minor"/>
      </rPr>
      <t xml:space="preserve"> </t>
    </r>
    <r>
      <rPr>
        <b/>
        <sz val="11"/>
        <color rgb="FF0000CC"/>
        <rFont val="Calibri"/>
        <family val="2"/>
        <scheme val="minor"/>
      </rPr>
      <t>)</t>
    </r>
  </si>
  <si>
    <r>
      <t>(सामान्य जानकारी ,</t>
    </r>
    <r>
      <rPr>
        <b/>
        <sz val="12"/>
        <color theme="1"/>
        <rFont val="Calibri"/>
        <family val="2"/>
        <scheme val="minor"/>
      </rPr>
      <t xml:space="preserve"> master sheet &amp; Marksheet</t>
    </r>
    <r>
      <rPr>
        <b/>
        <sz val="11"/>
        <color theme="1"/>
        <rFont val="Calibri"/>
        <family val="2"/>
        <scheme val="minor"/>
      </rPr>
      <t xml:space="preserve"> पर </t>
    </r>
    <r>
      <rPr>
        <b/>
        <sz val="12"/>
        <color theme="1"/>
        <rFont val="Calibri"/>
        <family val="2"/>
        <scheme val="minor"/>
      </rPr>
      <t xml:space="preserve">try </t>
    </r>
    <r>
      <rPr>
        <b/>
        <sz val="11"/>
        <color theme="1"/>
        <rFont val="Calibri"/>
        <family val="2"/>
        <scheme val="minor"/>
      </rPr>
      <t>नहीं करें )</t>
    </r>
  </si>
  <si>
    <t>https://youtu.be/ThY9TGuohzE</t>
  </si>
  <si>
    <t>Updated On</t>
  </si>
  <si>
    <r>
      <rPr>
        <b/>
        <sz val="14"/>
        <color theme="1"/>
        <rFont val="Calibri"/>
        <family val="2"/>
        <scheme val="minor"/>
      </rPr>
      <t>1</t>
    </r>
    <r>
      <rPr>
        <b/>
        <sz val="11"/>
        <color theme="1"/>
        <rFont val="Calibri"/>
        <family val="2"/>
        <scheme val="minor"/>
      </rPr>
      <t>. स्थानीय परीक्षा में प्रत्येक विषय की सैद्धांतिक परीक्षा हेतु अर्द्ध वार्षिक परीक्षा व वार्षिक परीक्षा हेतु निम्नोक्त अंक निर्धारित रहेंगे -</t>
    </r>
  </si>
  <si>
    <r>
      <t>इसके अंतर्गत नियमित विद्यार्थियों के लिए विद्यालय द्वारा लिए गए  अर्द्धवार्षिक परीक्षा (100 अंक)   और वार्षिक परीक्षा (100 अंक)  आदि के कुल</t>
    </r>
    <r>
      <rPr>
        <b/>
        <sz val="12"/>
        <color rgb="FF006600"/>
        <rFont val="Calibri"/>
        <family val="2"/>
        <scheme val="minor"/>
      </rPr>
      <t xml:space="preserve"> 200</t>
    </r>
    <r>
      <rPr>
        <b/>
        <sz val="11"/>
        <color rgb="FF006600"/>
        <rFont val="Calibri"/>
        <family val="2"/>
        <scheme val="minor"/>
      </rPr>
      <t xml:space="preserve"> अंक होंगे।</t>
    </r>
  </si>
  <si>
    <t>रिजल्ट शीट  (Green Sheet)</t>
  </si>
  <si>
    <r>
      <rPr>
        <b/>
        <sz val="12"/>
        <color rgb="FF0000CC"/>
        <rFont val="Calibri"/>
        <family val="2"/>
        <scheme val="minor"/>
      </rPr>
      <t xml:space="preserve">नोट :-  </t>
    </r>
    <r>
      <rPr>
        <b/>
        <sz val="12"/>
        <color rgb="FFFF0000"/>
        <rFont val="Calibri"/>
        <family val="2"/>
        <scheme val="minor"/>
      </rPr>
      <t xml:space="preserve">  यहाँ पर क्लास रिजल्ट शीट के अनुसार ही आयेगी I अर्थात आपको क्लास चेंज करनी हो तो रिजल्ट शीट पर चेंज करें  I</t>
    </r>
  </si>
  <si>
    <r>
      <t>(सामान्य जानकारी ,</t>
    </r>
    <r>
      <rPr>
        <b/>
        <u/>
        <sz val="12"/>
        <color theme="1"/>
        <rFont val="Calibri"/>
        <family val="2"/>
        <scheme val="minor"/>
      </rPr>
      <t xml:space="preserve"> master sheet &amp; Marksheet</t>
    </r>
    <r>
      <rPr>
        <b/>
        <u/>
        <sz val="11"/>
        <color theme="1"/>
        <rFont val="Calibri"/>
        <family val="2"/>
        <scheme val="minor"/>
      </rPr>
      <t xml:space="preserve"> पर </t>
    </r>
    <r>
      <rPr>
        <b/>
        <u/>
        <sz val="12"/>
        <color theme="1"/>
        <rFont val="Calibri"/>
        <family val="2"/>
        <scheme val="minor"/>
      </rPr>
      <t xml:space="preserve">try </t>
    </r>
    <r>
      <rPr>
        <b/>
        <u/>
        <sz val="11"/>
        <color theme="1"/>
        <rFont val="Calibri"/>
        <family val="2"/>
        <scheme val="minor"/>
      </rPr>
      <t>नहीं करें )</t>
    </r>
  </si>
  <si>
    <t>विषयवार सांख्यिकी सूचना</t>
  </si>
  <si>
    <r>
      <t xml:space="preserve">यह रिजल्ट शीट एक्सेल सॉफ्टवेयर आपको
</t>
    </r>
    <r>
      <rPr>
        <b/>
        <sz val="14"/>
        <color rgb="FFFF0000"/>
        <rFont val="Calibri"/>
        <family val="2"/>
        <scheme val="minor"/>
      </rPr>
      <t>https://excelguruedu.blogspot.com/</t>
    </r>
    <r>
      <rPr>
        <b/>
        <sz val="11"/>
        <color rgb="FF0000CC"/>
        <rFont val="Calibri"/>
        <family val="2"/>
        <scheme val="minor"/>
      </rPr>
      <t xml:space="preserve">
 </t>
    </r>
    <r>
      <rPr>
        <b/>
        <sz val="14"/>
        <color rgb="FF0000CC"/>
        <rFont val="Calibri"/>
        <family val="2"/>
        <scheme val="minor"/>
      </rPr>
      <t>www.rajguruji.com ,
 www.rajsevak.com , www.rajgyan.co.in ,
 www.rajteachers.com ,
www.shalasugum.com ,
www.ashwinikumar.com</t>
    </r>
    <r>
      <rPr>
        <b/>
        <sz val="11"/>
        <color rgb="FF0000CC"/>
        <rFont val="Calibri"/>
        <family val="2"/>
        <scheme val="minor"/>
      </rPr>
      <t xml:space="preserve">
    पर मिल जाएगी I इसके अलावा आप गूगल पर </t>
    </r>
    <r>
      <rPr>
        <b/>
        <sz val="14"/>
        <color rgb="FF0000CC"/>
        <rFont val="Calibri"/>
        <family val="2"/>
        <scheme val="minor"/>
      </rPr>
      <t xml:space="preserve">heeralal jat </t>
    </r>
    <r>
      <rPr>
        <b/>
        <sz val="11"/>
        <color rgb="FF0000CC"/>
        <rFont val="Calibri"/>
        <family val="2"/>
        <scheme val="minor"/>
      </rPr>
      <t>लिखकर सर्च करेंगे , तो भी यह एक्सेल शीट मिल जाएगी I</t>
    </r>
  </si>
  <si>
    <t>https://youtu.be/KH69Y_uPILw</t>
  </si>
  <si>
    <t xml:space="preserve">School DISE Code:- </t>
  </si>
  <si>
    <t>School E-MAIL :-</t>
  </si>
  <si>
    <t xml:space="preserve">Session :- </t>
  </si>
  <si>
    <t>2024-2025</t>
  </si>
  <si>
    <t>Heeralal Jat</t>
  </si>
  <si>
    <t>Mukesh Kumar</t>
  </si>
  <si>
    <t>Lalit Kumar</t>
  </si>
  <si>
    <r>
      <t xml:space="preserve">This Sheet Password :-     Resultsheet2025
</t>
    </r>
    <r>
      <rPr>
        <b/>
        <sz val="14"/>
        <color rgb="FF0000CC"/>
        <rFont val="Calibri"/>
        <family val="2"/>
        <scheme val="minor"/>
      </rPr>
      <t>(</t>
    </r>
    <r>
      <rPr>
        <b/>
        <sz val="11"/>
        <color rgb="FF0000CC"/>
        <rFont val="Calibri"/>
        <family val="2"/>
        <scheme val="minor"/>
      </rPr>
      <t>सामान्य जानकारी</t>
    </r>
    <r>
      <rPr>
        <b/>
        <sz val="12"/>
        <color rgb="FF0000CC"/>
        <rFont val="Calibri"/>
        <family val="2"/>
        <scheme val="minor"/>
      </rPr>
      <t xml:space="preserve"> ,</t>
    </r>
    <r>
      <rPr>
        <b/>
        <sz val="14"/>
        <color rgb="FF0000CC"/>
        <rFont val="Calibri"/>
        <family val="2"/>
        <scheme val="minor"/>
      </rPr>
      <t xml:space="preserve"> </t>
    </r>
    <r>
      <rPr>
        <b/>
        <sz val="13"/>
        <color rgb="FF0000CC"/>
        <rFont val="Calibri"/>
        <family val="2"/>
        <scheme val="minor"/>
      </rPr>
      <t>master sheet &amp; Marksheet</t>
    </r>
    <r>
      <rPr>
        <b/>
        <sz val="14"/>
        <color rgb="FF0000CC"/>
        <rFont val="Calibri"/>
        <family val="2"/>
        <scheme val="minor"/>
      </rPr>
      <t xml:space="preserve"> </t>
    </r>
    <r>
      <rPr>
        <b/>
        <sz val="11"/>
        <color rgb="FF0000CC"/>
        <rFont val="Calibri"/>
        <family val="2"/>
        <scheme val="minor"/>
      </rPr>
      <t>पर</t>
    </r>
    <r>
      <rPr>
        <b/>
        <sz val="14"/>
        <color rgb="FF0000CC"/>
        <rFont val="Calibri"/>
        <family val="2"/>
        <scheme val="minor"/>
      </rPr>
      <t xml:space="preserve"> </t>
    </r>
    <r>
      <rPr>
        <b/>
        <sz val="13"/>
        <color rgb="FF0000CC"/>
        <rFont val="Calibri"/>
        <family val="2"/>
        <scheme val="minor"/>
      </rPr>
      <t>try</t>
    </r>
    <r>
      <rPr>
        <b/>
        <sz val="14"/>
        <color rgb="FF0000CC"/>
        <rFont val="Calibri"/>
        <family val="2"/>
        <scheme val="minor"/>
      </rPr>
      <t xml:space="preserve"> </t>
    </r>
    <r>
      <rPr>
        <b/>
        <sz val="11"/>
        <color rgb="FF0000CC"/>
        <rFont val="Calibri"/>
        <family val="2"/>
        <scheme val="minor"/>
      </rPr>
      <t xml:space="preserve">नहीं करें </t>
    </r>
    <r>
      <rPr>
        <b/>
        <sz val="12"/>
        <color rgb="FF0000CC"/>
        <rFont val="Calibri"/>
        <family val="2"/>
        <scheme val="minor"/>
      </rPr>
      <t>)</t>
    </r>
  </si>
  <si>
    <t>-</t>
  </si>
  <si>
    <t xml:space="preserve">वरिष्ठ अध्यापक , महात्मा गाँधी राजकीय विद्यालय बर , ब्यावर </t>
  </si>
  <si>
    <t>Password of This Result Sheet  :-             Resultsheet2025</t>
  </si>
  <si>
    <t>Sr. Teacher at MGGS BAR (Beawar)</t>
  </si>
  <si>
    <t>Sr. Teacher at MGGS BAR (BEAWAR)</t>
  </si>
  <si>
    <t>Sharad Sharma</t>
  </si>
  <si>
    <t>Seema Chhaba</t>
  </si>
  <si>
    <t>Prakash Chand</t>
  </si>
  <si>
    <t>Abhimanyu Singh</t>
  </si>
  <si>
    <t>Manoj Kumar</t>
  </si>
  <si>
    <t>Pradip Singh</t>
  </si>
  <si>
    <t>3rd</t>
  </si>
  <si>
    <t>4th</t>
  </si>
  <si>
    <t xml:space="preserve">ए/बी/सी/डी/ई ग्रेडिंग देनी है 
(A/B/C/D/E  Grade)	</t>
  </si>
  <si>
    <t>A+</t>
  </si>
  <si>
    <t xml:space="preserve">10 + 10 + 10 </t>
  </si>
  <si>
    <t>50 + 20  = 70</t>
  </si>
  <si>
    <t xml:space="preserve">5 + 5 + 5 </t>
  </si>
  <si>
    <t>25 + 10  = 35</t>
  </si>
  <si>
    <t>30 + 20  = 50</t>
  </si>
  <si>
    <t>60 + 40  = 100</t>
  </si>
  <si>
    <t>60 + 40 = 100</t>
  </si>
  <si>
    <t xml:space="preserve">नोट :-  यह एक्सेल फाइल कम सॉफ्टवेयर निःशुल्क है I शिक्षक साथियों के सम्मान में यह फ्री में उपलब्ध करवाया जा रहा है I </t>
  </si>
  <si>
    <r>
      <t xml:space="preserve">सत्र </t>
    </r>
    <r>
      <rPr>
        <b/>
        <sz val="18"/>
        <color rgb="FF0000CC"/>
        <rFont val="Calibri"/>
        <family val="2"/>
        <scheme val="minor"/>
      </rPr>
      <t>2024-25</t>
    </r>
    <r>
      <rPr>
        <b/>
        <sz val="14"/>
        <color rgb="FF0000CC"/>
        <rFont val="Calibri"/>
        <family val="2"/>
        <scheme val="minor"/>
      </rPr>
      <t xml:space="preserve">  हेतु कक्षा </t>
    </r>
    <r>
      <rPr>
        <b/>
        <sz val="18"/>
        <color rgb="FF0000CC"/>
        <rFont val="Calibri"/>
        <family val="2"/>
        <scheme val="minor"/>
      </rPr>
      <t>03</t>
    </r>
    <r>
      <rPr>
        <b/>
        <sz val="14"/>
        <color rgb="FF0000CC"/>
        <rFont val="Calibri"/>
        <family val="2"/>
        <scheme val="minor"/>
      </rPr>
      <t xml:space="preserve"> से </t>
    </r>
    <r>
      <rPr>
        <b/>
        <sz val="18"/>
        <color rgb="FF0000CC"/>
        <rFont val="Calibri"/>
        <family val="2"/>
        <scheme val="minor"/>
      </rPr>
      <t>04</t>
    </r>
    <r>
      <rPr>
        <b/>
        <sz val="14"/>
        <color rgb="FF0000CC"/>
        <rFont val="Calibri"/>
        <family val="2"/>
        <scheme val="minor"/>
      </rPr>
      <t xml:space="preserve"> तक  </t>
    </r>
    <r>
      <rPr>
        <b/>
        <u/>
        <sz val="14"/>
        <color rgb="FFCC00CC"/>
        <rFont val="Calibri"/>
        <family val="2"/>
        <scheme val="minor"/>
      </rPr>
      <t>निजी विद्यालयों</t>
    </r>
    <r>
      <rPr>
        <b/>
        <sz val="14"/>
        <color rgb="FF0000CC"/>
        <rFont val="Calibri"/>
        <family val="2"/>
        <scheme val="minor"/>
      </rPr>
      <t xml:space="preserve"> के लिए रिजल्ट शीट  </t>
    </r>
  </si>
  <si>
    <t>शिक्षा/पाली/1995/2001</t>
  </si>
  <si>
    <t>G.S.S.S. BAR</t>
  </si>
  <si>
    <t>mggsbar@gmail.com</t>
  </si>
  <si>
    <t>Yogendra</t>
  </si>
  <si>
    <t>Youtube Video Link for Class 3rd &amp; 4th</t>
  </si>
  <si>
    <t xml:space="preserve">नोट :-  यह एक्सेल फाइल कम सॉफ्टवेयर निःशुल्क है I शिक्षक साथियों के सम्मान में यह सॉफ्टवेयर फ्री में उपलब्ध करवाया जा रहा है I </t>
  </si>
  <si>
    <t xml:space="preserve">परम पूज्य गुरुदेव वासुदेव जी महाराज </t>
  </si>
  <si>
    <t>EXCEL GURU</t>
  </si>
  <si>
    <t>This Sheet Password :-     Resultsheet2025</t>
  </si>
  <si>
    <t>you can print 10 Marksheets at once. Two columns are given above, in which you can print the 10 marksheets. you want to print by writing their first and tenth Roll Numbers. Example : 301 to 310, 311 to 320, 321 to 330 …………</t>
  </si>
  <si>
    <t>आप एक साथ 10 मार्कशीट प्रिंट कर सकते है I उपर दो कॉलम दिए है , उसमे आप जो दस मार्कशीट प्रिंट करना चाहते है उनके प्रथम व उसका दसवां नामांक लिखकर प्रिंट ले सकते है I जैसेः 301 से 310 , 311 से 320 , 321 से 330 ...........</t>
  </si>
  <si>
    <t>Mahatma Gandhi Government School (English Medium) Bar, Beawar</t>
  </si>
  <si>
    <t>महात्मा गाँधी राजकीय विद्यालय (अंग्रेजी माध्यम) बर, ब्यावर</t>
  </si>
  <si>
    <t>you can print 20 Marksheets at once. Two columns are given above, in which you can print the 20 marksheets. you want to print by writing their first and 20th Roll Numbers. Example : 301 to 320, 321 to 340, 341 to 360 …………</t>
  </si>
  <si>
    <r>
      <t xml:space="preserve">आप एक साथ </t>
    </r>
    <r>
      <rPr>
        <b/>
        <sz val="12"/>
        <color theme="1"/>
        <rFont val="Calibri"/>
        <family val="2"/>
        <scheme val="minor"/>
      </rPr>
      <t>20</t>
    </r>
    <r>
      <rPr>
        <sz val="11"/>
        <color theme="1"/>
        <rFont val="Calibri"/>
        <family val="2"/>
        <scheme val="minor"/>
      </rPr>
      <t xml:space="preserve"> मार्कशीट प्रिंट कर सकते है I उपर दो कॉलम दिए है , उसमे आप जो बीस मार्कशीट प्रिंट करना चाहते है उनके प्रथम व उसका बीसवां नामांक लिखकर प्रिंट ले सकते है I जैसेः </t>
    </r>
    <r>
      <rPr>
        <b/>
        <sz val="12"/>
        <color theme="1"/>
        <rFont val="Calibri"/>
        <family val="2"/>
        <scheme val="minor"/>
      </rPr>
      <t>301</t>
    </r>
    <r>
      <rPr>
        <sz val="11"/>
        <color theme="1"/>
        <rFont val="Calibri"/>
        <family val="2"/>
        <scheme val="minor"/>
      </rPr>
      <t xml:space="preserve"> से 3</t>
    </r>
    <r>
      <rPr>
        <b/>
        <sz val="12"/>
        <color theme="1"/>
        <rFont val="Calibri"/>
        <family val="2"/>
        <scheme val="minor"/>
      </rPr>
      <t>20</t>
    </r>
    <r>
      <rPr>
        <sz val="11"/>
        <color theme="1"/>
        <rFont val="Calibri"/>
        <family val="2"/>
        <scheme val="minor"/>
      </rPr>
      <t xml:space="preserve"> , 3</t>
    </r>
    <r>
      <rPr>
        <b/>
        <sz val="12"/>
        <color theme="1"/>
        <rFont val="Calibri"/>
        <family val="2"/>
        <scheme val="minor"/>
      </rPr>
      <t>21</t>
    </r>
    <r>
      <rPr>
        <sz val="11"/>
        <color theme="1"/>
        <rFont val="Calibri"/>
        <family val="2"/>
        <scheme val="minor"/>
      </rPr>
      <t xml:space="preserve"> से 3</t>
    </r>
    <r>
      <rPr>
        <b/>
        <sz val="12"/>
        <color theme="1"/>
        <rFont val="Calibri"/>
        <family val="2"/>
        <scheme val="minor"/>
      </rPr>
      <t>40 , 341</t>
    </r>
    <r>
      <rPr>
        <sz val="11"/>
        <color theme="1"/>
        <rFont val="Calibri"/>
        <family val="2"/>
        <scheme val="minor"/>
      </rPr>
      <t xml:space="preserve"> से 3</t>
    </r>
    <r>
      <rPr>
        <b/>
        <sz val="12"/>
        <color theme="1"/>
        <rFont val="Calibri"/>
        <family val="2"/>
        <scheme val="minor"/>
      </rPr>
      <t>60</t>
    </r>
    <r>
      <rPr>
        <sz val="11"/>
        <color theme="1"/>
        <rFont val="Calibri"/>
        <family val="2"/>
        <scheme val="minor"/>
      </rPr>
      <t xml:space="preserve"> ...........</t>
    </r>
  </si>
  <si>
    <t>https://youtu.be/FLTc9ZWc9_Q</t>
  </si>
</sst>
</file>

<file path=xl/styles.xml><?xml version="1.0" encoding="utf-8"?>
<styleSheet xmlns="http://schemas.openxmlformats.org/spreadsheetml/2006/main">
  <numFmts count="5">
    <numFmt numFmtId="164" formatCode="dd/mm/yyyy"/>
    <numFmt numFmtId="165" formatCode="0.00\ &quot;%&quot;"/>
    <numFmt numFmtId="166" formatCode="0.0"/>
    <numFmt numFmtId="167" formatCode="0.00;[Red]0.00"/>
    <numFmt numFmtId="168" formatCode="00000000000"/>
  </numFmts>
  <fonts count="178">
    <font>
      <sz val="11"/>
      <color theme="1"/>
      <name val="Calibri"/>
      <family val="2"/>
      <scheme val="minor"/>
    </font>
    <font>
      <sz val="14"/>
      <color theme="1"/>
      <name val="Kruti Dev 010"/>
    </font>
    <font>
      <b/>
      <sz val="16"/>
      <color theme="1"/>
      <name val="Kruti Dev 010"/>
    </font>
    <font>
      <b/>
      <sz val="9"/>
      <color theme="1"/>
      <name val="Cambria"/>
      <family val="1"/>
      <scheme val="major"/>
    </font>
    <font>
      <b/>
      <sz val="11"/>
      <color theme="1"/>
      <name val="Calibri"/>
      <family val="2"/>
      <scheme val="minor"/>
    </font>
    <font>
      <sz val="12"/>
      <color theme="1"/>
      <name val="Calibri"/>
      <family val="2"/>
      <scheme val="minor"/>
    </font>
    <font>
      <b/>
      <sz val="14"/>
      <color theme="1"/>
      <name val="Calibri"/>
      <family val="2"/>
      <scheme val="minor"/>
    </font>
    <font>
      <b/>
      <sz val="10"/>
      <color theme="1"/>
      <name val="Calibri"/>
      <family val="2"/>
      <scheme val="minor"/>
    </font>
    <font>
      <b/>
      <sz val="12"/>
      <color rgb="FFFF0000"/>
      <name val="Calibri"/>
      <family val="2"/>
      <scheme val="minor"/>
    </font>
    <font>
      <b/>
      <sz val="11"/>
      <color rgb="FFFF0000"/>
      <name val="Calibri"/>
      <family val="2"/>
      <scheme val="minor"/>
    </font>
    <font>
      <b/>
      <sz val="12"/>
      <color theme="1"/>
      <name val="Calibri"/>
      <family val="2"/>
      <scheme val="minor"/>
    </font>
    <font>
      <b/>
      <sz val="13"/>
      <color rgb="FFFF0000"/>
      <name val="Calibri"/>
      <family val="2"/>
      <scheme val="minor"/>
    </font>
    <font>
      <b/>
      <i/>
      <u/>
      <sz val="16"/>
      <color rgb="FF7030A0"/>
      <name val="Calibri"/>
      <family val="2"/>
      <scheme val="minor"/>
    </font>
    <font>
      <b/>
      <i/>
      <sz val="16"/>
      <color theme="1"/>
      <name val="Calibri"/>
      <family val="2"/>
      <scheme val="minor"/>
    </font>
    <font>
      <b/>
      <i/>
      <sz val="16"/>
      <color rgb="FFFF0000"/>
      <name val="Calibri"/>
      <family val="2"/>
      <scheme val="minor"/>
    </font>
    <font>
      <b/>
      <sz val="14"/>
      <color theme="1"/>
      <name val="Cambria"/>
      <family val="1"/>
      <scheme val="major"/>
    </font>
    <font>
      <b/>
      <sz val="10.5"/>
      <color theme="1"/>
      <name val="Calibri"/>
      <family val="2"/>
      <scheme val="minor"/>
    </font>
    <font>
      <b/>
      <sz val="9"/>
      <color theme="1"/>
      <name val="Calibri"/>
      <family val="2"/>
      <scheme val="minor"/>
    </font>
    <font>
      <b/>
      <sz val="12"/>
      <color rgb="FF002060"/>
      <name val="Calibri"/>
      <family val="2"/>
      <scheme val="minor"/>
    </font>
    <font>
      <b/>
      <sz val="12"/>
      <color rgb="FF006600"/>
      <name val="Calibri"/>
      <family val="2"/>
      <scheme val="minor"/>
    </font>
    <font>
      <b/>
      <sz val="12"/>
      <color rgb="FF0000CC"/>
      <name val="Calibri"/>
      <family val="2"/>
      <scheme val="minor"/>
    </font>
    <font>
      <b/>
      <sz val="10"/>
      <color rgb="FFFF0000"/>
      <name val="Calibri"/>
      <family val="2"/>
      <scheme val="minor"/>
    </font>
    <font>
      <b/>
      <sz val="12"/>
      <name val="Calibri"/>
      <family val="2"/>
      <scheme val="minor"/>
    </font>
    <font>
      <b/>
      <sz val="14"/>
      <name val="Calibri"/>
      <family val="2"/>
      <scheme val="minor"/>
    </font>
    <font>
      <b/>
      <sz val="11"/>
      <color rgb="FF3F3F3F"/>
      <name val="Calibri"/>
      <family val="2"/>
      <scheme val="minor"/>
    </font>
    <font>
      <b/>
      <sz val="12"/>
      <color rgb="FFD60093"/>
      <name val="Calibri"/>
      <family val="2"/>
      <scheme val="minor"/>
    </font>
    <font>
      <b/>
      <sz val="16"/>
      <color rgb="FF0000CC"/>
      <name val="Cambria"/>
      <family val="1"/>
      <scheme val="major"/>
    </font>
    <font>
      <b/>
      <sz val="11"/>
      <color rgb="FF006600"/>
      <name val="Calibri"/>
      <family val="2"/>
      <scheme val="minor"/>
    </font>
    <font>
      <b/>
      <sz val="11"/>
      <color rgb="FF0000CC"/>
      <name val="Calibri"/>
      <family val="2"/>
      <scheme val="minor"/>
    </font>
    <font>
      <b/>
      <sz val="12"/>
      <color rgb="FFCC00CC"/>
      <name val="Calibri"/>
      <family val="2"/>
      <scheme val="minor"/>
    </font>
    <font>
      <u/>
      <sz val="11"/>
      <color theme="10"/>
      <name val="Calibri"/>
      <family val="2"/>
    </font>
    <font>
      <b/>
      <u/>
      <sz val="14"/>
      <color theme="10"/>
      <name val="Calibri"/>
      <family val="2"/>
    </font>
    <font>
      <b/>
      <u/>
      <sz val="14"/>
      <color rgb="FF0000CC"/>
      <name val="Calibri"/>
      <family val="2"/>
    </font>
    <font>
      <sz val="14"/>
      <color theme="0"/>
      <name val="Kruti Dev 010"/>
    </font>
    <font>
      <b/>
      <sz val="16"/>
      <color theme="0"/>
      <name val="Kruti Dev 010"/>
    </font>
    <font>
      <b/>
      <sz val="14"/>
      <color rgb="FF0000CC"/>
      <name val="Calibri"/>
      <family val="2"/>
      <scheme val="minor"/>
    </font>
    <font>
      <b/>
      <sz val="11"/>
      <color rgb="FFCC00CC"/>
      <name val="Calibri"/>
      <family val="2"/>
      <scheme val="minor"/>
    </font>
    <font>
      <b/>
      <sz val="11"/>
      <name val="Calibri"/>
      <family val="2"/>
      <scheme val="minor"/>
    </font>
    <font>
      <sz val="12"/>
      <color theme="0"/>
      <name val="Calibri"/>
      <family val="2"/>
      <scheme val="minor"/>
    </font>
    <font>
      <sz val="14"/>
      <color rgb="FFFF0000"/>
      <name val="Kruti Dev 010"/>
    </font>
    <font>
      <sz val="12"/>
      <color rgb="FFFF0000"/>
      <name val="Calibri"/>
      <family val="2"/>
      <scheme val="minor"/>
    </font>
    <font>
      <b/>
      <sz val="14"/>
      <color theme="0"/>
      <name val="Kruti Dev 010"/>
    </font>
    <font>
      <b/>
      <sz val="11"/>
      <color theme="1"/>
      <name val="Kruti Dev 010"/>
    </font>
    <font>
      <sz val="16"/>
      <color theme="1"/>
      <name val="DevLys 010"/>
    </font>
    <font>
      <sz val="20"/>
      <color theme="1"/>
      <name val="Calibri"/>
      <family val="2"/>
      <scheme val="minor"/>
    </font>
    <font>
      <sz val="18"/>
      <color theme="1"/>
      <name val="Calibri"/>
      <family val="2"/>
      <scheme val="minor"/>
    </font>
    <font>
      <sz val="12"/>
      <color theme="1"/>
      <name val="DevLys 010"/>
    </font>
    <font>
      <b/>
      <sz val="14"/>
      <color rgb="FF006600"/>
      <name val="Calibri"/>
      <family val="2"/>
      <scheme val="minor"/>
    </font>
    <font>
      <b/>
      <sz val="12"/>
      <color rgb="FFFF0000"/>
      <name val="Cambria"/>
      <family val="1"/>
      <scheme val="major"/>
    </font>
    <font>
      <b/>
      <sz val="14"/>
      <name val="Kruti Dev 010"/>
    </font>
    <font>
      <b/>
      <sz val="14"/>
      <color rgb="FFFF0000"/>
      <name val="Calibri"/>
      <family val="2"/>
      <scheme val="minor"/>
    </font>
    <font>
      <b/>
      <sz val="13"/>
      <color theme="1"/>
      <name val="Calibri"/>
      <family val="2"/>
      <scheme val="minor"/>
    </font>
    <font>
      <sz val="10"/>
      <name val="Calibri"/>
      <family val="2"/>
      <scheme val="minor"/>
    </font>
    <font>
      <b/>
      <sz val="9"/>
      <name val="Cambria"/>
      <family val="1"/>
      <scheme val="major"/>
    </font>
    <font>
      <b/>
      <sz val="10"/>
      <color rgb="FFFF0000"/>
      <name val="Cambria"/>
      <family val="1"/>
      <scheme val="major"/>
    </font>
    <font>
      <b/>
      <sz val="10.5"/>
      <color rgb="FF0000CC"/>
      <name val="Cambria"/>
      <family val="1"/>
      <scheme val="major"/>
    </font>
    <font>
      <b/>
      <sz val="10"/>
      <color rgb="FF022DFE"/>
      <name val="Cambria"/>
      <family val="1"/>
      <scheme val="major"/>
    </font>
    <font>
      <b/>
      <sz val="10"/>
      <color rgb="FF0000CC"/>
      <name val="Cambria"/>
      <family val="1"/>
      <scheme val="major"/>
    </font>
    <font>
      <b/>
      <sz val="12"/>
      <color rgb="FF006600"/>
      <name val="Cambria"/>
      <family val="1"/>
      <scheme val="major"/>
    </font>
    <font>
      <b/>
      <sz val="10"/>
      <color theme="1"/>
      <name val="Cambria"/>
      <family val="1"/>
      <scheme val="major"/>
    </font>
    <font>
      <b/>
      <sz val="11"/>
      <color rgb="FFCC00CC"/>
      <name val="Cambria"/>
      <family val="1"/>
      <scheme val="major"/>
    </font>
    <font>
      <b/>
      <sz val="10.5"/>
      <name val="Calibri"/>
      <family val="2"/>
      <scheme val="minor"/>
    </font>
    <font>
      <sz val="10"/>
      <color theme="1"/>
      <name val="Calibri"/>
      <family val="2"/>
      <scheme val="minor"/>
    </font>
    <font>
      <sz val="10.5"/>
      <name val="Calibri"/>
      <family val="2"/>
      <scheme val="minor"/>
    </font>
    <font>
      <b/>
      <sz val="10"/>
      <name val="Calibri"/>
      <family val="2"/>
      <scheme val="minor"/>
    </font>
    <font>
      <b/>
      <i/>
      <u/>
      <sz val="20"/>
      <color theme="1"/>
      <name val="Calibri"/>
      <family val="2"/>
      <scheme val="minor"/>
    </font>
    <font>
      <b/>
      <sz val="18"/>
      <color rgb="FF00FF00"/>
      <name val="Kruti Dev 010"/>
    </font>
    <font>
      <b/>
      <i/>
      <sz val="13"/>
      <name val="Cambria"/>
      <family val="1"/>
      <scheme val="major"/>
    </font>
    <font>
      <b/>
      <i/>
      <sz val="11"/>
      <color theme="1"/>
      <name val="Calibri"/>
      <family val="2"/>
      <scheme val="minor"/>
    </font>
    <font>
      <b/>
      <sz val="9.5"/>
      <color rgb="FFFF0000"/>
      <name val="Cambria"/>
      <family val="1"/>
      <scheme val="major"/>
    </font>
    <font>
      <b/>
      <sz val="9.5"/>
      <color rgb="FF0000CC"/>
      <name val="Cambria"/>
      <family val="1"/>
      <scheme val="major"/>
    </font>
    <font>
      <b/>
      <sz val="10.5"/>
      <color rgb="FFCC00CC"/>
      <name val="Calibri"/>
      <family val="2"/>
      <scheme val="minor"/>
    </font>
    <font>
      <b/>
      <i/>
      <sz val="18"/>
      <name val="Calibri"/>
      <family val="2"/>
      <scheme val="minor"/>
    </font>
    <font>
      <b/>
      <i/>
      <sz val="12"/>
      <name val="Calibri"/>
      <family val="2"/>
      <scheme val="minor"/>
    </font>
    <font>
      <b/>
      <sz val="10"/>
      <name val="Wingdings"/>
      <charset val="2"/>
    </font>
    <font>
      <b/>
      <sz val="12"/>
      <name val="Calibri"/>
      <family val="2"/>
    </font>
    <font>
      <b/>
      <sz val="10"/>
      <color rgb="FFFF0000"/>
      <name val="Kruti Dev 010"/>
    </font>
    <font>
      <b/>
      <sz val="10"/>
      <name val="Times New Roman"/>
      <family val="1"/>
    </font>
    <font>
      <b/>
      <sz val="10"/>
      <name val="Cambria"/>
      <family val="1"/>
      <scheme val="major"/>
    </font>
    <font>
      <b/>
      <sz val="11"/>
      <name val="Calibri"/>
      <family val="2"/>
    </font>
    <font>
      <b/>
      <sz val="10"/>
      <color rgb="FFFF0000"/>
      <name val="Calibri"/>
      <family val="2"/>
    </font>
    <font>
      <b/>
      <sz val="12"/>
      <color indexed="10"/>
      <name val="Calibri"/>
      <family val="2"/>
    </font>
    <font>
      <b/>
      <sz val="12"/>
      <color rgb="FFD60093"/>
      <name val="Calibri"/>
      <family val="2"/>
    </font>
    <font>
      <b/>
      <sz val="12"/>
      <color rgb="FF0000CC"/>
      <name val="Calibri"/>
      <family val="2"/>
    </font>
    <font>
      <b/>
      <sz val="12"/>
      <color rgb="FF9900FF"/>
      <name val="Calibri"/>
      <family val="2"/>
    </font>
    <font>
      <b/>
      <sz val="12"/>
      <color indexed="10"/>
      <name val="Calibri"/>
      <family val="2"/>
      <scheme val="minor"/>
    </font>
    <font>
      <b/>
      <i/>
      <sz val="11"/>
      <color indexed="10"/>
      <name val="Calibri"/>
      <family val="2"/>
      <scheme val="minor"/>
    </font>
    <font>
      <b/>
      <i/>
      <sz val="11"/>
      <name val="Calibri"/>
      <family val="2"/>
      <scheme val="minor"/>
    </font>
    <font>
      <b/>
      <sz val="10.5"/>
      <name val="Calibri"/>
      <family val="2"/>
    </font>
    <font>
      <sz val="10"/>
      <name val="Kruti Dev 010"/>
    </font>
    <font>
      <sz val="16"/>
      <name val="Kruti Dev 010"/>
    </font>
    <font>
      <b/>
      <sz val="12"/>
      <color rgb="FF9900FF"/>
      <name val="Calibri"/>
      <family val="2"/>
      <scheme val="minor"/>
    </font>
    <font>
      <b/>
      <sz val="11"/>
      <color rgb="FF9900FF"/>
      <name val="Calibri"/>
      <family val="2"/>
      <scheme val="minor"/>
    </font>
    <font>
      <b/>
      <sz val="10"/>
      <color rgb="FFCC0099"/>
      <name val="Calibri"/>
      <family val="2"/>
      <scheme val="minor"/>
    </font>
    <font>
      <b/>
      <sz val="12"/>
      <name val="Times New Roman"/>
      <family val="1"/>
    </font>
    <font>
      <b/>
      <sz val="11"/>
      <name val="Kruti Dev 010"/>
    </font>
    <font>
      <b/>
      <sz val="10"/>
      <name val="Kruti Dev 010"/>
    </font>
    <font>
      <b/>
      <i/>
      <sz val="12"/>
      <color rgb="FF0000CC"/>
      <name val="Calibri"/>
      <family val="2"/>
      <scheme val="minor"/>
    </font>
    <font>
      <b/>
      <sz val="9"/>
      <name val="Calibri"/>
      <family val="2"/>
      <scheme val="minor"/>
    </font>
    <font>
      <b/>
      <i/>
      <sz val="12"/>
      <color rgb="FF0000FF"/>
      <name val="Calibri"/>
      <family val="2"/>
      <scheme val="minor"/>
    </font>
    <font>
      <b/>
      <sz val="9"/>
      <name val="Kruti Dev 010"/>
    </font>
    <font>
      <b/>
      <sz val="12"/>
      <color rgb="FF0000FF"/>
      <name val="Kruti Dev 010"/>
    </font>
    <font>
      <sz val="8"/>
      <color theme="1"/>
      <name val="Cambria"/>
      <family val="1"/>
      <scheme val="major"/>
    </font>
    <font>
      <b/>
      <sz val="9"/>
      <name val="Cambria"/>
      <family val="1"/>
    </font>
    <font>
      <b/>
      <sz val="20"/>
      <color indexed="10"/>
      <name val="Kruti Dev 010"/>
    </font>
    <font>
      <b/>
      <sz val="8"/>
      <color indexed="10"/>
      <name val="Calibri"/>
      <family val="2"/>
    </font>
    <font>
      <b/>
      <sz val="14"/>
      <name val="Calibri"/>
      <family val="2"/>
    </font>
    <font>
      <b/>
      <sz val="14"/>
      <color indexed="14"/>
      <name val="Calibri"/>
      <family val="2"/>
    </font>
    <font>
      <b/>
      <sz val="14"/>
      <color indexed="10"/>
      <name val="Calibri"/>
      <family val="2"/>
    </font>
    <font>
      <sz val="10"/>
      <name val="Arial"/>
      <family val="2"/>
    </font>
    <font>
      <b/>
      <sz val="26"/>
      <color indexed="10"/>
      <name val="Kruti Dev 010"/>
    </font>
    <font>
      <sz val="14"/>
      <name val="Arial"/>
      <family val="2"/>
    </font>
    <font>
      <b/>
      <sz val="9"/>
      <color indexed="10"/>
      <name val="Cambria"/>
      <family val="1"/>
    </font>
    <font>
      <b/>
      <sz val="10"/>
      <name val="Cambria"/>
      <family val="1"/>
    </font>
    <font>
      <b/>
      <sz val="9"/>
      <color rgb="FFFF0000"/>
      <name val="Cambria"/>
      <family val="1"/>
    </font>
    <font>
      <b/>
      <sz val="9"/>
      <color rgb="FF004620"/>
      <name val="Cambria"/>
      <family val="1"/>
    </font>
    <font>
      <b/>
      <sz val="8"/>
      <name val="Cambria"/>
      <family val="1"/>
    </font>
    <font>
      <b/>
      <sz val="14"/>
      <color indexed="12"/>
      <name val="Kruti Dev 010"/>
    </font>
    <font>
      <b/>
      <sz val="14"/>
      <color theme="0"/>
      <name val="Cambria"/>
      <family val="1"/>
    </font>
    <font>
      <b/>
      <sz val="11"/>
      <color indexed="12"/>
      <name val="Calibri"/>
      <family val="2"/>
      <scheme val="minor"/>
    </font>
    <font>
      <b/>
      <sz val="10"/>
      <color rgb="FF0000FF"/>
      <name val="Calibri"/>
      <family val="2"/>
      <scheme val="minor"/>
    </font>
    <font>
      <b/>
      <sz val="16"/>
      <color indexed="10"/>
      <name val="Kruti Dev 010"/>
    </font>
    <font>
      <b/>
      <sz val="12"/>
      <color rgb="FF0000FF"/>
      <name val="Calibri"/>
      <family val="2"/>
      <scheme val="minor"/>
    </font>
    <font>
      <b/>
      <sz val="8"/>
      <color indexed="10"/>
      <name val="Cambria"/>
      <family val="1"/>
    </font>
    <font>
      <b/>
      <sz val="8"/>
      <color indexed="12"/>
      <name val="Cambria"/>
      <family val="1"/>
    </font>
    <font>
      <b/>
      <sz val="12"/>
      <color indexed="12"/>
      <name val="Kruti Dev 010"/>
    </font>
    <font>
      <b/>
      <sz val="12"/>
      <color theme="0"/>
      <name val="Cambria"/>
      <family val="2"/>
    </font>
    <font>
      <b/>
      <sz val="10"/>
      <color indexed="12"/>
      <name val="Cambria"/>
      <family val="1"/>
    </font>
    <font>
      <b/>
      <sz val="9"/>
      <name val="Calibri"/>
      <family val="2"/>
    </font>
    <font>
      <b/>
      <sz val="10"/>
      <color rgb="FFCC00CC"/>
      <name val="Cambria"/>
      <family val="1"/>
      <scheme val="major"/>
    </font>
    <font>
      <b/>
      <u val="double"/>
      <sz val="12"/>
      <color rgb="FF0000CC"/>
      <name val="Calibri"/>
      <family val="2"/>
      <scheme val="minor"/>
    </font>
    <font>
      <b/>
      <u val="double"/>
      <sz val="11"/>
      <color rgb="FF0000CC"/>
      <name val="Cambria"/>
      <family val="1"/>
      <scheme val="major"/>
    </font>
    <font>
      <b/>
      <u/>
      <sz val="14"/>
      <name val="Cambria"/>
      <family val="1"/>
      <scheme val="major"/>
    </font>
    <font>
      <sz val="11"/>
      <color theme="0" tint="-0.34998626667073579"/>
      <name val="Calibri"/>
      <family val="2"/>
      <scheme val="minor"/>
    </font>
    <font>
      <b/>
      <sz val="16"/>
      <color rgb="FF0000CC"/>
      <name val="Calibri"/>
      <family val="2"/>
      <scheme val="minor"/>
    </font>
    <font>
      <b/>
      <sz val="11"/>
      <color rgb="FFFF0000"/>
      <name val="Calibri"/>
      <family val="2"/>
    </font>
    <font>
      <b/>
      <sz val="10"/>
      <color rgb="FF006600"/>
      <name val="Cambria"/>
      <family val="1"/>
    </font>
    <font>
      <b/>
      <sz val="13"/>
      <name val="Calibri"/>
      <family val="2"/>
      <scheme val="minor"/>
    </font>
    <font>
      <b/>
      <i/>
      <sz val="10"/>
      <color theme="1"/>
      <name val="Calibri"/>
      <family val="2"/>
      <scheme val="minor"/>
    </font>
    <font>
      <b/>
      <u/>
      <sz val="14"/>
      <color rgb="FFCC00CC"/>
      <name val="Calibri"/>
      <family val="2"/>
      <scheme val="minor"/>
    </font>
    <font>
      <b/>
      <sz val="13"/>
      <color theme="1"/>
      <name val="Cambria"/>
      <family val="1"/>
      <scheme val="major"/>
    </font>
    <font>
      <b/>
      <sz val="12"/>
      <color theme="0" tint="-0.14999847407452621"/>
      <name val="Calibri"/>
      <family val="2"/>
      <scheme val="minor"/>
    </font>
    <font>
      <b/>
      <sz val="10.5"/>
      <color rgb="FFFF0000"/>
      <name val="Calibri"/>
      <family val="2"/>
      <scheme val="minor"/>
    </font>
    <font>
      <b/>
      <sz val="10.5"/>
      <color rgb="FF006600"/>
      <name val="Calibri"/>
      <family val="2"/>
      <scheme val="minor"/>
    </font>
    <font>
      <b/>
      <sz val="11"/>
      <color indexed="10"/>
      <name val="Calibri"/>
      <family val="2"/>
      <scheme val="minor"/>
    </font>
    <font>
      <b/>
      <sz val="13"/>
      <color rgb="FF0000CC"/>
      <name val="Calibri"/>
      <family val="2"/>
      <scheme val="minor"/>
    </font>
    <font>
      <b/>
      <sz val="8"/>
      <color rgb="FFCC00CC"/>
      <name val="Calibri"/>
      <family val="2"/>
      <scheme val="minor"/>
    </font>
    <font>
      <b/>
      <sz val="8"/>
      <color rgb="FF0000CC"/>
      <name val="Calibri"/>
      <family val="2"/>
      <scheme val="minor"/>
    </font>
    <font>
      <b/>
      <sz val="12"/>
      <color theme="9" tint="-0.499984740745262"/>
      <name val="Cambria"/>
      <family val="1"/>
      <scheme val="major"/>
    </font>
    <font>
      <b/>
      <sz val="11"/>
      <name val="Cambria"/>
      <family val="1"/>
      <scheme val="major"/>
    </font>
    <font>
      <b/>
      <i/>
      <sz val="13"/>
      <color rgb="FF0000CC"/>
      <name val="Cambria"/>
      <family val="1"/>
      <scheme val="major"/>
    </font>
    <font>
      <b/>
      <sz val="14"/>
      <color rgb="FFCC00CC"/>
      <name val="Calibri"/>
      <family val="2"/>
      <scheme val="minor"/>
    </font>
    <font>
      <b/>
      <i/>
      <sz val="16"/>
      <color rgb="FFCC00CC"/>
      <name val="Calibri"/>
      <family val="2"/>
      <scheme val="minor"/>
    </font>
    <font>
      <b/>
      <i/>
      <sz val="16"/>
      <color rgb="FF002060"/>
      <name val="Calibri"/>
      <family val="2"/>
    </font>
    <font>
      <b/>
      <i/>
      <u/>
      <sz val="18"/>
      <color rgb="FF006600"/>
      <name val="Calibri"/>
      <family val="2"/>
    </font>
    <font>
      <b/>
      <sz val="16"/>
      <color theme="1"/>
      <name val="Calibri"/>
      <family val="2"/>
      <scheme val="minor"/>
    </font>
    <font>
      <b/>
      <u/>
      <sz val="12"/>
      <color rgb="FF0000CC"/>
      <name val="Cambria"/>
      <family val="1"/>
      <scheme val="major"/>
    </font>
    <font>
      <b/>
      <u val="double"/>
      <sz val="14"/>
      <color theme="1"/>
      <name val="Calibri"/>
      <family val="2"/>
      <scheme val="minor"/>
    </font>
    <font>
      <sz val="11"/>
      <color rgb="FF0000CC"/>
      <name val="Calibri"/>
      <family val="2"/>
      <scheme val="minor"/>
    </font>
    <font>
      <b/>
      <u/>
      <sz val="12"/>
      <color theme="10"/>
      <name val="Calibri"/>
      <family val="2"/>
    </font>
    <font>
      <sz val="11"/>
      <color theme="8" tint="-0.249977111117893"/>
      <name val="Calibri"/>
      <family val="2"/>
      <scheme val="minor"/>
    </font>
    <font>
      <b/>
      <sz val="11"/>
      <color rgb="FF006600"/>
      <name val="Cambria"/>
      <family val="1"/>
      <scheme val="major"/>
    </font>
    <font>
      <b/>
      <u/>
      <sz val="11"/>
      <color theme="1"/>
      <name val="Calibri"/>
      <family val="2"/>
      <scheme val="minor"/>
    </font>
    <font>
      <b/>
      <u/>
      <sz val="10"/>
      <color theme="1"/>
      <name val="Calibri"/>
      <family val="2"/>
      <scheme val="minor"/>
    </font>
    <font>
      <b/>
      <u val="double"/>
      <sz val="14"/>
      <color rgb="FFFF0000"/>
      <name val="Calibri"/>
      <family val="2"/>
      <scheme val="minor"/>
    </font>
    <font>
      <b/>
      <sz val="18"/>
      <color rgb="FF0000CC"/>
      <name val="Calibri"/>
      <family val="2"/>
      <scheme val="minor"/>
    </font>
    <font>
      <b/>
      <u val="double"/>
      <sz val="13"/>
      <color rgb="FF0000CC"/>
      <name val="Calibri"/>
      <family val="2"/>
      <scheme val="minor"/>
    </font>
    <font>
      <b/>
      <u/>
      <sz val="14"/>
      <name val="Calibri"/>
      <family val="2"/>
      <scheme val="minor"/>
    </font>
    <font>
      <b/>
      <sz val="9.5"/>
      <name val="Calibri"/>
      <family val="2"/>
      <scheme val="minor"/>
    </font>
    <font>
      <b/>
      <sz val="9.5"/>
      <color rgb="FF006600"/>
      <name val="Cambria"/>
      <family val="1"/>
      <scheme val="major"/>
    </font>
    <font>
      <b/>
      <u/>
      <sz val="12"/>
      <color theme="1"/>
      <name val="Calibri"/>
      <family val="2"/>
      <scheme val="minor"/>
    </font>
    <font>
      <b/>
      <sz val="12"/>
      <name val="Cambria"/>
      <family val="1"/>
    </font>
    <font>
      <b/>
      <sz val="11"/>
      <name val="Cambria"/>
      <family val="1"/>
    </font>
    <font>
      <b/>
      <sz val="11"/>
      <color rgb="FFFF0000"/>
      <name val="Cambria"/>
      <family val="1"/>
      <scheme val="major"/>
    </font>
    <font>
      <b/>
      <sz val="10"/>
      <color rgb="FF0000CC"/>
      <name val="Calibri"/>
      <family val="2"/>
      <scheme val="minor"/>
    </font>
    <font>
      <u/>
      <sz val="12"/>
      <color theme="10"/>
      <name val="Calibri"/>
      <family val="2"/>
    </font>
    <font>
      <b/>
      <sz val="12"/>
      <color rgb="FF123A24"/>
      <name val="Calibri"/>
      <family val="2"/>
      <scheme val="minor"/>
    </font>
    <font>
      <b/>
      <sz val="12"/>
      <color rgb="FFC00000"/>
      <name val="Calibri"/>
      <family val="2"/>
      <scheme val="minor"/>
    </font>
  </fonts>
  <fills count="48">
    <fill>
      <patternFill patternType="none"/>
    </fill>
    <fill>
      <patternFill patternType="gray125"/>
    </fill>
    <fill>
      <patternFill patternType="solid">
        <fgColor theme="4" tint="0.39997558519241921"/>
        <bgColor indexed="64"/>
      </patternFill>
    </fill>
    <fill>
      <patternFill patternType="solid">
        <fgColor theme="0"/>
        <bgColor indexed="64"/>
      </patternFill>
    </fill>
    <fill>
      <patternFill patternType="solid">
        <fgColor theme="3" tint="0.39997558519241921"/>
        <bgColor indexed="64"/>
      </patternFill>
    </fill>
    <fill>
      <patternFill patternType="solid">
        <fgColor rgb="FF92D050"/>
        <bgColor indexed="64"/>
      </patternFill>
    </fill>
    <fill>
      <patternFill patternType="solid">
        <fgColor theme="9" tint="0.39997558519241921"/>
        <bgColor indexed="64"/>
      </patternFill>
    </fill>
    <fill>
      <patternFill patternType="solid">
        <fgColor rgb="FF7030A0"/>
        <bgColor indexed="64"/>
      </patternFill>
    </fill>
    <fill>
      <patternFill patternType="solid">
        <fgColor rgb="FFFFFF00"/>
        <bgColor indexed="64"/>
      </patternFill>
    </fill>
    <fill>
      <gradientFill type="path" left="0.5" right="0.5" top="0.5" bottom="0.5">
        <stop position="0">
          <color theme="0"/>
        </stop>
        <stop position="1">
          <color rgb="FF7030A0"/>
        </stop>
      </gradientFill>
    </fill>
    <fill>
      <patternFill patternType="solid">
        <fgColor rgb="FF002060"/>
        <bgColor indexed="64"/>
      </patternFill>
    </fill>
    <fill>
      <patternFill patternType="solid">
        <fgColor theme="8" tint="0.39997558519241921"/>
        <bgColor indexed="64"/>
      </patternFill>
    </fill>
    <fill>
      <gradientFill type="path">
        <stop position="0">
          <color theme="0"/>
        </stop>
        <stop position="1">
          <color rgb="FF7030A0"/>
        </stop>
      </gradientFill>
    </fill>
    <fill>
      <gradientFill degree="90">
        <stop position="0">
          <color theme="5" tint="0.59999389629810485"/>
        </stop>
        <stop position="1">
          <color theme="4"/>
        </stop>
      </gradientFill>
    </fill>
    <fill>
      <gradientFill degree="90">
        <stop position="0">
          <color theme="0"/>
        </stop>
        <stop position="1">
          <color theme="6" tint="-0.25098422193060094"/>
        </stop>
      </gradientFill>
    </fill>
    <fill>
      <patternFill patternType="solid">
        <fgColor rgb="FFFFFF00"/>
        <bgColor auto="1"/>
      </patternFill>
    </fill>
    <fill>
      <patternFill patternType="solid">
        <fgColor rgb="FFFFC000"/>
        <bgColor indexed="64"/>
      </patternFill>
    </fill>
    <fill>
      <patternFill patternType="solid">
        <fgColor rgb="FFF2F2F2"/>
      </patternFill>
    </fill>
    <fill>
      <patternFill patternType="solid">
        <fgColor rgb="FF00B0F0"/>
        <bgColor indexed="64"/>
      </patternFill>
    </fill>
    <fill>
      <patternFill patternType="solid">
        <fgColor theme="5" tint="0.39997558519241921"/>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rgb="FFECFC9E"/>
        <bgColor indexed="64"/>
      </patternFill>
    </fill>
    <fill>
      <gradientFill type="path" left="0.5" right="0.5" top="0.5" bottom="0.5">
        <stop position="0">
          <color theme="0"/>
        </stop>
        <stop position="1">
          <color theme="5" tint="0.40000610370189521"/>
        </stop>
      </gradientFill>
    </fill>
    <fill>
      <patternFill patternType="solid">
        <fgColor theme="9" tint="0.79998168889431442"/>
        <bgColor indexed="64"/>
      </patternFill>
    </fill>
    <fill>
      <patternFill patternType="solid">
        <fgColor theme="8" tint="0.59999389629810485"/>
        <bgColor indexed="64"/>
      </patternFill>
    </fill>
    <fill>
      <patternFill patternType="solid">
        <fgColor theme="9" tint="-0.499984740745262"/>
        <bgColor indexed="64"/>
      </patternFill>
    </fill>
    <fill>
      <patternFill patternType="solid">
        <fgColor theme="8" tint="-0.249977111117893"/>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5" tint="0.79998168889431442"/>
        <bgColor indexed="64"/>
      </patternFill>
    </fill>
    <fill>
      <gradientFill degree="45">
        <stop position="0">
          <color theme="5" tint="0.40000610370189521"/>
        </stop>
        <stop position="1">
          <color theme="2"/>
        </stop>
      </gradientFill>
    </fill>
    <fill>
      <gradientFill degree="90">
        <stop position="0">
          <color rgb="FF006600"/>
        </stop>
        <stop position="1">
          <color rgb="FFFFC000"/>
        </stop>
      </gradientFill>
    </fill>
    <fill>
      <gradientFill degree="90">
        <stop position="0">
          <color rgb="FFFFC000"/>
        </stop>
        <stop position="1">
          <color rgb="FF006600"/>
        </stop>
      </gradientFill>
    </fill>
    <fill>
      <gradientFill degree="90">
        <stop position="0">
          <color rgb="FF123A24"/>
        </stop>
        <stop position="1">
          <color theme="5" tint="-0.49803155613879818"/>
        </stop>
      </gradientFill>
    </fill>
    <fill>
      <gradientFill degree="90">
        <stop position="0">
          <color theme="5" tint="-0.49803155613879818"/>
        </stop>
        <stop position="1">
          <color rgb="FF123A24"/>
        </stop>
      </gradientFill>
    </fill>
    <fill>
      <gradientFill degree="90">
        <stop position="0">
          <color theme="0"/>
        </stop>
        <stop position="1">
          <color theme="4"/>
        </stop>
      </gradientFill>
    </fill>
    <fill>
      <gradientFill degree="90">
        <stop position="0">
          <color rgb="FF006600"/>
        </stop>
        <stop position="1">
          <color rgb="FF92D050"/>
        </stop>
      </gradientFill>
    </fill>
    <fill>
      <gradientFill degree="90">
        <stop position="0">
          <color theme="0"/>
        </stop>
        <stop position="1">
          <color theme="2"/>
        </stop>
      </gradientFill>
    </fill>
    <fill>
      <patternFill patternType="solid">
        <fgColor rgb="FFB8E08C"/>
        <bgColor indexed="64"/>
      </patternFill>
    </fill>
    <fill>
      <gradientFill degree="90">
        <stop position="0">
          <color theme="0"/>
        </stop>
        <stop position="1">
          <color theme="5" tint="0.40000610370189521"/>
        </stop>
      </gradientFill>
    </fill>
    <fill>
      <patternFill patternType="solid">
        <fgColor theme="7" tint="0.79998168889431442"/>
        <bgColor indexed="64"/>
      </patternFill>
    </fill>
    <fill>
      <patternFill patternType="solid">
        <fgColor theme="7" tint="0.59999389629810485"/>
        <bgColor indexed="64"/>
      </patternFill>
    </fill>
    <fill>
      <patternFill patternType="solid">
        <fgColor theme="5" tint="0.59999389629810485"/>
        <bgColor indexed="64"/>
      </patternFill>
    </fill>
  </fills>
  <borders count="2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double">
        <color rgb="FF00B050"/>
      </left>
      <right/>
      <top/>
      <bottom/>
      <diagonal/>
    </border>
    <border>
      <left/>
      <right style="thin">
        <color indexed="64"/>
      </right>
      <top/>
      <bottom style="thin">
        <color indexed="64"/>
      </bottom>
      <diagonal/>
    </border>
    <border>
      <left style="double">
        <color theme="5" tint="-0.499984740745262"/>
      </left>
      <right style="double">
        <color theme="5" tint="-0.499984740745262"/>
      </right>
      <top style="double">
        <color theme="5" tint="-0.499984740745262"/>
      </top>
      <bottom style="double">
        <color theme="5" tint="-0.499984740745262"/>
      </bottom>
      <diagonal/>
    </border>
    <border>
      <left style="thin">
        <color indexed="64"/>
      </left>
      <right/>
      <top style="thin">
        <color indexed="64"/>
      </top>
      <bottom/>
      <diagonal/>
    </border>
    <border>
      <left/>
      <right style="double">
        <color theme="5" tint="-0.499984740745262"/>
      </right>
      <top style="double">
        <color theme="5" tint="-0.499984740745262"/>
      </top>
      <bottom style="double">
        <color theme="5" tint="-0.499984740745262"/>
      </bottom>
      <diagonal/>
    </border>
    <border>
      <left style="thin">
        <color rgb="FF3F3F3F"/>
      </left>
      <right style="thin">
        <color rgb="FF3F3F3F"/>
      </right>
      <top style="thin">
        <color rgb="FF3F3F3F"/>
      </top>
      <bottom style="thin">
        <color rgb="FF3F3F3F"/>
      </bottom>
      <diagonal/>
    </border>
    <border>
      <left style="double">
        <color theme="5" tint="-0.499984740745262"/>
      </left>
      <right style="double">
        <color theme="5" tint="-0.499984740745262"/>
      </right>
      <top style="double">
        <color theme="5" tint="-0.499984740745262"/>
      </top>
      <bottom/>
      <diagonal/>
    </border>
    <border>
      <left style="medium">
        <color rgb="FFFF0000"/>
      </left>
      <right style="thin">
        <color indexed="64"/>
      </right>
      <top style="medium">
        <color rgb="FFFF0000"/>
      </top>
      <bottom style="thin">
        <color indexed="64"/>
      </bottom>
      <diagonal/>
    </border>
    <border>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medium">
        <color rgb="FFFF0000"/>
      </right>
      <top/>
      <bottom/>
      <diagonal/>
    </border>
    <border>
      <left/>
      <right style="thin">
        <color indexed="64"/>
      </right>
      <top style="thin">
        <color indexed="64"/>
      </top>
      <bottom/>
      <diagonal/>
    </border>
    <border>
      <left style="medium">
        <color rgb="FFFF0000"/>
      </left>
      <right/>
      <top/>
      <bottom/>
      <diagonal/>
    </border>
    <border>
      <left style="medium">
        <color rgb="FF0000CC"/>
      </left>
      <right style="medium">
        <color rgb="FF0000CC"/>
      </right>
      <top style="medium">
        <color rgb="FF0000CC"/>
      </top>
      <bottom style="medium">
        <color rgb="FF0000CC"/>
      </bottom>
      <diagonal/>
    </border>
    <border>
      <left/>
      <right/>
      <top style="medium">
        <color rgb="FF0000CC"/>
      </top>
      <bottom style="medium">
        <color rgb="FF0000CC"/>
      </bottom>
      <diagonal/>
    </border>
    <border>
      <left/>
      <right style="medium">
        <color rgb="FF0000CC"/>
      </right>
      <top style="medium">
        <color rgb="FF0000CC"/>
      </top>
      <bottom style="medium">
        <color rgb="FF0000CC"/>
      </bottom>
      <diagonal/>
    </border>
    <border>
      <left style="medium">
        <color rgb="FF0000CC"/>
      </left>
      <right/>
      <top style="medium">
        <color rgb="FF0000CC"/>
      </top>
      <bottom style="medium">
        <color rgb="FF0000CC"/>
      </bottom>
      <diagonal/>
    </border>
    <border>
      <left style="thin">
        <color rgb="FF0000CC"/>
      </left>
      <right style="thin">
        <color rgb="FF0000CC"/>
      </right>
      <top style="thin">
        <color rgb="FF0000CC"/>
      </top>
      <bottom style="thin">
        <color rgb="FF0000CC"/>
      </bottom>
      <diagonal/>
    </border>
    <border>
      <left style="medium">
        <color rgb="FF0000CC"/>
      </left>
      <right/>
      <top style="medium">
        <color rgb="FF0000CC"/>
      </top>
      <bottom/>
      <diagonal/>
    </border>
    <border>
      <left style="medium">
        <color rgb="FF0000CC"/>
      </left>
      <right/>
      <top/>
      <bottom/>
      <diagonal/>
    </border>
    <border>
      <left style="medium">
        <color rgb="FF0000CC"/>
      </left>
      <right/>
      <top/>
      <bottom style="medium">
        <color rgb="FF0000CC"/>
      </bottom>
      <diagonal/>
    </border>
    <border>
      <left/>
      <right/>
      <top style="medium">
        <color rgb="FF0000CC"/>
      </top>
      <bottom/>
      <diagonal/>
    </border>
    <border>
      <left/>
      <right style="medium">
        <color rgb="FF0000CC"/>
      </right>
      <top style="medium">
        <color rgb="FF0000CC"/>
      </top>
      <bottom/>
      <diagonal/>
    </border>
    <border>
      <left/>
      <right style="medium">
        <color rgb="FF0000CC"/>
      </right>
      <top/>
      <bottom/>
      <diagonal/>
    </border>
    <border>
      <left/>
      <right style="medium">
        <color rgb="FF0000CC"/>
      </right>
      <top/>
      <bottom style="medium">
        <color rgb="FF0000CC"/>
      </bottom>
      <diagonal/>
    </border>
    <border>
      <left/>
      <right/>
      <top/>
      <bottom style="double">
        <color theme="5" tint="-0.499984740745262"/>
      </bottom>
      <diagonal/>
    </border>
    <border>
      <left style="double">
        <color theme="5" tint="-0.499984740745262"/>
      </left>
      <right style="double">
        <color theme="5" tint="-0.499984740745262"/>
      </right>
      <top/>
      <bottom style="double">
        <color theme="5" tint="-0.499984740745262"/>
      </bottom>
      <diagonal/>
    </border>
    <border>
      <left style="medium">
        <color rgb="FFFF0000"/>
      </left>
      <right/>
      <top/>
      <bottom style="medium">
        <color rgb="FF0000CC"/>
      </bottom>
      <diagonal/>
    </border>
    <border>
      <left/>
      <right/>
      <top/>
      <bottom style="medium">
        <color rgb="FF0000CC"/>
      </bottom>
      <diagonal/>
    </border>
    <border>
      <left style="double">
        <color theme="9" tint="-0.499984740745262"/>
      </left>
      <right/>
      <top style="double">
        <color theme="9" tint="-0.499984740745262"/>
      </top>
      <bottom style="double">
        <color theme="9" tint="-0.499984740745262"/>
      </bottom>
      <diagonal/>
    </border>
    <border>
      <left/>
      <right/>
      <top style="double">
        <color theme="9" tint="-0.499984740745262"/>
      </top>
      <bottom style="double">
        <color theme="9" tint="-0.499984740745262"/>
      </bottom>
      <diagonal/>
    </border>
    <border>
      <left/>
      <right style="double">
        <color theme="9" tint="-0.499984740745262"/>
      </right>
      <top style="double">
        <color theme="9" tint="-0.499984740745262"/>
      </top>
      <bottom style="double">
        <color theme="9" tint="-0.499984740745262"/>
      </bottom>
      <diagonal/>
    </border>
    <border>
      <left style="thin">
        <color indexed="64"/>
      </left>
      <right style="medium">
        <color rgb="FFFF0000"/>
      </right>
      <top style="thin">
        <color indexed="64"/>
      </top>
      <bottom style="thin">
        <color indexed="64"/>
      </bottom>
      <diagonal/>
    </border>
    <border>
      <left/>
      <right/>
      <top style="medium">
        <color rgb="FFFF0000"/>
      </top>
      <bottom style="thin">
        <color indexed="64"/>
      </bottom>
      <diagonal/>
    </border>
    <border>
      <left/>
      <right/>
      <top style="thin">
        <color indexed="64"/>
      </top>
      <bottom style="thin">
        <color indexed="64"/>
      </bottom>
      <diagonal/>
    </border>
    <border>
      <left style="thin">
        <color indexed="64"/>
      </left>
      <right style="thin">
        <color indexed="64"/>
      </right>
      <top style="medium">
        <color rgb="FFFF0000"/>
      </top>
      <bottom style="thin">
        <color indexed="64"/>
      </bottom>
      <diagonal/>
    </border>
    <border>
      <left style="thin">
        <color rgb="FF3F3F3F"/>
      </left>
      <right/>
      <top style="thin">
        <color rgb="FF3F3F3F"/>
      </top>
      <bottom style="thin">
        <color rgb="FF3F3F3F"/>
      </bottom>
      <diagonal/>
    </border>
    <border>
      <left/>
      <right/>
      <top style="thin">
        <color rgb="FF3F3F3F"/>
      </top>
      <bottom style="thin">
        <color rgb="FF3F3F3F"/>
      </bottom>
      <diagonal/>
    </border>
    <border>
      <left/>
      <right/>
      <top style="thin">
        <color rgb="FF3F3F3F"/>
      </top>
      <bottom/>
      <diagonal/>
    </border>
    <border>
      <left/>
      <right/>
      <top style="thin">
        <color rgb="FF3F3F3F"/>
      </top>
      <bottom style="double">
        <color theme="9" tint="-0.499984740745262"/>
      </bottom>
      <diagonal/>
    </border>
    <border>
      <left/>
      <right style="thin">
        <color indexed="64"/>
      </right>
      <top/>
      <bottom/>
      <diagonal/>
    </border>
    <border>
      <left style="medium">
        <color rgb="FFFF0000"/>
      </left>
      <right/>
      <top style="medium">
        <color rgb="FFFF0000"/>
      </top>
      <bottom style="thin">
        <color indexed="64"/>
      </bottom>
      <diagonal/>
    </border>
    <border>
      <left style="thin">
        <color indexed="64"/>
      </left>
      <right/>
      <top style="medium">
        <color rgb="FFFF0000"/>
      </top>
      <bottom style="thin">
        <color indexed="64"/>
      </bottom>
      <diagonal/>
    </border>
    <border>
      <left style="thin">
        <color indexed="64"/>
      </left>
      <right style="thin">
        <color indexed="64"/>
      </right>
      <top style="medium">
        <color rgb="FFFF0000"/>
      </top>
      <bottom/>
      <diagonal/>
    </border>
    <border>
      <left style="thin">
        <color indexed="64"/>
      </left>
      <right style="medium">
        <color rgb="FFFF0000"/>
      </right>
      <top style="medium">
        <color rgb="FFFF0000"/>
      </top>
      <bottom/>
      <diagonal/>
    </border>
    <border>
      <left style="medium">
        <color rgb="FFFF0000"/>
      </left>
      <right/>
      <top style="thin">
        <color indexed="64"/>
      </top>
      <bottom style="thin">
        <color indexed="64"/>
      </bottom>
      <diagonal/>
    </border>
    <border>
      <left style="medium">
        <color rgb="FFFF0000"/>
      </left>
      <right/>
      <top style="thin">
        <color indexed="64"/>
      </top>
      <bottom style="medium">
        <color rgb="FFFF0000"/>
      </bottom>
      <diagonal/>
    </border>
    <border>
      <left style="thin">
        <color indexed="64"/>
      </left>
      <right style="medium">
        <color rgb="FFFF0000"/>
      </right>
      <top style="medium">
        <color rgb="FFFF0000"/>
      </top>
      <bottom style="thin">
        <color indexed="64"/>
      </bottom>
      <diagonal/>
    </border>
    <border>
      <left style="medium">
        <color indexed="64"/>
      </left>
      <right style="medium">
        <color indexed="64"/>
      </right>
      <top style="medium">
        <color indexed="64"/>
      </top>
      <bottom style="medium">
        <color indexed="64"/>
      </bottom>
      <diagonal/>
    </border>
    <border>
      <left style="double">
        <color indexed="64"/>
      </left>
      <right/>
      <top style="double">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bottom style="double">
        <color indexed="64"/>
      </bottom>
      <diagonal/>
    </border>
    <border>
      <left style="double">
        <color indexed="57"/>
      </left>
      <right/>
      <top style="double">
        <color indexed="57"/>
      </top>
      <bottom/>
      <diagonal/>
    </border>
    <border>
      <left/>
      <right/>
      <top style="double">
        <color indexed="57"/>
      </top>
      <bottom/>
      <diagonal/>
    </border>
    <border>
      <left/>
      <right style="double">
        <color indexed="57"/>
      </right>
      <top style="double">
        <color indexed="57"/>
      </top>
      <bottom/>
      <diagonal/>
    </border>
    <border>
      <left style="thin">
        <color rgb="FFCC0099"/>
      </left>
      <right/>
      <top style="thin">
        <color rgb="FFCC0099"/>
      </top>
      <bottom style="thin">
        <color rgb="FFCC0099"/>
      </bottom>
      <diagonal/>
    </border>
    <border>
      <left/>
      <right/>
      <top style="thin">
        <color rgb="FFCC0099"/>
      </top>
      <bottom style="thin">
        <color rgb="FFCC0099"/>
      </bottom>
      <diagonal/>
    </border>
    <border>
      <left/>
      <right style="thin">
        <color rgb="FFCC0099"/>
      </right>
      <top style="thin">
        <color rgb="FFCC0099"/>
      </top>
      <bottom style="thin">
        <color rgb="FFCC0099"/>
      </bottom>
      <diagonal/>
    </border>
    <border>
      <left/>
      <right style="thin">
        <color rgb="FFD60093"/>
      </right>
      <top style="thin">
        <color rgb="FFD60093"/>
      </top>
      <bottom style="thin">
        <color rgb="FFD60093"/>
      </bottom>
      <diagonal/>
    </border>
    <border>
      <left style="thin">
        <color rgb="FFD60093"/>
      </left>
      <right style="thin">
        <color rgb="FFD60093"/>
      </right>
      <top style="thin">
        <color rgb="FFD60093"/>
      </top>
      <bottom style="thin">
        <color rgb="FFD60093"/>
      </bottom>
      <diagonal/>
    </border>
    <border>
      <left style="thin">
        <color rgb="FFD60093"/>
      </left>
      <right/>
      <top style="thin">
        <color rgb="FFD60093"/>
      </top>
      <bottom style="thin">
        <color rgb="FFD60093"/>
      </bottom>
      <diagonal/>
    </border>
    <border>
      <left style="double">
        <color indexed="57"/>
      </left>
      <right/>
      <top/>
      <bottom style="thin">
        <color indexed="46"/>
      </bottom>
      <diagonal/>
    </border>
    <border>
      <left/>
      <right/>
      <top/>
      <bottom style="thin">
        <color indexed="46"/>
      </bottom>
      <diagonal/>
    </border>
    <border>
      <left/>
      <right style="double">
        <color indexed="57"/>
      </right>
      <top/>
      <bottom style="thin">
        <color indexed="46"/>
      </bottom>
      <diagonal/>
    </border>
    <border>
      <left style="thin">
        <color rgb="FFD60093"/>
      </left>
      <right style="thin">
        <color rgb="FFD60093"/>
      </right>
      <top/>
      <bottom style="thin">
        <color rgb="FFD60093"/>
      </bottom>
      <diagonal/>
    </border>
    <border>
      <left/>
      <right style="thin">
        <color rgb="FFD60093"/>
      </right>
      <top/>
      <bottom style="thin">
        <color rgb="FFD60093"/>
      </bottom>
      <diagonal/>
    </border>
    <border>
      <left style="double">
        <color indexed="57"/>
      </left>
      <right style="thin">
        <color indexed="46"/>
      </right>
      <top style="thin">
        <color indexed="46"/>
      </top>
      <bottom style="thin">
        <color indexed="46"/>
      </bottom>
      <diagonal/>
    </border>
    <border>
      <left style="thin">
        <color indexed="46"/>
      </left>
      <right style="thin">
        <color indexed="46"/>
      </right>
      <top style="thin">
        <color indexed="46"/>
      </top>
      <bottom style="thin">
        <color indexed="46"/>
      </bottom>
      <diagonal/>
    </border>
    <border>
      <left style="thin">
        <color indexed="46"/>
      </left>
      <right style="double">
        <color indexed="57"/>
      </right>
      <top style="thin">
        <color indexed="46"/>
      </top>
      <bottom style="thin">
        <color indexed="46"/>
      </bottom>
      <diagonal/>
    </border>
    <border>
      <left style="thin">
        <color rgb="FFCC99FF"/>
      </left>
      <right style="thin">
        <color rgb="FFCC99FF"/>
      </right>
      <top style="thin">
        <color rgb="FFCC99FF"/>
      </top>
      <bottom style="thin">
        <color rgb="FFCC99FF"/>
      </bottom>
      <diagonal/>
    </border>
    <border>
      <left style="thin">
        <color rgb="FFCC99FF"/>
      </left>
      <right style="double">
        <color indexed="57"/>
      </right>
      <top style="thin">
        <color rgb="FFCC99FF"/>
      </top>
      <bottom style="thin">
        <color rgb="FFCC99FF"/>
      </bottom>
      <diagonal/>
    </border>
    <border>
      <left style="double">
        <color indexed="17"/>
      </left>
      <right/>
      <top/>
      <bottom/>
      <diagonal/>
    </border>
    <border>
      <left/>
      <right style="double">
        <color indexed="17"/>
      </right>
      <top/>
      <bottom/>
      <diagonal/>
    </border>
    <border>
      <left style="double">
        <color indexed="57"/>
      </left>
      <right style="thin">
        <color indexed="46"/>
      </right>
      <top style="double">
        <color indexed="57"/>
      </top>
      <bottom style="thin">
        <color indexed="46"/>
      </bottom>
      <diagonal/>
    </border>
    <border>
      <left style="thin">
        <color indexed="46"/>
      </left>
      <right style="thin">
        <color indexed="46"/>
      </right>
      <top style="double">
        <color indexed="57"/>
      </top>
      <bottom style="thin">
        <color indexed="46"/>
      </bottom>
      <diagonal/>
    </border>
    <border>
      <left style="thin">
        <color indexed="46"/>
      </left>
      <right style="double">
        <color indexed="57"/>
      </right>
      <top style="double">
        <color indexed="57"/>
      </top>
      <bottom style="thin">
        <color indexed="46"/>
      </bottom>
      <diagonal/>
    </border>
    <border>
      <left style="thin">
        <color indexed="46"/>
      </left>
      <right style="thin">
        <color indexed="46"/>
      </right>
      <top style="thin">
        <color indexed="46"/>
      </top>
      <bottom style="double">
        <color indexed="57"/>
      </bottom>
      <diagonal/>
    </border>
    <border>
      <left style="thin">
        <color indexed="46"/>
      </left>
      <right style="double">
        <color indexed="57"/>
      </right>
      <top style="thin">
        <color indexed="46"/>
      </top>
      <bottom style="double">
        <color indexed="57"/>
      </bottom>
      <diagonal/>
    </border>
    <border>
      <left/>
      <right style="thin">
        <color rgb="FFD60093"/>
      </right>
      <top/>
      <bottom/>
      <diagonal/>
    </border>
    <border>
      <left/>
      <right style="double">
        <color indexed="57"/>
      </right>
      <top/>
      <bottom/>
      <diagonal/>
    </border>
    <border>
      <left style="thin">
        <color rgb="FFD60093"/>
      </left>
      <right style="thin">
        <color rgb="FFD60093"/>
      </right>
      <top style="thin">
        <color rgb="FFCC0099"/>
      </top>
      <bottom/>
      <diagonal/>
    </border>
    <border>
      <left/>
      <right style="thin">
        <color rgb="FFD60093"/>
      </right>
      <top style="thin">
        <color rgb="FFD60093"/>
      </top>
      <bottom/>
      <diagonal/>
    </border>
    <border>
      <left style="thin">
        <color rgb="FFD60093"/>
      </left>
      <right style="thin">
        <color rgb="FFD60093"/>
      </right>
      <top style="thin">
        <color rgb="FFD60093"/>
      </top>
      <bottom/>
      <diagonal/>
    </border>
    <border>
      <left style="thin">
        <color rgb="FFD60093"/>
      </left>
      <right style="thin">
        <color rgb="FFD60093"/>
      </right>
      <top/>
      <bottom/>
      <diagonal/>
    </border>
    <border>
      <left style="thin">
        <color rgb="FFD60093"/>
      </left>
      <right/>
      <top style="thin">
        <color rgb="FFD60093"/>
      </top>
      <bottom/>
      <diagonal/>
    </border>
    <border>
      <left style="thin">
        <color rgb="FFD60093"/>
      </left>
      <right/>
      <top/>
      <bottom style="thin">
        <color rgb="FFD60093"/>
      </bottom>
      <diagonal/>
    </border>
    <border>
      <left style="thin">
        <color rgb="FFCC00CC"/>
      </left>
      <right style="thin">
        <color rgb="FFCC00CC"/>
      </right>
      <top style="thin">
        <color rgb="FFCC00CC"/>
      </top>
      <bottom style="thin">
        <color rgb="FFCC00CC"/>
      </bottom>
      <diagonal/>
    </border>
    <border>
      <left style="thin">
        <color rgb="FFCC00CC"/>
      </left>
      <right style="thin">
        <color rgb="FFCC00CC"/>
      </right>
      <top/>
      <bottom style="thin">
        <color rgb="FFCC00CC"/>
      </bottom>
      <diagonal/>
    </border>
    <border>
      <left style="thin">
        <color rgb="FFCC00CC"/>
      </left>
      <right style="thin">
        <color rgb="FFCC00CC"/>
      </right>
      <top style="thin">
        <color rgb="FFCC00CC"/>
      </top>
      <bottom/>
      <diagonal/>
    </border>
    <border>
      <left style="thin">
        <color rgb="FFCC00CC"/>
      </left>
      <right/>
      <top style="thin">
        <color rgb="FFCC00CC"/>
      </top>
      <bottom/>
      <diagonal/>
    </border>
    <border>
      <left/>
      <right/>
      <top style="thin">
        <color rgb="FFCC00CC"/>
      </top>
      <bottom/>
      <diagonal/>
    </border>
    <border>
      <left/>
      <right style="thin">
        <color rgb="FFCC00CC"/>
      </right>
      <top style="thin">
        <color rgb="FFCC00CC"/>
      </top>
      <bottom/>
      <diagonal/>
    </border>
    <border>
      <left style="thin">
        <color rgb="FFCC00CC"/>
      </left>
      <right/>
      <top/>
      <bottom/>
      <diagonal/>
    </border>
    <border>
      <left/>
      <right style="thin">
        <color rgb="FFCC00CC"/>
      </right>
      <top/>
      <bottom/>
      <diagonal/>
    </border>
    <border>
      <left style="thin">
        <color rgb="FFCC00CC"/>
      </left>
      <right/>
      <top/>
      <bottom style="thin">
        <color rgb="FFCC00CC"/>
      </bottom>
      <diagonal/>
    </border>
    <border>
      <left/>
      <right/>
      <top/>
      <bottom style="thin">
        <color rgb="FFCC00CC"/>
      </bottom>
      <diagonal/>
    </border>
    <border>
      <left/>
      <right style="thin">
        <color rgb="FFCC00CC"/>
      </right>
      <top/>
      <bottom style="thin">
        <color rgb="FFCC00CC"/>
      </bottom>
      <diagonal/>
    </border>
    <border>
      <left/>
      <right/>
      <top style="thin">
        <color rgb="FFCC0099"/>
      </top>
      <bottom/>
      <diagonal/>
    </border>
    <border>
      <left/>
      <right/>
      <top/>
      <bottom style="thin">
        <color rgb="FFD60093"/>
      </bottom>
      <diagonal/>
    </border>
    <border>
      <left style="thin">
        <color rgb="FFCC0099"/>
      </left>
      <right/>
      <top style="thin">
        <color rgb="FFCC0099"/>
      </top>
      <bottom/>
      <diagonal/>
    </border>
    <border>
      <left/>
      <right style="thin">
        <color rgb="FFCC0099"/>
      </right>
      <top style="thin">
        <color rgb="FFCC0099"/>
      </top>
      <bottom/>
      <diagonal/>
    </border>
    <border>
      <left style="double">
        <color indexed="64"/>
      </left>
      <right/>
      <top style="thin">
        <color indexed="64"/>
      </top>
      <bottom style="thin">
        <color indexed="64"/>
      </bottom>
      <diagonal/>
    </border>
    <border>
      <left style="thin">
        <color indexed="64"/>
      </left>
      <right style="thin">
        <color indexed="64"/>
      </right>
      <top/>
      <bottom style="double">
        <color indexed="64"/>
      </bottom>
      <diagonal/>
    </border>
    <border>
      <left style="double">
        <color rgb="FF0000CC"/>
      </left>
      <right style="double">
        <color rgb="FF0000CC"/>
      </right>
      <top style="double">
        <color rgb="FF0000CC"/>
      </top>
      <bottom style="double">
        <color rgb="FF0000CC"/>
      </bottom>
      <diagonal/>
    </border>
    <border>
      <left style="double">
        <color theme="9" tint="-0.499984740745262"/>
      </left>
      <right/>
      <top style="double">
        <color theme="5" tint="-0.499984740745262"/>
      </top>
      <bottom style="double">
        <color theme="5" tint="-0.499984740745262"/>
      </bottom>
      <diagonal/>
    </border>
    <border>
      <left style="thin">
        <color rgb="FFCC00CC"/>
      </left>
      <right style="thin">
        <color rgb="FFD60093"/>
      </right>
      <top style="thin">
        <color rgb="FFCC00CC"/>
      </top>
      <bottom style="thin">
        <color rgb="FFD60093"/>
      </bottom>
      <diagonal/>
    </border>
    <border>
      <left style="medium">
        <color rgb="FFFF3300"/>
      </left>
      <right style="medium">
        <color rgb="FFFF3300"/>
      </right>
      <top style="medium">
        <color rgb="FFFF3300"/>
      </top>
      <bottom style="thin">
        <color rgb="FF0000CC"/>
      </bottom>
      <diagonal/>
    </border>
    <border>
      <left style="medium">
        <color rgb="FFFF3300"/>
      </left>
      <right style="medium">
        <color rgb="FFFF3300"/>
      </right>
      <top style="thin">
        <color rgb="FF0000CC"/>
      </top>
      <bottom style="thin">
        <color rgb="FF0000CC"/>
      </bottom>
      <diagonal/>
    </border>
    <border>
      <left style="medium">
        <color rgb="FFFF3300"/>
      </left>
      <right style="medium">
        <color rgb="FFFF3300"/>
      </right>
      <top style="thin">
        <color rgb="FF0000CC"/>
      </top>
      <bottom/>
      <diagonal/>
    </border>
    <border>
      <left style="medium">
        <color rgb="FFFF3300"/>
      </left>
      <right style="medium">
        <color rgb="FFFF3300"/>
      </right>
      <top style="thin">
        <color rgb="FF0000CC"/>
      </top>
      <bottom style="medium">
        <color rgb="FFFF3300"/>
      </bottom>
      <diagonal/>
    </border>
    <border>
      <left style="medium">
        <color rgb="FFFF3300"/>
      </left>
      <right style="medium">
        <color rgb="FFFF3300"/>
      </right>
      <top style="medium">
        <color rgb="FFFF3300"/>
      </top>
      <bottom/>
      <diagonal/>
    </border>
    <border>
      <left style="medium">
        <color rgb="FFFF3300"/>
      </left>
      <right style="medium">
        <color rgb="FFFF3300"/>
      </right>
      <top/>
      <bottom/>
      <diagonal/>
    </border>
    <border>
      <left style="medium">
        <color rgb="FFFF3300"/>
      </left>
      <right style="medium">
        <color rgb="FFFF3300"/>
      </right>
      <top/>
      <bottom style="medium">
        <color rgb="FFFF3300"/>
      </bottom>
      <diagonal/>
    </border>
    <border>
      <left style="medium">
        <color rgb="FFFFFF00"/>
      </left>
      <right/>
      <top style="medium">
        <color rgb="FFFFFF00"/>
      </top>
      <bottom/>
      <diagonal/>
    </border>
    <border>
      <left/>
      <right/>
      <top style="medium">
        <color rgb="FFFFFF00"/>
      </top>
      <bottom/>
      <diagonal/>
    </border>
    <border>
      <left/>
      <right style="medium">
        <color rgb="FFFFFF00"/>
      </right>
      <top style="medium">
        <color rgb="FFFFFF00"/>
      </top>
      <bottom/>
      <diagonal/>
    </border>
    <border>
      <left style="medium">
        <color rgb="FFFFFF00"/>
      </left>
      <right/>
      <top/>
      <bottom/>
      <diagonal/>
    </border>
    <border>
      <left/>
      <right style="medium">
        <color rgb="FFFFFF00"/>
      </right>
      <top/>
      <bottom/>
      <diagonal/>
    </border>
    <border>
      <left style="medium">
        <color rgb="FFFFFF00"/>
      </left>
      <right/>
      <top/>
      <bottom style="medium">
        <color rgb="FFFFFF00"/>
      </bottom>
      <diagonal/>
    </border>
    <border>
      <left/>
      <right/>
      <top/>
      <bottom style="medium">
        <color rgb="FFFFFF00"/>
      </bottom>
      <diagonal/>
    </border>
    <border>
      <left/>
      <right style="medium">
        <color rgb="FFFFFF00"/>
      </right>
      <top/>
      <bottom style="medium">
        <color rgb="FFFFFF00"/>
      </bottom>
      <diagonal/>
    </border>
    <border>
      <left style="medium">
        <color rgb="FFFFFF00"/>
      </left>
      <right style="medium">
        <color rgb="FFFFFF00"/>
      </right>
      <top style="medium">
        <color rgb="FFFFFF00"/>
      </top>
      <bottom/>
      <diagonal/>
    </border>
    <border>
      <left style="medium">
        <color rgb="FFFFFF00"/>
      </left>
      <right style="medium">
        <color rgb="FFFFFF00"/>
      </right>
      <top/>
      <bottom style="double">
        <color rgb="FF00B050"/>
      </bottom>
      <diagonal/>
    </border>
    <border>
      <left style="medium">
        <color rgb="FFFFFF00"/>
      </left>
      <right style="medium">
        <color rgb="FFFFFF00"/>
      </right>
      <top style="double">
        <color rgb="FF00B050"/>
      </top>
      <bottom/>
      <diagonal/>
    </border>
    <border>
      <left style="medium">
        <color rgb="FFFFFF00"/>
      </left>
      <right style="medium">
        <color rgb="FFFFFF00"/>
      </right>
      <top/>
      <bottom style="medium">
        <color rgb="FFFFFF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0000CC"/>
      </left>
      <right style="medium">
        <color rgb="FF0000CC"/>
      </right>
      <top style="medium">
        <color rgb="FF0000CC"/>
      </top>
      <bottom/>
      <diagonal/>
    </border>
    <border>
      <left style="medium">
        <color rgb="FF0000CC"/>
      </left>
      <right style="medium">
        <color rgb="FF0000CC"/>
      </right>
      <top/>
      <bottom/>
      <diagonal/>
    </border>
    <border>
      <left style="medium">
        <color rgb="FF0000CC"/>
      </left>
      <right style="medium">
        <color rgb="FF0000CC"/>
      </right>
      <top/>
      <bottom style="medium">
        <color rgb="FF0000CC"/>
      </bottom>
      <diagonal/>
    </border>
    <border>
      <left style="medium">
        <color rgb="FFFF0000"/>
      </left>
      <right/>
      <top style="medium">
        <color rgb="FFFF0000"/>
      </top>
      <bottom/>
      <diagonal/>
    </border>
    <border>
      <left style="thin">
        <color rgb="FF0000CC"/>
      </left>
      <right style="thin">
        <color rgb="FF0000CC"/>
      </right>
      <top style="medium">
        <color rgb="FFFF0000"/>
      </top>
      <bottom style="thin">
        <color rgb="FF0000CC"/>
      </bottom>
      <diagonal/>
    </border>
    <border>
      <left style="thin">
        <color rgb="FF0000CC"/>
      </left>
      <right style="medium">
        <color rgb="FFFF0000"/>
      </right>
      <top style="medium">
        <color rgb="FFFF0000"/>
      </top>
      <bottom style="thin">
        <color rgb="FF0000CC"/>
      </bottom>
      <diagonal/>
    </border>
    <border>
      <left style="thin">
        <color rgb="FF0000CC"/>
      </left>
      <right style="medium">
        <color rgb="FFFF0000"/>
      </right>
      <top style="thin">
        <color rgb="FF0000CC"/>
      </top>
      <bottom style="thin">
        <color rgb="FF0000CC"/>
      </bottom>
      <diagonal/>
    </border>
    <border>
      <left style="thin">
        <color rgb="FF0000CC"/>
      </left>
      <right style="thin">
        <color rgb="FF0000CC"/>
      </right>
      <top style="thin">
        <color rgb="FF0000CC"/>
      </top>
      <bottom style="medium">
        <color rgb="FFFF0000"/>
      </bottom>
      <diagonal/>
    </border>
    <border>
      <left style="thin">
        <color rgb="FF0000CC"/>
      </left>
      <right style="medium">
        <color rgb="FFFF0000"/>
      </right>
      <top style="thin">
        <color rgb="FF0000CC"/>
      </top>
      <bottom style="medium">
        <color rgb="FFFF0000"/>
      </bottom>
      <diagonal/>
    </border>
    <border>
      <left style="medium">
        <color rgb="FFCC00CC"/>
      </left>
      <right style="medium">
        <color rgb="FFCC00CC"/>
      </right>
      <top style="medium">
        <color rgb="FFCC00CC"/>
      </top>
      <bottom style="medium">
        <color rgb="FFCC00CC"/>
      </bottom>
      <diagonal/>
    </border>
    <border>
      <left style="thin">
        <color rgb="FF006600"/>
      </left>
      <right style="thin">
        <color rgb="FF006600"/>
      </right>
      <top style="thin">
        <color rgb="FF006600"/>
      </top>
      <bottom/>
      <diagonal/>
    </border>
    <border>
      <left style="thin">
        <color rgb="FF006600"/>
      </left>
      <right style="thin">
        <color rgb="FF006600"/>
      </right>
      <top style="thin">
        <color rgb="FF006600"/>
      </top>
      <bottom style="thin">
        <color rgb="FF006600"/>
      </bottom>
      <diagonal/>
    </border>
    <border>
      <left style="thin">
        <color rgb="FF006600"/>
      </left>
      <right/>
      <top style="thin">
        <color rgb="FF006600"/>
      </top>
      <bottom/>
      <diagonal/>
    </border>
    <border>
      <left style="thin">
        <color rgb="FF006600"/>
      </left>
      <right style="thin">
        <color rgb="FF006600"/>
      </right>
      <top/>
      <bottom/>
      <diagonal/>
    </border>
    <border>
      <left style="thin">
        <color rgb="FF006600"/>
      </left>
      <right/>
      <top/>
      <bottom/>
      <diagonal/>
    </border>
    <border>
      <left style="thin">
        <color rgb="FF006600"/>
      </left>
      <right style="thin">
        <color rgb="FF006600"/>
      </right>
      <top/>
      <bottom style="thin">
        <color rgb="FF006600"/>
      </bottom>
      <diagonal/>
    </border>
    <border>
      <left style="thin">
        <color rgb="FF006600"/>
      </left>
      <right/>
      <top/>
      <bottom style="thin">
        <color rgb="FF006600"/>
      </bottom>
      <diagonal/>
    </border>
    <border>
      <left style="thin">
        <color rgb="FF006600"/>
      </left>
      <right/>
      <top style="thin">
        <color rgb="FF006600"/>
      </top>
      <bottom style="thin">
        <color rgb="FF006600"/>
      </bottom>
      <diagonal/>
    </border>
    <border>
      <left/>
      <right/>
      <top style="thin">
        <color rgb="FF006600"/>
      </top>
      <bottom style="thin">
        <color rgb="FF006600"/>
      </bottom>
      <diagonal/>
    </border>
    <border>
      <left/>
      <right/>
      <top style="thin">
        <color rgb="FF006600"/>
      </top>
      <bottom/>
      <diagonal/>
    </border>
    <border>
      <left/>
      <right style="thin">
        <color rgb="FF006600"/>
      </right>
      <top style="thin">
        <color rgb="FF006600"/>
      </top>
      <bottom/>
      <diagonal/>
    </border>
    <border>
      <left/>
      <right style="thin">
        <color rgb="FF006600"/>
      </right>
      <top style="thin">
        <color rgb="FF006600"/>
      </top>
      <bottom style="thin">
        <color rgb="FF006600"/>
      </bottom>
      <diagonal/>
    </border>
    <border>
      <left/>
      <right style="thin">
        <color rgb="FF006600"/>
      </right>
      <top/>
      <bottom style="thin">
        <color rgb="FF006600"/>
      </bottom>
      <diagonal/>
    </border>
    <border>
      <left/>
      <right/>
      <top/>
      <bottom style="thin">
        <color rgb="FF006600"/>
      </bottom>
      <diagonal/>
    </border>
    <border>
      <left style="medium">
        <color rgb="FF006600"/>
      </left>
      <right/>
      <top style="medium">
        <color rgb="FF006600"/>
      </top>
      <bottom/>
      <diagonal/>
    </border>
    <border>
      <left/>
      <right style="medium">
        <color rgb="FF006600"/>
      </right>
      <top style="medium">
        <color rgb="FF006600"/>
      </top>
      <bottom/>
      <diagonal/>
    </border>
    <border>
      <left/>
      <right style="medium">
        <color rgb="FF006600"/>
      </right>
      <top/>
      <bottom/>
      <diagonal/>
    </border>
    <border>
      <left style="medium">
        <color rgb="FF006600"/>
      </left>
      <right/>
      <top/>
      <bottom style="medium">
        <color rgb="FF006600"/>
      </bottom>
      <diagonal/>
    </border>
    <border>
      <left/>
      <right style="medium">
        <color rgb="FF006600"/>
      </right>
      <top/>
      <bottom style="medium">
        <color rgb="FF006600"/>
      </bottom>
      <diagonal/>
    </border>
    <border>
      <left/>
      <right style="medium">
        <color rgb="FFFF0000"/>
      </right>
      <top style="medium">
        <color rgb="FFFF0000"/>
      </top>
      <bottom style="thin">
        <color indexed="64"/>
      </bottom>
      <diagonal/>
    </border>
    <border>
      <left/>
      <right style="medium">
        <color rgb="FFFF0000"/>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right style="thin">
        <color indexed="64"/>
      </right>
      <top style="thin">
        <color indexed="64"/>
      </top>
      <bottom style="medium">
        <color rgb="FFFF0000"/>
      </bottom>
      <diagonal/>
    </border>
    <border>
      <left/>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right style="medium">
        <color rgb="FFFF0000"/>
      </right>
      <top style="thin">
        <color indexed="64"/>
      </top>
      <bottom style="medium">
        <color rgb="FFFF0000"/>
      </bottom>
      <diagonal/>
    </border>
    <border>
      <left style="thin">
        <color indexed="64"/>
      </left>
      <right/>
      <top/>
      <bottom style="medium">
        <color rgb="FFFF0000"/>
      </bottom>
      <diagonal/>
    </border>
    <border>
      <left style="thin">
        <color indexed="64"/>
      </left>
      <right style="thin">
        <color indexed="64"/>
      </right>
      <top/>
      <bottom style="medium">
        <color rgb="FFFF0000"/>
      </bottom>
      <diagonal/>
    </border>
    <border>
      <left style="thin">
        <color indexed="64"/>
      </left>
      <right style="medium">
        <color rgb="FFFF0000"/>
      </right>
      <top style="thin">
        <color indexed="64"/>
      </top>
      <bottom style="medium">
        <color rgb="FFFF0000"/>
      </bottom>
      <diagonal/>
    </border>
    <border>
      <left/>
      <right/>
      <top style="medium">
        <color rgb="FF006600"/>
      </top>
      <bottom/>
      <diagonal/>
    </border>
    <border>
      <left/>
      <right/>
      <top/>
      <bottom style="medium">
        <color rgb="FF006600"/>
      </bottom>
      <diagonal/>
    </border>
    <border>
      <left/>
      <right style="thin">
        <color rgb="FF006600"/>
      </right>
      <top/>
      <bottom style="thin">
        <color indexed="64"/>
      </bottom>
      <diagonal/>
    </border>
    <border>
      <left style="double">
        <color theme="5" tint="-0.499984740745262"/>
      </left>
      <right/>
      <top style="double">
        <color theme="5" tint="-0.499984740745262"/>
      </top>
      <bottom style="double">
        <color theme="5" tint="-0.499984740745262"/>
      </bottom>
      <diagonal/>
    </border>
    <border>
      <left/>
      <right/>
      <top style="double">
        <color theme="5" tint="-0.499984740745262"/>
      </top>
      <bottom style="double">
        <color theme="5" tint="-0.499984740745262"/>
      </bottom>
      <diagonal/>
    </border>
    <border>
      <left style="medium">
        <color rgb="FFFF0000"/>
      </left>
      <right style="thin">
        <color indexed="64"/>
      </right>
      <top style="thin">
        <color indexed="64"/>
      </top>
      <bottom/>
      <diagonal/>
    </border>
    <border>
      <left/>
      <right style="medium">
        <color rgb="FF006600"/>
      </right>
      <top/>
      <bottom style="double">
        <color theme="5" tint="-0.499984740745262"/>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style="thin">
        <color indexed="64"/>
      </bottom>
      <diagonal/>
    </border>
    <border>
      <left style="medium">
        <color rgb="FFFFC000"/>
      </left>
      <right/>
      <top style="medium">
        <color rgb="FFFFC000"/>
      </top>
      <bottom/>
      <diagonal/>
    </border>
    <border>
      <left style="medium">
        <color rgb="FFFFC000"/>
      </left>
      <right/>
      <top/>
      <bottom/>
      <diagonal/>
    </border>
    <border>
      <left style="medium">
        <color rgb="FFFFC000"/>
      </left>
      <right/>
      <top/>
      <bottom style="medium">
        <color rgb="FFFFC000"/>
      </bottom>
      <diagonal/>
    </border>
    <border>
      <left style="medium">
        <color rgb="FFFF0000"/>
      </left>
      <right/>
      <top style="thin">
        <color indexed="64"/>
      </top>
      <bottom/>
      <diagonal/>
    </border>
  </borders>
  <cellStyleXfs count="3">
    <xf numFmtId="0" fontId="0" fillId="0" borderId="0"/>
    <xf numFmtId="0" fontId="24" fillId="17" borderId="16" applyNumberFormat="0" applyAlignment="0" applyProtection="0"/>
    <xf numFmtId="0" fontId="30" fillId="0" borderId="0" applyNumberFormat="0" applyFill="0" applyBorder="0" applyAlignment="0" applyProtection="0">
      <alignment vertical="top"/>
      <protection locked="0"/>
    </xf>
  </cellStyleXfs>
  <cellXfs count="1020">
    <xf numFmtId="0" fontId="0" fillId="0" borderId="0" xfId="0"/>
    <xf numFmtId="0" fontId="1" fillId="7" borderId="0" xfId="0" applyFont="1" applyFill="1" applyAlignment="1" applyProtection="1">
      <alignment horizontal="center" vertical="center" wrapText="1"/>
      <protection hidden="1"/>
    </xf>
    <xf numFmtId="0" fontId="1" fillId="0" borderId="0" xfId="0" applyFont="1" applyAlignment="1" applyProtection="1">
      <alignment horizontal="center" vertical="center" wrapText="1"/>
      <protection hidden="1"/>
    </xf>
    <xf numFmtId="0" fontId="2" fillId="7" borderId="0" xfId="0" applyFont="1" applyFill="1" applyAlignment="1" applyProtection="1">
      <alignment horizontal="center" vertical="center" wrapText="1"/>
      <protection hidden="1"/>
    </xf>
    <xf numFmtId="0" fontId="1" fillId="3" borderId="0" xfId="0" applyFont="1" applyFill="1" applyAlignment="1" applyProtection="1">
      <alignment horizontal="center" vertical="center" wrapText="1"/>
      <protection hidden="1"/>
    </xf>
    <xf numFmtId="0" fontId="4" fillId="0" borderId="0" xfId="0" applyFont="1" applyBorder="1" applyAlignment="1">
      <alignment horizontal="center" vertical="center" wrapText="1"/>
    </xf>
    <xf numFmtId="0" fontId="2" fillId="0" borderId="0" xfId="0" applyFont="1" applyAlignment="1" applyProtection="1">
      <alignment horizontal="center" vertical="center" wrapText="1"/>
      <protection hidden="1"/>
    </xf>
    <xf numFmtId="0" fontId="10" fillId="0" borderId="5" xfId="0" applyFont="1" applyFill="1" applyBorder="1" applyAlignment="1" applyProtection="1">
      <alignment horizontal="center" vertical="center" wrapText="1"/>
      <protection locked="0"/>
    </xf>
    <xf numFmtId="0" fontId="11" fillId="8" borderId="17" xfId="0" applyFont="1" applyFill="1" applyBorder="1" applyAlignment="1" applyProtection="1">
      <alignment horizontal="center" vertical="center" wrapText="1"/>
      <protection locked="0"/>
    </xf>
    <xf numFmtId="0" fontId="10" fillId="0" borderId="18" xfId="0" applyFont="1" applyFill="1" applyBorder="1" applyAlignment="1" applyProtection="1">
      <alignment horizontal="center" vertical="center" wrapText="1"/>
      <protection locked="0"/>
    </xf>
    <xf numFmtId="0" fontId="10" fillId="0" borderId="19" xfId="0" applyFont="1" applyFill="1" applyBorder="1" applyAlignment="1" applyProtection="1">
      <alignment horizontal="center" vertical="center" wrapText="1"/>
      <protection locked="0"/>
    </xf>
    <xf numFmtId="0" fontId="10" fillId="0" borderId="20" xfId="0" applyFont="1" applyFill="1" applyBorder="1" applyAlignment="1" applyProtection="1">
      <alignment horizontal="center" vertical="center" wrapText="1"/>
      <protection locked="0"/>
    </xf>
    <xf numFmtId="0" fontId="0" fillId="18" borderId="0" xfId="0" applyFill="1"/>
    <xf numFmtId="0" fontId="0" fillId="0" borderId="0" xfId="0" applyFill="1"/>
    <xf numFmtId="0" fontId="33" fillId="0" borderId="0" xfId="0" applyFont="1" applyAlignment="1" applyProtection="1">
      <alignment horizontal="center" vertical="center" wrapText="1"/>
      <protection hidden="1"/>
    </xf>
    <xf numFmtId="0" fontId="34" fillId="0" borderId="0" xfId="0" applyFont="1" applyAlignment="1" applyProtection="1">
      <alignment horizontal="center" vertical="center" wrapText="1"/>
      <protection hidden="1"/>
    </xf>
    <xf numFmtId="0" fontId="4" fillId="0" borderId="0" xfId="0" applyFont="1" applyBorder="1" applyAlignment="1">
      <alignment horizontal="justify" vertical="center" wrapText="1"/>
    </xf>
    <xf numFmtId="0" fontId="22" fillId="0" borderId="21" xfId="0" applyFont="1" applyBorder="1" applyAlignment="1">
      <alignment horizontal="center" vertical="center" wrapText="1"/>
    </xf>
    <xf numFmtId="0" fontId="22" fillId="0" borderId="23" xfId="0" applyFont="1" applyBorder="1" applyAlignment="1">
      <alignment horizontal="center" vertical="center" wrapText="1"/>
    </xf>
    <xf numFmtId="0" fontId="4" fillId="0" borderId="27" xfId="0" applyFont="1" applyBorder="1" applyAlignment="1">
      <alignment horizontal="justify" vertical="center" wrapText="1"/>
    </xf>
    <xf numFmtId="0" fontId="4" fillId="0" borderId="28" xfId="0" applyFont="1" applyBorder="1" applyAlignment="1">
      <alignment horizontal="center" vertical="center" wrapText="1"/>
    </xf>
    <xf numFmtId="0" fontId="20" fillId="0" borderId="24" xfId="0" applyFont="1" applyBorder="1" applyAlignment="1">
      <alignment horizontal="center" vertical="center" wrapText="1"/>
    </xf>
    <xf numFmtId="0" fontId="38" fillId="0" borderId="0" xfId="0" applyFont="1" applyAlignment="1" applyProtection="1">
      <alignment horizontal="center" vertical="center" wrapText="1"/>
      <protection hidden="1"/>
    </xf>
    <xf numFmtId="0" fontId="33" fillId="7" borderId="0" xfId="0" applyFont="1" applyFill="1" applyAlignment="1">
      <alignment horizontal="center" vertical="center" wrapText="1"/>
    </xf>
    <xf numFmtId="0" fontId="39" fillId="0" borderId="0" xfId="0" applyFont="1" applyAlignment="1" applyProtection="1">
      <alignment horizontal="center" vertical="center" wrapText="1"/>
      <protection hidden="1"/>
    </xf>
    <xf numFmtId="0" fontId="40" fillId="0" borderId="0" xfId="0" applyFont="1" applyAlignment="1" applyProtection="1">
      <alignment horizontal="center" vertical="center" wrapText="1"/>
      <protection hidden="1"/>
    </xf>
    <xf numFmtId="0" fontId="41" fillId="7" borderId="0" xfId="0" applyFont="1" applyFill="1" applyBorder="1" applyAlignment="1">
      <alignment horizontal="center" vertical="center" wrapText="1"/>
    </xf>
    <xf numFmtId="0" fontId="33" fillId="7" borderId="0" xfId="0" applyFont="1" applyFill="1" applyBorder="1" applyAlignment="1">
      <alignment horizontal="center" vertical="center" wrapText="1"/>
    </xf>
    <xf numFmtId="0" fontId="18" fillId="14" borderId="42" xfId="0" applyFont="1" applyFill="1" applyBorder="1" applyAlignment="1" applyProtection="1">
      <alignment horizontal="right" vertical="center" wrapText="1"/>
      <protection hidden="1"/>
    </xf>
    <xf numFmtId="0" fontId="10" fillId="0" borderId="44" xfId="0" applyFont="1" applyFill="1" applyBorder="1" applyAlignment="1" applyProtection="1">
      <alignment horizontal="center" vertical="center" wrapText="1"/>
      <protection locked="0"/>
    </xf>
    <xf numFmtId="0" fontId="10" fillId="0" borderId="45" xfId="0" applyFont="1" applyFill="1" applyBorder="1" applyAlignment="1" applyProtection="1">
      <alignment horizontal="center" vertical="center" wrapText="1"/>
      <protection locked="0"/>
    </xf>
    <xf numFmtId="0" fontId="10" fillId="0" borderId="46" xfId="0" applyFont="1" applyFill="1" applyBorder="1" applyAlignment="1" applyProtection="1">
      <alignment horizontal="center" vertical="center" wrapText="1"/>
      <protection locked="0"/>
    </xf>
    <xf numFmtId="0" fontId="10" fillId="0" borderId="1" xfId="0" applyFont="1" applyFill="1" applyBorder="1" applyAlignment="1" applyProtection="1">
      <alignment horizontal="center" vertical="center" wrapText="1"/>
      <protection locked="0"/>
    </xf>
    <xf numFmtId="0" fontId="22" fillId="0" borderId="44" xfId="0" applyFont="1" applyFill="1" applyBorder="1" applyAlignment="1" applyProtection="1">
      <alignment horizontal="center" vertical="center" wrapText="1"/>
      <protection locked="0"/>
    </xf>
    <xf numFmtId="0" fontId="22" fillId="0" borderId="45" xfId="0" applyFont="1" applyFill="1" applyBorder="1" applyAlignment="1" applyProtection="1">
      <alignment horizontal="center" vertical="center" wrapText="1"/>
      <protection locked="0"/>
    </xf>
    <xf numFmtId="0" fontId="43" fillId="3" borderId="0" xfId="0" applyFont="1" applyFill="1" applyAlignment="1" applyProtection="1">
      <alignment vertical="center"/>
      <protection hidden="1"/>
    </xf>
    <xf numFmtId="0" fontId="4" fillId="3" borderId="0" xfId="0" applyFont="1" applyFill="1" applyAlignment="1" applyProtection="1">
      <alignment vertical="center"/>
      <protection hidden="1"/>
    </xf>
    <xf numFmtId="0" fontId="43" fillId="3" borderId="0" xfId="0" applyFont="1" applyFill="1" applyProtection="1">
      <protection hidden="1"/>
    </xf>
    <xf numFmtId="0" fontId="46" fillId="3" borderId="0" xfId="0" applyFont="1" applyFill="1" applyProtection="1">
      <protection hidden="1"/>
    </xf>
    <xf numFmtId="0" fontId="10" fillId="3" borderId="1" xfId="0" applyFont="1" applyFill="1" applyBorder="1" applyAlignment="1" applyProtection="1">
      <alignment horizontal="center" vertical="center"/>
      <protection hidden="1"/>
    </xf>
    <xf numFmtId="0" fontId="6" fillId="3" borderId="1" xfId="0" applyFont="1" applyFill="1" applyBorder="1" applyAlignment="1" applyProtection="1">
      <alignment horizontal="center" vertical="center"/>
      <protection hidden="1"/>
    </xf>
    <xf numFmtId="0" fontId="0" fillId="0" borderId="0" xfId="0" applyProtection="1">
      <protection hidden="1"/>
    </xf>
    <xf numFmtId="0" fontId="0" fillId="0" borderId="0" xfId="0" applyBorder="1" applyProtection="1">
      <protection hidden="1"/>
    </xf>
    <xf numFmtId="0" fontId="15" fillId="13" borderId="49" xfId="0" applyFont="1" applyFill="1" applyBorder="1" applyAlignment="1" applyProtection="1">
      <alignment vertical="center" wrapText="1"/>
      <protection hidden="1"/>
    </xf>
    <xf numFmtId="0" fontId="5" fillId="3" borderId="0" xfId="0" applyFont="1" applyFill="1" applyBorder="1" applyAlignment="1" applyProtection="1">
      <alignment horizontal="center"/>
      <protection hidden="1"/>
    </xf>
    <xf numFmtId="0" fontId="0" fillId="3" borderId="0" xfId="0" applyFont="1" applyFill="1" applyBorder="1" applyAlignment="1" applyProtection="1">
      <alignment vertical="center"/>
      <protection hidden="1"/>
    </xf>
    <xf numFmtId="0" fontId="43" fillId="3" borderId="0" xfId="0" applyFont="1" applyFill="1" applyBorder="1" applyAlignment="1" applyProtection="1">
      <protection hidden="1"/>
    </xf>
    <xf numFmtId="0" fontId="43" fillId="3" borderId="0" xfId="0" applyFont="1" applyFill="1" applyBorder="1" applyProtection="1">
      <protection hidden="1"/>
    </xf>
    <xf numFmtId="0" fontId="54" fillId="3" borderId="1" xfId="0" applyFont="1" applyFill="1" applyBorder="1" applyAlignment="1" applyProtection="1">
      <alignment horizontal="center" vertical="center" wrapText="1"/>
      <protection hidden="1"/>
    </xf>
    <xf numFmtId="0" fontId="51" fillId="3" borderId="0" xfId="0" applyFont="1" applyFill="1" applyBorder="1" applyAlignment="1" applyProtection="1">
      <alignment vertical="center"/>
      <protection hidden="1"/>
    </xf>
    <xf numFmtId="0" fontId="15" fillId="13" borderId="49" xfId="0" applyFont="1" applyFill="1" applyBorder="1" applyAlignment="1" applyProtection="1">
      <alignment horizontal="right" vertical="center" wrapText="1"/>
      <protection hidden="1"/>
    </xf>
    <xf numFmtId="0" fontId="56" fillId="3" borderId="1" xfId="0" applyFont="1" applyFill="1" applyBorder="1" applyAlignment="1" applyProtection="1">
      <alignment horizontal="center" vertical="center" wrapText="1"/>
      <protection hidden="1"/>
    </xf>
    <xf numFmtId="0" fontId="57" fillId="3" borderId="1" xfId="0" applyFont="1" applyFill="1" applyBorder="1" applyAlignment="1" applyProtection="1">
      <alignment horizontal="center" vertical="center" wrapText="1"/>
      <protection hidden="1"/>
    </xf>
    <xf numFmtId="0" fontId="16" fillId="3" borderId="1" xfId="0" applyFont="1" applyFill="1" applyBorder="1" applyAlignment="1" applyProtection="1">
      <alignment horizontal="center"/>
      <protection hidden="1"/>
    </xf>
    <xf numFmtId="0" fontId="16" fillId="3" borderId="1" xfId="0" applyFont="1" applyFill="1" applyBorder="1" applyAlignment="1" applyProtection="1">
      <alignment horizontal="center" vertical="center"/>
      <protection hidden="1"/>
    </xf>
    <xf numFmtId="0" fontId="10" fillId="24" borderId="2" xfId="0" applyFont="1" applyFill="1" applyBorder="1" applyAlignment="1" applyProtection="1">
      <alignment horizontal="center"/>
      <protection hidden="1"/>
    </xf>
    <xf numFmtId="0" fontId="47" fillId="24" borderId="4" xfId="0" applyFont="1" applyFill="1" applyBorder="1" applyAlignment="1" applyProtection="1">
      <alignment horizontal="center"/>
      <protection hidden="1"/>
    </xf>
    <xf numFmtId="0" fontId="5" fillId="24" borderId="1" xfId="0" applyFont="1" applyFill="1" applyBorder="1" applyAlignment="1" applyProtection="1">
      <alignment horizontal="center" vertical="center"/>
      <protection hidden="1"/>
    </xf>
    <xf numFmtId="0" fontId="10" fillId="24" borderId="1" xfId="0" applyFont="1" applyFill="1" applyBorder="1" applyAlignment="1" applyProtection="1">
      <alignment horizontal="center"/>
      <protection hidden="1"/>
    </xf>
    <xf numFmtId="0" fontId="59" fillId="24" borderId="3" xfId="0" applyFont="1" applyFill="1" applyBorder="1" applyAlignment="1" applyProtection="1">
      <alignment horizontal="center" vertical="center"/>
      <protection hidden="1"/>
    </xf>
    <xf numFmtId="0" fontId="48" fillId="3" borderId="1" xfId="0" applyFont="1" applyFill="1" applyBorder="1" applyAlignment="1" applyProtection="1">
      <alignment horizontal="center" vertical="center"/>
      <protection hidden="1"/>
    </xf>
    <xf numFmtId="0" fontId="10" fillId="0" borderId="58" xfId="0" applyFont="1" applyFill="1" applyBorder="1" applyAlignment="1" applyProtection="1">
      <alignment horizontal="center" vertical="center" wrapText="1"/>
      <protection locked="0"/>
    </xf>
    <xf numFmtId="0" fontId="10" fillId="0" borderId="43" xfId="0" applyFont="1" applyFill="1" applyBorder="1" applyAlignment="1" applyProtection="1">
      <alignment horizontal="center" vertical="center" wrapText="1"/>
      <protection locked="0"/>
    </xf>
    <xf numFmtId="0" fontId="58" fillId="3" borderId="1" xfId="0" applyNumberFormat="1" applyFont="1" applyFill="1" applyBorder="1" applyAlignment="1" applyProtection="1">
      <alignment horizontal="center" vertical="center"/>
      <protection hidden="1"/>
    </xf>
    <xf numFmtId="0" fontId="60" fillId="3" borderId="1" xfId="0" applyFont="1" applyFill="1" applyBorder="1" applyAlignment="1" applyProtection="1">
      <alignment horizontal="center" vertical="center"/>
      <protection hidden="1"/>
    </xf>
    <xf numFmtId="0" fontId="15" fillId="0" borderId="0" xfId="0" applyFont="1" applyFill="1" applyBorder="1" applyAlignment="1" applyProtection="1">
      <alignment vertical="center"/>
      <protection hidden="1"/>
    </xf>
    <xf numFmtId="0" fontId="49" fillId="0" borderId="6" xfId="0" applyFont="1" applyFill="1" applyBorder="1" applyAlignment="1" applyProtection="1">
      <alignment vertical="center"/>
      <protection hidden="1"/>
    </xf>
    <xf numFmtId="0" fontId="50" fillId="0" borderId="6" xfId="0" applyFont="1" applyBorder="1" applyAlignment="1" applyProtection="1">
      <protection hidden="1"/>
    </xf>
    <xf numFmtId="0" fontId="6" fillId="0" borderId="6" xfId="0" applyFont="1" applyBorder="1" applyAlignment="1" applyProtection="1">
      <protection hidden="1"/>
    </xf>
    <xf numFmtId="0" fontId="0" fillId="0" borderId="0" xfId="0" applyAlignment="1" applyProtection="1">
      <alignment horizontal="center" vertical="center"/>
      <protection hidden="1"/>
    </xf>
    <xf numFmtId="0" fontId="0" fillId="19" borderId="0" xfId="0" applyFill="1" applyProtection="1">
      <protection hidden="1"/>
    </xf>
    <xf numFmtId="0" fontId="10" fillId="19" borderId="0" xfId="0" applyFont="1" applyFill="1" applyAlignment="1" applyProtection="1">
      <alignment horizontal="center" vertical="center"/>
      <protection hidden="1"/>
    </xf>
    <xf numFmtId="0" fontId="10" fillId="3" borderId="59" xfId="0" applyNumberFormat="1" applyFont="1" applyFill="1" applyBorder="1" applyAlignment="1" applyProtection="1">
      <alignment horizontal="center" vertical="center"/>
      <protection locked="0"/>
    </xf>
    <xf numFmtId="0" fontId="29" fillId="0" borderId="1" xfId="0" applyFont="1" applyBorder="1" applyAlignment="1" applyProtection="1">
      <alignment horizontal="center" vertical="center"/>
      <protection hidden="1"/>
    </xf>
    <xf numFmtId="0" fontId="0" fillId="26" borderId="0" xfId="0" applyFill="1" applyProtection="1">
      <protection hidden="1"/>
    </xf>
    <xf numFmtId="0" fontId="0" fillId="27" borderId="0" xfId="0" applyFill="1" applyProtection="1">
      <protection hidden="1"/>
    </xf>
    <xf numFmtId="0" fontId="65" fillId="27" borderId="0" xfId="0" applyFont="1" applyFill="1" applyAlignment="1" applyProtection="1">
      <alignment horizontal="center" vertical="center"/>
      <protection hidden="1"/>
    </xf>
    <xf numFmtId="0" fontId="42" fillId="26" borderId="0" xfId="0" applyFont="1" applyFill="1" applyAlignment="1" applyProtection="1">
      <alignment vertical="center" wrapText="1"/>
      <protection hidden="1"/>
    </xf>
    <xf numFmtId="0" fontId="42" fillId="27" borderId="0" xfId="0" applyFont="1" applyFill="1" applyAlignment="1" applyProtection="1">
      <alignment vertical="center" wrapText="1"/>
      <protection hidden="1"/>
    </xf>
    <xf numFmtId="0" fontId="2" fillId="27" borderId="0" xfId="0" applyFont="1" applyFill="1" applyBorder="1" applyAlignment="1" applyProtection="1">
      <alignment vertical="center"/>
      <protection hidden="1"/>
    </xf>
    <xf numFmtId="0" fontId="42" fillId="26" borderId="0" xfId="0" applyFont="1" applyFill="1" applyBorder="1" applyAlignment="1" applyProtection="1">
      <alignment vertical="center" wrapText="1"/>
      <protection hidden="1"/>
    </xf>
    <xf numFmtId="0" fontId="0" fillId="26" borderId="0" xfId="0" applyFill="1" applyBorder="1" applyProtection="1">
      <protection hidden="1"/>
    </xf>
    <xf numFmtId="0" fontId="35" fillId="27" borderId="0" xfId="0" applyFont="1" applyFill="1" applyBorder="1" applyAlignment="1" applyProtection="1">
      <alignment horizontal="center" vertical="center"/>
      <protection hidden="1"/>
    </xf>
    <xf numFmtId="0" fontId="69" fillId="3" borderId="1" xfId="0" applyFont="1" applyFill="1" applyBorder="1" applyAlignment="1" applyProtection="1">
      <alignment horizontal="center" vertical="center" wrapText="1"/>
      <protection hidden="1"/>
    </xf>
    <xf numFmtId="0" fontId="4" fillId="3" borderId="45" xfId="0" applyFont="1" applyFill="1" applyBorder="1" applyAlignment="1" applyProtection="1">
      <alignment vertical="center"/>
      <protection hidden="1"/>
    </xf>
    <xf numFmtId="0" fontId="4" fillId="3" borderId="5" xfId="0" applyFont="1" applyFill="1" applyBorder="1" applyAlignment="1" applyProtection="1">
      <alignment vertical="center"/>
      <protection hidden="1"/>
    </xf>
    <xf numFmtId="0" fontId="71" fillId="3" borderId="1" xfId="0" applyFont="1" applyFill="1" applyBorder="1" applyAlignment="1" applyProtection="1">
      <alignment horizontal="center" vertical="center"/>
      <protection hidden="1"/>
    </xf>
    <xf numFmtId="0" fontId="36" fillId="3" borderId="1" xfId="0" applyFont="1" applyFill="1" applyBorder="1" applyAlignment="1" applyProtection="1">
      <alignment horizontal="center" vertical="center"/>
      <protection hidden="1"/>
    </xf>
    <xf numFmtId="0" fontId="99" fillId="0" borderId="113" xfId="0" applyFont="1" applyFill="1" applyBorder="1" applyAlignment="1" applyProtection="1">
      <alignment horizontal="center" wrapText="1"/>
      <protection hidden="1"/>
    </xf>
    <xf numFmtId="0" fontId="4" fillId="3" borderId="22" xfId="0" applyFont="1" applyFill="1" applyBorder="1" applyAlignment="1" applyProtection="1">
      <alignment horizontal="center" vertical="center" wrapText="1"/>
      <protection hidden="1"/>
    </xf>
    <xf numFmtId="0" fontId="4" fillId="3" borderId="12" xfId="0" applyFont="1" applyFill="1" applyBorder="1" applyAlignment="1" applyProtection="1">
      <alignment horizontal="center" vertical="center" wrapText="1"/>
      <protection hidden="1"/>
    </xf>
    <xf numFmtId="0" fontId="133" fillId="0" borderId="0" xfId="0" applyFont="1" applyBorder="1" applyProtection="1">
      <protection hidden="1"/>
    </xf>
    <xf numFmtId="0" fontId="133" fillId="0" borderId="0" xfId="0" applyFont="1" applyProtection="1">
      <protection hidden="1"/>
    </xf>
    <xf numFmtId="0" fontId="0" fillId="0" borderId="0" xfId="0" applyAlignment="1" applyProtection="1">
      <alignment vertical="center"/>
      <protection hidden="1"/>
    </xf>
    <xf numFmtId="0" fontId="53" fillId="24" borderId="1" xfId="0" applyFont="1" applyFill="1" applyBorder="1" applyAlignment="1" applyProtection="1">
      <alignment horizontal="center" vertical="center" wrapText="1"/>
      <protection hidden="1"/>
    </xf>
    <xf numFmtId="0" fontId="54" fillId="24" borderId="1" xfId="0" applyFont="1" applyFill="1" applyBorder="1" applyAlignment="1" applyProtection="1">
      <alignment horizontal="center" vertical="center" wrapText="1"/>
      <protection hidden="1"/>
    </xf>
    <xf numFmtId="0" fontId="55" fillId="24" borderId="1" xfId="0" applyFont="1" applyFill="1" applyBorder="1" applyAlignment="1" applyProtection="1">
      <alignment horizontal="center" vertical="center" wrapText="1"/>
      <protection hidden="1"/>
    </xf>
    <xf numFmtId="0" fontId="54" fillId="24" borderId="2" xfId="0" applyFont="1" applyFill="1" applyBorder="1" applyAlignment="1" applyProtection="1">
      <alignment horizontal="center" vertical="center" wrapText="1"/>
      <protection hidden="1"/>
    </xf>
    <xf numFmtId="0" fontId="10" fillId="0" borderId="0" xfId="0" applyFont="1" applyProtection="1">
      <protection hidden="1"/>
    </xf>
    <xf numFmtId="0" fontId="53" fillId="3" borderId="1" xfId="0" applyFont="1" applyFill="1" applyBorder="1" applyAlignment="1" applyProtection="1">
      <alignment horizontal="center" vertical="center" wrapText="1"/>
      <protection hidden="1"/>
    </xf>
    <xf numFmtId="0" fontId="70" fillId="0" borderId="1" xfId="0" applyFont="1" applyFill="1" applyBorder="1" applyAlignment="1" applyProtection="1">
      <alignment horizontal="center" vertical="center" wrapText="1"/>
      <protection hidden="1"/>
    </xf>
    <xf numFmtId="0" fontId="74" fillId="0" borderId="1" xfId="0" applyFont="1" applyFill="1" applyBorder="1" applyAlignment="1" applyProtection="1">
      <alignment horizontal="center" vertical="center" wrapText="1"/>
      <protection hidden="1"/>
    </xf>
    <xf numFmtId="0" fontId="0" fillId="0" borderId="2" xfId="0" applyBorder="1" applyAlignment="1" applyProtection="1">
      <alignment vertical="center"/>
      <protection hidden="1"/>
    </xf>
    <xf numFmtId="0" fontId="0" fillId="0" borderId="7" xfId="0" applyBorder="1" applyProtection="1">
      <protection hidden="1"/>
    </xf>
    <xf numFmtId="0" fontId="76" fillId="32" borderId="1" xfId="0" applyNumberFormat="1" applyFont="1" applyFill="1" applyBorder="1" applyAlignment="1" applyProtection="1">
      <alignment vertical="center" wrapText="1"/>
      <protection hidden="1"/>
    </xf>
    <xf numFmtId="0" fontId="80" fillId="0" borderId="1" xfId="0" applyFont="1" applyFill="1" applyBorder="1" applyAlignment="1" applyProtection="1">
      <alignment horizontal="center" vertical="center" wrapText="1"/>
      <protection hidden="1"/>
    </xf>
    <xf numFmtId="0" fontId="77" fillId="32" borderId="1" xfId="0" applyFont="1" applyFill="1" applyBorder="1" applyAlignment="1" applyProtection="1">
      <alignment wrapText="1"/>
      <protection hidden="1"/>
    </xf>
    <xf numFmtId="0" fontId="64" fillId="0" borderId="1" xfId="0" applyFont="1" applyFill="1" applyBorder="1" applyAlignment="1" applyProtection="1">
      <alignment horizontal="center" vertical="center" wrapText="1"/>
      <protection hidden="1"/>
    </xf>
    <xf numFmtId="0" fontId="0" fillId="0" borderId="3" xfId="0" applyBorder="1" applyProtection="1">
      <protection hidden="1"/>
    </xf>
    <xf numFmtId="0" fontId="89" fillId="0" borderId="0" xfId="0" applyFont="1" applyFill="1" applyBorder="1" applyAlignment="1" applyProtection="1">
      <alignment horizontal="center" wrapText="1"/>
      <protection hidden="1"/>
    </xf>
    <xf numFmtId="0" fontId="90" fillId="0" borderId="0" xfId="0" applyFont="1" applyFill="1" applyBorder="1" applyAlignment="1" applyProtection="1">
      <alignment horizontal="center" wrapText="1"/>
      <protection hidden="1"/>
    </xf>
    <xf numFmtId="0" fontId="37" fillId="0" borderId="68" xfId="0" applyFont="1" applyFill="1" applyBorder="1" applyAlignment="1" applyProtection="1">
      <alignment horizontal="center" vertical="center" wrapText="1"/>
      <protection hidden="1"/>
    </xf>
    <xf numFmtId="0" fontId="94" fillId="0" borderId="0" xfId="0" applyFont="1" applyFill="1" applyBorder="1" applyAlignment="1" applyProtection="1">
      <alignment horizontal="center" wrapText="1"/>
      <protection hidden="1"/>
    </xf>
    <xf numFmtId="0" fontId="28" fillId="0" borderId="69" xfId="0" applyFont="1" applyBorder="1" applyAlignment="1" applyProtection="1">
      <alignment horizontal="left" vertical="center" wrapText="1"/>
      <protection hidden="1"/>
    </xf>
    <xf numFmtId="0" fontId="93" fillId="0" borderId="1" xfId="0" applyFont="1" applyBorder="1" applyAlignment="1" applyProtection="1">
      <alignment horizontal="left" vertical="center" wrapText="1"/>
      <protection hidden="1"/>
    </xf>
    <xf numFmtId="0" fontId="37" fillId="0" borderId="1" xfId="0" applyFont="1" applyBorder="1" applyAlignment="1" applyProtection="1">
      <alignment horizontal="center" vertical="center" wrapText="1"/>
      <protection hidden="1"/>
    </xf>
    <xf numFmtId="2" fontId="37" fillId="0" borderId="1" xfId="0" applyNumberFormat="1" applyFont="1" applyBorder="1" applyAlignment="1" applyProtection="1">
      <alignment horizontal="center" vertical="center" wrapText="1"/>
      <protection hidden="1"/>
    </xf>
    <xf numFmtId="0" fontId="37" fillId="0" borderId="1" xfId="0" applyFont="1" applyFill="1" applyBorder="1" applyAlignment="1" applyProtection="1">
      <alignment horizontal="center" vertical="center" wrapText="1"/>
      <protection hidden="1"/>
    </xf>
    <xf numFmtId="0" fontId="28" fillId="0" borderId="69" xfId="0" applyFont="1" applyFill="1" applyBorder="1" applyAlignment="1" applyProtection="1">
      <alignment horizontal="left" vertical="center" wrapText="1"/>
      <protection hidden="1"/>
    </xf>
    <xf numFmtId="0" fontId="93" fillId="0" borderId="1" xfId="0" applyFont="1" applyFill="1" applyBorder="1" applyAlignment="1" applyProtection="1">
      <alignment horizontal="left" vertical="center" wrapText="1"/>
      <protection hidden="1"/>
    </xf>
    <xf numFmtId="1" fontId="37" fillId="0" borderId="1" xfId="0" applyNumberFormat="1" applyFont="1" applyFill="1" applyBorder="1" applyAlignment="1" applyProtection="1">
      <alignment horizontal="center" vertical="center" wrapText="1"/>
      <protection hidden="1"/>
    </xf>
    <xf numFmtId="1" fontId="37" fillId="0" borderId="1" xfId="0" applyNumberFormat="1" applyFont="1" applyBorder="1" applyAlignment="1" applyProtection="1">
      <alignment horizontal="center" vertical="center" wrapText="1"/>
      <protection hidden="1"/>
    </xf>
    <xf numFmtId="0" fontId="28" fillId="0" borderId="70" xfId="0" applyFont="1" applyBorder="1" applyAlignment="1" applyProtection="1">
      <alignment horizontal="left" vertical="center" wrapText="1"/>
      <protection hidden="1"/>
    </xf>
    <xf numFmtId="0" fontId="37" fillId="0" borderId="71" xfId="0" applyFont="1" applyBorder="1" applyAlignment="1" applyProtection="1">
      <alignment horizontal="center" vertical="center" wrapText="1"/>
      <protection hidden="1"/>
    </xf>
    <xf numFmtId="1" fontId="37" fillId="0" borderId="71" xfId="0" applyNumberFormat="1" applyFont="1" applyBorder="1" applyAlignment="1" applyProtection="1">
      <alignment horizontal="center" vertical="center" wrapText="1"/>
      <protection hidden="1"/>
    </xf>
    <xf numFmtId="2" fontId="37" fillId="0" borderId="71" xfId="0" applyNumberFormat="1" applyFont="1" applyBorder="1" applyAlignment="1" applyProtection="1">
      <alignment horizontal="center" vertical="center" wrapText="1"/>
      <protection hidden="1"/>
    </xf>
    <xf numFmtId="0" fontId="37" fillId="0" borderId="71" xfId="0" applyFont="1" applyFill="1" applyBorder="1" applyAlignment="1" applyProtection="1">
      <alignment horizontal="center" vertical="center" wrapText="1"/>
      <protection hidden="1"/>
    </xf>
    <xf numFmtId="0" fontId="37" fillId="0" borderId="72" xfId="0" applyFont="1" applyFill="1" applyBorder="1" applyAlignment="1" applyProtection="1">
      <alignment horizontal="center" vertical="center" wrapText="1"/>
      <protection hidden="1"/>
    </xf>
    <xf numFmtId="0" fontId="95" fillId="0" borderId="0" xfId="0" applyFont="1" applyBorder="1" applyAlignment="1" applyProtection="1">
      <alignment horizontal="left" vertical="center" wrapText="1"/>
      <protection hidden="1"/>
    </xf>
    <xf numFmtId="0" fontId="96" fillId="0" borderId="0" xfId="0" applyFont="1" applyBorder="1" applyAlignment="1" applyProtection="1">
      <alignment horizontal="left" vertical="center" wrapText="1"/>
      <protection hidden="1"/>
    </xf>
    <xf numFmtId="0" fontId="37" fillId="0" borderId="0" xfId="0" applyFont="1" applyBorder="1" applyAlignment="1" applyProtection="1">
      <alignment horizontal="center" vertical="center" wrapText="1"/>
      <protection hidden="1"/>
    </xf>
    <xf numFmtId="1" fontId="37" fillId="0" borderId="0" xfId="0" applyNumberFormat="1" applyFont="1" applyBorder="1" applyAlignment="1" applyProtection="1">
      <alignment horizontal="center" vertical="center" wrapText="1"/>
      <protection hidden="1"/>
    </xf>
    <xf numFmtId="2" fontId="37" fillId="0" borderId="0" xfId="0" applyNumberFormat="1" applyFont="1" applyBorder="1" applyAlignment="1" applyProtection="1">
      <alignment horizontal="center" vertical="center" wrapText="1"/>
      <protection hidden="1"/>
    </xf>
    <xf numFmtId="0" fontId="37" fillId="0" borderId="0" xfId="0" applyFont="1" applyFill="1" applyBorder="1" applyAlignment="1" applyProtection="1">
      <alignment horizontal="center" vertical="center" wrapText="1"/>
      <protection hidden="1"/>
    </xf>
    <xf numFmtId="1" fontId="98" fillId="0" borderId="0" xfId="0" applyNumberFormat="1" applyFont="1" applyBorder="1" applyAlignment="1" applyProtection="1">
      <alignment horizontal="center" vertical="center" wrapText="1"/>
      <protection hidden="1"/>
    </xf>
    <xf numFmtId="2" fontId="98" fillId="0" borderId="0" xfId="0" applyNumberFormat="1" applyFont="1" applyBorder="1" applyAlignment="1" applyProtection="1">
      <alignment horizontal="center" vertical="center" wrapText="1"/>
      <protection hidden="1"/>
    </xf>
    <xf numFmtId="0" fontId="98" fillId="0" borderId="0" xfId="0" applyFont="1" applyFill="1" applyBorder="1" applyAlignment="1" applyProtection="1">
      <alignment horizontal="center" vertical="center" wrapText="1"/>
      <protection hidden="1"/>
    </xf>
    <xf numFmtId="0" fontId="98" fillId="0" borderId="0" xfId="0" applyFont="1" applyBorder="1" applyAlignment="1" applyProtection="1">
      <alignment horizontal="center" vertical="center" wrapText="1"/>
      <protection hidden="1"/>
    </xf>
    <xf numFmtId="0" fontId="100" fillId="0" borderId="0" xfId="0" applyFont="1" applyBorder="1" applyAlignment="1" applyProtection="1">
      <alignment horizontal="left" wrapText="1"/>
      <protection hidden="1"/>
    </xf>
    <xf numFmtId="0" fontId="101" fillId="0" borderId="0" xfId="0" applyFont="1" applyFill="1" applyBorder="1" applyAlignment="1" applyProtection="1">
      <alignment vertical="center" wrapText="1"/>
      <protection hidden="1"/>
    </xf>
    <xf numFmtId="0" fontId="102" fillId="0" borderId="0" xfId="0" applyFont="1" applyAlignment="1" applyProtection="1">
      <alignment vertical="center"/>
      <protection hidden="1"/>
    </xf>
    <xf numFmtId="0" fontId="102" fillId="0" borderId="0" xfId="0" applyFont="1" applyBorder="1" applyAlignment="1" applyProtection="1">
      <alignment vertical="center"/>
      <protection hidden="1"/>
    </xf>
    <xf numFmtId="0" fontId="103" fillId="0" borderId="75" xfId="0" applyFont="1" applyFill="1" applyBorder="1" applyAlignment="1" applyProtection="1">
      <alignment horizontal="center" vertical="center" wrapText="1"/>
      <protection hidden="1"/>
    </xf>
    <xf numFmtId="0" fontId="103" fillId="0" borderId="75" xfId="0" applyFont="1" applyFill="1" applyBorder="1" applyAlignment="1" applyProtection="1">
      <alignment horizontal="center" vertical="center"/>
      <protection hidden="1"/>
    </xf>
    <xf numFmtId="0" fontId="79" fillId="0" borderId="3" xfId="0" applyFont="1" applyFill="1" applyBorder="1" applyAlignment="1" applyProtection="1">
      <alignment horizontal="center" vertical="center"/>
      <protection hidden="1"/>
    </xf>
    <xf numFmtId="0" fontId="104" fillId="0" borderId="0" xfId="0" applyFont="1" applyFill="1" applyBorder="1" applyAlignment="1" applyProtection="1">
      <alignment horizontal="center" vertical="center"/>
      <protection hidden="1"/>
    </xf>
    <xf numFmtId="0" fontId="105" fillId="0" borderId="0" xfId="0" applyFont="1" applyFill="1" applyBorder="1" applyAlignment="1" applyProtection="1">
      <alignment horizontal="center" vertical="center" wrapText="1"/>
      <protection hidden="1"/>
    </xf>
    <xf numFmtId="0" fontId="106" fillId="0" borderId="0" xfId="0" applyFont="1" applyFill="1" applyBorder="1" applyAlignment="1" applyProtection="1">
      <alignment horizontal="center" vertical="center"/>
      <protection hidden="1"/>
    </xf>
    <xf numFmtId="0" fontId="107" fillId="0" borderId="0" xfId="0" applyFont="1" applyFill="1" applyBorder="1" applyAlignment="1" applyProtection="1">
      <alignment horizontal="center" vertical="center"/>
      <protection hidden="1"/>
    </xf>
    <xf numFmtId="0" fontId="108" fillId="0" borderId="0" xfId="0" applyFont="1" applyFill="1" applyBorder="1" applyAlignment="1" applyProtection="1">
      <alignment horizontal="center" vertical="center"/>
      <protection hidden="1"/>
    </xf>
    <xf numFmtId="166" fontId="81" fillId="0" borderId="0" xfId="0" applyNumberFormat="1" applyFont="1" applyFill="1" applyBorder="1" applyAlignment="1" applyProtection="1">
      <alignment horizontal="center" vertical="center"/>
      <protection hidden="1"/>
    </xf>
    <xf numFmtId="0" fontId="109" fillId="0" borderId="0" xfId="0" applyFont="1" applyBorder="1" applyAlignment="1" applyProtection="1">
      <alignment horizontal="center" wrapText="1"/>
      <protection hidden="1"/>
    </xf>
    <xf numFmtId="0" fontId="109" fillId="0" borderId="0" xfId="0" applyFont="1" applyBorder="1" applyAlignment="1" applyProtection="1">
      <alignment horizontal="left" wrapText="1"/>
      <protection hidden="1"/>
    </xf>
    <xf numFmtId="0" fontId="111" fillId="0" borderId="0" xfId="0" applyFont="1" applyAlignment="1" applyProtection="1">
      <alignment vertical="center"/>
      <protection hidden="1"/>
    </xf>
    <xf numFmtId="0" fontId="96" fillId="0" borderId="90" xfId="0" applyFont="1" applyFill="1" applyBorder="1" applyAlignment="1" applyProtection="1">
      <alignment horizontal="left" vertical="center" wrapText="1"/>
      <protection hidden="1"/>
    </xf>
    <xf numFmtId="0" fontId="112" fillId="0" borderId="91" xfId="0" applyFont="1" applyFill="1" applyBorder="1" applyAlignment="1" applyProtection="1">
      <alignment horizontal="center" vertical="center" wrapText="1"/>
      <protection hidden="1"/>
    </xf>
    <xf numFmtId="0" fontId="112" fillId="0" borderId="92" xfId="0" applyFont="1" applyFill="1" applyBorder="1" applyAlignment="1" applyProtection="1">
      <alignment horizontal="center" vertical="center"/>
      <protection hidden="1"/>
    </xf>
    <xf numFmtId="0" fontId="112" fillId="0" borderId="0" xfId="0" applyFont="1" applyFill="1" applyBorder="1" applyAlignment="1" applyProtection="1">
      <alignment horizontal="center" vertical="center" wrapText="1"/>
      <protection hidden="1"/>
    </xf>
    <xf numFmtId="0" fontId="112" fillId="0" borderId="103" xfId="0" applyFont="1" applyFill="1" applyBorder="1" applyAlignment="1" applyProtection="1">
      <alignment horizontal="center" vertical="center"/>
      <protection hidden="1"/>
    </xf>
    <xf numFmtId="0" fontId="113" fillId="0" borderId="83" xfId="0" applyFont="1" applyFill="1" applyBorder="1" applyAlignment="1" applyProtection="1">
      <alignment horizontal="center" vertical="center" wrapText="1"/>
      <protection hidden="1"/>
    </xf>
    <xf numFmtId="0" fontId="114" fillId="0" borderId="83" xfId="0" applyFont="1" applyFill="1" applyBorder="1" applyAlignment="1" applyProtection="1">
      <alignment horizontal="center" vertical="center" wrapText="1"/>
      <protection hidden="1"/>
    </xf>
    <xf numFmtId="0" fontId="115" fillId="0" borderId="83" xfId="0" applyFont="1" applyFill="1" applyBorder="1" applyAlignment="1" applyProtection="1">
      <alignment horizontal="center" vertical="center" wrapText="1"/>
      <protection hidden="1"/>
    </xf>
    <xf numFmtId="14" fontId="114" fillId="0" borderId="83" xfId="0" applyNumberFormat="1" applyFont="1" applyFill="1" applyBorder="1" applyAlignment="1" applyProtection="1">
      <alignment horizontal="center" vertical="center" wrapText="1"/>
      <protection hidden="1"/>
    </xf>
    <xf numFmtId="0" fontId="116" fillId="0" borderId="83" xfId="0" applyFont="1" applyFill="1" applyBorder="1" applyAlignment="1" applyProtection="1">
      <alignment horizontal="left" vertical="center" wrapText="1"/>
      <protection hidden="1"/>
    </xf>
    <xf numFmtId="0" fontId="116" fillId="0" borderId="88" xfId="0" applyFont="1" applyFill="1" applyBorder="1" applyAlignment="1" applyProtection="1">
      <alignment horizontal="center" vertical="center" wrapText="1"/>
      <protection hidden="1"/>
    </xf>
    <xf numFmtId="1" fontId="103" fillId="0" borderId="83" xfId="0" applyNumberFormat="1" applyFont="1" applyFill="1" applyBorder="1" applyAlignment="1" applyProtection="1">
      <alignment horizontal="center" vertical="center" wrapText="1"/>
      <protection hidden="1"/>
    </xf>
    <xf numFmtId="165" fontId="116" fillId="0" borderId="83" xfId="0" applyNumberFormat="1" applyFont="1" applyFill="1" applyBorder="1" applyAlignment="1" applyProtection="1">
      <alignment horizontal="center" vertical="center" wrapText="1"/>
      <protection hidden="1"/>
    </xf>
    <xf numFmtId="2" fontId="57" fillId="0" borderId="83" xfId="0" applyNumberFormat="1" applyFont="1" applyFill="1" applyBorder="1" applyAlignment="1" applyProtection="1">
      <alignment horizontal="center" vertical="center" wrapText="1"/>
      <protection hidden="1"/>
    </xf>
    <xf numFmtId="2" fontId="129" fillId="0" borderId="83" xfId="0" applyNumberFormat="1" applyFont="1" applyFill="1" applyBorder="1" applyAlignment="1" applyProtection="1">
      <alignment horizontal="center" vertical="center" wrapText="1"/>
      <protection hidden="1"/>
    </xf>
    <xf numFmtId="0" fontId="103" fillId="0" borderId="83" xfId="0" applyFont="1" applyFill="1" applyBorder="1" applyAlignment="1" applyProtection="1">
      <alignment horizontal="center" vertical="center" wrapText="1"/>
      <protection hidden="1"/>
    </xf>
    <xf numFmtId="0" fontId="64" fillId="0" borderId="90" xfId="0" applyFont="1" applyFill="1" applyBorder="1" applyAlignment="1" applyProtection="1">
      <alignment horizontal="left" vertical="center" wrapText="1"/>
      <protection hidden="1"/>
    </xf>
    <xf numFmtId="0" fontId="103" fillId="0" borderId="93" xfId="0" applyFont="1" applyBorder="1" applyAlignment="1" applyProtection="1">
      <alignment horizontal="center" vertical="center" wrapText="1"/>
      <protection hidden="1"/>
    </xf>
    <xf numFmtId="0" fontId="103" fillId="0" borderId="94" xfId="0" applyFont="1" applyBorder="1" applyAlignment="1" applyProtection="1">
      <alignment horizontal="center" vertical="center" wrapText="1"/>
      <protection hidden="1"/>
    </xf>
    <xf numFmtId="0" fontId="109" fillId="0" borderId="0" xfId="0" applyFont="1" applyAlignment="1" applyProtection="1">
      <alignment vertical="center"/>
      <protection hidden="1"/>
    </xf>
    <xf numFmtId="0" fontId="117" fillId="0" borderId="0" xfId="0" applyFont="1" applyFill="1" applyBorder="1" applyAlignment="1" applyProtection="1">
      <alignment horizontal="center" vertical="center" wrapText="1"/>
      <protection hidden="1"/>
    </xf>
    <xf numFmtId="0" fontId="118" fillId="0" borderId="0" xfId="0" applyFont="1" applyFill="1" applyBorder="1" applyAlignment="1" applyProtection="1">
      <alignment horizontal="center" wrapText="1"/>
      <protection hidden="1"/>
    </xf>
    <xf numFmtId="0" fontId="52" fillId="0" borderId="97" xfId="0" applyFont="1" applyBorder="1" applyAlignment="1" applyProtection="1">
      <alignment vertical="center"/>
      <protection hidden="1"/>
    </xf>
    <xf numFmtId="0" fontId="122" fillId="0" borderId="84" xfId="0" applyFont="1" applyBorder="1" applyAlignment="1" applyProtection="1">
      <alignment horizontal="center" vertical="center" wrapText="1"/>
      <protection hidden="1"/>
    </xf>
    <xf numFmtId="0" fontId="122" fillId="0" borderId="116" xfId="0" applyFont="1" applyFill="1" applyBorder="1" applyAlignment="1" applyProtection="1">
      <alignment horizontal="center" vertical="center" wrapText="1"/>
      <protection hidden="1"/>
    </xf>
    <xf numFmtId="0" fontId="89" fillId="0" borderId="90" xfId="0" applyFont="1" applyBorder="1" applyAlignment="1" applyProtection="1">
      <alignment vertical="center"/>
      <protection hidden="1"/>
    </xf>
    <xf numFmtId="0" fontId="123" fillId="0" borderId="91" xfId="0" applyFont="1" applyFill="1" applyBorder="1" applyAlignment="1" applyProtection="1">
      <alignment horizontal="center" vertical="center" wrapText="1"/>
      <protection hidden="1"/>
    </xf>
    <xf numFmtId="0" fontId="124" fillId="0" borderId="92" xfId="0" applyFont="1" applyBorder="1" applyAlignment="1" applyProtection="1">
      <alignment horizontal="center" vertical="center" wrapText="1"/>
      <protection hidden="1"/>
    </xf>
    <xf numFmtId="1" fontId="122" fillId="0" borderId="84" xfId="0" applyNumberFormat="1" applyFont="1" applyBorder="1" applyAlignment="1" applyProtection="1">
      <alignment horizontal="center" vertical="center"/>
      <protection hidden="1"/>
    </xf>
    <xf numFmtId="1" fontId="122" fillId="0" borderId="116" xfId="0" applyNumberFormat="1" applyFont="1" applyBorder="1" applyAlignment="1" applyProtection="1">
      <alignment horizontal="center" vertical="center"/>
      <protection hidden="1"/>
    </xf>
    <xf numFmtId="0" fontId="22" fillId="0" borderId="90" xfId="0" applyFont="1" applyBorder="1" applyAlignment="1" applyProtection="1">
      <alignment vertical="center"/>
      <protection hidden="1"/>
    </xf>
    <xf numFmtId="0" fontId="113" fillId="0" borderId="91" xfId="0" applyFont="1" applyFill="1" applyBorder="1" applyAlignment="1" applyProtection="1">
      <alignment horizontal="center" vertical="center"/>
      <protection hidden="1"/>
    </xf>
    <xf numFmtId="0" fontId="113" fillId="0" borderId="92" xfId="0" applyFont="1" applyBorder="1" applyAlignment="1" applyProtection="1">
      <alignment horizontal="center" vertical="center"/>
      <protection hidden="1"/>
    </xf>
    <xf numFmtId="1" fontId="122" fillId="0" borderId="84" xfId="0" applyNumberFormat="1" applyFont="1" applyFill="1" applyBorder="1" applyAlignment="1" applyProtection="1">
      <alignment horizontal="center" vertical="center" wrapText="1"/>
      <protection hidden="1"/>
    </xf>
    <xf numFmtId="1" fontId="122" fillId="0" borderId="116" xfId="0" applyNumberFormat="1" applyFont="1" applyFill="1" applyBorder="1" applyAlignment="1" applyProtection="1">
      <alignment horizontal="center" vertical="center" wrapText="1"/>
      <protection hidden="1"/>
    </xf>
    <xf numFmtId="0" fontId="122" fillId="0" borderId="84" xfId="0" applyFont="1" applyFill="1" applyBorder="1" applyAlignment="1" applyProtection="1">
      <alignment horizontal="center" vertical="center" wrapText="1"/>
      <protection hidden="1"/>
    </xf>
    <xf numFmtId="0" fontId="122" fillId="0" borderId="116" xfId="0" applyFont="1" applyBorder="1" applyAlignment="1" applyProtection="1">
      <alignment horizontal="center" vertical="center"/>
      <protection hidden="1"/>
    </xf>
    <xf numFmtId="0" fontId="125" fillId="0" borderId="0" xfId="0" applyFont="1" applyFill="1" applyBorder="1" applyAlignment="1" applyProtection="1">
      <alignment horizontal="center" vertical="center" wrapText="1"/>
      <protection hidden="1"/>
    </xf>
    <xf numFmtId="0" fontId="126" fillId="0" borderId="0" xfId="0" applyFont="1" applyFill="1" applyBorder="1" applyAlignment="1" applyProtection="1">
      <alignment horizontal="center" wrapText="1"/>
      <protection hidden="1"/>
    </xf>
    <xf numFmtId="167" fontId="122" fillId="0" borderId="116" xfId="0" applyNumberFormat="1" applyFont="1" applyBorder="1" applyAlignment="1" applyProtection="1">
      <alignment horizontal="center" vertical="center"/>
      <protection hidden="1"/>
    </xf>
    <xf numFmtId="0" fontId="122" fillId="0" borderId="118" xfId="0" applyFont="1" applyFill="1" applyBorder="1" applyAlignment="1" applyProtection="1">
      <alignment horizontal="center" vertical="center" wrapText="1"/>
      <protection hidden="1"/>
    </xf>
    <xf numFmtId="0" fontId="127" fillId="0" borderId="91" xfId="0" applyFont="1" applyFill="1" applyBorder="1" applyAlignment="1" applyProtection="1">
      <alignment horizontal="center" vertical="center"/>
      <protection hidden="1"/>
    </xf>
    <xf numFmtId="0" fontId="52" fillId="0" borderId="0" xfId="0" applyFont="1" applyAlignment="1" applyProtection="1">
      <alignment vertical="center"/>
      <protection hidden="1"/>
    </xf>
    <xf numFmtId="2" fontId="103" fillId="0" borderId="91" xfId="0" applyNumberFormat="1" applyFont="1" applyFill="1" applyBorder="1" applyAlignment="1" applyProtection="1">
      <alignment horizontal="center" vertical="center"/>
      <protection hidden="1"/>
    </xf>
    <xf numFmtId="0" fontId="127" fillId="0" borderId="100" xfId="0" applyFont="1" applyFill="1" applyBorder="1" applyAlignment="1" applyProtection="1">
      <alignment horizontal="center" vertical="center"/>
      <protection hidden="1"/>
    </xf>
    <xf numFmtId="0" fontId="113" fillId="0" borderId="101" xfId="0" applyFont="1" applyBorder="1" applyAlignment="1" applyProtection="1">
      <alignment horizontal="center" vertical="center"/>
      <protection hidden="1"/>
    </xf>
    <xf numFmtId="0" fontId="37" fillId="0" borderId="124" xfId="0" applyFont="1" applyBorder="1" applyAlignment="1" applyProtection="1">
      <alignment horizontal="left" vertical="center"/>
      <protection hidden="1"/>
    </xf>
    <xf numFmtId="0" fontId="47" fillId="0" borderId="1" xfId="0" applyFont="1" applyBorder="1" applyAlignment="1" applyProtection="1">
      <alignment horizontal="center" vertical="center"/>
      <protection hidden="1"/>
    </xf>
    <xf numFmtId="0" fontId="135" fillId="0" borderId="1" xfId="0" applyFont="1" applyFill="1" applyBorder="1" applyAlignment="1" applyProtection="1">
      <alignment horizontal="center" vertical="center" wrapText="1"/>
      <protection hidden="1"/>
    </xf>
    <xf numFmtId="0" fontId="8" fillId="3" borderId="1" xfId="0" applyFont="1" applyFill="1" applyBorder="1" applyAlignment="1" applyProtection="1">
      <alignment horizontal="center" vertical="center"/>
      <protection hidden="1"/>
    </xf>
    <xf numFmtId="165" fontId="122" fillId="0" borderId="84" xfId="0" applyNumberFormat="1" applyFont="1" applyBorder="1" applyAlignment="1" applyProtection="1">
      <alignment horizontal="center" vertical="center" wrapText="1"/>
      <protection hidden="1"/>
    </xf>
    <xf numFmtId="0" fontId="22" fillId="0" borderId="0" xfId="0" applyFont="1" applyBorder="1" applyAlignment="1">
      <alignment horizontal="center" vertical="center" wrapText="1"/>
    </xf>
    <xf numFmtId="0" fontId="22" fillId="0" borderId="34"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5"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30" xfId="0" applyFont="1" applyBorder="1" applyAlignment="1">
      <alignment horizontal="center" vertical="center" wrapText="1"/>
    </xf>
    <xf numFmtId="0" fontId="22" fillId="0" borderId="30" xfId="0" applyFont="1" applyBorder="1" applyAlignment="1">
      <alignment horizontal="center" vertical="center" wrapText="1"/>
    </xf>
    <xf numFmtId="0" fontId="22" fillId="0" borderId="31"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4" xfId="0" applyFont="1" applyBorder="1" applyAlignment="1">
      <alignment horizontal="justify" vertical="center" wrapText="1"/>
    </xf>
    <xf numFmtId="0" fontId="37" fillId="0" borderId="24" xfId="0" applyFont="1" applyBorder="1" applyAlignment="1">
      <alignment horizontal="justify" vertical="center" wrapText="1"/>
    </xf>
    <xf numFmtId="0" fontId="4" fillId="0" borderId="24" xfId="0" applyFont="1" applyBorder="1" applyAlignment="1">
      <alignment vertical="center" wrapText="1"/>
    </xf>
    <xf numFmtId="0" fontId="17" fillId="3" borderId="1" xfId="0" applyFont="1" applyFill="1" applyBorder="1" applyAlignment="1" applyProtection="1">
      <alignment horizontal="center" vertical="center"/>
      <protection hidden="1"/>
    </xf>
    <xf numFmtId="0" fontId="6" fillId="27" borderId="0" xfId="0" applyFont="1" applyFill="1" applyAlignment="1" applyProtection="1">
      <alignment horizontal="center" vertical="center"/>
      <protection hidden="1"/>
    </xf>
    <xf numFmtId="165" fontId="128" fillId="0" borderId="126" xfId="0" applyNumberFormat="1" applyFont="1" applyFill="1" applyBorder="1" applyAlignment="1" applyProtection="1">
      <alignment horizontal="center" vertical="center"/>
      <protection hidden="1"/>
    </xf>
    <xf numFmtId="165" fontId="128" fillId="0" borderId="72" xfId="0" applyNumberFormat="1" applyFont="1" applyFill="1" applyBorder="1" applyAlignment="1" applyProtection="1">
      <alignment horizontal="center" vertical="center"/>
      <protection hidden="1"/>
    </xf>
    <xf numFmtId="0" fontId="4" fillId="0" borderId="127" xfId="0" applyFont="1" applyBorder="1" applyAlignment="1">
      <alignment horizontal="center" vertical="center" wrapText="1"/>
    </xf>
    <xf numFmtId="0" fontId="0" fillId="0" borderId="0" xfId="0" applyBorder="1"/>
    <xf numFmtId="0" fontId="7" fillId="34" borderId="52" xfId="0" applyFont="1" applyFill="1" applyBorder="1" applyAlignment="1" applyProtection="1">
      <alignment horizontal="center" vertical="center" wrapText="1"/>
      <protection locked="0"/>
    </xf>
    <xf numFmtId="0" fontId="7" fillId="34" borderId="53" xfId="0" applyFont="1" applyFill="1" applyBorder="1" applyAlignment="1" applyProtection="1">
      <alignment horizontal="center" vertical="center" wrapText="1"/>
      <protection locked="0"/>
    </xf>
    <xf numFmtId="0" fontId="4" fillId="34" borderId="53" xfId="0" applyFont="1" applyFill="1" applyBorder="1" applyAlignment="1" applyProtection="1">
      <alignment horizontal="center" vertical="center" wrapText="1"/>
      <protection locked="0"/>
    </xf>
    <xf numFmtId="0" fontId="19" fillId="34" borderId="53" xfId="0" applyFont="1" applyFill="1" applyBorder="1" applyAlignment="1" applyProtection="1">
      <alignment horizontal="center" vertical="center" wrapText="1"/>
      <protection locked="0"/>
    </xf>
    <xf numFmtId="164" fontId="20" fillId="34" borderId="53" xfId="0" applyNumberFormat="1" applyFont="1" applyFill="1" applyBorder="1" applyAlignment="1" applyProtection="1">
      <alignment horizontal="center" vertical="center" wrapText="1"/>
      <protection locked="0"/>
    </xf>
    <xf numFmtId="0" fontId="3" fillId="34" borderId="46" xfId="0" applyFont="1" applyFill="1" applyBorder="1" applyAlignment="1" applyProtection="1">
      <alignment horizontal="left" vertical="center" wrapText="1"/>
      <protection locked="0"/>
    </xf>
    <xf numFmtId="0" fontId="3" fillId="34" borderId="53" xfId="0" applyFont="1" applyFill="1" applyBorder="1" applyAlignment="1" applyProtection="1">
      <alignment horizontal="left" vertical="center" wrapText="1"/>
      <protection locked="0"/>
    </xf>
    <xf numFmtId="0" fontId="29" fillId="34" borderId="53" xfId="0" applyFont="1" applyFill="1" applyBorder="1" applyAlignment="1" applyProtection="1">
      <alignment horizontal="center" vertical="center" wrapText="1"/>
      <protection locked="0"/>
    </xf>
    <xf numFmtId="0" fontId="9" fillId="34" borderId="54" xfId="0" applyFont="1" applyFill="1" applyBorder="1" applyAlignment="1" applyProtection="1">
      <alignment horizontal="center" vertical="center"/>
      <protection locked="0"/>
    </xf>
    <xf numFmtId="0" fontId="37" fillId="34" borderId="55" xfId="0" applyFont="1" applyFill="1" applyBorder="1" applyAlignment="1" applyProtection="1">
      <alignment horizontal="center" vertical="center"/>
      <protection locked="0"/>
    </xf>
    <xf numFmtId="0" fontId="7" fillId="34" borderId="56" xfId="0" applyFont="1" applyFill="1" applyBorder="1" applyAlignment="1" applyProtection="1">
      <alignment horizontal="center" vertical="center" wrapText="1"/>
      <protection locked="0"/>
    </xf>
    <xf numFmtId="0" fontId="7" fillId="34" borderId="10" xfId="0" applyFont="1" applyFill="1" applyBorder="1" applyAlignment="1" applyProtection="1">
      <alignment horizontal="center" vertical="center" wrapText="1"/>
      <protection locked="0"/>
    </xf>
    <xf numFmtId="0" fontId="4" fillId="34" borderId="10" xfId="0" applyFont="1" applyFill="1" applyBorder="1" applyAlignment="1" applyProtection="1">
      <alignment horizontal="center" vertical="center" wrapText="1"/>
      <protection locked="0"/>
    </xf>
    <xf numFmtId="0" fontId="19" fillId="34" borderId="10" xfId="0" applyFont="1" applyFill="1" applyBorder="1" applyAlignment="1" applyProtection="1">
      <alignment horizontal="center" vertical="center" wrapText="1"/>
      <protection locked="0"/>
    </xf>
    <xf numFmtId="164" fontId="20" fillId="34" borderId="10" xfId="0" applyNumberFormat="1" applyFont="1" applyFill="1" applyBorder="1" applyAlignment="1" applyProtection="1">
      <alignment horizontal="center" vertical="center" wrapText="1"/>
      <protection locked="0"/>
    </xf>
    <xf numFmtId="0" fontId="3" fillId="34" borderId="3" xfId="0" applyFont="1" applyFill="1" applyBorder="1" applyAlignment="1" applyProtection="1">
      <alignment horizontal="left" vertical="center" wrapText="1"/>
      <protection locked="0"/>
    </xf>
    <xf numFmtId="0" fontId="3" fillId="34" borderId="10" xfId="0" applyFont="1" applyFill="1" applyBorder="1" applyAlignment="1" applyProtection="1">
      <alignment horizontal="left" vertical="center" wrapText="1"/>
      <protection locked="0"/>
    </xf>
    <xf numFmtId="0" fontId="29" fillId="34" borderId="10" xfId="0" applyFont="1" applyFill="1" applyBorder="1" applyAlignment="1" applyProtection="1">
      <alignment horizontal="center" vertical="center" wrapText="1"/>
      <protection locked="0"/>
    </xf>
    <xf numFmtId="0" fontId="9" fillId="34" borderId="1" xfId="0" applyFont="1" applyFill="1" applyBorder="1" applyAlignment="1" applyProtection="1">
      <alignment horizontal="center" vertical="center"/>
      <protection locked="0"/>
    </xf>
    <xf numFmtId="0" fontId="37" fillId="34" borderId="43" xfId="0" applyFont="1" applyFill="1" applyBorder="1" applyAlignment="1" applyProtection="1">
      <alignment horizontal="center" vertical="center"/>
      <protection locked="0"/>
    </xf>
    <xf numFmtId="0" fontId="143" fillId="3" borderId="1" xfId="0" applyFont="1" applyFill="1" applyBorder="1" applyAlignment="1" applyProtection="1">
      <alignment horizontal="center" vertical="center"/>
      <protection hidden="1"/>
    </xf>
    <xf numFmtId="0" fontId="142" fillId="3" borderId="1" xfId="0" applyFont="1" applyFill="1" applyBorder="1" applyAlignment="1" applyProtection="1">
      <alignment horizontal="center"/>
      <protection hidden="1"/>
    </xf>
    <xf numFmtId="0" fontId="4" fillId="3" borderId="51" xfId="0" applyFont="1" applyFill="1" applyBorder="1" applyAlignment="1" applyProtection="1">
      <alignment horizontal="center" vertical="center" textRotation="90" wrapText="1"/>
      <protection hidden="1"/>
    </xf>
    <xf numFmtId="0" fontId="64" fillId="3" borderId="1" xfId="0" applyFont="1" applyFill="1" applyBorder="1" applyAlignment="1" applyProtection="1">
      <alignment horizontal="center" vertical="center" textRotation="90" wrapText="1"/>
      <protection hidden="1"/>
    </xf>
    <xf numFmtId="0" fontId="37" fillId="3" borderId="1" xfId="0" applyFont="1" applyFill="1" applyBorder="1" applyAlignment="1" applyProtection="1">
      <alignment horizontal="center" vertical="center" textRotation="90" wrapText="1"/>
      <protection hidden="1"/>
    </xf>
    <xf numFmtId="0" fontId="4" fillId="3" borderId="1" xfId="0" applyFont="1" applyFill="1" applyBorder="1" applyAlignment="1" applyProtection="1">
      <alignment horizontal="center" vertical="center" wrapText="1"/>
      <protection hidden="1"/>
    </xf>
    <xf numFmtId="0" fontId="54" fillId="32" borderId="0" xfId="0" applyFont="1" applyFill="1" applyBorder="1" applyAlignment="1" applyProtection="1">
      <alignment vertical="center" wrapText="1"/>
      <protection hidden="1"/>
    </xf>
    <xf numFmtId="0" fontId="91" fillId="0" borderId="75" xfId="0" applyFont="1" applyFill="1" applyBorder="1" applyAlignment="1" applyProtection="1">
      <alignment horizontal="center" vertical="center" wrapText="1"/>
      <protection hidden="1"/>
    </xf>
    <xf numFmtId="0" fontId="92" fillId="0" borderId="75" xfId="0" applyFont="1" applyFill="1" applyBorder="1" applyAlignment="1" applyProtection="1">
      <alignment horizontal="center" vertical="center" textRotation="90" wrapText="1"/>
      <protection hidden="1"/>
    </xf>
    <xf numFmtId="0" fontId="92" fillId="0" borderId="75" xfId="0" applyFont="1" applyFill="1" applyBorder="1" applyAlignment="1" applyProtection="1">
      <alignment horizontal="center" vertical="center" wrapText="1"/>
      <protection hidden="1"/>
    </xf>
    <xf numFmtId="0" fontId="91" fillId="0" borderId="75" xfId="0" applyFont="1" applyFill="1" applyBorder="1" applyAlignment="1" applyProtection="1">
      <alignment horizontal="center" vertical="center" textRotation="90" wrapText="1"/>
      <protection hidden="1"/>
    </xf>
    <xf numFmtId="0" fontId="91" fillId="0" borderId="75" xfId="0" applyFont="1" applyBorder="1" applyAlignment="1" applyProtection="1">
      <alignment horizontal="center" vertical="center" wrapText="1"/>
      <protection hidden="1"/>
    </xf>
    <xf numFmtId="0" fontId="21" fillId="0" borderId="129" xfId="0" applyFont="1" applyFill="1" applyBorder="1" applyAlignment="1" applyProtection="1">
      <alignment horizontal="center" vertical="center" wrapText="1"/>
      <protection hidden="1"/>
    </xf>
    <xf numFmtId="0" fontId="64" fillId="0" borderId="88" xfId="0" applyFont="1" applyFill="1" applyBorder="1" applyAlignment="1" applyProtection="1">
      <alignment horizontal="center" vertical="center" wrapText="1"/>
      <protection hidden="1"/>
    </xf>
    <xf numFmtId="0" fontId="21" fillId="0" borderId="83" xfId="0" applyFont="1" applyFill="1" applyBorder="1" applyAlignment="1" applyProtection="1">
      <alignment horizontal="center" vertical="center" wrapText="1"/>
      <protection hidden="1"/>
    </xf>
    <xf numFmtId="0" fontId="146" fillId="0" borderId="83" xfId="0" applyFont="1" applyFill="1" applyBorder="1" applyAlignment="1" applyProtection="1">
      <alignment horizontal="center" vertical="center" wrapText="1"/>
      <protection hidden="1"/>
    </xf>
    <xf numFmtId="0" fontId="147" fillId="0" borderId="83" xfId="0" applyFont="1" applyFill="1" applyBorder="1" applyAlignment="1" applyProtection="1">
      <alignment horizontal="center" vertical="center" wrapText="1"/>
      <protection hidden="1"/>
    </xf>
    <xf numFmtId="0" fontId="10" fillId="42" borderId="130" xfId="0" applyFont="1" applyFill="1" applyBorder="1" applyAlignment="1" applyProtection="1">
      <alignment vertical="center"/>
      <protection locked="0"/>
    </xf>
    <xf numFmtId="0" fontId="51" fillId="42" borderId="131" xfId="0" applyFont="1" applyFill="1" applyBorder="1" applyAlignment="1" applyProtection="1">
      <alignment vertical="center"/>
      <protection locked="0"/>
    </xf>
    <xf numFmtId="0" fontId="10" fillId="42" borderId="131" xfId="0" applyFont="1" applyFill="1" applyBorder="1" applyAlignment="1" applyProtection="1">
      <alignment horizontal="left" vertical="center"/>
      <protection locked="0"/>
    </xf>
    <xf numFmtId="0" fontId="51" fillId="42" borderId="132" xfId="0" applyFont="1" applyFill="1" applyBorder="1" applyAlignment="1" applyProtection="1">
      <alignment horizontal="left" vertical="center"/>
      <protection locked="0"/>
    </xf>
    <xf numFmtId="164" fontId="145" fillId="42" borderId="131" xfId="0" applyNumberFormat="1" applyFont="1" applyFill="1" applyBorder="1" applyAlignment="1" applyProtection="1">
      <alignment horizontal="left" vertical="center"/>
      <protection locked="0"/>
    </xf>
    <xf numFmtId="0" fontId="151" fillId="42" borderId="131" xfId="0" applyFont="1" applyFill="1" applyBorder="1" applyAlignment="1" applyProtection="1">
      <alignment horizontal="left" vertical="center"/>
      <protection locked="0"/>
    </xf>
    <xf numFmtId="0" fontId="51" fillId="42" borderId="131" xfId="0" applyFont="1" applyFill="1" applyBorder="1" applyAlignment="1" applyProtection="1">
      <alignment horizontal="left" vertical="center"/>
      <protection locked="0"/>
    </xf>
    <xf numFmtId="0" fontId="51" fillId="42" borderId="133" xfId="0" applyFont="1" applyFill="1" applyBorder="1" applyAlignment="1" applyProtection="1">
      <alignment horizontal="left" vertical="center"/>
      <protection locked="0"/>
    </xf>
    <xf numFmtId="0" fontId="67" fillId="35" borderId="134" xfId="0" applyFont="1" applyFill="1" applyBorder="1" applyAlignment="1" applyProtection="1">
      <alignment horizontal="right"/>
      <protection hidden="1"/>
    </xf>
    <xf numFmtId="0" fontId="67" fillId="35" borderId="135" xfId="0" applyFont="1" applyFill="1" applyBorder="1" applyAlignment="1" applyProtection="1">
      <alignment horizontal="right" vertical="center"/>
      <protection hidden="1"/>
    </xf>
    <xf numFmtId="0" fontId="150" fillId="35" borderId="135" xfId="0" applyFont="1" applyFill="1" applyBorder="1" applyAlignment="1" applyProtection="1">
      <alignment horizontal="right" vertical="center"/>
      <protection hidden="1"/>
    </xf>
    <xf numFmtId="0" fontId="67" fillId="35" borderId="136" xfId="0" applyFont="1" applyFill="1" applyBorder="1" applyAlignment="1" applyProtection="1">
      <alignment horizontal="right" vertical="center"/>
      <protection hidden="1"/>
    </xf>
    <xf numFmtId="0" fontId="2" fillId="36" borderId="137" xfId="0" applyFont="1" applyFill="1" applyBorder="1" applyAlignment="1" applyProtection="1">
      <alignment vertical="center"/>
      <protection hidden="1"/>
    </xf>
    <xf numFmtId="0" fontId="66" fillId="36" borderId="138" xfId="0" applyFont="1" applyFill="1" applyBorder="1" applyAlignment="1" applyProtection="1">
      <alignment vertical="center" wrapText="1"/>
      <protection hidden="1"/>
    </xf>
    <xf numFmtId="0" fontId="2" fillId="36" borderId="138" xfId="0" applyFont="1" applyFill="1" applyBorder="1" applyAlignment="1" applyProtection="1">
      <alignment vertical="center"/>
      <protection hidden="1"/>
    </xf>
    <xf numFmtId="0" fontId="2" fillId="36" borderId="139" xfId="0" applyFont="1" applyFill="1" applyBorder="1" applyAlignment="1" applyProtection="1">
      <alignment vertical="center"/>
      <protection hidden="1"/>
    </xf>
    <xf numFmtId="0" fontId="2" fillId="37" borderId="140" xfId="0" applyFont="1" applyFill="1" applyBorder="1" applyAlignment="1" applyProtection="1">
      <alignment vertical="center"/>
      <protection hidden="1"/>
    </xf>
    <xf numFmtId="0" fontId="2" fillId="37" borderId="141" xfId="0" applyFont="1" applyFill="1" applyBorder="1" applyAlignment="1" applyProtection="1">
      <alignment vertical="center"/>
      <protection hidden="1"/>
    </xf>
    <xf numFmtId="0" fontId="2" fillId="36" borderId="140" xfId="0" applyFont="1" applyFill="1" applyBorder="1" applyAlignment="1" applyProtection="1">
      <alignment vertical="center"/>
      <protection hidden="1"/>
    </xf>
    <xf numFmtId="0" fontId="2" fillId="36" borderId="141" xfId="0" applyFont="1" applyFill="1" applyBorder="1" applyAlignment="1" applyProtection="1">
      <alignment vertical="center"/>
      <protection hidden="1"/>
    </xf>
    <xf numFmtId="0" fontId="2" fillId="37" borderId="142" xfId="0" applyFont="1" applyFill="1" applyBorder="1" applyAlignment="1" applyProtection="1">
      <alignment vertical="center"/>
      <protection hidden="1"/>
    </xf>
    <xf numFmtId="0" fontId="2" fillId="37" borderId="143" xfId="0" applyFont="1" applyFill="1" applyBorder="1" applyAlignment="1" applyProtection="1">
      <alignment vertical="center"/>
      <protection hidden="1"/>
    </xf>
    <xf numFmtId="0" fontId="2" fillId="37" borderId="144" xfId="0" applyFont="1" applyFill="1" applyBorder="1" applyAlignment="1" applyProtection="1">
      <alignment vertical="center"/>
      <protection hidden="1"/>
    </xf>
    <xf numFmtId="0" fontId="7" fillId="0" borderId="1" xfId="0" applyFont="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0" fontId="0" fillId="0" borderId="0" xfId="0" applyAlignment="1" applyProtection="1">
      <alignment shrinkToFit="1"/>
      <protection hidden="1"/>
    </xf>
    <xf numFmtId="0" fontId="7" fillId="0" borderId="1" xfId="0" applyFont="1" applyBorder="1" applyAlignment="1" applyProtection="1">
      <alignment horizontal="center" vertical="center" shrinkToFit="1"/>
      <protection hidden="1"/>
    </xf>
    <xf numFmtId="0" fontId="0" fillId="0" borderId="0" xfId="0" applyFont="1" applyBorder="1" applyAlignment="1" applyProtection="1">
      <alignment horizontal="center" vertical="center" wrapText="1"/>
      <protection hidden="1"/>
    </xf>
    <xf numFmtId="0" fontId="63" fillId="0" borderId="0" xfId="0" applyFont="1" applyBorder="1" applyAlignment="1" applyProtection="1">
      <alignment horizontal="center" vertical="center"/>
      <protection hidden="1"/>
    </xf>
    <xf numFmtId="0" fontId="0" fillId="19" borderId="0" xfId="0" applyFill="1" applyAlignment="1" applyProtection="1">
      <alignment vertical="center"/>
      <protection hidden="1"/>
    </xf>
    <xf numFmtId="0" fontId="0" fillId="19" borderId="0" xfId="0" applyFill="1" applyBorder="1" applyProtection="1">
      <protection hidden="1"/>
    </xf>
    <xf numFmtId="0" fontId="10" fillId="19" borderId="0" xfId="0" applyFont="1" applyFill="1" applyBorder="1" applyAlignment="1" applyProtection="1">
      <alignment horizontal="center" vertical="center"/>
      <protection hidden="1"/>
    </xf>
    <xf numFmtId="0" fontId="0" fillId="19" borderId="0" xfId="0" applyFill="1" applyBorder="1" applyAlignment="1" applyProtection="1">
      <alignment vertical="center"/>
      <protection hidden="1"/>
    </xf>
    <xf numFmtId="0" fontId="20" fillId="0" borderId="0" xfId="0" applyFont="1" applyBorder="1" applyAlignment="1" applyProtection="1">
      <alignment horizontal="center" vertical="center"/>
      <protection hidden="1"/>
    </xf>
    <xf numFmtId="0" fontId="29" fillId="0" borderId="0" xfId="0" applyFont="1" applyBorder="1" applyAlignment="1" applyProtection="1">
      <alignment horizontal="center" vertical="center"/>
      <protection hidden="1"/>
    </xf>
    <xf numFmtId="0" fontId="61" fillId="0" borderId="0" xfId="0" applyFont="1" applyFill="1" applyBorder="1" applyAlignment="1" applyProtection="1">
      <alignment horizontal="right" vertical="center" wrapText="1"/>
      <protection hidden="1"/>
    </xf>
    <xf numFmtId="0" fontId="8" fillId="0" borderId="0" xfId="0" applyFont="1" applyFill="1" applyBorder="1" applyAlignment="1" applyProtection="1">
      <alignment horizontal="left" vertical="center"/>
      <protection hidden="1"/>
    </xf>
    <xf numFmtId="0" fontId="37" fillId="0" borderId="0" xfId="0" applyFont="1" applyFill="1" applyBorder="1" applyAlignment="1" applyProtection="1">
      <alignment horizontal="right" vertical="center" wrapText="1"/>
      <protection hidden="1"/>
    </xf>
    <xf numFmtId="0" fontId="6" fillId="12" borderId="0" xfId="0" applyFont="1" applyFill="1" applyBorder="1" applyAlignment="1" applyProtection="1">
      <alignment vertical="center" wrapText="1"/>
      <protection hidden="1"/>
    </xf>
    <xf numFmtId="0" fontId="133" fillId="0" borderId="0" xfId="0" applyFont="1" applyAlignment="1" applyProtection="1">
      <alignment vertical="center"/>
      <protection hidden="1"/>
    </xf>
    <xf numFmtId="164" fontId="0" fillId="0" borderId="0" xfId="0" applyNumberFormat="1" applyProtection="1">
      <protection hidden="1"/>
    </xf>
    <xf numFmtId="0" fontId="159" fillId="0" borderId="0" xfId="2" applyFont="1" applyAlignment="1" applyProtection="1">
      <protection hidden="1"/>
    </xf>
    <xf numFmtId="0" fontId="10" fillId="3" borderId="0" xfId="0" applyNumberFormat="1" applyFont="1" applyFill="1" applyBorder="1" applyAlignment="1" applyProtection="1">
      <alignment horizontal="center" vertical="center"/>
      <protection hidden="1"/>
    </xf>
    <xf numFmtId="0" fontId="0" fillId="0" borderId="0" xfId="0" applyBorder="1" applyAlignment="1" applyProtection="1">
      <alignment vertical="center"/>
      <protection hidden="1"/>
    </xf>
    <xf numFmtId="0" fontId="31" fillId="27" borderId="0" xfId="2" applyFont="1" applyFill="1" applyAlignment="1" applyProtection="1">
      <alignment horizontal="center"/>
      <protection hidden="1"/>
    </xf>
    <xf numFmtId="0" fontId="141" fillId="10" borderId="160" xfId="0" applyFont="1" applyFill="1" applyBorder="1" applyAlignment="1" applyProtection="1">
      <alignment vertical="center"/>
      <protection hidden="1"/>
    </xf>
    <xf numFmtId="0" fontId="141" fillId="10" borderId="23" xfId="0" applyFont="1" applyFill="1" applyBorder="1" applyAlignment="1" applyProtection="1">
      <alignment vertical="center"/>
      <protection hidden="1"/>
    </xf>
    <xf numFmtId="0" fontId="8" fillId="5" borderId="57" xfId="0" applyFont="1" applyFill="1" applyBorder="1" applyAlignment="1" applyProtection="1">
      <alignment vertical="center"/>
      <protection hidden="1"/>
    </xf>
    <xf numFmtId="0" fontId="31" fillId="21" borderId="166" xfId="2" applyFont="1" applyFill="1" applyBorder="1" applyAlignment="1" applyProtection="1">
      <protection hidden="1"/>
    </xf>
    <xf numFmtId="0" fontId="160" fillId="27" borderId="0" xfId="0" applyFont="1" applyFill="1" applyProtection="1">
      <protection hidden="1"/>
    </xf>
    <xf numFmtId="0" fontId="61" fillId="0" borderId="0" xfId="0" applyFont="1" applyFill="1" applyBorder="1" applyAlignment="1" applyProtection="1">
      <alignment horizontal="right" vertical="center"/>
      <protection hidden="1"/>
    </xf>
    <xf numFmtId="0" fontId="64" fillId="0" borderId="0" xfId="0" applyFont="1" applyFill="1" applyBorder="1" applyAlignment="1" applyProtection="1">
      <alignment horizontal="left" vertical="center"/>
      <protection hidden="1"/>
    </xf>
    <xf numFmtId="0" fontId="16" fillId="0" borderId="0" xfId="0" applyFont="1" applyBorder="1" applyAlignment="1" applyProtection="1">
      <alignment horizontal="right" vertical="center"/>
      <protection hidden="1"/>
    </xf>
    <xf numFmtId="0" fontId="8" fillId="0" borderId="0" xfId="0" applyFont="1" applyFill="1" applyBorder="1" applyAlignment="1" applyProtection="1">
      <alignment horizontal="left" vertical="center"/>
      <protection hidden="1"/>
    </xf>
    <xf numFmtId="0" fontId="61" fillId="0" borderId="0" xfId="0" applyFont="1" applyFill="1" applyBorder="1" applyAlignment="1" applyProtection="1">
      <alignment horizontal="right" vertical="center" wrapText="1"/>
      <protection hidden="1"/>
    </xf>
    <xf numFmtId="0" fontId="37" fillId="0" borderId="0" xfId="0" applyFont="1" applyFill="1" applyBorder="1" applyAlignment="1" applyProtection="1">
      <alignment horizontal="right" vertical="center" wrapText="1"/>
      <protection hidden="1"/>
    </xf>
    <xf numFmtId="0" fontId="16" fillId="22" borderId="13" xfId="0" applyFont="1" applyFill="1" applyBorder="1" applyAlignment="1" applyProtection="1">
      <alignment horizontal="center" vertical="center" textRotation="90" wrapText="1"/>
      <protection hidden="1"/>
    </xf>
    <xf numFmtId="0" fontId="16" fillId="0" borderId="0" xfId="0" applyFont="1" applyBorder="1" applyAlignment="1" applyProtection="1">
      <alignment horizontal="right" vertical="center"/>
      <protection hidden="1"/>
    </xf>
    <xf numFmtId="0" fontId="64" fillId="0" borderId="0" xfId="0" applyFont="1" applyFill="1" applyBorder="1" applyAlignment="1" applyProtection="1">
      <alignment horizontal="left" vertical="center"/>
      <protection hidden="1"/>
    </xf>
    <xf numFmtId="0" fontId="61" fillId="0" borderId="0" xfId="0" applyFont="1" applyFill="1" applyBorder="1" applyAlignment="1" applyProtection="1">
      <alignment horizontal="right" vertical="center" wrapText="1"/>
      <protection hidden="1"/>
    </xf>
    <xf numFmtId="0" fontId="8" fillId="0" borderId="0" xfId="0" applyFont="1" applyFill="1" applyBorder="1" applyAlignment="1" applyProtection="1">
      <alignment horizontal="left" vertical="center"/>
      <protection hidden="1"/>
    </xf>
    <xf numFmtId="0" fontId="61" fillId="0" borderId="0" xfId="0" applyFont="1" applyFill="1" applyBorder="1" applyAlignment="1" applyProtection="1">
      <alignment horizontal="right" vertical="center"/>
      <protection hidden="1"/>
    </xf>
    <xf numFmtId="0" fontId="37" fillId="0" borderId="0" xfId="0" applyFont="1" applyFill="1" applyBorder="1" applyAlignment="1" applyProtection="1">
      <alignment horizontal="right" vertical="center" wrapText="1"/>
      <protection hidden="1"/>
    </xf>
    <xf numFmtId="0" fontId="57" fillId="24" borderId="1" xfId="0" applyFont="1" applyFill="1" applyBorder="1" applyAlignment="1" applyProtection="1">
      <alignment horizontal="center" vertical="center" wrapText="1"/>
      <protection hidden="1"/>
    </xf>
    <xf numFmtId="165" fontId="161" fillId="3" borderId="1" xfId="0" applyNumberFormat="1" applyFont="1" applyFill="1" applyBorder="1" applyAlignment="1" applyProtection="1">
      <alignment horizontal="center" vertical="center"/>
      <protection hidden="1"/>
    </xf>
    <xf numFmtId="164" fontId="10" fillId="0" borderId="0" xfId="0" applyNumberFormat="1" applyFont="1" applyBorder="1" applyAlignment="1" applyProtection="1">
      <alignment horizontal="center" vertical="center"/>
      <protection hidden="1"/>
    </xf>
    <xf numFmtId="0" fontId="7" fillId="3" borderId="4" xfId="0" applyNumberFormat="1" applyFont="1" applyFill="1" applyBorder="1" applyAlignment="1" applyProtection="1">
      <alignment horizontal="center" vertical="center"/>
      <protection hidden="1"/>
    </xf>
    <xf numFmtId="0" fontId="31" fillId="27" borderId="0" xfId="2" applyFont="1" applyFill="1" applyAlignment="1" applyProtection="1">
      <alignment horizontal="center"/>
      <protection hidden="1"/>
    </xf>
    <xf numFmtId="0" fontId="56" fillId="24" borderId="1" xfId="0" applyFont="1" applyFill="1" applyBorder="1" applyAlignment="1" applyProtection="1">
      <alignment horizontal="center" vertical="center" wrapText="1"/>
      <protection hidden="1"/>
    </xf>
    <xf numFmtId="0" fontId="140" fillId="8" borderId="0" xfId="0" applyFont="1" applyFill="1" applyBorder="1" applyAlignment="1" applyProtection="1">
      <alignment horizontal="center" vertical="center"/>
      <protection locked="0"/>
    </xf>
    <xf numFmtId="164" fontId="16" fillId="3" borderId="1" xfId="0" applyNumberFormat="1" applyFont="1" applyFill="1" applyBorder="1" applyAlignment="1" applyProtection="1">
      <alignment horizontal="center" vertical="center" shrinkToFit="1"/>
      <protection hidden="1"/>
    </xf>
    <xf numFmtId="0" fontId="10" fillId="28" borderId="162" xfId="0" applyFont="1" applyFill="1" applyBorder="1" applyAlignment="1" applyProtection="1">
      <alignment vertical="center"/>
      <protection locked="0"/>
    </xf>
    <xf numFmtId="0" fontId="10" fillId="28" borderId="163" xfId="0" applyFont="1" applyFill="1" applyBorder="1" applyAlignment="1" applyProtection="1">
      <alignment vertical="center"/>
      <protection locked="0"/>
    </xf>
    <xf numFmtId="0" fontId="10" fillId="28" borderId="165" xfId="0" applyFont="1" applyFill="1" applyBorder="1" applyAlignment="1" applyProtection="1">
      <alignment vertical="center"/>
      <protection locked="0"/>
    </xf>
    <xf numFmtId="0" fontId="64" fillId="0" borderId="79" xfId="0" applyFont="1" applyBorder="1" applyAlignment="1" applyProtection="1">
      <alignment horizontal="center" vertical="center"/>
      <protection hidden="1"/>
    </xf>
    <xf numFmtId="0" fontId="17" fillId="3" borderId="1" xfId="0" applyFont="1" applyFill="1" applyBorder="1" applyAlignment="1" applyProtection="1">
      <alignment horizontal="left" vertical="center" wrapText="1" shrinkToFit="1"/>
      <protection hidden="1"/>
    </xf>
    <xf numFmtId="0" fontId="130" fillId="0" borderId="0" xfId="0" applyFont="1" applyBorder="1" applyAlignment="1" applyProtection="1">
      <alignment horizontal="center" vertical="center"/>
      <protection hidden="1"/>
    </xf>
    <xf numFmtId="0" fontId="0" fillId="0" borderId="0" xfId="0" applyFont="1" applyProtection="1">
      <protection hidden="1"/>
    </xf>
    <xf numFmtId="0" fontId="151" fillId="0" borderId="0" xfId="0" applyFont="1" applyBorder="1" applyAlignment="1" applyProtection="1">
      <alignment horizontal="center" vertical="center"/>
      <protection hidden="1"/>
    </xf>
    <xf numFmtId="0" fontId="20" fillId="0" borderId="0" xfId="0" applyFont="1" applyBorder="1" applyAlignment="1" applyProtection="1">
      <alignment horizontal="right" vertical="center"/>
      <protection hidden="1"/>
    </xf>
    <xf numFmtId="0" fontId="151" fillId="0" borderId="0" xfId="0" applyFont="1" applyBorder="1" applyAlignment="1" applyProtection="1">
      <alignment horizontal="left" vertical="center"/>
      <protection hidden="1"/>
    </xf>
    <xf numFmtId="0" fontId="22" fillId="0" borderId="0" xfId="0" applyFont="1" applyBorder="1" applyAlignment="1" applyProtection="1">
      <alignment horizontal="right" vertical="center"/>
      <protection hidden="1"/>
    </xf>
    <xf numFmtId="0" fontId="29" fillId="0" borderId="0" xfId="0" applyFont="1" applyBorder="1" applyAlignment="1" applyProtection="1">
      <alignment horizontal="right" vertical="center"/>
      <protection hidden="1"/>
    </xf>
    <xf numFmtId="0" fontId="36" fillId="0" borderId="0" xfId="0" applyFont="1" applyBorder="1" applyAlignment="1" applyProtection="1">
      <alignment horizontal="center" vertical="center"/>
      <protection hidden="1"/>
    </xf>
    <xf numFmtId="0" fontId="168" fillId="3" borderId="168" xfId="0" applyFont="1" applyFill="1" applyBorder="1" applyAlignment="1" applyProtection="1">
      <alignment horizontal="center" vertical="center" textRotation="90" wrapText="1"/>
      <protection hidden="1"/>
    </xf>
    <xf numFmtId="0" fontId="53" fillId="24" borderId="168" xfId="0" applyFont="1" applyFill="1" applyBorder="1" applyAlignment="1" applyProtection="1">
      <alignment horizontal="center" vertical="center" wrapText="1"/>
      <protection hidden="1"/>
    </xf>
    <xf numFmtId="0" fontId="56" fillId="24" borderId="168" xfId="0" applyFont="1" applyFill="1" applyBorder="1" applyAlignment="1" applyProtection="1">
      <alignment horizontal="center" vertical="center" wrapText="1"/>
      <protection hidden="1"/>
    </xf>
    <xf numFmtId="0" fontId="54" fillId="24" borderId="168" xfId="0" applyFont="1" applyFill="1" applyBorder="1" applyAlignment="1" applyProtection="1">
      <alignment horizontal="center" vertical="center" wrapText="1"/>
      <protection hidden="1"/>
    </xf>
    <xf numFmtId="0" fontId="10" fillId="24" borderId="168" xfId="0" applyFont="1" applyFill="1" applyBorder="1" applyAlignment="1" applyProtection="1">
      <alignment horizontal="center"/>
      <protection hidden="1"/>
    </xf>
    <xf numFmtId="0" fontId="113" fillId="0" borderId="168" xfId="0" applyFont="1" applyFill="1" applyBorder="1" applyAlignment="1" applyProtection="1">
      <alignment horizontal="center" vertical="center" wrapText="1"/>
      <protection hidden="1"/>
    </xf>
    <xf numFmtId="0" fontId="114" fillId="0" borderId="168" xfId="0" applyFont="1" applyFill="1" applyBorder="1" applyAlignment="1" applyProtection="1">
      <alignment horizontal="center" vertical="center" wrapText="1"/>
      <protection hidden="1"/>
    </xf>
    <xf numFmtId="0" fontId="115" fillId="0" borderId="168" xfId="0" applyFont="1" applyFill="1" applyBorder="1" applyAlignment="1" applyProtection="1">
      <alignment horizontal="center" vertical="center" wrapText="1"/>
      <protection hidden="1"/>
    </xf>
    <xf numFmtId="164" fontId="114" fillId="0" borderId="168" xfId="0" applyNumberFormat="1" applyFont="1" applyFill="1" applyBorder="1" applyAlignment="1" applyProtection="1">
      <alignment horizontal="center" vertical="center" wrapText="1"/>
      <protection hidden="1"/>
    </xf>
    <xf numFmtId="0" fontId="116" fillId="0" borderId="168" xfId="0" applyFont="1" applyFill="1" applyBorder="1" applyAlignment="1" applyProtection="1">
      <alignment horizontal="left" vertical="center" wrapText="1"/>
      <protection hidden="1"/>
    </xf>
    <xf numFmtId="0" fontId="116" fillId="0" borderId="168" xfId="0" applyFont="1" applyFill="1" applyBorder="1" applyAlignment="1" applyProtection="1">
      <alignment horizontal="center" vertical="center" wrapText="1"/>
      <protection hidden="1"/>
    </xf>
    <xf numFmtId="0" fontId="56" fillId="3" borderId="168" xfId="0" applyFont="1" applyFill="1" applyBorder="1" applyAlignment="1" applyProtection="1">
      <alignment horizontal="center" vertical="center" wrapText="1"/>
      <protection hidden="1"/>
    </xf>
    <xf numFmtId="0" fontId="54" fillId="3" borderId="168" xfId="0" applyFont="1" applyFill="1" applyBorder="1" applyAlignment="1" applyProtection="1">
      <alignment horizontal="center" vertical="center" wrapText="1"/>
      <protection hidden="1"/>
    </xf>
    <xf numFmtId="0" fontId="69" fillId="3" borderId="168" xfId="0" applyFont="1" applyFill="1" applyBorder="1" applyAlignment="1" applyProtection="1">
      <alignment horizontal="center" vertical="center" wrapText="1"/>
      <protection hidden="1"/>
    </xf>
    <xf numFmtId="0" fontId="36" fillId="3" borderId="168" xfId="0" applyFont="1" applyFill="1" applyBorder="1" applyAlignment="1" applyProtection="1">
      <alignment horizontal="center" vertical="center"/>
      <protection hidden="1"/>
    </xf>
    <xf numFmtId="0" fontId="54" fillId="3" borderId="172" xfId="0" applyFont="1" applyFill="1" applyBorder="1" applyAlignment="1" applyProtection="1">
      <alignment horizontal="center" vertical="center" wrapText="1"/>
      <protection hidden="1"/>
    </xf>
    <xf numFmtId="0" fontId="54" fillId="3" borderId="173" xfId="0" applyFont="1" applyFill="1" applyBorder="1" applyAlignment="1" applyProtection="1">
      <alignment horizontal="center" vertical="center" wrapText="1"/>
      <protection hidden="1"/>
    </xf>
    <xf numFmtId="0" fontId="69" fillId="3" borderId="174" xfId="0" applyFont="1" applyFill="1" applyBorder="1" applyAlignment="1" applyProtection="1">
      <alignment horizontal="center" vertical="center" wrapText="1"/>
      <protection hidden="1"/>
    </xf>
    <xf numFmtId="0" fontId="16" fillId="4" borderId="13" xfId="0" applyFont="1" applyFill="1" applyBorder="1" applyAlignment="1" applyProtection="1">
      <alignment horizontal="center" vertical="center" textRotation="90" wrapText="1"/>
      <protection hidden="1"/>
    </xf>
    <xf numFmtId="0" fontId="16" fillId="2" borderId="13" xfId="0" applyFont="1" applyFill="1" applyBorder="1" applyAlignment="1" applyProtection="1">
      <alignment horizontal="center" vertical="center" textRotation="90" wrapText="1"/>
      <protection hidden="1"/>
    </xf>
    <xf numFmtId="0" fontId="16" fillId="5" borderId="13" xfId="0" applyFont="1" applyFill="1" applyBorder="1" applyAlignment="1" applyProtection="1">
      <alignment horizontal="center" vertical="center" textRotation="90" wrapText="1"/>
      <protection hidden="1"/>
    </xf>
    <xf numFmtId="0" fontId="16" fillId="6" borderId="13" xfId="0" applyFont="1" applyFill="1" applyBorder="1" applyAlignment="1" applyProtection="1">
      <alignment horizontal="center" vertical="center" textRotation="90" wrapText="1"/>
      <protection hidden="1"/>
    </xf>
    <xf numFmtId="0" fontId="2" fillId="37" borderId="0" xfId="0" applyFont="1" applyFill="1" applyBorder="1" applyAlignment="1" applyProtection="1">
      <alignment vertical="center"/>
      <protection hidden="1"/>
    </xf>
    <xf numFmtId="168" fontId="51" fillId="42" borderId="132" xfId="0" applyNumberFormat="1" applyFont="1" applyFill="1" applyBorder="1" applyAlignment="1" applyProtection="1">
      <alignment horizontal="left" vertical="center"/>
      <protection locked="0"/>
    </xf>
    <xf numFmtId="0" fontId="11" fillId="42" borderId="132" xfId="0" applyFont="1" applyFill="1" applyBorder="1" applyAlignment="1" applyProtection="1">
      <alignment horizontal="left" vertical="center"/>
      <protection locked="0"/>
    </xf>
    <xf numFmtId="0" fontId="16" fillId="43" borderId="13" xfId="0" applyFont="1" applyFill="1" applyBorder="1" applyAlignment="1" applyProtection="1">
      <alignment horizontal="center" vertical="center" textRotation="90" wrapText="1"/>
      <protection hidden="1"/>
    </xf>
    <xf numFmtId="0" fontId="10" fillId="0" borderId="186" xfId="0" applyFont="1" applyFill="1" applyBorder="1" applyAlignment="1" applyProtection="1">
      <alignment horizontal="center" vertical="center" wrapText="1"/>
      <protection locked="0"/>
    </xf>
    <xf numFmtId="0" fontId="10" fillId="0" borderId="187" xfId="0" applyFont="1" applyFill="1" applyBorder="1" applyAlignment="1" applyProtection="1">
      <alignment horizontal="center" vertical="center" wrapText="1"/>
      <protection locked="0"/>
    </xf>
    <xf numFmtId="0" fontId="10" fillId="0" borderId="189" xfId="0" applyFont="1" applyFill="1" applyBorder="1" applyAlignment="1" applyProtection="1">
      <alignment horizontal="center" vertical="center" wrapText="1"/>
      <protection locked="0"/>
    </xf>
    <xf numFmtId="0" fontId="10" fillId="0" borderId="190" xfId="0" applyFont="1" applyFill="1" applyBorder="1" applyAlignment="1" applyProtection="1">
      <alignment horizontal="center" vertical="center" wrapText="1"/>
      <protection locked="0"/>
    </xf>
    <xf numFmtId="0" fontId="10" fillId="0" borderId="191" xfId="0" applyFont="1" applyFill="1" applyBorder="1" applyAlignment="1" applyProtection="1">
      <alignment horizontal="center" vertical="center" wrapText="1"/>
      <protection locked="0"/>
    </xf>
    <xf numFmtId="0" fontId="10" fillId="0" borderId="192" xfId="0" applyFont="1" applyFill="1" applyBorder="1" applyAlignment="1" applyProtection="1">
      <alignment horizontal="center" vertical="center" wrapText="1"/>
      <protection locked="0"/>
    </xf>
    <xf numFmtId="0" fontId="7" fillId="34" borderId="57" xfId="0" applyFont="1" applyFill="1" applyBorder="1" applyAlignment="1" applyProtection="1">
      <alignment horizontal="center" vertical="center" wrapText="1"/>
      <protection locked="0"/>
    </xf>
    <xf numFmtId="0" fontId="7" fillId="34" borderId="193" xfId="0" applyFont="1" applyFill="1" applyBorder="1" applyAlignment="1" applyProtection="1">
      <alignment horizontal="center" vertical="center" wrapText="1"/>
      <protection locked="0"/>
    </xf>
    <xf numFmtId="0" fontId="4" fillId="34" borderId="193" xfId="0" applyFont="1" applyFill="1" applyBorder="1" applyAlignment="1" applyProtection="1">
      <alignment horizontal="center" vertical="center" wrapText="1"/>
      <protection locked="0"/>
    </xf>
    <xf numFmtId="0" fontId="19" fillId="34" borderId="193" xfId="0" applyFont="1" applyFill="1" applyBorder="1" applyAlignment="1" applyProtection="1">
      <alignment horizontal="center" vertical="center" wrapText="1"/>
      <protection locked="0"/>
    </xf>
    <xf numFmtId="164" fontId="20" fillId="34" borderId="193" xfId="0" applyNumberFormat="1" applyFont="1" applyFill="1" applyBorder="1" applyAlignment="1" applyProtection="1">
      <alignment horizontal="center" vertical="center" wrapText="1"/>
      <protection locked="0"/>
    </xf>
    <xf numFmtId="0" fontId="3" fillId="34" borderId="194" xfId="0" applyFont="1" applyFill="1" applyBorder="1" applyAlignment="1" applyProtection="1">
      <alignment horizontal="left" vertical="center" wrapText="1"/>
      <protection locked="0"/>
    </xf>
    <xf numFmtId="0" fontId="3" fillId="34" borderId="193" xfId="0" applyFont="1" applyFill="1" applyBorder="1" applyAlignment="1" applyProtection="1">
      <alignment horizontal="left" vertical="center" wrapText="1"/>
      <protection locked="0"/>
    </xf>
    <xf numFmtId="0" fontId="29" fillId="34" borderId="193" xfId="0" applyFont="1" applyFill="1" applyBorder="1" applyAlignment="1" applyProtection="1">
      <alignment horizontal="center" vertical="center" wrapText="1"/>
      <protection locked="0"/>
    </xf>
    <xf numFmtId="0" fontId="9" fillId="34" borderId="191" xfId="0" applyFont="1" applyFill="1" applyBorder="1" applyAlignment="1" applyProtection="1">
      <alignment horizontal="center" vertical="center"/>
      <protection locked="0"/>
    </xf>
    <xf numFmtId="0" fontId="37" fillId="34" borderId="195" xfId="0" applyFont="1" applyFill="1" applyBorder="1" applyAlignment="1" applyProtection="1">
      <alignment horizontal="center" vertical="center"/>
      <protection locked="0"/>
    </xf>
    <xf numFmtId="0" fontId="22" fillId="0" borderId="190" xfId="0" applyFont="1" applyFill="1" applyBorder="1" applyAlignment="1" applyProtection="1">
      <alignment horizontal="center" vertical="center" wrapText="1"/>
      <protection locked="0"/>
    </xf>
    <xf numFmtId="0" fontId="10" fillId="0" borderId="195" xfId="0" applyFont="1" applyFill="1" applyBorder="1" applyAlignment="1" applyProtection="1">
      <alignment horizontal="center" vertical="center" wrapText="1"/>
      <protection locked="0"/>
    </xf>
    <xf numFmtId="0" fontId="10" fillId="0" borderId="188" xfId="0" applyFont="1" applyFill="1" applyBorder="1" applyAlignment="1" applyProtection="1">
      <alignment horizontal="center" vertical="center" wrapText="1"/>
      <protection locked="0"/>
    </xf>
    <xf numFmtId="0" fontId="10" fillId="3" borderId="45" xfId="0" applyFont="1" applyFill="1" applyBorder="1" applyAlignment="1" applyProtection="1">
      <alignment vertical="center" wrapText="1"/>
      <protection hidden="1"/>
    </xf>
    <xf numFmtId="0" fontId="64" fillId="3" borderId="168" xfId="0" applyFont="1" applyFill="1" applyBorder="1" applyAlignment="1" applyProtection="1">
      <alignment horizontal="center" vertical="center" textRotation="90" wrapText="1"/>
      <protection hidden="1"/>
    </xf>
    <xf numFmtId="0" fontId="20" fillId="0" borderId="0" xfId="0" applyFont="1" applyBorder="1" applyAlignment="1" applyProtection="1">
      <alignment horizontal="right" vertical="center"/>
      <protection hidden="1"/>
    </xf>
    <xf numFmtId="0" fontId="70" fillId="3" borderId="1" xfId="0" applyFont="1" applyFill="1" applyBorder="1" applyAlignment="1" applyProtection="1">
      <alignment horizontal="center" vertical="center" wrapText="1"/>
      <protection hidden="1"/>
    </xf>
    <xf numFmtId="0" fontId="7" fillId="0" borderId="1" xfId="0" applyFont="1" applyBorder="1" applyAlignment="1" applyProtection="1">
      <alignment horizontal="center" vertical="center" wrapText="1"/>
      <protection hidden="1"/>
    </xf>
    <xf numFmtId="0" fontId="168" fillId="3" borderId="178" xfId="0" applyFont="1" applyFill="1" applyBorder="1" applyAlignment="1" applyProtection="1">
      <alignment horizontal="center" vertical="center" textRotation="90" wrapText="1"/>
      <protection hidden="1"/>
    </xf>
    <xf numFmtId="0" fontId="53" fillId="24" borderId="178"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protection hidden="1"/>
    </xf>
    <xf numFmtId="0" fontId="130" fillId="0" borderId="0" xfId="0" applyFont="1" applyBorder="1" applyAlignment="1" applyProtection="1">
      <alignment horizontal="center" vertical="center"/>
      <protection hidden="1"/>
    </xf>
    <xf numFmtId="0" fontId="29" fillId="0" borderId="1" xfId="0" applyFont="1" applyBorder="1" applyAlignment="1" applyProtection="1">
      <alignment horizontal="center" vertical="center" wrapText="1"/>
      <protection hidden="1"/>
    </xf>
    <xf numFmtId="0" fontId="4" fillId="0" borderId="1" xfId="0" applyFont="1" applyBorder="1" applyAlignment="1" applyProtection="1">
      <alignment horizontal="center" vertical="center"/>
      <protection hidden="1"/>
    </xf>
    <xf numFmtId="0" fontId="7" fillId="0" borderId="1" xfId="0" applyFont="1" applyBorder="1" applyAlignment="1" applyProtection="1">
      <alignment horizontal="center" vertical="center" wrapText="1"/>
      <protection hidden="1"/>
    </xf>
    <xf numFmtId="1" fontId="103" fillId="0" borderId="84" xfId="0" applyNumberFormat="1" applyFont="1" applyFill="1" applyBorder="1" applyAlignment="1" applyProtection="1">
      <alignment horizontal="center" vertical="center" wrapText="1"/>
      <protection hidden="1"/>
    </xf>
    <xf numFmtId="1" fontId="136" fillId="0" borderId="82" xfId="0" applyNumberFormat="1" applyFont="1" applyFill="1" applyBorder="1" applyAlignment="1" applyProtection="1">
      <alignment horizontal="center" vertical="center" wrapText="1"/>
      <protection hidden="1"/>
    </xf>
    <xf numFmtId="0" fontId="60" fillId="3" borderId="110" xfId="0" applyFont="1" applyFill="1" applyBorder="1" applyAlignment="1" applyProtection="1">
      <alignment horizontal="center" vertical="center"/>
      <protection hidden="1"/>
    </xf>
    <xf numFmtId="0" fontId="49" fillId="0" borderId="0" xfId="0" applyFont="1" applyFill="1" applyBorder="1" applyAlignment="1" applyProtection="1">
      <alignment vertical="center"/>
      <protection hidden="1"/>
    </xf>
    <xf numFmtId="0" fontId="50" fillId="0" borderId="0" xfId="0" applyFont="1" applyBorder="1" applyAlignment="1" applyProtection="1">
      <protection hidden="1"/>
    </xf>
    <xf numFmtId="0" fontId="6" fillId="0" borderId="0" xfId="0" applyFont="1" applyBorder="1" applyAlignment="1" applyProtection="1">
      <protection hidden="1"/>
    </xf>
    <xf numFmtId="0" fontId="168" fillId="3" borderId="1" xfId="0" applyFont="1" applyFill="1" applyBorder="1" applyAlignment="1" applyProtection="1">
      <alignment horizontal="center" vertical="center" textRotation="90" wrapText="1"/>
      <protection hidden="1"/>
    </xf>
    <xf numFmtId="0" fontId="4" fillId="0" borderId="1" xfId="0" applyFont="1" applyBorder="1" applyAlignment="1" applyProtection="1">
      <alignment horizontal="center" vertical="center"/>
      <protection hidden="1"/>
    </xf>
    <xf numFmtId="164" fontId="10" fillId="0" borderId="0" xfId="0" applyNumberFormat="1" applyFont="1" applyBorder="1" applyAlignment="1" applyProtection="1">
      <alignment horizontal="center" vertical="center"/>
      <protection hidden="1"/>
    </xf>
    <xf numFmtId="0" fontId="7" fillId="0" borderId="1" xfId="0" applyFont="1" applyBorder="1" applyAlignment="1" applyProtection="1">
      <alignment horizontal="center" vertical="center" wrapText="1"/>
      <protection hidden="1"/>
    </xf>
    <xf numFmtId="0" fontId="29" fillId="0" borderId="1" xfId="0" applyFont="1" applyBorder="1" applyAlignment="1" applyProtection="1">
      <alignment horizontal="center" vertical="center" wrapText="1"/>
      <protection hidden="1"/>
    </xf>
    <xf numFmtId="0" fontId="64" fillId="0" borderId="0" xfId="0" applyFont="1" applyFill="1" applyBorder="1" applyAlignment="1" applyProtection="1">
      <alignment horizontal="center" vertical="center" wrapText="1"/>
      <protection hidden="1"/>
    </xf>
    <xf numFmtId="0" fontId="16" fillId="2" borderId="13" xfId="0" applyFont="1" applyFill="1" applyBorder="1" applyAlignment="1" applyProtection="1">
      <alignment horizontal="center" vertical="center" textRotation="90" wrapText="1"/>
      <protection hidden="1"/>
    </xf>
    <xf numFmtId="0" fontId="16" fillId="5" borderId="13" xfId="0" applyFont="1" applyFill="1" applyBorder="1" applyAlignment="1" applyProtection="1">
      <alignment horizontal="center" vertical="center" textRotation="90" wrapText="1"/>
      <protection hidden="1"/>
    </xf>
    <xf numFmtId="0" fontId="16" fillId="6" borderId="13" xfId="0" applyFont="1" applyFill="1" applyBorder="1" applyAlignment="1" applyProtection="1">
      <alignment horizontal="center" vertical="center" textRotation="90" wrapText="1"/>
      <protection hidden="1"/>
    </xf>
    <xf numFmtId="0" fontId="16" fillId="4" borderId="13" xfId="0" applyFont="1" applyFill="1" applyBorder="1" applyAlignment="1" applyProtection="1">
      <alignment horizontal="center" vertical="center" textRotation="90" wrapText="1"/>
      <protection hidden="1"/>
    </xf>
    <xf numFmtId="0" fontId="16" fillId="43" borderId="13" xfId="0" applyFont="1" applyFill="1" applyBorder="1" applyAlignment="1" applyProtection="1">
      <alignment horizontal="center" vertical="center" textRotation="90" wrapText="1"/>
      <protection hidden="1"/>
    </xf>
    <xf numFmtId="0" fontId="16" fillId="22" borderId="13" xfId="0" applyFont="1" applyFill="1" applyBorder="1" applyAlignment="1" applyProtection="1">
      <alignment horizontal="center" vertical="center" textRotation="90" wrapText="1"/>
      <protection hidden="1"/>
    </xf>
    <xf numFmtId="0" fontId="169" fillId="3" borderId="1" xfId="0" applyFont="1" applyFill="1" applyBorder="1" applyAlignment="1" applyProtection="1">
      <alignment horizontal="center" vertical="center" wrapText="1"/>
      <protection hidden="1"/>
    </xf>
    <xf numFmtId="0" fontId="54" fillId="32" borderId="5" xfId="0" applyFont="1" applyFill="1" applyBorder="1" applyAlignment="1" applyProtection="1">
      <alignment vertical="center" wrapText="1"/>
      <protection hidden="1"/>
    </xf>
    <xf numFmtId="0" fontId="8" fillId="32" borderId="5" xfId="0" applyFont="1" applyFill="1" applyBorder="1" applyAlignment="1" applyProtection="1">
      <alignment vertical="center" wrapText="1"/>
      <protection hidden="1"/>
    </xf>
    <xf numFmtId="0" fontId="22" fillId="32" borderId="45" xfId="0" applyFont="1" applyFill="1" applyBorder="1" applyAlignment="1" applyProtection="1">
      <alignment vertical="center" wrapText="1"/>
      <protection hidden="1"/>
    </xf>
    <xf numFmtId="0" fontId="22" fillId="32" borderId="5" xfId="0" applyFont="1" applyFill="1" applyBorder="1" applyAlignment="1" applyProtection="1">
      <alignment vertical="center" wrapText="1"/>
      <protection hidden="1"/>
    </xf>
    <xf numFmtId="0" fontId="75" fillId="32" borderId="45" xfId="0" applyFont="1" applyFill="1" applyBorder="1" applyAlignment="1" applyProtection="1">
      <alignment vertical="center" wrapText="1"/>
      <protection hidden="1"/>
    </xf>
    <xf numFmtId="0" fontId="75" fillId="32" borderId="5" xfId="0" applyFont="1" applyFill="1" applyBorder="1" applyAlignment="1" applyProtection="1">
      <alignment vertical="center" wrapText="1"/>
      <protection hidden="1"/>
    </xf>
    <xf numFmtId="165" fontId="79" fillId="32" borderId="45" xfId="0" applyNumberFormat="1" applyFont="1" applyFill="1" applyBorder="1" applyAlignment="1" applyProtection="1">
      <alignment vertical="center" wrapText="1"/>
      <protection hidden="1"/>
    </xf>
    <xf numFmtId="165" fontId="79" fillId="32" borderId="5" xfId="0" applyNumberFormat="1" applyFont="1" applyFill="1" applyBorder="1" applyAlignment="1" applyProtection="1">
      <alignment vertical="center" wrapText="1"/>
      <protection hidden="1"/>
    </xf>
    <xf numFmtId="0" fontId="79" fillId="32" borderId="45" xfId="0" applyFont="1" applyFill="1" applyBorder="1" applyAlignment="1" applyProtection="1">
      <alignment vertical="center" wrapText="1"/>
      <protection hidden="1"/>
    </xf>
    <xf numFmtId="0" fontId="79" fillId="32" borderId="5" xfId="0" applyFont="1" applyFill="1" applyBorder="1" applyAlignment="1" applyProtection="1">
      <alignment vertical="center" wrapText="1"/>
      <protection hidden="1"/>
    </xf>
    <xf numFmtId="0" fontId="79" fillId="32" borderId="198" xfId="0" applyFont="1" applyFill="1" applyBorder="1" applyAlignment="1" applyProtection="1">
      <alignment vertical="center" wrapText="1"/>
      <protection hidden="1"/>
    </xf>
    <xf numFmtId="0" fontId="10" fillId="0" borderId="6" xfId="0" applyFont="1" applyBorder="1" applyAlignment="1" applyProtection="1">
      <alignment vertical="center"/>
      <protection hidden="1"/>
    </xf>
    <xf numFmtId="0" fontId="22" fillId="32" borderId="0" xfId="0" applyFont="1" applyFill="1" applyBorder="1" applyAlignment="1" applyProtection="1">
      <alignment vertical="center" wrapText="1"/>
      <protection hidden="1"/>
    </xf>
    <xf numFmtId="0" fontId="10" fillId="0" borderId="0" xfId="0" applyFont="1" applyBorder="1" applyAlignment="1" applyProtection="1">
      <alignment vertical="center"/>
      <protection hidden="1"/>
    </xf>
    <xf numFmtId="0" fontId="75" fillId="32" borderId="0" xfId="0" applyFont="1" applyFill="1" applyBorder="1" applyAlignment="1" applyProtection="1">
      <alignment vertical="center" wrapText="1"/>
      <protection hidden="1"/>
    </xf>
    <xf numFmtId="0" fontId="76" fillId="32" borderId="0" xfId="0" applyNumberFormat="1" applyFont="1" applyFill="1" applyBorder="1" applyAlignment="1" applyProtection="1">
      <alignment vertical="center" wrapText="1"/>
      <protection hidden="1"/>
    </xf>
    <xf numFmtId="0" fontId="80" fillId="0" borderId="0" xfId="0" applyFont="1" applyFill="1" applyBorder="1" applyAlignment="1" applyProtection="1">
      <alignment horizontal="center" vertical="center" wrapText="1"/>
      <protection hidden="1"/>
    </xf>
    <xf numFmtId="0" fontId="77" fillId="32" borderId="0" xfId="0" applyFont="1" applyFill="1" applyBorder="1" applyAlignment="1" applyProtection="1">
      <alignment wrapText="1"/>
      <protection hidden="1"/>
    </xf>
    <xf numFmtId="165" fontId="79" fillId="32" borderId="0" xfId="0" applyNumberFormat="1" applyFont="1" applyFill="1" applyBorder="1" applyAlignment="1" applyProtection="1">
      <alignment vertical="center" wrapText="1"/>
      <protection hidden="1"/>
    </xf>
    <xf numFmtId="165" fontId="10" fillId="0" borderId="0" xfId="0" applyNumberFormat="1" applyFont="1" applyBorder="1" applyAlignment="1" applyProtection="1">
      <alignment vertical="center"/>
      <protection hidden="1"/>
    </xf>
    <xf numFmtId="0" fontId="79" fillId="32" borderId="0" xfId="0" applyFont="1" applyFill="1" applyBorder="1" applyAlignment="1" applyProtection="1">
      <alignment vertical="center" wrapText="1"/>
      <protection hidden="1"/>
    </xf>
    <xf numFmtId="0" fontId="22" fillId="32" borderId="14" xfId="0" applyFont="1" applyFill="1" applyBorder="1" applyAlignment="1" applyProtection="1">
      <alignment vertical="center" wrapText="1"/>
      <protection hidden="1"/>
    </xf>
    <xf numFmtId="0" fontId="22" fillId="32" borderId="8" xfId="0" applyFont="1" applyFill="1" applyBorder="1" applyAlignment="1" applyProtection="1">
      <alignment vertical="center" wrapText="1"/>
      <protection hidden="1"/>
    </xf>
    <xf numFmtId="0" fontId="4" fillId="0" borderId="8" xfId="0" applyFont="1" applyBorder="1" applyAlignment="1" applyProtection="1">
      <alignment vertical="center"/>
      <protection hidden="1"/>
    </xf>
    <xf numFmtId="0" fontId="22" fillId="32" borderId="9" xfId="0" applyFont="1" applyFill="1" applyBorder="1" applyAlignment="1" applyProtection="1">
      <alignment vertical="center" wrapText="1"/>
      <protection hidden="1"/>
    </xf>
    <xf numFmtId="0" fontId="75" fillId="32" borderId="9" xfId="0" applyFont="1" applyFill="1" applyBorder="1" applyAlignment="1" applyProtection="1">
      <alignment vertical="center" wrapText="1"/>
      <protection hidden="1"/>
    </xf>
    <xf numFmtId="0" fontId="54" fillId="32" borderId="9" xfId="0" applyFont="1" applyFill="1" applyBorder="1" applyAlignment="1" applyProtection="1">
      <alignment vertical="center" wrapText="1"/>
      <protection hidden="1"/>
    </xf>
    <xf numFmtId="0" fontId="8" fillId="32" borderId="9" xfId="0" applyFont="1" applyFill="1" applyBorder="1" applyAlignment="1" applyProtection="1">
      <alignment vertical="center" wrapText="1"/>
      <protection hidden="1"/>
    </xf>
    <xf numFmtId="165" fontId="79" fillId="32" borderId="9" xfId="0" applyNumberFormat="1" applyFont="1" applyFill="1" applyBorder="1" applyAlignment="1" applyProtection="1">
      <alignment vertical="center" wrapText="1"/>
      <protection hidden="1"/>
    </xf>
    <xf numFmtId="0" fontId="79" fillId="32" borderId="9" xfId="0" applyFont="1" applyFill="1" applyBorder="1" applyAlignment="1" applyProtection="1">
      <alignment vertical="center" wrapText="1"/>
      <protection hidden="1"/>
    </xf>
    <xf numFmtId="0" fontId="79" fillId="32" borderId="10" xfId="0" applyFont="1" applyFill="1" applyBorder="1" applyAlignment="1" applyProtection="1">
      <alignment vertical="center" wrapText="1"/>
      <protection hidden="1"/>
    </xf>
    <xf numFmtId="0" fontId="16" fillId="22" borderId="17" xfId="0" applyFont="1" applyFill="1" applyBorder="1" applyAlignment="1" applyProtection="1">
      <alignment horizontal="center" vertical="center" textRotation="90" wrapText="1"/>
      <protection hidden="1"/>
    </xf>
    <xf numFmtId="0" fontId="10" fillId="0" borderId="201" xfId="0" applyFont="1" applyFill="1" applyBorder="1" applyAlignment="1" applyProtection="1">
      <alignment horizontal="center" vertical="center" wrapText="1"/>
      <protection locked="0"/>
    </xf>
    <xf numFmtId="0" fontId="10" fillId="0" borderId="22" xfId="0" applyFont="1" applyFill="1" applyBorder="1" applyAlignment="1" applyProtection="1">
      <alignment horizontal="center" vertical="center" wrapText="1"/>
      <protection locked="0"/>
    </xf>
    <xf numFmtId="0" fontId="59" fillId="3" borderId="1" xfId="0" applyFont="1" applyFill="1" applyBorder="1" applyAlignment="1" applyProtection="1">
      <alignment horizontal="center" vertical="center"/>
      <protection hidden="1"/>
    </xf>
    <xf numFmtId="0" fontId="55" fillId="0" borderId="1" xfId="0" applyFont="1" applyFill="1" applyBorder="1" applyAlignment="1" applyProtection="1">
      <alignment horizontal="center" vertical="center" wrapText="1"/>
      <protection hidden="1"/>
    </xf>
    <xf numFmtId="0" fontId="9" fillId="0" borderId="1" xfId="0" applyFont="1" applyFill="1" applyBorder="1" applyAlignment="1" applyProtection="1">
      <alignment horizontal="center" vertical="center" wrapText="1"/>
      <protection hidden="1"/>
    </xf>
    <xf numFmtId="0" fontId="20" fillId="0" borderId="0" xfId="0" applyFont="1" applyBorder="1" applyAlignment="1" applyProtection="1">
      <alignment horizontal="right" vertical="center"/>
      <protection hidden="1"/>
    </xf>
    <xf numFmtId="0" fontId="93" fillId="0" borderId="71" xfId="0" applyFont="1" applyBorder="1" applyAlignment="1" applyProtection="1">
      <alignment horizontal="left" vertical="center" wrapText="1"/>
      <protection hidden="1"/>
    </xf>
    <xf numFmtId="0" fontId="28" fillId="0" borderId="203" xfId="0" applyFont="1" applyBorder="1" applyAlignment="1" applyProtection="1">
      <alignment horizontal="left" vertical="center" wrapText="1"/>
      <protection hidden="1"/>
    </xf>
    <xf numFmtId="0" fontId="93" fillId="0" borderId="204" xfId="0" applyFont="1" applyBorder="1" applyAlignment="1" applyProtection="1">
      <alignment horizontal="left" vertical="center" wrapText="1"/>
      <protection hidden="1"/>
    </xf>
    <xf numFmtId="0" fontId="37" fillId="0" borderId="204" xfId="0" applyFont="1" applyBorder="1" applyAlignment="1" applyProtection="1">
      <alignment horizontal="center" vertical="center" wrapText="1"/>
      <protection hidden="1"/>
    </xf>
    <xf numFmtId="2" fontId="37" fillId="0" borderId="204" xfId="0" applyNumberFormat="1" applyFont="1" applyBorder="1" applyAlignment="1" applyProtection="1">
      <alignment horizontal="center" vertical="center" wrapText="1"/>
      <protection hidden="1"/>
    </xf>
    <xf numFmtId="0" fontId="37" fillId="0" borderId="204" xfId="0" applyFont="1" applyFill="1" applyBorder="1" applyAlignment="1" applyProtection="1">
      <alignment horizontal="center" vertical="center" wrapText="1"/>
      <protection hidden="1"/>
    </xf>
    <xf numFmtId="0" fontId="37" fillId="0" borderId="205" xfId="0" applyFont="1" applyFill="1" applyBorder="1" applyAlignment="1" applyProtection="1">
      <alignment horizontal="center" vertical="center" wrapText="1"/>
      <protection hidden="1"/>
    </xf>
    <xf numFmtId="0" fontId="37" fillId="0" borderId="206"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protection hidden="1"/>
    </xf>
    <xf numFmtId="0" fontId="20" fillId="0" borderId="0" xfId="0" applyFont="1" applyBorder="1" applyAlignment="1" applyProtection="1">
      <alignment horizontal="center" vertical="center"/>
      <protection hidden="1"/>
    </xf>
    <xf numFmtId="0" fontId="29" fillId="0" borderId="0" xfId="0" applyFont="1" applyBorder="1" applyAlignment="1" applyProtection="1">
      <alignment horizontal="center" vertical="center"/>
      <protection hidden="1"/>
    </xf>
    <xf numFmtId="164" fontId="10" fillId="0" borderId="0" xfId="0" applyNumberFormat="1" applyFont="1" applyBorder="1" applyAlignment="1" applyProtection="1">
      <alignment horizontal="center" vertical="center"/>
      <protection hidden="1"/>
    </xf>
    <xf numFmtId="0" fontId="175" fillId="42" borderId="132" xfId="2" applyFont="1" applyFill="1" applyBorder="1" applyAlignment="1" applyProtection="1">
      <alignment horizontal="left" vertical="center"/>
      <protection locked="0"/>
    </xf>
    <xf numFmtId="0" fontId="134" fillId="11" borderId="147" xfId="0" applyFont="1" applyFill="1" applyBorder="1" applyAlignment="1" applyProtection="1">
      <alignment horizontal="center" vertical="center"/>
      <protection hidden="1"/>
    </xf>
    <xf numFmtId="0" fontId="10" fillId="27" borderId="0" xfId="0" applyFont="1" applyFill="1" applyAlignment="1" applyProtection="1">
      <alignment horizontal="center" vertical="center"/>
      <protection hidden="1"/>
    </xf>
    <xf numFmtId="0" fontId="22" fillId="0" borderId="18" xfId="0" applyFont="1" applyFill="1" applyBorder="1" applyAlignment="1" applyProtection="1">
      <alignment horizontal="center" vertical="center" wrapText="1"/>
      <protection locked="0"/>
    </xf>
    <xf numFmtId="0" fontId="22" fillId="0" borderId="19" xfId="0" applyFont="1" applyFill="1" applyBorder="1" applyAlignment="1" applyProtection="1">
      <alignment horizontal="center" vertical="center" wrapText="1"/>
      <protection locked="0"/>
    </xf>
    <xf numFmtId="0" fontId="10" fillId="0" borderId="52" xfId="0" applyFont="1" applyFill="1" applyBorder="1" applyAlignment="1" applyProtection="1">
      <alignment horizontal="center" vertical="center" wrapText="1"/>
      <protection locked="0"/>
    </xf>
    <xf numFmtId="0" fontId="22" fillId="0" borderId="20" xfId="0" applyFont="1" applyFill="1" applyBorder="1" applyAlignment="1" applyProtection="1">
      <alignment horizontal="center" vertical="center" wrapText="1"/>
      <protection locked="0"/>
    </xf>
    <xf numFmtId="0" fontId="22" fillId="0" borderId="5" xfId="0" applyFont="1" applyFill="1" applyBorder="1" applyAlignment="1" applyProtection="1">
      <alignment horizontal="center" vertical="center" wrapText="1"/>
      <protection locked="0"/>
    </xf>
    <xf numFmtId="0" fontId="10" fillId="0" borderId="56" xfId="0" applyFont="1" applyFill="1" applyBorder="1" applyAlignment="1" applyProtection="1">
      <alignment horizontal="center" vertical="center" wrapText="1"/>
      <protection locked="0"/>
    </xf>
    <xf numFmtId="0" fontId="22" fillId="0" borderId="188" xfId="0" applyFont="1" applyFill="1" applyBorder="1" applyAlignment="1" applyProtection="1">
      <alignment horizontal="center" vertical="center" wrapText="1"/>
      <protection locked="0"/>
    </xf>
    <xf numFmtId="0" fontId="22" fillId="0" borderId="189" xfId="0" applyFont="1" applyFill="1" applyBorder="1" applyAlignment="1" applyProtection="1">
      <alignment horizontal="center" vertical="center" wrapText="1"/>
      <protection locked="0"/>
    </xf>
    <xf numFmtId="0" fontId="10" fillId="0" borderId="57" xfId="0" applyFont="1" applyFill="1" applyBorder="1" applyAlignment="1" applyProtection="1">
      <alignment horizontal="center" vertical="center" wrapText="1"/>
      <protection locked="0"/>
    </xf>
    <xf numFmtId="0" fontId="10" fillId="0" borderId="210" xfId="0" applyFont="1" applyFill="1" applyBorder="1" applyAlignment="1" applyProtection="1">
      <alignment horizontal="center" vertical="center" wrapText="1"/>
      <protection locked="0"/>
    </xf>
    <xf numFmtId="0" fontId="113" fillId="0" borderId="173" xfId="0" applyFont="1" applyFill="1" applyBorder="1" applyAlignment="1" applyProtection="1">
      <alignment horizontal="center" vertical="center" wrapText="1"/>
      <protection hidden="1"/>
    </xf>
    <xf numFmtId="0" fontId="78" fillId="3" borderId="168" xfId="0" applyFont="1" applyFill="1" applyBorder="1" applyAlignment="1" applyProtection="1">
      <alignment horizontal="center" vertical="center" wrapText="1"/>
      <protection hidden="1"/>
    </xf>
    <xf numFmtId="0" fontId="59" fillId="3" borderId="168" xfId="0" applyFont="1" applyFill="1" applyBorder="1" applyAlignment="1" applyProtection="1">
      <alignment horizontal="center" vertical="center"/>
      <protection hidden="1"/>
    </xf>
    <xf numFmtId="0" fontId="173" fillId="3" borderId="168" xfId="0" applyFont="1" applyFill="1" applyBorder="1" applyAlignment="1" applyProtection="1">
      <alignment horizontal="center" vertical="center" wrapText="1"/>
      <protection hidden="1"/>
    </xf>
    <xf numFmtId="0" fontId="161" fillId="3" borderId="168" xfId="0" applyFont="1" applyFill="1" applyBorder="1" applyAlignment="1" applyProtection="1">
      <alignment horizontal="center" vertical="center" wrapText="1"/>
      <protection hidden="1"/>
    </xf>
    <xf numFmtId="0" fontId="103" fillId="0" borderId="174" xfId="0" applyFont="1" applyFill="1" applyBorder="1" applyAlignment="1" applyProtection="1">
      <alignment horizontal="center" vertical="center" wrapText="1"/>
      <protection hidden="1"/>
    </xf>
    <xf numFmtId="0" fontId="57" fillId="46" borderId="1" xfId="0" applyFont="1" applyFill="1" applyBorder="1" applyAlignment="1" applyProtection="1">
      <alignment horizontal="center" vertical="center" wrapText="1"/>
      <protection hidden="1"/>
    </xf>
    <xf numFmtId="0" fontId="53" fillId="46" borderId="1" xfId="0" applyFont="1" applyFill="1" applyBorder="1" applyAlignment="1" applyProtection="1">
      <alignment horizontal="center" vertical="center" wrapText="1"/>
      <protection hidden="1"/>
    </xf>
    <xf numFmtId="0" fontId="54" fillId="46" borderId="1" xfId="0" applyFont="1" applyFill="1" applyBorder="1" applyAlignment="1" applyProtection="1">
      <alignment horizontal="center" vertical="center" wrapText="1"/>
      <protection hidden="1"/>
    </xf>
    <xf numFmtId="0" fontId="35" fillId="20" borderId="1" xfId="0" applyFont="1" applyFill="1" applyBorder="1" applyAlignment="1" applyProtection="1">
      <alignment horizontal="center" vertical="center"/>
      <protection hidden="1"/>
    </xf>
    <xf numFmtId="0" fontId="47" fillId="31" borderId="1" xfId="0" applyFont="1" applyFill="1" applyBorder="1" applyAlignment="1" applyProtection="1">
      <alignment horizontal="center" vertical="center"/>
      <protection hidden="1"/>
    </xf>
    <xf numFmtId="0" fontId="8" fillId="0" borderId="1" xfId="0" applyFont="1" applyBorder="1" applyAlignment="1" applyProtection="1">
      <alignment horizontal="center" vertical="center"/>
      <protection hidden="1"/>
    </xf>
    <xf numFmtId="0" fontId="177" fillId="0" borderId="1" xfId="0" applyFont="1" applyBorder="1" applyAlignment="1" applyProtection="1">
      <alignment horizontal="center" vertical="center"/>
      <protection hidden="1"/>
    </xf>
    <xf numFmtId="0" fontId="20" fillId="0" borderId="1" xfId="0" applyFont="1" applyBorder="1" applyAlignment="1" applyProtection="1">
      <alignment horizontal="center" vertical="center"/>
      <protection hidden="1"/>
    </xf>
    <xf numFmtId="0" fontId="4" fillId="0" borderId="1" xfId="0" applyFont="1" applyBorder="1" applyAlignment="1" applyProtection="1">
      <alignment horizontal="center" vertical="center"/>
      <protection hidden="1"/>
    </xf>
    <xf numFmtId="164" fontId="10" fillId="0" borderId="0" xfId="0" applyNumberFormat="1" applyFont="1" applyBorder="1" applyAlignment="1" applyProtection="1">
      <alignment horizontal="center" vertical="center"/>
      <protection hidden="1"/>
    </xf>
    <xf numFmtId="0" fontId="23" fillId="5" borderId="0" xfId="0" applyFont="1" applyFill="1" applyBorder="1" applyAlignment="1" applyProtection="1">
      <alignment vertical="center" wrapText="1"/>
      <protection hidden="1"/>
    </xf>
    <xf numFmtId="0" fontId="32" fillId="0" borderId="0" xfId="2" applyFont="1" applyAlignment="1" applyProtection="1">
      <alignment horizontal="center" vertical="center"/>
    </xf>
    <xf numFmtId="0" fontId="6" fillId="0" borderId="0" xfId="0" applyFont="1" applyAlignment="1">
      <alignment horizontal="center" vertical="center"/>
    </xf>
    <xf numFmtId="0" fontId="31" fillId="0" borderId="0" xfId="2" applyFont="1" applyAlignment="1" applyProtection="1">
      <alignment horizontal="center" vertical="center"/>
    </xf>
    <xf numFmtId="0" fontId="9" fillId="21" borderId="23" xfId="0" applyFont="1" applyFill="1" applyBorder="1" applyAlignment="1">
      <alignment horizontal="left" vertical="center" wrapText="1"/>
    </xf>
    <xf numFmtId="0" fontId="9" fillId="21" borderId="0" xfId="0" applyFont="1" applyFill="1" applyBorder="1" applyAlignment="1">
      <alignment horizontal="left" vertical="center" wrapText="1"/>
    </xf>
    <xf numFmtId="0" fontId="6" fillId="22" borderId="0" xfId="0" applyFont="1" applyFill="1" applyBorder="1" applyAlignment="1">
      <alignment horizontal="center" vertical="center"/>
    </xf>
    <xf numFmtId="0" fontId="9" fillId="0" borderId="0" xfId="0" applyFont="1" applyAlignment="1">
      <alignment horizontal="center" vertical="center"/>
    </xf>
    <xf numFmtId="0" fontId="20" fillId="0" borderId="0" xfId="0" applyFont="1" applyAlignment="1">
      <alignment horizontal="center" vertical="center"/>
    </xf>
    <xf numFmtId="0" fontId="19" fillId="0" borderId="0" xfId="0" applyFont="1" applyAlignment="1">
      <alignment horizontal="center" vertical="center"/>
    </xf>
    <xf numFmtId="0" fontId="4" fillId="0" borderId="28" xfId="0" applyFont="1" applyBorder="1" applyAlignment="1">
      <alignment horizontal="center" vertical="center" wrapText="1"/>
    </xf>
    <xf numFmtId="0" fontId="29" fillId="0" borderId="0" xfId="0" applyFont="1" applyAlignment="1">
      <alignment horizontal="center" vertical="center"/>
    </xf>
    <xf numFmtId="0" fontId="158" fillId="0" borderId="0" xfId="0" applyFont="1" applyAlignment="1">
      <alignment horizontal="center"/>
    </xf>
    <xf numFmtId="0" fontId="4" fillId="0" borderId="127"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26" xfId="0" applyFont="1" applyBorder="1" applyAlignment="1">
      <alignment horizontal="center" vertical="center" wrapText="1"/>
    </xf>
    <xf numFmtId="0" fontId="37" fillId="0" borderId="27" xfId="0" applyFont="1" applyBorder="1" applyAlignment="1">
      <alignment horizontal="left" vertical="center" wrapText="1"/>
    </xf>
    <xf numFmtId="0" fontId="37" fillId="0" borderId="26" xfId="0" applyFont="1" applyBorder="1" applyAlignment="1">
      <alignment horizontal="left" vertical="center" wrapText="1"/>
    </xf>
    <xf numFmtId="0" fontId="20" fillId="0" borderId="29" xfId="0" applyFont="1" applyBorder="1" applyAlignment="1">
      <alignment horizontal="center" vertical="center" wrapText="1"/>
    </xf>
    <xf numFmtId="0" fontId="20" fillId="0" borderId="33" xfId="0" applyFont="1" applyBorder="1" applyAlignment="1">
      <alignment horizontal="center" vertical="center" wrapText="1"/>
    </xf>
    <xf numFmtId="0" fontId="20" fillId="0" borderId="30" xfId="0" applyFont="1" applyBorder="1" applyAlignment="1">
      <alignment horizontal="center" vertical="center" wrapText="1"/>
    </xf>
    <xf numFmtId="0" fontId="20" fillId="0" borderId="34" xfId="0" applyFont="1" applyBorder="1" applyAlignment="1">
      <alignment horizontal="center" vertical="center" wrapText="1"/>
    </xf>
    <xf numFmtId="0" fontId="20" fillId="0" borderId="31" xfId="0" applyFont="1" applyBorder="1" applyAlignment="1">
      <alignment horizontal="center" vertical="center" wrapText="1"/>
    </xf>
    <xf numFmtId="0" fontId="20" fillId="0" borderId="35" xfId="0" applyFont="1" applyBorder="1" applyAlignment="1">
      <alignment horizontal="center" vertical="center" wrapText="1"/>
    </xf>
    <xf numFmtId="0" fontId="4" fillId="0" borderId="32" xfId="0" applyFont="1" applyBorder="1" applyAlignment="1">
      <alignment horizontal="center" vertical="center" wrapText="1"/>
    </xf>
    <xf numFmtId="0" fontId="10" fillId="16" borderId="0" xfId="0" applyFont="1" applyFill="1" applyAlignment="1">
      <alignment horizontal="center" vertical="center"/>
    </xf>
    <xf numFmtId="0" fontId="4" fillId="0" borderId="23" xfId="0" applyFont="1" applyBorder="1" applyAlignment="1">
      <alignment horizontal="left" vertical="center" wrapText="1"/>
    </xf>
    <xf numFmtId="0" fontId="4" fillId="0" borderId="0" xfId="0" applyFont="1" applyBorder="1" applyAlignment="1">
      <alignment horizontal="left" vertical="center" wrapText="1"/>
    </xf>
    <xf numFmtId="0" fontId="29" fillId="20" borderId="0" xfId="0" applyFont="1" applyFill="1" applyAlignment="1">
      <alignment horizontal="center" vertical="center" wrapText="1"/>
    </xf>
    <xf numFmtId="0" fontId="35" fillId="19" borderId="0" xfId="0" applyFont="1" applyFill="1" applyAlignment="1">
      <alignment horizontal="center" vertical="center" wrapText="1"/>
    </xf>
    <xf numFmtId="0" fontId="31" fillId="0" borderId="0" xfId="2" applyFont="1" applyAlignment="1" applyProtection="1">
      <alignment vertical="center"/>
    </xf>
    <xf numFmtId="0" fontId="50" fillId="0" borderId="0" xfId="0" applyFont="1" applyAlignment="1">
      <alignment horizontal="center"/>
    </xf>
    <xf numFmtId="164" fontId="35" fillId="0" borderId="155" xfId="0" applyNumberFormat="1" applyFont="1" applyBorder="1" applyAlignment="1">
      <alignment horizontal="center" vertical="top"/>
    </xf>
    <xf numFmtId="0" fontId="51" fillId="43" borderId="149" xfId="0" applyFont="1" applyFill="1" applyBorder="1" applyAlignment="1">
      <alignment horizontal="center" vertical="center" wrapText="1"/>
    </xf>
    <xf numFmtId="0" fontId="51" fillId="43" borderId="150" xfId="0" applyFont="1" applyFill="1" applyBorder="1" applyAlignment="1">
      <alignment horizontal="center" vertical="center" wrapText="1"/>
    </xf>
    <xf numFmtId="0" fontId="51" fillId="43" borderId="151" xfId="0" applyFont="1" applyFill="1" applyBorder="1" applyAlignment="1">
      <alignment horizontal="center" vertical="center" wrapText="1"/>
    </xf>
    <xf numFmtId="0" fontId="51" fillId="43" borderId="152" xfId="0" applyFont="1" applyFill="1" applyBorder="1" applyAlignment="1">
      <alignment horizontal="center" vertical="center" wrapText="1"/>
    </xf>
    <xf numFmtId="0" fontId="51" fillId="43" borderId="0" xfId="0" applyFont="1" applyFill="1" applyBorder="1" applyAlignment="1">
      <alignment horizontal="center" vertical="center" wrapText="1"/>
    </xf>
    <xf numFmtId="0" fontId="51" fillId="43" borderId="153" xfId="0" applyFont="1" applyFill="1" applyBorder="1" applyAlignment="1">
      <alignment horizontal="center" vertical="center" wrapText="1"/>
    </xf>
    <xf numFmtId="0" fontId="51" fillId="43" borderId="154" xfId="0" applyFont="1" applyFill="1" applyBorder="1" applyAlignment="1">
      <alignment horizontal="center" vertical="center" wrapText="1"/>
    </xf>
    <xf numFmtId="0" fontId="51" fillId="43" borderId="155" xfId="0" applyFont="1" applyFill="1" applyBorder="1" applyAlignment="1">
      <alignment horizontal="center" vertical="center" wrapText="1"/>
    </xf>
    <xf numFmtId="0" fontId="51" fillId="43" borderId="156" xfId="0" applyFont="1" applyFill="1" applyBorder="1" applyAlignment="1">
      <alignment horizontal="center" vertical="center" wrapText="1"/>
    </xf>
    <xf numFmtId="0" fontId="9" fillId="0" borderId="157" xfId="0" applyFont="1" applyBorder="1" applyAlignment="1">
      <alignment horizontal="center" vertical="center" wrapText="1"/>
    </xf>
    <xf numFmtId="0" fontId="9" fillId="0" borderId="158" xfId="0" applyFont="1" applyBorder="1" applyAlignment="1">
      <alignment horizontal="center" vertical="center" wrapText="1"/>
    </xf>
    <xf numFmtId="0" fontId="9" fillId="0" borderId="159" xfId="0" applyFont="1" applyBorder="1" applyAlignment="1">
      <alignment horizontal="center" vertical="center" wrapText="1"/>
    </xf>
    <xf numFmtId="0" fontId="28" fillId="22" borderId="29" xfId="0" applyFont="1" applyFill="1" applyBorder="1" applyAlignment="1">
      <alignment horizontal="center" vertical="center" wrapText="1"/>
    </xf>
    <xf numFmtId="0" fontId="28" fillId="22" borderId="32" xfId="0" applyFont="1" applyFill="1" applyBorder="1" applyAlignment="1">
      <alignment horizontal="center" vertical="center" wrapText="1"/>
    </xf>
    <xf numFmtId="0" fontId="28" fillId="22" borderId="33" xfId="0" applyFont="1" applyFill="1" applyBorder="1" applyAlignment="1">
      <alignment horizontal="center" vertical="center" wrapText="1"/>
    </xf>
    <xf numFmtId="0" fontId="28" fillId="22" borderId="30" xfId="0" applyFont="1" applyFill="1" applyBorder="1" applyAlignment="1">
      <alignment horizontal="center" vertical="center" wrapText="1"/>
    </xf>
    <xf numFmtId="0" fontId="28" fillId="22" borderId="0" xfId="0" applyFont="1" applyFill="1" applyBorder="1" applyAlignment="1">
      <alignment horizontal="center" vertical="center" wrapText="1"/>
    </xf>
    <xf numFmtId="0" fontId="28" fillId="22" borderId="34" xfId="0" applyFont="1" applyFill="1" applyBorder="1" applyAlignment="1">
      <alignment horizontal="center" vertical="center" wrapText="1"/>
    </xf>
    <xf numFmtId="0" fontId="28" fillId="22" borderId="31" xfId="0" applyFont="1" applyFill="1" applyBorder="1" applyAlignment="1">
      <alignment horizontal="center" vertical="center" wrapText="1"/>
    </xf>
    <xf numFmtId="0" fontId="28" fillId="22" borderId="39" xfId="0" applyFont="1" applyFill="1" applyBorder="1" applyAlignment="1">
      <alignment horizontal="center" vertical="center" wrapText="1"/>
    </xf>
    <xf numFmtId="0" fontId="28" fillId="22" borderId="35" xfId="0" applyFont="1" applyFill="1" applyBorder="1" applyAlignment="1">
      <alignment horizontal="center" vertical="center" wrapText="1"/>
    </xf>
    <xf numFmtId="0" fontId="20" fillId="0" borderId="27" xfId="0" applyFont="1" applyBorder="1" applyAlignment="1">
      <alignment horizontal="center" vertical="center" wrapText="1"/>
    </xf>
    <xf numFmtId="0" fontId="20" fillId="0" borderId="26" xfId="0" applyFont="1" applyBorder="1" applyAlignment="1">
      <alignment horizontal="center" vertical="center" wrapText="1"/>
    </xf>
    <xf numFmtId="0" fontId="27" fillId="0" borderId="23" xfId="0" applyFont="1" applyBorder="1" applyAlignment="1">
      <alignment horizontal="left" vertical="center" wrapText="1"/>
    </xf>
    <xf numFmtId="0" fontId="27" fillId="0" borderId="0" xfId="0" applyFont="1" applyBorder="1" applyAlignment="1">
      <alignment horizontal="left" vertical="center" wrapText="1"/>
    </xf>
    <xf numFmtId="0" fontId="36" fillId="0" borderId="38" xfId="0" applyFont="1" applyBorder="1" applyAlignment="1">
      <alignment horizontal="left" vertical="center" wrapText="1"/>
    </xf>
    <xf numFmtId="0" fontId="36" fillId="0" borderId="39" xfId="0" applyFont="1" applyBorder="1" applyAlignment="1">
      <alignment horizontal="left" vertical="center" wrapText="1"/>
    </xf>
    <xf numFmtId="0" fontId="4" fillId="0" borderId="27" xfId="0" applyFont="1" applyBorder="1" applyAlignment="1">
      <alignment horizontal="center" vertical="center" wrapText="1"/>
    </xf>
    <xf numFmtId="0" fontId="4" fillId="0" borderId="26" xfId="0" applyFont="1" applyBorder="1" applyAlignment="1">
      <alignment horizontal="center" vertical="center" wrapText="1"/>
    </xf>
    <xf numFmtId="0" fontId="22" fillId="0" borderId="23" xfId="0" applyFont="1" applyBorder="1" applyAlignment="1">
      <alignment horizontal="center" vertical="center" wrapText="1"/>
    </xf>
    <xf numFmtId="0" fontId="22" fillId="0" borderId="0" xfId="0" applyFont="1" applyBorder="1" applyAlignment="1">
      <alignment horizontal="center" vertical="center" wrapText="1"/>
    </xf>
    <xf numFmtId="0" fontId="22" fillId="0" borderId="34" xfId="0" applyFont="1" applyBorder="1" applyAlignment="1">
      <alignment horizontal="center" vertical="center" wrapText="1"/>
    </xf>
    <xf numFmtId="0" fontId="4" fillId="27" borderId="0" xfId="0" applyFont="1" applyFill="1" applyAlignment="1" applyProtection="1">
      <alignment horizontal="center" vertical="center"/>
      <protection hidden="1"/>
    </xf>
    <xf numFmtId="0" fontId="10" fillId="28" borderId="161" xfId="0" applyFont="1" applyFill="1" applyBorder="1" applyAlignment="1" applyProtection="1">
      <alignment horizontal="left" vertical="center"/>
      <protection locked="0"/>
    </xf>
    <xf numFmtId="0" fontId="10" fillId="28" borderId="162" xfId="0" applyFont="1" applyFill="1" applyBorder="1" applyAlignment="1" applyProtection="1">
      <alignment horizontal="left" vertical="center"/>
      <protection locked="0"/>
    </xf>
    <xf numFmtId="0" fontId="10" fillId="28" borderId="28" xfId="0" applyFont="1" applyFill="1" applyBorder="1" applyAlignment="1" applyProtection="1">
      <alignment horizontal="left" vertical="center"/>
      <protection locked="0"/>
    </xf>
    <xf numFmtId="0" fontId="10" fillId="28" borderId="163" xfId="0" applyFont="1" applyFill="1" applyBorder="1" applyAlignment="1" applyProtection="1">
      <alignment horizontal="left" vertical="center"/>
      <protection locked="0"/>
    </xf>
    <xf numFmtId="0" fontId="10" fillId="28" borderId="164" xfId="0" applyFont="1" applyFill="1" applyBorder="1" applyAlignment="1" applyProtection="1">
      <alignment horizontal="left" vertical="center"/>
      <protection locked="0"/>
    </xf>
    <xf numFmtId="0" fontId="10" fillId="28" borderId="165" xfId="0" applyFont="1" applyFill="1" applyBorder="1" applyAlignment="1" applyProtection="1">
      <alignment horizontal="left" vertical="center"/>
      <protection locked="0"/>
    </xf>
    <xf numFmtId="0" fontId="6" fillId="40" borderId="0" xfId="0" applyFont="1" applyFill="1" applyBorder="1" applyAlignment="1" applyProtection="1">
      <alignment horizontal="center" vertical="center"/>
      <protection hidden="1"/>
    </xf>
    <xf numFmtId="0" fontId="31" fillId="27" borderId="0" xfId="2" applyFont="1" applyFill="1" applyAlignment="1" applyProtection="1">
      <alignment horizontal="center" vertical="center"/>
      <protection hidden="1"/>
    </xf>
    <xf numFmtId="0" fontId="0" fillId="39" borderId="0" xfId="0" applyFill="1" applyAlignment="1" applyProtection="1">
      <alignment horizontal="center"/>
      <protection hidden="1"/>
    </xf>
    <xf numFmtId="0" fontId="2" fillId="41" borderId="141" xfId="0" applyFont="1" applyFill="1" applyBorder="1" applyAlignment="1" applyProtection="1">
      <alignment horizontal="center" vertical="center"/>
      <protection hidden="1"/>
    </xf>
    <xf numFmtId="0" fontId="2" fillId="41" borderId="140" xfId="0" applyFont="1" applyFill="1" applyBorder="1" applyAlignment="1" applyProtection="1">
      <alignment horizontal="center" vertical="center"/>
      <protection hidden="1"/>
    </xf>
    <xf numFmtId="0" fontId="30" fillId="27" borderId="0" xfId="2" applyFill="1" applyAlignment="1" applyProtection="1">
      <alignment horizontal="center"/>
      <protection hidden="1"/>
    </xf>
    <xf numFmtId="0" fontId="31" fillId="27" borderId="0" xfId="2" applyFont="1" applyFill="1" applyAlignment="1" applyProtection="1">
      <alignment horizontal="center"/>
      <protection hidden="1"/>
    </xf>
    <xf numFmtId="0" fontId="153" fillId="11" borderId="147" xfId="0" applyFont="1" applyFill="1" applyBorder="1" applyAlignment="1" applyProtection="1">
      <alignment horizontal="center" vertical="center"/>
      <protection hidden="1"/>
    </xf>
    <xf numFmtId="0" fontId="153" fillId="11" borderId="146" xfId="0" applyFont="1" applyFill="1" applyBorder="1" applyAlignment="1" applyProtection="1">
      <alignment horizontal="center" vertical="center"/>
      <protection hidden="1"/>
    </xf>
    <xf numFmtId="0" fontId="154" fillId="11" borderId="147" xfId="2" applyFont="1" applyFill="1" applyBorder="1" applyAlignment="1" applyProtection="1">
      <alignment horizontal="center" vertical="center"/>
      <protection hidden="1"/>
    </xf>
    <xf numFmtId="0" fontId="154" fillId="11" borderId="148" xfId="2" applyFont="1" applyFill="1" applyBorder="1" applyAlignment="1" applyProtection="1">
      <alignment horizontal="center" vertical="center"/>
      <protection hidden="1"/>
    </xf>
    <xf numFmtId="0" fontId="12" fillId="11" borderId="145" xfId="0" applyFont="1" applyFill="1" applyBorder="1" applyAlignment="1" applyProtection="1">
      <alignment horizontal="center" vertical="center"/>
      <protection hidden="1"/>
    </xf>
    <xf numFmtId="0" fontId="12" fillId="11" borderId="146" xfId="0" applyFont="1" applyFill="1" applyBorder="1" applyAlignment="1" applyProtection="1">
      <alignment horizontal="center" vertical="center"/>
      <protection hidden="1"/>
    </xf>
    <xf numFmtId="0" fontId="152" fillId="11" borderId="147" xfId="0" applyFont="1" applyFill="1" applyBorder="1" applyAlignment="1" applyProtection="1">
      <alignment horizontal="center" vertical="center"/>
      <protection hidden="1"/>
    </xf>
    <xf numFmtId="0" fontId="152" fillId="11" borderId="146" xfId="0" applyFont="1" applyFill="1" applyBorder="1" applyAlignment="1" applyProtection="1">
      <alignment horizontal="center" vertical="center"/>
      <protection hidden="1"/>
    </xf>
    <xf numFmtId="0" fontId="155" fillId="11" borderId="147" xfId="0" applyFont="1" applyFill="1" applyBorder="1" applyAlignment="1" applyProtection="1">
      <alignment horizontal="center" vertical="center"/>
      <protection hidden="1"/>
    </xf>
    <xf numFmtId="0" fontId="155" fillId="11" borderId="146" xfId="0" applyFont="1" applyFill="1" applyBorder="1" applyAlignment="1" applyProtection="1">
      <alignment horizontal="center" vertical="center"/>
      <protection hidden="1"/>
    </xf>
    <xf numFmtId="0" fontId="12" fillId="38" borderId="0" xfId="0" applyFont="1" applyFill="1" applyBorder="1" applyAlignment="1" applyProtection="1">
      <alignment horizontal="center" vertical="center"/>
      <protection hidden="1"/>
    </xf>
    <xf numFmtId="0" fontId="50" fillId="22" borderId="207" xfId="0" applyFont="1" applyFill="1" applyBorder="1" applyAlignment="1">
      <alignment horizontal="center" vertical="center" wrapText="1"/>
    </xf>
    <xf numFmtId="0" fontId="50" fillId="22" borderId="208" xfId="0" applyFont="1" applyFill="1" applyBorder="1" applyAlignment="1">
      <alignment horizontal="center" vertical="center" wrapText="1"/>
    </xf>
    <xf numFmtId="0" fontId="50" fillId="22" borderId="209" xfId="0" applyFont="1" applyFill="1" applyBorder="1" applyAlignment="1">
      <alignment horizontal="center" vertical="center" wrapText="1"/>
    </xf>
    <xf numFmtId="0" fontId="10" fillId="23" borderId="0" xfId="0" applyFont="1" applyFill="1" applyAlignment="1" applyProtection="1">
      <alignment horizontal="center" vertical="center" wrapText="1"/>
      <protection hidden="1"/>
    </xf>
    <xf numFmtId="0" fontId="10" fillId="23" borderId="183" xfId="0" applyFont="1" applyFill="1" applyBorder="1" applyAlignment="1" applyProtection="1">
      <alignment horizontal="center" vertical="center" wrapText="1"/>
      <protection hidden="1"/>
    </xf>
    <xf numFmtId="0" fontId="10" fillId="23" borderId="36" xfId="0" applyFont="1" applyFill="1" applyBorder="1" applyAlignment="1" applyProtection="1">
      <alignment horizontal="center" vertical="center" wrapText="1"/>
      <protection hidden="1"/>
    </xf>
    <xf numFmtId="0" fontId="10" fillId="23" borderId="202" xfId="0" applyFont="1" applyFill="1" applyBorder="1" applyAlignment="1" applyProtection="1">
      <alignment horizontal="center" vertical="center" wrapText="1"/>
      <protection hidden="1"/>
    </xf>
    <xf numFmtId="0" fontId="7" fillId="22" borderId="199" xfId="0" applyFont="1" applyFill="1" applyBorder="1" applyAlignment="1" applyProtection="1">
      <alignment horizontal="center" vertical="center" wrapText="1"/>
      <protection hidden="1"/>
    </xf>
    <xf numFmtId="0" fontId="7" fillId="22" borderId="200" xfId="0" applyFont="1" applyFill="1" applyBorder="1" applyAlignment="1" applyProtection="1">
      <alignment horizontal="center" vertical="center" wrapText="1"/>
      <protection hidden="1"/>
    </xf>
    <xf numFmtId="0" fontId="7" fillId="22" borderId="15" xfId="0" applyFont="1" applyFill="1" applyBorder="1" applyAlignment="1" applyProtection="1">
      <alignment horizontal="center" vertical="center" wrapText="1"/>
      <protection hidden="1"/>
    </xf>
    <xf numFmtId="0" fontId="4" fillId="45" borderId="199" xfId="0" applyFont="1" applyFill="1" applyBorder="1" applyAlignment="1" applyProtection="1">
      <alignment horizontal="center" vertical="center" wrapText="1"/>
      <protection hidden="1"/>
    </xf>
    <xf numFmtId="0" fontId="4" fillId="45" borderId="200" xfId="0" applyFont="1" applyFill="1" applyBorder="1" applyAlignment="1" applyProtection="1">
      <alignment horizontal="center" vertical="center" wrapText="1"/>
      <protection hidden="1"/>
    </xf>
    <xf numFmtId="0" fontId="4" fillId="45" borderId="15" xfId="0" applyFont="1" applyFill="1" applyBorder="1" applyAlignment="1" applyProtection="1">
      <alignment horizontal="center" vertical="center" wrapText="1"/>
      <protection hidden="1"/>
    </xf>
    <xf numFmtId="0" fontId="10" fillId="2" borderId="37" xfId="0" applyFont="1" applyFill="1" applyBorder="1" applyAlignment="1" applyProtection="1">
      <alignment horizontal="center" vertical="center" wrapText="1"/>
      <protection hidden="1"/>
    </xf>
    <xf numFmtId="0" fontId="10" fillId="2" borderId="13" xfId="0" applyFont="1" applyFill="1" applyBorder="1" applyAlignment="1" applyProtection="1">
      <alignment horizontal="center" vertical="center" wrapText="1"/>
      <protection hidden="1"/>
    </xf>
    <xf numFmtId="0" fontId="10" fillId="2" borderId="17" xfId="0" applyFont="1" applyFill="1" applyBorder="1" applyAlignment="1" applyProtection="1">
      <alignment horizontal="center" vertical="center" wrapText="1"/>
      <protection hidden="1"/>
    </xf>
    <xf numFmtId="0" fontId="10" fillId="2" borderId="37" xfId="0" applyFont="1" applyFill="1" applyBorder="1" applyAlignment="1" applyProtection="1">
      <alignment horizontal="center" vertical="center" textRotation="90" wrapText="1"/>
      <protection hidden="1"/>
    </xf>
    <xf numFmtId="0" fontId="10" fillId="2" borderId="13" xfId="0" applyFont="1" applyFill="1" applyBorder="1" applyAlignment="1" applyProtection="1">
      <alignment horizontal="center" vertical="center" textRotation="90" wrapText="1"/>
      <protection hidden="1"/>
    </xf>
    <xf numFmtId="0" fontId="10" fillId="2" borderId="17" xfId="0" applyFont="1" applyFill="1" applyBorder="1" applyAlignment="1" applyProtection="1">
      <alignment horizontal="center" vertical="center" textRotation="90" wrapText="1"/>
      <protection hidden="1"/>
    </xf>
    <xf numFmtId="0" fontId="16" fillId="2" borderId="13" xfId="0" applyFont="1" applyFill="1" applyBorder="1" applyAlignment="1" applyProtection="1">
      <alignment horizontal="center" vertical="center" wrapText="1"/>
      <protection hidden="1"/>
    </xf>
    <xf numFmtId="0" fontId="16" fillId="2" borderId="13" xfId="0" applyFont="1" applyFill="1" applyBorder="1" applyAlignment="1" applyProtection="1">
      <alignment horizontal="center" vertical="center" textRotation="90" wrapText="1"/>
      <protection hidden="1"/>
    </xf>
    <xf numFmtId="0" fontId="14" fillId="11" borderId="11" xfId="0" applyFont="1" applyFill="1" applyBorder="1" applyAlignment="1" applyProtection="1">
      <alignment horizontal="center" vertical="center" wrapText="1"/>
      <protection hidden="1"/>
    </xf>
    <xf numFmtId="0" fontId="14" fillId="11" borderId="0" xfId="0" applyFont="1" applyFill="1" applyBorder="1" applyAlignment="1" applyProtection="1">
      <alignment horizontal="center" vertical="center" wrapText="1"/>
      <protection hidden="1"/>
    </xf>
    <xf numFmtId="0" fontId="25" fillId="10" borderId="9" xfId="0" applyFont="1" applyFill="1" applyBorder="1" applyAlignment="1" applyProtection="1">
      <alignment horizontal="center" vertical="center"/>
      <protection hidden="1"/>
    </xf>
    <xf numFmtId="0" fontId="25" fillId="10" borderId="0" xfId="0" applyFont="1" applyFill="1" applyBorder="1" applyAlignment="1" applyProtection="1">
      <alignment horizontal="center" vertical="center"/>
      <protection hidden="1"/>
    </xf>
    <xf numFmtId="0" fontId="31" fillId="7" borderId="0" xfId="2" applyFont="1" applyFill="1" applyAlignment="1" applyProtection="1">
      <alignment horizontal="center" vertical="center" wrapText="1"/>
      <protection hidden="1"/>
    </xf>
    <xf numFmtId="0" fontId="13" fillId="11" borderId="11" xfId="0" applyFont="1" applyFill="1" applyBorder="1" applyAlignment="1" applyProtection="1">
      <alignment horizontal="center" vertical="center" wrapText="1"/>
      <protection hidden="1"/>
    </xf>
    <xf numFmtId="0" fontId="13" fillId="11" borderId="0" xfId="0" applyFont="1" applyFill="1" applyBorder="1" applyAlignment="1" applyProtection="1">
      <alignment horizontal="center" vertical="center" wrapText="1"/>
      <protection hidden="1"/>
    </xf>
    <xf numFmtId="0" fontId="26" fillId="11" borderId="11" xfId="0" applyFont="1" applyFill="1" applyBorder="1" applyAlignment="1" applyProtection="1">
      <alignment horizontal="center" vertical="center"/>
      <protection hidden="1"/>
    </xf>
    <xf numFmtId="0" fontId="26" fillId="11" borderId="0" xfId="0" applyFont="1" applyFill="1" applyBorder="1" applyAlignment="1" applyProtection="1">
      <alignment horizontal="center" vertical="center"/>
      <protection hidden="1"/>
    </xf>
    <xf numFmtId="0" fontId="16" fillId="5" borderId="13" xfId="0" applyFont="1" applyFill="1" applyBorder="1" applyAlignment="1" applyProtection="1">
      <alignment horizontal="center" vertical="center" textRotation="90" wrapText="1"/>
      <protection hidden="1"/>
    </xf>
    <xf numFmtId="0" fontId="16" fillId="4" borderId="13" xfId="0" applyFont="1" applyFill="1" applyBorder="1" applyAlignment="1" applyProtection="1">
      <alignment horizontal="center" vertical="center" wrapText="1"/>
      <protection hidden="1"/>
    </xf>
    <xf numFmtId="0" fontId="16" fillId="6" borderId="13" xfId="0" applyFont="1" applyFill="1" applyBorder="1" applyAlignment="1" applyProtection="1">
      <alignment horizontal="center" vertical="center" textRotation="90" wrapText="1"/>
      <protection hidden="1"/>
    </xf>
    <xf numFmtId="0" fontId="16" fillId="4" borderId="13" xfId="0" applyFont="1" applyFill="1" applyBorder="1" applyAlignment="1" applyProtection="1">
      <alignment horizontal="center" vertical="center" textRotation="90" wrapText="1"/>
      <protection hidden="1"/>
    </xf>
    <xf numFmtId="0" fontId="16" fillId="6" borderId="13" xfId="0" applyFont="1" applyFill="1" applyBorder="1" applyAlignment="1" applyProtection="1">
      <alignment horizontal="center" vertical="center" wrapText="1"/>
      <protection hidden="1"/>
    </xf>
    <xf numFmtId="0" fontId="16" fillId="5" borderId="13" xfId="0" applyFont="1" applyFill="1" applyBorder="1" applyAlignment="1" applyProtection="1">
      <alignment horizontal="center" vertical="center" wrapText="1"/>
      <protection hidden="1"/>
    </xf>
    <xf numFmtId="0" fontId="16" fillId="22" borderId="13" xfId="0" applyFont="1" applyFill="1" applyBorder="1" applyAlignment="1" applyProtection="1">
      <alignment horizontal="center" vertical="center" wrapText="1"/>
      <protection hidden="1"/>
    </xf>
    <xf numFmtId="0" fontId="7" fillId="24" borderId="37" xfId="0" applyFont="1" applyFill="1" applyBorder="1" applyAlignment="1" applyProtection="1">
      <alignment horizontal="center" vertical="center" wrapText="1"/>
      <protection hidden="1"/>
    </xf>
    <xf numFmtId="0" fontId="16" fillId="25" borderId="13" xfId="0" applyFont="1" applyFill="1" applyBorder="1" applyAlignment="1" applyProtection="1">
      <alignment horizontal="center" vertical="center" textRotation="90" wrapText="1"/>
      <protection hidden="1"/>
    </xf>
    <xf numFmtId="0" fontId="12" fillId="11" borderId="11" xfId="0" applyFont="1" applyFill="1" applyBorder="1" applyAlignment="1" applyProtection="1">
      <alignment horizontal="center"/>
      <protection hidden="1"/>
    </xf>
    <xf numFmtId="0" fontId="12" fillId="11" borderId="0" xfId="0" applyFont="1" applyFill="1" applyBorder="1" applyAlignment="1" applyProtection="1">
      <alignment horizontal="center"/>
      <protection hidden="1"/>
    </xf>
    <xf numFmtId="0" fontId="16" fillId="43" borderId="13" xfId="0" applyFont="1" applyFill="1" applyBorder="1" applyAlignment="1" applyProtection="1">
      <alignment horizontal="center" vertical="center" textRotation="90" wrapText="1"/>
      <protection hidden="1"/>
    </xf>
    <xf numFmtId="0" fontId="16" fillId="43" borderId="13" xfId="0" applyFont="1" applyFill="1" applyBorder="1" applyAlignment="1" applyProtection="1">
      <alignment horizontal="center" vertical="center" wrapText="1"/>
      <protection hidden="1"/>
    </xf>
    <xf numFmtId="0" fontId="7" fillId="43" borderId="37" xfId="0" applyFont="1" applyFill="1" applyBorder="1" applyAlignment="1" applyProtection="1">
      <alignment horizontal="center" vertical="center" wrapText="1"/>
      <protection hidden="1"/>
    </xf>
    <xf numFmtId="0" fontId="7" fillId="20" borderId="37" xfId="0" applyFont="1" applyFill="1" applyBorder="1" applyAlignment="1" applyProtection="1">
      <alignment horizontal="center" vertical="center" wrapText="1"/>
      <protection hidden="1"/>
    </xf>
    <xf numFmtId="0" fontId="10" fillId="23" borderId="181" xfId="0" applyFont="1" applyFill="1" applyBorder="1" applyAlignment="1" applyProtection="1">
      <alignment horizontal="center" vertical="center" wrapText="1"/>
      <protection hidden="1"/>
    </xf>
    <xf numFmtId="0" fontId="10" fillId="23" borderId="182" xfId="0" applyFont="1" applyFill="1" applyBorder="1" applyAlignment="1" applyProtection="1">
      <alignment horizontal="center" vertical="center" wrapText="1"/>
      <protection hidden="1"/>
    </xf>
    <xf numFmtId="0" fontId="10" fillId="23" borderId="184" xfId="0" applyFont="1" applyFill="1" applyBorder="1" applyAlignment="1" applyProtection="1">
      <alignment horizontal="center" vertical="center" wrapText="1"/>
      <protection hidden="1"/>
    </xf>
    <xf numFmtId="0" fontId="10" fillId="23" borderId="185" xfId="0" applyFont="1" applyFill="1" applyBorder="1" applyAlignment="1" applyProtection="1">
      <alignment horizontal="center" vertical="center" wrapText="1"/>
      <protection hidden="1"/>
    </xf>
    <xf numFmtId="0" fontId="140" fillId="13" borderId="50" xfId="0" applyFont="1" applyFill="1" applyBorder="1" applyAlignment="1" applyProtection="1">
      <alignment horizontal="right" vertical="center" wrapText="1"/>
      <protection hidden="1"/>
    </xf>
    <xf numFmtId="0" fontId="15" fillId="13" borderId="49" xfId="0" applyFont="1" applyFill="1" applyBorder="1" applyAlignment="1" applyProtection="1">
      <alignment horizontal="left" vertical="center" wrapText="1"/>
      <protection hidden="1"/>
    </xf>
    <xf numFmtId="0" fontId="137" fillId="22" borderId="47" xfId="1" applyFont="1" applyFill="1" applyBorder="1" applyAlignment="1" applyProtection="1">
      <alignment horizontal="center" vertical="center" wrapText="1"/>
      <protection hidden="1"/>
    </xf>
    <xf numFmtId="0" fontId="137" fillId="22" borderId="48" xfId="1" applyFont="1" applyFill="1" applyBorder="1" applyAlignment="1" applyProtection="1">
      <alignment horizontal="center" vertical="center" wrapText="1"/>
      <protection hidden="1"/>
    </xf>
    <xf numFmtId="0" fontId="4" fillId="25" borderId="37" xfId="0" applyFont="1" applyFill="1" applyBorder="1" applyAlignment="1" applyProtection="1">
      <alignment horizontal="center" vertical="center" wrapText="1"/>
      <protection hidden="1"/>
    </xf>
    <xf numFmtId="0" fontId="6" fillId="12" borderId="181" xfId="0" applyFont="1" applyFill="1" applyBorder="1" applyAlignment="1" applyProtection="1">
      <alignment horizontal="left" vertical="center" wrapText="1"/>
      <protection hidden="1"/>
    </xf>
    <xf numFmtId="0" fontId="6" fillId="12" borderId="196" xfId="0" applyFont="1" applyFill="1" applyBorder="1" applyAlignment="1" applyProtection="1">
      <alignment horizontal="left" vertical="center" wrapText="1"/>
      <protection hidden="1"/>
    </xf>
    <xf numFmtId="0" fontId="6" fillId="12" borderId="182" xfId="0" applyFont="1" applyFill="1" applyBorder="1" applyAlignment="1" applyProtection="1">
      <alignment horizontal="left" vertical="center" wrapText="1"/>
      <protection hidden="1"/>
    </xf>
    <xf numFmtId="0" fontId="6" fillId="12" borderId="184" xfId="0" applyFont="1" applyFill="1" applyBorder="1" applyAlignment="1" applyProtection="1">
      <alignment horizontal="left" vertical="center" wrapText="1"/>
      <protection hidden="1"/>
    </xf>
    <xf numFmtId="0" fontId="6" fillId="12" borderId="197" xfId="0" applyFont="1" applyFill="1" applyBorder="1" applyAlignment="1" applyProtection="1">
      <alignment horizontal="left" vertical="center" wrapText="1"/>
      <protection hidden="1"/>
    </xf>
    <xf numFmtId="0" fontId="6" fillId="12" borderId="185" xfId="0" applyFont="1" applyFill="1" applyBorder="1" applyAlignment="1" applyProtection="1">
      <alignment horizontal="left" vertical="center" wrapText="1"/>
      <protection hidden="1"/>
    </xf>
    <xf numFmtId="0" fontId="10" fillId="9" borderId="181" xfId="0" applyFont="1" applyFill="1" applyBorder="1" applyAlignment="1" applyProtection="1">
      <alignment horizontal="center" vertical="center" wrapText="1"/>
      <protection hidden="1"/>
    </xf>
    <xf numFmtId="0" fontId="10" fillId="9" borderId="196" xfId="0" applyFont="1" applyFill="1" applyBorder="1" applyAlignment="1" applyProtection="1">
      <alignment horizontal="center" vertical="center" wrapText="1"/>
      <protection hidden="1"/>
    </xf>
    <xf numFmtId="0" fontId="10" fillId="9" borderId="182" xfId="0" applyFont="1" applyFill="1" applyBorder="1" applyAlignment="1" applyProtection="1">
      <alignment horizontal="center" vertical="center" wrapText="1"/>
      <protection hidden="1"/>
    </xf>
    <xf numFmtId="0" fontId="10" fillId="9" borderId="184" xfId="0" applyFont="1" applyFill="1" applyBorder="1" applyAlignment="1" applyProtection="1">
      <alignment horizontal="center" vertical="center" wrapText="1"/>
      <protection hidden="1"/>
    </xf>
    <xf numFmtId="0" fontId="10" fillId="9" borderId="197" xfId="0" applyFont="1" applyFill="1" applyBorder="1" applyAlignment="1" applyProtection="1">
      <alignment horizontal="center" vertical="center" wrapText="1"/>
      <protection hidden="1"/>
    </xf>
    <xf numFmtId="0" fontId="10" fillId="9" borderId="185" xfId="0" applyFont="1" applyFill="1" applyBorder="1" applyAlignment="1" applyProtection="1">
      <alignment horizontal="center" vertical="center" wrapText="1"/>
      <protection hidden="1"/>
    </xf>
    <xf numFmtId="0" fontId="11" fillId="14" borderId="40" xfId="0" applyFont="1" applyFill="1" applyBorder="1" applyAlignment="1" applyProtection="1">
      <alignment horizontal="center" vertical="center" wrapText="1"/>
      <protection hidden="1"/>
    </xf>
    <xf numFmtId="0" fontId="11" fillId="14" borderId="41" xfId="0" applyFont="1" applyFill="1" applyBorder="1" applyAlignment="1" applyProtection="1">
      <alignment horizontal="center" vertical="center" wrapText="1"/>
      <protection hidden="1"/>
    </xf>
    <xf numFmtId="0" fontId="6" fillId="15" borderId="128" xfId="0" applyFont="1" applyFill="1" applyBorder="1" applyAlignment="1" applyProtection="1">
      <alignment horizontal="center" vertical="center" wrapText="1"/>
      <protection locked="0"/>
    </xf>
    <xf numFmtId="0" fontId="6" fillId="15" borderId="15" xfId="0" applyFont="1" applyFill="1" applyBorder="1" applyAlignment="1" applyProtection="1">
      <alignment horizontal="center" vertical="center" wrapText="1"/>
      <protection locked="0"/>
    </xf>
    <xf numFmtId="0" fontId="10" fillId="29" borderId="13" xfId="0" applyFont="1" applyFill="1" applyBorder="1" applyAlignment="1" applyProtection="1">
      <alignment horizontal="center" vertical="center" wrapText="1"/>
      <protection hidden="1"/>
    </xf>
    <xf numFmtId="0" fontId="10" fillId="29" borderId="37" xfId="0" applyFont="1" applyFill="1" applyBorder="1" applyAlignment="1" applyProtection="1">
      <alignment horizontal="center" vertical="center" wrapText="1"/>
      <protection hidden="1"/>
    </xf>
    <xf numFmtId="0" fontId="10" fillId="5" borderId="37" xfId="0" applyFont="1" applyFill="1" applyBorder="1" applyAlignment="1" applyProtection="1">
      <alignment horizontal="center" vertical="center" wrapText="1"/>
      <protection hidden="1"/>
    </xf>
    <xf numFmtId="0" fontId="10" fillId="30" borderId="37" xfId="0" applyFont="1" applyFill="1" applyBorder="1" applyAlignment="1" applyProtection="1">
      <alignment horizontal="center" vertical="center" wrapText="1"/>
      <protection hidden="1"/>
    </xf>
    <xf numFmtId="0" fontId="4" fillId="6" borderId="37" xfId="0" applyFont="1" applyFill="1" applyBorder="1" applyAlignment="1" applyProtection="1">
      <alignment horizontal="center" vertical="center" wrapText="1"/>
      <protection hidden="1"/>
    </xf>
    <xf numFmtId="0" fontId="10" fillId="44" borderId="181" xfId="0" applyFont="1" applyFill="1" applyBorder="1" applyAlignment="1" applyProtection="1">
      <alignment horizontal="center" vertical="center" wrapText="1"/>
      <protection hidden="1"/>
    </xf>
    <xf numFmtId="0" fontId="10" fillId="44" borderId="196" xfId="0" applyFont="1" applyFill="1" applyBorder="1" applyAlignment="1" applyProtection="1">
      <alignment horizontal="center" vertical="center" wrapText="1"/>
      <protection hidden="1"/>
    </xf>
    <xf numFmtId="0" fontId="10" fillId="44" borderId="184" xfId="0" applyFont="1" applyFill="1" applyBorder="1" applyAlignment="1" applyProtection="1">
      <alignment horizontal="center" vertical="center" wrapText="1"/>
      <protection hidden="1"/>
    </xf>
    <xf numFmtId="0" fontId="10" fillId="44" borderId="197" xfId="0" applyFont="1" applyFill="1" applyBorder="1" applyAlignment="1" applyProtection="1">
      <alignment horizontal="center" vertical="center" wrapText="1"/>
      <protection hidden="1"/>
    </xf>
    <xf numFmtId="0" fontId="10" fillId="24" borderId="37" xfId="0" applyFont="1" applyFill="1" applyBorder="1" applyAlignment="1" applyProtection="1">
      <alignment horizontal="center" vertical="center" wrapText="1"/>
      <protection hidden="1"/>
    </xf>
    <xf numFmtId="0" fontId="7" fillId="4" borderId="37" xfId="0" applyFont="1" applyFill="1" applyBorder="1" applyAlignment="1" applyProtection="1">
      <alignment horizontal="center" vertical="center" wrapText="1"/>
      <protection hidden="1"/>
    </xf>
    <xf numFmtId="0" fontId="16" fillId="29" borderId="37" xfId="0" applyFont="1" applyFill="1" applyBorder="1" applyAlignment="1" applyProtection="1">
      <alignment horizontal="center" vertical="center" wrapText="1"/>
      <protection hidden="1"/>
    </xf>
    <xf numFmtId="0" fontId="16" fillId="22" borderId="13" xfId="0" applyFont="1" applyFill="1" applyBorder="1" applyAlignment="1" applyProtection="1">
      <alignment horizontal="center" vertical="center" textRotation="90" wrapText="1"/>
      <protection hidden="1"/>
    </xf>
    <xf numFmtId="0" fontId="7" fillId="22" borderId="37" xfId="0" applyFont="1" applyFill="1" applyBorder="1" applyAlignment="1" applyProtection="1">
      <alignment horizontal="center" vertical="center" wrapText="1"/>
      <protection hidden="1"/>
    </xf>
    <xf numFmtId="0" fontId="10" fillId="0" borderId="1" xfId="0" applyFont="1" applyBorder="1" applyAlignment="1" applyProtection="1">
      <alignment horizontal="center" vertical="center"/>
      <protection hidden="1"/>
    </xf>
    <xf numFmtId="165" fontId="10" fillId="0" borderId="4" xfId="0" applyNumberFormat="1" applyFont="1" applyBorder="1" applyAlignment="1" applyProtection="1">
      <alignment horizontal="center" vertical="center"/>
      <protection hidden="1"/>
    </xf>
    <xf numFmtId="165" fontId="10" fillId="0" borderId="45" xfId="0" applyNumberFormat="1" applyFont="1" applyBorder="1" applyAlignment="1" applyProtection="1">
      <alignment horizontal="center" vertical="center"/>
      <protection hidden="1"/>
    </xf>
    <xf numFmtId="165" fontId="10" fillId="0" borderId="5" xfId="0" applyNumberFormat="1" applyFont="1" applyBorder="1" applyAlignment="1" applyProtection="1">
      <alignment horizontal="center" vertical="center"/>
      <protection hidden="1"/>
    </xf>
    <xf numFmtId="0" fontId="64" fillId="3" borderId="2" xfId="0" applyFont="1" applyFill="1" applyBorder="1" applyAlignment="1" applyProtection="1">
      <alignment horizontal="center" vertical="center" textRotation="90" wrapText="1"/>
      <protection hidden="1"/>
    </xf>
    <xf numFmtId="0" fontId="64" fillId="3" borderId="3" xfId="0" applyFont="1" applyFill="1" applyBorder="1" applyAlignment="1" applyProtection="1">
      <alignment horizontal="center" vertical="center" textRotation="90" wrapText="1"/>
      <protection hidden="1"/>
    </xf>
    <xf numFmtId="0" fontId="4" fillId="3" borderId="2" xfId="0" applyFont="1" applyFill="1" applyBorder="1" applyAlignment="1" applyProtection="1">
      <alignment horizontal="center" vertical="center" textRotation="90"/>
      <protection hidden="1"/>
    </xf>
    <xf numFmtId="0" fontId="4" fillId="3" borderId="3" xfId="0" applyFont="1" applyFill="1" applyBorder="1" applyAlignment="1" applyProtection="1">
      <alignment vertical="center"/>
      <protection hidden="1"/>
    </xf>
    <xf numFmtId="0" fontId="4" fillId="0" borderId="1" xfId="0" applyFont="1" applyBorder="1" applyAlignment="1" applyProtection="1">
      <alignment horizontal="center" vertical="center"/>
      <protection hidden="1"/>
    </xf>
    <xf numFmtId="0" fontId="10" fillId="0" borderId="4" xfId="0" applyFont="1" applyBorder="1" applyAlignment="1" applyProtection="1">
      <alignment horizontal="center" vertical="center"/>
      <protection hidden="1"/>
    </xf>
    <xf numFmtId="0" fontId="10" fillId="0" borderId="45" xfId="0" applyFont="1" applyBorder="1" applyAlignment="1" applyProtection="1">
      <alignment horizontal="center" vertical="center"/>
      <protection hidden="1"/>
    </xf>
    <xf numFmtId="0" fontId="10" fillId="0" borderId="5" xfId="0" applyFont="1" applyBorder="1" applyAlignment="1" applyProtection="1">
      <alignment horizontal="center" vertical="center"/>
      <protection hidden="1"/>
    </xf>
    <xf numFmtId="0" fontId="4" fillId="3" borderId="4" xfId="0" applyFont="1" applyFill="1" applyBorder="1" applyAlignment="1" applyProtection="1">
      <alignment horizontal="center" vertical="center"/>
      <protection hidden="1"/>
    </xf>
    <xf numFmtId="0" fontId="4" fillId="3" borderId="45" xfId="0" applyFont="1" applyFill="1" applyBorder="1" applyAlignment="1" applyProtection="1">
      <alignment horizontal="center" vertical="center"/>
      <protection hidden="1"/>
    </xf>
    <xf numFmtId="0" fontId="7" fillId="0" borderId="1" xfId="0" applyFont="1" applyFill="1" applyBorder="1" applyAlignment="1" applyProtection="1">
      <alignment horizontal="center" vertical="center" textRotation="90" wrapText="1"/>
      <protection hidden="1"/>
    </xf>
    <xf numFmtId="0" fontId="88" fillId="0" borderId="14" xfId="0" applyFont="1" applyFill="1" applyBorder="1" applyAlignment="1" applyProtection="1">
      <alignment horizontal="center" wrapText="1"/>
      <protection hidden="1"/>
    </xf>
    <xf numFmtId="0" fontId="88" fillId="0" borderId="8" xfId="0" applyFont="1" applyFill="1" applyBorder="1" applyAlignment="1" applyProtection="1">
      <alignment horizontal="center" wrapText="1"/>
      <protection hidden="1"/>
    </xf>
    <xf numFmtId="0" fontId="88" fillId="0" borderId="22" xfId="0" applyFont="1" applyFill="1" applyBorder="1" applyAlignment="1" applyProtection="1">
      <alignment horizontal="center" wrapText="1"/>
      <protection hidden="1"/>
    </xf>
    <xf numFmtId="0" fontId="88" fillId="0" borderId="10" xfId="0" applyFont="1" applyFill="1" applyBorder="1" applyAlignment="1" applyProtection="1">
      <alignment horizontal="center" wrapText="1"/>
      <protection hidden="1"/>
    </xf>
    <xf numFmtId="0" fontId="88" fillId="0" borderId="6" xfId="0" applyFont="1" applyFill="1" applyBorder="1" applyAlignment="1" applyProtection="1">
      <alignment horizontal="center" wrapText="1"/>
      <protection hidden="1"/>
    </xf>
    <xf numFmtId="0" fontId="88" fillId="0" borderId="12" xfId="0" applyFont="1" applyFill="1" applyBorder="1" applyAlignment="1" applyProtection="1">
      <alignment horizontal="center" wrapText="1"/>
      <protection hidden="1"/>
    </xf>
    <xf numFmtId="0" fontId="9" fillId="0" borderId="4" xfId="0" applyFont="1" applyFill="1" applyBorder="1" applyAlignment="1" applyProtection="1">
      <alignment horizontal="center" vertical="center" wrapText="1"/>
      <protection hidden="1"/>
    </xf>
    <xf numFmtId="0" fontId="9" fillId="0" borderId="45" xfId="0" applyFont="1" applyFill="1" applyBorder="1" applyAlignment="1" applyProtection="1">
      <alignment horizontal="center" vertical="center" wrapText="1"/>
      <protection hidden="1"/>
    </xf>
    <xf numFmtId="0" fontId="37" fillId="0" borderId="4" xfId="0" applyFont="1" applyFill="1" applyBorder="1" applyAlignment="1" applyProtection="1">
      <alignment horizontal="center" vertical="center" wrapText="1"/>
      <protection hidden="1"/>
    </xf>
    <xf numFmtId="0" fontId="37" fillId="0" borderId="45" xfId="0" applyFont="1" applyFill="1" applyBorder="1" applyAlignment="1" applyProtection="1">
      <alignment horizontal="center" vertical="center" wrapText="1"/>
      <protection hidden="1"/>
    </xf>
    <xf numFmtId="0" fontId="81" fillId="0" borderId="1" xfId="0" applyFont="1" applyFill="1" applyBorder="1" applyAlignment="1" applyProtection="1">
      <alignment horizontal="center" vertical="center" wrapText="1"/>
      <protection hidden="1"/>
    </xf>
    <xf numFmtId="0" fontId="75" fillId="0" borderId="1" xfId="0" applyFont="1" applyFill="1" applyBorder="1" applyAlignment="1" applyProtection="1">
      <alignment horizontal="center" vertical="center" wrapText="1"/>
      <protection hidden="1"/>
    </xf>
    <xf numFmtId="0" fontId="22" fillId="0" borderId="1" xfId="0" applyFont="1" applyFill="1" applyBorder="1" applyAlignment="1" applyProtection="1">
      <alignment horizontal="center" vertical="center" wrapText="1"/>
      <protection hidden="1"/>
    </xf>
    <xf numFmtId="164" fontId="81" fillId="0" borderId="1" xfId="0" applyNumberFormat="1" applyFont="1" applyFill="1" applyBorder="1" applyAlignment="1" applyProtection="1">
      <alignment horizontal="center" vertical="center" wrapText="1"/>
      <protection hidden="1"/>
    </xf>
    <xf numFmtId="0" fontId="86" fillId="0" borderId="1" xfId="0" applyFont="1" applyFill="1" applyBorder="1" applyAlignment="1" applyProtection="1">
      <alignment horizontal="center" vertical="center" wrapText="1"/>
      <protection hidden="1"/>
    </xf>
    <xf numFmtId="0" fontId="87" fillId="0" borderId="1" xfId="0" applyFont="1" applyFill="1" applyBorder="1" applyAlignment="1" applyProtection="1">
      <alignment horizontal="center" vertical="center" wrapText="1"/>
      <protection hidden="1"/>
    </xf>
    <xf numFmtId="0" fontId="82" fillId="0" borderId="1" xfId="0" applyFont="1" applyFill="1" applyBorder="1" applyAlignment="1" applyProtection="1">
      <alignment horizontal="center" vertical="center" wrapText="1"/>
      <protection hidden="1"/>
    </xf>
    <xf numFmtId="0" fontId="4" fillId="0" borderId="22" xfId="0" applyFont="1" applyBorder="1" applyAlignment="1" applyProtection="1">
      <alignment horizontal="center" vertical="center"/>
      <protection hidden="1"/>
    </xf>
    <xf numFmtId="0" fontId="4" fillId="0" borderId="51" xfId="0" applyFont="1" applyBorder="1" applyAlignment="1" applyProtection="1">
      <alignment horizontal="center" vertical="center"/>
      <protection hidden="1"/>
    </xf>
    <xf numFmtId="0" fontId="4" fillId="0" borderId="12" xfId="0" applyFont="1" applyBorder="1" applyAlignment="1" applyProtection="1">
      <alignment horizontal="center" vertical="center"/>
      <protection hidden="1"/>
    </xf>
    <xf numFmtId="0" fontId="78" fillId="32" borderId="1" xfId="0" applyFont="1" applyFill="1" applyBorder="1" applyAlignment="1" applyProtection="1">
      <alignment horizontal="center" vertical="center" wrapText="1"/>
      <protection hidden="1"/>
    </xf>
    <xf numFmtId="0" fontId="78" fillId="32" borderId="4" xfId="0" applyFont="1" applyFill="1" applyBorder="1" applyAlignment="1" applyProtection="1">
      <alignment horizontal="center" vertical="center" wrapText="1"/>
      <protection hidden="1"/>
    </xf>
    <xf numFmtId="0" fontId="78" fillId="32" borderId="5" xfId="0" applyFont="1" applyFill="1" applyBorder="1" applyAlignment="1" applyProtection="1">
      <alignment horizontal="center" vertical="center" wrapText="1"/>
      <protection hidden="1"/>
    </xf>
    <xf numFmtId="0" fontId="85" fillId="0" borderId="1" xfId="0" applyFont="1" applyFill="1" applyBorder="1" applyAlignment="1" applyProtection="1">
      <alignment horizontal="center" vertical="center" wrapText="1"/>
      <protection hidden="1"/>
    </xf>
    <xf numFmtId="0" fontId="85" fillId="0" borderId="1" xfId="0" applyFont="1" applyBorder="1" applyAlignment="1" applyProtection="1">
      <alignment horizontal="center" vertical="center" wrapText="1"/>
      <protection hidden="1"/>
    </xf>
    <xf numFmtId="0" fontId="79" fillId="32" borderId="4" xfId="0" applyFont="1" applyFill="1" applyBorder="1" applyAlignment="1" applyProtection="1">
      <alignment horizontal="center" vertical="center" wrapText="1"/>
      <protection hidden="1"/>
    </xf>
    <xf numFmtId="0" fontId="79" fillId="32" borderId="45" xfId="0" applyFont="1" applyFill="1" applyBorder="1" applyAlignment="1" applyProtection="1">
      <alignment horizontal="center" vertical="center" wrapText="1"/>
      <protection hidden="1"/>
    </xf>
    <xf numFmtId="0" fontId="79" fillId="32" borderId="5" xfId="0" applyFont="1" applyFill="1" applyBorder="1" applyAlignment="1" applyProtection="1">
      <alignment horizontal="center" vertical="center" wrapText="1"/>
      <protection hidden="1"/>
    </xf>
    <xf numFmtId="165" fontId="83" fillId="0" borderId="1" xfId="0" applyNumberFormat="1" applyFont="1" applyFill="1" applyBorder="1" applyAlignment="1" applyProtection="1">
      <alignment horizontal="center" vertical="center" wrapText="1"/>
      <protection hidden="1"/>
    </xf>
    <xf numFmtId="0" fontId="84" fillId="0" borderId="1" xfId="0" applyFont="1" applyFill="1" applyBorder="1" applyAlignment="1" applyProtection="1">
      <alignment horizontal="center" vertical="center" wrapText="1"/>
      <protection hidden="1"/>
    </xf>
    <xf numFmtId="0" fontId="54" fillId="32" borderId="4" xfId="0" applyFont="1" applyFill="1" applyBorder="1" applyAlignment="1" applyProtection="1">
      <alignment horizontal="center" vertical="center" wrapText="1"/>
      <protection hidden="1"/>
    </xf>
    <xf numFmtId="0" fontId="54" fillId="32" borderId="5" xfId="0" applyFont="1" applyFill="1" applyBorder="1" applyAlignment="1" applyProtection="1">
      <alignment horizontal="center" vertical="center" wrapText="1"/>
      <protection hidden="1"/>
    </xf>
    <xf numFmtId="0" fontId="54" fillId="32" borderId="1" xfId="0" applyFont="1" applyFill="1" applyBorder="1" applyAlignment="1" applyProtection="1">
      <alignment horizontal="center" vertical="center" wrapText="1"/>
      <protection hidden="1"/>
    </xf>
    <xf numFmtId="0" fontId="8" fillId="32" borderId="4" xfId="0" applyFont="1" applyFill="1" applyBorder="1" applyAlignment="1" applyProtection="1">
      <alignment horizontal="center" vertical="center" wrapText="1"/>
      <protection hidden="1"/>
    </xf>
    <xf numFmtId="0" fontId="8" fillId="32" borderId="45" xfId="0" applyFont="1" applyFill="1" applyBorder="1" applyAlignment="1" applyProtection="1">
      <alignment horizontal="center" vertical="center" wrapText="1"/>
      <protection hidden="1"/>
    </xf>
    <xf numFmtId="0" fontId="8" fillId="32" borderId="5" xfId="0" applyFont="1" applyFill="1" applyBorder="1" applyAlignment="1" applyProtection="1">
      <alignment horizontal="center" vertical="center" wrapText="1"/>
      <protection hidden="1"/>
    </xf>
    <xf numFmtId="0" fontId="54" fillId="32" borderId="45" xfId="0" applyFont="1" applyFill="1" applyBorder="1" applyAlignment="1" applyProtection="1">
      <alignment horizontal="center" vertical="center" wrapText="1"/>
      <protection hidden="1"/>
    </xf>
    <xf numFmtId="0" fontId="22" fillId="32" borderId="1" xfId="0" applyFont="1" applyFill="1" applyBorder="1" applyAlignment="1" applyProtection="1">
      <alignment horizontal="center" vertical="center" wrapText="1"/>
      <protection hidden="1"/>
    </xf>
    <xf numFmtId="0" fontId="75" fillId="32" borderId="1" xfId="0" applyFont="1" applyFill="1" applyBorder="1" applyAlignment="1" applyProtection="1">
      <alignment horizontal="center" vertical="center" wrapText="1"/>
      <protection hidden="1"/>
    </xf>
    <xf numFmtId="0" fontId="79" fillId="32" borderId="1" xfId="0" applyFont="1" applyFill="1" applyBorder="1" applyAlignment="1" applyProtection="1">
      <alignment horizontal="center" vertical="center" wrapText="1"/>
      <protection hidden="1"/>
    </xf>
    <xf numFmtId="165" fontId="79" fillId="32" borderId="1" xfId="0" applyNumberFormat="1" applyFont="1" applyFill="1" applyBorder="1" applyAlignment="1" applyProtection="1">
      <alignment horizontal="center" vertical="center" wrapText="1"/>
      <protection hidden="1"/>
    </xf>
    <xf numFmtId="0" fontId="0" fillId="0" borderId="14" xfId="0" applyBorder="1" applyAlignment="1" applyProtection="1">
      <alignment horizontal="center" vertical="center"/>
      <protection hidden="1"/>
    </xf>
    <xf numFmtId="0" fontId="0" fillId="0" borderId="22" xfId="0" applyBorder="1" applyAlignment="1" applyProtection="1">
      <alignment horizontal="center" vertical="center"/>
      <protection hidden="1"/>
    </xf>
    <xf numFmtId="0" fontId="0" fillId="0" borderId="9" xfId="0" applyBorder="1" applyAlignment="1" applyProtection="1">
      <alignment horizontal="center" vertical="center"/>
      <protection hidden="1"/>
    </xf>
    <xf numFmtId="0" fontId="0" fillId="0" borderId="51" xfId="0" applyBorder="1" applyAlignment="1" applyProtection="1">
      <alignment horizontal="center" vertical="center"/>
      <protection hidden="1"/>
    </xf>
    <xf numFmtId="0" fontId="0" fillId="0" borderId="10" xfId="0" applyBorder="1" applyAlignment="1" applyProtection="1">
      <alignment horizontal="center" vertical="center"/>
      <protection hidden="1"/>
    </xf>
    <xf numFmtId="0" fontId="0" fillId="0" borderId="12" xfId="0" applyBorder="1" applyAlignment="1" applyProtection="1">
      <alignment horizontal="center" vertical="center"/>
      <protection hidden="1"/>
    </xf>
    <xf numFmtId="0" fontId="87" fillId="0" borderId="1" xfId="0" applyFont="1" applyFill="1" applyBorder="1" applyAlignment="1" applyProtection="1">
      <alignment horizontal="right" wrapText="1"/>
      <protection hidden="1"/>
    </xf>
    <xf numFmtId="0" fontId="37" fillId="0" borderId="1" xfId="0" applyFont="1" applyFill="1" applyBorder="1" applyAlignment="1" applyProtection="1">
      <alignment horizontal="right" wrapText="1"/>
      <protection hidden="1"/>
    </xf>
    <xf numFmtId="0" fontId="72" fillId="0" borderId="1" xfId="0" applyFont="1" applyFill="1" applyBorder="1" applyAlignment="1" applyProtection="1">
      <alignment horizontal="center" vertical="center" textRotation="45" wrapText="1"/>
      <protection hidden="1"/>
    </xf>
    <xf numFmtId="0" fontId="73" fillId="0" borderId="1" xfId="0" applyFont="1" applyFill="1" applyBorder="1" applyAlignment="1" applyProtection="1">
      <alignment horizontal="right" wrapText="1"/>
      <protection hidden="1"/>
    </xf>
    <xf numFmtId="0" fontId="4" fillId="3" borderId="1" xfId="0" applyFont="1" applyFill="1" applyBorder="1" applyAlignment="1" applyProtection="1">
      <alignment horizontal="center" vertical="center" wrapText="1"/>
      <protection hidden="1"/>
    </xf>
    <xf numFmtId="0" fontId="144" fillId="3" borderId="3" xfId="0" applyFont="1" applyFill="1" applyBorder="1" applyAlignment="1" applyProtection="1">
      <alignment horizontal="center" vertical="center" textRotation="90" wrapText="1"/>
      <protection hidden="1"/>
    </xf>
    <xf numFmtId="0" fontId="144" fillId="3" borderId="1" xfId="0" applyFont="1" applyFill="1" applyBorder="1" applyAlignment="1" applyProtection="1">
      <alignment horizontal="center" vertical="center" textRotation="90" wrapText="1"/>
      <protection hidden="1"/>
    </xf>
    <xf numFmtId="0" fontId="4" fillId="3" borderId="7" xfId="0" applyFont="1" applyFill="1" applyBorder="1" applyAlignment="1" applyProtection="1">
      <alignment horizontal="center" vertical="center" textRotation="90"/>
      <protection hidden="1"/>
    </xf>
    <xf numFmtId="0" fontId="4" fillId="3" borderId="4" xfId="0" applyFont="1" applyFill="1" applyBorder="1" applyAlignment="1" applyProtection="1">
      <alignment horizontal="center" vertical="center" wrapText="1"/>
      <protection hidden="1"/>
    </xf>
    <xf numFmtId="0" fontId="4" fillId="3" borderId="14" xfId="0" applyFont="1" applyFill="1" applyBorder="1" applyAlignment="1" applyProtection="1">
      <alignment horizontal="center" vertical="center" wrapText="1"/>
      <protection hidden="1"/>
    </xf>
    <xf numFmtId="0" fontId="4" fillId="3" borderId="9" xfId="0" applyFont="1" applyFill="1" applyBorder="1" applyAlignment="1" applyProtection="1">
      <alignment horizontal="center" vertical="center" wrapText="1"/>
      <protection hidden="1"/>
    </xf>
    <xf numFmtId="0" fontId="4" fillId="3" borderId="2" xfId="0" applyFont="1" applyFill="1" applyBorder="1" applyAlignment="1" applyProtection="1">
      <alignment horizontal="center" vertical="center" textRotation="90" wrapText="1"/>
      <protection hidden="1"/>
    </xf>
    <xf numFmtId="0" fontId="4" fillId="3" borderId="7" xfId="0" applyFont="1" applyFill="1" applyBorder="1" applyAlignment="1" applyProtection="1">
      <alignment horizontal="center" vertical="center" textRotation="90" wrapText="1"/>
      <protection hidden="1"/>
    </xf>
    <xf numFmtId="0" fontId="4" fillId="3" borderId="3" xfId="0" applyFont="1" applyFill="1" applyBorder="1" applyAlignment="1" applyProtection="1">
      <alignment horizontal="center" vertical="center" textRotation="90" wrapText="1"/>
      <protection hidden="1"/>
    </xf>
    <xf numFmtId="0" fontId="4" fillId="3" borderId="3" xfId="0" applyFont="1" applyFill="1" applyBorder="1" applyAlignment="1" applyProtection="1">
      <alignment horizontal="center" vertical="center" textRotation="90"/>
      <protection hidden="1"/>
    </xf>
    <xf numFmtId="0" fontId="4" fillId="3" borderId="2" xfId="0" applyFont="1" applyFill="1" applyBorder="1" applyAlignment="1" applyProtection="1">
      <alignment horizontal="center" vertical="center" textRotation="1"/>
      <protection hidden="1"/>
    </xf>
    <xf numFmtId="0" fontId="4" fillId="3" borderId="7" xfId="0" applyFont="1" applyFill="1" applyBorder="1" applyAlignment="1" applyProtection="1">
      <alignment horizontal="center" vertical="center" textRotation="1"/>
      <protection hidden="1"/>
    </xf>
    <xf numFmtId="0" fontId="4" fillId="3" borderId="3" xfId="0" applyFont="1" applyFill="1" applyBorder="1" applyAlignment="1" applyProtection="1">
      <alignment horizontal="center" vertical="center" textRotation="1"/>
      <protection hidden="1"/>
    </xf>
    <xf numFmtId="0" fontId="4" fillId="3" borderId="2" xfId="0" applyFont="1" applyFill="1" applyBorder="1" applyAlignment="1" applyProtection="1">
      <alignment horizontal="center" vertical="center" wrapText="1"/>
      <protection hidden="1"/>
    </xf>
    <xf numFmtId="0" fontId="4" fillId="3" borderId="3" xfId="0" applyFont="1" applyFill="1" applyBorder="1" applyAlignment="1" applyProtection="1">
      <alignment horizontal="center" vertical="center" wrapText="1"/>
      <protection hidden="1"/>
    </xf>
    <xf numFmtId="0" fontId="10" fillId="0" borderId="2" xfId="0" applyFont="1" applyFill="1" applyBorder="1" applyAlignment="1" applyProtection="1">
      <alignment horizontal="center" vertical="center" textRotation="90" wrapText="1"/>
      <protection hidden="1"/>
    </xf>
    <xf numFmtId="0" fontId="10" fillId="0" borderId="7" xfId="0" applyFont="1" applyFill="1" applyBorder="1" applyAlignment="1" applyProtection="1">
      <alignment horizontal="center" vertical="center" textRotation="90" wrapText="1"/>
      <protection hidden="1"/>
    </xf>
    <xf numFmtId="0" fontId="10" fillId="0" borderId="3" xfId="0" applyFont="1" applyFill="1" applyBorder="1" applyAlignment="1" applyProtection="1">
      <alignment horizontal="center" vertical="center" textRotation="90" wrapText="1"/>
      <protection hidden="1"/>
    </xf>
    <xf numFmtId="0" fontId="37" fillId="3" borderId="3" xfId="0" applyFont="1" applyFill="1" applyBorder="1" applyAlignment="1" applyProtection="1">
      <alignment horizontal="center" vertical="center" wrapText="1"/>
      <protection hidden="1"/>
    </xf>
    <xf numFmtId="0" fontId="37" fillId="3" borderId="10" xfId="0" applyFont="1" applyFill="1" applyBorder="1" applyAlignment="1" applyProtection="1">
      <alignment horizontal="center" vertical="center" wrapText="1"/>
      <protection hidden="1"/>
    </xf>
    <xf numFmtId="0" fontId="37" fillId="3" borderId="6" xfId="0" applyFont="1" applyFill="1" applyBorder="1" applyAlignment="1" applyProtection="1">
      <alignment horizontal="center" vertical="center" wrapText="1"/>
      <protection hidden="1"/>
    </xf>
    <xf numFmtId="0" fontId="37" fillId="3" borderId="12" xfId="0" applyFont="1" applyFill="1" applyBorder="1" applyAlignment="1" applyProtection="1">
      <alignment horizontal="center" vertical="center" wrapText="1"/>
      <protection hidden="1"/>
    </xf>
    <xf numFmtId="0" fontId="137" fillId="3" borderId="0" xfId="0" applyFont="1" applyFill="1" applyBorder="1" applyAlignment="1" applyProtection="1">
      <alignment horizontal="right" vertical="center"/>
      <protection hidden="1"/>
    </xf>
    <xf numFmtId="0" fontId="51" fillId="3" borderId="0" xfId="0" applyFont="1" applyFill="1" applyBorder="1" applyAlignment="1" applyProtection="1">
      <alignment horizontal="left" vertical="center"/>
      <protection hidden="1"/>
    </xf>
    <xf numFmtId="0" fontId="10" fillId="3" borderId="2" xfId="0" applyFont="1" applyFill="1" applyBorder="1" applyAlignment="1" applyProtection="1">
      <alignment horizontal="center" vertical="center" textRotation="90" wrapText="1"/>
      <protection hidden="1"/>
    </xf>
    <xf numFmtId="0" fontId="10" fillId="3" borderId="7" xfId="0" applyFont="1" applyFill="1" applyBorder="1" applyAlignment="1" applyProtection="1">
      <alignment horizontal="center" vertical="center" textRotation="90" wrapText="1"/>
      <protection hidden="1"/>
    </xf>
    <xf numFmtId="0" fontId="10" fillId="3" borderId="3" xfId="0" applyFont="1" applyFill="1" applyBorder="1" applyAlignment="1" applyProtection="1">
      <alignment horizontal="center" vertical="center" textRotation="90" wrapText="1"/>
      <protection hidden="1"/>
    </xf>
    <xf numFmtId="0" fontId="10" fillId="3" borderId="4" xfId="0" applyFont="1" applyFill="1" applyBorder="1" applyAlignment="1" applyProtection="1">
      <alignment horizontal="center" vertical="center" wrapText="1"/>
      <protection hidden="1"/>
    </xf>
    <xf numFmtId="0" fontId="10" fillId="3" borderId="45" xfId="0" applyFont="1" applyFill="1" applyBorder="1" applyAlignment="1" applyProtection="1">
      <alignment horizontal="center" vertical="center" wrapText="1"/>
      <protection hidden="1"/>
    </xf>
    <xf numFmtId="0" fontId="51" fillId="3" borderId="0" xfId="0" applyFont="1" applyFill="1" applyBorder="1" applyAlignment="1" applyProtection="1">
      <alignment horizontal="right" vertical="center"/>
      <protection hidden="1"/>
    </xf>
    <xf numFmtId="0" fontId="45" fillId="0" borderId="0" xfId="0" applyFont="1" applyBorder="1" applyProtection="1">
      <protection hidden="1"/>
    </xf>
    <xf numFmtId="0" fontId="9" fillId="3" borderId="3" xfId="0" applyFont="1" applyFill="1" applyBorder="1" applyAlignment="1" applyProtection="1">
      <alignment horizontal="center" vertical="center" textRotation="90" wrapText="1"/>
      <protection hidden="1"/>
    </xf>
    <xf numFmtId="0" fontId="9" fillId="3" borderId="1" xfId="0" applyFont="1" applyFill="1" applyBorder="1" applyAlignment="1" applyProtection="1">
      <alignment horizontal="center" vertical="center" textRotation="90" wrapText="1"/>
      <protection hidden="1"/>
    </xf>
    <xf numFmtId="0" fontId="64" fillId="3" borderId="7" xfId="0" applyFont="1" applyFill="1" applyBorder="1" applyAlignment="1" applyProtection="1">
      <alignment horizontal="center" vertical="center" textRotation="90" wrapText="1"/>
      <protection hidden="1"/>
    </xf>
    <xf numFmtId="0" fontId="10" fillId="3" borderId="22" xfId="0" applyFont="1" applyFill="1" applyBorder="1" applyAlignment="1" applyProtection="1">
      <alignment horizontal="center" vertical="center" textRotation="90" wrapText="1"/>
      <protection hidden="1"/>
    </xf>
    <xf numFmtId="0" fontId="10" fillId="3" borderId="51" xfId="0" applyFont="1" applyFill="1" applyBorder="1" applyAlignment="1" applyProtection="1">
      <alignment horizontal="center" vertical="center" textRotation="90" wrapText="1"/>
      <protection hidden="1"/>
    </xf>
    <xf numFmtId="0" fontId="10" fillId="3" borderId="12" xfId="0" applyFont="1" applyFill="1" applyBorder="1" applyAlignment="1" applyProtection="1">
      <alignment horizontal="center" vertical="center" textRotation="90" wrapText="1"/>
      <protection hidden="1"/>
    </xf>
    <xf numFmtId="0" fontId="10" fillId="3" borderId="22" xfId="0" applyFont="1" applyFill="1" applyBorder="1" applyAlignment="1" applyProtection="1">
      <alignment horizontal="center" vertical="center" wrapText="1"/>
      <protection hidden="1"/>
    </xf>
    <xf numFmtId="0" fontId="10" fillId="3" borderId="51" xfId="0" applyFont="1" applyFill="1" applyBorder="1" applyAlignment="1" applyProtection="1">
      <alignment horizontal="center" vertical="center" wrapText="1"/>
      <protection hidden="1"/>
    </xf>
    <xf numFmtId="0" fontId="10" fillId="3" borderId="12" xfId="0" applyFont="1" applyFill="1" applyBorder="1" applyAlignment="1" applyProtection="1">
      <alignment horizontal="center" vertical="center" wrapText="1"/>
      <protection hidden="1"/>
    </xf>
    <xf numFmtId="0" fontId="51" fillId="3" borderId="4" xfId="0" applyFont="1" applyFill="1" applyBorder="1" applyAlignment="1" applyProtection="1">
      <alignment horizontal="center" vertical="center"/>
      <protection hidden="1"/>
    </xf>
    <xf numFmtId="0" fontId="51" fillId="3" borderId="45" xfId="0" applyFont="1" applyFill="1" applyBorder="1" applyAlignment="1" applyProtection="1">
      <alignment horizontal="center" vertical="center"/>
      <protection hidden="1"/>
    </xf>
    <xf numFmtId="0" fontId="7" fillId="3" borderId="4" xfId="0" applyFont="1" applyFill="1" applyBorder="1" applyAlignment="1" applyProtection="1">
      <alignment horizontal="center" vertical="center" wrapText="1"/>
      <protection hidden="1"/>
    </xf>
    <xf numFmtId="0" fontId="7" fillId="3" borderId="45" xfId="0" applyFont="1" applyFill="1" applyBorder="1" applyAlignment="1" applyProtection="1">
      <alignment horizontal="center" vertical="center" wrapText="1"/>
      <protection hidden="1"/>
    </xf>
    <xf numFmtId="0" fontId="4" fillId="3" borderId="45" xfId="0" applyFont="1" applyFill="1" applyBorder="1" applyAlignment="1" applyProtection="1">
      <alignment horizontal="center" vertical="center" wrapText="1"/>
      <protection hidden="1"/>
    </xf>
    <xf numFmtId="0" fontId="28" fillId="0" borderId="0" xfId="0" applyFont="1" applyAlignment="1" applyProtection="1">
      <alignment horizontal="left" vertical="center"/>
      <protection hidden="1"/>
    </xf>
    <xf numFmtId="0" fontId="44" fillId="3" borderId="0" xfId="0" applyFont="1" applyFill="1" applyBorder="1" applyAlignment="1" applyProtection="1">
      <alignment horizontal="center" vertical="center"/>
      <protection hidden="1"/>
    </xf>
    <xf numFmtId="0" fontId="6" fillId="3" borderId="0" xfId="0" applyFont="1" applyFill="1" applyBorder="1" applyAlignment="1" applyProtection="1">
      <alignment horizontal="left" vertical="center"/>
      <protection hidden="1"/>
    </xf>
    <xf numFmtId="0" fontId="10" fillId="3" borderId="6" xfId="0" applyFont="1" applyFill="1" applyBorder="1" applyAlignment="1" applyProtection="1">
      <alignment horizontal="center"/>
      <protection hidden="1"/>
    </xf>
    <xf numFmtId="0" fontId="22" fillId="32" borderId="4" xfId="0" applyFont="1" applyFill="1" applyBorder="1" applyAlignment="1" applyProtection="1">
      <alignment horizontal="center" vertical="center" wrapText="1"/>
      <protection hidden="1"/>
    </xf>
    <xf numFmtId="0" fontId="22" fillId="32" borderId="45" xfId="0" applyFont="1" applyFill="1" applyBorder="1" applyAlignment="1" applyProtection="1">
      <alignment horizontal="center" vertical="center" wrapText="1"/>
      <protection hidden="1"/>
    </xf>
    <xf numFmtId="0" fontId="22" fillId="32" borderId="5" xfId="0" applyFont="1" applyFill="1" applyBorder="1" applyAlignment="1" applyProtection="1">
      <alignment horizontal="center" vertical="center" wrapText="1"/>
      <protection hidden="1"/>
    </xf>
    <xf numFmtId="0" fontId="75" fillId="32" borderId="4" xfId="0" applyFont="1" applyFill="1" applyBorder="1" applyAlignment="1" applyProtection="1">
      <alignment horizontal="center" vertical="center" wrapText="1"/>
      <protection hidden="1"/>
    </xf>
    <xf numFmtId="0" fontId="75" fillId="32" borderId="45" xfId="0" applyFont="1" applyFill="1" applyBorder="1" applyAlignment="1" applyProtection="1">
      <alignment horizontal="center" vertical="center" wrapText="1"/>
      <protection hidden="1"/>
    </xf>
    <xf numFmtId="0" fontId="75" fillId="32" borderId="5" xfId="0" applyFont="1" applyFill="1" applyBorder="1" applyAlignment="1" applyProtection="1">
      <alignment horizontal="center" vertical="center" wrapText="1"/>
      <protection hidden="1"/>
    </xf>
    <xf numFmtId="165" fontId="79" fillId="32" borderId="4" xfId="0" applyNumberFormat="1" applyFont="1" applyFill="1" applyBorder="1" applyAlignment="1" applyProtection="1">
      <alignment horizontal="center" vertical="center" wrapText="1"/>
      <protection hidden="1"/>
    </xf>
    <xf numFmtId="165" fontId="79" fillId="32" borderId="45" xfId="0" applyNumberFormat="1" applyFont="1" applyFill="1" applyBorder="1" applyAlignment="1" applyProtection="1">
      <alignment horizontal="center" vertical="center" wrapText="1"/>
      <protection hidden="1"/>
    </xf>
    <xf numFmtId="165" fontId="79" fillId="32" borderId="5" xfId="0" applyNumberFormat="1" applyFont="1" applyFill="1" applyBorder="1" applyAlignment="1" applyProtection="1">
      <alignment horizontal="center" vertical="center" wrapText="1"/>
      <protection hidden="1"/>
    </xf>
    <xf numFmtId="0" fontId="113" fillId="0" borderId="174" xfId="0" applyFont="1" applyFill="1" applyBorder="1" applyAlignment="1" applyProtection="1">
      <alignment horizontal="right" vertical="center" wrapText="1"/>
      <protection hidden="1"/>
    </xf>
    <xf numFmtId="0" fontId="113" fillId="0" borderId="175" xfId="0" applyFont="1" applyFill="1" applyBorder="1" applyAlignment="1" applyProtection="1">
      <alignment horizontal="right" vertical="center" wrapText="1"/>
      <protection hidden="1"/>
    </xf>
    <xf numFmtId="0" fontId="113" fillId="0" borderId="178" xfId="0" applyFont="1" applyFill="1" applyBorder="1" applyAlignment="1" applyProtection="1">
      <alignment horizontal="right" vertical="center" wrapText="1"/>
      <protection hidden="1"/>
    </xf>
    <xf numFmtId="165" fontId="172" fillId="0" borderId="174" xfId="0" applyNumberFormat="1" applyFont="1" applyFill="1" applyBorder="1" applyAlignment="1" applyProtection="1">
      <alignment horizontal="center" vertical="center" wrapText="1"/>
      <protection hidden="1"/>
    </xf>
    <xf numFmtId="165" fontId="172" fillId="0" borderId="175" xfId="0" applyNumberFormat="1" applyFont="1" applyFill="1" applyBorder="1" applyAlignment="1" applyProtection="1">
      <alignment horizontal="center" vertical="center" wrapText="1"/>
      <protection hidden="1"/>
    </xf>
    <xf numFmtId="165" fontId="172" fillId="0" borderId="178" xfId="0" applyNumberFormat="1" applyFont="1" applyFill="1" applyBorder="1" applyAlignment="1" applyProtection="1">
      <alignment horizontal="center" vertical="center" wrapText="1"/>
      <protection hidden="1"/>
    </xf>
    <xf numFmtId="0" fontId="172" fillId="0" borderId="174" xfId="0" applyFont="1" applyFill="1" applyBorder="1" applyAlignment="1" applyProtection="1">
      <alignment horizontal="center" vertical="center" wrapText="1"/>
      <protection hidden="1"/>
    </xf>
    <xf numFmtId="0" fontId="172" fillId="0" borderId="178" xfId="0" applyFont="1" applyFill="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6" fillId="12" borderId="0" xfId="0" applyFont="1" applyFill="1" applyBorder="1" applyAlignment="1" applyProtection="1">
      <alignment horizontal="center" vertical="center" wrapText="1"/>
      <protection hidden="1"/>
    </xf>
    <xf numFmtId="0" fontId="162" fillId="0" borderId="0" xfId="0" applyFont="1" applyAlignment="1" applyProtection="1">
      <alignment horizontal="center"/>
      <protection hidden="1"/>
    </xf>
    <xf numFmtId="0" fontId="171" fillId="0" borderId="168" xfId="0" applyFont="1" applyFill="1" applyBorder="1" applyAlignment="1" applyProtection="1">
      <alignment horizontal="center" vertical="center" wrapText="1"/>
      <protection hidden="1"/>
    </xf>
    <xf numFmtId="0" fontId="116" fillId="30" borderId="168" xfId="0" applyFont="1" applyFill="1" applyBorder="1" applyAlignment="1" applyProtection="1">
      <alignment horizontal="center" vertical="center" wrapText="1"/>
      <protection hidden="1"/>
    </xf>
    <xf numFmtId="0" fontId="149" fillId="3" borderId="173" xfId="0" applyFont="1" applyFill="1" applyBorder="1" applyAlignment="1" applyProtection="1">
      <alignment horizontal="center" vertical="center" wrapText="1"/>
      <protection hidden="1"/>
    </xf>
    <xf numFmtId="0" fontId="149" fillId="3" borderId="179" xfId="0" applyFont="1" applyFill="1" applyBorder="1" applyAlignment="1" applyProtection="1">
      <alignment horizontal="center" vertical="center" wrapText="1"/>
      <protection hidden="1"/>
    </xf>
    <xf numFmtId="0" fontId="78" fillId="3" borderId="173" xfId="0" applyFont="1" applyFill="1" applyBorder="1" applyAlignment="1" applyProtection="1">
      <alignment horizontal="center" vertical="center" wrapText="1"/>
      <protection hidden="1"/>
    </xf>
    <xf numFmtId="0" fontId="78" fillId="3" borderId="180" xfId="0" applyFont="1" applyFill="1" applyBorder="1" applyAlignment="1" applyProtection="1">
      <alignment horizontal="center" vertical="center" wrapText="1"/>
      <protection hidden="1"/>
    </xf>
    <xf numFmtId="0" fontId="173" fillId="3" borderId="174" xfId="0" applyFont="1" applyFill="1" applyBorder="1" applyAlignment="1" applyProtection="1">
      <alignment horizontal="center" vertical="center" wrapText="1"/>
      <protection hidden="1"/>
    </xf>
    <xf numFmtId="0" fontId="173" fillId="3" borderId="175" xfId="0" applyFont="1" applyFill="1" applyBorder="1" applyAlignment="1" applyProtection="1">
      <alignment horizontal="center" vertical="center" wrapText="1"/>
      <protection hidden="1"/>
    </xf>
    <xf numFmtId="0" fontId="172" fillId="0" borderId="180" xfId="0" applyFont="1" applyFill="1" applyBorder="1" applyAlignment="1" applyProtection="1">
      <alignment horizontal="center" vertical="center" wrapText="1"/>
      <protection hidden="1"/>
    </xf>
    <xf numFmtId="0" fontId="172" fillId="0" borderId="179" xfId="0" applyFont="1" applyFill="1" applyBorder="1" applyAlignment="1" applyProtection="1">
      <alignment horizontal="center" vertical="center" wrapText="1"/>
      <protection hidden="1"/>
    </xf>
    <xf numFmtId="0" fontId="172" fillId="0" borderId="175" xfId="0" applyFont="1" applyFill="1" applyBorder="1" applyAlignment="1" applyProtection="1">
      <alignment horizontal="center" vertical="center" wrapText="1"/>
      <protection hidden="1"/>
    </xf>
    <xf numFmtId="0" fontId="113" fillId="30" borderId="174" xfId="0" applyFont="1" applyFill="1" applyBorder="1" applyAlignment="1" applyProtection="1">
      <alignment horizontal="center" vertical="center" wrapText="1"/>
      <protection hidden="1"/>
    </xf>
    <xf numFmtId="0" fontId="113" fillId="30" borderId="175" xfId="0" applyFont="1" applyFill="1" applyBorder="1" applyAlignment="1" applyProtection="1">
      <alignment horizontal="center" vertical="center" wrapText="1"/>
      <protection hidden="1"/>
    </xf>
    <xf numFmtId="0" fontId="113" fillId="30" borderId="176" xfId="0" applyFont="1" applyFill="1" applyBorder="1" applyAlignment="1" applyProtection="1">
      <alignment horizontal="center" vertical="center" wrapText="1"/>
      <protection hidden="1"/>
    </xf>
    <xf numFmtId="0" fontId="113" fillId="30" borderId="177" xfId="0" applyFont="1" applyFill="1" applyBorder="1" applyAlignment="1" applyProtection="1">
      <alignment horizontal="center" vertical="center" wrapText="1"/>
      <protection hidden="1"/>
    </xf>
    <xf numFmtId="0" fontId="61" fillId="3" borderId="168" xfId="0" applyFont="1" applyFill="1" applyBorder="1" applyAlignment="1" applyProtection="1">
      <alignment horizontal="center" vertical="center" wrapText="1"/>
      <protection hidden="1"/>
    </xf>
    <xf numFmtId="0" fontId="144" fillId="3" borderId="168" xfId="0" applyFont="1" applyFill="1" applyBorder="1" applyAlignment="1" applyProtection="1">
      <alignment horizontal="center" vertical="center" textRotation="90" wrapText="1"/>
      <protection hidden="1"/>
    </xf>
    <xf numFmtId="0" fontId="64" fillId="3" borderId="168" xfId="0" applyFont="1" applyFill="1" applyBorder="1" applyAlignment="1" applyProtection="1">
      <alignment horizontal="center" vertical="center" textRotation="90" wrapText="1"/>
      <protection hidden="1"/>
    </xf>
    <xf numFmtId="0" fontId="64" fillId="0" borderId="168" xfId="0" applyFont="1" applyFill="1" applyBorder="1" applyAlignment="1" applyProtection="1">
      <alignment horizontal="center" vertical="center" wrapText="1"/>
      <protection hidden="1"/>
    </xf>
    <xf numFmtId="0" fontId="64" fillId="0" borderId="167" xfId="0" applyFont="1" applyBorder="1" applyAlignment="1" applyProtection="1">
      <alignment horizontal="center" vertical="center" textRotation="90" wrapText="1"/>
      <protection hidden="1"/>
    </xf>
    <xf numFmtId="0" fontId="64" fillId="0" borderId="170" xfId="0" applyFont="1" applyBorder="1" applyAlignment="1" applyProtection="1">
      <alignment horizontal="center" vertical="center" textRotation="90" wrapText="1"/>
      <protection hidden="1"/>
    </xf>
    <xf numFmtId="0" fontId="64" fillId="0" borderId="172" xfId="0" applyFont="1" applyBorder="1" applyAlignment="1" applyProtection="1">
      <alignment horizontal="center" vertical="center" textRotation="90" wrapText="1"/>
      <protection hidden="1"/>
    </xf>
    <xf numFmtId="0" fontId="64" fillId="0" borderId="169" xfId="0" applyFont="1" applyBorder="1" applyAlignment="1" applyProtection="1">
      <alignment horizontal="center" vertical="center" textRotation="90" wrapText="1"/>
      <protection hidden="1"/>
    </xf>
    <xf numFmtId="0" fontId="64" fillId="0" borderId="171" xfId="0" applyFont="1" applyBorder="1" applyAlignment="1" applyProtection="1">
      <alignment horizontal="center" vertical="center" textRotation="90" wrapText="1"/>
      <protection hidden="1"/>
    </xf>
    <xf numFmtId="0" fontId="64" fillId="0" borderId="173" xfId="0" applyFont="1" applyBorder="1" applyAlignment="1" applyProtection="1">
      <alignment horizontal="center" vertical="center" textRotation="90" wrapText="1"/>
      <protection hidden="1"/>
    </xf>
    <xf numFmtId="0" fontId="61" fillId="3" borderId="178" xfId="0" applyFont="1" applyFill="1" applyBorder="1" applyAlignment="1" applyProtection="1">
      <alignment horizontal="center" vertical="center" wrapText="1"/>
      <protection hidden="1"/>
    </xf>
    <xf numFmtId="0" fontId="9" fillId="3" borderId="168" xfId="0" applyFont="1" applyFill="1" applyBorder="1" applyAlignment="1" applyProtection="1">
      <alignment horizontal="center" vertical="center" textRotation="90" wrapText="1"/>
      <protection hidden="1"/>
    </xf>
    <xf numFmtId="0" fontId="64" fillId="0" borderId="167" xfId="0" applyFont="1" applyFill="1" applyBorder="1" applyAlignment="1" applyProtection="1">
      <alignment horizontal="center" vertical="center" textRotation="90" wrapText="1"/>
      <protection hidden="1"/>
    </xf>
    <xf numFmtId="0" fontId="64" fillId="0" borderId="170" xfId="0" applyFont="1" applyFill="1" applyBorder="1" applyAlignment="1" applyProtection="1">
      <alignment horizontal="center" vertical="center" textRotation="90" wrapText="1"/>
      <protection hidden="1"/>
    </xf>
    <xf numFmtId="0" fontId="64" fillId="0" borderId="172" xfId="0" applyFont="1" applyFill="1" applyBorder="1" applyAlignment="1" applyProtection="1">
      <alignment horizontal="center" vertical="center" textRotation="90" wrapText="1"/>
      <protection hidden="1"/>
    </xf>
    <xf numFmtId="0" fontId="166" fillId="0" borderId="0" xfId="0" applyFont="1" applyBorder="1" applyAlignment="1" applyProtection="1">
      <alignment horizontal="center" vertical="center"/>
      <protection hidden="1"/>
    </xf>
    <xf numFmtId="0" fontId="167" fillId="0" borderId="0" xfId="0" applyFont="1" applyBorder="1" applyAlignment="1" applyProtection="1">
      <alignment horizontal="center" vertical="center"/>
      <protection hidden="1"/>
    </xf>
    <xf numFmtId="0" fontId="20" fillId="0" borderId="0" xfId="0" applyFont="1" applyBorder="1" applyAlignment="1" applyProtection="1">
      <alignment horizontal="right" vertical="center"/>
      <protection hidden="1"/>
    </xf>
    <xf numFmtId="0" fontId="36" fillId="31" borderId="0" xfId="0" applyFont="1" applyFill="1" applyBorder="1" applyAlignment="1" applyProtection="1">
      <alignment horizontal="center" vertical="center"/>
      <protection locked="0"/>
    </xf>
    <xf numFmtId="0" fontId="4" fillId="3" borderId="168" xfId="0" applyFont="1" applyFill="1" applyBorder="1" applyAlignment="1" applyProtection="1">
      <alignment horizontal="center" vertical="center" textRotation="90"/>
      <protection hidden="1"/>
    </xf>
    <xf numFmtId="0" fontId="4" fillId="3" borderId="168" xfId="0" applyFont="1" applyFill="1" applyBorder="1" applyAlignment="1" applyProtection="1">
      <alignment vertical="center"/>
      <protection hidden="1"/>
    </xf>
    <xf numFmtId="0" fontId="64" fillId="0" borderId="168" xfId="0" applyFont="1" applyBorder="1" applyAlignment="1" applyProtection="1">
      <alignment horizontal="center" vertical="center" wrapText="1"/>
      <protection hidden="1"/>
    </xf>
    <xf numFmtId="0" fontId="151" fillId="0" borderId="0" xfId="0" applyFont="1" applyBorder="1" applyAlignment="1" applyProtection="1">
      <alignment horizontal="left" vertical="center"/>
      <protection hidden="1"/>
    </xf>
    <xf numFmtId="0" fontId="113" fillId="0" borderId="175" xfId="0" applyFont="1" applyFill="1" applyBorder="1" applyAlignment="1" applyProtection="1">
      <alignment horizontal="center" vertical="center" wrapText="1"/>
      <protection hidden="1"/>
    </xf>
    <xf numFmtId="0" fontId="113" fillId="0" borderId="178" xfId="0" applyFont="1" applyFill="1" applyBorder="1" applyAlignment="1" applyProtection="1">
      <alignment horizontal="center" vertical="center" wrapText="1"/>
      <protection hidden="1"/>
    </xf>
    <xf numFmtId="0" fontId="132" fillId="0" borderId="0" xfId="0" applyFont="1" applyFill="1" applyBorder="1" applyAlignment="1" applyProtection="1">
      <alignment horizontal="center" vertical="center" wrapText="1"/>
      <protection hidden="1"/>
    </xf>
    <xf numFmtId="0" fontId="164" fillId="0" borderId="0" xfId="0" applyFont="1" applyFill="1" applyBorder="1" applyAlignment="1" applyProtection="1">
      <alignment horizontal="center" vertical="center" wrapText="1"/>
      <protection hidden="1"/>
    </xf>
    <xf numFmtId="0" fontId="22" fillId="0" borderId="61" xfId="0" applyFont="1" applyBorder="1" applyAlignment="1" applyProtection="1">
      <alignment horizontal="center" vertical="center" wrapText="1"/>
      <protection hidden="1"/>
    </xf>
    <xf numFmtId="0" fontId="22" fillId="0" borderId="62" xfId="0" applyFont="1" applyBorder="1" applyAlignment="1" applyProtection="1">
      <alignment horizontal="center" vertical="center" wrapText="1"/>
      <protection hidden="1"/>
    </xf>
    <xf numFmtId="0" fontId="22" fillId="0" borderId="64" xfId="0" applyFont="1" applyBorder="1" applyAlignment="1" applyProtection="1">
      <alignment horizontal="center" vertical="center" wrapText="1"/>
      <protection hidden="1"/>
    </xf>
    <xf numFmtId="0" fontId="22" fillId="0" borderId="65" xfId="0" applyFont="1" applyBorder="1" applyAlignment="1" applyProtection="1">
      <alignment horizontal="center" vertical="center" wrapText="1"/>
      <protection hidden="1"/>
    </xf>
    <xf numFmtId="0" fontId="137" fillId="0" borderId="62" xfId="0" applyFont="1" applyBorder="1" applyAlignment="1" applyProtection="1">
      <alignment horizontal="right" vertical="center" wrapText="1"/>
      <protection hidden="1"/>
    </xf>
    <xf numFmtId="0" fontId="137" fillId="0" borderId="65" xfId="0" applyFont="1" applyBorder="1" applyAlignment="1" applyProtection="1">
      <alignment horizontal="right" vertical="center" wrapText="1"/>
      <protection hidden="1"/>
    </xf>
    <xf numFmtId="0" fontId="23" fillId="0" borderId="62" xfId="0" applyFont="1" applyBorder="1" applyAlignment="1" applyProtection="1">
      <alignment horizontal="left" vertical="center" wrapText="1"/>
      <protection hidden="1"/>
    </xf>
    <xf numFmtId="0" fontId="23" fillId="0" borderId="65" xfId="0" applyFont="1" applyBorder="1" applyAlignment="1" applyProtection="1">
      <alignment horizontal="left" vertical="center" wrapText="1"/>
      <protection hidden="1"/>
    </xf>
    <xf numFmtId="0" fontId="23" fillId="0" borderId="63" xfId="0" applyFont="1" applyBorder="1" applyAlignment="1" applyProtection="1">
      <alignment horizontal="left" vertical="center" wrapText="1"/>
      <protection hidden="1"/>
    </xf>
    <xf numFmtId="0" fontId="23" fillId="0" borderId="66" xfId="0" applyFont="1" applyBorder="1" applyAlignment="1" applyProtection="1">
      <alignment horizontal="left" vertical="center" wrapText="1"/>
      <protection hidden="1"/>
    </xf>
    <xf numFmtId="0" fontId="22" fillId="0" borderId="0" xfId="0" applyFont="1" applyBorder="1" applyAlignment="1" applyProtection="1">
      <alignment horizontal="center" wrapText="1"/>
      <protection hidden="1"/>
    </xf>
    <xf numFmtId="0" fontId="22" fillId="0" borderId="0" xfId="0" applyFont="1" applyFill="1" applyBorder="1" applyAlignment="1" applyProtection="1">
      <alignment horizontal="center" wrapText="1"/>
      <protection hidden="1"/>
    </xf>
    <xf numFmtId="0" fontId="97" fillId="0" borderId="0" xfId="0" applyFont="1" applyFill="1" applyBorder="1" applyAlignment="1" applyProtection="1">
      <alignment horizontal="center" vertical="center" wrapText="1"/>
      <protection hidden="1"/>
    </xf>
    <xf numFmtId="0" fontId="99" fillId="0" borderId="0" xfId="0" applyFont="1" applyFill="1" applyBorder="1" applyAlignment="1" applyProtection="1">
      <alignment horizontal="center" vertical="center" wrapText="1"/>
      <protection hidden="1"/>
    </xf>
    <xf numFmtId="0" fontId="131" fillId="0" borderId="0" xfId="0" applyFont="1" applyAlignment="1" applyProtection="1">
      <alignment horizontal="center" vertical="center"/>
      <protection hidden="1"/>
    </xf>
    <xf numFmtId="0" fontId="37" fillId="0" borderId="67" xfId="0" applyFont="1" applyBorder="1" applyAlignment="1" applyProtection="1">
      <alignment horizontal="center" vertical="center"/>
      <protection hidden="1"/>
    </xf>
    <xf numFmtId="0" fontId="37" fillId="0" borderId="3" xfId="0" applyFont="1" applyBorder="1" applyAlignment="1" applyProtection="1">
      <alignment horizontal="center" vertical="center"/>
      <protection hidden="1"/>
    </xf>
    <xf numFmtId="0" fontId="23" fillId="0" borderId="73" xfId="0" applyFont="1" applyFill="1" applyBorder="1" applyAlignment="1" applyProtection="1">
      <alignment horizontal="left" vertical="center" wrapText="1"/>
      <protection hidden="1"/>
    </xf>
    <xf numFmtId="0" fontId="23" fillId="0" borderId="74" xfId="0" applyFont="1" applyFill="1" applyBorder="1" applyAlignment="1" applyProtection="1">
      <alignment horizontal="left" vertical="center" wrapText="1"/>
      <protection hidden="1"/>
    </xf>
    <xf numFmtId="0" fontId="22" fillId="0" borderId="75" xfId="0" applyFont="1" applyBorder="1" applyAlignment="1" applyProtection="1">
      <alignment horizontal="center" vertical="center" wrapText="1"/>
      <protection hidden="1"/>
    </xf>
    <xf numFmtId="0" fontId="6" fillId="12" borderId="36" xfId="0" applyFont="1" applyFill="1" applyBorder="1" applyAlignment="1" applyProtection="1">
      <alignment horizontal="center" vertical="center" wrapText="1"/>
      <protection hidden="1"/>
    </xf>
    <xf numFmtId="0" fontId="4" fillId="0" borderId="0" xfId="0" applyFont="1" applyAlignment="1" applyProtection="1">
      <alignment horizontal="center"/>
      <protection hidden="1"/>
    </xf>
    <xf numFmtId="0" fontId="37" fillId="0" borderId="125" xfId="0" applyFont="1" applyBorder="1" applyAlignment="1" applyProtection="1">
      <alignment horizontal="center" vertical="center"/>
      <protection hidden="1"/>
    </xf>
    <xf numFmtId="0" fontId="37" fillId="0" borderId="5" xfId="0" applyFont="1" applyBorder="1" applyAlignment="1" applyProtection="1">
      <alignment horizontal="center" vertical="center"/>
      <protection hidden="1"/>
    </xf>
    <xf numFmtId="0" fontId="37" fillId="0" borderId="69" xfId="0" applyFont="1" applyBorder="1" applyAlignment="1" applyProtection="1">
      <alignment horizontal="center" vertical="center"/>
      <protection hidden="1"/>
    </xf>
    <xf numFmtId="0" fontId="37" fillId="0" borderId="1" xfId="0" applyFont="1" applyBorder="1" applyAlignment="1" applyProtection="1">
      <alignment horizontal="center" vertical="center"/>
      <protection hidden="1"/>
    </xf>
    <xf numFmtId="0" fontId="37" fillId="0" borderId="70" xfId="0" applyFont="1" applyBorder="1" applyAlignment="1" applyProtection="1">
      <alignment horizontal="center" vertical="center"/>
      <protection hidden="1"/>
    </xf>
    <xf numFmtId="0" fontId="37" fillId="0" borderId="71" xfId="0" applyFont="1" applyBorder="1" applyAlignment="1" applyProtection="1">
      <alignment horizontal="center" vertical="center"/>
      <protection hidden="1"/>
    </xf>
    <xf numFmtId="0" fontId="137" fillId="0" borderId="60" xfId="0" applyFont="1" applyFill="1" applyBorder="1" applyAlignment="1" applyProtection="1">
      <alignment horizontal="center" vertical="center"/>
      <protection hidden="1"/>
    </xf>
    <xf numFmtId="0" fontId="137" fillId="0" borderId="73" xfId="0" applyFont="1" applyFill="1" applyBorder="1" applyAlignment="1" applyProtection="1">
      <alignment horizontal="center" vertical="center"/>
      <protection hidden="1"/>
    </xf>
    <xf numFmtId="0" fontId="137" fillId="0" borderId="73" xfId="0" applyFont="1" applyFill="1" applyBorder="1" applyAlignment="1" applyProtection="1">
      <alignment horizontal="right" vertical="center"/>
      <protection hidden="1"/>
    </xf>
    <xf numFmtId="0" fontId="110" fillId="0" borderId="76" xfId="0" applyFont="1" applyFill="1" applyBorder="1" applyAlignment="1" applyProtection="1">
      <alignment horizontal="center" vertical="center" wrapText="1"/>
      <protection hidden="1"/>
    </xf>
    <xf numFmtId="0" fontId="110" fillId="0" borderId="77" xfId="0" applyFont="1" applyFill="1" applyBorder="1" applyAlignment="1" applyProtection="1">
      <alignment horizontal="center" vertical="center" wrapText="1"/>
      <protection hidden="1"/>
    </xf>
    <xf numFmtId="0" fontId="110" fillId="0" borderId="78" xfId="0" applyFont="1" applyFill="1" applyBorder="1" applyAlignment="1" applyProtection="1">
      <alignment horizontal="center" vertical="center" wrapText="1"/>
      <protection hidden="1"/>
    </xf>
    <xf numFmtId="0" fontId="110" fillId="0" borderId="85" xfId="0" applyFont="1" applyFill="1" applyBorder="1" applyAlignment="1" applyProtection="1">
      <alignment horizontal="center" vertical="center" wrapText="1"/>
      <protection hidden="1"/>
    </xf>
    <xf numFmtId="0" fontId="110" fillId="0" borderId="86" xfId="0" applyFont="1" applyFill="1" applyBorder="1" applyAlignment="1" applyProtection="1">
      <alignment horizontal="center" vertical="center" wrapText="1"/>
      <protection hidden="1"/>
    </xf>
    <xf numFmtId="0" fontId="110" fillId="0" borderId="87" xfId="0" applyFont="1" applyFill="1" applyBorder="1" applyAlignment="1" applyProtection="1">
      <alignment horizontal="center" vertical="center" wrapText="1"/>
      <protection hidden="1"/>
    </xf>
    <xf numFmtId="0" fontId="37" fillId="0" borderId="123" xfId="0" applyFont="1" applyBorder="1" applyAlignment="1" applyProtection="1">
      <alignment horizontal="right" vertical="center" wrapText="1"/>
      <protection hidden="1"/>
    </xf>
    <xf numFmtId="0" fontId="37" fillId="0" borderId="121" xfId="0" applyFont="1" applyBorder="1" applyAlignment="1" applyProtection="1">
      <alignment horizontal="right" vertical="center" wrapText="1"/>
      <protection hidden="1"/>
    </xf>
    <xf numFmtId="0" fontId="64" fillId="0" borderId="83" xfId="0" applyFont="1" applyFill="1" applyBorder="1" applyAlignment="1" applyProtection="1">
      <alignment horizontal="center" vertical="center" textRotation="90" wrapText="1"/>
      <protection hidden="1"/>
    </xf>
    <xf numFmtId="0" fontId="64" fillId="0" borderId="105" xfId="0" applyFont="1" applyFill="1" applyBorder="1" applyAlignment="1" applyProtection="1">
      <alignment horizontal="center" vertical="center" wrapText="1"/>
      <protection hidden="1"/>
    </xf>
    <xf numFmtId="0" fontId="64" fillId="0" borderId="102" xfId="0" applyFont="1" applyFill="1" applyBorder="1" applyAlignment="1" applyProtection="1">
      <alignment horizontal="center" vertical="center" wrapText="1"/>
      <protection hidden="1"/>
    </xf>
    <xf numFmtId="0" fontId="64" fillId="0" borderId="89" xfId="0" applyFont="1" applyFill="1" applyBorder="1" applyAlignment="1" applyProtection="1">
      <alignment horizontal="center" vertical="center" wrapText="1"/>
      <protection hidden="1"/>
    </xf>
    <xf numFmtId="0" fontId="64" fillId="0" borderId="0" xfId="0" applyFont="1" applyFill="1" applyBorder="1" applyAlignment="1" applyProtection="1">
      <alignment horizontal="center" vertical="center" wrapText="1"/>
      <protection hidden="1"/>
    </xf>
    <xf numFmtId="0" fontId="64" fillId="0" borderId="122" xfId="0" applyFont="1" applyFill="1" applyBorder="1" applyAlignment="1" applyProtection="1">
      <alignment horizontal="center" vertical="center" wrapText="1"/>
      <protection hidden="1"/>
    </xf>
    <xf numFmtId="0" fontId="64" fillId="0" borderId="110" xfId="0" applyFont="1" applyBorder="1" applyAlignment="1" applyProtection="1">
      <alignment horizontal="center" vertical="center" textRotation="90" wrapText="1"/>
      <protection hidden="1"/>
    </xf>
    <xf numFmtId="0" fontId="61" fillId="0" borderId="110" xfId="0" applyFont="1" applyFill="1" applyBorder="1" applyAlignment="1" applyProtection="1">
      <alignment horizontal="center" vertical="center" wrapText="1"/>
      <protection hidden="1"/>
    </xf>
    <xf numFmtId="0" fontId="64" fillId="0" borderId="108" xfId="0" applyFont="1" applyFill="1" applyBorder="1" applyAlignment="1" applyProtection="1">
      <alignment horizontal="center" vertical="center" textRotation="90" wrapText="1"/>
      <protection hidden="1"/>
    </xf>
    <xf numFmtId="0" fontId="64" fillId="0" borderId="105" xfId="0" applyFont="1" applyFill="1" applyBorder="1" applyAlignment="1" applyProtection="1">
      <alignment horizontal="center" vertical="center" textRotation="90" wrapText="1"/>
      <protection hidden="1"/>
    </xf>
    <xf numFmtId="0" fontId="64" fillId="0" borderId="109" xfId="0" applyFont="1" applyFill="1" applyBorder="1" applyAlignment="1" applyProtection="1">
      <alignment horizontal="center" vertical="center" textRotation="90" wrapText="1"/>
      <protection hidden="1"/>
    </xf>
    <xf numFmtId="0" fontId="64" fillId="0" borderId="89" xfId="0" applyFont="1" applyFill="1" applyBorder="1" applyAlignment="1" applyProtection="1">
      <alignment horizontal="center" vertical="center" textRotation="90" wrapText="1"/>
      <protection hidden="1"/>
    </xf>
    <xf numFmtId="0" fontId="37" fillId="0" borderId="106" xfId="0" applyFont="1" applyFill="1" applyBorder="1" applyAlignment="1" applyProtection="1">
      <alignment horizontal="center" vertical="center" textRotation="90" wrapText="1"/>
      <protection hidden="1"/>
    </xf>
    <xf numFmtId="0" fontId="37" fillId="0" borderId="107" xfId="0" applyFont="1" applyFill="1" applyBorder="1" applyAlignment="1" applyProtection="1">
      <alignment horizontal="center" vertical="center" textRotation="90" wrapText="1"/>
      <protection hidden="1"/>
    </xf>
    <xf numFmtId="0" fontId="37" fillId="0" borderId="88" xfId="0" applyFont="1" applyFill="1" applyBorder="1" applyAlignment="1" applyProtection="1">
      <alignment horizontal="center" vertical="center" textRotation="90" wrapText="1"/>
      <protection hidden="1"/>
    </xf>
    <xf numFmtId="0" fontId="64" fillId="0" borderId="102" xfId="0" applyFont="1" applyFill="1" applyBorder="1" applyAlignment="1" applyProtection="1">
      <alignment horizontal="center" vertical="center" textRotation="90" wrapText="1"/>
      <protection hidden="1"/>
    </xf>
    <xf numFmtId="0" fontId="148" fillId="0" borderId="122" xfId="0" applyFont="1" applyBorder="1" applyAlignment="1" applyProtection="1">
      <alignment horizontal="center" vertical="center" wrapText="1"/>
      <protection hidden="1"/>
    </xf>
    <xf numFmtId="0" fontId="61" fillId="0" borderId="106" xfId="0" applyFont="1" applyFill="1" applyBorder="1" applyAlignment="1" applyProtection="1">
      <alignment horizontal="center" vertical="center" textRotation="90" wrapText="1"/>
      <protection hidden="1"/>
    </xf>
    <xf numFmtId="0" fontId="61" fillId="0" borderId="107" xfId="0" applyFont="1" applyFill="1" applyBorder="1" applyAlignment="1" applyProtection="1">
      <alignment horizontal="center" vertical="center" textRotation="90" wrapText="1"/>
      <protection hidden="1"/>
    </xf>
    <xf numFmtId="0" fontId="61" fillId="0" borderId="88" xfId="0" applyFont="1" applyFill="1" applyBorder="1" applyAlignment="1" applyProtection="1">
      <alignment horizontal="center" vertical="center" textRotation="90" wrapText="1"/>
      <protection hidden="1"/>
    </xf>
    <xf numFmtId="0" fontId="64" fillId="33" borderId="95" xfId="0" applyFont="1" applyFill="1" applyBorder="1" applyAlignment="1" applyProtection="1">
      <alignment horizontal="center" vertical="center" wrapText="1"/>
      <protection hidden="1"/>
    </xf>
    <xf numFmtId="0" fontId="64" fillId="33" borderId="0" xfId="0" applyFont="1" applyFill="1" applyBorder="1" applyAlignment="1" applyProtection="1">
      <alignment horizontal="center" vertical="center" wrapText="1"/>
      <protection hidden="1"/>
    </xf>
    <xf numFmtId="0" fontId="64" fillId="33" borderId="96" xfId="0" applyFont="1" applyFill="1" applyBorder="1" applyAlignment="1" applyProtection="1">
      <alignment horizontal="center" vertical="center" wrapText="1"/>
      <protection hidden="1"/>
    </xf>
    <xf numFmtId="0" fontId="119" fillId="0" borderId="88" xfId="0" applyFont="1" applyFill="1" applyBorder="1" applyAlignment="1" applyProtection="1">
      <alignment horizontal="right" vertical="center" wrapText="1"/>
      <protection hidden="1"/>
    </xf>
    <xf numFmtId="0" fontId="99" fillId="0" borderId="114" xfId="0" applyFont="1" applyFill="1" applyBorder="1" applyAlignment="1" applyProtection="1">
      <alignment horizontal="center" wrapText="1"/>
      <protection hidden="1"/>
    </xf>
    <xf numFmtId="0" fontId="99" fillId="0" borderId="115" xfId="0" applyFont="1" applyFill="1" applyBorder="1" applyAlignment="1" applyProtection="1">
      <alignment horizontal="center" wrapText="1"/>
      <protection hidden="1"/>
    </xf>
    <xf numFmtId="0" fontId="120" fillId="0" borderId="89" xfId="0" applyFont="1" applyFill="1" applyBorder="1" applyAlignment="1" applyProtection="1">
      <alignment horizontal="center" wrapText="1"/>
      <protection hidden="1"/>
    </xf>
    <xf numFmtId="0" fontId="120" fillId="0" borderId="88" xfId="0" applyFont="1" applyFill="1" applyBorder="1" applyAlignment="1" applyProtection="1">
      <alignment horizontal="center" wrapText="1"/>
      <protection hidden="1"/>
    </xf>
    <xf numFmtId="0" fontId="120" fillId="0" borderId="109" xfId="0" applyFont="1" applyFill="1" applyBorder="1" applyAlignment="1" applyProtection="1">
      <alignment horizontal="center" wrapText="1"/>
      <protection hidden="1"/>
    </xf>
    <xf numFmtId="0" fontId="120" fillId="0" borderId="82" xfId="0" applyFont="1" applyFill="1" applyBorder="1" applyAlignment="1" applyProtection="1">
      <alignment horizontal="center" wrapText="1"/>
      <protection hidden="1"/>
    </xf>
    <xf numFmtId="0" fontId="120" fillId="0" borderId="83" xfId="0" applyFont="1" applyFill="1" applyBorder="1" applyAlignment="1" applyProtection="1">
      <alignment horizontal="center" wrapText="1"/>
      <protection hidden="1"/>
    </xf>
    <xf numFmtId="0" fontId="120" fillId="0" borderId="84" xfId="0" applyFont="1" applyFill="1" applyBorder="1" applyAlignment="1" applyProtection="1">
      <alignment horizontal="center" wrapText="1"/>
      <protection hidden="1"/>
    </xf>
    <xf numFmtId="0" fontId="7" fillId="0" borderId="111" xfId="0" applyFont="1" applyBorder="1" applyAlignment="1" applyProtection="1">
      <alignment horizontal="center"/>
      <protection hidden="1"/>
    </xf>
    <xf numFmtId="0" fontId="7" fillId="0" borderId="110" xfId="0" applyFont="1" applyBorder="1" applyAlignment="1" applyProtection="1">
      <alignment horizontal="center"/>
      <protection hidden="1"/>
    </xf>
    <xf numFmtId="0" fontId="121" fillId="0" borderId="98" xfId="0" applyFont="1" applyFill="1" applyBorder="1" applyAlignment="1" applyProtection="1">
      <alignment horizontal="center" vertical="center"/>
      <protection hidden="1"/>
    </xf>
    <xf numFmtId="0" fontId="121" fillId="0" borderId="99" xfId="0" applyFont="1" applyFill="1" applyBorder="1" applyAlignment="1" applyProtection="1">
      <alignment horizontal="center" vertical="center"/>
      <protection hidden="1"/>
    </xf>
    <xf numFmtId="0" fontId="119" fillId="0" borderId="83" xfId="0" applyFont="1" applyFill="1" applyBorder="1" applyAlignment="1" applyProtection="1">
      <alignment horizontal="right" vertical="center" wrapText="1"/>
      <protection hidden="1"/>
    </xf>
    <xf numFmtId="1" fontId="122" fillId="0" borderId="0" xfId="0" applyNumberFormat="1" applyFont="1" applyBorder="1" applyAlignment="1" applyProtection="1">
      <alignment horizontal="center" vertical="center"/>
      <protection hidden="1"/>
    </xf>
    <xf numFmtId="1" fontId="122" fillId="0" borderId="117" xfId="0" applyNumberFormat="1" applyFont="1" applyBorder="1" applyAlignment="1" applyProtection="1">
      <alignment horizontal="center" vertical="center"/>
      <protection hidden="1"/>
    </xf>
    <xf numFmtId="0" fontId="122" fillId="0" borderId="0" xfId="0" applyFont="1" applyBorder="1" applyAlignment="1" applyProtection="1">
      <alignment horizontal="center" vertical="center" wrapText="1"/>
      <protection hidden="1"/>
    </xf>
    <xf numFmtId="0" fontId="122" fillId="0" borderId="117" xfId="0" applyFont="1" applyBorder="1" applyAlignment="1" applyProtection="1">
      <alignment horizontal="center" vertical="center" wrapText="1"/>
      <protection hidden="1"/>
    </xf>
    <xf numFmtId="1" fontId="122" fillId="0" borderId="0" xfId="0" applyNumberFormat="1" applyFont="1" applyBorder="1" applyAlignment="1" applyProtection="1">
      <alignment horizontal="center" vertical="center" wrapText="1"/>
      <protection hidden="1"/>
    </xf>
    <xf numFmtId="0" fontId="120" fillId="0" borderId="110" xfId="0" applyFont="1" applyFill="1" applyBorder="1" applyAlignment="1" applyProtection="1">
      <alignment horizontal="center" wrapText="1"/>
      <protection hidden="1"/>
    </xf>
    <xf numFmtId="0" fontId="122" fillId="0" borderId="119" xfId="0" applyFont="1" applyBorder="1" applyAlignment="1" applyProtection="1">
      <alignment horizontal="center" vertical="center" wrapText="1"/>
      <protection hidden="1"/>
    </xf>
    <xf numFmtId="0" fontId="122" fillId="0" borderId="120" xfId="0" applyFont="1" applyBorder="1" applyAlignment="1" applyProtection="1">
      <alignment horizontal="center" vertical="center" wrapText="1"/>
      <protection hidden="1"/>
    </xf>
    <xf numFmtId="167" fontId="122" fillId="0" borderId="0" xfId="0" applyNumberFormat="1" applyFont="1" applyBorder="1" applyAlignment="1" applyProtection="1">
      <alignment horizontal="center" vertical="center" wrapText="1"/>
      <protection hidden="1"/>
    </xf>
    <xf numFmtId="167" fontId="122" fillId="0" borderId="117" xfId="0" applyNumberFormat="1" applyFont="1" applyBorder="1" applyAlignment="1" applyProtection="1">
      <alignment horizontal="center" vertical="center" wrapText="1"/>
      <protection hidden="1"/>
    </xf>
    <xf numFmtId="0" fontId="157" fillId="12" borderId="0" xfId="0" applyFont="1" applyFill="1" applyBorder="1" applyAlignment="1" applyProtection="1">
      <alignment horizontal="center" vertical="center" wrapText="1"/>
      <protection hidden="1"/>
    </xf>
    <xf numFmtId="0" fontId="130" fillId="0" borderId="0" xfId="0" applyFont="1" applyBorder="1" applyAlignment="1" applyProtection="1">
      <alignment horizontal="center" vertical="center"/>
      <protection hidden="1"/>
    </xf>
    <xf numFmtId="0" fontId="64" fillId="0" borderId="104" xfId="0" applyFont="1" applyFill="1" applyBorder="1" applyAlignment="1" applyProtection="1">
      <alignment horizontal="center" vertical="center" textRotation="90" wrapText="1"/>
      <protection hidden="1"/>
    </xf>
    <xf numFmtId="0" fontId="64" fillId="0" borderId="88" xfId="0" applyFont="1" applyFill="1" applyBorder="1" applyAlignment="1" applyProtection="1">
      <alignment horizontal="center" vertical="center" textRotation="90" wrapText="1"/>
      <protection hidden="1"/>
    </xf>
    <xf numFmtId="0" fontId="75" fillId="33" borderId="110" xfId="0" applyFont="1" applyFill="1" applyBorder="1" applyAlignment="1" applyProtection="1">
      <alignment horizontal="center" vertical="center" wrapText="1"/>
      <protection hidden="1"/>
    </xf>
    <xf numFmtId="0" fontId="75" fillId="33" borderId="112" xfId="0" applyFont="1" applyFill="1" applyBorder="1" applyAlignment="1" applyProtection="1">
      <alignment horizontal="center" vertical="center" wrapText="1"/>
      <protection hidden="1"/>
    </xf>
    <xf numFmtId="0" fontId="75" fillId="33" borderId="111" xfId="0" applyFont="1" applyFill="1" applyBorder="1" applyAlignment="1" applyProtection="1">
      <alignment horizontal="center" vertical="center" wrapText="1"/>
      <protection hidden="1"/>
    </xf>
    <xf numFmtId="0" fontId="64" fillId="0" borderId="106" xfId="0" applyFont="1" applyFill="1" applyBorder="1" applyAlignment="1" applyProtection="1">
      <alignment horizontal="center" vertical="center" textRotation="90" wrapText="1"/>
      <protection hidden="1"/>
    </xf>
    <xf numFmtId="0" fontId="64" fillId="0" borderId="107" xfId="0" applyFont="1" applyFill="1" applyBorder="1" applyAlignment="1" applyProtection="1">
      <alignment horizontal="center" vertical="center" textRotation="90" wrapText="1"/>
      <protection hidden="1"/>
    </xf>
    <xf numFmtId="0" fontId="22" fillId="0" borderId="80" xfId="0" applyFont="1" applyBorder="1" applyAlignment="1" applyProtection="1">
      <alignment horizontal="center" vertical="center"/>
      <protection hidden="1"/>
    </xf>
    <xf numFmtId="0" fontId="22" fillId="0" borderId="81" xfId="0" applyFont="1" applyBorder="1" applyAlignment="1" applyProtection="1">
      <alignment horizontal="center" vertical="center"/>
      <protection hidden="1"/>
    </xf>
    <xf numFmtId="0" fontId="16" fillId="0" borderId="0" xfId="0" applyFont="1" applyBorder="1" applyAlignment="1" applyProtection="1">
      <alignment horizontal="center" vertical="center" shrinkToFit="1"/>
      <protection hidden="1"/>
    </xf>
    <xf numFmtId="0" fontId="156" fillId="0" borderId="0" xfId="0" applyFont="1" applyFill="1" applyBorder="1" applyAlignment="1" applyProtection="1">
      <alignment horizontal="center" vertical="center"/>
      <protection hidden="1"/>
    </xf>
    <xf numFmtId="0" fontId="37" fillId="0" borderId="1" xfId="0" applyFont="1" applyFill="1" applyBorder="1" applyAlignment="1" applyProtection="1">
      <alignment horizontal="center" vertical="center" wrapText="1"/>
      <protection hidden="1"/>
    </xf>
    <xf numFmtId="0" fontId="16" fillId="0" borderId="0" xfId="0" applyFont="1" applyBorder="1" applyAlignment="1" applyProtection="1">
      <alignment horizontal="right" vertical="center"/>
      <protection hidden="1"/>
    </xf>
    <xf numFmtId="0" fontId="61" fillId="0" borderId="0" xfId="0" applyFont="1" applyFill="1" applyBorder="1" applyAlignment="1" applyProtection="1">
      <alignment horizontal="right" vertical="center"/>
      <protection hidden="1"/>
    </xf>
    <xf numFmtId="0" fontId="61" fillId="3" borderId="2" xfId="0" applyFont="1" applyFill="1" applyBorder="1" applyAlignment="1" applyProtection="1">
      <alignment horizontal="center" vertical="center" textRotation="90" wrapText="1"/>
      <protection hidden="1"/>
    </xf>
    <xf numFmtId="0" fontId="61" fillId="3" borderId="7" xfId="0" applyFont="1" applyFill="1" applyBorder="1" applyAlignment="1" applyProtection="1">
      <alignment horizontal="center" vertical="center" textRotation="90" wrapText="1"/>
      <protection hidden="1"/>
    </xf>
    <xf numFmtId="0" fontId="61" fillId="3" borderId="3" xfId="0" applyFont="1" applyFill="1" applyBorder="1" applyAlignment="1" applyProtection="1">
      <alignment horizontal="center" vertical="center" textRotation="90" wrapText="1"/>
      <protection hidden="1"/>
    </xf>
    <xf numFmtId="0" fontId="64" fillId="0" borderId="0" xfId="0" applyFont="1" applyFill="1" applyBorder="1" applyAlignment="1" applyProtection="1">
      <alignment horizontal="left" vertical="center"/>
      <protection hidden="1"/>
    </xf>
    <xf numFmtId="0" fontId="10" fillId="0" borderId="0" xfId="0" applyFont="1" applyBorder="1" applyAlignment="1" applyProtection="1">
      <alignment horizontal="left" vertical="center"/>
      <protection hidden="1"/>
    </xf>
    <xf numFmtId="164" fontId="10" fillId="0" borderId="0" xfId="0" applyNumberFormat="1" applyFont="1" applyBorder="1" applyAlignment="1" applyProtection="1">
      <alignment horizontal="left" vertical="center"/>
      <protection hidden="1"/>
    </xf>
    <xf numFmtId="0" fontId="61" fillId="3" borderId="1" xfId="0" applyFont="1" applyFill="1" applyBorder="1" applyAlignment="1" applyProtection="1">
      <alignment horizontal="center" vertical="center" wrapText="1"/>
      <protection hidden="1"/>
    </xf>
    <xf numFmtId="0" fontId="27" fillId="0" borderId="0" xfId="0" applyFont="1" applyFill="1" applyBorder="1" applyAlignment="1" applyProtection="1">
      <alignment horizontal="center" vertical="center" wrapText="1"/>
      <protection hidden="1"/>
    </xf>
    <xf numFmtId="0" fontId="37" fillId="0" borderId="0" xfId="0" applyFont="1" applyFill="1" applyBorder="1" applyAlignment="1" applyProtection="1">
      <alignment horizontal="right" vertical="center" wrapText="1"/>
      <protection hidden="1"/>
    </xf>
    <xf numFmtId="0" fontId="8" fillId="0" borderId="0" xfId="0" applyFont="1" applyFill="1" applyBorder="1" applyAlignment="1" applyProtection="1">
      <alignment horizontal="left" vertical="center"/>
      <protection hidden="1"/>
    </xf>
    <xf numFmtId="0" fontId="163" fillId="0" borderId="0" xfId="0" applyFont="1" applyBorder="1" applyAlignment="1" applyProtection="1">
      <alignment horizontal="center" vertical="center" wrapText="1"/>
      <protection hidden="1"/>
    </xf>
    <xf numFmtId="0" fontId="37" fillId="0" borderId="0" xfId="0" applyFont="1" applyFill="1" applyBorder="1" applyAlignment="1" applyProtection="1">
      <alignment horizontal="left" vertical="center" wrapText="1"/>
      <protection hidden="1"/>
    </xf>
    <xf numFmtId="0" fontId="98" fillId="0" borderId="0" xfId="0" applyFont="1" applyFill="1" applyBorder="1" applyAlignment="1" applyProtection="1">
      <alignment horizontal="left" vertical="top" wrapText="1"/>
      <protection hidden="1"/>
    </xf>
    <xf numFmtId="0" fontId="0" fillId="0" borderId="0" xfId="0" applyBorder="1" applyAlignment="1" applyProtection="1">
      <alignment horizontal="right" vertical="center"/>
      <protection hidden="1"/>
    </xf>
    <xf numFmtId="0" fontId="10" fillId="0" borderId="0" xfId="0" applyFont="1" applyBorder="1" applyAlignment="1" applyProtection="1">
      <alignment horizontal="center" vertical="center"/>
      <protection hidden="1"/>
    </xf>
    <xf numFmtId="0" fontId="22" fillId="0" borderId="0" xfId="0" applyFont="1" applyFill="1" applyBorder="1" applyAlignment="1" applyProtection="1">
      <alignment horizontal="center" vertical="center" wrapText="1"/>
      <protection hidden="1"/>
    </xf>
    <xf numFmtId="0" fontId="61" fillId="0" borderId="0" xfId="0" applyFont="1" applyFill="1" applyBorder="1" applyAlignment="1" applyProtection="1">
      <alignment horizontal="right" vertical="center" wrapText="1"/>
      <protection hidden="1"/>
    </xf>
    <xf numFmtId="0" fontId="9" fillId="0" borderId="0" xfId="0" applyFont="1" applyFill="1" applyBorder="1" applyAlignment="1" applyProtection="1">
      <alignment horizontal="right" vertical="center" wrapText="1"/>
      <protection hidden="1"/>
    </xf>
    <xf numFmtId="0" fontId="8" fillId="0" borderId="0" xfId="0" applyFont="1" applyFill="1" applyBorder="1" applyAlignment="1" applyProtection="1">
      <alignment horizontal="left" vertical="center" wrapText="1"/>
      <protection hidden="1"/>
    </xf>
    <xf numFmtId="0" fontId="50" fillId="0" borderId="0" xfId="0" applyFont="1" applyFill="1" applyBorder="1" applyAlignment="1" applyProtection="1">
      <alignment horizontal="center" vertical="center"/>
      <protection hidden="1"/>
    </xf>
    <xf numFmtId="0" fontId="176" fillId="0" borderId="0" xfId="0" applyFont="1" applyBorder="1" applyAlignment="1" applyProtection="1">
      <alignment horizontal="center" vertical="center"/>
      <protection hidden="1"/>
    </xf>
    <xf numFmtId="0" fontId="64" fillId="0" borderId="1" xfId="0" applyFont="1" applyBorder="1" applyAlignment="1" applyProtection="1">
      <alignment horizontal="center" vertical="center" wrapText="1"/>
      <protection hidden="1"/>
    </xf>
    <xf numFmtId="0" fontId="29" fillId="0" borderId="0" xfId="0" applyFont="1" applyBorder="1" applyAlignment="1" applyProtection="1">
      <alignment horizontal="center" vertical="center"/>
      <protection hidden="1"/>
    </xf>
    <xf numFmtId="0" fontId="37" fillId="0" borderId="0" xfId="0" applyFont="1" applyFill="1" applyBorder="1" applyAlignment="1" applyProtection="1">
      <alignment horizontal="center" vertical="center"/>
      <protection hidden="1"/>
    </xf>
    <xf numFmtId="165" fontId="161" fillId="3" borderId="0" xfId="0" applyNumberFormat="1" applyFont="1" applyFill="1" applyBorder="1" applyAlignment="1" applyProtection="1">
      <alignment horizontal="center" vertical="center"/>
      <protection hidden="1"/>
    </xf>
    <xf numFmtId="0" fontId="8" fillId="0" borderId="1" xfId="0" applyFont="1" applyBorder="1" applyAlignment="1" applyProtection="1">
      <alignment horizontal="center" vertical="center" wrapText="1"/>
      <protection hidden="1"/>
    </xf>
    <xf numFmtId="0" fontId="20" fillId="0" borderId="0" xfId="0" applyFont="1" applyBorder="1" applyAlignment="1" applyProtection="1">
      <alignment horizontal="center" vertical="center"/>
      <protection hidden="1"/>
    </xf>
    <xf numFmtId="0" fontId="138" fillId="0" borderId="0" xfId="0" applyFont="1" applyBorder="1" applyAlignment="1" applyProtection="1">
      <alignment horizontal="center"/>
      <protection hidden="1"/>
    </xf>
    <xf numFmtId="0" fontId="68" fillId="0" borderId="0" xfId="0" applyFont="1" applyBorder="1" applyAlignment="1" applyProtection="1">
      <alignment horizontal="center"/>
      <protection hidden="1"/>
    </xf>
    <xf numFmtId="0" fontId="0" fillId="0" borderId="0" xfId="0" applyFont="1" applyBorder="1" applyAlignment="1" applyProtection="1">
      <alignment horizontal="right" vertical="center"/>
      <protection hidden="1"/>
    </xf>
    <xf numFmtId="164" fontId="10" fillId="0" borderId="0" xfId="0" applyNumberFormat="1" applyFont="1" applyBorder="1" applyAlignment="1" applyProtection="1">
      <alignment horizontal="center" vertical="center"/>
      <protection hidden="1"/>
    </xf>
    <xf numFmtId="0" fontId="16" fillId="3" borderId="2" xfId="0" applyFont="1" applyFill="1" applyBorder="1" applyAlignment="1" applyProtection="1">
      <alignment horizontal="center" vertical="center" textRotation="90"/>
      <protection hidden="1"/>
    </xf>
    <xf numFmtId="0" fontId="16" fillId="3" borderId="7" xfId="0" applyFont="1" applyFill="1" applyBorder="1" applyAlignment="1" applyProtection="1">
      <alignment horizontal="center" vertical="center" textRotation="90"/>
      <protection hidden="1"/>
    </xf>
    <xf numFmtId="0" fontId="16" fillId="3" borderId="3" xfId="0" applyFont="1" applyFill="1" applyBorder="1" applyAlignment="1" applyProtection="1">
      <alignment horizontal="center" vertical="center" textRotation="90"/>
      <protection hidden="1"/>
    </xf>
    <xf numFmtId="0" fontId="17" fillId="47" borderId="4" xfId="0" applyFont="1" applyFill="1" applyBorder="1" applyAlignment="1" applyProtection="1">
      <alignment horizontal="center" vertical="center"/>
      <protection hidden="1"/>
    </xf>
    <xf numFmtId="0" fontId="17" fillId="47" borderId="5" xfId="0" applyFont="1" applyFill="1" applyBorder="1" applyAlignment="1" applyProtection="1">
      <alignment horizontal="center" vertical="center"/>
      <protection hidden="1"/>
    </xf>
    <xf numFmtId="0" fontId="29" fillId="0" borderId="4" xfId="0" applyFont="1" applyBorder="1" applyAlignment="1" applyProtection="1">
      <alignment horizontal="center" vertical="center"/>
      <protection hidden="1"/>
    </xf>
    <xf numFmtId="0" fontId="29" fillId="0" borderId="5" xfId="0" applyFont="1" applyBorder="1" applyAlignment="1" applyProtection="1">
      <alignment horizontal="center" vertical="center"/>
      <protection hidden="1"/>
    </xf>
    <xf numFmtId="0" fontId="174" fillId="47" borderId="4" xfId="0" applyFont="1" applyFill="1" applyBorder="1" applyAlignment="1" applyProtection="1">
      <alignment horizontal="center" vertical="center"/>
      <protection hidden="1"/>
    </xf>
    <xf numFmtId="0" fontId="174" fillId="47" borderId="5" xfId="0" applyFont="1" applyFill="1" applyBorder="1" applyAlignment="1" applyProtection="1">
      <alignment horizontal="center" vertical="center"/>
      <protection hidden="1"/>
    </xf>
    <xf numFmtId="0" fontId="61" fillId="11" borderId="29" xfId="0" applyFont="1" applyFill="1" applyBorder="1" applyAlignment="1" applyProtection="1">
      <alignment horizontal="left" vertical="center" wrapText="1"/>
      <protection hidden="1"/>
    </xf>
    <xf numFmtId="0" fontId="61" fillId="11" borderId="32" xfId="0" applyFont="1" applyFill="1" applyBorder="1" applyAlignment="1" applyProtection="1">
      <alignment horizontal="left" vertical="center" wrapText="1"/>
      <protection hidden="1"/>
    </xf>
    <xf numFmtId="0" fontId="61" fillId="11" borderId="33" xfId="0" applyFont="1" applyFill="1" applyBorder="1" applyAlignment="1" applyProtection="1">
      <alignment horizontal="left" vertical="center" wrapText="1"/>
      <protection hidden="1"/>
    </xf>
    <xf numFmtId="0" fontId="61" fillId="11" borderId="30" xfId="0" applyFont="1" applyFill="1" applyBorder="1" applyAlignment="1" applyProtection="1">
      <alignment horizontal="left" vertical="center" wrapText="1"/>
      <protection hidden="1"/>
    </xf>
    <xf numFmtId="0" fontId="61" fillId="11" borderId="0" xfId="0" applyFont="1" applyFill="1" applyBorder="1" applyAlignment="1" applyProtection="1">
      <alignment horizontal="left" vertical="center" wrapText="1"/>
      <protection hidden="1"/>
    </xf>
    <xf numFmtId="0" fontId="61" fillId="11" borderId="34" xfId="0" applyFont="1" applyFill="1" applyBorder="1" applyAlignment="1" applyProtection="1">
      <alignment horizontal="left" vertical="center" wrapText="1"/>
      <protection hidden="1"/>
    </xf>
    <xf numFmtId="0" fontId="61" fillId="11" borderId="31" xfId="0" applyFont="1" applyFill="1" applyBorder="1" applyAlignment="1" applyProtection="1">
      <alignment horizontal="left" vertical="center" wrapText="1"/>
      <protection hidden="1"/>
    </xf>
    <xf numFmtId="0" fontId="61" fillId="11" borderId="39" xfId="0" applyFont="1" applyFill="1" applyBorder="1" applyAlignment="1" applyProtection="1">
      <alignment horizontal="left" vertical="center" wrapText="1"/>
      <protection hidden="1"/>
    </xf>
    <xf numFmtId="0" fontId="61" fillId="11" borderId="35" xfId="0" applyFont="1" applyFill="1" applyBorder="1" applyAlignment="1" applyProtection="1">
      <alignment horizontal="left" vertical="center" wrapText="1"/>
      <protection hidden="1"/>
    </xf>
    <xf numFmtId="0" fontId="62" fillId="0" borderId="0" xfId="0" applyFont="1" applyBorder="1" applyAlignment="1" applyProtection="1">
      <alignment horizontal="right" vertical="center"/>
      <protection hidden="1"/>
    </xf>
    <xf numFmtId="0" fontId="98" fillId="0" borderId="0" xfId="0" applyFont="1" applyFill="1" applyBorder="1" applyAlignment="1" applyProtection="1">
      <alignment horizontal="left" vertical="center" wrapText="1"/>
      <protection hidden="1"/>
    </xf>
    <xf numFmtId="0" fontId="8" fillId="0" borderId="0" xfId="0" applyFont="1" applyBorder="1" applyAlignment="1" applyProtection="1">
      <alignment horizontal="left" vertical="center"/>
      <protection hidden="1"/>
    </xf>
    <xf numFmtId="0" fontId="0" fillId="0" borderId="0" xfId="0" applyAlignment="1" applyProtection="1">
      <alignment horizontal="center" textRotation="90"/>
      <protection hidden="1"/>
    </xf>
    <xf numFmtId="0" fontId="37" fillId="0" borderId="0" xfId="0" applyFont="1" applyFill="1" applyBorder="1" applyAlignment="1" applyProtection="1">
      <alignment horizontal="right" wrapText="1"/>
      <protection hidden="1"/>
    </xf>
    <xf numFmtId="0" fontId="37" fillId="0" borderId="0" xfId="0" applyFont="1" applyFill="1" applyBorder="1" applyAlignment="1" applyProtection="1">
      <alignment horizontal="left" wrapText="1"/>
      <protection hidden="1"/>
    </xf>
    <xf numFmtId="164" fontId="4" fillId="0" borderId="0" xfId="0" applyNumberFormat="1" applyFont="1" applyBorder="1" applyAlignment="1" applyProtection="1">
      <alignment horizontal="left" vertical="center"/>
      <protection hidden="1"/>
    </xf>
    <xf numFmtId="0" fontId="4" fillId="0" borderId="0" xfId="0" applyFont="1" applyBorder="1" applyAlignment="1" applyProtection="1">
      <alignment horizontal="left" vertical="center"/>
      <protection hidden="1"/>
    </xf>
    <xf numFmtId="0" fontId="23" fillId="5" borderId="149" xfId="0" applyFont="1" applyFill="1" applyBorder="1" applyAlignment="1" applyProtection="1">
      <alignment horizontal="center" vertical="center" wrapText="1"/>
      <protection hidden="1"/>
    </xf>
    <xf numFmtId="0" fontId="23" fillId="5" borderId="150" xfId="0" applyFont="1" applyFill="1" applyBorder="1" applyAlignment="1" applyProtection="1">
      <alignment horizontal="center" vertical="center" wrapText="1"/>
      <protection hidden="1"/>
    </xf>
    <xf numFmtId="0" fontId="23" fillId="5" borderId="151" xfId="0" applyFont="1" applyFill="1" applyBorder="1" applyAlignment="1" applyProtection="1">
      <alignment horizontal="center" vertical="center" wrapText="1"/>
      <protection hidden="1"/>
    </xf>
    <xf numFmtId="0" fontId="23" fillId="5" borderId="152" xfId="0" applyFont="1" applyFill="1" applyBorder="1" applyAlignment="1" applyProtection="1">
      <alignment horizontal="center" vertical="center" wrapText="1"/>
      <protection hidden="1"/>
    </xf>
    <xf numFmtId="0" fontId="23" fillId="5" borderId="0" xfId="0" applyFont="1" applyFill="1" applyBorder="1" applyAlignment="1" applyProtection="1">
      <alignment horizontal="center" vertical="center" wrapText="1"/>
      <protection hidden="1"/>
    </xf>
    <xf numFmtId="0" fontId="23" fillId="5" borderId="153" xfId="0" applyFont="1" applyFill="1" applyBorder="1" applyAlignment="1" applyProtection="1">
      <alignment horizontal="center" vertical="center" wrapText="1"/>
      <protection hidden="1"/>
    </xf>
    <xf numFmtId="0" fontId="23" fillId="5" borderId="154" xfId="0" applyFont="1" applyFill="1" applyBorder="1" applyAlignment="1" applyProtection="1">
      <alignment horizontal="center" vertical="center" wrapText="1"/>
      <protection hidden="1"/>
    </xf>
    <xf numFmtId="0" fontId="23" fillId="5" borderId="155" xfId="0" applyFont="1" applyFill="1" applyBorder="1" applyAlignment="1" applyProtection="1">
      <alignment horizontal="center" vertical="center" wrapText="1"/>
      <protection hidden="1"/>
    </xf>
    <xf numFmtId="0" fontId="23" fillId="5" borderId="156" xfId="0" applyFont="1" applyFill="1" applyBorder="1" applyAlignment="1" applyProtection="1">
      <alignment horizontal="center" vertical="center" wrapText="1"/>
      <protection hidden="1"/>
    </xf>
  </cellXfs>
  <cellStyles count="3">
    <cellStyle name="Hyperlink" xfId="2" builtinId="8"/>
    <cellStyle name="Normal" xfId="0" builtinId="0"/>
    <cellStyle name="Output" xfId="1" builtinId="21"/>
  </cellStyles>
  <dxfs count="84">
    <dxf>
      <font>
        <color theme="0"/>
      </font>
    </dxf>
    <dxf>
      <font>
        <color theme="0"/>
      </font>
      <fill>
        <patternFill>
          <bgColor theme="0"/>
        </patternFill>
      </fill>
      <border>
        <left/>
        <right/>
        <top/>
        <bottom/>
        <vertical/>
        <horizontal/>
      </border>
    </dxf>
    <dxf>
      <font>
        <color theme="0"/>
      </font>
    </dxf>
    <dxf>
      <font>
        <color theme="0"/>
      </font>
      <border>
        <left/>
        <right/>
        <top/>
        <bottom/>
        <vertical/>
        <horizontal/>
      </border>
    </dxf>
    <dxf>
      <font>
        <color rgb="FF0000FF"/>
      </font>
    </dxf>
    <dxf>
      <font>
        <color rgb="FFFF0000"/>
      </font>
    </dxf>
    <dxf>
      <font>
        <color rgb="FF008000"/>
      </font>
    </dxf>
    <dxf>
      <font>
        <b/>
        <i val="0"/>
        <color rgb="FFFF0000"/>
      </font>
      <fill>
        <patternFill>
          <bgColor rgb="FFFFFF00"/>
        </patternFill>
      </fill>
    </dxf>
    <dxf>
      <font>
        <b/>
        <i val="0"/>
        <color rgb="FF0000CC"/>
      </font>
      <fill>
        <patternFill>
          <bgColor theme="9" tint="0.59996337778862885"/>
        </patternFill>
      </fill>
    </dxf>
    <dxf>
      <font>
        <b/>
        <i val="0"/>
        <color rgb="FF006600"/>
      </font>
      <fill>
        <patternFill>
          <bgColor theme="3" tint="0.79998168889431442"/>
        </patternFill>
      </fill>
    </dxf>
    <dxf>
      <font>
        <b/>
        <i val="0"/>
        <color rgb="FFFF0000"/>
      </font>
      <fill>
        <patternFill>
          <bgColor rgb="FFFFFF00"/>
        </patternFill>
      </fill>
    </dxf>
    <dxf>
      <font>
        <b/>
        <i val="0"/>
        <color rgb="FF0000CC"/>
      </font>
      <fill>
        <patternFill>
          <bgColor theme="9" tint="0.59996337778862885"/>
        </patternFill>
      </fill>
    </dxf>
    <dxf>
      <font>
        <b/>
        <i val="0"/>
        <color rgb="FF006600"/>
      </font>
      <fill>
        <patternFill>
          <bgColor theme="3" tint="0.79998168889431442"/>
        </patternFill>
      </fill>
    </dxf>
    <dxf>
      <font>
        <b/>
        <i val="0"/>
      </font>
      <fill>
        <patternFill>
          <bgColor theme="7" tint="0.79998168889431442"/>
        </patternFill>
      </fill>
    </dxf>
    <dxf>
      <font>
        <b/>
        <i val="0"/>
        <color rgb="FF0000CC"/>
      </font>
      <fill>
        <patternFill>
          <bgColor theme="8" tint="0.59996337778862885"/>
        </patternFill>
      </fill>
    </dxf>
    <dxf>
      <font>
        <b/>
        <i val="0"/>
        <color rgb="FF0000CC"/>
      </font>
      <fill>
        <patternFill>
          <bgColor theme="8" tint="0.59996337778862885"/>
        </patternFill>
      </fill>
    </dxf>
    <dxf>
      <fill>
        <patternFill>
          <bgColor theme="0"/>
        </patternFill>
      </fill>
    </dxf>
    <dxf>
      <font>
        <b/>
        <i val="0"/>
        <color rgb="FF0000CC"/>
      </font>
    </dxf>
    <dxf>
      <font>
        <b/>
        <i val="0"/>
        <color rgb="FFD60093"/>
      </font>
    </dxf>
    <dxf>
      <font>
        <b/>
        <i val="0"/>
        <color theme="6" tint="-0.499984740745262"/>
      </font>
      <fill>
        <patternFill patternType="none">
          <fgColor indexed="64"/>
          <bgColor auto="1"/>
        </patternFill>
      </fill>
    </dxf>
    <dxf>
      <font>
        <b/>
        <i val="0"/>
        <color rgb="FF00B050"/>
      </font>
      <fill>
        <patternFill patternType="none">
          <bgColor auto="1"/>
        </patternFill>
      </fill>
    </dxf>
    <dxf>
      <font>
        <color theme="0" tint="-0.14999847407452621"/>
      </font>
      <fill>
        <patternFill patternType="none">
          <fgColor indexed="64"/>
          <bgColor auto="1"/>
        </patternFill>
      </fill>
    </dxf>
    <dxf>
      <font>
        <color theme="0" tint="-0.14999847407452621"/>
      </font>
      <fill>
        <patternFill patternType="none">
          <fgColor indexed="64"/>
          <bgColor auto="1"/>
        </patternFill>
      </fill>
    </dxf>
    <dxf>
      <font>
        <color theme="0" tint="-0.14999847407452621"/>
      </font>
      <fill>
        <patternFill patternType="none">
          <fgColor indexed="64"/>
          <bgColor auto="1"/>
        </patternFill>
      </fill>
    </dxf>
    <dxf>
      <font>
        <color theme="0" tint="-0.14999847407452621"/>
      </font>
      <fill>
        <patternFill patternType="none">
          <fgColor indexed="64"/>
          <bgColor auto="1"/>
        </patternFill>
      </fill>
    </dxf>
    <dxf>
      <font>
        <color theme="0"/>
      </font>
      <fill>
        <patternFill patternType="none">
          <fgColor indexed="64"/>
          <bgColor auto="1"/>
        </patternFill>
      </fill>
    </dxf>
    <dxf>
      <fill>
        <patternFill>
          <bgColor rgb="FFFFD5FF"/>
        </patternFill>
      </fill>
    </dxf>
    <dxf>
      <font>
        <color rgb="FF0000FF"/>
      </font>
    </dxf>
    <dxf>
      <font>
        <color rgb="FFFF0000"/>
      </font>
    </dxf>
    <dxf>
      <font>
        <color rgb="FF0000FF"/>
      </font>
    </dxf>
    <dxf>
      <font>
        <b/>
        <i val="0"/>
        <color rgb="FFCC0099"/>
      </font>
    </dxf>
    <dxf>
      <fill>
        <patternFill>
          <bgColor rgb="FFE0C1FF"/>
        </patternFill>
      </fill>
    </dxf>
    <dxf>
      <fill>
        <patternFill>
          <bgColor rgb="FFFFD3A7"/>
        </patternFill>
      </fill>
    </dxf>
    <dxf>
      <fill>
        <patternFill>
          <bgColor rgb="FFFFFF99"/>
        </patternFill>
      </fill>
    </dxf>
    <dxf>
      <font>
        <condense val="0"/>
        <extend val="0"/>
        <color rgb="FF9C0006"/>
      </font>
      <fill>
        <patternFill>
          <bgColor rgb="FFFFC7CE"/>
        </patternFill>
      </fill>
    </dxf>
    <dxf>
      <font>
        <color theme="0"/>
      </font>
    </dxf>
    <dxf>
      <font>
        <condense val="0"/>
        <extend val="0"/>
        <color rgb="FF9C0006"/>
      </font>
      <fill>
        <patternFill>
          <bgColor rgb="FFFFC7CE"/>
        </patternFill>
      </fill>
    </dxf>
    <dxf>
      <font>
        <color theme="0"/>
      </font>
    </dxf>
    <dxf>
      <font>
        <color rgb="FFFF0000"/>
      </font>
      <fill>
        <patternFill>
          <bgColor rgb="FFFFFF66"/>
        </patternFill>
      </fill>
    </dxf>
    <dxf>
      <font>
        <color rgb="FFFF0000"/>
      </font>
    </dxf>
    <dxf>
      <font>
        <color rgb="FFFF0000"/>
      </font>
      <fill>
        <patternFill>
          <bgColor rgb="FFFFFF99"/>
        </patternFill>
      </fill>
    </dxf>
    <dxf>
      <font>
        <color rgb="FFFF0000"/>
      </font>
      <fill>
        <patternFill>
          <bgColor rgb="FFFFFF99"/>
        </patternFill>
      </fill>
    </dxf>
    <dxf>
      <font>
        <color theme="0"/>
      </font>
    </dxf>
    <dxf>
      <font>
        <condense val="0"/>
        <extend val="0"/>
        <color rgb="FF9C0006"/>
      </font>
      <fill>
        <patternFill>
          <bgColor rgb="FFFFC7CE"/>
        </patternFill>
      </fill>
    </dxf>
    <dxf>
      <font>
        <color rgb="FFFF0000"/>
      </font>
      <fill>
        <patternFill>
          <bgColor rgb="FFFFFF99"/>
        </patternFill>
      </fill>
    </dxf>
    <dxf>
      <font>
        <color rgb="FF0000FF"/>
      </font>
      <fill>
        <patternFill>
          <bgColor theme="8" tint="0.79998168889431442"/>
        </patternFill>
      </fill>
    </dxf>
    <dxf>
      <font>
        <color rgb="FF0000FF"/>
      </font>
      <fill>
        <patternFill>
          <bgColor rgb="FFFFFF99"/>
        </patternFill>
      </fill>
    </dxf>
    <dxf>
      <font>
        <color rgb="FFFF3399"/>
      </font>
      <fill>
        <patternFill>
          <bgColor theme="9" tint="0.79998168889431442"/>
        </patternFill>
      </fill>
    </dxf>
    <dxf>
      <font>
        <condense val="0"/>
        <extend val="0"/>
        <color rgb="FF9C0006"/>
      </font>
      <fill>
        <patternFill>
          <bgColor rgb="FFFFC7CE"/>
        </patternFill>
      </fill>
    </dxf>
    <dxf>
      <font>
        <color rgb="FFFF0000"/>
      </font>
      <fill>
        <patternFill>
          <bgColor rgb="FFFFFF66"/>
        </patternFill>
      </fill>
    </dxf>
    <dxf>
      <font>
        <color rgb="FFFF0000"/>
      </font>
    </dxf>
    <dxf>
      <font>
        <color rgb="FFFF0000"/>
      </font>
      <fill>
        <patternFill>
          <bgColor rgb="FFFFFF99"/>
        </patternFill>
      </fill>
    </dxf>
    <dxf>
      <font>
        <color rgb="FFFF0000"/>
      </font>
      <fill>
        <patternFill>
          <bgColor rgb="FFFFFF99"/>
        </patternFill>
      </fill>
    </dxf>
    <dxf>
      <font>
        <color theme="0"/>
      </font>
    </dxf>
    <dxf>
      <font>
        <condense val="0"/>
        <extend val="0"/>
        <color rgb="FF9C0006"/>
      </font>
      <fill>
        <patternFill>
          <bgColor rgb="FFFFC7CE"/>
        </patternFill>
      </fill>
    </dxf>
    <dxf>
      <font>
        <color rgb="FFFF0000"/>
      </font>
      <fill>
        <patternFill>
          <bgColor rgb="FFFFFF99"/>
        </patternFill>
      </fill>
    </dxf>
    <dxf>
      <font>
        <color rgb="FF0000FF"/>
      </font>
      <fill>
        <patternFill>
          <bgColor theme="8" tint="0.79998168889431442"/>
        </patternFill>
      </fill>
    </dxf>
    <dxf>
      <font>
        <color rgb="FF0000FF"/>
      </font>
      <fill>
        <patternFill>
          <bgColor rgb="FFFFFF99"/>
        </patternFill>
      </fill>
    </dxf>
    <dxf>
      <font>
        <color rgb="FFFF3399"/>
      </font>
      <fill>
        <patternFill>
          <bgColor theme="9" tint="0.79998168889431442"/>
        </patternFill>
      </fill>
    </dxf>
    <dxf>
      <font>
        <color rgb="FFFF0000"/>
      </font>
    </dxf>
    <dxf>
      <font>
        <color rgb="FF0000FF"/>
      </font>
    </dxf>
    <dxf>
      <font>
        <b/>
        <i val="0"/>
        <color rgb="FFCC0099"/>
      </font>
    </dxf>
    <dxf>
      <font>
        <color rgb="FFFF0000"/>
      </font>
    </dxf>
    <dxf>
      <font>
        <color rgb="FF0000FF"/>
      </font>
    </dxf>
    <dxf>
      <font>
        <b/>
        <i val="0"/>
        <color rgb="FFCC0099"/>
      </font>
    </dxf>
    <dxf>
      <font>
        <color rgb="FFFF0000"/>
      </font>
    </dxf>
    <dxf>
      <font>
        <color rgb="FF0000FF"/>
      </font>
    </dxf>
    <dxf>
      <font>
        <b/>
        <i val="0"/>
        <color rgb="FFCC0099"/>
      </font>
    </dxf>
    <dxf>
      <font>
        <b/>
        <i val="0"/>
        <color rgb="FF0000CC"/>
      </font>
    </dxf>
    <dxf>
      <font>
        <b/>
        <i val="0"/>
        <color rgb="FFD60093"/>
      </font>
    </dxf>
    <dxf>
      <font>
        <color rgb="FFFF0000"/>
      </font>
    </dxf>
    <dxf>
      <font>
        <color rgb="FF0000FF"/>
      </font>
    </dxf>
    <dxf>
      <font>
        <b/>
        <i val="0"/>
        <color rgb="FFCC0099"/>
      </font>
    </dxf>
    <dxf>
      <font>
        <b/>
        <i val="0"/>
        <color rgb="FFFF0000"/>
      </font>
      <fill>
        <patternFill>
          <bgColor rgb="FFFFFF00"/>
        </patternFill>
      </fill>
    </dxf>
    <dxf>
      <font>
        <b/>
        <i val="0"/>
        <color rgb="FF0000CC"/>
      </font>
      <fill>
        <patternFill>
          <bgColor theme="9" tint="0.59996337778862885"/>
        </patternFill>
      </fill>
    </dxf>
    <dxf>
      <font>
        <b/>
        <i val="0"/>
        <color rgb="FF006600"/>
      </font>
      <fill>
        <patternFill>
          <bgColor theme="3" tint="0.79998168889431442"/>
        </patternFill>
      </fill>
    </dxf>
    <dxf>
      <font>
        <b/>
        <i val="0"/>
        <color rgb="FFFF0000"/>
      </font>
      <fill>
        <patternFill>
          <bgColor theme="8" tint="0.79998168889431442"/>
        </patternFill>
      </fill>
    </dxf>
    <dxf>
      <font>
        <color theme="0"/>
      </font>
    </dxf>
    <dxf>
      <font>
        <color theme="0"/>
      </font>
    </dxf>
    <dxf>
      <font>
        <color theme="0"/>
      </font>
    </dxf>
    <dxf>
      <font>
        <b/>
        <i val="0"/>
        <color rgb="FF006600"/>
      </font>
      <fill>
        <patternFill>
          <bgColor theme="9" tint="0.79998168889431442"/>
        </patternFill>
      </fill>
    </dxf>
    <dxf>
      <font>
        <b/>
        <i val="0"/>
        <color rgb="FF0000CC"/>
      </font>
      <fill>
        <patternFill>
          <bgColor rgb="FFFFFF00"/>
        </patternFill>
      </fill>
    </dxf>
    <dxf>
      <font>
        <b/>
        <i val="0"/>
        <color rgb="FF006600"/>
      </font>
      <fill>
        <patternFill>
          <bgColor theme="5" tint="0.79998168889431442"/>
        </patternFill>
      </fill>
    </dxf>
    <dxf>
      <font>
        <color theme="0"/>
      </font>
    </dxf>
  </dxfs>
  <tableStyles count="1" defaultTableStyle="TableStyleMedium9" defaultPivotStyle="PivotStyleLight16">
    <tableStyle name="Table Style 1" pivot="0" count="0"/>
  </tableStyles>
  <colors>
    <mruColors>
      <color rgb="FF006600"/>
      <color rgb="FF123A24"/>
      <color rgb="FF0000CC"/>
      <color rgb="FFCC00CC"/>
      <color rgb="FFB8E08C"/>
      <color rgb="FFECFC9E"/>
      <color rgb="FFFF3300"/>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hyperlink" Target="#'Result Sheet'!A1"/><Relationship Id="rId2" Type="http://schemas.openxmlformats.org/officeDocument/2006/relationships/hyperlink" Target="#'Class 3rd'!A1"/><Relationship Id="rId1" Type="http://schemas.openxmlformats.org/officeDocument/2006/relationships/hyperlink" Target="#'Class 4th'!A1"/><Relationship Id="rId6" Type="http://schemas.openxmlformats.org/officeDocument/2006/relationships/image" Target="../media/image5.png"/><Relationship Id="rId5" Type="http://schemas.openxmlformats.org/officeDocument/2006/relationships/image" Target="../media/image4.jpeg"/><Relationship Id="rId4"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6.jpeg"/></Relationships>
</file>

<file path=xl/drawings/_rels/drawing4.xml.rels><?xml version="1.0" encoding="UTF-8" standalone="yes"?>
<Relationships xmlns="http://schemas.openxmlformats.org/package/2006/relationships"><Relationship Id="rId1" Type="http://schemas.openxmlformats.org/officeDocument/2006/relationships/image" Target="../media/image6.jpeg"/></Relationships>
</file>

<file path=xl/drawings/_rels/drawing5.xml.rels><?xml version="1.0" encoding="UTF-8" standalone="yes"?>
<Relationships xmlns="http://schemas.openxmlformats.org/package/2006/relationships"><Relationship Id="rId3" Type="http://schemas.openxmlformats.org/officeDocument/2006/relationships/hyperlink" Target="#'All student Report Card'!AH6"/><Relationship Id="rId2" Type="http://schemas.openxmlformats.org/officeDocument/2006/relationships/hyperlink" Target="#'Result Sheet'!A222"/><Relationship Id="rId1" Type="http://schemas.openxmlformats.org/officeDocument/2006/relationships/hyperlink" Target="#'Result Sheet'!A1"/></Relationships>
</file>

<file path=xl/drawings/_rels/drawing6.xml.rels><?xml version="1.0" encoding="UTF-8" standalone="yes"?>
<Relationships xmlns="http://schemas.openxmlformats.org/package/2006/relationships"><Relationship Id="rId2" Type="http://schemas.openxmlformats.org/officeDocument/2006/relationships/hyperlink" Target="#'Result Sheet'!A1"/><Relationship Id="rId1" Type="http://schemas.openxmlformats.org/officeDocument/2006/relationships/image" Target="../media/image7.jpeg"/></Relationships>
</file>

<file path=xl/drawings/_rels/drawing7.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hyperlink" Target="#'Result Sheet'!A1"/><Relationship Id="rId1" Type="http://schemas.openxmlformats.org/officeDocument/2006/relationships/image" Target="../media/image9.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editAs="oneCell">
    <xdr:from>
      <xdr:col>2</xdr:col>
      <xdr:colOff>489671</xdr:colOff>
      <xdr:row>38</xdr:row>
      <xdr:rowOff>285751</xdr:rowOff>
    </xdr:from>
    <xdr:to>
      <xdr:col>3</xdr:col>
      <xdr:colOff>848424</xdr:colOff>
      <xdr:row>43</xdr:row>
      <xdr:rowOff>152400</xdr:rowOff>
    </xdr:to>
    <xdr:pic>
      <xdr:nvPicPr>
        <xdr:cNvPr id="5" name="Picture 4" descr="WhatsApp Image 2021-09-09 at 5.56.17 AM.jpeg"/>
        <xdr:cNvPicPr>
          <a:picLocks noChangeAspect="1"/>
        </xdr:cNvPicPr>
      </xdr:nvPicPr>
      <xdr:blipFill>
        <a:blip xmlns:r="http://schemas.openxmlformats.org/officeDocument/2006/relationships" r:embed="rId1" cstate="print"/>
        <a:stretch>
          <a:fillRect/>
        </a:stretch>
      </xdr:blipFill>
      <xdr:spPr>
        <a:xfrm>
          <a:off x="1146896" y="11620501"/>
          <a:ext cx="1435078" cy="1419224"/>
        </a:xfrm>
        <a:prstGeom prst="rect">
          <a:avLst/>
        </a:prstGeom>
        <a:ln>
          <a:noFill/>
        </a:ln>
        <a:effectLst>
          <a:softEdge rad="112500"/>
        </a:effectLst>
      </xdr:spPr>
    </xdr:pic>
    <xdr:clientData/>
  </xdr:twoCellAnchor>
  <xdr:twoCellAnchor editAs="oneCell">
    <xdr:from>
      <xdr:col>6</xdr:col>
      <xdr:colOff>771525</xdr:colOff>
      <xdr:row>39</xdr:row>
      <xdr:rowOff>171450</xdr:rowOff>
    </xdr:from>
    <xdr:to>
      <xdr:col>7</xdr:col>
      <xdr:colOff>1552575</xdr:colOff>
      <xdr:row>44</xdr:row>
      <xdr:rowOff>180975</xdr:rowOff>
    </xdr:to>
    <xdr:pic>
      <xdr:nvPicPr>
        <xdr:cNvPr id="6" name="Picture 5" descr="hlj 21-11-21.png"/>
        <xdr:cNvPicPr>
          <a:picLocks noChangeAspect="1"/>
        </xdr:cNvPicPr>
      </xdr:nvPicPr>
      <xdr:blipFill>
        <a:blip xmlns:r="http://schemas.openxmlformats.org/officeDocument/2006/relationships" r:embed="rId2"/>
        <a:stretch>
          <a:fillRect/>
        </a:stretch>
      </xdr:blipFill>
      <xdr:spPr>
        <a:xfrm>
          <a:off x="8391525" y="11820525"/>
          <a:ext cx="1638300" cy="1438275"/>
        </a:xfrm>
        <a:prstGeom prst="ellipse">
          <a:avLst/>
        </a:prstGeom>
        <a:ln w="63500" cap="rnd">
          <a:solidFill>
            <a:srgbClr val="333333"/>
          </a:solidFill>
        </a:ln>
        <a:effectLst>
          <a:outerShdw blurRad="381000" dist="292100" dir="5400000" sx="-80000" sy="-18000" rotWithShape="0">
            <a:srgbClr val="000000">
              <a:alpha val="22000"/>
            </a:srgbClr>
          </a:outerShdw>
        </a:effectLst>
        <a:scene3d>
          <a:camera prst="orthographicFront"/>
          <a:lightRig rig="contrasting" dir="t">
            <a:rot lat="0" lon="0" rev="3000000"/>
          </a:lightRig>
        </a:scene3d>
        <a:sp3d contourW="7620">
          <a:bevelT w="95250" h="31750"/>
          <a:contourClr>
            <a:srgbClr val="333333"/>
          </a:contourClr>
        </a:sp3d>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3152775</xdr:colOff>
      <xdr:row>2</xdr:row>
      <xdr:rowOff>28575</xdr:rowOff>
    </xdr:from>
    <xdr:to>
      <xdr:col>3</xdr:col>
      <xdr:colOff>1771650</xdr:colOff>
      <xdr:row>3</xdr:row>
      <xdr:rowOff>142875</xdr:rowOff>
    </xdr:to>
    <xdr:sp macro="" textlink="">
      <xdr:nvSpPr>
        <xdr:cNvPr id="2" name="Rectangle 1"/>
        <xdr:cNvSpPr/>
      </xdr:nvSpPr>
      <xdr:spPr>
        <a:xfrm>
          <a:off x="3743325" y="409575"/>
          <a:ext cx="2095500" cy="447675"/>
        </a:xfrm>
        <a:prstGeom prst="rect">
          <a:avLst/>
        </a:prstGeom>
        <a:solidFill>
          <a:srgbClr val="660033"/>
        </a:solidFill>
        <a:ln>
          <a:solidFill>
            <a:srgbClr val="00B050"/>
          </a:solid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u="none">
              <a:solidFill>
                <a:srgbClr val="FFFF00"/>
              </a:solidFill>
              <a:latin typeface="+mj-lt"/>
            </a:rPr>
            <a:t>SCHOOL PROFILE</a:t>
          </a:r>
        </a:p>
      </xdr:txBody>
    </xdr:sp>
    <xdr:clientData/>
  </xdr:twoCellAnchor>
  <xdr:twoCellAnchor>
    <xdr:from>
      <xdr:col>3</xdr:col>
      <xdr:colOff>1181100</xdr:colOff>
      <xdr:row>23</xdr:row>
      <xdr:rowOff>133350</xdr:rowOff>
    </xdr:from>
    <xdr:to>
      <xdr:col>3</xdr:col>
      <xdr:colOff>3695700</xdr:colOff>
      <xdr:row>24</xdr:row>
      <xdr:rowOff>238125</xdr:rowOff>
    </xdr:to>
    <xdr:sp macro="" textlink="">
      <xdr:nvSpPr>
        <xdr:cNvPr id="3" name="Rectangle 2"/>
        <xdr:cNvSpPr/>
      </xdr:nvSpPr>
      <xdr:spPr>
        <a:xfrm>
          <a:off x="4981575" y="5029200"/>
          <a:ext cx="2514600" cy="409575"/>
        </a:xfrm>
        <a:prstGeom prst="rect">
          <a:avLst/>
        </a:prstGeom>
        <a:solidFill>
          <a:srgbClr val="002060"/>
        </a:solidFill>
        <a:ln>
          <a:solidFill>
            <a:srgbClr val="FFC000"/>
          </a:solid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a:solidFill>
                <a:srgbClr val="FFFF00"/>
              </a:solidFill>
              <a:latin typeface="+mj-lt"/>
            </a:rPr>
            <a:t>Software Developer</a:t>
          </a:r>
        </a:p>
      </xdr:txBody>
    </xdr:sp>
    <xdr:clientData/>
  </xdr:twoCellAnchor>
  <xdr:twoCellAnchor>
    <xdr:from>
      <xdr:col>10</xdr:col>
      <xdr:colOff>190500</xdr:colOff>
      <xdr:row>2</xdr:row>
      <xdr:rowOff>219075</xdr:rowOff>
    </xdr:from>
    <xdr:to>
      <xdr:col>11</xdr:col>
      <xdr:colOff>1609724</xdr:colOff>
      <xdr:row>3</xdr:row>
      <xdr:rowOff>295275</xdr:rowOff>
    </xdr:to>
    <xdr:sp macro="" textlink="">
      <xdr:nvSpPr>
        <xdr:cNvPr id="5" name="Rectangle 4"/>
        <xdr:cNvSpPr/>
      </xdr:nvSpPr>
      <xdr:spPr>
        <a:xfrm>
          <a:off x="14830425" y="600075"/>
          <a:ext cx="2990849" cy="409575"/>
        </a:xfrm>
        <a:prstGeom prst="rect">
          <a:avLst/>
        </a:prstGeom>
        <a:solidFill>
          <a:srgbClr val="002060"/>
        </a:solidFill>
        <a:ln>
          <a:solidFill>
            <a:schemeClr val="accent6">
              <a:lumMod val="40000"/>
              <a:lumOff val="60000"/>
            </a:schemeClr>
          </a:solid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i="1">
              <a:solidFill>
                <a:srgbClr val="FFFF00"/>
              </a:solidFill>
              <a:latin typeface="+mn-lt"/>
            </a:rPr>
            <a:t>Class - 4th Subject Teachers Name</a:t>
          </a:r>
        </a:p>
      </xdr:txBody>
    </xdr:sp>
    <xdr:clientData/>
  </xdr:twoCellAnchor>
  <xdr:twoCellAnchor>
    <xdr:from>
      <xdr:col>6</xdr:col>
      <xdr:colOff>838199</xdr:colOff>
      <xdr:row>35</xdr:row>
      <xdr:rowOff>19050</xdr:rowOff>
    </xdr:from>
    <xdr:to>
      <xdr:col>9</xdr:col>
      <xdr:colOff>0</xdr:colOff>
      <xdr:row>36</xdr:row>
      <xdr:rowOff>123825</xdr:rowOff>
    </xdr:to>
    <xdr:sp macro="" textlink="">
      <xdr:nvSpPr>
        <xdr:cNvPr id="7" name="Rectangle 6">
          <a:hlinkClick xmlns:r="http://schemas.openxmlformats.org/officeDocument/2006/relationships" r:id="rId1"/>
        </xdr:cNvPr>
        <xdr:cNvSpPr/>
      </xdr:nvSpPr>
      <xdr:spPr>
        <a:xfrm>
          <a:off x="10620374" y="8553450"/>
          <a:ext cx="3114676" cy="409575"/>
        </a:xfrm>
        <a:prstGeom prst="rect">
          <a:avLst/>
        </a:prstGeom>
        <a:solidFill>
          <a:srgbClr val="123A24"/>
        </a:solidFill>
        <a:ln>
          <a:solidFill>
            <a:srgbClr val="123A24"/>
          </a:solid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a:solidFill>
                <a:srgbClr val="FFFF00"/>
              </a:solidFill>
              <a:latin typeface="+mj-lt"/>
            </a:rPr>
            <a:t>Go</a:t>
          </a:r>
          <a:r>
            <a:rPr lang="en-US" sz="1600" b="1" baseline="0">
              <a:solidFill>
                <a:srgbClr val="FFFF00"/>
              </a:solidFill>
              <a:latin typeface="+mj-lt"/>
            </a:rPr>
            <a:t> to Class 4th  Data Entry Sheet</a:t>
          </a:r>
          <a:endParaRPr lang="en-US" sz="1600" b="1">
            <a:solidFill>
              <a:srgbClr val="FFFF00"/>
            </a:solidFill>
            <a:latin typeface="+mj-lt"/>
          </a:endParaRPr>
        </a:p>
      </xdr:txBody>
    </xdr:sp>
    <xdr:clientData/>
  </xdr:twoCellAnchor>
  <xdr:twoCellAnchor>
    <xdr:from>
      <xdr:col>6</xdr:col>
      <xdr:colOff>847724</xdr:colOff>
      <xdr:row>31</xdr:row>
      <xdr:rowOff>180975</xdr:rowOff>
    </xdr:from>
    <xdr:to>
      <xdr:col>9</xdr:col>
      <xdr:colOff>0</xdr:colOff>
      <xdr:row>33</xdr:row>
      <xdr:rowOff>38100</xdr:rowOff>
    </xdr:to>
    <xdr:sp macro="" textlink="">
      <xdr:nvSpPr>
        <xdr:cNvPr id="8" name="Rectangle 7">
          <a:hlinkClick xmlns:r="http://schemas.openxmlformats.org/officeDocument/2006/relationships" r:id="rId2"/>
        </xdr:cNvPr>
        <xdr:cNvSpPr/>
      </xdr:nvSpPr>
      <xdr:spPr>
        <a:xfrm>
          <a:off x="10629899" y="7610475"/>
          <a:ext cx="3095626" cy="409575"/>
        </a:xfrm>
        <a:prstGeom prst="rect">
          <a:avLst/>
        </a:prstGeom>
        <a:solidFill>
          <a:srgbClr val="FF3300"/>
        </a:solidFill>
        <a:ln>
          <a:solidFill>
            <a:srgbClr val="FF3300"/>
          </a:solid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a:solidFill>
                <a:srgbClr val="FFFF00"/>
              </a:solidFill>
              <a:latin typeface="+mj-lt"/>
            </a:rPr>
            <a:t>Go to Class 3rd Data Entry Sheet</a:t>
          </a:r>
        </a:p>
      </xdr:txBody>
    </xdr:sp>
    <xdr:clientData/>
  </xdr:twoCellAnchor>
  <xdr:twoCellAnchor>
    <xdr:from>
      <xdr:col>6</xdr:col>
      <xdr:colOff>857250</xdr:colOff>
      <xdr:row>33</xdr:row>
      <xdr:rowOff>133351</xdr:rowOff>
    </xdr:from>
    <xdr:to>
      <xdr:col>9</xdr:col>
      <xdr:colOff>0</xdr:colOff>
      <xdr:row>34</xdr:row>
      <xdr:rowOff>219076</xdr:rowOff>
    </xdr:to>
    <xdr:sp macro="" textlink="">
      <xdr:nvSpPr>
        <xdr:cNvPr id="9" name="Rectangle 8">
          <a:hlinkClick xmlns:r="http://schemas.openxmlformats.org/officeDocument/2006/relationships" r:id="rId3"/>
        </xdr:cNvPr>
        <xdr:cNvSpPr/>
      </xdr:nvSpPr>
      <xdr:spPr>
        <a:xfrm>
          <a:off x="10639425" y="8115301"/>
          <a:ext cx="3086100" cy="361950"/>
        </a:xfrm>
        <a:prstGeom prst="rect">
          <a:avLst/>
        </a:prstGeom>
        <a:solidFill>
          <a:schemeClr val="bg2"/>
        </a:solidFill>
        <a:ln>
          <a:solidFill>
            <a:schemeClr val="bg2"/>
          </a:solid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a:solidFill>
                <a:srgbClr val="002060"/>
              </a:solidFill>
              <a:latin typeface="+mj-lt"/>
            </a:rPr>
            <a:t>Go</a:t>
          </a:r>
          <a:r>
            <a:rPr lang="en-US" sz="1600" b="1" baseline="0">
              <a:solidFill>
                <a:srgbClr val="002060"/>
              </a:solidFill>
              <a:latin typeface="+mj-lt"/>
            </a:rPr>
            <a:t> to Result Sheet</a:t>
          </a:r>
          <a:endParaRPr lang="en-US" sz="1600" b="1">
            <a:solidFill>
              <a:srgbClr val="002060"/>
            </a:solidFill>
            <a:latin typeface="+mj-lt"/>
          </a:endParaRPr>
        </a:p>
      </xdr:txBody>
    </xdr:sp>
    <xdr:clientData/>
  </xdr:twoCellAnchor>
  <xdr:twoCellAnchor>
    <xdr:from>
      <xdr:col>6</xdr:col>
      <xdr:colOff>1390650</xdr:colOff>
      <xdr:row>24</xdr:row>
      <xdr:rowOff>209550</xdr:rowOff>
    </xdr:from>
    <xdr:to>
      <xdr:col>8</xdr:col>
      <xdr:colOff>628650</xdr:colOff>
      <xdr:row>26</xdr:row>
      <xdr:rowOff>200025</xdr:rowOff>
    </xdr:to>
    <xdr:sp macro="" textlink="">
      <xdr:nvSpPr>
        <xdr:cNvPr id="10" name="Rectangle 9"/>
        <xdr:cNvSpPr/>
      </xdr:nvSpPr>
      <xdr:spPr>
        <a:xfrm>
          <a:off x="11172825" y="5534025"/>
          <a:ext cx="2428875" cy="447675"/>
        </a:xfrm>
        <a:prstGeom prst="rect">
          <a:avLst/>
        </a:prstGeom>
        <a:solidFill>
          <a:srgbClr val="FF3300"/>
        </a:solidFill>
        <a:ln>
          <a:solidFill>
            <a:srgbClr val="00B050"/>
          </a:solid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u="none">
              <a:solidFill>
                <a:schemeClr val="tx1"/>
              </a:solidFill>
              <a:latin typeface="+mj-lt"/>
            </a:rPr>
            <a:t>SCHOOL LOGO</a:t>
          </a:r>
        </a:p>
      </xdr:txBody>
    </xdr:sp>
    <xdr:clientData/>
  </xdr:twoCellAnchor>
  <xdr:twoCellAnchor editAs="oneCell">
    <xdr:from>
      <xdr:col>7</xdr:col>
      <xdr:colOff>9526</xdr:colOff>
      <xdr:row>28</xdr:row>
      <xdr:rowOff>9525</xdr:rowOff>
    </xdr:from>
    <xdr:to>
      <xdr:col>7</xdr:col>
      <xdr:colOff>1276350</xdr:colOff>
      <xdr:row>28</xdr:row>
      <xdr:rowOff>714375</xdr:rowOff>
    </xdr:to>
    <xdr:pic>
      <xdr:nvPicPr>
        <xdr:cNvPr id="11" name="Picture 10" descr="download.jpg"/>
        <xdr:cNvPicPr>
          <a:picLocks noChangeAspect="1"/>
        </xdr:cNvPicPr>
      </xdr:nvPicPr>
      <xdr:blipFill>
        <a:blip xmlns:r="http://schemas.openxmlformats.org/officeDocument/2006/relationships" r:embed="rId4"/>
        <a:stretch>
          <a:fillRect/>
        </a:stretch>
      </xdr:blipFill>
      <xdr:spPr>
        <a:xfrm>
          <a:off x="11982451" y="8115300"/>
          <a:ext cx="1266824" cy="704850"/>
        </a:xfrm>
        <a:prstGeom prst="rect">
          <a:avLst/>
        </a:prstGeom>
      </xdr:spPr>
    </xdr:pic>
    <xdr:clientData/>
  </xdr:twoCellAnchor>
  <xdr:twoCellAnchor>
    <xdr:from>
      <xdr:col>6</xdr:col>
      <xdr:colOff>657225</xdr:colOff>
      <xdr:row>2</xdr:row>
      <xdr:rowOff>238125</xdr:rowOff>
    </xdr:from>
    <xdr:to>
      <xdr:col>8</xdr:col>
      <xdr:colOff>380999</xdr:colOff>
      <xdr:row>3</xdr:row>
      <xdr:rowOff>314325</xdr:rowOff>
    </xdr:to>
    <xdr:sp macro="" textlink="">
      <xdr:nvSpPr>
        <xdr:cNvPr id="12" name="Rectangle 11"/>
        <xdr:cNvSpPr/>
      </xdr:nvSpPr>
      <xdr:spPr>
        <a:xfrm>
          <a:off x="10439400" y="619125"/>
          <a:ext cx="2990849" cy="409575"/>
        </a:xfrm>
        <a:prstGeom prst="rect">
          <a:avLst/>
        </a:prstGeom>
        <a:solidFill>
          <a:srgbClr val="002060"/>
        </a:solidFill>
        <a:ln>
          <a:solidFill>
            <a:schemeClr val="accent6">
              <a:lumMod val="40000"/>
              <a:lumOff val="60000"/>
            </a:schemeClr>
          </a:solid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i="1">
              <a:solidFill>
                <a:srgbClr val="FFFF00"/>
              </a:solidFill>
              <a:latin typeface="+mn-lt"/>
            </a:rPr>
            <a:t>Class - 3rd Subject Teachers Name</a:t>
          </a:r>
        </a:p>
      </xdr:txBody>
    </xdr:sp>
    <xdr:clientData/>
  </xdr:twoCellAnchor>
  <xdr:twoCellAnchor editAs="oneCell">
    <xdr:from>
      <xdr:col>10</xdr:col>
      <xdr:colOff>533401</xdr:colOff>
      <xdr:row>18</xdr:row>
      <xdr:rowOff>228601</xdr:rowOff>
    </xdr:from>
    <xdr:to>
      <xdr:col>11</xdr:col>
      <xdr:colOff>1771650</xdr:colOff>
      <xdr:row>33</xdr:row>
      <xdr:rowOff>47625</xdr:rowOff>
    </xdr:to>
    <xdr:pic>
      <xdr:nvPicPr>
        <xdr:cNvPr id="14" name="Picture 13" descr="gurudev.jpg"/>
        <xdr:cNvPicPr>
          <a:picLocks noChangeAspect="1"/>
        </xdr:cNvPicPr>
      </xdr:nvPicPr>
      <xdr:blipFill>
        <a:blip xmlns:r="http://schemas.openxmlformats.org/officeDocument/2006/relationships" r:embed="rId5"/>
        <a:stretch>
          <a:fillRect/>
        </a:stretch>
      </xdr:blipFill>
      <xdr:spPr>
        <a:xfrm>
          <a:off x="15211426" y="5591176"/>
          <a:ext cx="3267074" cy="4410074"/>
        </a:xfrm>
        <a:prstGeom prst="rect">
          <a:avLst/>
        </a:prstGeom>
        <a:ln>
          <a:noFill/>
        </a:ln>
        <a:effectLst>
          <a:outerShdw blurRad="190500" algn="tl" rotWithShape="0">
            <a:srgbClr val="000000">
              <a:alpha val="70000"/>
            </a:srgbClr>
          </a:outerShdw>
        </a:effectLst>
      </xdr:spPr>
    </xdr:pic>
    <xdr:clientData/>
  </xdr:twoCellAnchor>
  <xdr:twoCellAnchor editAs="oneCell">
    <xdr:from>
      <xdr:col>2</xdr:col>
      <xdr:colOff>1209675</xdr:colOff>
      <xdr:row>30</xdr:row>
      <xdr:rowOff>209550</xdr:rowOff>
    </xdr:from>
    <xdr:to>
      <xdr:col>2</xdr:col>
      <xdr:colOff>2266950</xdr:colOff>
      <xdr:row>34</xdr:row>
      <xdr:rowOff>200025</xdr:rowOff>
    </xdr:to>
    <xdr:pic>
      <xdr:nvPicPr>
        <xdr:cNvPr id="15" name="Picture 14" descr="Ph4.png"/>
        <xdr:cNvPicPr>
          <a:picLocks noChangeAspect="1"/>
        </xdr:cNvPicPr>
      </xdr:nvPicPr>
      <xdr:blipFill>
        <a:blip xmlns:r="http://schemas.openxmlformats.org/officeDocument/2006/relationships" r:embed="rId6" cstate="print"/>
        <a:srcRect l="11644" r="12329" b="47727"/>
        <a:stretch>
          <a:fillRect/>
        </a:stretch>
      </xdr:blipFill>
      <xdr:spPr>
        <a:xfrm>
          <a:off x="1800225" y="9334500"/>
          <a:ext cx="1057275" cy="1095375"/>
        </a:xfrm>
        <a:prstGeom prst="rect">
          <a:avLst/>
        </a:prstGeom>
        <a:ln w="38100" cap="sq">
          <a:solidFill>
            <a:schemeClr val="accent3">
              <a:lumMod val="75000"/>
            </a:schemeClr>
          </a:solidFill>
          <a:prstDash val="solid"/>
          <a:miter lim="800000"/>
        </a:ln>
        <a:effectLst>
          <a:outerShdw blurRad="50800" dist="38100" dir="2700000" algn="tl" rotWithShape="0">
            <a:srgbClr val="000000">
              <a:alpha val="43000"/>
            </a:srgbClr>
          </a:outerShdw>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72</xdr:col>
      <xdr:colOff>123825</xdr:colOff>
      <xdr:row>1</xdr:row>
      <xdr:rowOff>66675</xdr:rowOff>
    </xdr:from>
    <xdr:to>
      <xdr:col>72</xdr:col>
      <xdr:colOff>1828800</xdr:colOff>
      <xdr:row>4</xdr:row>
      <xdr:rowOff>1114425</xdr:rowOff>
    </xdr:to>
    <xdr:pic>
      <xdr:nvPicPr>
        <xdr:cNvPr id="2" name="Picture 6"/>
        <xdr:cNvPicPr>
          <a:picLocks noChangeAspect="1" noChangeArrowheads="1"/>
        </xdr:cNvPicPr>
      </xdr:nvPicPr>
      <xdr:blipFill>
        <a:blip xmlns:r="http://schemas.openxmlformats.org/officeDocument/2006/relationships" r:embed="rId1"/>
        <a:srcRect/>
        <a:stretch>
          <a:fillRect/>
        </a:stretch>
      </xdr:blipFill>
      <xdr:spPr bwMode="auto">
        <a:xfrm>
          <a:off x="36776025" y="381000"/>
          <a:ext cx="1704975" cy="205740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72</xdr:col>
      <xdr:colOff>123825</xdr:colOff>
      <xdr:row>1</xdr:row>
      <xdr:rowOff>66675</xdr:rowOff>
    </xdr:from>
    <xdr:to>
      <xdr:col>72</xdr:col>
      <xdr:colOff>123825</xdr:colOff>
      <xdr:row>4</xdr:row>
      <xdr:rowOff>1114425</xdr:rowOff>
    </xdr:to>
    <xdr:pic>
      <xdr:nvPicPr>
        <xdr:cNvPr id="3" name="Picture 6"/>
        <xdr:cNvPicPr>
          <a:picLocks noChangeAspect="1" noChangeArrowheads="1"/>
        </xdr:cNvPicPr>
      </xdr:nvPicPr>
      <xdr:blipFill>
        <a:blip xmlns:r="http://schemas.openxmlformats.org/officeDocument/2006/relationships" r:embed="rId1"/>
        <a:srcRect/>
        <a:stretch>
          <a:fillRect/>
        </a:stretch>
      </xdr:blipFill>
      <xdr:spPr bwMode="auto">
        <a:xfrm>
          <a:off x="33785175" y="381000"/>
          <a:ext cx="1704975" cy="2057400"/>
        </a:xfrm>
        <a:prstGeom prst="rect">
          <a:avLst/>
        </a:prstGeom>
        <a:noFill/>
      </xdr:spPr>
    </xdr:pic>
    <xdr:clientData/>
  </xdr:twoCellAnchor>
  <xdr:twoCellAnchor editAs="oneCell">
    <xdr:from>
      <xdr:col>72</xdr:col>
      <xdr:colOff>266700</xdr:colOff>
      <xdr:row>1</xdr:row>
      <xdr:rowOff>47625</xdr:rowOff>
    </xdr:from>
    <xdr:to>
      <xdr:col>72</xdr:col>
      <xdr:colOff>1971675</xdr:colOff>
      <xdr:row>4</xdr:row>
      <xdr:rowOff>1143000</xdr:rowOff>
    </xdr:to>
    <xdr:pic>
      <xdr:nvPicPr>
        <xdr:cNvPr id="4" name="Picture 6"/>
        <xdr:cNvPicPr>
          <a:picLocks noChangeAspect="1" noChangeArrowheads="1"/>
        </xdr:cNvPicPr>
      </xdr:nvPicPr>
      <xdr:blipFill>
        <a:blip xmlns:r="http://schemas.openxmlformats.org/officeDocument/2006/relationships" r:embed="rId1"/>
        <a:srcRect/>
        <a:stretch>
          <a:fillRect/>
        </a:stretch>
      </xdr:blipFill>
      <xdr:spPr bwMode="auto">
        <a:xfrm>
          <a:off x="33928050" y="361950"/>
          <a:ext cx="1704975" cy="2057400"/>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0</xdr:colOff>
      <xdr:row>220</xdr:row>
      <xdr:rowOff>0</xdr:rowOff>
    </xdr:from>
    <xdr:to>
      <xdr:col>8</xdr:col>
      <xdr:colOff>1028700</xdr:colOff>
      <xdr:row>222</xdr:row>
      <xdr:rowOff>47625</xdr:rowOff>
    </xdr:to>
    <xdr:sp macro="" textlink="">
      <xdr:nvSpPr>
        <xdr:cNvPr id="2" name="Rounded Rectangle 1">
          <a:hlinkClick xmlns:r="http://schemas.openxmlformats.org/officeDocument/2006/relationships" r:id="rId1"/>
        </xdr:cNvPr>
        <xdr:cNvSpPr/>
      </xdr:nvSpPr>
      <xdr:spPr>
        <a:xfrm>
          <a:off x="4848225" y="53949600"/>
          <a:ext cx="2647950" cy="428625"/>
        </a:xfrm>
        <a:prstGeom prst="roundRect">
          <a:avLst/>
        </a:prstGeom>
      </xdr:spPr>
      <xdr:style>
        <a:lnRef idx="0">
          <a:schemeClr val="dk1"/>
        </a:lnRef>
        <a:fillRef idx="3">
          <a:schemeClr val="dk1"/>
        </a:fillRef>
        <a:effectRef idx="3">
          <a:schemeClr val="dk1"/>
        </a:effectRef>
        <a:fontRef idx="minor">
          <a:schemeClr val="lt1"/>
        </a:fontRef>
      </xdr:style>
      <xdr:txBody>
        <a:bodyPr rtlCol="0" anchor="ctr"/>
        <a:lstStyle/>
        <a:p>
          <a:pPr algn="ctr"/>
          <a:r>
            <a:rPr lang="en-US" sz="1400" b="1"/>
            <a:t>GO  TO  THE  FIRST  ROW</a:t>
          </a:r>
        </a:p>
      </xdr:txBody>
    </xdr:sp>
    <xdr:clientData/>
  </xdr:twoCellAnchor>
  <xdr:twoCellAnchor>
    <xdr:from>
      <xdr:col>1</xdr:col>
      <xdr:colOff>447675</xdr:colOff>
      <xdr:row>0</xdr:row>
      <xdr:rowOff>47625</xdr:rowOff>
    </xdr:from>
    <xdr:to>
      <xdr:col>5</xdr:col>
      <xdr:colOff>504825</xdr:colOff>
      <xdr:row>0</xdr:row>
      <xdr:rowOff>409575</xdr:rowOff>
    </xdr:to>
    <xdr:sp macro="" textlink="">
      <xdr:nvSpPr>
        <xdr:cNvPr id="3" name="Rounded Rectangle 2">
          <a:hlinkClick xmlns:r="http://schemas.openxmlformats.org/officeDocument/2006/relationships" r:id="rId2"/>
        </xdr:cNvPr>
        <xdr:cNvSpPr/>
      </xdr:nvSpPr>
      <xdr:spPr>
        <a:xfrm>
          <a:off x="838200" y="47625"/>
          <a:ext cx="2066925" cy="361950"/>
        </a:xfrm>
        <a:prstGeom prst="roundRect">
          <a:avLst/>
        </a:prstGeom>
      </xdr:spPr>
      <xdr:style>
        <a:lnRef idx="0">
          <a:schemeClr val="dk1"/>
        </a:lnRef>
        <a:fillRef idx="3">
          <a:schemeClr val="dk1"/>
        </a:fillRef>
        <a:effectRef idx="3">
          <a:schemeClr val="dk1"/>
        </a:effectRef>
        <a:fontRef idx="minor">
          <a:schemeClr val="lt1"/>
        </a:fontRef>
      </xdr:style>
      <xdr:txBody>
        <a:bodyPr rtlCol="0" anchor="ctr"/>
        <a:lstStyle/>
        <a:p>
          <a:pPr algn="ctr"/>
          <a:r>
            <a:rPr lang="en-US" sz="1400" b="1"/>
            <a:t>GO TO THE LAST ROW</a:t>
          </a:r>
        </a:p>
      </xdr:txBody>
    </xdr:sp>
    <xdr:clientData/>
  </xdr:twoCellAnchor>
  <xdr:twoCellAnchor>
    <xdr:from>
      <xdr:col>0</xdr:col>
      <xdr:colOff>219075</xdr:colOff>
      <xdr:row>0</xdr:row>
      <xdr:rowOff>95250</xdr:rowOff>
    </xdr:from>
    <xdr:to>
      <xdr:col>1</xdr:col>
      <xdr:colOff>180975</xdr:colOff>
      <xdr:row>0</xdr:row>
      <xdr:rowOff>333375</xdr:rowOff>
    </xdr:to>
    <xdr:sp macro="" textlink="">
      <xdr:nvSpPr>
        <xdr:cNvPr id="4" name="Right Arrow 3">
          <a:hlinkClick xmlns:r="http://schemas.openxmlformats.org/officeDocument/2006/relationships" r:id="rId3"/>
        </xdr:cNvPr>
        <xdr:cNvSpPr/>
      </xdr:nvSpPr>
      <xdr:spPr>
        <a:xfrm>
          <a:off x="219075" y="95250"/>
          <a:ext cx="352425" cy="238125"/>
        </a:xfrm>
        <a:prstGeom prst="rightArrow">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ctr"/>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14</xdr:col>
      <xdr:colOff>152400</xdr:colOff>
      <xdr:row>0</xdr:row>
      <xdr:rowOff>66675</xdr:rowOff>
    </xdr:from>
    <xdr:to>
      <xdr:col>15</xdr:col>
      <xdr:colOff>284008</xdr:colOff>
      <xdr:row>1</xdr:row>
      <xdr:rowOff>238125</xdr:rowOff>
    </xdr:to>
    <xdr:pic>
      <xdr:nvPicPr>
        <xdr:cNvPr id="2" name="Picture 1" descr="download.jpg"/>
        <xdr:cNvPicPr>
          <a:picLocks noChangeAspect="1"/>
        </xdr:cNvPicPr>
      </xdr:nvPicPr>
      <xdr:blipFill>
        <a:blip xmlns:r="http://schemas.openxmlformats.org/officeDocument/2006/relationships" r:embed="rId1" cstate="print"/>
        <a:stretch>
          <a:fillRect/>
        </a:stretch>
      </xdr:blipFill>
      <xdr:spPr>
        <a:xfrm>
          <a:off x="6324600" y="66675"/>
          <a:ext cx="484033" cy="476250"/>
        </a:xfrm>
        <a:prstGeom prst="rect">
          <a:avLst/>
        </a:prstGeom>
      </xdr:spPr>
    </xdr:pic>
    <xdr:clientData/>
  </xdr:twoCellAnchor>
  <xdr:twoCellAnchor editAs="oneCell">
    <xdr:from>
      <xdr:col>14</xdr:col>
      <xdr:colOff>142875</xdr:colOff>
      <xdr:row>35</xdr:row>
      <xdr:rowOff>76200</xdr:rowOff>
    </xdr:from>
    <xdr:to>
      <xdr:col>15</xdr:col>
      <xdr:colOff>274483</xdr:colOff>
      <xdr:row>36</xdr:row>
      <xdr:rowOff>219076</xdr:rowOff>
    </xdr:to>
    <xdr:pic>
      <xdr:nvPicPr>
        <xdr:cNvPr id="5" name="Picture 4" descr="download.jpg"/>
        <xdr:cNvPicPr>
          <a:picLocks noChangeAspect="1"/>
        </xdr:cNvPicPr>
      </xdr:nvPicPr>
      <xdr:blipFill>
        <a:blip xmlns:r="http://schemas.openxmlformats.org/officeDocument/2006/relationships" r:embed="rId1" cstate="print"/>
        <a:stretch>
          <a:fillRect/>
        </a:stretch>
      </xdr:blipFill>
      <xdr:spPr>
        <a:xfrm>
          <a:off x="6315075" y="10067925"/>
          <a:ext cx="484033" cy="428626"/>
        </a:xfrm>
        <a:prstGeom prst="rect">
          <a:avLst/>
        </a:prstGeom>
      </xdr:spPr>
    </xdr:pic>
    <xdr:clientData/>
  </xdr:twoCellAnchor>
  <xdr:twoCellAnchor editAs="oneCell">
    <xdr:from>
      <xdr:col>14</xdr:col>
      <xdr:colOff>142875</xdr:colOff>
      <xdr:row>70</xdr:row>
      <xdr:rowOff>85725</xdr:rowOff>
    </xdr:from>
    <xdr:to>
      <xdr:col>15</xdr:col>
      <xdr:colOff>274483</xdr:colOff>
      <xdr:row>71</xdr:row>
      <xdr:rowOff>219076</xdr:rowOff>
    </xdr:to>
    <xdr:pic>
      <xdr:nvPicPr>
        <xdr:cNvPr id="7" name="Picture 6" descr="download.jpg"/>
        <xdr:cNvPicPr>
          <a:picLocks noChangeAspect="1"/>
        </xdr:cNvPicPr>
      </xdr:nvPicPr>
      <xdr:blipFill>
        <a:blip xmlns:r="http://schemas.openxmlformats.org/officeDocument/2006/relationships" r:embed="rId1" cstate="print"/>
        <a:stretch>
          <a:fillRect/>
        </a:stretch>
      </xdr:blipFill>
      <xdr:spPr>
        <a:xfrm>
          <a:off x="6315075" y="20021550"/>
          <a:ext cx="484033" cy="428626"/>
        </a:xfrm>
        <a:prstGeom prst="rect">
          <a:avLst/>
        </a:prstGeom>
      </xdr:spPr>
    </xdr:pic>
    <xdr:clientData/>
  </xdr:twoCellAnchor>
  <xdr:twoCellAnchor editAs="oneCell">
    <xdr:from>
      <xdr:col>14</xdr:col>
      <xdr:colOff>142875</xdr:colOff>
      <xdr:row>105</xdr:row>
      <xdr:rowOff>47625</xdr:rowOff>
    </xdr:from>
    <xdr:to>
      <xdr:col>15</xdr:col>
      <xdr:colOff>274483</xdr:colOff>
      <xdr:row>106</xdr:row>
      <xdr:rowOff>209551</xdr:rowOff>
    </xdr:to>
    <xdr:pic>
      <xdr:nvPicPr>
        <xdr:cNvPr id="9" name="Picture 8" descr="download.jpg"/>
        <xdr:cNvPicPr>
          <a:picLocks noChangeAspect="1"/>
        </xdr:cNvPicPr>
      </xdr:nvPicPr>
      <xdr:blipFill>
        <a:blip xmlns:r="http://schemas.openxmlformats.org/officeDocument/2006/relationships" r:embed="rId1" cstate="print"/>
        <a:stretch>
          <a:fillRect/>
        </a:stretch>
      </xdr:blipFill>
      <xdr:spPr>
        <a:xfrm>
          <a:off x="6315075" y="29956125"/>
          <a:ext cx="484033" cy="428626"/>
        </a:xfrm>
        <a:prstGeom prst="rect">
          <a:avLst/>
        </a:prstGeom>
      </xdr:spPr>
    </xdr:pic>
    <xdr:clientData/>
  </xdr:twoCellAnchor>
  <xdr:twoCellAnchor editAs="oneCell">
    <xdr:from>
      <xdr:col>14</xdr:col>
      <xdr:colOff>133350</xdr:colOff>
      <xdr:row>140</xdr:row>
      <xdr:rowOff>57150</xdr:rowOff>
    </xdr:from>
    <xdr:to>
      <xdr:col>15</xdr:col>
      <xdr:colOff>264958</xdr:colOff>
      <xdr:row>141</xdr:row>
      <xdr:rowOff>190501</xdr:rowOff>
    </xdr:to>
    <xdr:pic>
      <xdr:nvPicPr>
        <xdr:cNvPr id="11" name="Picture 10" descr="download.jpg"/>
        <xdr:cNvPicPr>
          <a:picLocks noChangeAspect="1"/>
        </xdr:cNvPicPr>
      </xdr:nvPicPr>
      <xdr:blipFill>
        <a:blip xmlns:r="http://schemas.openxmlformats.org/officeDocument/2006/relationships" r:embed="rId1" cstate="print"/>
        <a:stretch>
          <a:fillRect/>
        </a:stretch>
      </xdr:blipFill>
      <xdr:spPr>
        <a:xfrm>
          <a:off x="6305550" y="39995475"/>
          <a:ext cx="484033" cy="428626"/>
        </a:xfrm>
        <a:prstGeom prst="rect">
          <a:avLst/>
        </a:prstGeom>
      </xdr:spPr>
    </xdr:pic>
    <xdr:clientData/>
  </xdr:twoCellAnchor>
  <xdr:twoCellAnchor editAs="oneCell">
    <xdr:from>
      <xdr:col>14</xdr:col>
      <xdr:colOff>133350</xdr:colOff>
      <xdr:row>175</xdr:row>
      <xdr:rowOff>19050</xdr:rowOff>
    </xdr:from>
    <xdr:to>
      <xdr:col>15</xdr:col>
      <xdr:colOff>264958</xdr:colOff>
      <xdr:row>176</xdr:row>
      <xdr:rowOff>171451</xdr:rowOff>
    </xdr:to>
    <xdr:pic>
      <xdr:nvPicPr>
        <xdr:cNvPr id="13" name="Picture 12" descr="download.jpg"/>
        <xdr:cNvPicPr>
          <a:picLocks noChangeAspect="1"/>
        </xdr:cNvPicPr>
      </xdr:nvPicPr>
      <xdr:blipFill>
        <a:blip xmlns:r="http://schemas.openxmlformats.org/officeDocument/2006/relationships" r:embed="rId1" cstate="print"/>
        <a:stretch>
          <a:fillRect/>
        </a:stretch>
      </xdr:blipFill>
      <xdr:spPr>
        <a:xfrm>
          <a:off x="6305550" y="49930050"/>
          <a:ext cx="484033" cy="428626"/>
        </a:xfrm>
        <a:prstGeom prst="rect">
          <a:avLst/>
        </a:prstGeom>
      </xdr:spPr>
    </xdr:pic>
    <xdr:clientData/>
  </xdr:twoCellAnchor>
  <xdr:twoCellAnchor editAs="oneCell">
    <xdr:from>
      <xdr:col>14</xdr:col>
      <xdr:colOff>142875</xdr:colOff>
      <xdr:row>210</xdr:row>
      <xdr:rowOff>47625</xdr:rowOff>
    </xdr:from>
    <xdr:to>
      <xdr:col>15</xdr:col>
      <xdr:colOff>274483</xdr:colOff>
      <xdr:row>211</xdr:row>
      <xdr:rowOff>171451</xdr:rowOff>
    </xdr:to>
    <xdr:pic>
      <xdr:nvPicPr>
        <xdr:cNvPr id="15" name="Picture 14" descr="download.jpg"/>
        <xdr:cNvPicPr>
          <a:picLocks noChangeAspect="1"/>
        </xdr:cNvPicPr>
      </xdr:nvPicPr>
      <xdr:blipFill>
        <a:blip xmlns:r="http://schemas.openxmlformats.org/officeDocument/2006/relationships" r:embed="rId1" cstate="print"/>
        <a:stretch>
          <a:fillRect/>
        </a:stretch>
      </xdr:blipFill>
      <xdr:spPr>
        <a:xfrm>
          <a:off x="6315075" y="59931300"/>
          <a:ext cx="484033" cy="428626"/>
        </a:xfrm>
        <a:prstGeom prst="rect">
          <a:avLst/>
        </a:prstGeom>
      </xdr:spPr>
    </xdr:pic>
    <xdr:clientData/>
  </xdr:twoCellAnchor>
  <xdr:twoCellAnchor editAs="oneCell">
    <xdr:from>
      <xdr:col>14</xdr:col>
      <xdr:colOff>133350</xdr:colOff>
      <xdr:row>245</xdr:row>
      <xdr:rowOff>66675</xdr:rowOff>
    </xdr:from>
    <xdr:to>
      <xdr:col>15</xdr:col>
      <xdr:colOff>264958</xdr:colOff>
      <xdr:row>246</xdr:row>
      <xdr:rowOff>209551</xdr:rowOff>
    </xdr:to>
    <xdr:pic>
      <xdr:nvPicPr>
        <xdr:cNvPr id="17" name="Picture 16" descr="download.jpg"/>
        <xdr:cNvPicPr>
          <a:picLocks noChangeAspect="1"/>
        </xdr:cNvPicPr>
      </xdr:nvPicPr>
      <xdr:blipFill>
        <a:blip xmlns:r="http://schemas.openxmlformats.org/officeDocument/2006/relationships" r:embed="rId1" cstate="print"/>
        <a:stretch>
          <a:fillRect/>
        </a:stretch>
      </xdr:blipFill>
      <xdr:spPr>
        <a:xfrm>
          <a:off x="6305550" y="69903975"/>
          <a:ext cx="484033" cy="428626"/>
        </a:xfrm>
        <a:prstGeom prst="rect">
          <a:avLst/>
        </a:prstGeom>
      </xdr:spPr>
    </xdr:pic>
    <xdr:clientData/>
  </xdr:twoCellAnchor>
  <xdr:twoCellAnchor editAs="oneCell">
    <xdr:from>
      <xdr:col>14</xdr:col>
      <xdr:colOff>133350</xdr:colOff>
      <xdr:row>280</xdr:row>
      <xdr:rowOff>76200</xdr:rowOff>
    </xdr:from>
    <xdr:to>
      <xdr:col>15</xdr:col>
      <xdr:colOff>264958</xdr:colOff>
      <xdr:row>281</xdr:row>
      <xdr:rowOff>209551</xdr:rowOff>
    </xdr:to>
    <xdr:pic>
      <xdr:nvPicPr>
        <xdr:cNvPr id="19" name="Picture 18" descr="download.jpg"/>
        <xdr:cNvPicPr>
          <a:picLocks noChangeAspect="1"/>
        </xdr:cNvPicPr>
      </xdr:nvPicPr>
      <xdr:blipFill>
        <a:blip xmlns:r="http://schemas.openxmlformats.org/officeDocument/2006/relationships" r:embed="rId1" cstate="print"/>
        <a:stretch>
          <a:fillRect/>
        </a:stretch>
      </xdr:blipFill>
      <xdr:spPr>
        <a:xfrm>
          <a:off x="6305550" y="79886175"/>
          <a:ext cx="484033" cy="428626"/>
        </a:xfrm>
        <a:prstGeom prst="rect">
          <a:avLst/>
        </a:prstGeom>
      </xdr:spPr>
    </xdr:pic>
    <xdr:clientData/>
  </xdr:twoCellAnchor>
  <xdr:twoCellAnchor editAs="oneCell">
    <xdr:from>
      <xdr:col>14</xdr:col>
      <xdr:colOff>133350</xdr:colOff>
      <xdr:row>315</xdr:row>
      <xdr:rowOff>57150</xdr:rowOff>
    </xdr:from>
    <xdr:to>
      <xdr:col>15</xdr:col>
      <xdr:colOff>264958</xdr:colOff>
      <xdr:row>316</xdr:row>
      <xdr:rowOff>171451</xdr:rowOff>
    </xdr:to>
    <xdr:pic>
      <xdr:nvPicPr>
        <xdr:cNvPr id="21" name="Picture 20" descr="download.jpg"/>
        <xdr:cNvPicPr>
          <a:picLocks noChangeAspect="1"/>
        </xdr:cNvPicPr>
      </xdr:nvPicPr>
      <xdr:blipFill>
        <a:blip xmlns:r="http://schemas.openxmlformats.org/officeDocument/2006/relationships" r:embed="rId1" cstate="print"/>
        <a:stretch>
          <a:fillRect/>
        </a:stretch>
      </xdr:blipFill>
      <xdr:spPr>
        <a:xfrm>
          <a:off x="6305550" y="89868375"/>
          <a:ext cx="484033" cy="428626"/>
        </a:xfrm>
        <a:prstGeom prst="rect">
          <a:avLst/>
        </a:prstGeom>
      </xdr:spPr>
    </xdr:pic>
    <xdr:clientData/>
  </xdr:twoCellAnchor>
  <xdr:twoCellAnchor>
    <xdr:from>
      <xdr:col>19</xdr:col>
      <xdr:colOff>238125</xdr:colOff>
      <xdr:row>10</xdr:row>
      <xdr:rowOff>95250</xdr:rowOff>
    </xdr:from>
    <xdr:to>
      <xdr:col>21</xdr:col>
      <xdr:colOff>781050</xdr:colOff>
      <xdr:row>11</xdr:row>
      <xdr:rowOff>228601</xdr:rowOff>
    </xdr:to>
    <xdr:sp macro="" textlink="">
      <xdr:nvSpPr>
        <xdr:cNvPr id="23" name="Rounded Rectangle 22">
          <a:hlinkClick xmlns:r="http://schemas.openxmlformats.org/officeDocument/2006/relationships" r:id="rId2"/>
        </xdr:cNvPr>
        <xdr:cNvSpPr/>
      </xdr:nvSpPr>
      <xdr:spPr>
        <a:xfrm>
          <a:off x="9563100" y="2543175"/>
          <a:ext cx="2095500" cy="457201"/>
        </a:xfrm>
        <a:prstGeom prst="roundRect">
          <a:avLst/>
        </a:prstGeom>
        <a:solidFill>
          <a:srgbClr val="C00000"/>
        </a:solidFill>
        <a:ln>
          <a:solidFill>
            <a:schemeClr val="tx1"/>
          </a:solidFill>
        </a:ln>
        <a:scene3d>
          <a:camera prst="orthographicFront"/>
          <a:lightRig rig="threePt" dir="t"/>
        </a:scene3d>
        <a:sp3d>
          <a:bevelB prst="relaxedInset"/>
        </a:sp3d>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400" b="1">
              <a:solidFill>
                <a:srgbClr val="FFFF00"/>
              </a:solidFill>
            </a:rPr>
            <a:t>Back to Result sheet</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18</xdr:col>
      <xdr:colOff>0</xdr:colOff>
      <xdr:row>1</xdr:row>
      <xdr:rowOff>64558</xdr:rowOff>
    </xdr:from>
    <xdr:to>
      <xdr:col>18</xdr:col>
      <xdr:colOff>1059</xdr:colOff>
      <xdr:row>2</xdr:row>
      <xdr:rowOff>49184</xdr:rowOff>
    </xdr:to>
    <xdr:pic>
      <xdr:nvPicPr>
        <xdr:cNvPr id="2" name="Picture 77" descr="saraswati 2.jpg"/>
        <xdr:cNvPicPr>
          <a:picLocks noChangeAspect="1"/>
        </xdr:cNvPicPr>
      </xdr:nvPicPr>
      <xdr:blipFill>
        <a:blip xmlns:r="http://schemas.openxmlformats.org/officeDocument/2006/relationships" r:embed="rId1"/>
        <a:srcRect/>
        <a:stretch>
          <a:fillRect/>
        </a:stretch>
      </xdr:blipFill>
      <xdr:spPr bwMode="auto">
        <a:xfrm>
          <a:off x="7858125" y="378883"/>
          <a:ext cx="1059" cy="270376"/>
        </a:xfrm>
        <a:prstGeom prst="rect">
          <a:avLst/>
        </a:prstGeom>
        <a:noFill/>
        <a:ln w="9525">
          <a:noFill/>
          <a:miter lim="800000"/>
          <a:headEnd/>
          <a:tailEnd/>
        </a:ln>
      </xdr:spPr>
    </xdr:pic>
    <xdr:clientData/>
  </xdr:twoCellAnchor>
  <xdr:twoCellAnchor>
    <xdr:from>
      <xdr:col>34</xdr:col>
      <xdr:colOff>333375</xdr:colOff>
      <xdr:row>9</xdr:row>
      <xdr:rowOff>76199</xdr:rowOff>
    </xdr:from>
    <xdr:to>
      <xdr:col>37</xdr:col>
      <xdr:colOff>342900</xdr:colOff>
      <xdr:row>10</xdr:row>
      <xdr:rowOff>266700</xdr:rowOff>
    </xdr:to>
    <xdr:sp macro="" textlink="">
      <xdr:nvSpPr>
        <xdr:cNvPr id="3" name="Rounded Rectangle 2">
          <a:hlinkClick xmlns:r="http://schemas.openxmlformats.org/officeDocument/2006/relationships" r:id="rId2"/>
        </xdr:cNvPr>
        <xdr:cNvSpPr/>
      </xdr:nvSpPr>
      <xdr:spPr>
        <a:xfrm>
          <a:off x="14935200" y="2219324"/>
          <a:ext cx="2095500" cy="457201"/>
        </a:xfrm>
        <a:prstGeom prst="roundRect">
          <a:avLst/>
        </a:prstGeom>
        <a:solidFill>
          <a:srgbClr val="C00000"/>
        </a:solidFill>
        <a:ln>
          <a:solidFill>
            <a:schemeClr val="tx1"/>
          </a:solidFill>
        </a:ln>
        <a:scene3d>
          <a:camera prst="orthographicFront"/>
          <a:lightRig rig="threePt" dir="t"/>
        </a:scene3d>
        <a:sp3d>
          <a:bevelB prst="relaxedInset"/>
        </a:sp3d>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400" b="1">
              <a:solidFill>
                <a:srgbClr val="FFFF00"/>
              </a:solidFill>
            </a:rPr>
            <a:t>Back to Result sheet</a:t>
          </a:r>
        </a:p>
      </xdr:txBody>
    </xdr:sp>
    <xdr:clientData/>
  </xdr:twoCellAnchor>
  <xdr:twoCellAnchor editAs="oneCell">
    <xdr:from>
      <xdr:col>18</xdr:col>
      <xdr:colOff>0</xdr:colOff>
      <xdr:row>34</xdr:row>
      <xdr:rowOff>64558</xdr:rowOff>
    </xdr:from>
    <xdr:to>
      <xdr:col>18</xdr:col>
      <xdr:colOff>1059</xdr:colOff>
      <xdr:row>34</xdr:row>
      <xdr:rowOff>239684</xdr:rowOff>
    </xdr:to>
    <xdr:pic>
      <xdr:nvPicPr>
        <xdr:cNvPr id="4" name="Picture 77" descr="saraswati 2.jpg"/>
        <xdr:cNvPicPr>
          <a:picLocks noChangeAspect="1"/>
        </xdr:cNvPicPr>
      </xdr:nvPicPr>
      <xdr:blipFill>
        <a:blip xmlns:r="http://schemas.openxmlformats.org/officeDocument/2006/relationships" r:embed="rId1"/>
        <a:srcRect/>
        <a:stretch>
          <a:fillRect/>
        </a:stretch>
      </xdr:blipFill>
      <xdr:spPr bwMode="auto">
        <a:xfrm>
          <a:off x="7858125" y="8227483"/>
          <a:ext cx="1059" cy="175126"/>
        </a:xfrm>
        <a:prstGeom prst="rect">
          <a:avLst/>
        </a:prstGeom>
        <a:noFill/>
        <a:ln w="9525">
          <a:noFill/>
          <a:miter lim="800000"/>
          <a:headEnd/>
          <a:tailEnd/>
        </a:ln>
      </xdr:spPr>
    </xdr:pic>
    <xdr:clientData/>
  </xdr:twoCellAnchor>
  <xdr:twoCellAnchor editAs="oneCell">
    <xdr:from>
      <xdr:col>18</xdr:col>
      <xdr:colOff>0</xdr:colOff>
      <xdr:row>34</xdr:row>
      <xdr:rowOff>64558</xdr:rowOff>
    </xdr:from>
    <xdr:to>
      <xdr:col>18</xdr:col>
      <xdr:colOff>1059</xdr:colOff>
      <xdr:row>35</xdr:row>
      <xdr:rowOff>49184</xdr:rowOff>
    </xdr:to>
    <xdr:pic>
      <xdr:nvPicPr>
        <xdr:cNvPr id="6" name="Picture 77" descr="saraswati 2.jpg"/>
        <xdr:cNvPicPr>
          <a:picLocks noChangeAspect="1"/>
        </xdr:cNvPicPr>
      </xdr:nvPicPr>
      <xdr:blipFill>
        <a:blip xmlns:r="http://schemas.openxmlformats.org/officeDocument/2006/relationships" r:embed="rId1"/>
        <a:srcRect/>
        <a:stretch>
          <a:fillRect/>
        </a:stretch>
      </xdr:blipFill>
      <xdr:spPr bwMode="auto">
        <a:xfrm>
          <a:off x="7858125" y="8227483"/>
          <a:ext cx="1059" cy="260851"/>
        </a:xfrm>
        <a:prstGeom prst="rect">
          <a:avLst/>
        </a:prstGeom>
        <a:noFill/>
        <a:ln w="9525">
          <a:noFill/>
          <a:miter lim="800000"/>
          <a:headEnd/>
          <a:tailEnd/>
        </a:ln>
      </xdr:spPr>
    </xdr:pic>
    <xdr:clientData/>
  </xdr:twoCellAnchor>
  <xdr:twoCellAnchor editAs="oneCell">
    <xdr:from>
      <xdr:col>14</xdr:col>
      <xdr:colOff>257409</xdr:colOff>
      <xdr:row>0</xdr:row>
      <xdr:rowOff>66675</xdr:rowOff>
    </xdr:from>
    <xdr:to>
      <xdr:col>15</xdr:col>
      <xdr:colOff>352425</xdr:colOff>
      <xdr:row>1</xdr:row>
      <xdr:rowOff>161926</xdr:rowOff>
    </xdr:to>
    <xdr:pic>
      <xdr:nvPicPr>
        <xdr:cNvPr id="8" name="Picture 7" descr="download.jpg"/>
        <xdr:cNvPicPr>
          <a:picLocks noChangeAspect="1"/>
        </xdr:cNvPicPr>
      </xdr:nvPicPr>
      <xdr:blipFill>
        <a:blip xmlns:r="http://schemas.openxmlformats.org/officeDocument/2006/relationships" r:embed="rId3" cstate="print"/>
        <a:stretch>
          <a:fillRect/>
        </a:stretch>
      </xdr:blipFill>
      <xdr:spPr>
        <a:xfrm>
          <a:off x="6020034" y="66675"/>
          <a:ext cx="466491" cy="409576"/>
        </a:xfrm>
        <a:prstGeom prst="rect">
          <a:avLst/>
        </a:prstGeom>
      </xdr:spPr>
    </xdr:pic>
    <xdr:clientData/>
  </xdr:twoCellAnchor>
  <xdr:twoCellAnchor editAs="oneCell">
    <xdr:from>
      <xdr:col>30</xdr:col>
      <xdr:colOff>247650</xdr:colOff>
      <xdr:row>0</xdr:row>
      <xdr:rowOff>66675</xdr:rowOff>
    </xdr:from>
    <xdr:to>
      <xdr:col>31</xdr:col>
      <xdr:colOff>344852</xdr:colOff>
      <xdr:row>1</xdr:row>
      <xdr:rowOff>142009</xdr:rowOff>
    </xdr:to>
    <xdr:pic>
      <xdr:nvPicPr>
        <xdr:cNvPr id="9" name="Picture 8" descr="download.jpg"/>
        <xdr:cNvPicPr>
          <a:picLocks noChangeAspect="1"/>
        </xdr:cNvPicPr>
      </xdr:nvPicPr>
      <xdr:blipFill>
        <a:blip xmlns:r="http://schemas.openxmlformats.org/officeDocument/2006/relationships" r:embed="rId3" cstate="print"/>
        <a:stretch>
          <a:fillRect/>
        </a:stretch>
      </xdr:blipFill>
      <xdr:spPr>
        <a:xfrm>
          <a:off x="12582525" y="66675"/>
          <a:ext cx="468677" cy="389659"/>
        </a:xfrm>
        <a:prstGeom prst="rect">
          <a:avLst/>
        </a:prstGeom>
      </xdr:spPr>
    </xdr:pic>
    <xdr:clientData/>
  </xdr:twoCellAnchor>
  <xdr:twoCellAnchor editAs="oneCell">
    <xdr:from>
      <xdr:col>14</xdr:col>
      <xdr:colOff>266700</xdr:colOff>
      <xdr:row>33</xdr:row>
      <xdr:rowOff>76201</xdr:rowOff>
    </xdr:from>
    <xdr:to>
      <xdr:col>15</xdr:col>
      <xdr:colOff>352426</xdr:colOff>
      <xdr:row>34</xdr:row>
      <xdr:rowOff>238126</xdr:rowOff>
    </xdr:to>
    <xdr:pic>
      <xdr:nvPicPr>
        <xdr:cNvPr id="10" name="Picture 9" descr="download.jpg"/>
        <xdr:cNvPicPr>
          <a:picLocks noChangeAspect="1"/>
        </xdr:cNvPicPr>
      </xdr:nvPicPr>
      <xdr:blipFill>
        <a:blip xmlns:r="http://schemas.openxmlformats.org/officeDocument/2006/relationships" r:embed="rId3" cstate="print"/>
        <a:stretch>
          <a:fillRect/>
        </a:stretch>
      </xdr:blipFill>
      <xdr:spPr>
        <a:xfrm>
          <a:off x="6029325" y="7962901"/>
          <a:ext cx="457201" cy="438150"/>
        </a:xfrm>
        <a:prstGeom prst="rect">
          <a:avLst/>
        </a:prstGeom>
      </xdr:spPr>
    </xdr:pic>
    <xdr:clientData/>
  </xdr:twoCellAnchor>
  <xdr:twoCellAnchor editAs="oneCell">
    <xdr:from>
      <xdr:col>30</xdr:col>
      <xdr:colOff>228600</xdr:colOff>
      <xdr:row>33</xdr:row>
      <xdr:rowOff>76200</xdr:rowOff>
    </xdr:from>
    <xdr:to>
      <xdr:col>31</xdr:col>
      <xdr:colOff>325802</xdr:colOff>
      <xdr:row>34</xdr:row>
      <xdr:rowOff>189634</xdr:rowOff>
    </xdr:to>
    <xdr:pic>
      <xdr:nvPicPr>
        <xdr:cNvPr id="12" name="Picture 11" descr="download.jpg"/>
        <xdr:cNvPicPr>
          <a:picLocks noChangeAspect="1"/>
        </xdr:cNvPicPr>
      </xdr:nvPicPr>
      <xdr:blipFill>
        <a:blip xmlns:r="http://schemas.openxmlformats.org/officeDocument/2006/relationships" r:embed="rId3" cstate="print"/>
        <a:stretch>
          <a:fillRect/>
        </a:stretch>
      </xdr:blipFill>
      <xdr:spPr>
        <a:xfrm>
          <a:off x="12563475" y="7962900"/>
          <a:ext cx="468677" cy="389659"/>
        </a:xfrm>
        <a:prstGeom prst="rect">
          <a:avLst/>
        </a:prstGeom>
      </xdr:spPr>
    </xdr:pic>
    <xdr:clientData/>
  </xdr:twoCellAnchor>
  <xdr:twoCellAnchor editAs="oneCell">
    <xdr:from>
      <xdr:col>18</xdr:col>
      <xdr:colOff>0</xdr:colOff>
      <xdr:row>67</xdr:row>
      <xdr:rowOff>64558</xdr:rowOff>
    </xdr:from>
    <xdr:to>
      <xdr:col>18</xdr:col>
      <xdr:colOff>1059</xdr:colOff>
      <xdr:row>67</xdr:row>
      <xdr:rowOff>239684</xdr:rowOff>
    </xdr:to>
    <xdr:pic>
      <xdr:nvPicPr>
        <xdr:cNvPr id="13" name="Picture 77" descr="saraswati 2.jpg"/>
        <xdr:cNvPicPr>
          <a:picLocks noChangeAspect="1"/>
        </xdr:cNvPicPr>
      </xdr:nvPicPr>
      <xdr:blipFill>
        <a:blip xmlns:r="http://schemas.openxmlformats.org/officeDocument/2006/relationships" r:embed="rId1"/>
        <a:srcRect/>
        <a:stretch>
          <a:fillRect/>
        </a:stretch>
      </xdr:blipFill>
      <xdr:spPr bwMode="auto">
        <a:xfrm>
          <a:off x="7800975" y="8989483"/>
          <a:ext cx="1059" cy="175126"/>
        </a:xfrm>
        <a:prstGeom prst="rect">
          <a:avLst/>
        </a:prstGeom>
        <a:noFill/>
        <a:ln w="9525">
          <a:noFill/>
          <a:miter lim="800000"/>
          <a:headEnd/>
          <a:tailEnd/>
        </a:ln>
      </xdr:spPr>
    </xdr:pic>
    <xdr:clientData/>
  </xdr:twoCellAnchor>
  <xdr:twoCellAnchor editAs="oneCell">
    <xdr:from>
      <xdr:col>18</xdr:col>
      <xdr:colOff>0</xdr:colOff>
      <xdr:row>67</xdr:row>
      <xdr:rowOff>64558</xdr:rowOff>
    </xdr:from>
    <xdr:to>
      <xdr:col>18</xdr:col>
      <xdr:colOff>1059</xdr:colOff>
      <xdr:row>68</xdr:row>
      <xdr:rowOff>49184</xdr:rowOff>
    </xdr:to>
    <xdr:pic>
      <xdr:nvPicPr>
        <xdr:cNvPr id="15" name="Picture 77" descr="saraswati 2.jpg"/>
        <xdr:cNvPicPr>
          <a:picLocks noChangeAspect="1"/>
        </xdr:cNvPicPr>
      </xdr:nvPicPr>
      <xdr:blipFill>
        <a:blip xmlns:r="http://schemas.openxmlformats.org/officeDocument/2006/relationships" r:embed="rId1"/>
        <a:srcRect/>
        <a:stretch>
          <a:fillRect/>
        </a:stretch>
      </xdr:blipFill>
      <xdr:spPr bwMode="auto">
        <a:xfrm>
          <a:off x="7800975" y="8989483"/>
          <a:ext cx="1059" cy="260851"/>
        </a:xfrm>
        <a:prstGeom prst="rect">
          <a:avLst/>
        </a:prstGeom>
        <a:noFill/>
        <a:ln w="9525">
          <a:noFill/>
          <a:miter lim="800000"/>
          <a:headEnd/>
          <a:tailEnd/>
        </a:ln>
      </xdr:spPr>
    </xdr:pic>
    <xdr:clientData/>
  </xdr:twoCellAnchor>
  <xdr:twoCellAnchor editAs="oneCell">
    <xdr:from>
      <xdr:col>14</xdr:col>
      <xdr:colOff>266700</xdr:colOff>
      <xdr:row>66</xdr:row>
      <xdr:rowOff>76201</xdr:rowOff>
    </xdr:from>
    <xdr:to>
      <xdr:col>15</xdr:col>
      <xdr:colOff>352426</xdr:colOff>
      <xdr:row>67</xdr:row>
      <xdr:rowOff>238126</xdr:rowOff>
    </xdr:to>
    <xdr:pic>
      <xdr:nvPicPr>
        <xdr:cNvPr id="17" name="Picture 16" descr="download.jpg"/>
        <xdr:cNvPicPr>
          <a:picLocks noChangeAspect="1"/>
        </xdr:cNvPicPr>
      </xdr:nvPicPr>
      <xdr:blipFill>
        <a:blip xmlns:r="http://schemas.openxmlformats.org/officeDocument/2006/relationships" r:embed="rId3" cstate="print"/>
        <a:stretch>
          <a:fillRect/>
        </a:stretch>
      </xdr:blipFill>
      <xdr:spPr>
        <a:xfrm>
          <a:off x="5953125" y="8724901"/>
          <a:ext cx="457201" cy="438150"/>
        </a:xfrm>
        <a:prstGeom prst="rect">
          <a:avLst/>
        </a:prstGeom>
      </xdr:spPr>
    </xdr:pic>
    <xdr:clientData/>
  </xdr:twoCellAnchor>
  <xdr:twoCellAnchor editAs="oneCell">
    <xdr:from>
      <xdr:col>30</xdr:col>
      <xdr:colOff>228600</xdr:colOff>
      <xdr:row>66</xdr:row>
      <xdr:rowOff>76200</xdr:rowOff>
    </xdr:from>
    <xdr:to>
      <xdr:col>31</xdr:col>
      <xdr:colOff>325802</xdr:colOff>
      <xdr:row>67</xdr:row>
      <xdr:rowOff>189634</xdr:rowOff>
    </xdr:to>
    <xdr:pic>
      <xdr:nvPicPr>
        <xdr:cNvPr id="18" name="Picture 17" descr="download.jpg"/>
        <xdr:cNvPicPr>
          <a:picLocks noChangeAspect="1"/>
        </xdr:cNvPicPr>
      </xdr:nvPicPr>
      <xdr:blipFill>
        <a:blip xmlns:r="http://schemas.openxmlformats.org/officeDocument/2006/relationships" r:embed="rId3" cstate="print"/>
        <a:stretch>
          <a:fillRect/>
        </a:stretch>
      </xdr:blipFill>
      <xdr:spPr>
        <a:xfrm>
          <a:off x="12487275" y="8724900"/>
          <a:ext cx="468677" cy="389659"/>
        </a:xfrm>
        <a:prstGeom prst="rect">
          <a:avLst/>
        </a:prstGeom>
      </xdr:spPr>
    </xdr:pic>
    <xdr:clientData/>
  </xdr:twoCellAnchor>
  <xdr:twoCellAnchor editAs="oneCell">
    <xdr:from>
      <xdr:col>18</xdr:col>
      <xdr:colOff>0</xdr:colOff>
      <xdr:row>100</xdr:row>
      <xdr:rowOff>64558</xdr:rowOff>
    </xdr:from>
    <xdr:to>
      <xdr:col>18</xdr:col>
      <xdr:colOff>1059</xdr:colOff>
      <xdr:row>100</xdr:row>
      <xdr:rowOff>239684</xdr:rowOff>
    </xdr:to>
    <xdr:pic>
      <xdr:nvPicPr>
        <xdr:cNvPr id="19" name="Picture 77" descr="saraswati 2.jpg"/>
        <xdr:cNvPicPr>
          <a:picLocks noChangeAspect="1"/>
        </xdr:cNvPicPr>
      </xdr:nvPicPr>
      <xdr:blipFill>
        <a:blip xmlns:r="http://schemas.openxmlformats.org/officeDocument/2006/relationships" r:embed="rId1"/>
        <a:srcRect/>
        <a:stretch>
          <a:fillRect/>
        </a:stretch>
      </xdr:blipFill>
      <xdr:spPr bwMode="auto">
        <a:xfrm>
          <a:off x="7800975" y="17714383"/>
          <a:ext cx="1059" cy="175126"/>
        </a:xfrm>
        <a:prstGeom prst="rect">
          <a:avLst/>
        </a:prstGeom>
        <a:noFill/>
        <a:ln w="9525">
          <a:noFill/>
          <a:miter lim="800000"/>
          <a:headEnd/>
          <a:tailEnd/>
        </a:ln>
      </xdr:spPr>
    </xdr:pic>
    <xdr:clientData/>
  </xdr:twoCellAnchor>
  <xdr:twoCellAnchor editAs="oneCell">
    <xdr:from>
      <xdr:col>18</xdr:col>
      <xdr:colOff>0</xdr:colOff>
      <xdr:row>100</xdr:row>
      <xdr:rowOff>64558</xdr:rowOff>
    </xdr:from>
    <xdr:to>
      <xdr:col>18</xdr:col>
      <xdr:colOff>1059</xdr:colOff>
      <xdr:row>101</xdr:row>
      <xdr:rowOff>49184</xdr:rowOff>
    </xdr:to>
    <xdr:pic>
      <xdr:nvPicPr>
        <xdr:cNvPr id="20" name="Picture 77" descr="saraswati 2.jpg"/>
        <xdr:cNvPicPr>
          <a:picLocks noChangeAspect="1"/>
        </xdr:cNvPicPr>
      </xdr:nvPicPr>
      <xdr:blipFill>
        <a:blip xmlns:r="http://schemas.openxmlformats.org/officeDocument/2006/relationships" r:embed="rId1"/>
        <a:srcRect/>
        <a:stretch>
          <a:fillRect/>
        </a:stretch>
      </xdr:blipFill>
      <xdr:spPr bwMode="auto">
        <a:xfrm>
          <a:off x="7800975" y="17714383"/>
          <a:ext cx="1059" cy="260851"/>
        </a:xfrm>
        <a:prstGeom prst="rect">
          <a:avLst/>
        </a:prstGeom>
        <a:noFill/>
        <a:ln w="9525">
          <a:noFill/>
          <a:miter lim="800000"/>
          <a:headEnd/>
          <a:tailEnd/>
        </a:ln>
      </xdr:spPr>
    </xdr:pic>
    <xdr:clientData/>
  </xdr:twoCellAnchor>
  <xdr:twoCellAnchor editAs="oneCell">
    <xdr:from>
      <xdr:col>14</xdr:col>
      <xdr:colOff>266700</xdr:colOff>
      <xdr:row>99</xdr:row>
      <xdr:rowOff>76201</xdr:rowOff>
    </xdr:from>
    <xdr:to>
      <xdr:col>15</xdr:col>
      <xdr:colOff>352426</xdr:colOff>
      <xdr:row>100</xdr:row>
      <xdr:rowOff>238126</xdr:rowOff>
    </xdr:to>
    <xdr:pic>
      <xdr:nvPicPr>
        <xdr:cNvPr id="21" name="Picture 20" descr="download.jpg"/>
        <xdr:cNvPicPr>
          <a:picLocks noChangeAspect="1"/>
        </xdr:cNvPicPr>
      </xdr:nvPicPr>
      <xdr:blipFill>
        <a:blip xmlns:r="http://schemas.openxmlformats.org/officeDocument/2006/relationships" r:embed="rId3" cstate="print"/>
        <a:stretch>
          <a:fillRect/>
        </a:stretch>
      </xdr:blipFill>
      <xdr:spPr>
        <a:xfrm>
          <a:off x="5953125" y="17449801"/>
          <a:ext cx="457201" cy="438150"/>
        </a:xfrm>
        <a:prstGeom prst="rect">
          <a:avLst/>
        </a:prstGeom>
      </xdr:spPr>
    </xdr:pic>
    <xdr:clientData/>
  </xdr:twoCellAnchor>
  <xdr:twoCellAnchor editAs="oneCell">
    <xdr:from>
      <xdr:col>30</xdr:col>
      <xdr:colOff>228600</xdr:colOff>
      <xdr:row>99</xdr:row>
      <xdr:rowOff>76200</xdr:rowOff>
    </xdr:from>
    <xdr:to>
      <xdr:col>31</xdr:col>
      <xdr:colOff>325802</xdr:colOff>
      <xdr:row>100</xdr:row>
      <xdr:rowOff>189634</xdr:rowOff>
    </xdr:to>
    <xdr:pic>
      <xdr:nvPicPr>
        <xdr:cNvPr id="22" name="Picture 21" descr="download.jpg"/>
        <xdr:cNvPicPr>
          <a:picLocks noChangeAspect="1"/>
        </xdr:cNvPicPr>
      </xdr:nvPicPr>
      <xdr:blipFill>
        <a:blip xmlns:r="http://schemas.openxmlformats.org/officeDocument/2006/relationships" r:embed="rId3" cstate="print"/>
        <a:stretch>
          <a:fillRect/>
        </a:stretch>
      </xdr:blipFill>
      <xdr:spPr>
        <a:xfrm>
          <a:off x="12487275" y="17449800"/>
          <a:ext cx="468677" cy="389659"/>
        </a:xfrm>
        <a:prstGeom prst="rect">
          <a:avLst/>
        </a:prstGeom>
      </xdr:spPr>
    </xdr:pic>
    <xdr:clientData/>
  </xdr:twoCellAnchor>
  <xdr:twoCellAnchor editAs="oneCell">
    <xdr:from>
      <xdr:col>18</xdr:col>
      <xdr:colOff>0</xdr:colOff>
      <xdr:row>133</xdr:row>
      <xdr:rowOff>64558</xdr:rowOff>
    </xdr:from>
    <xdr:to>
      <xdr:col>18</xdr:col>
      <xdr:colOff>1059</xdr:colOff>
      <xdr:row>133</xdr:row>
      <xdr:rowOff>239684</xdr:rowOff>
    </xdr:to>
    <xdr:pic>
      <xdr:nvPicPr>
        <xdr:cNvPr id="23" name="Picture 77" descr="saraswati 2.jpg"/>
        <xdr:cNvPicPr>
          <a:picLocks noChangeAspect="1"/>
        </xdr:cNvPicPr>
      </xdr:nvPicPr>
      <xdr:blipFill>
        <a:blip xmlns:r="http://schemas.openxmlformats.org/officeDocument/2006/relationships" r:embed="rId1"/>
        <a:srcRect/>
        <a:stretch>
          <a:fillRect/>
        </a:stretch>
      </xdr:blipFill>
      <xdr:spPr bwMode="auto">
        <a:xfrm>
          <a:off x="7800975" y="17714383"/>
          <a:ext cx="1059" cy="175126"/>
        </a:xfrm>
        <a:prstGeom prst="rect">
          <a:avLst/>
        </a:prstGeom>
        <a:noFill/>
        <a:ln w="9525">
          <a:noFill/>
          <a:miter lim="800000"/>
          <a:headEnd/>
          <a:tailEnd/>
        </a:ln>
      </xdr:spPr>
    </xdr:pic>
    <xdr:clientData/>
  </xdr:twoCellAnchor>
  <xdr:twoCellAnchor editAs="oneCell">
    <xdr:from>
      <xdr:col>18</xdr:col>
      <xdr:colOff>0</xdr:colOff>
      <xdr:row>133</xdr:row>
      <xdr:rowOff>64558</xdr:rowOff>
    </xdr:from>
    <xdr:to>
      <xdr:col>18</xdr:col>
      <xdr:colOff>1059</xdr:colOff>
      <xdr:row>134</xdr:row>
      <xdr:rowOff>49184</xdr:rowOff>
    </xdr:to>
    <xdr:pic>
      <xdr:nvPicPr>
        <xdr:cNvPr id="24" name="Picture 77" descr="saraswati 2.jpg"/>
        <xdr:cNvPicPr>
          <a:picLocks noChangeAspect="1"/>
        </xdr:cNvPicPr>
      </xdr:nvPicPr>
      <xdr:blipFill>
        <a:blip xmlns:r="http://schemas.openxmlformats.org/officeDocument/2006/relationships" r:embed="rId1"/>
        <a:srcRect/>
        <a:stretch>
          <a:fillRect/>
        </a:stretch>
      </xdr:blipFill>
      <xdr:spPr bwMode="auto">
        <a:xfrm>
          <a:off x="7800975" y="17714383"/>
          <a:ext cx="1059" cy="260851"/>
        </a:xfrm>
        <a:prstGeom prst="rect">
          <a:avLst/>
        </a:prstGeom>
        <a:noFill/>
        <a:ln w="9525">
          <a:noFill/>
          <a:miter lim="800000"/>
          <a:headEnd/>
          <a:tailEnd/>
        </a:ln>
      </xdr:spPr>
    </xdr:pic>
    <xdr:clientData/>
  </xdr:twoCellAnchor>
  <xdr:twoCellAnchor editAs="oneCell">
    <xdr:from>
      <xdr:col>14</xdr:col>
      <xdr:colOff>266700</xdr:colOff>
      <xdr:row>132</xdr:row>
      <xdr:rowOff>76201</xdr:rowOff>
    </xdr:from>
    <xdr:to>
      <xdr:col>15</xdr:col>
      <xdr:colOff>352426</xdr:colOff>
      <xdr:row>133</xdr:row>
      <xdr:rowOff>238126</xdr:rowOff>
    </xdr:to>
    <xdr:pic>
      <xdr:nvPicPr>
        <xdr:cNvPr id="25" name="Picture 24" descr="download.jpg"/>
        <xdr:cNvPicPr>
          <a:picLocks noChangeAspect="1"/>
        </xdr:cNvPicPr>
      </xdr:nvPicPr>
      <xdr:blipFill>
        <a:blip xmlns:r="http://schemas.openxmlformats.org/officeDocument/2006/relationships" r:embed="rId3" cstate="print"/>
        <a:stretch>
          <a:fillRect/>
        </a:stretch>
      </xdr:blipFill>
      <xdr:spPr>
        <a:xfrm>
          <a:off x="5953125" y="17449801"/>
          <a:ext cx="457201" cy="438150"/>
        </a:xfrm>
        <a:prstGeom prst="rect">
          <a:avLst/>
        </a:prstGeom>
      </xdr:spPr>
    </xdr:pic>
    <xdr:clientData/>
  </xdr:twoCellAnchor>
  <xdr:twoCellAnchor editAs="oneCell">
    <xdr:from>
      <xdr:col>30</xdr:col>
      <xdr:colOff>228600</xdr:colOff>
      <xdr:row>132</xdr:row>
      <xdr:rowOff>76200</xdr:rowOff>
    </xdr:from>
    <xdr:to>
      <xdr:col>31</xdr:col>
      <xdr:colOff>325802</xdr:colOff>
      <xdr:row>133</xdr:row>
      <xdr:rowOff>189634</xdr:rowOff>
    </xdr:to>
    <xdr:pic>
      <xdr:nvPicPr>
        <xdr:cNvPr id="26" name="Picture 25" descr="download.jpg"/>
        <xdr:cNvPicPr>
          <a:picLocks noChangeAspect="1"/>
        </xdr:cNvPicPr>
      </xdr:nvPicPr>
      <xdr:blipFill>
        <a:blip xmlns:r="http://schemas.openxmlformats.org/officeDocument/2006/relationships" r:embed="rId3" cstate="print"/>
        <a:stretch>
          <a:fillRect/>
        </a:stretch>
      </xdr:blipFill>
      <xdr:spPr>
        <a:xfrm>
          <a:off x="12487275" y="17449800"/>
          <a:ext cx="468677" cy="389659"/>
        </a:xfrm>
        <a:prstGeom prst="rect">
          <a:avLst/>
        </a:prstGeom>
      </xdr:spPr>
    </xdr:pic>
    <xdr:clientData/>
  </xdr:twoCellAnchor>
  <xdr:twoCellAnchor editAs="oneCell">
    <xdr:from>
      <xdr:col>18</xdr:col>
      <xdr:colOff>0</xdr:colOff>
      <xdr:row>166</xdr:row>
      <xdr:rowOff>64558</xdr:rowOff>
    </xdr:from>
    <xdr:to>
      <xdr:col>18</xdr:col>
      <xdr:colOff>1059</xdr:colOff>
      <xdr:row>166</xdr:row>
      <xdr:rowOff>239684</xdr:rowOff>
    </xdr:to>
    <xdr:pic>
      <xdr:nvPicPr>
        <xdr:cNvPr id="27" name="Picture 77" descr="saraswati 2.jpg"/>
        <xdr:cNvPicPr>
          <a:picLocks noChangeAspect="1"/>
        </xdr:cNvPicPr>
      </xdr:nvPicPr>
      <xdr:blipFill>
        <a:blip xmlns:r="http://schemas.openxmlformats.org/officeDocument/2006/relationships" r:embed="rId1"/>
        <a:srcRect/>
        <a:stretch>
          <a:fillRect/>
        </a:stretch>
      </xdr:blipFill>
      <xdr:spPr bwMode="auto">
        <a:xfrm>
          <a:off x="7800975" y="17714383"/>
          <a:ext cx="1059" cy="175126"/>
        </a:xfrm>
        <a:prstGeom prst="rect">
          <a:avLst/>
        </a:prstGeom>
        <a:noFill/>
        <a:ln w="9525">
          <a:noFill/>
          <a:miter lim="800000"/>
          <a:headEnd/>
          <a:tailEnd/>
        </a:ln>
      </xdr:spPr>
    </xdr:pic>
    <xdr:clientData/>
  </xdr:twoCellAnchor>
  <xdr:twoCellAnchor editAs="oneCell">
    <xdr:from>
      <xdr:col>18</xdr:col>
      <xdr:colOff>0</xdr:colOff>
      <xdr:row>166</xdr:row>
      <xdr:rowOff>64558</xdr:rowOff>
    </xdr:from>
    <xdr:to>
      <xdr:col>18</xdr:col>
      <xdr:colOff>1059</xdr:colOff>
      <xdr:row>167</xdr:row>
      <xdr:rowOff>49184</xdr:rowOff>
    </xdr:to>
    <xdr:pic>
      <xdr:nvPicPr>
        <xdr:cNvPr id="28" name="Picture 77" descr="saraswati 2.jpg"/>
        <xdr:cNvPicPr>
          <a:picLocks noChangeAspect="1"/>
        </xdr:cNvPicPr>
      </xdr:nvPicPr>
      <xdr:blipFill>
        <a:blip xmlns:r="http://schemas.openxmlformats.org/officeDocument/2006/relationships" r:embed="rId1"/>
        <a:srcRect/>
        <a:stretch>
          <a:fillRect/>
        </a:stretch>
      </xdr:blipFill>
      <xdr:spPr bwMode="auto">
        <a:xfrm>
          <a:off x="7800975" y="17714383"/>
          <a:ext cx="1059" cy="260851"/>
        </a:xfrm>
        <a:prstGeom prst="rect">
          <a:avLst/>
        </a:prstGeom>
        <a:noFill/>
        <a:ln w="9525">
          <a:noFill/>
          <a:miter lim="800000"/>
          <a:headEnd/>
          <a:tailEnd/>
        </a:ln>
      </xdr:spPr>
    </xdr:pic>
    <xdr:clientData/>
  </xdr:twoCellAnchor>
  <xdr:twoCellAnchor editAs="oneCell">
    <xdr:from>
      <xdr:col>14</xdr:col>
      <xdr:colOff>266700</xdr:colOff>
      <xdr:row>165</xdr:row>
      <xdr:rowOff>76201</xdr:rowOff>
    </xdr:from>
    <xdr:to>
      <xdr:col>15</xdr:col>
      <xdr:colOff>352426</xdr:colOff>
      <xdr:row>166</xdr:row>
      <xdr:rowOff>238126</xdr:rowOff>
    </xdr:to>
    <xdr:pic>
      <xdr:nvPicPr>
        <xdr:cNvPr id="29" name="Picture 28" descr="download.jpg"/>
        <xdr:cNvPicPr>
          <a:picLocks noChangeAspect="1"/>
        </xdr:cNvPicPr>
      </xdr:nvPicPr>
      <xdr:blipFill>
        <a:blip xmlns:r="http://schemas.openxmlformats.org/officeDocument/2006/relationships" r:embed="rId3" cstate="print"/>
        <a:stretch>
          <a:fillRect/>
        </a:stretch>
      </xdr:blipFill>
      <xdr:spPr>
        <a:xfrm>
          <a:off x="5953125" y="17449801"/>
          <a:ext cx="457201" cy="438150"/>
        </a:xfrm>
        <a:prstGeom prst="rect">
          <a:avLst/>
        </a:prstGeom>
      </xdr:spPr>
    </xdr:pic>
    <xdr:clientData/>
  </xdr:twoCellAnchor>
  <xdr:twoCellAnchor editAs="oneCell">
    <xdr:from>
      <xdr:col>30</xdr:col>
      <xdr:colOff>228600</xdr:colOff>
      <xdr:row>165</xdr:row>
      <xdr:rowOff>76200</xdr:rowOff>
    </xdr:from>
    <xdr:to>
      <xdr:col>31</xdr:col>
      <xdr:colOff>325802</xdr:colOff>
      <xdr:row>166</xdr:row>
      <xdr:rowOff>189634</xdr:rowOff>
    </xdr:to>
    <xdr:pic>
      <xdr:nvPicPr>
        <xdr:cNvPr id="30" name="Picture 29" descr="download.jpg"/>
        <xdr:cNvPicPr>
          <a:picLocks noChangeAspect="1"/>
        </xdr:cNvPicPr>
      </xdr:nvPicPr>
      <xdr:blipFill>
        <a:blip xmlns:r="http://schemas.openxmlformats.org/officeDocument/2006/relationships" r:embed="rId3" cstate="print"/>
        <a:stretch>
          <a:fillRect/>
        </a:stretch>
      </xdr:blipFill>
      <xdr:spPr>
        <a:xfrm>
          <a:off x="12487275" y="17449800"/>
          <a:ext cx="468677" cy="389659"/>
        </a:xfrm>
        <a:prstGeom prst="rect">
          <a:avLst/>
        </a:prstGeom>
      </xdr:spPr>
    </xdr:pic>
    <xdr:clientData/>
  </xdr:twoCellAnchor>
  <xdr:twoCellAnchor editAs="oneCell">
    <xdr:from>
      <xdr:col>18</xdr:col>
      <xdr:colOff>0</xdr:colOff>
      <xdr:row>199</xdr:row>
      <xdr:rowOff>64558</xdr:rowOff>
    </xdr:from>
    <xdr:to>
      <xdr:col>18</xdr:col>
      <xdr:colOff>1059</xdr:colOff>
      <xdr:row>199</xdr:row>
      <xdr:rowOff>239684</xdr:rowOff>
    </xdr:to>
    <xdr:pic>
      <xdr:nvPicPr>
        <xdr:cNvPr id="31" name="Picture 77" descr="saraswati 2.jpg"/>
        <xdr:cNvPicPr>
          <a:picLocks noChangeAspect="1"/>
        </xdr:cNvPicPr>
      </xdr:nvPicPr>
      <xdr:blipFill>
        <a:blip xmlns:r="http://schemas.openxmlformats.org/officeDocument/2006/relationships" r:embed="rId1"/>
        <a:srcRect/>
        <a:stretch>
          <a:fillRect/>
        </a:stretch>
      </xdr:blipFill>
      <xdr:spPr bwMode="auto">
        <a:xfrm>
          <a:off x="7800975" y="17714383"/>
          <a:ext cx="1059" cy="175126"/>
        </a:xfrm>
        <a:prstGeom prst="rect">
          <a:avLst/>
        </a:prstGeom>
        <a:noFill/>
        <a:ln w="9525">
          <a:noFill/>
          <a:miter lim="800000"/>
          <a:headEnd/>
          <a:tailEnd/>
        </a:ln>
      </xdr:spPr>
    </xdr:pic>
    <xdr:clientData/>
  </xdr:twoCellAnchor>
  <xdr:twoCellAnchor editAs="oneCell">
    <xdr:from>
      <xdr:col>18</xdr:col>
      <xdr:colOff>0</xdr:colOff>
      <xdr:row>199</xdr:row>
      <xdr:rowOff>64558</xdr:rowOff>
    </xdr:from>
    <xdr:to>
      <xdr:col>18</xdr:col>
      <xdr:colOff>1059</xdr:colOff>
      <xdr:row>200</xdr:row>
      <xdr:rowOff>49184</xdr:rowOff>
    </xdr:to>
    <xdr:pic>
      <xdr:nvPicPr>
        <xdr:cNvPr id="32" name="Picture 77" descr="saraswati 2.jpg"/>
        <xdr:cNvPicPr>
          <a:picLocks noChangeAspect="1"/>
        </xdr:cNvPicPr>
      </xdr:nvPicPr>
      <xdr:blipFill>
        <a:blip xmlns:r="http://schemas.openxmlformats.org/officeDocument/2006/relationships" r:embed="rId1"/>
        <a:srcRect/>
        <a:stretch>
          <a:fillRect/>
        </a:stretch>
      </xdr:blipFill>
      <xdr:spPr bwMode="auto">
        <a:xfrm>
          <a:off x="7800975" y="17714383"/>
          <a:ext cx="1059" cy="260851"/>
        </a:xfrm>
        <a:prstGeom prst="rect">
          <a:avLst/>
        </a:prstGeom>
        <a:noFill/>
        <a:ln w="9525">
          <a:noFill/>
          <a:miter lim="800000"/>
          <a:headEnd/>
          <a:tailEnd/>
        </a:ln>
      </xdr:spPr>
    </xdr:pic>
    <xdr:clientData/>
  </xdr:twoCellAnchor>
  <xdr:twoCellAnchor editAs="oneCell">
    <xdr:from>
      <xdr:col>14</xdr:col>
      <xdr:colOff>266700</xdr:colOff>
      <xdr:row>198</xdr:row>
      <xdr:rowOff>76201</xdr:rowOff>
    </xdr:from>
    <xdr:to>
      <xdr:col>15</xdr:col>
      <xdr:colOff>352426</xdr:colOff>
      <xdr:row>199</xdr:row>
      <xdr:rowOff>238126</xdr:rowOff>
    </xdr:to>
    <xdr:pic>
      <xdr:nvPicPr>
        <xdr:cNvPr id="33" name="Picture 32" descr="download.jpg"/>
        <xdr:cNvPicPr>
          <a:picLocks noChangeAspect="1"/>
        </xdr:cNvPicPr>
      </xdr:nvPicPr>
      <xdr:blipFill>
        <a:blip xmlns:r="http://schemas.openxmlformats.org/officeDocument/2006/relationships" r:embed="rId3" cstate="print"/>
        <a:stretch>
          <a:fillRect/>
        </a:stretch>
      </xdr:blipFill>
      <xdr:spPr>
        <a:xfrm>
          <a:off x="5953125" y="17449801"/>
          <a:ext cx="457201" cy="438150"/>
        </a:xfrm>
        <a:prstGeom prst="rect">
          <a:avLst/>
        </a:prstGeom>
      </xdr:spPr>
    </xdr:pic>
    <xdr:clientData/>
  </xdr:twoCellAnchor>
  <xdr:twoCellAnchor editAs="oneCell">
    <xdr:from>
      <xdr:col>30</xdr:col>
      <xdr:colOff>228600</xdr:colOff>
      <xdr:row>198</xdr:row>
      <xdr:rowOff>76200</xdr:rowOff>
    </xdr:from>
    <xdr:to>
      <xdr:col>31</xdr:col>
      <xdr:colOff>325802</xdr:colOff>
      <xdr:row>199</xdr:row>
      <xdr:rowOff>189634</xdr:rowOff>
    </xdr:to>
    <xdr:pic>
      <xdr:nvPicPr>
        <xdr:cNvPr id="34" name="Picture 33" descr="download.jpg"/>
        <xdr:cNvPicPr>
          <a:picLocks noChangeAspect="1"/>
        </xdr:cNvPicPr>
      </xdr:nvPicPr>
      <xdr:blipFill>
        <a:blip xmlns:r="http://schemas.openxmlformats.org/officeDocument/2006/relationships" r:embed="rId3" cstate="print"/>
        <a:stretch>
          <a:fillRect/>
        </a:stretch>
      </xdr:blipFill>
      <xdr:spPr>
        <a:xfrm>
          <a:off x="12487275" y="17449800"/>
          <a:ext cx="468677" cy="389659"/>
        </a:xfrm>
        <a:prstGeom prst="rect">
          <a:avLst/>
        </a:prstGeom>
      </xdr:spPr>
    </xdr:pic>
    <xdr:clientData/>
  </xdr:twoCellAnchor>
  <xdr:twoCellAnchor editAs="oneCell">
    <xdr:from>
      <xdr:col>18</xdr:col>
      <xdr:colOff>0</xdr:colOff>
      <xdr:row>232</xdr:row>
      <xdr:rowOff>64558</xdr:rowOff>
    </xdr:from>
    <xdr:to>
      <xdr:col>18</xdr:col>
      <xdr:colOff>1059</xdr:colOff>
      <xdr:row>232</xdr:row>
      <xdr:rowOff>239684</xdr:rowOff>
    </xdr:to>
    <xdr:pic>
      <xdr:nvPicPr>
        <xdr:cNvPr id="35" name="Picture 77" descr="saraswati 2.jpg"/>
        <xdr:cNvPicPr>
          <a:picLocks noChangeAspect="1"/>
        </xdr:cNvPicPr>
      </xdr:nvPicPr>
      <xdr:blipFill>
        <a:blip xmlns:r="http://schemas.openxmlformats.org/officeDocument/2006/relationships" r:embed="rId1"/>
        <a:srcRect/>
        <a:stretch>
          <a:fillRect/>
        </a:stretch>
      </xdr:blipFill>
      <xdr:spPr bwMode="auto">
        <a:xfrm>
          <a:off x="7800975" y="17714383"/>
          <a:ext cx="1059" cy="175126"/>
        </a:xfrm>
        <a:prstGeom prst="rect">
          <a:avLst/>
        </a:prstGeom>
        <a:noFill/>
        <a:ln w="9525">
          <a:noFill/>
          <a:miter lim="800000"/>
          <a:headEnd/>
          <a:tailEnd/>
        </a:ln>
      </xdr:spPr>
    </xdr:pic>
    <xdr:clientData/>
  </xdr:twoCellAnchor>
  <xdr:twoCellAnchor editAs="oneCell">
    <xdr:from>
      <xdr:col>18</xdr:col>
      <xdr:colOff>0</xdr:colOff>
      <xdr:row>232</xdr:row>
      <xdr:rowOff>64558</xdr:rowOff>
    </xdr:from>
    <xdr:to>
      <xdr:col>18</xdr:col>
      <xdr:colOff>1059</xdr:colOff>
      <xdr:row>233</xdr:row>
      <xdr:rowOff>49184</xdr:rowOff>
    </xdr:to>
    <xdr:pic>
      <xdr:nvPicPr>
        <xdr:cNvPr id="36" name="Picture 77" descr="saraswati 2.jpg"/>
        <xdr:cNvPicPr>
          <a:picLocks noChangeAspect="1"/>
        </xdr:cNvPicPr>
      </xdr:nvPicPr>
      <xdr:blipFill>
        <a:blip xmlns:r="http://schemas.openxmlformats.org/officeDocument/2006/relationships" r:embed="rId1"/>
        <a:srcRect/>
        <a:stretch>
          <a:fillRect/>
        </a:stretch>
      </xdr:blipFill>
      <xdr:spPr bwMode="auto">
        <a:xfrm>
          <a:off x="7800975" y="17714383"/>
          <a:ext cx="1059" cy="260851"/>
        </a:xfrm>
        <a:prstGeom prst="rect">
          <a:avLst/>
        </a:prstGeom>
        <a:noFill/>
        <a:ln w="9525">
          <a:noFill/>
          <a:miter lim="800000"/>
          <a:headEnd/>
          <a:tailEnd/>
        </a:ln>
      </xdr:spPr>
    </xdr:pic>
    <xdr:clientData/>
  </xdr:twoCellAnchor>
  <xdr:twoCellAnchor editAs="oneCell">
    <xdr:from>
      <xdr:col>14</xdr:col>
      <xdr:colOff>266700</xdr:colOff>
      <xdr:row>231</xdr:row>
      <xdr:rowOff>76201</xdr:rowOff>
    </xdr:from>
    <xdr:to>
      <xdr:col>15</xdr:col>
      <xdr:colOff>352426</xdr:colOff>
      <xdr:row>232</xdr:row>
      <xdr:rowOff>238126</xdr:rowOff>
    </xdr:to>
    <xdr:pic>
      <xdr:nvPicPr>
        <xdr:cNvPr id="37" name="Picture 36" descr="download.jpg"/>
        <xdr:cNvPicPr>
          <a:picLocks noChangeAspect="1"/>
        </xdr:cNvPicPr>
      </xdr:nvPicPr>
      <xdr:blipFill>
        <a:blip xmlns:r="http://schemas.openxmlformats.org/officeDocument/2006/relationships" r:embed="rId3" cstate="print"/>
        <a:stretch>
          <a:fillRect/>
        </a:stretch>
      </xdr:blipFill>
      <xdr:spPr>
        <a:xfrm>
          <a:off x="5953125" y="17449801"/>
          <a:ext cx="457201" cy="438150"/>
        </a:xfrm>
        <a:prstGeom prst="rect">
          <a:avLst/>
        </a:prstGeom>
      </xdr:spPr>
    </xdr:pic>
    <xdr:clientData/>
  </xdr:twoCellAnchor>
  <xdr:twoCellAnchor editAs="oneCell">
    <xdr:from>
      <xdr:col>30</xdr:col>
      <xdr:colOff>228600</xdr:colOff>
      <xdr:row>231</xdr:row>
      <xdr:rowOff>76200</xdr:rowOff>
    </xdr:from>
    <xdr:to>
      <xdr:col>31</xdr:col>
      <xdr:colOff>325802</xdr:colOff>
      <xdr:row>232</xdr:row>
      <xdr:rowOff>189634</xdr:rowOff>
    </xdr:to>
    <xdr:pic>
      <xdr:nvPicPr>
        <xdr:cNvPr id="38" name="Picture 37" descr="download.jpg"/>
        <xdr:cNvPicPr>
          <a:picLocks noChangeAspect="1"/>
        </xdr:cNvPicPr>
      </xdr:nvPicPr>
      <xdr:blipFill>
        <a:blip xmlns:r="http://schemas.openxmlformats.org/officeDocument/2006/relationships" r:embed="rId3" cstate="print"/>
        <a:stretch>
          <a:fillRect/>
        </a:stretch>
      </xdr:blipFill>
      <xdr:spPr>
        <a:xfrm>
          <a:off x="12487275" y="17449800"/>
          <a:ext cx="468677" cy="389659"/>
        </a:xfrm>
        <a:prstGeom prst="rect">
          <a:avLst/>
        </a:prstGeom>
      </xdr:spPr>
    </xdr:pic>
    <xdr:clientData/>
  </xdr:twoCellAnchor>
  <xdr:twoCellAnchor editAs="oneCell">
    <xdr:from>
      <xdr:col>18</xdr:col>
      <xdr:colOff>0</xdr:colOff>
      <xdr:row>265</xdr:row>
      <xdr:rowOff>64558</xdr:rowOff>
    </xdr:from>
    <xdr:to>
      <xdr:col>18</xdr:col>
      <xdr:colOff>1059</xdr:colOff>
      <xdr:row>265</xdr:row>
      <xdr:rowOff>239684</xdr:rowOff>
    </xdr:to>
    <xdr:pic>
      <xdr:nvPicPr>
        <xdr:cNvPr id="39" name="Picture 77" descr="saraswati 2.jpg"/>
        <xdr:cNvPicPr>
          <a:picLocks noChangeAspect="1"/>
        </xdr:cNvPicPr>
      </xdr:nvPicPr>
      <xdr:blipFill>
        <a:blip xmlns:r="http://schemas.openxmlformats.org/officeDocument/2006/relationships" r:embed="rId1"/>
        <a:srcRect/>
        <a:stretch>
          <a:fillRect/>
        </a:stretch>
      </xdr:blipFill>
      <xdr:spPr bwMode="auto">
        <a:xfrm>
          <a:off x="7800975" y="17714383"/>
          <a:ext cx="1059" cy="175126"/>
        </a:xfrm>
        <a:prstGeom prst="rect">
          <a:avLst/>
        </a:prstGeom>
        <a:noFill/>
        <a:ln w="9525">
          <a:noFill/>
          <a:miter lim="800000"/>
          <a:headEnd/>
          <a:tailEnd/>
        </a:ln>
      </xdr:spPr>
    </xdr:pic>
    <xdr:clientData/>
  </xdr:twoCellAnchor>
  <xdr:twoCellAnchor editAs="oneCell">
    <xdr:from>
      <xdr:col>18</xdr:col>
      <xdr:colOff>0</xdr:colOff>
      <xdr:row>265</xdr:row>
      <xdr:rowOff>64558</xdr:rowOff>
    </xdr:from>
    <xdr:to>
      <xdr:col>18</xdr:col>
      <xdr:colOff>1059</xdr:colOff>
      <xdr:row>266</xdr:row>
      <xdr:rowOff>49184</xdr:rowOff>
    </xdr:to>
    <xdr:pic>
      <xdr:nvPicPr>
        <xdr:cNvPr id="40" name="Picture 77" descr="saraswati 2.jpg"/>
        <xdr:cNvPicPr>
          <a:picLocks noChangeAspect="1"/>
        </xdr:cNvPicPr>
      </xdr:nvPicPr>
      <xdr:blipFill>
        <a:blip xmlns:r="http://schemas.openxmlformats.org/officeDocument/2006/relationships" r:embed="rId1"/>
        <a:srcRect/>
        <a:stretch>
          <a:fillRect/>
        </a:stretch>
      </xdr:blipFill>
      <xdr:spPr bwMode="auto">
        <a:xfrm>
          <a:off x="7800975" y="17714383"/>
          <a:ext cx="1059" cy="260851"/>
        </a:xfrm>
        <a:prstGeom prst="rect">
          <a:avLst/>
        </a:prstGeom>
        <a:noFill/>
        <a:ln w="9525">
          <a:noFill/>
          <a:miter lim="800000"/>
          <a:headEnd/>
          <a:tailEnd/>
        </a:ln>
      </xdr:spPr>
    </xdr:pic>
    <xdr:clientData/>
  </xdr:twoCellAnchor>
  <xdr:twoCellAnchor editAs="oneCell">
    <xdr:from>
      <xdr:col>14</xdr:col>
      <xdr:colOff>266700</xdr:colOff>
      <xdr:row>264</xdr:row>
      <xdr:rowOff>76201</xdr:rowOff>
    </xdr:from>
    <xdr:to>
      <xdr:col>15</xdr:col>
      <xdr:colOff>352426</xdr:colOff>
      <xdr:row>265</xdr:row>
      <xdr:rowOff>238126</xdr:rowOff>
    </xdr:to>
    <xdr:pic>
      <xdr:nvPicPr>
        <xdr:cNvPr id="41" name="Picture 40" descr="download.jpg"/>
        <xdr:cNvPicPr>
          <a:picLocks noChangeAspect="1"/>
        </xdr:cNvPicPr>
      </xdr:nvPicPr>
      <xdr:blipFill>
        <a:blip xmlns:r="http://schemas.openxmlformats.org/officeDocument/2006/relationships" r:embed="rId3" cstate="print"/>
        <a:stretch>
          <a:fillRect/>
        </a:stretch>
      </xdr:blipFill>
      <xdr:spPr>
        <a:xfrm>
          <a:off x="5953125" y="17449801"/>
          <a:ext cx="457201" cy="438150"/>
        </a:xfrm>
        <a:prstGeom prst="rect">
          <a:avLst/>
        </a:prstGeom>
      </xdr:spPr>
    </xdr:pic>
    <xdr:clientData/>
  </xdr:twoCellAnchor>
  <xdr:twoCellAnchor editAs="oneCell">
    <xdr:from>
      <xdr:col>30</xdr:col>
      <xdr:colOff>228600</xdr:colOff>
      <xdr:row>264</xdr:row>
      <xdr:rowOff>76200</xdr:rowOff>
    </xdr:from>
    <xdr:to>
      <xdr:col>31</xdr:col>
      <xdr:colOff>325802</xdr:colOff>
      <xdr:row>265</xdr:row>
      <xdr:rowOff>189634</xdr:rowOff>
    </xdr:to>
    <xdr:pic>
      <xdr:nvPicPr>
        <xdr:cNvPr id="42" name="Picture 41" descr="download.jpg"/>
        <xdr:cNvPicPr>
          <a:picLocks noChangeAspect="1"/>
        </xdr:cNvPicPr>
      </xdr:nvPicPr>
      <xdr:blipFill>
        <a:blip xmlns:r="http://schemas.openxmlformats.org/officeDocument/2006/relationships" r:embed="rId3" cstate="print"/>
        <a:stretch>
          <a:fillRect/>
        </a:stretch>
      </xdr:blipFill>
      <xdr:spPr>
        <a:xfrm>
          <a:off x="12487275" y="17449800"/>
          <a:ext cx="468677" cy="389659"/>
        </a:xfrm>
        <a:prstGeom prst="rect">
          <a:avLst/>
        </a:prstGeom>
      </xdr:spPr>
    </xdr:pic>
    <xdr:clientData/>
  </xdr:twoCellAnchor>
  <xdr:twoCellAnchor editAs="oneCell">
    <xdr:from>
      <xdr:col>18</xdr:col>
      <xdr:colOff>0</xdr:colOff>
      <xdr:row>298</xdr:row>
      <xdr:rowOff>64558</xdr:rowOff>
    </xdr:from>
    <xdr:to>
      <xdr:col>18</xdr:col>
      <xdr:colOff>1059</xdr:colOff>
      <xdr:row>298</xdr:row>
      <xdr:rowOff>239684</xdr:rowOff>
    </xdr:to>
    <xdr:pic>
      <xdr:nvPicPr>
        <xdr:cNvPr id="43" name="Picture 77" descr="saraswati 2.jpg"/>
        <xdr:cNvPicPr>
          <a:picLocks noChangeAspect="1"/>
        </xdr:cNvPicPr>
      </xdr:nvPicPr>
      <xdr:blipFill>
        <a:blip xmlns:r="http://schemas.openxmlformats.org/officeDocument/2006/relationships" r:embed="rId1"/>
        <a:srcRect/>
        <a:stretch>
          <a:fillRect/>
        </a:stretch>
      </xdr:blipFill>
      <xdr:spPr bwMode="auto">
        <a:xfrm>
          <a:off x="7800975" y="17714383"/>
          <a:ext cx="1059" cy="175126"/>
        </a:xfrm>
        <a:prstGeom prst="rect">
          <a:avLst/>
        </a:prstGeom>
        <a:noFill/>
        <a:ln w="9525">
          <a:noFill/>
          <a:miter lim="800000"/>
          <a:headEnd/>
          <a:tailEnd/>
        </a:ln>
      </xdr:spPr>
    </xdr:pic>
    <xdr:clientData/>
  </xdr:twoCellAnchor>
  <xdr:twoCellAnchor editAs="oneCell">
    <xdr:from>
      <xdr:col>18</xdr:col>
      <xdr:colOff>0</xdr:colOff>
      <xdr:row>298</xdr:row>
      <xdr:rowOff>64558</xdr:rowOff>
    </xdr:from>
    <xdr:to>
      <xdr:col>18</xdr:col>
      <xdr:colOff>1059</xdr:colOff>
      <xdr:row>299</xdr:row>
      <xdr:rowOff>49184</xdr:rowOff>
    </xdr:to>
    <xdr:pic>
      <xdr:nvPicPr>
        <xdr:cNvPr id="44" name="Picture 77" descr="saraswati 2.jpg"/>
        <xdr:cNvPicPr>
          <a:picLocks noChangeAspect="1"/>
        </xdr:cNvPicPr>
      </xdr:nvPicPr>
      <xdr:blipFill>
        <a:blip xmlns:r="http://schemas.openxmlformats.org/officeDocument/2006/relationships" r:embed="rId1"/>
        <a:srcRect/>
        <a:stretch>
          <a:fillRect/>
        </a:stretch>
      </xdr:blipFill>
      <xdr:spPr bwMode="auto">
        <a:xfrm>
          <a:off x="7800975" y="17714383"/>
          <a:ext cx="1059" cy="260851"/>
        </a:xfrm>
        <a:prstGeom prst="rect">
          <a:avLst/>
        </a:prstGeom>
        <a:noFill/>
        <a:ln w="9525">
          <a:noFill/>
          <a:miter lim="800000"/>
          <a:headEnd/>
          <a:tailEnd/>
        </a:ln>
      </xdr:spPr>
    </xdr:pic>
    <xdr:clientData/>
  </xdr:twoCellAnchor>
  <xdr:twoCellAnchor editAs="oneCell">
    <xdr:from>
      <xdr:col>14</xdr:col>
      <xdr:colOff>266700</xdr:colOff>
      <xdr:row>297</xdr:row>
      <xdr:rowOff>76201</xdr:rowOff>
    </xdr:from>
    <xdr:to>
      <xdr:col>15</xdr:col>
      <xdr:colOff>352426</xdr:colOff>
      <xdr:row>298</xdr:row>
      <xdr:rowOff>238126</xdr:rowOff>
    </xdr:to>
    <xdr:pic>
      <xdr:nvPicPr>
        <xdr:cNvPr id="45" name="Picture 44" descr="download.jpg"/>
        <xdr:cNvPicPr>
          <a:picLocks noChangeAspect="1"/>
        </xdr:cNvPicPr>
      </xdr:nvPicPr>
      <xdr:blipFill>
        <a:blip xmlns:r="http://schemas.openxmlformats.org/officeDocument/2006/relationships" r:embed="rId3" cstate="print"/>
        <a:stretch>
          <a:fillRect/>
        </a:stretch>
      </xdr:blipFill>
      <xdr:spPr>
        <a:xfrm>
          <a:off x="5953125" y="17449801"/>
          <a:ext cx="457201" cy="438150"/>
        </a:xfrm>
        <a:prstGeom prst="rect">
          <a:avLst/>
        </a:prstGeom>
      </xdr:spPr>
    </xdr:pic>
    <xdr:clientData/>
  </xdr:twoCellAnchor>
  <xdr:twoCellAnchor editAs="oneCell">
    <xdr:from>
      <xdr:col>30</xdr:col>
      <xdr:colOff>228600</xdr:colOff>
      <xdr:row>297</xdr:row>
      <xdr:rowOff>76200</xdr:rowOff>
    </xdr:from>
    <xdr:to>
      <xdr:col>31</xdr:col>
      <xdr:colOff>325802</xdr:colOff>
      <xdr:row>298</xdr:row>
      <xdr:rowOff>189634</xdr:rowOff>
    </xdr:to>
    <xdr:pic>
      <xdr:nvPicPr>
        <xdr:cNvPr id="46" name="Picture 45" descr="download.jpg"/>
        <xdr:cNvPicPr>
          <a:picLocks noChangeAspect="1"/>
        </xdr:cNvPicPr>
      </xdr:nvPicPr>
      <xdr:blipFill>
        <a:blip xmlns:r="http://schemas.openxmlformats.org/officeDocument/2006/relationships" r:embed="rId3" cstate="print"/>
        <a:stretch>
          <a:fillRect/>
        </a:stretch>
      </xdr:blipFill>
      <xdr:spPr>
        <a:xfrm>
          <a:off x="12487275" y="17449800"/>
          <a:ext cx="468677" cy="38965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lass%203rd%20&amp;%204th%20%20Result%20Sheet-2024-By-HL-JAT_30-04-2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सामान्य जानकारी"/>
      <sheetName val="Master sheet"/>
      <sheetName val="Marks Entry 3rd"/>
      <sheetName val="Marks Entry 4th"/>
      <sheetName val="Result Sheet"/>
      <sheetName val="Green sheet"/>
      <sheetName val="Teacher &amp; Cat. Wise Result"/>
      <sheetName val="Result Aggregate"/>
      <sheetName val="Full Marksheet"/>
      <sheetName val="Duble sheet Report Card"/>
    </sheetNames>
    <sheetDataSet>
      <sheetData sheetId="0"/>
      <sheetData sheetId="1">
        <row r="11">
          <cell r="D11" t="str">
            <v>Hindi</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youtu.be/FLTc9ZWc9_Q" TargetMode="External"/><Relationship Id="rId7" Type="http://schemas.openxmlformats.org/officeDocument/2006/relationships/drawing" Target="../drawings/drawing1.xml"/><Relationship Id="rId2" Type="http://schemas.openxmlformats.org/officeDocument/2006/relationships/hyperlink" Target="https://youtu.be/FLTc9ZWc9_Q" TargetMode="External"/><Relationship Id="rId1" Type="http://schemas.openxmlformats.org/officeDocument/2006/relationships/hyperlink" Target="https://youtube.com/c/Heeralaljat" TargetMode="External"/><Relationship Id="rId6" Type="http://schemas.openxmlformats.org/officeDocument/2006/relationships/printerSettings" Target="../printerSettings/printerSettings1.bin"/><Relationship Id="rId5" Type="http://schemas.openxmlformats.org/officeDocument/2006/relationships/hyperlink" Target="https://youtu.be/KH69Y_uPILw" TargetMode="External"/><Relationship Id="rId4" Type="http://schemas.openxmlformats.org/officeDocument/2006/relationships/hyperlink" Target="https://youtu.be/KH69Y_uPILw" TargetMode="Externa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hyperlink" Target="https://youtu.be/FLTc9ZWc9_Q" TargetMode="External"/><Relationship Id="rId2" Type="http://schemas.openxmlformats.org/officeDocument/2006/relationships/hyperlink" Target="mailto:ocdcdabok2003@gmail.com" TargetMode="External"/><Relationship Id="rId1" Type="http://schemas.openxmlformats.org/officeDocument/2006/relationships/hyperlink" Target="mailto:heeralaljatchandawal@gmail.com"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youtu.be/ThY9TGuohzE"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youtu.be/ThY9TGuohzE"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9.bin"/><Relationship Id="rId1" Type="http://schemas.openxmlformats.org/officeDocument/2006/relationships/hyperlink" Target="https://youtu.be/ThY9TGuohzE"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dimension ref="B2:N50"/>
  <sheetViews>
    <sheetView showGridLines="0" showRowColHeaders="0" tabSelected="1" topLeftCell="C1" workbookViewId="0">
      <selection activeCell="J57" sqref="J57"/>
    </sheetView>
  </sheetViews>
  <sheetFormatPr defaultRowHeight="15"/>
  <cols>
    <col min="1" max="1" width="5.375" customWidth="1"/>
    <col min="2" max="2" width="3.25" customWidth="1"/>
    <col min="3" max="3" width="14.125" customWidth="1"/>
    <col min="4" max="6" width="25.75" customWidth="1"/>
    <col min="7" max="7" width="11.25" customWidth="1"/>
    <col min="8" max="8" width="22.75" customWidth="1"/>
    <col min="9" max="9" width="4.125" customWidth="1"/>
    <col min="11" max="11" width="13.125" customWidth="1"/>
    <col min="12" max="12" width="16" customWidth="1"/>
    <col min="13" max="13" width="13.625" customWidth="1"/>
    <col min="14" max="14" width="14.375" customWidth="1"/>
  </cols>
  <sheetData>
    <row r="2" spans="2:14">
      <c r="B2" s="12"/>
      <c r="C2" s="12"/>
      <c r="D2" s="12"/>
      <c r="E2" s="12"/>
      <c r="F2" s="12"/>
      <c r="G2" s="12"/>
      <c r="H2" s="12"/>
      <c r="I2" s="12"/>
    </row>
    <row r="3" spans="2:14" ht="31.5" customHeight="1">
      <c r="B3" s="12"/>
      <c r="C3" s="529" t="s">
        <v>262</v>
      </c>
      <c r="D3" s="529"/>
      <c r="E3" s="529"/>
      <c r="F3" s="529"/>
      <c r="G3" s="529"/>
      <c r="H3" s="529"/>
      <c r="I3" s="12"/>
      <c r="L3" s="525" t="s">
        <v>34</v>
      </c>
      <c r="M3" s="525"/>
      <c r="N3" s="525"/>
    </row>
    <row r="4" spans="2:14" ht="21" customHeight="1">
      <c r="B4" s="12"/>
      <c r="C4" s="528" t="s">
        <v>73</v>
      </c>
      <c r="D4" s="528"/>
      <c r="E4" s="528"/>
      <c r="F4" s="528"/>
      <c r="G4" s="528"/>
      <c r="H4" s="528"/>
      <c r="I4" s="12"/>
      <c r="L4" s="525"/>
      <c r="M4" s="525"/>
      <c r="N4" s="525"/>
    </row>
    <row r="5" spans="2:14" ht="39.950000000000003" customHeight="1">
      <c r="B5" s="12"/>
      <c r="C5" s="526" t="s">
        <v>223</v>
      </c>
      <c r="D5" s="527"/>
      <c r="E5" s="527"/>
      <c r="F5" s="527"/>
      <c r="G5" s="527"/>
      <c r="H5" s="527"/>
      <c r="I5" s="12"/>
      <c r="L5" s="502" t="s">
        <v>278</v>
      </c>
      <c r="M5" s="502"/>
      <c r="N5" s="502"/>
    </row>
    <row r="6" spans="2:14" ht="47.25" customHeight="1">
      <c r="B6" s="12"/>
      <c r="C6" s="556" t="s">
        <v>224</v>
      </c>
      <c r="D6" s="557"/>
      <c r="E6" s="557"/>
      <c r="F6" s="557"/>
      <c r="G6" s="557"/>
      <c r="H6" s="557"/>
      <c r="I6" s="12"/>
      <c r="K6" s="531" t="s">
        <v>222</v>
      </c>
      <c r="L6" s="531"/>
      <c r="M6" s="530" t="s">
        <v>230</v>
      </c>
      <c r="N6" s="530"/>
    </row>
    <row r="7" spans="2:14" ht="46.5" customHeight="1" thickBot="1">
      <c r="B7" s="12"/>
      <c r="C7" s="558" t="s">
        <v>74</v>
      </c>
      <c r="D7" s="559"/>
      <c r="E7" s="559"/>
      <c r="F7" s="559"/>
      <c r="G7" s="559"/>
      <c r="H7" s="559"/>
      <c r="I7" s="12"/>
      <c r="K7" s="532">
        <v>45760</v>
      </c>
      <c r="L7" s="532"/>
      <c r="M7" s="13"/>
      <c r="N7" s="13"/>
    </row>
    <row r="8" spans="2:14" ht="29.25" customHeight="1" thickBot="1">
      <c r="B8" s="12"/>
      <c r="C8" s="19" t="s">
        <v>36</v>
      </c>
      <c r="D8" s="213" t="s">
        <v>37</v>
      </c>
      <c r="E8" s="216" t="s">
        <v>130</v>
      </c>
      <c r="F8" s="208" t="s">
        <v>138</v>
      </c>
      <c r="G8" s="560" t="s">
        <v>75</v>
      </c>
      <c r="H8" s="561"/>
      <c r="I8" s="12"/>
      <c r="K8" s="533" t="s">
        <v>218</v>
      </c>
      <c r="L8" s="534"/>
      <c r="M8" s="535"/>
    </row>
    <row r="9" spans="2:14" ht="21" customHeight="1" thickBot="1">
      <c r="B9" s="12"/>
      <c r="C9" s="210">
        <v>1</v>
      </c>
      <c r="D9" s="214" t="s">
        <v>38</v>
      </c>
      <c r="E9" s="209" t="s">
        <v>254</v>
      </c>
      <c r="F9" s="21" t="s">
        <v>255</v>
      </c>
      <c r="G9" s="518" t="s">
        <v>259</v>
      </c>
      <c r="H9" s="519"/>
      <c r="I9" s="12"/>
      <c r="K9" s="536"/>
      <c r="L9" s="537"/>
      <c r="M9" s="538"/>
    </row>
    <row r="10" spans="2:14" ht="21" customHeight="1" thickBot="1">
      <c r="B10" s="12"/>
      <c r="C10" s="211">
        <v>2</v>
      </c>
      <c r="D10" s="215" t="s">
        <v>39</v>
      </c>
      <c r="E10" s="209" t="s">
        <v>256</v>
      </c>
      <c r="F10" s="21" t="s">
        <v>257</v>
      </c>
      <c r="G10" s="518" t="s">
        <v>258</v>
      </c>
      <c r="H10" s="519"/>
      <c r="I10" s="12"/>
      <c r="K10" s="536"/>
      <c r="L10" s="537"/>
      <c r="M10" s="538"/>
    </row>
    <row r="11" spans="2:14" ht="18.75" customHeight="1" thickBot="1">
      <c r="B11" s="12"/>
      <c r="C11" s="210">
        <v>3</v>
      </c>
      <c r="D11" s="215" t="s">
        <v>40</v>
      </c>
      <c r="E11" s="209" t="s">
        <v>254</v>
      </c>
      <c r="F11" s="21" t="s">
        <v>255</v>
      </c>
      <c r="G11" s="518" t="s">
        <v>260</v>
      </c>
      <c r="H11" s="519"/>
      <c r="I11" s="12"/>
      <c r="K11" s="536"/>
      <c r="L11" s="537"/>
      <c r="M11" s="538"/>
    </row>
    <row r="12" spans="2:14" ht="21.75" customHeight="1" thickBot="1">
      <c r="B12" s="12"/>
      <c r="C12" s="212">
        <v>4</v>
      </c>
      <c r="D12" s="215" t="s">
        <v>119</v>
      </c>
      <c r="E12" s="209" t="s">
        <v>254</v>
      </c>
      <c r="F12" s="21" t="s">
        <v>255</v>
      </c>
      <c r="G12" s="554" t="s">
        <v>259</v>
      </c>
      <c r="H12" s="555"/>
      <c r="I12" s="12"/>
      <c r="K12" s="536"/>
      <c r="L12" s="537"/>
      <c r="M12" s="538"/>
    </row>
    <row r="13" spans="2:14" ht="21" customHeight="1" thickBot="1">
      <c r="B13" s="12"/>
      <c r="C13" s="562" t="s">
        <v>123</v>
      </c>
      <c r="D13" s="563"/>
      <c r="E13" s="563"/>
      <c r="F13" s="563"/>
      <c r="G13" s="563"/>
      <c r="H13" s="564"/>
      <c r="I13" s="12"/>
      <c r="K13" s="539"/>
      <c r="L13" s="540"/>
      <c r="M13" s="541"/>
    </row>
    <row r="14" spans="2:14" ht="21" customHeight="1" thickBot="1">
      <c r="B14" s="12"/>
      <c r="C14" s="562"/>
      <c r="D14" s="563"/>
      <c r="E14" s="563"/>
      <c r="F14" s="563"/>
      <c r="G14" s="563"/>
      <c r="H14" s="564"/>
      <c r="I14" s="12"/>
    </row>
    <row r="15" spans="2:14" ht="21" customHeight="1" thickTop="1" thickBot="1">
      <c r="B15" s="12"/>
      <c r="C15" s="18"/>
      <c r="D15" s="512" t="s">
        <v>43</v>
      </c>
      <c r="E15" s="512"/>
      <c r="F15" s="221" t="s">
        <v>44</v>
      </c>
      <c r="G15" s="205"/>
      <c r="H15" s="542" t="s">
        <v>261</v>
      </c>
      <c r="I15" s="12"/>
    </row>
    <row r="16" spans="2:14" ht="21" customHeight="1" thickTop="1" thickBot="1">
      <c r="B16" s="12"/>
      <c r="C16" s="18"/>
      <c r="D16" s="512" t="s">
        <v>131</v>
      </c>
      <c r="E16" s="512"/>
      <c r="F16" s="221" t="s">
        <v>45</v>
      </c>
      <c r="G16" s="205"/>
      <c r="H16" s="543"/>
      <c r="I16" s="12"/>
      <c r="K16" s="545" t="s">
        <v>229</v>
      </c>
      <c r="L16" s="546"/>
      <c r="M16" s="547"/>
    </row>
    <row r="17" spans="2:13" ht="21" customHeight="1" thickTop="1" thickBot="1">
      <c r="B17" s="12"/>
      <c r="C17" s="18"/>
      <c r="D17" s="512" t="s">
        <v>132</v>
      </c>
      <c r="E17" s="512"/>
      <c r="F17" s="221" t="s">
        <v>46</v>
      </c>
      <c r="G17" s="205"/>
      <c r="H17" s="543"/>
      <c r="I17" s="12"/>
      <c r="K17" s="548"/>
      <c r="L17" s="549"/>
      <c r="M17" s="550"/>
    </row>
    <row r="18" spans="2:13" ht="21" customHeight="1" thickTop="1" thickBot="1">
      <c r="B18" s="12"/>
      <c r="C18" s="18"/>
      <c r="D18" s="512" t="s">
        <v>133</v>
      </c>
      <c r="E18" s="512"/>
      <c r="F18" s="221" t="s">
        <v>47</v>
      </c>
      <c r="G18" s="205"/>
      <c r="H18" s="544"/>
      <c r="I18" s="12"/>
      <c r="K18" s="548"/>
      <c r="L18" s="549"/>
      <c r="M18" s="550"/>
    </row>
    <row r="19" spans="2:13" ht="21" customHeight="1" thickTop="1" thickBot="1">
      <c r="B19" s="12"/>
      <c r="C19" s="18"/>
      <c r="D19" s="512" t="s">
        <v>134</v>
      </c>
      <c r="E19" s="512"/>
      <c r="F19" s="221" t="s">
        <v>48</v>
      </c>
      <c r="G19" s="205"/>
      <c r="H19" s="206"/>
      <c r="I19" s="12"/>
      <c r="K19" s="548"/>
      <c r="L19" s="549"/>
      <c r="M19" s="550"/>
    </row>
    <row r="20" spans="2:13" ht="21" customHeight="1" thickTop="1" thickBot="1">
      <c r="B20" s="12"/>
      <c r="C20" s="18"/>
      <c r="D20" s="512" t="s">
        <v>135</v>
      </c>
      <c r="E20" s="512"/>
      <c r="F20" s="221" t="s">
        <v>49</v>
      </c>
      <c r="G20" s="205"/>
      <c r="H20" s="206"/>
      <c r="I20" s="12"/>
      <c r="K20" s="548"/>
      <c r="L20" s="549"/>
      <c r="M20" s="550"/>
    </row>
    <row r="21" spans="2:13" ht="21" customHeight="1" thickTop="1" thickBot="1">
      <c r="B21" s="12"/>
      <c r="C21" s="18"/>
      <c r="D21" s="5"/>
      <c r="E21" s="5"/>
      <c r="F21" s="5"/>
      <c r="G21" s="205"/>
      <c r="H21" s="206"/>
      <c r="I21" s="12"/>
      <c r="K21" s="548"/>
      <c r="L21" s="549"/>
      <c r="M21" s="550"/>
    </row>
    <row r="22" spans="2:13" ht="21" customHeight="1" thickBot="1">
      <c r="B22" s="12"/>
      <c r="C22" s="18"/>
      <c r="D22" s="513" t="s">
        <v>76</v>
      </c>
      <c r="E22" s="514"/>
      <c r="F22" s="514"/>
      <c r="G22" s="514"/>
      <c r="H22" s="515"/>
      <c r="I22" s="12"/>
      <c r="K22" s="548"/>
      <c r="L22" s="549"/>
      <c r="M22" s="550"/>
    </row>
    <row r="23" spans="2:13" ht="21" customHeight="1" thickBot="1">
      <c r="B23" s="12"/>
      <c r="C23" s="18">
        <v>81</v>
      </c>
      <c r="D23" s="516" t="s">
        <v>41</v>
      </c>
      <c r="E23" s="517"/>
      <c r="F23" s="21">
        <v>100</v>
      </c>
      <c r="G23" s="518" t="s">
        <v>42</v>
      </c>
      <c r="H23" s="519"/>
      <c r="I23" s="12"/>
      <c r="K23" s="548"/>
      <c r="L23" s="549"/>
      <c r="M23" s="550"/>
    </row>
    <row r="24" spans="2:13" ht="21" customHeight="1" thickBot="1">
      <c r="B24" s="12"/>
      <c r="C24" s="18">
        <v>82</v>
      </c>
      <c r="D24" s="516" t="s">
        <v>51</v>
      </c>
      <c r="E24" s="517"/>
      <c r="F24" s="21">
        <v>100</v>
      </c>
      <c r="G24" s="520"/>
      <c r="H24" s="521"/>
      <c r="I24" s="12"/>
      <c r="K24" s="551"/>
      <c r="L24" s="552"/>
      <c r="M24" s="553"/>
    </row>
    <row r="25" spans="2:13" ht="21" customHeight="1" thickBot="1">
      <c r="B25" s="12"/>
      <c r="C25" s="17">
        <v>83</v>
      </c>
      <c r="D25" s="516" t="s">
        <v>50</v>
      </c>
      <c r="E25" s="517"/>
      <c r="F25" s="21">
        <v>100</v>
      </c>
      <c r="G25" s="522"/>
      <c r="H25" s="523"/>
      <c r="I25" s="12"/>
      <c r="K25" s="222"/>
      <c r="L25" s="222"/>
      <c r="M25" s="222"/>
    </row>
    <row r="26" spans="2:13" ht="31.5" customHeight="1">
      <c r="B26" s="12"/>
      <c r="C26" s="18"/>
      <c r="D26" s="524" t="s">
        <v>77</v>
      </c>
      <c r="E26" s="524"/>
      <c r="F26" s="524"/>
      <c r="G26" s="524"/>
      <c r="H26" s="524"/>
      <c r="I26" s="12"/>
      <c r="K26" s="222"/>
      <c r="L26" s="222"/>
      <c r="M26" s="222"/>
    </row>
    <row r="27" spans="2:13" ht="21" customHeight="1">
      <c r="B27" s="12"/>
      <c r="C27" s="18"/>
      <c r="D27" s="509" t="s">
        <v>43</v>
      </c>
      <c r="E27" s="509"/>
      <c r="F27" s="20" t="s">
        <v>44</v>
      </c>
      <c r="G27" s="16"/>
      <c r="H27" s="16"/>
      <c r="I27" s="12"/>
      <c r="K27" s="222"/>
      <c r="L27" s="222"/>
      <c r="M27" s="222"/>
    </row>
    <row r="28" spans="2:13" ht="21" customHeight="1">
      <c r="B28" s="12"/>
      <c r="C28" s="18"/>
      <c r="D28" s="509" t="s">
        <v>125</v>
      </c>
      <c r="E28" s="509"/>
      <c r="F28" s="207" t="s">
        <v>124</v>
      </c>
      <c r="G28" s="16"/>
      <c r="H28" s="16"/>
      <c r="I28" s="12"/>
      <c r="K28" s="222"/>
      <c r="L28" s="222"/>
      <c r="M28" s="222"/>
    </row>
    <row r="29" spans="2:13" ht="21" customHeight="1">
      <c r="B29" s="12"/>
      <c r="C29" s="18"/>
      <c r="D29" s="509" t="s">
        <v>126</v>
      </c>
      <c r="E29" s="509"/>
      <c r="F29" s="207" t="s">
        <v>45</v>
      </c>
      <c r="G29" s="16"/>
      <c r="H29" s="16"/>
      <c r="I29" s="12"/>
    </row>
    <row r="30" spans="2:13" ht="21" customHeight="1">
      <c r="B30" s="12"/>
      <c r="C30" s="18"/>
      <c r="D30" s="509" t="s">
        <v>127</v>
      </c>
      <c r="E30" s="509"/>
      <c r="F30" s="207" t="s">
        <v>46</v>
      </c>
      <c r="G30" s="16"/>
      <c r="H30" s="16"/>
      <c r="I30" s="12"/>
    </row>
    <row r="31" spans="2:13" ht="21" customHeight="1">
      <c r="B31" s="12"/>
      <c r="C31" s="18"/>
      <c r="D31" s="509" t="s">
        <v>128</v>
      </c>
      <c r="E31" s="509"/>
      <c r="F31" s="207" t="s">
        <v>47</v>
      </c>
      <c r="G31" s="16"/>
      <c r="H31" s="16"/>
      <c r="I31" s="12"/>
    </row>
    <row r="32" spans="2:13" ht="21" customHeight="1">
      <c r="B32" s="12"/>
      <c r="C32" s="18"/>
      <c r="D32" s="509" t="s">
        <v>129</v>
      </c>
      <c r="E32" s="509"/>
      <c r="F32" s="207" t="s">
        <v>48</v>
      </c>
      <c r="G32" s="16"/>
      <c r="H32" s="16"/>
      <c r="I32" s="12"/>
    </row>
    <row r="33" spans="2:9" ht="21" customHeight="1">
      <c r="B33" s="12"/>
      <c r="C33" s="18"/>
      <c r="D33" s="16"/>
      <c r="E33" s="16"/>
      <c r="F33" s="16"/>
      <c r="G33" s="16"/>
      <c r="H33" s="16"/>
      <c r="I33" s="12"/>
    </row>
    <row r="34" spans="2:9" ht="39.950000000000003" customHeight="1">
      <c r="B34" s="12"/>
      <c r="C34" s="503" t="s">
        <v>29</v>
      </c>
      <c r="D34" s="504"/>
      <c r="E34" s="504"/>
      <c r="F34" s="504"/>
      <c r="G34" s="504"/>
      <c r="H34" s="504"/>
      <c r="I34" s="12"/>
    </row>
    <row r="35" spans="2:9">
      <c r="B35" s="12"/>
      <c r="C35" s="12"/>
      <c r="D35" s="12"/>
      <c r="E35" s="12"/>
      <c r="F35" s="12"/>
      <c r="G35" s="12"/>
      <c r="H35" s="12"/>
      <c r="I35" s="12"/>
    </row>
    <row r="37" spans="2:9" ht="26.25" customHeight="1">
      <c r="C37" s="505" t="s">
        <v>241</v>
      </c>
      <c r="D37" s="505"/>
      <c r="E37" s="505"/>
      <c r="F37" s="505"/>
      <c r="G37" s="505"/>
      <c r="H37" s="505"/>
    </row>
    <row r="38" spans="2:9" ht="17.25">
      <c r="F38" s="511" t="s">
        <v>219</v>
      </c>
      <c r="G38" s="511"/>
      <c r="H38" s="511"/>
    </row>
    <row r="39" spans="2:9" ht="24.95" customHeight="1">
      <c r="C39" s="506" t="s">
        <v>30</v>
      </c>
      <c r="D39" s="506"/>
      <c r="E39" s="506"/>
      <c r="F39" s="506"/>
      <c r="G39" s="506"/>
      <c r="H39" s="506"/>
    </row>
    <row r="40" spans="2:9" ht="24.95" customHeight="1">
      <c r="C40" s="507" t="s">
        <v>31</v>
      </c>
      <c r="D40" s="507"/>
      <c r="E40" s="507"/>
      <c r="F40" s="507"/>
      <c r="G40" s="507"/>
      <c r="H40" s="507"/>
    </row>
    <row r="41" spans="2:9" ht="24.95" customHeight="1">
      <c r="C41" s="508" t="s">
        <v>240</v>
      </c>
      <c r="D41" s="508"/>
      <c r="E41" s="508"/>
      <c r="F41" s="508"/>
      <c r="G41" s="508"/>
      <c r="H41" s="508"/>
    </row>
    <row r="42" spans="2:9" ht="24.95" customHeight="1">
      <c r="C42" s="510" t="s">
        <v>32</v>
      </c>
      <c r="D42" s="510"/>
      <c r="E42" s="510"/>
      <c r="F42" s="510"/>
      <c r="G42" s="510"/>
      <c r="H42" s="510"/>
    </row>
    <row r="43" spans="2:9" ht="23.25" customHeight="1">
      <c r="C43" s="500" t="s">
        <v>33</v>
      </c>
      <c r="D43" s="500"/>
      <c r="E43" s="500"/>
      <c r="F43" s="500"/>
      <c r="G43" s="500"/>
      <c r="H43" s="500"/>
    </row>
    <row r="46" spans="2:9" ht="22.5" customHeight="1">
      <c r="C46" s="501" t="s">
        <v>35</v>
      </c>
      <c r="D46" s="501"/>
      <c r="E46" s="501"/>
      <c r="F46" s="501"/>
      <c r="G46" s="501"/>
      <c r="H46" s="501"/>
    </row>
    <row r="47" spans="2:9" ht="18.75">
      <c r="C47" s="502" t="s">
        <v>278</v>
      </c>
      <c r="D47" s="500"/>
      <c r="E47" s="500"/>
      <c r="F47" s="500"/>
      <c r="G47" s="500"/>
      <c r="H47" s="500"/>
    </row>
    <row r="50" spans="5:6" ht="18.75">
      <c r="E50" s="530" t="s">
        <v>230</v>
      </c>
      <c r="F50" s="530"/>
    </row>
  </sheetData>
  <sheetProtection password="C1FB" sheet="1" objects="1" scenarios="1" selectLockedCells="1"/>
  <mergeCells count="48">
    <mergeCell ref="E50:F50"/>
    <mergeCell ref="M6:N6"/>
    <mergeCell ref="K6:L6"/>
    <mergeCell ref="K7:L7"/>
    <mergeCell ref="K8:M13"/>
    <mergeCell ref="H15:H18"/>
    <mergeCell ref="K16:M24"/>
    <mergeCell ref="G10:H10"/>
    <mergeCell ref="G11:H11"/>
    <mergeCell ref="G12:H12"/>
    <mergeCell ref="C6:H6"/>
    <mergeCell ref="C7:H7"/>
    <mergeCell ref="G8:H8"/>
    <mergeCell ref="G9:H9"/>
    <mergeCell ref="C13:H14"/>
    <mergeCell ref="D15:E15"/>
    <mergeCell ref="D16:E16"/>
    <mergeCell ref="D17:E17"/>
    <mergeCell ref="L5:N5"/>
    <mergeCell ref="L3:N4"/>
    <mergeCell ref="C5:H5"/>
    <mergeCell ref="C4:H4"/>
    <mergeCell ref="C3:H3"/>
    <mergeCell ref="D18:E18"/>
    <mergeCell ref="D19:E19"/>
    <mergeCell ref="D20:E20"/>
    <mergeCell ref="D22:H22"/>
    <mergeCell ref="D28:E28"/>
    <mergeCell ref="D25:E25"/>
    <mergeCell ref="D23:E23"/>
    <mergeCell ref="D24:E24"/>
    <mergeCell ref="G23:H25"/>
    <mergeCell ref="D26:H26"/>
    <mergeCell ref="D27:E27"/>
    <mergeCell ref="D29:E29"/>
    <mergeCell ref="D32:E32"/>
    <mergeCell ref="D30:E30"/>
    <mergeCell ref="D31:E31"/>
    <mergeCell ref="C42:H42"/>
    <mergeCell ref="F38:H38"/>
    <mergeCell ref="C43:H43"/>
    <mergeCell ref="C46:H46"/>
    <mergeCell ref="C47:H47"/>
    <mergeCell ref="C34:H34"/>
    <mergeCell ref="C37:H37"/>
    <mergeCell ref="C39:H39"/>
    <mergeCell ref="C40:H40"/>
    <mergeCell ref="C41:H41"/>
  </mergeCells>
  <hyperlinks>
    <hyperlink ref="C43" r:id="rId1"/>
    <hyperlink ref="L5" r:id="rId2"/>
    <hyperlink ref="C47" r:id="rId3"/>
    <hyperlink ref="E50" r:id="rId4"/>
    <hyperlink ref="M6" r:id="rId5"/>
  </hyperlinks>
  <pageMargins left="0.7" right="0.7" top="0.75" bottom="0.75" header="0.3" footer="0.3"/>
  <pageSetup orientation="portrait" r:id="rId6"/>
  <drawing r:id="rId7"/>
</worksheet>
</file>

<file path=xl/worksheets/sheet10.xml><?xml version="1.0" encoding="utf-8"?>
<worksheet xmlns="http://schemas.openxmlformats.org/spreadsheetml/2006/main" xmlns:r="http://schemas.openxmlformats.org/officeDocument/2006/relationships">
  <dimension ref="A1:AO329"/>
  <sheetViews>
    <sheetView showGridLines="0" view="pageBreakPreview" zoomScaleSheetLayoutView="100" workbookViewId="0">
      <selection activeCell="AH11" sqref="AH11"/>
    </sheetView>
  </sheetViews>
  <sheetFormatPr defaultRowHeight="15"/>
  <cols>
    <col min="1" max="1" width="4.125" customWidth="1"/>
    <col min="2" max="2" width="13" customWidth="1"/>
    <col min="3" max="4" width="4.375" customWidth="1"/>
    <col min="5" max="5" width="4.75" customWidth="1"/>
    <col min="6" max="6" width="4.5" customWidth="1"/>
    <col min="7" max="9" width="5" customWidth="1"/>
    <col min="10" max="10" width="4.375" customWidth="1"/>
    <col min="11" max="12" width="5.625" customWidth="1"/>
    <col min="13" max="14" width="4.625" customWidth="1"/>
    <col min="15" max="15" width="4.875" customWidth="1"/>
    <col min="16" max="16" width="5.75" customWidth="1"/>
    <col min="17" max="17" width="4.125" customWidth="1"/>
    <col min="18" max="18" width="13" customWidth="1"/>
    <col min="19" max="20" width="4.375" customWidth="1"/>
    <col min="21" max="22" width="5.125" customWidth="1"/>
    <col min="23" max="23" width="5" customWidth="1"/>
    <col min="24" max="25" width="5.125" customWidth="1"/>
    <col min="26" max="26" width="4.375" customWidth="1"/>
    <col min="27" max="28" width="5.625" customWidth="1"/>
    <col min="29" max="30" width="4.625" customWidth="1"/>
    <col min="31" max="31" width="4.875" customWidth="1"/>
    <col min="32" max="32" width="5.75" customWidth="1"/>
    <col min="40" max="41" width="9" hidden="1" customWidth="1"/>
  </cols>
  <sheetData>
    <row r="1" spans="1:40" s="41" customFormat="1" ht="24.75" customHeight="1">
      <c r="A1" s="91"/>
      <c r="B1" s="950" t="str">
        <f>IF('Master sheet'!$D$14="Hindi","वार्षिक रिपोर्ट कार्ड ","Report Card")</f>
        <v xml:space="preserve">वार्षिक रिपोर्ट कार्ड </v>
      </c>
      <c r="C1" s="950"/>
      <c r="D1" s="950"/>
      <c r="E1" s="950"/>
      <c r="F1" s="950"/>
      <c r="G1" s="950"/>
      <c r="H1" s="950"/>
      <c r="I1" s="950"/>
      <c r="J1" s="950"/>
      <c r="K1" s="950"/>
      <c r="L1" s="950"/>
      <c r="M1" s="950"/>
      <c r="N1" s="950"/>
      <c r="O1" s="950"/>
      <c r="P1" s="950"/>
      <c r="Q1" s="1006" t="s">
        <v>91</v>
      </c>
      <c r="R1" s="950" t="str">
        <f>IF('Master sheet'!$D$14="Hindi","वार्षिक रिपोर्ट कार्ड ","Report Card")</f>
        <v xml:space="preserve">वार्षिक रिपोर्ट कार्ड </v>
      </c>
      <c r="S1" s="950"/>
      <c r="T1" s="950"/>
      <c r="U1" s="950"/>
      <c r="V1" s="950"/>
      <c r="W1" s="950"/>
      <c r="X1" s="950"/>
      <c r="Y1" s="950"/>
      <c r="Z1" s="950"/>
      <c r="AA1" s="950"/>
      <c r="AB1" s="950"/>
      <c r="AC1" s="950"/>
      <c r="AD1" s="950"/>
      <c r="AE1" s="950"/>
      <c r="AF1" s="950"/>
      <c r="AH1" s="70"/>
      <c r="AI1" s="70"/>
      <c r="AJ1" s="70"/>
      <c r="AK1" s="70"/>
      <c r="AL1" s="70"/>
    </row>
    <row r="2" spans="1:40" s="41" customFormat="1" ht="22.5" customHeight="1" thickBot="1">
      <c r="A2" s="91"/>
      <c r="B2" s="961" t="str">
        <f>IF('Master sheet'!$D$14="Hindi","शिक्षा विभाग, राजस्थान सरकार","Education Department, Rajasthan Government")</f>
        <v>शिक्षा विभाग, राजस्थान सरकार</v>
      </c>
      <c r="C2" s="961"/>
      <c r="D2" s="961"/>
      <c r="E2" s="961"/>
      <c r="F2" s="961"/>
      <c r="G2" s="961"/>
      <c r="H2" s="961"/>
      <c r="I2" s="961"/>
      <c r="J2" s="961"/>
      <c r="K2" s="961"/>
      <c r="L2" s="961"/>
      <c r="M2" s="961"/>
      <c r="N2" s="961"/>
      <c r="O2" s="961"/>
      <c r="P2" s="961"/>
      <c r="Q2" s="1006"/>
      <c r="R2" s="961" t="str">
        <f>IF('Master sheet'!$D$14="Hindi","शिक्षा विभाग, राजस्थान सरकार","Education Department, Rajasthan Government")</f>
        <v>शिक्षा विभाग, राजस्थान सरकार</v>
      </c>
      <c r="S2" s="961"/>
      <c r="T2" s="961"/>
      <c r="U2" s="961"/>
      <c r="V2" s="961"/>
      <c r="W2" s="961"/>
      <c r="X2" s="961"/>
      <c r="Y2" s="961"/>
      <c r="Z2" s="961"/>
      <c r="AA2" s="961"/>
      <c r="AB2" s="961"/>
      <c r="AC2" s="961"/>
      <c r="AD2" s="961"/>
      <c r="AE2" s="961"/>
      <c r="AF2" s="961"/>
      <c r="AH2" s="70"/>
      <c r="AI2" s="70"/>
      <c r="AJ2" s="71" t="s">
        <v>78</v>
      </c>
      <c r="AK2" s="70"/>
      <c r="AL2" s="70"/>
    </row>
    <row r="3" spans="1:40" s="41" customFormat="1" ht="24" customHeight="1" thickBot="1">
      <c r="A3" s="91"/>
      <c r="B3" s="1007" t="str">
        <f>IF('Master sheet'!$D$14="Hindi","विद्यालय का नाम :-","School Name :- ")</f>
        <v>विद्यालय का नाम :-</v>
      </c>
      <c r="C3" s="1007"/>
      <c r="D3" s="1007"/>
      <c r="E3" s="1008" t="str">
        <f>IF(AND(N8=""),"",IF('Master sheet'!$D$14="Hindi",'Master sheet'!$D$8,'Master sheet'!$D$7))</f>
        <v>महात्मा गाँधी राजकीय विद्यालय (अंग्रेजी माध्यम) बर, ब्यावर</v>
      </c>
      <c r="F3" s="1008"/>
      <c r="G3" s="1008"/>
      <c r="H3" s="1008"/>
      <c r="I3" s="1008"/>
      <c r="J3" s="1008"/>
      <c r="K3" s="1008"/>
      <c r="L3" s="1008"/>
      <c r="M3" s="1008"/>
      <c r="N3" s="1008"/>
      <c r="O3" s="1008"/>
      <c r="P3" s="1008"/>
      <c r="Q3" s="1006"/>
      <c r="R3" s="1007" t="str">
        <f>IF('Master sheet'!$D$14="Hindi","विद्यालय का नाम :-","School Name :- ")</f>
        <v>विद्यालय का नाम :-</v>
      </c>
      <c r="S3" s="1007"/>
      <c r="T3" s="1007"/>
      <c r="U3" s="1008" t="str">
        <f>IF(AND(AD8=""),"",IF('Master sheet'!$D$14="Hindi",'Master sheet'!$D$8,'Master sheet'!$D$7))</f>
        <v>महात्मा गाँधी राजकीय विद्यालय (अंग्रेजी माध्यम) बर, ब्यावर</v>
      </c>
      <c r="V3" s="1008"/>
      <c r="W3" s="1008"/>
      <c r="X3" s="1008"/>
      <c r="Y3" s="1008"/>
      <c r="Z3" s="1008"/>
      <c r="AA3" s="1008"/>
      <c r="AB3" s="1008"/>
      <c r="AC3" s="1008"/>
      <c r="AD3" s="1008"/>
      <c r="AE3" s="1008"/>
      <c r="AF3" s="1008"/>
      <c r="AH3" s="70"/>
      <c r="AI3" s="72"/>
      <c r="AJ3" s="71" t="s">
        <v>79</v>
      </c>
      <c r="AK3" s="72"/>
      <c r="AL3" s="70"/>
    </row>
    <row r="4" spans="1:40" s="41" customFormat="1" ht="15.75" customHeight="1">
      <c r="A4" s="91"/>
      <c r="B4" s="315"/>
      <c r="C4" s="315"/>
      <c r="D4" s="315"/>
      <c r="E4" s="1004" t="str">
        <f>IF(AND(N8=""),"",IF('Master sheet'!$D$14="Hindi",CONCATENATE("(विद्यालय मान्यता क्रमांक व वर्ष : ","  ",'Master sheet'!$D$6),CONCATENATE("(School Recognition Number &amp; Years : ","  ",'Master sheet'!$D$6)))</f>
        <v>(विद्यालय मान्यता क्रमांक व वर्ष :   शिक्षा/पाली/1995/2001</v>
      </c>
      <c r="F4" s="1004"/>
      <c r="G4" s="1004"/>
      <c r="H4" s="1004"/>
      <c r="I4" s="1004"/>
      <c r="J4" s="1004"/>
      <c r="K4" s="1004"/>
      <c r="L4" s="1004"/>
      <c r="M4" s="1004"/>
      <c r="N4" s="1004"/>
      <c r="O4" s="1004"/>
      <c r="P4" s="1004"/>
      <c r="Q4" s="1006"/>
      <c r="R4" s="315"/>
      <c r="S4" s="315"/>
      <c r="T4" s="315"/>
      <c r="U4" s="1004" t="str">
        <f>IF(AND(AD8=""),"",IF('Master sheet'!$D$14="Hindi",CONCATENATE("(विद्यालय मान्यता क्रमांक व वर्ष : ","  ",'Master sheet'!$D$6),CONCATENATE("(School Recognition Number &amp; Years : ","  ",'Master sheet'!$D$6)))</f>
        <v>(विद्यालय मान्यता क्रमांक व वर्ष :   शिक्षा/पाली/1995/2001</v>
      </c>
      <c r="V4" s="1004"/>
      <c r="W4" s="1004"/>
      <c r="X4" s="1004"/>
      <c r="Y4" s="1004"/>
      <c r="Z4" s="1004"/>
      <c r="AA4" s="1004"/>
      <c r="AB4" s="1004"/>
      <c r="AC4" s="1004"/>
      <c r="AD4" s="1004"/>
      <c r="AE4" s="1004"/>
      <c r="AF4" s="1004"/>
      <c r="AH4" s="70"/>
      <c r="AI4" s="70"/>
      <c r="AJ4" s="70"/>
      <c r="AK4" s="70"/>
      <c r="AL4" s="70"/>
    </row>
    <row r="5" spans="1:40" s="41" customFormat="1" ht="18" customHeight="1">
      <c r="A5" s="91"/>
      <c r="B5" s="314" t="str">
        <f>IF('Master sheet'!$D$14="Hindi","कक्षा  :-","CLASS :- ")</f>
        <v>कक्षा  :-</v>
      </c>
      <c r="C5" s="969">
        <f>IFERROR(IF(AND(N8=""),"",VLOOKUP(N8,Marks,2,0)),"")</f>
        <v>3</v>
      </c>
      <c r="D5" s="969"/>
      <c r="E5" s="970" t="str">
        <f>IF('Master sheet'!$D$14="Hindi","सेक्शन :-","Section :- ")</f>
        <v>सेक्शन :-</v>
      </c>
      <c r="F5" s="970"/>
      <c r="G5" s="970"/>
      <c r="H5" s="969" t="str">
        <f>IFERROR(IF(AND(N8=""),"",VLOOKUP(N8,Marks,3,0)),"")</f>
        <v>A</v>
      </c>
      <c r="I5" s="969"/>
      <c r="J5" s="971" t="str">
        <f>IF('Master sheet'!$D$14="Hindi","सत्र :- ","Session :- ")</f>
        <v xml:space="preserve">सत्र :- </v>
      </c>
      <c r="K5" s="971"/>
      <c r="L5" s="971"/>
      <c r="M5" s="971"/>
      <c r="N5" s="972" t="str">
        <f>IF(AND(N8=""),"",'Class 3rd'!$I$2)</f>
        <v>2024-2025</v>
      </c>
      <c r="O5" s="972"/>
      <c r="P5" s="972"/>
      <c r="Q5" s="1006"/>
      <c r="R5" s="314" t="str">
        <f>IF('Master sheet'!$D$14="Hindi","कक्षा  :-","CLASS :- ")</f>
        <v>कक्षा  :-</v>
      </c>
      <c r="S5" s="969">
        <f>IFERROR(IF(AND(AD8=""),"",VLOOKUP(AD8,Marks,2,0)),"")</f>
        <v>3</v>
      </c>
      <c r="T5" s="969"/>
      <c r="U5" s="970" t="str">
        <f>IF('Master sheet'!$D$14="Hindi","सेक्शन :-","Section :- ")</f>
        <v>सेक्शन :-</v>
      </c>
      <c r="V5" s="970"/>
      <c r="W5" s="970"/>
      <c r="X5" s="969" t="str">
        <f>IFERROR(VLOOKUP(AD8,Marks,3,0),"")</f>
        <v>A</v>
      </c>
      <c r="Y5" s="969"/>
      <c r="Z5" s="971" t="str">
        <f>IF('Master sheet'!$D$14="Hindi","सत्र :- ","Session :- ")</f>
        <v xml:space="preserve">सत्र :- </v>
      </c>
      <c r="AA5" s="971"/>
      <c r="AB5" s="971"/>
      <c r="AC5" s="971"/>
      <c r="AD5" s="972" t="str">
        <f>IF(AND(AD8=""),"",'Class 3rd'!$I$2)</f>
        <v>2024-2025</v>
      </c>
      <c r="AE5" s="972"/>
      <c r="AF5" s="972"/>
      <c r="AH5" s="70"/>
      <c r="AI5" s="70"/>
      <c r="AJ5" s="70"/>
      <c r="AK5" s="70"/>
      <c r="AL5" s="70"/>
      <c r="AN5" s="69">
        <f>IF(AI3="",MIN('Result Sheet'!B8:B207),AI3)</f>
        <v>301</v>
      </c>
    </row>
    <row r="6" spans="1:40" s="41" customFormat="1" ht="18" customHeight="1">
      <c r="A6" s="91"/>
      <c r="B6" s="953" t="str">
        <f>IF('Master sheet'!$D$14="Hindi","विद्यार्थी का नाम :-","Student's Name :-")</f>
        <v>विद्यार्थी का नाम :-</v>
      </c>
      <c r="C6" s="953"/>
      <c r="D6" s="953"/>
      <c r="E6" s="957" t="str">
        <f>IFERROR(IF(AND(N8=""),"",VLOOKUP(N8,Marks,6,0)),"")</f>
        <v>AAKIFA BANO</v>
      </c>
      <c r="F6" s="957"/>
      <c r="G6" s="957"/>
      <c r="H6" s="957"/>
      <c r="I6" s="957"/>
      <c r="J6" s="952" t="str">
        <f>IF('Master sheet'!$D$14="Hindi","प्रवेशांक :","SR. NO. :")</f>
        <v>प्रवेशांक :</v>
      </c>
      <c r="K6" s="952"/>
      <c r="L6" s="952"/>
      <c r="M6" s="952"/>
      <c r="N6" s="958">
        <f>IFERROR(IF(AND(N8=""),"",VLOOKUP(N8,Marks,5,0)),"")</f>
        <v>936</v>
      </c>
      <c r="O6" s="958"/>
      <c r="P6" s="958"/>
      <c r="Q6" s="1006"/>
      <c r="R6" s="953" t="str">
        <f>IF('Master sheet'!$D$14="Hindi","विद्यार्थी का नाम :-","Student's Name :-")</f>
        <v>विद्यार्थी का नाम :-</v>
      </c>
      <c r="S6" s="953"/>
      <c r="T6" s="953"/>
      <c r="U6" s="957" t="str">
        <f>IFERROR(IF(AND(AD8=""),"",VLOOKUP(AD8,Marks,6,0)),"")</f>
        <v>ANUJ GIRI</v>
      </c>
      <c r="V6" s="957"/>
      <c r="W6" s="957"/>
      <c r="X6" s="957"/>
      <c r="Y6" s="957"/>
      <c r="Z6" s="952" t="str">
        <f>IF('Master sheet'!$D$14="Hindi","प्रवेशांक :","SR. NO. :")</f>
        <v>प्रवेशांक :</v>
      </c>
      <c r="AA6" s="952"/>
      <c r="AB6" s="952"/>
      <c r="AC6" s="952"/>
      <c r="AD6" s="958">
        <f>IFERROR(IF(AND(AD8=""),"",VLOOKUP(AD8,Marks,5,0)),"")</f>
        <v>944</v>
      </c>
      <c r="AE6" s="958"/>
      <c r="AF6" s="958"/>
      <c r="AH6" s="70"/>
      <c r="AI6" s="70"/>
      <c r="AJ6" s="70"/>
      <c r="AK6" s="70"/>
      <c r="AL6" s="70"/>
    </row>
    <row r="7" spans="1:40" s="41" customFormat="1" ht="18" customHeight="1">
      <c r="A7" s="91"/>
      <c r="B7" s="953" t="str">
        <f>IF('Master sheet'!$D$14="Hindi","पिता का नाम :-","Father's Name :-")</f>
        <v>पिता का नाम :-</v>
      </c>
      <c r="C7" s="953"/>
      <c r="D7" s="953"/>
      <c r="E7" s="957" t="str">
        <f>IFERROR(IF(AND(N8=""),"",VLOOKUP(N8,Marks,7,0)),"")</f>
        <v>SHABBIR MOHAMMAD</v>
      </c>
      <c r="F7" s="957"/>
      <c r="G7" s="957"/>
      <c r="H7" s="957"/>
      <c r="I7" s="957"/>
      <c r="J7" s="952" t="str">
        <f>IF('Master sheet'!$D$14="Hindi","जन्म तिथि :","Date of Birth :")</f>
        <v>जन्म तिथि :</v>
      </c>
      <c r="K7" s="952"/>
      <c r="L7" s="952"/>
      <c r="M7" s="952"/>
      <c r="N7" s="959" t="str">
        <f>IFERROR(IF(AND(N8=""),"",VLOOKUP(N8,Marks,4,0)),"")</f>
        <v>28-10-2014</v>
      </c>
      <c r="O7" s="959"/>
      <c r="P7" s="959"/>
      <c r="Q7" s="1006"/>
      <c r="R7" s="953" t="str">
        <f>IF('Master sheet'!$D$14="Hindi","पिता का नाम :-","Father's Name :-")</f>
        <v>पिता का नाम :-</v>
      </c>
      <c r="S7" s="953"/>
      <c r="T7" s="953"/>
      <c r="U7" s="957" t="str">
        <f>IFERROR(IF(AND(AD8=""),"",VLOOKUP(AD8,Marks,7,0)),"")</f>
        <v>BHAGWAT GIRI</v>
      </c>
      <c r="V7" s="957"/>
      <c r="W7" s="957"/>
      <c r="X7" s="957"/>
      <c r="Y7" s="957"/>
      <c r="Z7" s="952" t="str">
        <f>IF('Master sheet'!$D$14="Hindi","जन्म तिथि :","Date of Birth :")</f>
        <v>जन्म तिथि :</v>
      </c>
      <c r="AA7" s="952"/>
      <c r="AB7" s="952"/>
      <c r="AC7" s="952"/>
      <c r="AD7" s="959">
        <f>IFERROR(IF(AND(AD8=""),"",VLOOKUP(AD8,Marks,4,0)),"")</f>
        <v>42005</v>
      </c>
      <c r="AE7" s="959"/>
      <c r="AF7" s="959"/>
      <c r="AN7" s="69">
        <f>IF(AK3="",MAX('Result Sheet'!B8:B207),AK3)</f>
        <v>330</v>
      </c>
    </row>
    <row r="8" spans="1:40" s="41" customFormat="1" ht="18" customHeight="1">
      <c r="A8" s="91"/>
      <c r="B8" s="953" t="str">
        <f>IF('Master sheet'!$D$14="Hindi","माता का नाम :-","Mother's Name :-")</f>
        <v>माता का नाम :-</v>
      </c>
      <c r="C8" s="953"/>
      <c r="D8" s="953"/>
      <c r="E8" s="957" t="str">
        <f>IFERROR(IF(AND(N8=""),"",VLOOKUP(N8,Marks,8,0)),"")</f>
        <v>HEENA KOUSER</v>
      </c>
      <c r="F8" s="957"/>
      <c r="G8" s="957"/>
      <c r="H8" s="957"/>
      <c r="I8" s="957"/>
      <c r="J8" s="952" t="str">
        <f>IF('Master sheet'!$D$14="Hindi","रोल नंबर :-","Roll No. :")</f>
        <v>रोल नंबर :-</v>
      </c>
      <c r="K8" s="952"/>
      <c r="L8" s="952"/>
      <c r="M8" s="952"/>
      <c r="N8" s="963">
        <f>IF(AN5="","",AN5)</f>
        <v>301</v>
      </c>
      <c r="O8" s="963"/>
      <c r="P8" s="963"/>
      <c r="Q8" s="1006"/>
      <c r="R8" s="953" t="str">
        <f>IF('Master sheet'!$D$14="Hindi","माता का नाम :-","Mother's Name :-")</f>
        <v>माता का नाम :-</v>
      </c>
      <c r="S8" s="953"/>
      <c r="T8" s="953"/>
      <c r="U8" s="957" t="str">
        <f>IFERROR(IF(AND(AD8=""),"",VLOOKUP(AD8,Marks,8,0)),"")</f>
        <v>KANTA DEVI</v>
      </c>
      <c r="V8" s="957"/>
      <c r="W8" s="957"/>
      <c r="X8" s="957"/>
      <c r="Y8" s="957"/>
      <c r="Z8" s="952" t="str">
        <f>IF('Master sheet'!$D$14="Hindi","रोल नंबर :-","Roll No. :")</f>
        <v>रोल नंबर :-</v>
      </c>
      <c r="AA8" s="952"/>
      <c r="AB8" s="952"/>
      <c r="AC8" s="952"/>
      <c r="AD8" s="1005">
        <f>IF(N8="","",IF(AND(N8+1&gt;$AN$7),"",N8+1))</f>
        <v>302</v>
      </c>
      <c r="AE8" s="1005"/>
      <c r="AF8" s="1005"/>
    </row>
    <row r="9" spans="1:40" s="41" customFormat="1" ht="9.75" customHeight="1">
      <c r="A9" s="91"/>
      <c r="B9" s="66"/>
      <c r="C9" s="66"/>
      <c r="D9" s="66"/>
      <c r="E9" s="67"/>
      <c r="F9" s="67"/>
      <c r="G9" s="67"/>
      <c r="H9" s="66"/>
      <c r="I9" s="66"/>
      <c r="J9" s="68"/>
      <c r="K9" s="68"/>
      <c r="L9" s="68"/>
      <c r="M9" s="42"/>
      <c r="N9" s="42"/>
      <c r="O9" s="42"/>
      <c r="P9" s="42"/>
      <c r="Q9" s="1006"/>
      <c r="R9" s="66"/>
      <c r="S9" s="66"/>
      <c r="T9" s="66"/>
      <c r="U9" s="67"/>
      <c r="V9" s="67"/>
      <c r="W9" s="67"/>
      <c r="X9" s="66"/>
      <c r="Y9" s="66"/>
      <c r="Z9" s="68"/>
      <c r="AA9" s="68"/>
      <c r="AB9" s="68"/>
      <c r="AC9" s="42"/>
      <c r="AD9" s="42"/>
      <c r="AE9" s="42"/>
      <c r="AF9" s="42"/>
    </row>
    <row r="10" spans="1:40" s="41" customFormat="1" ht="21" customHeight="1">
      <c r="A10" s="91"/>
      <c r="B10" s="674" t="str">
        <f>IF('Master sheet'!$D$14="Hindi","विषय","Subject")</f>
        <v>विषय</v>
      </c>
      <c r="C10" s="975" t="str">
        <f>IF('Master sheet'!$D$14="Hindi","सामयिक परख","Test")</f>
        <v>सामयिक परख</v>
      </c>
      <c r="D10" s="975"/>
      <c r="E10" s="975"/>
      <c r="F10" s="975"/>
      <c r="G10" s="960" t="str">
        <f>IF('Master sheet'!$D$14="Hindi","अर्द्धवार्षिक","Half Yearly")</f>
        <v>अर्द्धवार्षिक</v>
      </c>
      <c r="H10" s="960"/>
      <c r="I10" s="960"/>
      <c r="J10" s="773" t="str">
        <f>IF('Master sheet'!$D$14="Hindi","अर्द्ध वा. तक योग","Total Till H.Y.")</f>
        <v>अर्द्ध वा. तक योग</v>
      </c>
      <c r="K10" s="960" t="str">
        <f>IF('Master sheet'!$D$14="Hindi","वार्षिक","Yearly")</f>
        <v>वार्षिक</v>
      </c>
      <c r="L10" s="960"/>
      <c r="M10" s="960"/>
      <c r="N10" s="742" t="str">
        <f>IF('Master sheet'!$D$14="Hindi","विषय कुल योग ","Subject Total")</f>
        <v xml:space="preserve">विषय कुल योग </v>
      </c>
      <c r="O10" s="954" t="str">
        <f>IF('Master sheet'!$D$14="Hindi","ग्रेड","Grade")</f>
        <v>ग्रेड</v>
      </c>
      <c r="P10" s="985" t="str">
        <f>IF('Master sheet'!$D$14="Hindi","परिणाम","Results")</f>
        <v>परिणाम</v>
      </c>
      <c r="Q10" s="1006"/>
      <c r="R10" s="674" t="str">
        <f>IF('Master sheet'!$D$14="Hindi","विषय","Subject")</f>
        <v>विषय</v>
      </c>
      <c r="S10" s="975" t="str">
        <f>IF('Master sheet'!$D$14="Hindi","सामयिक परख","Test")</f>
        <v>सामयिक परख</v>
      </c>
      <c r="T10" s="975"/>
      <c r="U10" s="975"/>
      <c r="V10" s="975"/>
      <c r="W10" s="960" t="str">
        <f>IF('Master sheet'!$D$14="Hindi","अर्द्धवार्षिक","Half Yearly")</f>
        <v>अर्द्धवार्षिक</v>
      </c>
      <c r="X10" s="960"/>
      <c r="Y10" s="960"/>
      <c r="Z10" s="773" t="str">
        <f>IF('Master sheet'!$D$14="Hindi","अर्द्ध वा. तक योग","Total Till H.Y.")</f>
        <v>अर्द्ध वा. तक योग</v>
      </c>
      <c r="AA10" s="960" t="str">
        <f>IF('Master sheet'!$D$14="Hindi","वार्षिक","Yearly")</f>
        <v>वार्षिक</v>
      </c>
      <c r="AB10" s="960"/>
      <c r="AC10" s="960"/>
      <c r="AD10" s="742" t="str">
        <f>IF('Master sheet'!$D$14="Hindi","विषय कुल योग ","Subject Total")</f>
        <v xml:space="preserve">विषय कुल योग </v>
      </c>
      <c r="AE10" s="954" t="str">
        <f>IF('Master sheet'!$D$14="Hindi","ग्रेड","Grade")</f>
        <v>ग्रेड</v>
      </c>
      <c r="AF10" s="985" t="str">
        <f>IF('Master sheet'!$D$14="Hindi","परिणाम","Results")</f>
        <v>परिणाम</v>
      </c>
    </row>
    <row r="11" spans="1:40" s="41" customFormat="1" ht="81" customHeight="1">
      <c r="A11" s="91"/>
      <c r="B11" s="674"/>
      <c r="C11" s="246" t="str">
        <f>IF('Master sheet'!$D$14="Hindi","प्रथम परख ","First Test")</f>
        <v xml:space="preserve">प्रथम परख </v>
      </c>
      <c r="D11" s="246" t="str">
        <f>IF('Master sheet'!$D$14="Hindi","द्वितीय परख","Second Test")</f>
        <v>द्वितीय परख</v>
      </c>
      <c r="E11" s="246" t="str">
        <f>IF('Master sheet'!$D$14="Hindi","तृतीय परख","Third Test")</f>
        <v>तृतीय परख</v>
      </c>
      <c r="F11" s="246" t="str">
        <f>IF('Master sheet'!$D$14="Hindi","कुल योग ","Total")</f>
        <v xml:space="preserve">कुल योग </v>
      </c>
      <c r="G11" s="407" t="str">
        <f>IF('Master sheet'!$D$14="Hindi","लिखित","Written")</f>
        <v>लिखित</v>
      </c>
      <c r="H11" s="407" t="str">
        <f>IF('Master sheet'!$D$14="Hindi","मौखिक","Oral")</f>
        <v>मौखिक</v>
      </c>
      <c r="I11" s="407" t="str">
        <f>IF('Master sheet'!$D$14="Hindi","अर्द्ध वा. योग","H.Y. Total")</f>
        <v>अर्द्ध वा. योग</v>
      </c>
      <c r="J11" s="773"/>
      <c r="K11" s="407" t="str">
        <f>IF('Master sheet'!$D$14="Hindi","लिखित","Written")</f>
        <v>लिखित</v>
      </c>
      <c r="L11" s="407" t="str">
        <f>IF('Master sheet'!$D$14="Hindi","मौखिक","Oral")</f>
        <v>मौखिक</v>
      </c>
      <c r="M11" s="407" t="str">
        <f>IF('Master sheet'!$D$14="Hindi","वार्षिक योग","Yearly Total")</f>
        <v>वार्षिक योग</v>
      </c>
      <c r="N11" s="742"/>
      <c r="O11" s="955"/>
      <c r="P11" s="986"/>
      <c r="Q11" s="1006"/>
      <c r="R11" s="674"/>
      <c r="S11" s="246" t="str">
        <f>IF('Master sheet'!$D$14="Hindi","प्रथम परख ","First Test")</f>
        <v xml:space="preserve">प्रथम परख </v>
      </c>
      <c r="T11" s="246" t="str">
        <f>IF('Master sheet'!$D$14="Hindi","द्वितीय परख","Second Test")</f>
        <v>द्वितीय परख</v>
      </c>
      <c r="U11" s="246" t="str">
        <f>IF('Master sheet'!$D$14="Hindi","तृतीय परख","Third Test")</f>
        <v>तृतीय परख</v>
      </c>
      <c r="V11" s="246" t="str">
        <f>IF('Master sheet'!$D$14="Hindi","कुल योग ","Total")</f>
        <v xml:space="preserve">कुल योग </v>
      </c>
      <c r="W11" s="407" t="str">
        <f>IF('Master sheet'!$D$14="Hindi","लिखित","Written")</f>
        <v>लिखित</v>
      </c>
      <c r="X11" s="407" t="str">
        <f>IF('Master sheet'!$D$14="Hindi","मौखिक","Oral")</f>
        <v>मौखिक</v>
      </c>
      <c r="Y11" s="407" t="str">
        <f>IF('Master sheet'!$D$14="Hindi","अर्द्ध वा. योग","H.Y. Total")</f>
        <v>अर्द्ध वा. योग</v>
      </c>
      <c r="Z11" s="773"/>
      <c r="AA11" s="407" t="str">
        <f>IF('Master sheet'!$D$14="Hindi","लिखित","Written")</f>
        <v>लिखित</v>
      </c>
      <c r="AB11" s="407" t="str">
        <f>IF('Master sheet'!$D$14="Hindi","मौखिक","Oral")</f>
        <v>मौखिक</v>
      </c>
      <c r="AC11" s="407" t="str">
        <f>IF('Master sheet'!$D$14="Hindi","वार्षिक योग","Yearly Total")</f>
        <v>वार्षिक योग</v>
      </c>
      <c r="AD11" s="742"/>
      <c r="AE11" s="955"/>
      <c r="AF11" s="986"/>
    </row>
    <row r="12" spans="1:40" s="41" customFormat="1" ht="15.95" customHeight="1" thickBot="1">
      <c r="A12" s="91"/>
      <c r="B12" s="674"/>
      <c r="C12" s="490">
        <v>10</v>
      </c>
      <c r="D12" s="490">
        <v>10</v>
      </c>
      <c r="E12" s="490">
        <v>10</v>
      </c>
      <c r="F12" s="489">
        <f>IF(AND(C12="",D12="",E12=""),"",IF(AND(C12="NA",D12="NA",E12="NA"),"NA",SUM(C12:E12)))</f>
        <v>30</v>
      </c>
      <c r="G12" s="490">
        <v>50</v>
      </c>
      <c r="H12" s="490">
        <v>20</v>
      </c>
      <c r="I12" s="489">
        <f>IF(AND(G12="",H12=""),"",IF(AND(G12="NA",H12="NA"),"NA",SUM(G12:H12)))</f>
        <v>70</v>
      </c>
      <c r="J12" s="491">
        <f>IF(AND(I12="",F12=""),"",IF(AND(I12="NA",F12="NA"),"NA",SUM(I12,F12)))</f>
        <v>100</v>
      </c>
      <c r="K12" s="490">
        <v>60</v>
      </c>
      <c r="L12" s="490">
        <v>40</v>
      </c>
      <c r="M12" s="489">
        <f>IF(AND(K12="",L12=""),"",IF(AND(K12="NA",L12="NA"),"NA",SUM(K12:L12)))</f>
        <v>100</v>
      </c>
      <c r="N12" s="491">
        <f>IF(AND(J12="",M12=""),"",IF(AND(J12="NA",M12="NA"),"NA",SUM(J12,M12)))</f>
        <v>200</v>
      </c>
      <c r="O12" s="956"/>
      <c r="P12" s="987"/>
      <c r="Q12" s="1006"/>
      <c r="R12" s="674"/>
      <c r="S12" s="490">
        <v>10</v>
      </c>
      <c r="T12" s="490">
        <v>10</v>
      </c>
      <c r="U12" s="490">
        <v>10</v>
      </c>
      <c r="V12" s="489">
        <f>IF(AND(S12="",T12="",U12=""),"",IF(AND(S12="NA",T12="NA",U12="NA"),"NA",SUM(S12:U12)))</f>
        <v>30</v>
      </c>
      <c r="W12" s="490">
        <v>50</v>
      </c>
      <c r="X12" s="490">
        <v>20</v>
      </c>
      <c r="Y12" s="489">
        <f>IF(AND(W12="",X12=""),"",IF(AND(W12="NA",X12="NA"),"NA",SUM(W12:X12)))</f>
        <v>70</v>
      </c>
      <c r="Z12" s="491">
        <f>IF(AND(Y12="",V12=""),"",IF(AND(Y12="NA",V12="NA"),"NA",SUM(Y12,V12)))</f>
        <v>100</v>
      </c>
      <c r="AA12" s="490">
        <v>60</v>
      </c>
      <c r="AB12" s="490">
        <v>40</v>
      </c>
      <c r="AC12" s="489">
        <f>IF(AND(AA12="",AB12=""),"",IF(AND(AA12="NA",AB12="NA"),"NA",SUM(AA12:AB12)))</f>
        <v>100</v>
      </c>
      <c r="AD12" s="491">
        <f>IF(AND(Z12="",AC12=""),"",IF(AND(Z12="NA",AC12="NA"),"NA",SUM(Z12,AC12)))</f>
        <v>200</v>
      </c>
      <c r="AE12" s="956"/>
      <c r="AF12" s="987"/>
    </row>
    <row r="13" spans="1:40" s="41" customFormat="1" ht="21" customHeight="1">
      <c r="A13" s="91"/>
      <c r="B13" s="400" t="str">
        <f>IF('Result Sheet'!$K$208="","",'Result Sheet'!$K$208)</f>
        <v>हिंदी</v>
      </c>
      <c r="C13" s="408">
        <f>IFERROR(IF(AND(N8=""),"",VLOOKUP(N8,Marks,11,0)),"")</f>
        <v>10</v>
      </c>
      <c r="D13" s="408">
        <f>IFERROR(IF(AND(N8=""),"",VLOOKUP(N8,Marks,12,0)),"")</f>
        <v>8</v>
      </c>
      <c r="E13" s="408">
        <f>IFERROR(IF(AND(N8=""),"",VLOOKUP(N8,Marks,13,0)),"")</f>
        <v>10</v>
      </c>
      <c r="F13" s="496">
        <f>IFERROR(IF(AND(N8=""),"",VLOOKUP(N8,Marks,14,0)),"")</f>
        <v>28</v>
      </c>
      <c r="G13" s="408">
        <f>IFERROR(IF(AND(N8=""),"",VLOOKUP(N8,Marks,15,0)),"")</f>
        <v>45</v>
      </c>
      <c r="H13" s="408">
        <f>IFERROR(IF(AND(N8=""),"",VLOOKUP(N8,Marks,16,0)),"")</f>
        <v>19</v>
      </c>
      <c r="I13" s="496">
        <f>IFERROR(IF(AND(N8=""),"",VLOOKUP(N8,Marks,17,0)),"")</f>
        <v>64</v>
      </c>
      <c r="J13" s="494">
        <f>IFERROR(IF(AND(N8=""),"",VLOOKUP(N8,Marks,18,0)),"")</f>
        <v>92</v>
      </c>
      <c r="K13" s="408">
        <f>IFERROR(IF(AND(N8=""),"",VLOOKUP(N8,Marks,19,0)),"")</f>
        <v>55</v>
      </c>
      <c r="L13" s="408">
        <f>IFERROR(IF(AND(N8=""),"",VLOOKUP(N8,Marks,20,0)),"")</f>
        <v>37</v>
      </c>
      <c r="M13" s="496">
        <f>IFERROR(IF(AND(N8=""),"",VLOOKUP(N8,Marks,21,0)),"")</f>
        <v>92</v>
      </c>
      <c r="N13" s="495">
        <f>IFERROR(IF(AND(N8=""),"",VLOOKUP(N8,Marks,22,0)),"")</f>
        <v>184</v>
      </c>
      <c r="O13" s="73" t="str">
        <f>IFERROR(IF(AND(N8=""),"",VLOOKUP(N8,Marks,28,0)),"")</f>
        <v>A</v>
      </c>
      <c r="P13" s="201" t="str">
        <f>IFERROR(IF(AND(N8=""),"",VLOOKUP(N8,Marks,26,0)),"")</f>
        <v>P</v>
      </c>
      <c r="Q13" s="1006"/>
      <c r="R13" s="410" t="str">
        <f>IF('Result Sheet'!$K$208="","",'Result Sheet'!$K$208)</f>
        <v>हिंदी</v>
      </c>
      <c r="S13" s="408">
        <f>IFERROR(IF(AND(AD8=""),"",VLOOKUP(AD8,Marks,11,0)),"")</f>
        <v>9</v>
      </c>
      <c r="T13" s="408">
        <f>IFERROR(IF(AND(AD8=""),"",VLOOKUP(AD8,Marks,12,0)),"")</f>
        <v>9</v>
      </c>
      <c r="U13" s="408">
        <f>IFERROR(IF(AND(AD8=""),"",VLOOKUP(AD8,Marks,13,0)),"")</f>
        <v>10</v>
      </c>
      <c r="V13" s="496">
        <f>IFERROR(IF(AND(AD8=""),"",VLOOKUP(AD8,Marks,14,0)),"")</f>
        <v>28</v>
      </c>
      <c r="W13" s="408">
        <f>IFERROR(IF(AND(AD8=""),"",VLOOKUP(AD8,Marks,15,0)),"")</f>
        <v>46</v>
      </c>
      <c r="X13" s="408">
        <f>IFERROR(IF(AND(AD8=""),"",VLOOKUP(AD8,Marks,16,0)),"")</f>
        <v>19</v>
      </c>
      <c r="Y13" s="496">
        <f>IFERROR(IF(AND(AD8=""),"",VLOOKUP(AD8,Marks,17,0)),"")</f>
        <v>65</v>
      </c>
      <c r="Z13" s="494">
        <f>IFERROR(IF(AND(AD8=""),"",VLOOKUP(AD8,Marks,18,0)),"")</f>
        <v>93</v>
      </c>
      <c r="AA13" s="408">
        <f>IFERROR(IF(AND(AD8=""),"",VLOOKUP(AD8,Marks,19,0)),"")</f>
        <v>56</v>
      </c>
      <c r="AB13" s="408">
        <f>IFERROR(IF(AND(AD8=""),"",VLOOKUP(AD8,Marks,20,0)),"")</f>
        <v>37</v>
      </c>
      <c r="AC13" s="496">
        <f>IFERROR(IF(AND(AD8=""),"",VLOOKUP(AD8,Marks,21,0)),"")</f>
        <v>93</v>
      </c>
      <c r="AD13" s="495">
        <f>IFERROR(IF(AND(AD8=""),"",VLOOKUP(AD8,Marks,22,0)),"")</f>
        <v>186</v>
      </c>
      <c r="AE13" s="73" t="str">
        <f>IFERROR(IF(AND(AD8=""),"",VLOOKUP(AD8,Marks,28,0)),"")</f>
        <v>A</v>
      </c>
      <c r="AF13" s="201" t="str">
        <f>IFERROR(IF(AND(AD8=""),"",VLOOKUP(AD8,Marks,26,0)),"")</f>
        <v>P</v>
      </c>
      <c r="AJ13" s="1011" t="str">
        <f>IF('Master sheet'!$D$14="Hindi",AO21,AO19)</f>
        <v>आप एक साथ 20 मार्कशीट प्रिंट कर सकते है I उपर दो कॉलम दिए है , उसमे आप जो बीस मार्कशीट प्रिंट करना चाहते है उनके प्रथम व उसका बीसवां नामांक लिखकर प्रिंट ले सकते है I जैसेः 301 से 320 , 321 से 340 , 341 से 360 ...........</v>
      </c>
      <c r="AK13" s="1012"/>
      <c r="AL13" s="1012"/>
      <c r="AM13" s="1013"/>
    </row>
    <row r="14" spans="1:40" s="41" customFormat="1" ht="15.95" customHeight="1">
      <c r="A14" s="91"/>
      <c r="B14" s="410"/>
      <c r="C14" s="490">
        <v>5</v>
      </c>
      <c r="D14" s="490">
        <v>5</v>
      </c>
      <c r="E14" s="490">
        <v>5</v>
      </c>
      <c r="F14" s="489">
        <f>IF(AND(C14="",D14="",E14=""),"",IF(AND(C14="NA",D14="NA",E14="NA"),"NA",SUM(C14:E14)))</f>
        <v>15</v>
      </c>
      <c r="G14" s="490">
        <v>25</v>
      </c>
      <c r="H14" s="490">
        <v>10</v>
      </c>
      <c r="I14" s="489">
        <f>IF(AND(G14="",H14=""),"",IF(AND(G14="NA",H14="NA"),"NA",SUM(G14:H14)))</f>
        <v>35</v>
      </c>
      <c r="J14" s="491">
        <f>IF(AND(I14="",F14=""),"",IF(AND(I14="NA",F14="NA"),"NA",SUM(I14,F14)))</f>
        <v>50</v>
      </c>
      <c r="K14" s="490">
        <v>30</v>
      </c>
      <c r="L14" s="490">
        <v>20</v>
      </c>
      <c r="M14" s="489">
        <f>IF(AND(K14="",L14=""),"",IF(AND(K14="NA",L14="NA"),"NA",SUM(K14:L14)))</f>
        <v>50</v>
      </c>
      <c r="N14" s="491">
        <f>IF(AND(J14="",M14=""),"",IF(AND(J14="NA",M14="NA"),"NA",SUM(J14,M14)))</f>
        <v>100</v>
      </c>
      <c r="O14" s="990"/>
      <c r="P14" s="991"/>
      <c r="Q14" s="1006"/>
      <c r="R14" s="410"/>
      <c r="S14" s="490">
        <v>5</v>
      </c>
      <c r="T14" s="490">
        <v>5</v>
      </c>
      <c r="U14" s="490">
        <v>5</v>
      </c>
      <c r="V14" s="489">
        <f>IF(AND(S14="",T14="",U14=""),"",IF(AND(S14="NA",T14="NA",U14="NA"),"NA",SUM(S14:U14)))</f>
        <v>15</v>
      </c>
      <c r="W14" s="490">
        <v>25</v>
      </c>
      <c r="X14" s="490">
        <v>10</v>
      </c>
      <c r="Y14" s="489">
        <f>IF(AND(W14="",X14=""),"",IF(AND(W14="NA",X14="NA"),"NA",SUM(W14:X14)))</f>
        <v>35</v>
      </c>
      <c r="Z14" s="491">
        <f>IF(AND(Y14="",V14=""),"",IF(AND(Y14="NA",V14="NA"),"NA",SUM(Y14,V14)))</f>
        <v>50</v>
      </c>
      <c r="AA14" s="490">
        <v>30</v>
      </c>
      <c r="AB14" s="490">
        <v>20</v>
      </c>
      <c r="AC14" s="489">
        <f>IF(AND(AA14="",AB14=""),"",IF(AND(AA14="NA",AB14="NA"),"NA",SUM(AA14:AB14)))</f>
        <v>50</v>
      </c>
      <c r="AD14" s="491">
        <f>IF(AND(Z14="",AC14=""),"",IF(AND(Z14="NA",AC14="NA"),"NA",SUM(Z14,AC14)))</f>
        <v>100</v>
      </c>
      <c r="AE14" s="990"/>
      <c r="AF14" s="991"/>
      <c r="AJ14" s="1014"/>
      <c r="AK14" s="1015"/>
      <c r="AL14" s="1015"/>
      <c r="AM14" s="1016"/>
    </row>
    <row r="15" spans="1:40" s="41" customFormat="1" ht="21" customHeight="1">
      <c r="A15" s="91"/>
      <c r="B15" s="400" t="str">
        <f>IF('Result Sheet'!$AD$208="","",'Result Sheet'!$AD$208)</f>
        <v>अंग्रेजी</v>
      </c>
      <c r="C15" s="408">
        <f>IFERROR(IF(AND(N8=""),"",VLOOKUP(N8,Marks,29,0)),"")</f>
        <v>5</v>
      </c>
      <c r="D15" s="408">
        <f>IFERROR(IF(AND(N8=""),"",VLOOKUP(N8,Marks,30,0)),"")</f>
        <v>4</v>
      </c>
      <c r="E15" s="408">
        <f>IFERROR(IF(AND(N8=""),"",VLOOKUP(N8,Marks,31,0)),"")</f>
        <v>5</v>
      </c>
      <c r="F15" s="496">
        <f>IFERROR(IF(AND(N8=""),"",VLOOKUP(N8,Marks,32,0)),"")</f>
        <v>14</v>
      </c>
      <c r="G15" s="408">
        <f>IFERROR(IF(AND(N8=""),"",VLOOKUP(N8,Marks,33,0)),"")</f>
        <v>14</v>
      </c>
      <c r="H15" s="408">
        <f>IFERROR(IF(AND(N8=""),"",VLOOKUP(N8,Marks,34,0)),"")</f>
        <v>9</v>
      </c>
      <c r="I15" s="496">
        <f>IFERROR(IF(AND(N8=""),"",VLOOKUP(N8,Marks,35,0)),"")</f>
        <v>23</v>
      </c>
      <c r="J15" s="494">
        <f>IFERROR(IF(AND(N8=""),"",VLOOKUP(N8,Marks,36,0)),"")</f>
        <v>37</v>
      </c>
      <c r="K15" s="408">
        <f>IFERROR(IF(AND(N8=""),"",VLOOKUP(N8,Marks,37,0)),"")</f>
        <v>24</v>
      </c>
      <c r="L15" s="408">
        <f>IFERROR(IF(AND(N8=""),"",VLOOKUP(N8,Marks,38,0)),"")</f>
        <v>18</v>
      </c>
      <c r="M15" s="496">
        <f>IFERROR(IF(AND(N8=""),"",VLOOKUP(N8,Marks,39,0)),"")</f>
        <v>42</v>
      </c>
      <c r="N15" s="495">
        <f>IFERROR(IF(AND(N8=""),"",VLOOKUP(N8,Marks,40,0)),"")</f>
        <v>79</v>
      </c>
      <c r="O15" s="73" t="str">
        <f>IFERROR(IF(AND(N8=""),"",VLOOKUP(N8,Marks,46,0)),"")</f>
        <v>B</v>
      </c>
      <c r="P15" s="201" t="str">
        <f>IFERROR(IF(AND(N8=""),"",VLOOKUP(N8,Marks,44,0)),"")</f>
        <v>P</v>
      </c>
      <c r="Q15" s="1006"/>
      <c r="R15" s="410" t="str">
        <f>IF('Result Sheet'!$AD$208="","",'Result Sheet'!$AD$208)</f>
        <v>अंग्रेजी</v>
      </c>
      <c r="S15" s="408">
        <f>IFERROR(IF(AND(AD8=""),"",VLOOKUP(AD8,Marks,29,0)),"")</f>
        <v>5</v>
      </c>
      <c r="T15" s="408">
        <f>IFERROR(IF(AND(AD8=""),"",VLOOKUP(AD8,Marks,30,0)),"")</f>
        <v>4</v>
      </c>
      <c r="U15" s="408">
        <f>IFERROR(IF(AND(AD8=""),"",VLOOKUP(AD8,Marks,31,0)),"")</f>
        <v>4</v>
      </c>
      <c r="V15" s="496">
        <f>IFERROR(IF(AND(AD8=""),"",VLOOKUP(AD8,Marks,32,0)),"")</f>
        <v>13</v>
      </c>
      <c r="W15" s="408">
        <f>IFERROR(IF(AND(AD8=""),"",VLOOKUP(AD8,Marks,33,0)),"")</f>
        <v>16</v>
      </c>
      <c r="X15" s="408">
        <f>IFERROR(IF(AND(AD8=""),"",VLOOKUP(AD8,Marks,34,0)),"")</f>
        <v>9</v>
      </c>
      <c r="Y15" s="496">
        <f>IFERROR(IF(AND(AD8=""),"",VLOOKUP(AD8,Marks,35,0)),"")</f>
        <v>25</v>
      </c>
      <c r="Z15" s="494">
        <f>IFERROR(IF(AND(AD8=""),"",VLOOKUP(AD8,Marks,36,0)),"")</f>
        <v>38</v>
      </c>
      <c r="AA15" s="408">
        <f>IFERROR(IF(AND(AD8=""),"",VLOOKUP(AD8,Marks,37,0)),"")</f>
        <v>24</v>
      </c>
      <c r="AB15" s="408">
        <f>IFERROR(IF(AND(AD8=""),"",VLOOKUP(AD8,Marks,38,0)),"")</f>
        <v>17</v>
      </c>
      <c r="AC15" s="496">
        <f>IFERROR(IF(AND(AD8=""),"",VLOOKUP(AD8,Marks,39,0)),"")</f>
        <v>41</v>
      </c>
      <c r="AD15" s="495">
        <f>IFERROR(IF(AND(AD8=""),"",VLOOKUP(AD8,Marks,40,0)),"")</f>
        <v>79</v>
      </c>
      <c r="AE15" s="73" t="str">
        <f>IFERROR(IF(AND(AD8=""),"",VLOOKUP(AD8,Marks,46,0)),"")</f>
        <v>B</v>
      </c>
      <c r="AF15" s="201" t="str">
        <f>IFERROR(IF(AND(AD8=""),"",VLOOKUP(AD8,Marks,44,0)),"")</f>
        <v>P</v>
      </c>
      <c r="AJ15" s="1014"/>
      <c r="AK15" s="1015"/>
      <c r="AL15" s="1015"/>
      <c r="AM15" s="1016"/>
    </row>
    <row r="16" spans="1:40" s="41" customFormat="1" ht="15.95" customHeight="1">
      <c r="A16" s="91"/>
      <c r="B16" s="410"/>
      <c r="C16" s="490">
        <v>10</v>
      </c>
      <c r="D16" s="490">
        <v>10</v>
      </c>
      <c r="E16" s="490">
        <v>10</v>
      </c>
      <c r="F16" s="489">
        <f>IF(AND(C16="",D16="",E16=""),"",IF(AND(C16="NA",D16="NA",E16="NA"),"NA",SUM(C16:E16)))</f>
        <v>30</v>
      </c>
      <c r="G16" s="490">
        <v>50</v>
      </c>
      <c r="H16" s="490">
        <v>20</v>
      </c>
      <c r="I16" s="489">
        <f>IF(AND(G16="",H16=""),"",IF(AND(G16="NA",H16="NA"),"NA",SUM(G16:H16)))</f>
        <v>70</v>
      </c>
      <c r="J16" s="491">
        <f>IF(AND(I16="",F16=""),"",IF(AND(I16="NA",F16="NA"),"NA",SUM(I16,F16)))</f>
        <v>100</v>
      </c>
      <c r="K16" s="490">
        <v>60</v>
      </c>
      <c r="L16" s="490">
        <v>40</v>
      </c>
      <c r="M16" s="489">
        <f>IF(AND(K16="",L16=""),"",IF(AND(K16="NA",L16="NA"),"NA",SUM(K16:L16)))</f>
        <v>100</v>
      </c>
      <c r="N16" s="491">
        <f>IF(AND(J16="",M16=""),"",IF(AND(J16="NA",M16="NA"),"NA",SUM(J16,M16)))</f>
        <v>200</v>
      </c>
      <c r="O16" s="990"/>
      <c r="P16" s="991"/>
      <c r="Q16" s="1006"/>
      <c r="R16" s="410"/>
      <c r="S16" s="490">
        <v>10</v>
      </c>
      <c r="T16" s="490">
        <v>10</v>
      </c>
      <c r="U16" s="490">
        <v>10</v>
      </c>
      <c r="V16" s="489">
        <f>IF(AND(S16="",T16="",U16=""),"",IF(AND(S16="NA",T16="NA",U16="NA"),"NA",SUM(S16:U16)))</f>
        <v>30</v>
      </c>
      <c r="W16" s="490">
        <v>50</v>
      </c>
      <c r="X16" s="490">
        <v>20</v>
      </c>
      <c r="Y16" s="489">
        <f>IF(AND(W16="",X16=""),"",IF(AND(W16="NA",X16="NA"),"NA",SUM(W16:X16)))</f>
        <v>70</v>
      </c>
      <c r="Z16" s="491">
        <f>IF(AND(Y16="",V16=""),"",IF(AND(Y16="NA",V16="NA"),"NA",SUM(Y16,V16)))</f>
        <v>100</v>
      </c>
      <c r="AA16" s="490">
        <v>60</v>
      </c>
      <c r="AB16" s="490">
        <v>40</v>
      </c>
      <c r="AC16" s="489">
        <f>IF(AND(AA16="",AB16=""),"",IF(AND(AA16="NA",AB16="NA"),"NA",SUM(AA16:AB16)))</f>
        <v>100</v>
      </c>
      <c r="AD16" s="491">
        <f>IF(AND(Z16="",AC16=""),"",IF(AND(Z16="NA",AC16="NA"),"NA",SUM(Z16,AC16)))</f>
        <v>200</v>
      </c>
      <c r="AE16" s="990"/>
      <c r="AF16" s="991"/>
      <c r="AJ16" s="1014"/>
      <c r="AK16" s="1015"/>
      <c r="AL16" s="1015"/>
      <c r="AM16" s="1016"/>
    </row>
    <row r="17" spans="1:41" s="41" customFormat="1" ht="21" customHeight="1">
      <c r="A17" s="91"/>
      <c r="B17" s="400" t="str">
        <f>IF('Result Sheet'!$AV$208="","",'Result Sheet'!$AV$208)</f>
        <v>गणित</v>
      </c>
      <c r="C17" s="408">
        <f>IFERROR(IF(AND(N8=""),"",VLOOKUP(N8,Marks,47,0)),"")</f>
        <v>10</v>
      </c>
      <c r="D17" s="408">
        <f>IFERROR(IF(AND(N8=""),"",VLOOKUP(N8,Marks,48,0)),"")</f>
        <v>9</v>
      </c>
      <c r="E17" s="408">
        <f>IFERROR(IF(AND(N8=""),"",VLOOKUP(N8,Marks,49,0)),"")</f>
        <v>8</v>
      </c>
      <c r="F17" s="496">
        <f>IFERROR(IF(AND(N8=""),"",VLOOKUP(N8,Marks,50,0)),"")</f>
        <v>27</v>
      </c>
      <c r="G17" s="408">
        <f>IFERROR(IF(AND(N8=""),"",VLOOKUP(N8,Marks,51,0)),"")</f>
        <v>29</v>
      </c>
      <c r="H17" s="408">
        <f>IFERROR(IF(AND(N8=""),"",VLOOKUP(N8,Marks,52,0)),"")</f>
        <v>15</v>
      </c>
      <c r="I17" s="496">
        <f>IFERROR(IF(AND(N8=""),"",VLOOKUP(N8,Marks,53,0)),"")</f>
        <v>44</v>
      </c>
      <c r="J17" s="494">
        <f>IFERROR(IF(AND(N8=""),"",VLOOKUP(N8,Marks,54,0)),"")</f>
        <v>71</v>
      </c>
      <c r="K17" s="408">
        <f>IFERROR(IF(AND(N8=""),"",VLOOKUP(N8,Marks,55,0)),"")</f>
        <v>45</v>
      </c>
      <c r="L17" s="408">
        <f>IFERROR(IF(AND(N8=""),"",VLOOKUP(N8,Marks,56,0)),"")</f>
        <v>37</v>
      </c>
      <c r="M17" s="496">
        <f>IFERROR(IF(AND(N8=""),"",VLOOKUP(N8,Marks,57,0)),"")</f>
        <v>82</v>
      </c>
      <c r="N17" s="495">
        <f>IFERROR(IF(AND(N8=""),"",VLOOKUP(N8,Marks,58,0)),"")</f>
        <v>153</v>
      </c>
      <c r="O17" s="73" t="str">
        <f>IFERROR(IF(AND(N8=""),"",VLOOKUP(N8,Marks,64,0)),"")</f>
        <v>B</v>
      </c>
      <c r="P17" s="201" t="str">
        <f>IFERROR(IF(AND(N8=""),"",VLOOKUP(N8,Marks,62,0)),"")</f>
        <v>P</v>
      </c>
      <c r="Q17" s="1006"/>
      <c r="R17" s="410" t="str">
        <f>IF('Result Sheet'!$AV$208="","",'Result Sheet'!$AV$208)</f>
        <v>गणित</v>
      </c>
      <c r="S17" s="408">
        <f>IFERROR(IF(AND(AD8=""),"",VLOOKUP(AD8,Marks,47,0)),"")</f>
        <v>10</v>
      </c>
      <c r="T17" s="408">
        <f>IFERROR(IF(AND(AD8=""),"",VLOOKUP(AD8,Marks,48,0)),"")</f>
        <v>9</v>
      </c>
      <c r="U17" s="408">
        <f>IFERROR(IF(AND(AD8=""),"",VLOOKUP(AD8,Marks,49,0)),"")</f>
        <v>8</v>
      </c>
      <c r="V17" s="496">
        <f>IFERROR(IF(AND(AD8=""),"",VLOOKUP(AD8,Marks,50,0)),"")</f>
        <v>27</v>
      </c>
      <c r="W17" s="408">
        <f>IFERROR(IF(AND(AD8=""),"",VLOOKUP(AD8,Marks,51,0)),"")</f>
        <v>39</v>
      </c>
      <c r="X17" s="408">
        <f>IFERROR(IF(AND(AD8=""),"",VLOOKUP(AD8,Marks,52,0)),"")</f>
        <v>17</v>
      </c>
      <c r="Y17" s="496">
        <f>IFERROR(IF(AND(AD8=""),"",VLOOKUP(AD8,Marks,53,0)),"")</f>
        <v>56</v>
      </c>
      <c r="Z17" s="494">
        <f>IFERROR(IF(AND(AD8=""),"",VLOOKUP(AD8,Marks,54,0)),"")</f>
        <v>83</v>
      </c>
      <c r="AA17" s="408">
        <f>IFERROR(IF(AND(AD8=""),"",VLOOKUP(AD8,Marks,55,0)),"")</f>
        <v>48</v>
      </c>
      <c r="AB17" s="408">
        <f>IFERROR(IF(AND(AD8=""),"",VLOOKUP(AD8,Marks,56,0)),"")</f>
        <v>37</v>
      </c>
      <c r="AC17" s="496">
        <f>IFERROR(IF(AND(AD8=""),"",VLOOKUP(AD8,Marks,57,0)),"")</f>
        <v>85</v>
      </c>
      <c r="AD17" s="495">
        <f>IFERROR(IF(AND(AD8=""),"",VLOOKUP(AD8,Marks,58,0)),"")</f>
        <v>168</v>
      </c>
      <c r="AE17" s="73" t="str">
        <f>IFERROR(IF(AND(AD8=""),"",VLOOKUP(AD8,Marks,64,0)),"")</f>
        <v>B</v>
      </c>
      <c r="AF17" s="201" t="str">
        <f>IFERROR(IF(AND(AD8=""),"",VLOOKUP(AD8,Marks,62,0)),"")</f>
        <v>P</v>
      </c>
      <c r="AJ17" s="1014"/>
      <c r="AK17" s="1015"/>
      <c r="AL17" s="1015"/>
      <c r="AM17" s="1016"/>
    </row>
    <row r="18" spans="1:41" s="41" customFormat="1" ht="21" customHeight="1">
      <c r="A18" s="91"/>
      <c r="B18" s="400" t="str">
        <f>IF('Result Sheet'!$BN$208="","",'Result Sheet'!$BN$208)</f>
        <v>पर्यावरण अध्ययन</v>
      </c>
      <c r="C18" s="408">
        <f>IFERROR(IF(AND(N8=""),"",VLOOKUP(N8,Marks,65,0)),"")</f>
        <v>10</v>
      </c>
      <c r="D18" s="408">
        <f>IFERROR(IF(AND(N8=""),"",VLOOKUP(N8,Marks,66,0)),"")</f>
        <v>10</v>
      </c>
      <c r="E18" s="408">
        <f>IFERROR(IF(AND(N8=""),"",VLOOKUP(N8,Marks,67,0)),"")</f>
        <v>9</v>
      </c>
      <c r="F18" s="496">
        <f>IFERROR(IF(AND(N8=""),"",VLOOKUP(N8,Marks,68,0)),"")</f>
        <v>29</v>
      </c>
      <c r="G18" s="408">
        <f>IFERROR(IF(AND(N8=""),"",VLOOKUP(N8,Marks,69,0)),"")</f>
        <v>36</v>
      </c>
      <c r="H18" s="408">
        <f>IFERROR(IF(AND(N8=""),"",VLOOKUP(N8,Marks,70,0)),"")</f>
        <v>18</v>
      </c>
      <c r="I18" s="496">
        <f>IFERROR(IF(AND(N8=""),"",VLOOKUP(N8,Marks,71,0)),"")</f>
        <v>54</v>
      </c>
      <c r="J18" s="494">
        <f>IFERROR(IF(AND(N8=""),"",VLOOKUP(N8,Marks,72,0)),"")</f>
        <v>83</v>
      </c>
      <c r="K18" s="408">
        <f>IFERROR(IF(AND(N8=""),"",VLOOKUP(N8,Marks,73,0)),"")</f>
        <v>47</v>
      </c>
      <c r="L18" s="408">
        <f>IFERROR(IF(AND(N8=""),"",VLOOKUP(N8,Marks,74,0)),"")</f>
        <v>37</v>
      </c>
      <c r="M18" s="496">
        <f>IFERROR(IF(AND(N8=""),"",VLOOKUP(N8,Marks,75,0)),"")</f>
        <v>84</v>
      </c>
      <c r="N18" s="495">
        <f>IFERROR(IF(AND(N8=""),"",VLOOKUP(N8,Marks,76,0)),"")</f>
        <v>167</v>
      </c>
      <c r="O18" s="73" t="str">
        <f>IFERROR(IF(AND(N8=""),"",VLOOKUP(N8,Marks,82,0)),"")</f>
        <v>B</v>
      </c>
      <c r="P18" s="201" t="str">
        <f>IFERROR(IF(AND(N8=""),"",VLOOKUP(N8,Marks,80,0)),"")</f>
        <v>P</v>
      </c>
      <c r="Q18" s="1006"/>
      <c r="R18" s="410" t="str">
        <f>IF('Result Sheet'!$BN$208="","",'Result Sheet'!$BN$208)</f>
        <v>पर्यावरण अध्ययन</v>
      </c>
      <c r="S18" s="408">
        <f>IFERROR(IF(AND(AD8=""),"",VLOOKUP(AD8,Marks,65,0)),"")</f>
        <v>10</v>
      </c>
      <c r="T18" s="408">
        <f>IFERROR(IF(AND(AD8=""),"",VLOOKUP(AD8,Marks,66,0)),"")</f>
        <v>10</v>
      </c>
      <c r="U18" s="408">
        <f>IFERROR(IF(AND(AD8=""),"",VLOOKUP(AD8,Marks,67,0)),"")</f>
        <v>9</v>
      </c>
      <c r="V18" s="496">
        <f>IFERROR(IF(AND(AD8=""),"",VLOOKUP(AD8,Marks,68,0)),"")</f>
        <v>29</v>
      </c>
      <c r="W18" s="408">
        <f>IFERROR(IF(AND(AD8=""),"",VLOOKUP(AD8,Marks,69,0)),"")</f>
        <v>47</v>
      </c>
      <c r="X18" s="408">
        <f>IFERROR(IF(AND(AD8=""),"",VLOOKUP(AD8,Marks,70,0)),"")</f>
        <v>18</v>
      </c>
      <c r="Y18" s="496">
        <f>IFERROR(IF(AND(AD8=""),"",VLOOKUP(AD8,Marks,71,0)),"")</f>
        <v>65</v>
      </c>
      <c r="Z18" s="494">
        <f>IFERROR(IF(AND(AD8=""),"",VLOOKUP(AD8,Marks,72,0)),"")</f>
        <v>94</v>
      </c>
      <c r="AA18" s="408">
        <f>IFERROR(IF(AND(AD8=""),"",VLOOKUP(AD8,Marks,73,0)),"")</f>
        <v>58</v>
      </c>
      <c r="AB18" s="408">
        <f>IFERROR(IF(AND(AD8=""),"",VLOOKUP(AD8,Marks,74,0)),"")</f>
        <v>37</v>
      </c>
      <c r="AC18" s="496">
        <f>IFERROR(IF(AND(AD8=""),"",VLOOKUP(AD8,Marks,75,0)),"")</f>
        <v>95</v>
      </c>
      <c r="AD18" s="495">
        <f>IFERROR(IF(AND(AD8=""),"",VLOOKUP(AD8,Marks,76,0)),"")</f>
        <v>189</v>
      </c>
      <c r="AE18" s="73" t="str">
        <f>IFERROR(IF(AND(AD8=""),"",VLOOKUP(AD8,Marks,82,0)),"")</f>
        <v>A</v>
      </c>
      <c r="AF18" s="201" t="str">
        <f>IFERROR(IF(AND(AD8=""),"",VLOOKUP(AD8,Marks,80,0)),"")</f>
        <v>P</v>
      </c>
      <c r="AJ18" s="1014"/>
      <c r="AK18" s="1015"/>
      <c r="AL18" s="1015"/>
      <c r="AM18" s="1016"/>
    </row>
    <row r="19" spans="1:41" s="41" customFormat="1" ht="23.1" customHeight="1">
      <c r="A19" s="91"/>
      <c r="B19" s="284" t="str">
        <f>IF('Master sheet'!$D$14="Hindi","कुल योग","Total")</f>
        <v>कुल योग</v>
      </c>
      <c r="C19" s="494">
        <f>IF(AND(N8=""),"",IF(AND(C13="",C15="",C17="",C18=""),"",SUM(C13:C18)))</f>
        <v>50</v>
      </c>
      <c r="D19" s="494">
        <f>IF(AND(N8=""),"",IF(AND(D13="",D15="",D17="",D18=""),"",SUM(D13:D18)))</f>
        <v>46</v>
      </c>
      <c r="E19" s="494">
        <f>IF(AND(N8=""),"",IF(AND(E13="",E15="",E17="",E18=""),"",SUM(E13:E18)))</f>
        <v>47</v>
      </c>
      <c r="F19" s="494">
        <f>IF(AND(N8=""),"",IF(AND(F13="",F15="",F17="",F18=""),"",SUM(F13:F18)))</f>
        <v>143</v>
      </c>
      <c r="G19" s="494">
        <f>IF(AND(N8=""),"",IF(AND(G13="",G15="",G17="",G18=""),"",SUM(G13:G18)))</f>
        <v>199</v>
      </c>
      <c r="H19" s="494">
        <f>IF(AND(N8=""),"",IF(AND(H13="",H15="",H17="",H18=""),"",SUM(H13:H18)))</f>
        <v>91</v>
      </c>
      <c r="I19" s="494">
        <f>IF(AND(N8=""),"",IF(AND(I13="",I15="",I17="",I18=""),"",SUM(I13:I18)))</f>
        <v>290</v>
      </c>
      <c r="J19" s="494">
        <f>IF(AND(N8=""),"",IF(AND(J13="",J15="",J17="",J18=""),"",SUM(J13:J18)))</f>
        <v>433</v>
      </c>
      <c r="K19" s="494">
        <f>IF(AND(N8=""),"",IF(AND(K13="",K15="",K17="",K18=""),"",SUM(K13:K18)))</f>
        <v>261</v>
      </c>
      <c r="L19" s="494">
        <f>IF(AND(N8=""),"",IF(AND(L13="",L15="",L17="",L18=""),"",SUM(L13:L18)))</f>
        <v>189</v>
      </c>
      <c r="M19" s="494">
        <f>IF(AND(N8=""),"",IF(AND(M13="",M15="",M17="",M18=""),"",SUM(M13:M18)))</f>
        <v>450</v>
      </c>
      <c r="N19" s="494">
        <f>IF(AND(N8=""),"",IF(AND(N13="",N15="",N17="",N18=""),"",SUM(N13:N18)))</f>
        <v>883</v>
      </c>
      <c r="O19" s="492" t="str">
        <f>IFERROR(IF(AND(N8=""),"",VLOOKUP(N8,Marks,152,0)),"")</f>
        <v>B</v>
      </c>
      <c r="P19" s="493" t="str">
        <f>IF(AND(P13="P",P15="P",P17="P",P18="P"),"P","")</f>
        <v>P</v>
      </c>
      <c r="Q19" s="1006"/>
      <c r="R19" s="284" t="str">
        <f>IF('Master sheet'!$D$14="Hindi","कुल योग","Total")</f>
        <v>कुल योग</v>
      </c>
      <c r="S19" s="494">
        <f>IF(AND(AD8=""),"",IF(AND(S13="",S15="",S17="",S18=""),"",SUM(S13:S18)))</f>
        <v>49</v>
      </c>
      <c r="T19" s="494">
        <f>IF(AND(AD8=""),"",IF(AND(T13="",T15="",T17="",T18=""),"",SUM(T13:T18)))</f>
        <v>47</v>
      </c>
      <c r="U19" s="494">
        <f>IF(AND(AD8=""),"",IF(AND(U13="",U15="",U17="",U18=""),"",SUM(U13:U18)))</f>
        <v>46</v>
      </c>
      <c r="V19" s="494">
        <f>IF(AND(AD8=""),"",IF(AND(V13="",V15="",V17="",V18=""),"",SUM(V13:V18)))</f>
        <v>142</v>
      </c>
      <c r="W19" s="494">
        <f>IF(AND(AD8=""),"",IF(AND(W13="",W15="",W17="",W18=""),"",SUM(W13:W18)))</f>
        <v>223</v>
      </c>
      <c r="X19" s="494">
        <f>IF(AND(AD8=""),"",IF(AND(X13="",X15="",X17="",X18=""),"",SUM(X13:X18)))</f>
        <v>93</v>
      </c>
      <c r="Y19" s="494">
        <f>IF(AND(AD8=""),"",IF(AND(Y13="",Y15="",Y17="",Y18=""),"",SUM(Y13:Y18)))</f>
        <v>316</v>
      </c>
      <c r="Z19" s="494">
        <f>IF(AND(AD8=""),"",IF(AND(Z13="",Z15="",Z17="",Z18=""),"",SUM(Z13:Z18)))</f>
        <v>458</v>
      </c>
      <c r="AA19" s="494">
        <f>IF(AND(AD8=""),"",IF(AND(AA13="",AA15="",AA17="",AA18=""),"",SUM(AA13:AA18)))</f>
        <v>276</v>
      </c>
      <c r="AB19" s="494">
        <f>IF(AND(AD8=""),"",IF(AND(AB13="",AB15="",AB17="",AB18=""),"",SUM(AB13:AB18)))</f>
        <v>188</v>
      </c>
      <c r="AC19" s="494">
        <f>IF(AND(AD8=""),"",IF(AND(AC13="",AC15="",AC17="",AC18=""),"",SUM(AC13:AC18)))</f>
        <v>464</v>
      </c>
      <c r="AD19" s="494">
        <f>IF(AND(AD8=""),"",IF(AND(AD13="",AD15="",AD17="",AD18=""),"",SUM(AD13:AD18)))</f>
        <v>922</v>
      </c>
      <c r="AE19" s="492" t="str">
        <f>IFERROR(IF(AND(AD8=""),"",VLOOKUP(AD8,Marks,152,0)),"")</f>
        <v>A</v>
      </c>
      <c r="AF19" s="493" t="str">
        <f>IF(AND(AF13="P",AF15="P",AF17="P",AF18="P"),"P","")</f>
        <v>P</v>
      </c>
      <c r="AJ19" s="1014"/>
      <c r="AK19" s="1015"/>
      <c r="AL19" s="1015"/>
      <c r="AM19" s="1016"/>
      <c r="AO19" s="41" t="s">
        <v>276</v>
      </c>
    </row>
    <row r="20" spans="1:41" s="41" customFormat="1" ht="21" customHeight="1">
      <c r="A20" s="91"/>
      <c r="B20" s="964" t="str">
        <f>IF('Master sheet'!$D$14="Hindi","अतिरिक्त विषय ","Extra Subject")</f>
        <v xml:space="preserve">अतिरिक्त विषय </v>
      </c>
      <c r="C20" s="964"/>
      <c r="D20" s="964"/>
      <c r="E20" s="964"/>
      <c r="F20" s="964"/>
      <c r="G20" s="964"/>
      <c r="H20" s="964"/>
      <c r="I20" s="964"/>
      <c r="J20" s="964"/>
      <c r="K20" s="964"/>
      <c r="L20" s="964"/>
      <c r="M20" s="964"/>
      <c r="N20" s="964"/>
      <c r="O20" s="964"/>
      <c r="P20" s="964"/>
      <c r="Q20" s="1006"/>
      <c r="R20" s="964" t="str">
        <f>IF('Master sheet'!$D$14="Hindi","अतिरिक्त विषय ","Extra Subject")</f>
        <v xml:space="preserve">अतिरिक्त विषय </v>
      </c>
      <c r="S20" s="964"/>
      <c r="T20" s="964"/>
      <c r="U20" s="964"/>
      <c r="V20" s="964"/>
      <c r="W20" s="964"/>
      <c r="X20" s="964"/>
      <c r="Y20" s="964"/>
      <c r="Z20" s="964"/>
      <c r="AA20" s="964"/>
      <c r="AB20" s="964"/>
      <c r="AC20" s="964"/>
      <c r="AD20" s="964"/>
      <c r="AE20" s="964"/>
      <c r="AF20" s="964"/>
      <c r="AJ20" s="1014"/>
      <c r="AK20" s="1015"/>
      <c r="AL20" s="1015"/>
      <c r="AM20" s="1016"/>
    </row>
    <row r="21" spans="1:41" s="41" customFormat="1" ht="21" customHeight="1" thickBot="1">
      <c r="A21" s="91"/>
      <c r="B21" s="286" t="str">
        <f>IF('Result Sheet'!$CF$208="","",'Result Sheet'!$CF$208)</f>
        <v>कंप्यूटर</v>
      </c>
      <c r="C21" s="399">
        <f>IFERROR(IF(AND(N8=""),"",VLOOKUP(N8,Marks,83,0)),"")</f>
        <v>9</v>
      </c>
      <c r="D21" s="399">
        <f>IFERROR(IF(AND(N8=""),"",VLOOKUP(N8,Marks,84,0)),"")</f>
        <v>8</v>
      </c>
      <c r="E21" s="399">
        <f>IFERROR(IF(AND(N8=""),"",VLOOKUP(N8,Marks,85,0)),"")</f>
        <v>10</v>
      </c>
      <c r="F21" s="496">
        <f>IFERROR(IF(AND(N8=""),"",VLOOKUP(N8,Marks,86,0)),"")</f>
        <v>27</v>
      </c>
      <c r="G21" s="399">
        <f>IFERROR(IF(AND(N8=""),"",VLOOKUP(N8,Marks,87,0)),"")</f>
        <v>20</v>
      </c>
      <c r="H21" s="399">
        <f>IFERROR(IF(AND(N8=""),"",VLOOKUP(N8,Marks,88,0)),"")</f>
        <v>45</v>
      </c>
      <c r="I21" s="496">
        <f>IFERROR(IF(AND(N8=""),"",VLOOKUP(N8,Marks,89,0)),"")</f>
        <v>65</v>
      </c>
      <c r="J21" s="495">
        <f>IFERROR(IF(AND(N8=""),"",VLOOKUP(N8,Marks,90,0)),"")</f>
        <v>92</v>
      </c>
      <c r="K21" s="399">
        <f>IFERROR(IF(AND(N8=""),"",VLOOKUP(N8,Marks,91,0)),"")</f>
        <v>36</v>
      </c>
      <c r="L21" s="399">
        <f>IFERROR(IF(AND(N8=""),"",VLOOKUP(N8,Marks,92,0)),"")</f>
        <v>48</v>
      </c>
      <c r="M21" s="496">
        <f>IFERROR(IF(AND(N8=""),"",VLOOKUP(N8,Marks,93,0)),"")</f>
        <v>84</v>
      </c>
      <c r="N21" s="495">
        <f>IFERROR(IF(AND(N8=""),"",VLOOKUP(N8,Marks,94,0)),"")</f>
        <v>176</v>
      </c>
      <c r="O21" s="73" t="str">
        <f>IFERROR(IF(AND(N8=""),"",VLOOKUP(N8,Marks,98,0)),"")</f>
        <v>A</v>
      </c>
      <c r="P21" s="201" t="str">
        <f>IFERROR(IF(AND(N8=""),"",VLOOKUP(N8,Marks,97,0)),"")</f>
        <v>P</v>
      </c>
      <c r="Q21" s="1006"/>
      <c r="R21" s="286" t="str">
        <f>IF('Result Sheet'!$CF$208="","",'Result Sheet'!$CF$208)</f>
        <v>कंप्यूटर</v>
      </c>
      <c r="S21" s="408">
        <f>IFERROR(IF(AND(AD8=""),"",VLOOKUP(AD8,Marks,83,0)),"")</f>
        <v>9</v>
      </c>
      <c r="T21" s="408">
        <f>IFERROR(IF(AND(AD8=""),"",VLOOKUP(AD8,Marks,84,0)),"")</f>
        <v>8</v>
      </c>
      <c r="U21" s="408">
        <f>IFERROR(IF(AND(AD8=""),"",VLOOKUP(AD8,Marks,85,0)),"")</f>
        <v>10</v>
      </c>
      <c r="V21" s="496">
        <f>IFERROR(IF(AND(AD8=""),"",VLOOKUP(AD8,Marks,86,0)),"")</f>
        <v>27</v>
      </c>
      <c r="W21" s="408">
        <f>IFERROR(IF(AND(AD8=""),"",VLOOKUP(AD8,Marks,87,0)),"")</f>
        <v>20</v>
      </c>
      <c r="X21" s="408">
        <f>IFERROR(IF(AND(AD8=""),"",VLOOKUP(AD8,Marks,88,0)),"")</f>
        <v>45</v>
      </c>
      <c r="Y21" s="496">
        <f>IFERROR(IF(AND(AD8=""),"",VLOOKUP(AD8,Marks,89,0)),"")</f>
        <v>65</v>
      </c>
      <c r="Z21" s="495">
        <f>IFERROR(IF(AND(AD8=""),"",VLOOKUP(AD8,Marks,90,0)),"")</f>
        <v>92</v>
      </c>
      <c r="AA21" s="408">
        <f>IFERROR(IF(AND(AD8=""),"",VLOOKUP(AD8,Marks,91,0)),"")</f>
        <v>37</v>
      </c>
      <c r="AB21" s="408">
        <f>IFERROR(IF(AND(AD8=""),"",VLOOKUP(AD8,Marks,92,0)),"")</f>
        <v>48</v>
      </c>
      <c r="AC21" s="496">
        <f>IFERROR(IF(AND(AD8=""),"",VLOOKUP(AD8,Marks,93,0)),"")</f>
        <v>85</v>
      </c>
      <c r="AD21" s="495">
        <f>IFERROR(IF(AND(AD8=""),"",VLOOKUP(AD8,Marks,94,0)),"")</f>
        <v>177</v>
      </c>
      <c r="AE21" s="73" t="str">
        <f>IFERROR(IF(AND(AD8=""),"",VLOOKUP(AD8,Marks,98,0)),"")</f>
        <v>A</v>
      </c>
      <c r="AF21" s="201" t="str">
        <f>IFERROR(IF(AND(AD8=""),"",VLOOKUP(AD8,Marks,97,0)),"")</f>
        <v>P</v>
      </c>
      <c r="AJ21" s="1017"/>
      <c r="AK21" s="1018"/>
      <c r="AL21" s="1018"/>
      <c r="AM21" s="1019"/>
      <c r="AO21" s="41" t="s">
        <v>277</v>
      </c>
    </row>
    <row r="22" spans="1:41" s="337" customFormat="1" ht="18.95" customHeight="1">
      <c r="A22" s="91"/>
      <c r="B22" s="286" t="str">
        <f>IF('Result Sheet'!$CV$208="","",'Result Sheet'!$CV$208)</f>
        <v>सामान्य ज्ञान</v>
      </c>
      <c r="C22" s="399">
        <f>IFERROR(IF(AND(N8=""),"",VLOOKUP(N8,Marks,99,0)),"")</f>
        <v>8</v>
      </c>
      <c r="D22" s="399">
        <f>IFERROR(IF(AND(N8=""),"",VLOOKUP(N8,Marks,100,0)),"")</f>
        <v>7</v>
      </c>
      <c r="E22" s="399">
        <f>IFERROR(IF(AND(N8=""),"",VLOOKUP(N8,Marks,101,0)),"")</f>
        <v>9</v>
      </c>
      <c r="F22" s="496">
        <f>IFERROR(IF(AND(N8=""),"",VLOOKUP(N8,Marks,102,0)),"")</f>
        <v>24</v>
      </c>
      <c r="G22" s="399">
        <f>IFERROR(IF(AND(N8=""),"",VLOOKUP(N8,Marks,103,0)),"")</f>
        <v>48</v>
      </c>
      <c r="H22" s="399">
        <f>IFERROR(IF(AND(N8=""),"",VLOOKUP(N8,Marks,104,0)),"")</f>
        <v>18</v>
      </c>
      <c r="I22" s="496">
        <f>IFERROR(IF(AND(N8=""),"",VLOOKUP(N8,Marks,105,0)),"")</f>
        <v>66</v>
      </c>
      <c r="J22" s="495">
        <f>IFERROR(IF(AND(N8=""),"",VLOOKUP(N8,Marks,106,0)),"")</f>
        <v>90</v>
      </c>
      <c r="K22" s="399">
        <f>IFERROR(IF(AND(N8=""),"",VLOOKUP(N8,Marks,107,0)),"")</f>
        <v>55</v>
      </c>
      <c r="L22" s="399">
        <f>IFERROR(IF(AND(N8=""),"",VLOOKUP(N8,Marks,108,0)),"")</f>
        <v>36</v>
      </c>
      <c r="M22" s="496">
        <f>IFERROR(IF(AND(N8=""),"",VLOOKUP(N8,Marks,109,0)),"")</f>
        <v>91</v>
      </c>
      <c r="N22" s="495">
        <f>IFERROR(IF(AND(N8=""),"",VLOOKUP(N8,Marks,110,0)),"")</f>
        <v>181</v>
      </c>
      <c r="O22" s="73" t="str">
        <f>IFERROR(IF(AND(N8=""),"",VLOOKUP(N8,Marks,114,0)),"")</f>
        <v>A</v>
      </c>
      <c r="P22" s="201" t="str">
        <f>IFERROR(IF(AND(N8=""),"",VLOOKUP(N8,Marks,113,0)),"")</f>
        <v>P</v>
      </c>
      <c r="Q22" s="1006"/>
      <c r="R22" s="286" t="str">
        <f>IF('Result Sheet'!$CV$208="","",'Result Sheet'!$CV$208)</f>
        <v>सामान्य ज्ञान</v>
      </c>
      <c r="S22" s="408">
        <f>IFERROR(IF(AND(AD8=""),"",VLOOKUP(AD8,Marks,99,0)),"")</f>
        <v>8</v>
      </c>
      <c r="T22" s="408">
        <f>IFERROR(IF(AND(AD8=""),"",VLOOKUP(AD8,Marks,100,0)),"")</f>
        <v>7</v>
      </c>
      <c r="U22" s="408">
        <f>IFERROR(IF(AND(AD8=""),"",VLOOKUP(AD8,Marks,101,0)),"")</f>
        <v>9</v>
      </c>
      <c r="V22" s="496">
        <f>IFERROR(IF(AND(AD8=""),"",VLOOKUP(AD8,Marks,102,0)),"")</f>
        <v>24</v>
      </c>
      <c r="W22" s="408">
        <f>IFERROR(IF(AND(AD8=""),"",VLOOKUP(AD8,Marks,103,0)),"")</f>
        <v>47</v>
      </c>
      <c r="X22" s="408">
        <f>IFERROR(IF(AND(AD8=""),"",VLOOKUP(AD8,Marks,104,0)),"")</f>
        <v>17</v>
      </c>
      <c r="Y22" s="496">
        <f>IFERROR(IF(AND(AD8=""),"",VLOOKUP(AD8,Marks,105,0)),"")</f>
        <v>64</v>
      </c>
      <c r="Z22" s="495">
        <f>IFERROR(IF(AND(AD8=""),"",VLOOKUP(AD8,Marks,106,0)),"")</f>
        <v>88</v>
      </c>
      <c r="AA22" s="408">
        <f>IFERROR(IF(AND(AD8=""),"",VLOOKUP(AD8,Marks,107,0)),"")</f>
        <v>56</v>
      </c>
      <c r="AB22" s="408">
        <f>IFERROR(IF(AND(AD8=""),"",VLOOKUP(AD8,Marks,108,0)),"")</f>
        <v>38</v>
      </c>
      <c r="AC22" s="496">
        <f>IFERROR(IF(AND(AD8=""),"",VLOOKUP(AD8,Marks,109,0)),"")</f>
        <v>94</v>
      </c>
      <c r="AD22" s="495">
        <f>IFERROR(IF(AND(AD8=""),"",VLOOKUP(AD8,Marks,110,0)),"")</f>
        <v>182</v>
      </c>
      <c r="AE22" s="73" t="str">
        <f>IFERROR(IF(AND(AD8=""),"",VLOOKUP(AD8,Marks,114,0)),"")</f>
        <v>A</v>
      </c>
      <c r="AF22" s="201" t="str">
        <f>IFERROR(IF(AND(AD8=""),"",VLOOKUP(AD8,Marks,113,0)),"")</f>
        <v>P</v>
      </c>
    </row>
    <row r="23" spans="1:41" s="337" customFormat="1" ht="18.95" customHeight="1">
      <c r="A23" s="91"/>
      <c r="B23" s="286"/>
      <c r="C23" s="988" t="str">
        <f>IF('Master sheet'!$D$14="Hindi","प्रथम मूल्यांकन","1st Assessment")</f>
        <v>प्रथम मूल्यांकन</v>
      </c>
      <c r="D23" s="989"/>
      <c r="E23" s="988" t="str">
        <f>IF('Master sheet'!$D$14="Hindi","द्वितीय मूल्यांकन","2nd Assessment")</f>
        <v>द्वितीय मूल्यांकन</v>
      </c>
      <c r="F23" s="989"/>
      <c r="G23" s="988" t="str">
        <f>IF('Master sheet'!$D$14="Hindi","तृतीय मूल्यांकन","3rd Assessment")</f>
        <v>तृतीय मूल्यांकन</v>
      </c>
      <c r="H23" s="989"/>
      <c r="I23" s="988" t="str">
        <f>IF('Master sheet'!$D$14="Hindi","चतुर्थ मूल्यांकन","4th Assessment")</f>
        <v>चतुर्थ मूल्यांकन</v>
      </c>
      <c r="J23" s="989"/>
      <c r="K23" s="988" t="str">
        <f>IF('Master sheet'!$D$14="Hindi","पंचम मूल्यांकन","5th Assessment")</f>
        <v>पंचम मूल्यांकन</v>
      </c>
      <c r="L23" s="989"/>
      <c r="M23" s="992" t="str">
        <f>IF('Master sheet'!$D$14="Hindi","कुल योग ","Total")</f>
        <v xml:space="preserve">कुल योग </v>
      </c>
      <c r="N23" s="993"/>
      <c r="O23" s="990"/>
      <c r="P23" s="991"/>
      <c r="Q23" s="1006"/>
      <c r="R23" s="286"/>
      <c r="S23" s="988" t="str">
        <f>IF('Master sheet'!$D$14="Hindi","प्रथम मूल्यांकन","1st Assessment")</f>
        <v>प्रथम मूल्यांकन</v>
      </c>
      <c r="T23" s="989"/>
      <c r="U23" s="988" t="str">
        <f>IF('Master sheet'!$D$14="Hindi","द्वितीय मूल्यांकन","2nd Assessment")</f>
        <v>द्वितीय मूल्यांकन</v>
      </c>
      <c r="V23" s="989"/>
      <c r="W23" s="988" t="str">
        <f>IF('Master sheet'!$D$14="Hindi","तृतीय मूल्यांकन","3rd Assessment")</f>
        <v>तृतीय मूल्यांकन</v>
      </c>
      <c r="X23" s="989"/>
      <c r="Y23" s="988" t="str">
        <f>IF('Master sheet'!$D$14="Hindi","चतुर्थ मूल्यांकन","4th Assessment")</f>
        <v>चतुर्थ मूल्यांकन</v>
      </c>
      <c r="Z23" s="989"/>
      <c r="AA23" s="988" t="str">
        <f>IF('Master sheet'!$D$14="Hindi","पंचम मूल्यांकन","5th Assessment")</f>
        <v>पंचम मूल्यांकन</v>
      </c>
      <c r="AB23" s="989"/>
      <c r="AC23" s="992" t="str">
        <f>IF('Master sheet'!$D$14="Hindi","कुल योग ","Total")</f>
        <v xml:space="preserve">कुल योग </v>
      </c>
      <c r="AD23" s="993"/>
      <c r="AE23" s="990"/>
      <c r="AF23" s="991"/>
    </row>
    <row r="24" spans="1:41" s="337" customFormat="1" ht="18.95" customHeight="1">
      <c r="A24" s="91"/>
      <c r="B24" s="410" t="str">
        <f>IF('Result Sheet'!$DL$208="","",'Result Sheet'!$DL$208)</f>
        <v>कार्यानुभव</v>
      </c>
      <c r="C24" s="951">
        <f>IFERROR(IF(AND(N8=""),"",VLOOKUP(N8,Marks,115,0)),"")</f>
        <v>18</v>
      </c>
      <c r="D24" s="951"/>
      <c r="E24" s="951">
        <f>IFERROR(IF(AND(N8=""),"",VLOOKUP(N8,Marks,116,0)),"")</f>
        <v>16</v>
      </c>
      <c r="F24" s="951"/>
      <c r="G24" s="951">
        <f>IFERROR(IF(AND(N8=""),"",VLOOKUP(N8,Marks,117,0)),"")</f>
        <v>14</v>
      </c>
      <c r="H24" s="951"/>
      <c r="I24" s="951">
        <f>IFERROR(IF(AND(N8=""),"",VLOOKUP(N8,Marks,118,0)),"")</f>
        <v>18</v>
      </c>
      <c r="J24" s="951"/>
      <c r="K24" s="951">
        <f>IFERROR(IF(AND(N8=""),"",VLOOKUP(N8,Marks,119,0)),"")</f>
        <v>13</v>
      </c>
      <c r="L24" s="951"/>
      <c r="M24" s="979">
        <f>IFERROR(IF(AND(N8=""),"",VLOOKUP(N8,Marks,120,0)),"")</f>
        <v>79</v>
      </c>
      <c r="N24" s="979"/>
      <c r="O24" s="411" t="str">
        <f>IFERROR(IF(AND(N8=""),"",VLOOKUP(N8,Marks,124,0)),"")</f>
        <v>A</v>
      </c>
      <c r="P24" s="201" t="str">
        <f>IFERROR(IF(AND(N8=""),"",VLOOKUP(N8,Marks,123,0)),"")</f>
        <v>P</v>
      </c>
      <c r="Q24" s="1006"/>
      <c r="R24" s="410" t="str">
        <f>IF('Result Sheet'!$DL$208="","",'Result Sheet'!$DL$208)</f>
        <v>कार्यानुभव</v>
      </c>
      <c r="S24" s="951">
        <f>IFERROR(IF(AND(AD8=""),"",VLOOKUP(AD8,Marks,115,0)),"")</f>
        <v>18</v>
      </c>
      <c r="T24" s="951"/>
      <c r="U24" s="951">
        <f>IFERROR(IF(AND(AD8=""),"",VLOOKUP(AD8,Marks,116,0)),"")</f>
        <v>15</v>
      </c>
      <c r="V24" s="951"/>
      <c r="W24" s="951">
        <f>IFERROR(IF(AND(AD8=""),"",VLOOKUP(AD8,Marks,117,0)),"")</f>
        <v>14</v>
      </c>
      <c r="X24" s="951"/>
      <c r="Y24" s="951">
        <f>IFERROR(IF(AND(AD8=""),"",VLOOKUP(AD8,Marks,118,0)),"")</f>
        <v>14</v>
      </c>
      <c r="Z24" s="951"/>
      <c r="AA24" s="951">
        <f>IFERROR(IF(AND(AD8=""),"",VLOOKUP(AD8,Marks,119,0)),"")</f>
        <v>15</v>
      </c>
      <c r="AB24" s="951"/>
      <c r="AC24" s="979">
        <f>IFERROR(IF(AND(AD8=""),"",VLOOKUP(AD8,Marks,120,0)),"")</f>
        <v>76</v>
      </c>
      <c r="AD24" s="979"/>
      <c r="AE24" s="411" t="str">
        <f>IFERROR(IF(AND(AD8=""),"",VLOOKUP(AD8,Marks,124,0)),"")</f>
        <v>A</v>
      </c>
      <c r="AF24" s="201" t="str">
        <f>IFERROR(IF(AND(AD8=""),"",VLOOKUP(AD8,Marks,123,0)),"")</f>
        <v>P</v>
      </c>
    </row>
    <row r="25" spans="1:41" s="337" customFormat="1" ht="18.95" customHeight="1">
      <c r="A25" s="91"/>
      <c r="B25" s="410" t="str">
        <f>IF('Result Sheet'!$DV$208="","",'Result Sheet'!$DV$208)</f>
        <v>कला शिक्षा</v>
      </c>
      <c r="C25" s="951">
        <f>IFERROR(IF(AND(N8=""),"",VLOOKUP(N8,Marks,125,0)),"")</f>
        <v>11</v>
      </c>
      <c r="D25" s="951"/>
      <c r="E25" s="951">
        <f>IFERROR(IF(AND(N8=""),"",VLOOKUP(N8,Marks,126,0)),"")</f>
        <v>20</v>
      </c>
      <c r="F25" s="951"/>
      <c r="G25" s="951">
        <f>IFERROR(IF(AND(N8=""),"",VLOOKUP(N8,Marks,127,0)),"")</f>
        <v>15</v>
      </c>
      <c r="H25" s="951"/>
      <c r="I25" s="951">
        <f>IFERROR(IF(AND(N8=""),"",VLOOKUP(N8,Marks,128,0)),"")</f>
        <v>14</v>
      </c>
      <c r="J25" s="951"/>
      <c r="K25" s="951">
        <f>IFERROR(IF(AND(N8=""),"",VLOOKUP(N8,Marks,129,0)),"")</f>
        <v>20</v>
      </c>
      <c r="L25" s="951"/>
      <c r="M25" s="979">
        <f>IFERROR(IF(AND(N8=""),"",VLOOKUP(N8,Marks,130,0)),"")</f>
        <v>80</v>
      </c>
      <c r="N25" s="979"/>
      <c r="O25" s="411" t="str">
        <f>IFERROR(IF(AND(N8=""),"",VLOOKUP(N8,Marks,134,0)),"")</f>
        <v>A</v>
      </c>
      <c r="P25" s="201" t="str">
        <f>IFERROR(IF(AND(N8=""),"",VLOOKUP(N8,Marks,133,0)),"")</f>
        <v>P</v>
      </c>
      <c r="Q25" s="1006"/>
      <c r="R25" s="410" t="str">
        <f>IF('Result Sheet'!$DV$208="","",'Result Sheet'!$DV$208)</f>
        <v>कला शिक्षा</v>
      </c>
      <c r="S25" s="951">
        <f>IFERROR(IF(AND(AD8=""),"",VLOOKUP(AD8,Marks,125,0)),"")</f>
        <v>11</v>
      </c>
      <c r="T25" s="951"/>
      <c r="U25" s="951">
        <f>IFERROR(IF(AND(AD8=""),"",VLOOKUP(AD8,Marks,126,0)),"")</f>
        <v>20</v>
      </c>
      <c r="V25" s="951"/>
      <c r="W25" s="951">
        <f>IFERROR(IF(AND(AD8=""),"",VLOOKUP(AD8,Marks,127,0)),"")</f>
        <v>15</v>
      </c>
      <c r="X25" s="951"/>
      <c r="Y25" s="951">
        <f>IFERROR(IF(AND(AD8=""),"",VLOOKUP(AD8,Marks,128,0)),"")</f>
        <v>14</v>
      </c>
      <c r="Z25" s="951"/>
      <c r="AA25" s="951">
        <f>IFERROR(IF(AND(AD8=""),"",VLOOKUP(AD8,Marks,129,0)),"")</f>
        <v>19</v>
      </c>
      <c r="AB25" s="951"/>
      <c r="AC25" s="979">
        <f>IFERROR(IF(AND(AD8=""),"",VLOOKUP(AD8,Marks,130,0)),"")</f>
        <v>79</v>
      </c>
      <c r="AD25" s="979"/>
      <c r="AE25" s="411" t="str">
        <f>IFERROR(IF(AND(AD8=""),"",VLOOKUP(AD8,Marks,134,0)),"")</f>
        <v>A</v>
      </c>
      <c r="AF25" s="201" t="str">
        <f>IFERROR(IF(AND(AD8=""),"",VLOOKUP(AD8,Marks,133,0)),"")</f>
        <v>P</v>
      </c>
    </row>
    <row r="26" spans="1:41" s="41" customFormat="1" ht="22.5" customHeight="1">
      <c r="A26" s="91"/>
      <c r="B26" s="410" t="str">
        <f>IF('Result Sheet'!$EF$208="","",'Result Sheet'!$EF$208)</f>
        <v>स्वा. एवं शा. शिक्षा</v>
      </c>
      <c r="C26" s="951">
        <f>IFERROR(IF(AND(N8=""),"",VLOOKUP(N8,Marks,135,0)),"")</f>
        <v>20</v>
      </c>
      <c r="D26" s="951"/>
      <c r="E26" s="951">
        <f>IFERROR(IF(AND(N8=""),"",VLOOKUP(N8,Marks,136,0)),"")</f>
        <v>19</v>
      </c>
      <c r="F26" s="951"/>
      <c r="G26" s="951">
        <f>IFERROR(IF(AND(N8=""),"",VLOOKUP(N8,Marks,137,0)),"")</f>
        <v>14</v>
      </c>
      <c r="H26" s="951"/>
      <c r="I26" s="951">
        <f>IFERROR(IF(AND(N8=""),"",VLOOKUP(N8,Marks,138,0)),"")</f>
        <v>12</v>
      </c>
      <c r="J26" s="951"/>
      <c r="K26" s="951">
        <f>IFERROR(IF(AND(N8=""),"",VLOOKUP(N8,Marks,139,0)),"")</f>
        <v>15</v>
      </c>
      <c r="L26" s="951"/>
      <c r="M26" s="979">
        <f>IFERROR(IF(AND(N8=""),"",VLOOKUP(N8,Marks,140,0)),"")</f>
        <v>80</v>
      </c>
      <c r="N26" s="979"/>
      <c r="O26" s="411" t="str">
        <f>IFERROR(IF(AND(N8=""),"",VLOOKUP(N8,Marks,144,0)),"")</f>
        <v>A</v>
      </c>
      <c r="P26" s="201" t="str">
        <f>IFERROR(IF(AND(N8=""),"",VLOOKUP(N8,Marks,143,0)),"")</f>
        <v>P</v>
      </c>
      <c r="Q26" s="1006"/>
      <c r="R26" s="410" t="str">
        <f>IF('Result Sheet'!$EF$208="","",'Result Sheet'!$EF$208)</f>
        <v>स्वा. एवं शा. शिक्षा</v>
      </c>
      <c r="S26" s="951">
        <f>IFERROR(IF(AND(AD8=""),"",VLOOKUP(AD8,Marks,135,0)),"")</f>
        <v>20</v>
      </c>
      <c r="T26" s="951"/>
      <c r="U26" s="951">
        <f>IFERROR(IF(AND(AD8=""),"",VLOOKUP(AD8,Marks,136,0)),"")</f>
        <v>19</v>
      </c>
      <c r="V26" s="951"/>
      <c r="W26" s="951">
        <f>IFERROR(IF(AND(AD8=""),"",VLOOKUP(AD8,Marks,137,0)),"")</f>
        <v>14</v>
      </c>
      <c r="X26" s="951"/>
      <c r="Y26" s="951">
        <f>IFERROR(IF(AND(AD8=""),"",VLOOKUP(AD8,Marks,138,0)),"")</f>
        <v>12</v>
      </c>
      <c r="Z26" s="951"/>
      <c r="AA26" s="951">
        <f>IFERROR(IF(AND(AD8=""),"",VLOOKUP(AD8,Marks,139,0)),"")</f>
        <v>15</v>
      </c>
      <c r="AB26" s="951"/>
      <c r="AC26" s="979">
        <f>IFERROR(IF(AND(AD8=""),"",VLOOKUP(AD8,Marks,140,0)),"")</f>
        <v>80</v>
      </c>
      <c r="AD26" s="979"/>
      <c r="AE26" s="411" t="str">
        <f>IFERROR(IF(AND(AD8=""),"",VLOOKUP(AD8,Marks,144,0)),"")</f>
        <v>A</v>
      </c>
      <c r="AF26" s="201" t="str">
        <f>IFERROR(IF(AND(AD8=""),"",VLOOKUP(AD8,Marks,143,0)),"")</f>
        <v>P</v>
      </c>
    </row>
    <row r="27" spans="1:41" s="41" customFormat="1" ht="21" customHeight="1">
      <c r="A27" s="91"/>
      <c r="B27" s="967" t="str">
        <f>IF('Master sheet'!$D$14="Hindi","कुल कार्य दिवस :-","Total Meeting :-")</f>
        <v>कुल कार्य दिवस :-</v>
      </c>
      <c r="C27" s="967"/>
      <c r="D27" s="967"/>
      <c r="E27" s="980">
        <f>IFERROR(IF(AND(N8=""),"",VLOOKUP(N8,Marks,150,0)),"")</f>
        <v>320</v>
      </c>
      <c r="F27" s="980"/>
      <c r="G27" s="980"/>
      <c r="H27" s="980"/>
      <c r="I27" s="967" t="str">
        <f>IF('Master sheet'!$D$14="Hindi","कुल उपस्थिति :-","Total Attendance :-")</f>
        <v>कुल उपस्थिति :-</v>
      </c>
      <c r="J27" s="967"/>
      <c r="K27" s="967"/>
      <c r="L27" s="967"/>
      <c r="M27" s="976">
        <f>IFERROR(IF(AND(N8=""),"",VLOOKUP(N8,Marks,151,0)),"")</f>
        <v>310</v>
      </c>
      <c r="N27" s="976"/>
      <c r="O27" s="976"/>
      <c r="P27" s="976"/>
      <c r="Q27" s="1006"/>
      <c r="R27" s="967" t="str">
        <f>IF('Master sheet'!$D$14="Hindi","कुल कार्य दिवस :-","Total Meeting :-")</f>
        <v>कुल कार्य दिवस :-</v>
      </c>
      <c r="S27" s="967"/>
      <c r="T27" s="967"/>
      <c r="U27" s="980">
        <f>IFERROR(IF(AND(AD8=""),"",VLOOKUP(AD8,Marks,150,0)),"")</f>
        <v>330</v>
      </c>
      <c r="V27" s="980"/>
      <c r="W27" s="980"/>
      <c r="X27" s="980"/>
      <c r="Y27" s="967" t="str">
        <f>IF('Master sheet'!$D$14="Hindi","कुल उपस्थिति :-","Total Attendance :-")</f>
        <v>कुल उपस्थिति :-</v>
      </c>
      <c r="Z27" s="967"/>
      <c r="AA27" s="967"/>
      <c r="AB27" s="967"/>
      <c r="AC27" s="976">
        <f>IFERROR(IF(AND(AD8=""),"",VLOOKUP(AD8,Marks,151,0)),"")</f>
        <v>300</v>
      </c>
      <c r="AD27" s="976"/>
      <c r="AE27" s="976"/>
      <c r="AF27" s="976"/>
    </row>
    <row r="28" spans="1:41" s="41" customFormat="1" ht="21" customHeight="1">
      <c r="A28" s="91"/>
      <c r="B28" s="967" t="str">
        <f>IF('Master sheet'!$D$14="Hindi","परिणाम :-","Result :-")</f>
        <v>परिणाम :-</v>
      </c>
      <c r="C28" s="967"/>
      <c r="D28" s="967"/>
      <c r="E28" s="977" t="str">
        <f>IFERROR(IF(AND(N8=""),"",VLOOKUP(N8,Marks,149,0)),"")</f>
        <v>कक्षोंन्नति</v>
      </c>
      <c r="F28" s="977"/>
      <c r="G28" s="977"/>
      <c r="H28" s="977"/>
      <c r="I28" s="967" t="str">
        <f>IF('Master sheet'!$D$14="Hindi","परिणाम प्रतिशत में :-","Result in Percentage :-")</f>
        <v>परिणाम प्रतिशत में :-</v>
      </c>
      <c r="J28" s="967"/>
      <c r="K28" s="967"/>
      <c r="L28" s="967"/>
      <c r="M28" s="978">
        <f>IFERROR(IF(AND(N8=""),"",VLOOKUP(N8,Marks,146,0)),"")</f>
        <v>83.285714285714292</v>
      </c>
      <c r="N28" s="978"/>
      <c r="O28" s="978"/>
      <c r="P28" s="978"/>
      <c r="Q28" s="1006"/>
      <c r="R28" s="967" t="str">
        <f>IF('Master sheet'!$D$14="Hindi","परिणाम :-","Result :-")</f>
        <v>परिणाम :-</v>
      </c>
      <c r="S28" s="967"/>
      <c r="T28" s="967"/>
      <c r="U28" s="977" t="str">
        <f>IFERROR(IF(AND(AD8=""),"",VLOOKUP(AD8,Marks,149,0)),"")</f>
        <v>कक्षोंन्नति</v>
      </c>
      <c r="V28" s="977"/>
      <c r="W28" s="977"/>
      <c r="X28" s="977"/>
      <c r="Y28" s="967" t="str">
        <f>IF('Master sheet'!$D$14="Hindi","परिणाम प्रतिशत में :-","Result in Percentage :-")</f>
        <v>परिणाम प्रतिशत में :-</v>
      </c>
      <c r="Z28" s="967"/>
      <c r="AA28" s="967"/>
      <c r="AB28" s="967"/>
      <c r="AC28" s="978">
        <f>IFERROR(IF(AND(AD8=""),"",VLOOKUP(AD8,Marks,146,0)),"")</f>
        <v>88.857142857142861</v>
      </c>
      <c r="AD28" s="978"/>
      <c r="AE28" s="978"/>
      <c r="AF28" s="978"/>
    </row>
    <row r="29" spans="1:41" s="41" customFormat="1" ht="21" customHeight="1">
      <c r="A29" s="91"/>
      <c r="B29" s="967" t="str">
        <f>IF('Master sheet'!$D$14="Hindi","ग्रेड :-","Grade :-")</f>
        <v>ग्रेड :-</v>
      </c>
      <c r="C29" s="967"/>
      <c r="D29" s="967"/>
      <c r="E29" s="973" t="str">
        <f>IFERROR(IF(AND(N8=""),"",VLOOKUP(N8,Marks,152,0)),"")</f>
        <v>B</v>
      </c>
      <c r="F29" s="973"/>
      <c r="G29" s="973"/>
      <c r="H29" s="973"/>
      <c r="I29" s="967" t="str">
        <f>IF('Master sheet'!$D$14="Hindi","कक्षा में स्थान :-","Position in the Class :-")</f>
        <v>कक्षा में स्थान :-</v>
      </c>
      <c r="J29" s="967"/>
      <c r="K29" s="967"/>
      <c r="L29" s="967"/>
      <c r="M29" s="968">
        <f>IFERROR(IF(AND(N8=""),"",VLOOKUP(N8,Marks,148,0)),"")</f>
        <v>21.000000000000298</v>
      </c>
      <c r="N29" s="968"/>
      <c r="O29" s="968"/>
      <c r="P29" s="968"/>
      <c r="Q29" s="1006"/>
      <c r="R29" s="967" t="str">
        <f>IF('Master sheet'!$D$14="Hindi","ग्रेड :-","Grade :-")</f>
        <v>ग्रेड :-</v>
      </c>
      <c r="S29" s="967"/>
      <c r="T29" s="967"/>
      <c r="U29" s="973" t="str">
        <f>IFERROR(IF(AND(AD8=""),"",VLOOKUP(AD8,Marks,152,0)),"")</f>
        <v>A</v>
      </c>
      <c r="V29" s="973"/>
      <c r="W29" s="973"/>
      <c r="X29" s="973"/>
      <c r="Y29" s="967" t="str">
        <f>IF('Master sheet'!$D$14="Hindi","कक्षा में स्थान :-","Position in the Class :-")</f>
        <v>कक्षा में स्थान :-</v>
      </c>
      <c r="Z29" s="967"/>
      <c r="AA29" s="967"/>
      <c r="AB29" s="967"/>
      <c r="AC29" s="968">
        <f>IFERROR(IF(AND(AD8=""),"",VLOOKUP(AD8,Marks,148,0)),"")</f>
        <v>7.9999999999999964</v>
      </c>
      <c r="AD29" s="968"/>
      <c r="AE29" s="968"/>
      <c r="AF29" s="968"/>
    </row>
    <row r="30" spans="1:41" s="41" customFormat="1" ht="21" customHeight="1">
      <c r="A30" s="91"/>
      <c r="B30" s="1003" t="str">
        <f>IF('Master sheet'!$D$14="Hindi","परीक्षा परिणाम घोषणा दिनांक :-","Result Declaration Date :-")</f>
        <v>परीक्षा परिणाम घोषणा दिनांक :-</v>
      </c>
      <c r="C30" s="1003"/>
      <c r="D30" s="1003"/>
      <c r="E30" s="984">
        <f>IFERROR(IF(AND(N8=""),"",'Master sheet'!$D$13),"")</f>
        <v>45793</v>
      </c>
      <c r="F30" s="984"/>
      <c r="G30" s="984"/>
      <c r="H30" s="409"/>
      <c r="I30" s="967" t="str">
        <f>IF('Master sheet'!$D$14="Hindi","श्रेणी  :-","Division  :-")</f>
        <v>श्रेणी  :-</v>
      </c>
      <c r="J30" s="967"/>
      <c r="K30" s="967"/>
      <c r="L30" s="967"/>
      <c r="M30" s="974" t="str">
        <f>IFERROR(IF(AND(N8=""),"",VLOOKUP(N8,Marks,147,0)),"")</f>
        <v>I</v>
      </c>
      <c r="N30" s="974"/>
      <c r="O30" s="974"/>
      <c r="P30" s="974"/>
      <c r="Q30" s="1006"/>
      <c r="R30" s="1003" t="str">
        <f>IF('Master sheet'!$D$14="Hindi","परीक्षा परिणाम घोषणा दिनांक :-","Result Declaration Date :-")</f>
        <v>परीक्षा परिणाम घोषणा दिनांक :-</v>
      </c>
      <c r="S30" s="1003"/>
      <c r="T30" s="1003"/>
      <c r="U30" s="984">
        <f>IFERROR(IF(AND(AD8=""),"",'Master sheet'!$D$13),"")</f>
        <v>45793</v>
      </c>
      <c r="V30" s="984"/>
      <c r="W30" s="984"/>
      <c r="X30" s="409"/>
      <c r="Y30" s="967" t="str">
        <f>IF('Master sheet'!$D$14="Hindi","श्रेणी  :-","Division  :-")</f>
        <v>श्रेणी  :-</v>
      </c>
      <c r="Z30" s="967"/>
      <c r="AA30" s="967"/>
      <c r="AB30" s="967"/>
      <c r="AC30" s="974" t="str">
        <f>IFERROR(IF(AND(AD8=""),"",VLOOKUP(AD8,Marks,147,0)),"")</f>
        <v>I</v>
      </c>
      <c r="AD30" s="974"/>
      <c r="AE30" s="974"/>
      <c r="AF30" s="974"/>
    </row>
    <row r="31" spans="1:41" s="41" customFormat="1" ht="39" customHeight="1">
      <c r="A31" s="91"/>
      <c r="B31" s="981" t="str">
        <f>IFERROR(IF(AND(N8=""),"",'Result Sheet'!$EV$211),"")</f>
        <v>( PRADIP SINGH RAJAWAT )</v>
      </c>
      <c r="C31" s="981"/>
      <c r="D31" s="981"/>
      <c r="E31" s="981"/>
      <c r="F31" s="982" t="str">
        <f>IF(AND(N8=""),"",CONCATENATE("(",'Master sheet'!$D$17," )"))</f>
        <v>(Suresh Kumar )</v>
      </c>
      <c r="G31" s="982"/>
      <c r="H31" s="982"/>
      <c r="I31" s="982"/>
      <c r="J31" s="982"/>
      <c r="K31" s="982" t="str">
        <f>IF(AND(N8=""),"",CONCATENATE("(",'Master sheet'!$D$15," )"))</f>
        <v>(USHA PALIYA )</v>
      </c>
      <c r="L31" s="982"/>
      <c r="M31" s="982"/>
      <c r="N31" s="982"/>
      <c r="O31" s="982"/>
      <c r="P31" s="982"/>
      <c r="Q31" s="1006"/>
      <c r="R31" s="981" t="str">
        <f>IFERROR(IF(AND(AD8=""),"",'Result Sheet'!$EV$211),"")</f>
        <v>( PRADIP SINGH RAJAWAT )</v>
      </c>
      <c r="S31" s="981"/>
      <c r="T31" s="981"/>
      <c r="U31" s="981"/>
      <c r="V31" s="982" t="str">
        <f>IF(AND(AD8=""),"",CONCATENATE("(",'Master sheet'!$D$17," )"))</f>
        <v>(Suresh Kumar )</v>
      </c>
      <c r="W31" s="982"/>
      <c r="X31" s="982"/>
      <c r="Y31" s="982"/>
      <c r="Z31" s="982"/>
      <c r="AA31" s="982" t="str">
        <f>IF(AND(AD8=""),"",CONCATENATE("(",'Master sheet'!$D$15," )"))</f>
        <v>(USHA PALIYA )</v>
      </c>
      <c r="AB31" s="982"/>
      <c r="AC31" s="982"/>
      <c r="AD31" s="982"/>
      <c r="AE31" s="982"/>
      <c r="AF31" s="982"/>
    </row>
    <row r="32" spans="1:41" s="41" customFormat="1" ht="21" customHeight="1">
      <c r="A32" s="91"/>
      <c r="B32" s="949" t="str">
        <f>IF('Master sheet'!$D$14="Hindi","हस्ताक्षर कक्षाध्यापक","Signature of the class teacher")</f>
        <v>हस्ताक्षर कक्षाध्यापक</v>
      </c>
      <c r="C32" s="949"/>
      <c r="D32" s="949"/>
      <c r="E32" s="949"/>
      <c r="F32" s="949" t="str">
        <f>IF('Master sheet'!$D$14="Hindi","हस्ताक्षर परीक्षा प्रभारी","Signature of the exam. Incharge")</f>
        <v>हस्ताक्षर परीक्षा प्रभारी</v>
      </c>
      <c r="G32" s="949"/>
      <c r="H32" s="949"/>
      <c r="I32" s="949"/>
      <c r="J32" s="949"/>
      <c r="K32" s="949" t="str">
        <f>IF('Master sheet'!$D$14="Hindi","हस्ताक्षर संस्था प्रधान","Head of Institute's Signature")</f>
        <v>हस्ताक्षर संस्था प्रधान</v>
      </c>
      <c r="L32" s="949"/>
      <c r="M32" s="949"/>
      <c r="N32" s="949"/>
      <c r="O32" s="949"/>
      <c r="P32" s="949"/>
      <c r="Q32" s="1006"/>
      <c r="R32" s="949" t="str">
        <f>IF('Master sheet'!$D$14="Hindi","हस्ताक्षर कक्षाध्यापक","Signature of the class teacher")</f>
        <v>हस्ताक्षर कक्षाध्यापक</v>
      </c>
      <c r="S32" s="949"/>
      <c r="T32" s="949"/>
      <c r="U32" s="949"/>
      <c r="V32" s="949" t="str">
        <f>IF('Master sheet'!$D$14="Hindi","हस्ताक्षर परीक्षा प्रभारी","Signature of the exam. Incharge")</f>
        <v>हस्ताक्षर परीक्षा प्रभारी</v>
      </c>
      <c r="W32" s="949"/>
      <c r="X32" s="949"/>
      <c r="Y32" s="949"/>
      <c r="Z32" s="949"/>
      <c r="AA32" s="949" t="str">
        <f>IF('Master sheet'!$D$14="Hindi","हस्ताक्षर संस्था प्रधान","Head of Institute's Signature")</f>
        <v>हस्ताक्षर संस्था प्रधान</v>
      </c>
      <c r="AB32" s="949"/>
      <c r="AC32" s="949"/>
      <c r="AD32" s="949"/>
      <c r="AE32" s="949"/>
      <c r="AF32" s="949"/>
    </row>
    <row r="33" spans="1:39" s="41" customFormat="1">
      <c r="A33" s="91"/>
      <c r="B33" s="285"/>
      <c r="C33" s="285"/>
      <c r="D33" s="285"/>
      <c r="E33" s="285"/>
      <c r="F33" s="285"/>
      <c r="G33" s="285"/>
      <c r="H33" s="285"/>
      <c r="I33" s="285"/>
      <c r="J33" s="285"/>
      <c r="K33" s="285"/>
      <c r="L33" s="285"/>
      <c r="M33" s="285"/>
      <c r="N33" s="285"/>
      <c r="O33" s="285"/>
      <c r="P33" s="285"/>
    </row>
    <row r="34" spans="1:39" s="41" customFormat="1" ht="21.95" customHeight="1">
      <c r="A34" s="91">
        <f>IF(N41="","",1)</f>
        <v>1</v>
      </c>
      <c r="B34" s="950" t="str">
        <f>IF('Master sheet'!$D$14="Hindi","वार्षिक रिपोर्ट कार्ड ","Report Card")</f>
        <v xml:space="preserve">वार्षिक रिपोर्ट कार्ड </v>
      </c>
      <c r="C34" s="950"/>
      <c r="D34" s="950"/>
      <c r="E34" s="950"/>
      <c r="F34" s="950"/>
      <c r="G34" s="950"/>
      <c r="H34" s="950"/>
      <c r="I34" s="950"/>
      <c r="J34" s="950"/>
      <c r="K34" s="950"/>
      <c r="L34" s="950"/>
      <c r="M34" s="950"/>
      <c r="N34" s="950"/>
      <c r="O34" s="950"/>
      <c r="P34" s="950"/>
      <c r="Q34" s="1006" t="s">
        <v>91</v>
      </c>
      <c r="R34" s="950" t="str">
        <f>IF('Master sheet'!$D$14="Hindi","वार्षिक रिपोर्ट कार्ड ","Report Card")</f>
        <v xml:space="preserve">वार्षिक रिपोर्ट कार्ड </v>
      </c>
      <c r="S34" s="950"/>
      <c r="T34" s="950"/>
      <c r="U34" s="950"/>
      <c r="V34" s="950"/>
      <c r="W34" s="950"/>
      <c r="X34" s="950"/>
      <c r="Y34" s="950"/>
      <c r="Z34" s="950"/>
      <c r="AA34" s="950"/>
      <c r="AB34" s="950"/>
      <c r="AC34" s="950"/>
      <c r="AD34" s="950"/>
      <c r="AE34" s="950"/>
      <c r="AF34" s="950"/>
    </row>
    <row r="35" spans="1:39" s="41" customFormat="1" ht="21.95" customHeight="1">
      <c r="A35" s="92">
        <f>IF(N41="","",A34+1)</f>
        <v>2</v>
      </c>
      <c r="B35" s="961" t="str">
        <f>IF('Master sheet'!$D$14="Hindi","शिक्षा विभाग, राजस्थान सरकार","Education Department, Rajasthan Government")</f>
        <v>शिक्षा विभाग, राजस्थान सरकार</v>
      </c>
      <c r="C35" s="961"/>
      <c r="D35" s="961"/>
      <c r="E35" s="961"/>
      <c r="F35" s="961"/>
      <c r="G35" s="961"/>
      <c r="H35" s="961"/>
      <c r="I35" s="961"/>
      <c r="J35" s="961"/>
      <c r="K35" s="961"/>
      <c r="L35" s="961"/>
      <c r="M35" s="961"/>
      <c r="N35" s="961"/>
      <c r="O35" s="961"/>
      <c r="P35" s="961"/>
      <c r="Q35" s="1006"/>
      <c r="R35" s="961" t="str">
        <f>IF('Master sheet'!$D$14="Hindi","शिक्षा विभाग, राजस्थान सरकार","Education Department, Rajasthan Government")</f>
        <v>शिक्षा विभाग, राजस्थान सरकार</v>
      </c>
      <c r="S35" s="961"/>
      <c r="T35" s="961"/>
      <c r="U35" s="961"/>
      <c r="V35" s="961"/>
      <c r="W35" s="961"/>
      <c r="X35" s="961"/>
      <c r="Y35" s="961"/>
      <c r="Z35" s="961"/>
      <c r="AA35" s="961"/>
      <c r="AB35" s="961"/>
      <c r="AC35" s="961"/>
      <c r="AD35" s="961"/>
      <c r="AE35" s="961"/>
      <c r="AF35" s="961"/>
    </row>
    <row r="36" spans="1:39" s="41" customFormat="1" ht="21.95" customHeight="1">
      <c r="A36" s="92">
        <f>IF(N41="","",A35+1)</f>
        <v>3</v>
      </c>
      <c r="B36" s="1007" t="str">
        <f>IF('Master sheet'!$D$14="Hindi","विद्यालय का नाम :-","School Name :- ")</f>
        <v>विद्यालय का नाम :-</v>
      </c>
      <c r="C36" s="1007"/>
      <c r="D36" s="1007"/>
      <c r="E36" s="1008" t="str">
        <f>IF(AND(N41=""),"",IF('Master sheet'!$D$14="Hindi",'Master sheet'!$D$8,'Master sheet'!$D$7))</f>
        <v>महात्मा गाँधी राजकीय विद्यालय (अंग्रेजी माध्यम) बर, ब्यावर</v>
      </c>
      <c r="F36" s="1008"/>
      <c r="G36" s="1008"/>
      <c r="H36" s="1008"/>
      <c r="I36" s="1008"/>
      <c r="J36" s="1008"/>
      <c r="K36" s="1008"/>
      <c r="L36" s="1008"/>
      <c r="M36" s="1008"/>
      <c r="N36" s="1008"/>
      <c r="O36" s="1008"/>
      <c r="P36" s="1008"/>
      <c r="Q36" s="1006"/>
      <c r="R36" s="1007" t="str">
        <f>IF('Master sheet'!$D$14="Hindi","विद्यालय का नाम :-","School Name :- ")</f>
        <v>विद्यालय का नाम :-</v>
      </c>
      <c r="S36" s="1007"/>
      <c r="T36" s="1007"/>
      <c r="U36" s="1008" t="str">
        <f>IF(AND(AD41=""),"",IF('Master sheet'!$D$14="Hindi",'Master sheet'!$D$8,'Master sheet'!$D$7))</f>
        <v>महात्मा गाँधी राजकीय विद्यालय (अंग्रेजी माध्यम) बर, ब्यावर</v>
      </c>
      <c r="V36" s="1008"/>
      <c r="W36" s="1008"/>
      <c r="X36" s="1008"/>
      <c r="Y36" s="1008"/>
      <c r="Z36" s="1008"/>
      <c r="AA36" s="1008"/>
      <c r="AB36" s="1008"/>
      <c r="AC36" s="1008"/>
      <c r="AD36" s="1008"/>
      <c r="AE36" s="1008"/>
      <c r="AF36" s="1008"/>
    </row>
    <row r="37" spans="1:39" s="41" customFormat="1" ht="15.75" customHeight="1">
      <c r="A37" s="92">
        <f>IF(N41="","",A36+1)</f>
        <v>4</v>
      </c>
      <c r="B37" s="315"/>
      <c r="C37" s="315"/>
      <c r="D37" s="315"/>
      <c r="E37" s="1004" t="str">
        <f>IF(AND(N41=""),"",IF('Master sheet'!$D$14="Hindi",CONCATENATE("(विद्यालय मान्यता क्रमांक व वर्ष : ","  ",'Master sheet'!$D$6),CONCATENATE("(School Recognition Number &amp; Years : ","  ",'Master sheet'!$D$6)))</f>
        <v>(विद्यालय मान्यता क्रमांक व वर्ष :   शिक्षा/पाली/1995/2001</v>
      </c>
      <c r="F37" s="1004"/>
      <c r="G37" s="1004"/>
      <c r="H37" s="1004"/>
      <c r="I37" s="1004"/>
      <c r="J37" s="1004"/>
      <c r="K37" s="1004"/>
      <c r="L37" s="1004"/>
      <c r="M37" s="1004"/>
      <c r="N37" s="1004"/>
      <c r="O37" s="1004"/>
      <c r="P37" s="1004"/>
      <c r="Q37" s="1006"/>
      <c r="R37" s="315"/>
      <c r="S37" s="315"/>
      <c r="T37" s="315"/>
      <c r="U37" s="1004" t="str">
        <f>IF(AND(AD41=""),"",IF('Master sheet'!$D$14="Hindi",CONCATENATE("(विद्यालय मान्यता क्रमांक व वर्ष : ","  ",'Master sheet'!$D$6),CONCATENATE("(School Recognition Number &amp; Years : ","  ",'Master sheet'!$D$6)))</f>
        <v>(विद्यालय मान्यता क्रमांक व वर्ष :   शिक्षा/पाली/1995/2001</v>
      </c>
      <c r="V37" s="1004"/>
      <c r="W37" s="1004"/>
      <c r="X37" s="1004"/>
      <c r="Y37" s="1004"/>
      <c r="Z37" s="1004"/>
      <c r="AA37" s="1004"/>
      <c r="AB37" s="1004"/>
      <c r="AC37" s="1004"/>
      <c r="AD37" s="1004"/>
      <c r="AE37" s="1004"/>
      <c r="AF37" s="1004"/>
    </row>
    <row r="38" spans="1:39" s="41" customFormat="1" ht="21.95" customHeight="1">
      <c r="A38" s="92">
        <f>IF(N41="","",A37+1)</f>
        <v>5</v>
      </c>
      <c r="B38" s="314" t="str">
        <f>IF('Master sheet'!$D$14="Hindi","कक्षा  :-","CLASS :- ")</f>
        <v>कक्षा  :-</v>
      </c>
      <c r="C38" s="969">
        <f>IFERROR(IF(AND(N41=""),"",VLOOKUP(N41,Marks,2,0)),"")</f>
        <v>3</v>
      </c>
      <c r="D38" s="969"/>
      <c r="E38" s="970" t="str">
        <f>IF('Master sheet'!$D$14="Hindi","सेक्शन :-","Section :- ")</f>
        <v>सेक्शन :-</v>
      </c>
      <c r="F38" s="970"/>
      <c r="G38" s="970"/>
      <c r="H38" s="969" t="str">
        <f>IFERROR(IF(AND(N41=""),"",VLOOKUP(N41,Marks,3,0)),"")</f>
        <v>A</v>
      </c>
      <c r="I38" s="969"/>
      <c r="J38" s="971" t="str">
        <f>IF('Master sheet'!$D$14="Hindi","सत्र :- ","Session :- ")</f>
        <v xml:space="preserve">सत्र :- </v>
      </c>
      <c r="K38" s="971"/>
      <c r="L38" s="971"/>
      <c r="M38" s="971"/>
      <c r="N38" s="972" t="str">
        <f>IF(AND(N41=""),"",'Class 3rd'!$I$2)</f>
        <v>2024-2025</v>
      </c>
      <c r="O38" s="972"/>
      <c r="P38" s="972"/>
      <c r="Q38" s="1006"/>
      <c r="R38" s="314" t="str">
        <f>IF('Master sheet'!$D$14="Hindi","कक्षा  :-","CLASS :- ")</f>
        <v>कक्षा  :-</v>
      </c>
      <c r="S38" s="969">
        <f>IFERROR(IF(AND(AD41=""),"",VLOOKUP(AD41,Marks,2,0)),"")</f>
        <v>3</v>
      </c>
      <c r="T38" s="969"/>
      <c r="U38" s="970" t="str">
        <f>IF('Master sheet'!$D$14="Hindi","सेक्शन :-","Section :- ")</f>
        <v>सेक्शन :-</v>
      </c>
      <c r="V38" s="970"/>
      <c r="W38" s="970"/>
      <c r="X38" s="969" t="str">
        <f>IFERROR(IF(AND(AD41=""),"",VLOOKUP(AD41,Marks,3,0)),"")</f>
        <v>A</v>
      </c>
      <c r="Y38" s="969"/>
      <c r="Z38" s="971" t="str">
        <f>IF('Master sheet'!$D$14="Hindi","सत्र :- ","Session :- ")</f>
        <v xml:space="preserve">सत्र :- </v>
      </c>
      <c r="AA38" s="971"/>
      <c r="AB38" s="971"/>
      <c r="AC38" s="971"/>
      <c r="AD38" s="972" t="str">
        <f>IF(AND(AD41=""),"",'Class 3rd'!$I$2)</f>
        <v>2024-2025</v>
      </c>
      <c r="AE38" s="972"/>
      <c r="AF38" s="972"/>
    </row>
    <row r="39" spans="1:39" s="41" customFormat="1" ht="21.95" customHeight="1">
      <c r="A39" s="92">
        <f>IF(N41="","",A38+1)</f>
        <v>6</v>
      </c>
      <c r="B39" s="953" t="str">
        <f>IF('Master sheet'!$D$14="Hindi","विद्यार्थी का नाम :-","Student's Name :-")</f>
        <v>विद्यार्थी का नाम :-</v>
      </c>
      <c r="C39" s="953"/>
      <c r="D39" s="953"/>
      <c r="E39" s="957" t="str">
        <f>IFERROR(IF(AND(N41=""),"",VLOOKUP(N41,Marks,6,0)),"")</f>
        <v>ARMAN HUSSAIN</v>
      </c>
      <c r="F39" s="957"/>
      <c r="G39" s="957"/>
      <c r="H39" s="957"/>
      <c r="I39" s="957"/>
      <c r="J39" s="952" t="str">
        <f>IF('Master sheet'!$D$14="Hindi","प्रवेशांक :","SR. NO. :")</f>
        <v>प्रवेशांक :</v>
      </c>
      <c r="K39" s="952"/>
      <c r="L39" s="952"/>
      <c r="M39" s="952"/>
      <c r="N39" s="958">
        <f>IFERROR(IF(AND(N41=""),"",VLOOKUP(N41,Marks,5,0)),"")</f>
        <v>934</v>
      </c>
      <c r="O39" s="958"/>
      <c r="P39" s="958"/>
      <c r="Q39" s="1006"/>
      <c r="R39" s="953" t="str">
        <f>IF('Master sheet'!$D$14="Hindi","विद्यार्थी का नाम :-","Student's Name :-")</f>
        <v>विद्यार्थी का नाम :-</v>
      </c>
      <c r="S39" s="953"/>
      <c r="T39" s="953"/>
      <c r="U39" s="957" t="str">
        <f>IFERROR(IF(AND(AD41=""),"",VLOOKUP(AD41,Marks,6,0)),"")</f>
        <v>ARMAN SHAH</v>
      </c>
      <c r="V39" s="957"/>
      <c r="W39" s="957"/>
      <c r="X39" s="957"/>
      <c r="Y39" s="957"/>
      <c r="Z39" s="952" t="str">
        <f>IF('Master sheet'!$D$14="Hindi","प्रवेशांक :","SR. NO. :")</f>
        <v>प्रवेशांक :</v>
      </c>
      <c r="AA39" s="952"/>
      <c r="AB39" s="952"/>
      <c r="AC39" s="952"/>
      <c r="AD39" s="958">
        <f>IFERROR(IF(AND(AD41=""),"",VLOOKUP(AD41,Marks,5,0)),"")</f>
        <v>926</v>
      </c>
      <c r="AE39" s="958"/>
      <c r="AF39" s="958"/>
    </row>
    <row r="40" spans="1:39" s="41" customFormat="1" ht="21.95" customHeight="1">
      <c r="A40" s="92">
        <f>IF(N41="","",A39+1)</f>
        <v>7</v>
      </c>
      <c r="B40" s="953" t="str">
        <f>IF('Master sheet'!$D$14="Hindi","पिता का नाम :-","Father's Name :-")</f>
        <v>पिता का नाम :-</v>
      </c>
      <c r="C40" s="953"/>
      <c r="D40" s="953"/>
      <c r="E40" s="957" t="str">
        <f>IFERROR(IF(AND(N41=""),"",VLOOKUP(N41,Marks,7,0)),"")</f>
        <v>AARIF HUSSAIN</v>
      </c>
      <c r="F40" s="957"/>
      <c r="G40" s="957"/>
      <c r="H40" s="957"/>
      <c r="I40" s="957"/>
      <c r="J40" s="952" t="str">
        <f>IF('Master sheet'!$D$14="Hindi","जन्म तिथि :","Date of Birth :")</f>
        <v>जन्म तिथि :</v>
      </c>
      <c r="K40" s="952"/>
      <c r="L40" s="952"/>
      <c r="M40" s="952"/>
      <c r="N40" s="959">
        <f>IFERROR(IF(AND(N41=""),"",VLOOKUP(N41,Marks,4,0)),"")</f>
        <v>42348</v>
      </c>
      <c r="O40" s="959"/>
      <c r="P40" s="959"/>
      <c r="Q40" s="1006"/>
      <c r="R40" s="953" t="str">
        <f>IF('Master sheet'!$D$14="Hindi","पिता का नाम :-","Father's Name :-")</f>
        <v>पिता का नाम :-</v>
      </c>
      <c r="S40" s="953"/>
      <c r="T40" s="953"/>
      <c r="U40" s="957" t="str">
        <f>IFERROR(IF(AND(AD41=""),"",VLOOKUP(AD41,Marks,7,0)),"")</f>
        <v>JAKIR SHAH</v>
      </c>
      <c r="V40" s="957"/>
      <c r="W40" s="957"/>
      <c r="X40" s="957"/>
      <c r="Y40" s="957"/>
      <c r="Z40" s="952" t="str">
        <f>IF('Master sheet'!$D$14="Hindi","जन्म तिथि :","Date of Birth :")</f>
        <v>जन्म तिथि :</v>
      </c>
      <c r="AA40" s="952"/>
      <c r="AB40" s="952"/>
      <c r="AC40" s="952"/>
      <c r="AD40" s="959">
        <f>IFERROR(IF(AND(AD41=""),"",VLOOKUP(AD41,Marks,4,0)),"")</f>
        <v>42491</v>
      </c>
      <c r="AE40" s="959"/>
      <c r="AF40" s="959"/>
    </row>
    <row r="41" spans="1:39" s="41" customFormat="1" ht="18" customHeight="1">
      <c r="A41" s="92">
        <f>IF(N41="","",A40+1)</f>
        <v>8</v>
      </c>
      <c r="B41" s="953" t="str">
        <f>IF('Master sheet'!$D$14="Hindi","माता का नाम :-","Mother's Name :-")</f>
        <v>माता का नाम :-</v>
      </c>
      <c r="C41" s="953"/>
      <c r="D41" s="953"/>
      <c r="E41" s="957" t="str">
        <f>IFERROR(IF(AND(N41=""),"",VLOOKUP(N41,Marks,8,0)),"")</f>
        <v>SALMA BANO</v>
      </c>
      <c r="F41" s="957"/>
      <c r="G41" s="957"/>
      <c r="H41" s="957"/>
      <c r="I41" s="957"/>
      <c r="J41" s="952" t="str">
        <f>IF('Master sheet'!$D$14="Hindi","रोल नंबर :-","Roll No. :")</f>
        <v>रोल नंबर :-</v>
      </c>
      <c r="K41" s="952"/>
      <c r="L41" s="952"/>
      <c r="M41" s="952"/>
      <c r="N41" s="963">
        <f>IF(AD8="","",IF(AND(AD8+1&gt;$AN$7),"",AD8+1))</f>
        <v>303</v>
      </c>
      <c r="O41" s="963"/>
      <c r="P41" s="963"/>
      <c r="Q41" s="1006"/>
      <c r="R41" s="953" t="str">
        <f>IF('Master sheet'!$D$14="Hindi","माता का नाम :-","Mother's Name :-")</f>
        <v>माता का नाम :-</v>
      </c>
      <c r="S41" s="953"/>
      <c r="T41" s="953"/>
      <c r="U41" s="957" t="str">
        <f>IFERROR(IF(AND(AD41=""),"",VLOOKUP(AD41,Marks,8,0)),"")</f>
        <v>HEENA BANU</v>
      </c>
      <c r="V41" s="957"/>
      <c r="W41" s="957"/>
      <c r="X41" s="957"/>
      <c r="Y41" s="957"/>
      <c r="Z41" s="952" t="str">
        <f>IF('Master sheet'!$D$14="Hindi","रोल नंबर :-","Roll No. :")</f>
        <v>रोल नंबर :-</v>
      </c>
      <c r="AA41" s="952"/>
      <c r="AB41" s="952"/>
      <c r="AC41" s="952"/>
      <c r="AD41" s="1005">
        <f>IF(N41="","",IF(AND(N41+1&gt;$AN$7),"",N41+1))</f>
        <v>304</v>
      </c>
      <c r="AE41" s="1005"/>
      <c r="AF41" s="1005"/>
    </row>
    <row r="42" spans="1:39" s="41" customFormat="1" ht="10.5" customHeight="1">
      <c r="A42" s="92">
        <f>IF(N41="","",A41+1)</f>
        <v>9</v>
      </c>
      <c r="B42" s="310"/>
      <c r="C42" s="310"/>
      <c r="D42" s="310"/>
      <c r="E42" s="311"/>
      <c r="F42" s="311"/>
      <c r="G42" s="311"/>
      <c r="H42" s="311"/>
      <c r="I42" s="311"/>
      <c r="J42" s="312"/>
      <c r="K42" s="312"/>
      <c r="L42" s="312"/>
      <c r="M42" s="312"/>
      <c r="N42" s="313"/>
      <c r="O42" s="313"/>
      <c r="P42" s="313"/>
      <c r="Q42" s="1006"/>
      <c r="R42" s="66"/>
      <c r="S42" s="66"/>
      <c r="T42" s="66"/>
      <c r="U42" s="67"/>
      <c r="V42" s="67"/>
      <c r="W42" s="67"/>
      <c r="X42" s="66"/>
      <c r="Y42" s="66"/>
      <c r="Z42" s="68"/>
      <c r="AA42" s="68"/>
      <c r="AB42" s="68"/>
      <c r="AC42" s="42"/>
      <c r="AD42" s="42"/>
      <c r="AE42" s="42"/>
      <c r="AF42" s="42"/>
    </row>
    <row r="43" spans="1:39" s="41" customFormat="1" ht="21" customHeight="1">
      <c r="A43" s="92">
        <f>IF(N41="","",A42+1)</f>
        <v>10</v>
      </c>
      <c r="B43" s="674" t="str">
        <f>IF('Master sheet'!$D$14="Hindi","विषय","Subject")</f>
        <v>विषय</v>
      </c>
      <c r="C43" s="975" t="str">
        <f>IF('Master sheet'!$D$14="Hindi","सामयिक परख","Test")</f>
        <v>सामयिक परख</v>
      </c>
      <c r="D43" s="975"/>
      <c r="E43" s="975"/>
      <c r="F43" s="975"/>
      <c r="G43" s="960" t="str">
        <f>IF('Master sheet'!$D$14="Hindi","अर्द्धवार्षिक","Half Yearly")</f>
        <v>अर्द्धवार्षिक</v>
      </c>
      <c r="H43" s="960"/>
      <c r="I43" s="960"/>
      <c r="J43" s="773" t="str">
        <f>IF('Master sheet'!$D$14="Hindi","अर्द्ध वा. तक योग","Total Till H.Y.")</f>
        <v>अर्द्ध वा. तक योग</v>
      </c>
      <c r="K43" s="960" t="str">
        <f>IF('Master sheet'!$D$14="Hindi","वार्षिक","Yearly")</f>
        <v>वार्षिक</v>
      </c>
      <c r="L43" s="960"/>
      <c r="M43" s="960"/>
      <c r="N43" s="742" t="str">
        <f>IF('Master sheet'!$D$14="Hindi","विषय कुल योग ","Subject Total")</f>
        <v xml:space="preserve">विषय कुल योग </v>
      </c>
      <c r="O43" s="954" t="str">
        <f>IF('Master sheet'!$D$14="Hindi","ग्रेड","Grade")</f>
        <v>ग्रेड</v>
      </c>
      <c r="P43" s="985" t="str">
        <f>IF('Master sheet'!$D$14="Hindi","परिणाम","Results")</f>
        <v>परिणाम</v>
      </c>
      <c r="Q43" s="1006"/>
      <c r="R43" s="674" t="str">
        <f>IF('Master sheet'!$D$14="Hindi","विषय","Subject")</f>
        <v>विषय</v>
      </c>
      <c r="S43" s="975" t="str">
        <f>IF('Master sheet'!$D$14="Hindi","सामयिक परख","Test")</f>
        <v>सामयिक परख</v>
      </c>
      <c r="T43" s="975"/>
      <c r="U43" s="975"/>
      <c r="V43" s="975"/>
      <c r="W43" s="960" t="str">
        <f>IF('Master sheet'!$D$14="Hindi","अर्द्धवार्षिक","Half Yearly")</f>
        <v>अर्द्धवार्षिक</v>
      </c>
      <c r="X43" s="960"/>
      <c r="Y43" s="960"/>
      <c r="Z43" s="773" t="str">
        <f>IF('Master sheet'!$D$14="Hindi","अर्द्ध वा. तक योग","Total Till H.Y.")</f>
        <v>अर्द्ध वा. तक योग</v>
      </c>
      <c r="AA43" s="960" t="str">
        <f>IF('Master sheet'!$D$14="Hindi","वार्षिक","Yearly")</f>
        <v>वार्षिक</v>
      </c>
      <c r="AB43" s="960"/>
      <c r="AC43" s="960"/>
      <c r="AD43" s="742" t="str">
        <f>IF('Master sheet'!$D$14="Hindi","विषय कुल योग ","Subject Total")</f>
        <v xml:space="preserve">विषय कुल योग </v>
      </c>
      <c r="AE43" s="954" t="str">
        <f>IF('Master sheet'!$D$14="Hindi","ग्रेड","Grade")</f>
        <v>ग्रेड</v>
      </c>
      <c r="AF43" s="985" t="str">
        <f>IF('Master sheet'!$D$14="Hindi","परिणाम","Results")</f>
        <v>परिणाम</v>
      </c>
    </row>
    <row r="44" spans="1:39" s="41" customFormat="1" ht="81" customHeight="1">
      <c r="A44" s="92">
        <f>IF(N41="","",A43+1)</f>
        <v>11</v>
      </c>
      <c r="B44" s="674"/>
      <c r="C44" s="246" t="str">
        <f>IF('Master sheet'!$D$14="Hindi","प्रथम परख ","First Test")</f>
        <v xml:space="preserve">प्रथम परख </v>
      </c>
      <c r="D44" s="246" t="str">
        <f>IF('Master sheet'!$D$14="Hindi","द्वितीय परख","Second Test")</f>
        <v>द्वितीय परख</v>
      </c>
      <c r="E44" s="246" t="str">
        <f>IF('Master sheet'!$D$14="Hindi","तृतीय परख","Third Test")</f>
        <v>तृतीय परख</v>
      </c>
      <c r="F44" s="246" t="str">
        <f>IF('Master sheet'!$D$14="Hindi","कुल योग ","Total")</f>
        <v xml:space="preserve">कुल योग </v>
      </c>
      <c r="G44" s="407" t="str">
        <f>IF('Master sheet'!$D$14="Hindi","लिखित","Written")</f>
        <v>लिखित</v>
      </c>
      <c r="H44" s="407" t="str">
        <f>IF('Master sheet'!$D$14="Hindi","मौखिक","Oral")</f>
        <v>मौखिक</v>
      </c>
      <c r="I44" s="407" t="str">
        <f>IF('Master sheet'!$D$14="Hindi","अर्द्ध वा. योग","H.Y. Total")</f>
        <v>अर्द्ध वा. योग</v>
      </c>
      <c r="J44" s="773"/>
      <c r="K44" s="407" t="str">
        <f>IF('Master sheet'!$D$14="Hindi","लिखित","Written")</f>
        <v>लिखित</v>
      </c>
      <c r="L44" s="407" t="str">
        <f>IF('Master sheet'!$D$14="Hindi","मौखिक","Oral")</f>
        <v>मौखिक</v>
      </c>
      <c r="M44" s="407" t="str">
        <f>IF('Master sheet'!$D$14="Hindi","वार्षिक योग","Yearly Total")</f>
        <v>वार्षिक योग</v>
      </c>
      <c r="N44" s="742"/>
      <c r="O44" s="955"/>
      <c r="P44" s="986"/>
      <c r="Q44" s="1006"/>
      <c r="R44" s="674"/>
      <c r="S44" s="246" t="str">
        <f>IF('Master sheet'!$D$14="Hindi","प्रथम परख ","First Test")</f>
        <v xml:space="preserve">प्रथम परख </v>
      </c>
      <c r="T44" s="246" t="str">
        <f>IF('Master sheet'!$D$14="Hindi","द्वितीय परख","Second Test")</f>
        <v>द्वितीय परख</v>
      </c>
      <c r="U44" s="246" t="str">
        <f>IF('Master sheet'!$D$14="Hindi","तृतीय परख","Third Test")</f>
        <v>तृतीय परख</v>
      </c>
      <c r="V44" s="246" t="str">
        <f>IF('Master sheet'!$D$14="Hindi","कुल योग ","Total")</f>
        <v xml:space="preserve">कुल योग </v>
      </c>
      <c r="W44" s="407" t="str">
        <f>IF('Master sheet'!$D$14="Hindi","लिखित","Written")</f>
        <v>लिखित</v>
      </c>
      <c r="X44" s="407" t="str">
        <f>IF('Master sheet'!$D$14="Hindi","मौखिक","Oral")</f>
        <v>मौखिक</v>
      </c>
      <c r="Y44" s="407" t="str">
        <f>IF('Master sheet'!$D$14="Hindi","अर्द्ध वा. योग","H.Y. Total")</f>
        <v>अर्द्ध वा. योग</v>
      </c>
      <c r="Z44" s="773"/>
      <c r="AA44" s="407" t="str">
        <f>IF('Master sheet'!$D$14="Hindi","लिखित","Written")</f>
        <v>लिखित</v>
      </c>
      <c r="AB44" s="407" t="str">
        <f>IF('Master sheet'!$D$14="Hindi","मौखिक","Oral")</f>
        <v>मौखिक</v>
      </c>
      <c r="AC44" s="407" t="str">
        <f>IF('Master sheet'!$D$14="Hindi","वार्षिक योग","Yearly Total")</f>
        <v>वार्षिक योग</v>
      </c>
      <c r="AD44" s="742"/>
      <c r="AE44" s="955"/>
      <c r="AF44" s="986"/>
    </row>
    <row r="45" spans="1:39" s="41" customFormat="1" ht="15.95" customHeight="1">
      <c r="A45" s="92">
        <f>IF(N41="","",A44+1)</f>
        <v>12</v>
      </c>
      <c r="B45" s="674"/>
      <c r="C45" s="490">
        <v>10</v>
      </c>
      <c r="D45" s="490">
        <v>10</v>
      </c>
      <c r="E45" s="490">
        <v>10</v>
      </c>
      <c r="F45" s="489">
        <f>IF(AND(C45="",D45="",E45=""),"",IF(AND(C45="NA",D45="NA",E45="NA"),"NA",SUM(C45:E45)))</f>
        <v>30</v>
      </c>
      <c r="G45" s="490">
        <v>50</v>
      </c>
      <c r="H45" s="490">
        <v>20</v>
      </c>
      <c r="I45" s="489">
        <f>IF(AND(G45="",H45=""),"",IF(AND(G45="NA",H45="NA"),"NA",SUM(G45:H45)))</f>
        <v>70</v>
      </c>
      <c r="J45" s="491">
        <f>IF(AND(I45="",F45=""),"",IF(AND(I45="NA",F45="NA"),"NA",SUM(I45,F45)))</f>
        <v>100</v>
      </c>
      <c r="K45" s="490">
        <v>60</v>
      </c>
      <c r="L45" s="490">
        <v>40</v>
      </c>
      <c r="M45" s="489">
        <f>IF(AND(K45="",L45=""),"",IF(AND(K45="NA",L45="NA"),"NA",SUM(K45:L45)))</f>
        <v>100</v>
      </c>
      <c r="N45" s="491">
        <f>IF(AND(J45="",M45=""),"",IF(AND(J45="NA",M45="NA"),"NA",SUM(J45,M45)))</f>
        <v>200</v>
      </c>
      <c r="O45" s="956"/>
      <c r="P45" s="987"/>
      <c r="Q45" s="1006"/>
      <c r="R45" s="674"/>
      <c r="S45" s="490">
        <v>10</v>
      </c>
      <c r="T45" s="490">
        <v>10</v>
      </c>
      <c r="U45" s="490">
        <v>10</v>
      </c>
      <c r="V45" s="489">
        <f>IF(AND(S45="",T45="",U45=""),"",IF(AND(S45="NA",T45="NA",U45="NA"),"NA",SUM(S45:U45)))</f>
        <v>30</v>
      </c>
      <c r="W45" s="490">
        <v>50</v>
      </c>
      <c r="X45" s="490">
        <v>20</v>
      </c>
      <c r="Y45" s="489">
        <f>IF(AND(W45="",X45=""),"",IF(AND(W45="NA",X45="NA"),"NA",SUM(W45:X45)))</f>
        <v>70</v>
      </c>
      <c r="Z45" s="491">
        <f>IF(AND(Y45="",V45=""),"",IF(AND(Y45="NA",V45="NA"),"NA",SUM(Y45,V45)))</f>
        <v>100</v>
      </c>
      <c r="AA45" s="490">
        <v>60</v>
      </c>
      <c r="AB45" s="490">
        <v>40</v>
      </c>
      <c r="AC45" s="489">
        <f>IF(AND(AA45="",AB45=""),"",IF(AND(AA45="NA",AB45="NA"),"NA",SUM(AA45:AB45)))</f>
        <v>100</v>
      </c>
      <c r="AD45" s="491">
        <f>IF(AND(Z45="",AC45=""),"",IF(AND(Z45="NA",AC45="NA"),"NA",SUM(Z45,AC45)))</f>
        <v>200</v>
      </c>
      <c r="AE45" s="956"/>
      <c r="AF45" s="987"/>
    </row>
    <row r="46" spans="1:39" s="41" customFormat="1" ht="21" customHeight="1">
      <c r="A46" s="92">
        <f>IF(N41="","",A45+1)</f>
        <v>13</v>
      </c>
      <c r="B46" s="410" t="str">
        <f>IF('Result Sheet'!$K$208="","",'Result Sheet'!$K$208)</f>
        <v>हिंदी</v>
      </c>
      <c r="C46" s="497">
        <f>IFERROR(IF(AND(N41=""),"",VLOOKUP(N41,Marks,11,0)),"")</f>
        <v>9</v>
      </c>
      <c r="D46" s="497">
        <f>IFERROR(IF(AND(N41=""),"",VLOOKUP(N41,Marks,12,0)),"")</f>
        <v>8</v>
      </c>
      <c r="E46" s="497">
        <f>IFERROR(IF(AND(N41=""),"",VLOOKUP(N41,Marks,13,0)),"")</f>
        <v>10</v>
      </c>
      <c r="F46" s="496">
        <f>IFERROR(IF(AND(N41=""),"",VLOOKUP(N41,Marks,14,0)),"")</f>
        <v>27</v>
      </c>
      <c r="G46" s="497">
        <f>IFERROR(IF(AND(N41=""),"",VLOOKUP(N41,Marks,15,0)),"")</f>
        <v>47</v>
      </c>
      <c r="H46" s="497">
        <f>IFERROR(IF(AND(N41=""),"",VLOOKUP(N41,Marks,16,0)),"")</f>
        <v>19</v>
      </c>
      <c r="I46" s="496">
        <f>IFERROR(IF(AND(N41=""),"",VLOOKUP(N41,Marks,17,0)),"")</f>
        <v>66</v>
      </c>
      <c r="J46" s="494">
        <f>IFERROR(IF(AND(N41=""),"",VLOOKUP(N41,Marks,18,0)),"")</f>
        <v>93</v>
      </c>
      <c r="K46" s="497">
        <f>IFERROR(IF(AND(N41=""),"",VLOOKUP(N41,Marks,19,0)),"")</f>
        <v>57</v>
      </c>
      <c r="L46" s="497">
        <f>IFERROR(IF(AND(N41=""),"",VLOOKUP(N41,Marks,20,0)),"")</f>
        <v>37</v>
      </c>
      <c r="M46" s="496">
        <f>IFERROR(IF(AND(N41=""),"",VLOOKUP(N41,Marks,21,0)),"")</f>
        <v>94</v>
      </c>
      <c r="N46" s="495">
        <f>IFERROR(IF(AND(N41=""),"",VLOOKUP(N41,Marks,22,0)),"")</f>
        <v>187</v>
      </c>
      <c r="O46" s="73" t="str">
        <f>IFERROR(IF(AND(N41=""),"",VLOOKUP(N41,Marks,28,0)),"")</f>
        <v>A</v>
      </c>
      <c r="P46" s="201" t="str">
        <f>IFERROR(IF(AND(N41=""),"",VLOOKUP(N41,Marks,26,0)),"")</f>
        <v>P</v>
      </c>
      <c r="Q46" s="1006"/>
      <c r="R46" s="410" t="str">
        <f>IF('Result Sheet'!$K$208="","",'Result Sheet'!$K$208)</f>
        <v>हिंदी</v>
      </c>
      <c r="S46" s="497">
        <f>IFERROR(IF(AND(AD41=""),"",VLOOKUP(AD41,Marks,11,0)),"")</f>
        <v>9</v>
      </c>
      <c r="T46" s="497">
        <f>IFERROR(IF(AND(AD41=""),"",VLOOKUP(AD41,Marks,12,0)),"")</f>
        <v>8</v>
      </c>
      <c r="U46" s="497">
        <f>IFERROR(IF(AND(AD41=""),"",VLOOKUP(AD41,Marks,13,0)),"")</f>
        <v>10</v>
      </c>
      <c r="V46" s="496">
        <f>IFERROR(IF(AND(AD41=""),"",VLOOKUP(AD41,Marks,14,0)),"")</f>
        <v>27</v>
      </c>
      <c r="W46" s="497">
        <f>IFERROR(IF(AND(AD41=""),"",VLOOKUP(AD41,Marks,15,0)),"")</f>
        <v>48</v>
      </c>
      <c r="X46" s="497">
        <f>IFERROR(IF(AND(AD41=""),"",VLOOKUP(AD41,Marks,16,0)),"")</f>
        <v>19</v>
      </c>
      <c r="Y46" s="496">
        <f>IFERROR(IF(AND(AD41=""),"",VLOOKUP(AD41,Marks,17,0)),"")</f>
        <v>67</v>
      </c>
      <c r="Z46" s="494">
        <f>IFERROR(IF(AND(AD41=""),"",VLOOKUP(AD41,Marks,18,0)),"")</f>
        <v>94</v>
      </c>
      <c r="AA46" s="497">
        <f>IFERROR(IF(AND(AD41=""),"",VLOOKUP(AD41,Marks,19,0)),"")</f>
        <v>58</v>
      </c>
      <c r="AB46" s="497">
        <f>IFERROR(IF(AND(AD41=""),"",VLOOKUP(AD41,Marks,20,0)),"")</f>
        <v>37</v>
      </c>
      <c r="AC46" s="496">
        <f>IFERROR(IF(AND(AD41=""),"",VLOOKUP(AD41,Marks,21,0)),"")</f>
        <v>95</v>
      </c>
      <c r="AD46" s="495">
        <f>IFERROR(IF(AND(AD41=""),"",VLOOKUP(AD41,Marks,22,0)),"")</f>
        <v>189</v>
      </c>
      <c r="AE46" s="73" t="str">
        <f>IFERROR(IF(AND(AD41=""),"",VLOOKUP(AD41,Marks,28,0)),"")</f>
        <v>A</v>
      </c>
      <c r="AF46" s="201" t="str">
        <f>IFERROR(IF(AND(AD41=""),"",VLOOKUP(AD41,Marks,26,0)),"")</f>
        <v>P</v>
      </c>
      <c r="AJ46" s="499"/>
      <c r="AK46" s="499"/>
      <c r="AL46" s="499"/>
      <c r="AM46" s="499"/>
    </row>
    <row r="47" spans="1:39" s="41" customFormat="1" ht="15.95" customHeight="1">
      <c r="A47" s="92">
        <f>IF(N41="","",A46+1)</f>
        <v>14</v>
      </c>
      <c r="B47" s="410"/>
      <c r="C47" s="490">
        <v>5</v>
      </c>
      <c r="D47" s="490">
        <v>5</v>
      </c>
      <c r="E47" s="490">
        <v>5</v>
      </c>
      <c r="F47" s="489">
        <f>IF(AND(C47="",D47="",E47=""),"",IF(AND(C47="NA",D47="NA",E47="NA"),"NA",SUM(C47:E47)))</f>
        <v>15</v>
      </c>
      <c r="G47" s="490">
        <v>25</v>
      </c>
      <c r="H47" s="490">
        <v>10</v>
      </c>
      <c r="I47" s="489">
        <f>IF(AND(G47="",H47=""),"",IF(AND(G47="NA",H47="NA"),"NA",SUM(G47:H47)))</f>
        <v>35</v>
      </c>
      <c r="J47" s="491">
        <f>IF(AND(I47="",F47=""),"",IF(AND(I47="NA",F47="NA"),"NA",SUM(I47,F47)))</f>
        <v>50</v>
      </c>
      <c r="K47" s="490">
        <v>30</v>
      </c>
      <c r="L47" s="490">
        <v>20</v>
      </c>
      <c r="M47" s="489">
        <f>IF(AND(K47="",L47=""),"",IF(AND(K47="NA",L47="NA"),"NA",SUM(K47:L47)))</f>
        <v>50</v>
      </c>
      <c r="N47" s="491">
        <f>IF(AND(J47="",M47=""),"",IF(AND(J47="NA",M47="NA"),"NA",SUM(J47,M47)))</f>
        <v>100</v>
      </c>
      <c r="O47" s="990"/>
      <c r="P47" s="991"/>
      <c r="Q47" s="1006"/>
      <c r="R47" s="410"/>
      <c r="S47" s="490">
        <v>5</v>
      </c>
      <c r="T47" s="490">
        <v>5</v>
      </c>
      <c r="U47" s="490">
        <v>5</v>
      </c>
      <c r="V47" s="489">
        <f>IF(AND(S47="",T47="",U47=""),"",IF(AND(S47="NA",T47="NA",U47="NA"),"NA",SUM(S47:U47)))</f>
        <v>15</v>
      </c>
      <c r="W47" s="490">
        <v>25</v>
      </c>
      <c r="X47" s="490">
        <v>10</v>
      </c>
      <c r="Y47" s="489">
        <f>IF(AND(W47="",X47=""),"",IF(AND(W47="NA",X47="NA"),"NA",SUM(W47:X47)))</f>
        <v>35</v>
      </c>
      <c r="Z47" s="491">
        <f>IF(AND(Y47="",V47=""),"",IF(AND(Y47="NA",V47="NA"),"NA",SUM(Y47,V47)))</f>
        <v>50</v>
      </c>
      <c r="AA47" s="490">
        <v>30</v>
      </c>
      <c r="AB47" s="490">
        <v>20</v>
      </c>
      <c r="AC47" s="489">
        <f>IF(AND(AA47="",AB47=""),"",IF(AND(AA47="NA",AB47="NA"),"NA",SUM(AA47:AB47)))</f>
        <v>50</v>
      </c>
      <c r="AD47" s="491">
        <f>IF(AND(Z47="",AC47=""),"",IF(AND(Z47="NA",AC47="NA"),"NA",SUM(Z47,AC47)))</f>
        <v>100</v>
      </c>
      <c r="AE47" s="990"/>
      <c r="AF47" s="991"/>
      <c r="AJ47" s="499"/>
      <c r="AK47" s="499"/>
      <c r="AL47" s="499"/>
      <c r="AM47" s="499"/>
    </row>
    <row r="48" spans="1:39" s="41" customFormat="1" ht="21" customHeight="1">
      <c r="A48" s="92">
        <f>IF(N41="","",A47+1)</f>
        <v>15</v>
      </c>
      <c r="B48" s="410" t="str">
        <f>IF('Result Sheet'!$AD$208="","",'Result Sheet'!$AD$208)</f>
        <v>अंग्रेजी</v>
      </c>
      <c r="C48" s="497">
        <f>IFERROR(IF(AND(N41=""),"",VLOOKUP(N41,Marks,29,0)),"")</f>
        <v>5</v>
      </c>
      <c r="D48" s="497">
        <f>IFERROR(IF(AND(N41=""),"",VLOOKUP(N41,Marks,30,0)),"")</f>
        <v>4</v>
      </c>
      <c r="E48" s="497">
        <f>IFERROR(IF(AND(N41=""),"",VLOOKUP(N41,Marks,31,0)),"")</f>
        <v>5</v>
      </c>
      <c r="F48" s="496">
        <f>IFERROR(IF(AND(N41=""),"",VLOOKUP(N41,Marks,32,0)),"")</f>
        <v>14</v>
      </c>
      <c r="G48" s="497">
        <f>IFERROR(IF(AND(N41=""),"",VLOOKUP(N41,Marks,33,0)),"")</f>
        <v>18</v>
      </c>
      <c r="H48" s="497">
        <f>IFERROR(IF(AND(N41=""),"",VLOOKUP(N41,Marks,34,0)),"")</f>
        <v>9</v>
      </c>
      <c r="I48" s="496">
        <f>IFERROR(IF(AND(N41=""),"",VLOOKUP(N41,Marks,35,0)),"")</f>
        <v>27</v>
      </c>
      <c r="J48" s="494">
        <f>IFERROR(IF(AND(N41=""),"",VLOOKUP(N41,Marks,36,0)),"")</f>
        <v>41</v>
      </c>
      <c r="K48" s="497">
        <f>IFERROR(IF(AND(N41=""),"",VLOOKUP(N41,Marks,37,0)),"")</f>
        <v>24</v>
      </c>
      <c r="L48" s="497">
        <f>IFERROR(IF(AND(N41=""),"",VLOOKUP(N41,Marks,38,0)),"")</f>
        <v>16</v>
      </c>
      <c r="M48" s="496">
        <f>IFERROR(IF(AND(N41=""),"",VLOOKUP(N41,Marks,39,0)),"")</f>
        <v>40</v>
      </c>
      <c r="N48" s="495">
        <f>IFERROR(IF(AND(N41=""),"",VLOOKUP(N41,Marks,40,0)),"")</f>
        <v>81</v>
      </c>
      <c r="O48" s="73" t="str">
        <f>IFERROR(IF(AND(N41=""),"",VLOOKUP(N41,Marks,46,0)),"")</f>
        <v>B</v>
      </c>
      <c r="P48" s="201" t="str">
        <f>IFERROR(IF(AND(N41=""),"",VLOOKUP(N41,Marks,44,0)),"")</f>
        <v>P</v>
      </c>
      <c r="Q48" s="1006"/>
      <c r="R48" s="410" t="str">
        <f>IF('Result Sheet'!$AD$208="","",'Result Sheet'!$AD$208)</f>
        <v>अंग्रेजी</v>
      </c>
      <c r="S48" s="497">
        <f>IFERROR(IF(AND(AD41=""),"",VLOOKUP(AD41,Marks,29,0)),"")</f>
        <v>5</v>
      </c>
      <c r="T48" s="497">
        <f>IFERROR(IF(AND(AD41=""),"",VLOOKUP(AD41,Marks,30,0)),"")</f>
        <v>4</v>
      </c>
      <c r="U48" s="497">
        <f>IFERROR(IF(AND(AD41=""),"",VLOOKUP(AD41,Marks,31,0)),"")</f>
        <v>5</v>
      </c>
      <c r="V48" s="496">
        <f>IFERROR(IF(AND(AD41=""),"",VLOOKUP(AD41,Marks,32,0)),"")</f>
        <v>14</v>
      </c>
      <c r="W48" s="497">
        <f>IFERROR(IF(AND(AD41=""),"",VLOOKUP(AD41,Marks,33,0)),"")</f>
        <v>19</v>
      </c>
      <c r="X48" s="497">
        <f>IFERROR(IF(AND(AD41=""),"",VLOOKUP(AD41,Marks,34,0)),"")</f>
        <v>9</v>
      </c>
      <c r="Y48" s="496">
        <f>IFERROR(IF(AND(AD41=""),"",VLOOKUP(AD41,Marks,35,0)),"")</f>
        <v>28</v>
      </c>
      <c r="Z48" s="494">
        <f>IFERROR(IF(AND(AD41=""),"",VLOOKUP(AD41,Marks,36,0)),"")</f>
        <v>42</v>
      </c>
      <c r="AA48" s="497">
        <f>IFERROR(IF(AND(AD41=""),"",VLOOKUP(AD41,Marks,37,0)),"")</f>
        <v>24</v>
      </c>
      <c r="AB48" s="497">
        <f>IFERROR(IF(AND(AD41=""),"",VLOOKUP(AD41,Marks,38,0)),"")</f>
        <v>14</v>
      </c>
      <c r="AC48" s="496">
        <f>IFERROR(IF(AND(AD41=""),"",VLOOKUP(AD41,Marks,39,0)),"")</f>
        <v>38</v>
      </c>
      <c r="AD48" s="495">
        <f>IFERROR(IF(AND(AD41=""),"",VLOOKUP(AD41,Marks,40,0)),"")</f>
        <v>80</v>
      </c>
      <c r="AE48" s="73" t="str">
        <f>IFERROR(IF(AND(AD41=""),"",VLOOKUP(AD41,Marks,46,0)),"")</f>
        <v>B</v>
      </c>
      <c r="AF48" s="201" t="str">
        <f>IFERROR(IF(AND(AD41=""),"",VLOOKUP(AD41,Marks,44,0)),"")</f>
        <v>P</v>
      </c>
      <c r="AJ48" s="499"/>
      <c r="AK48" s="499"/>
      <c r="AL48" s="499"/>
      <c r="AM48" s="499"/>
    </row>
    <row r="49" spans="1:39" s="41" customFormat="1" ht="15.95" customHeight="1">
      <c r="A49" s="92">
        <f>IF(N41="","",A48+1)</f>
        <v>16</v>
      </c>
      <c r="B49" s="410"/>
      <c r="C49" s="490">
        <v>10</v>
      </c>
      <c r="D49" s="490">
        <v>10</v>
      </c>
      <c r="E49" s="490">
        <v>10</v>
      </c>
      <c r="F49" s="489">
        <f>IF(AND(C49="",D49="",E49=""),"",IF(AND(C49="NA",D49="NA",E49="NA"),"NA",SUM(C49:E49)))</f>
        <v>30</v>
      </c>
      <c r="G49" s="490">
        <v>50</v>
      </c>
      <c r="H49" s="490">
        <v>20</v>
      </c>
      <c r="I49" s="489">
        <f>IF(AND(G49="",H49=""),"",IF(AND(G49="NA",H49="NA"),"NA",SUM(G49:H49)))</f>
        <v>70</v>
      </c>
      <c r="J49" s="491">
        <f>IF(AND(I49="",F49=""),"",IF(AND(I49="NA",F49="NA"),"NA",SUM(I49,F49)))</f>
        <v>100</v>
      </c>
      <c r="K49" s="490">
        <v>60</v>
      </c>
      <c r="L49" s="490">
        <v>40</v>
      </c>
      <c r="M49" s="489">
        <f>IF(AND(K49="",L49=""),"",IF(AND(K49="NA",L49="NA"),"NA",SUM(K49:L49)))</f>
        <v>100</v>
      </c>
      <c r="N49" s="491">
        <f>IF(AND(J49="",M49=""),"",IF(AND(J49="NA",M49="NA"),"NA",SUM(J49,M49)))</f>
        <v>200</v>
      </c>
      <c r="O49" s="990"/>
      <c r="P49" s="991"/>
      <c r="Q49" s="1006"/>
      <c r="R49" s="410"/>
      <c r="S49" s="490">
        <v>10</v>
      </c>
      <c r="T49" s="490">
        <v>10</v>
      </c>
      <c r="U49" s="490">
        <v>10</v>
      </c>
      <c r="V49" s="489">
        <f>IF(AND(S49="",T49="",U49=""),"",IF(AND(S49="NA",T49="NA",U49="NA"),"NA",SUM(S49:U49)))</f>
        <v>30</v>
      </c>
      <c r="W49" s="490">
        <v>50</v>
      </c>
      <c r="X49" s="490">
        <v>20</v>
      </c>
      <c r="Y49" s="489">
        <f>IF(AND(W49="",X49=""),"",IF(AND(W49="NA",X49="NA"),"NA",SUM(W49:X49)))</f>
        <v>70</v>
      </c>
      <c r="Z49" s="491">
        <f>IF(AND(Y49="",V49=""),"",IF(AND(Y49="NA",V49="NA"),"NA",SUM(Y49,V49)))</f>
        <v>100</v>
      </c>
      <c r="AA49" s="490">
        <v>60</v>
      </c>
      <c r="AB49" s="490">
        <v>40</v>
      </c>
      <c r="AC49" s="489">
        <f>IF(AND(AA49="",AB49=""),"",IF(AND(AA49="NA",AB49="NA"),"NA",SUM(AA49:AB49)))</f>
        <v>100</v>
      </c>
      <c r="AD49" s="491">
        <f>IF(AND(Z49="",AC49=""),"",IF(AND(Z49="NA",AC49="NA"),"NA",SUM(Z49,AC49)))</f>
        <v>200</v>
      </c>
      <c r="AE49" s="990"/>
      <c r="AF49" s="991"/>
      <c r="AJ49" s="499"/>
      <c r="AK49" s="499"/>
      <c r="AL49" s="499"/>
      <c r="AM49" s="499"/>
    </row>
    <row r="50" spans="1:39" s="41" customFormat="1" ht="21" customHeight="1">
      <c r="A50" s="92">
        <f>IF(N41="","",A49+1)</f>
        <v>17</v>
      </c>
      <c r="B50" s="410" t="str">
        <f>IF('Result Sheet'!$AV$208="","",'Result Sheet'!$AV$208)</f>
        <v>गणित</v>
      </c>
      <c r="C50" s="497">
        <f>IFERROR(IF(AND(N41=""),"",VLOOKUP(N41,Marks,47,0)),"")</f>
        <v>10</v>
      </c>
      <c r="D50" s="497">
        <f>IFERROR(IF(AND(N41=""),"",VLOOKUP(N41,Marks,48,0)),"")</f>
        <v>9</v>
      </c>
      <c r="E50" s="497">
        <f>IFERROR(IF(AND(N41=""),"",VLOOKUP(N41,Marks,49,0)),"")</f>
        <v>8</v>
      </c>
      <c r="F50" s="496">
        <f>IFERROR(IF(AND(N41=""),"",VLOOKUP(N41,Marks,50,0)),"")</f>
        <v>27</v>
      </c>
      <c r="G50" s="497">
        <f>IFERROR(IF(AND(N41=""),"",VLOOKUP(N41,Marks,51,0)),"")</f>
        <v>35</v>
      </c>
      <c r="H50" s="497">
        <f>IFERROR(IF(AND(N41=""),"",VLOOKUP(N41,Marks,52,0)),"")</f>
        <v>18</v>
      </c>
      <c r="I50" s="496">
        <f>IFERROR(IF(AND(N41=""),"",VLOOKUP(N41,Marks,53,0)),"")</f>
        <v>53</v>
      </c>
      <c r="J50" s="494">
        <f>IFERROR(IF(AND(N41=""),"",VLOOKUP(N41,Marks,54,0)),"")</f>
        <v>80</v>
      </c>
      <c r="K50" s="497">
        <f>IFERROR(IF(AND(N41=""),"",VLOOKUP(N41,Marks,55,0)),"")</f>
        <v>47</v>
      </c>
      <c r="L50" s="497">
        <f>IFERROR(IF(AND(N41=""),"",VLOOKUP(N41,Marks,56,0)),"")</f>
        <v>37</v>
      </c>
      <c r="M50" s="496">
        <f>IFERROR(IF(AND(N41=""),"",VLOOKUP(N41,Marks,57,0)),"")</f>
        <v>84</v>
      </c>
      <c r="N50" s="495">
        <f>IFERROR(IF(AND(N41=""),"",VLOOKUP(N41,Marks,58,0)),"")</f>
        <v>164</v>
      </c>
      <c r="O50" s="73" t="str">
        <f>IFERROR(IF(AND(N41=""),"",VLOOKUP(N41,Marks,64,0)),"")</f>
        <v>B</v>
      </c>
      <c r="P50" s="201" t="str">
        <f>IFERROR(IF(AND(N41=""),"",VLOOKUP(N41,Marks,62,0)),"")</f>
        <v>P</v>
      </c>
      <c r="Q50" s="1006"/>
      <c r="R50" s="410" t="str">
        <f>IF('Result Sheet'!$AV$208="","",'Result Sheet'!$AV$208)</f>
        <v>गणित</v>
      </c>
      <c r="S50" s="497">
        <f>IFERROR(IF(AND(AD41=""),"",VLOOKUP(AD41,Marks,47,0)),"")</f>
        <v>10</v>
      </c>
      <c r="T50" s="497">
        <f>IFERROR(IF(AND(AD41=""),"",VLOOKUP(AD41,Marks,48,0)),"")</f>
        <v>9</v>
      </c>
      <c r="U50" s="497">
        <f>IFERROR(IF(AND(AD41=""),"",VLOOKUP(AD41,Marks,49,0)),"")</f>
        <v>8</v>
      </c>
      <c r="V50" s="496">
        <f>IFERROR(IF(AND(AD41=""),"",VLOOKUP(AD41,Marks,50,0)),"")</f>
        <v>27</v>
      </c>
      <c r="W50" s="497">
        <f>IFERROR(IF(AND(AD41=""),"",VLOOKUP(AD41,Marks,51,0)),"")</f>
        <v>38</v>
      </c>
      <c r="X50" s="497">
        <f>IFERROR(IF(AND(AD41=""),"",VLOOKUP(AD41,Marks,52,0)),"")</f>
        <v>19</v>
      </c>
      <c r="Y50" s="496">
        <f>IFERROR(IF(AND(AD41=""),"",VLOOKUP(AD41,Marks,53,0)),"")</f>
        <v>57</v>
      </c>
      <c r="Z50" s="494">
        <f>IFERROR(IF(AND(AD41=""),"",VLOOKUP(AD41,Marks,54,0)),"")</f>
        <v>84</v>
      </c>
      <c r="AA50" s="497">
        <f>IFERROR(IF(AND(AD41=""),"",VLOOKUP(AD41,Marks,55,0)),"")</f>
        <v>48</v>
      </c>
      <c r="AB50" s="497">
        <f>IFERROR(IF(AND(AD41=""),"",VLOOKUP(AD41,Marks,56,0)),"")</f>
        <v>37</v>
      </c>
      <c r="AC50" s="496">
        <f>IFERROR(IF(AND(AD41=""),"",VLOOKUP(AD41,Marks,57,0)),"")</f>
        <v>85</v>
      </c>
      <c r="AD50" s="495">
        <f>IFERROR(IF(AND(AD41=""),"",VLOOKUP(AD41,Marks,58,0)),"")</f>
        <v>169</v>
      </c>
      <c r="AE50" s="73" t="str">
        <f>IFERROR(IF(AND(AD41=""),"",VLOOKUP(AD41,Marks,64,0)),"")</f>
        <v>B</v>
      </c>
      <c r="AF50" s="201" t="str">
        <f>IFERROR(IF(AND(AD41=""),"",VLOOKUP(AD41,Marks,62,0)),"")</f>
        <v>P</v>
      </c>
      <c r="AJ50" s="499"/>
      <c r="AK50" s="499"/>
      <c r="AL50" s="499"/>
      <c r="AM50" s="499"/>
    </row>
    <row r="51" spans="1:39" s="41" customFormat="1" ht="21" customHeight="1">
      <c r="A51" s="92">
        <f>IF(N41="","",A50+1)</f>
        <v>18</v>
      </c>
      <c r="B51" s="410" t="str">
        <f>IF('Result Sheet'!$BN$208="","",'Result Sheet'!$BN$208)</f>
        <v>पर्यावरण अध्ययन</v>
      </c>
      <c r="C51" s="497">
        <f>IFERROR(IF(AND(N41=""),"",VLOOKUP(N41,Marks,65,0)),"")</f>
        <v>10</v>
      </c>
      <c r="D51" s="497">
        <f>IFERROR(IF(AND(N41=""),"",VLOOKUP(N41,Marks,66,0)),"")</f>
        <v>10</v>
      </c>
      <c r="E51" s="497">
        <f>IFERROR(IF(AND(N41=""),"",VLOOKUP(N41,Marks,67,0)),"")</f>
        <v>9</v>
      </c>
      <c r="F51" s="496">
        <f>IFERROR(IF(AND(N41=""),"",VLOOKUP(N41,Marks,68,0)),"")</f>
        <v>29</v>
      </c>
      <c r="G51" s="497">
        <f>IFERROR(IF(AND(N41=""),"",VLOOKUP(N41,Marks,69,0)),"")</f>
        <v>48</v>
      </c>
      <c r="H51" s="497">
        <f>IFERROR(IF(AND(N41=""),"",VLOOKUP(N41,Marks,70,0)),"")</f>
        <v>18</v>
      </c>
      <c r="I51" s="496">
        <f>IFERROR(IF(AND(N41=""),"",VLOOKUP(N41,Marks,71,0)),"")</f>
        <v>66</v>
      </c>
      <c r="J51" s="494">
        <f>IFERROR(IF(AND(N41=""),"",VLOOKUP(N41,Marks,72,0)),"")</f>
        <v>95</v>
      </c>
      <c r="K51" s="497">
        <f>IFERROR(IF(AND(N41=""),"",VLOOKUP(N41,Marks,73,0)),"")</f>
        <v>59</v>
      </c>
      <c r="L51" s="497">
        <f>IFERROR(IF(AND(N41=""),"",VLOOKUP(N41,Marks,74,0)),"")</f>
        <v>37</v>
      </c>
      <c r="M51" s="496">
        <f>IFERROR(IF(AND(N41=""),"",VLOOKUP(N41,Marks,75,0)),"")</f>
        <v>96</v>
      </c>
      <c r="N51" s="495">
        <f>IFERROR(IF(AND(N41=""),"",VLOOKUP(N41,Marks,76,0)),"")</f>
        <v>191</v>
      </c>
      <c r="O51" s="73" t="str">
        <f>IFERROR(IF(AND(N41=""),"",VLOOKUP(N41,Marks,82,0)),"")</f>
        <v>A</v>
      </c>
      <c r="P51" s="201" t="str">
        <f>IFERROR(IF(AND(N41=""),"",VLOOKUP(N41,Marks,80,0)),"")</f>
        <v>P</v>
      </c>
      <c r="Q51" s="1006"/>
      <c r="R51" s="410" t="str">
        <f>IF('Result Sheet'!$BN$208="","",'Result Sheet'!$BN$208)</f>
        <v>पर्यावरण अध्ययन</v>
      </c>
      <c r="S51" s="497">
        <f>IFERROR(IF(AND(AD41=""),"",VLOOKUP(AD41,Marks,65,0)),"")</f>
        <v>10</v>
      </c>
      <c r="T51" s="497">
        <f>IFERROR(IF(AND(AD41=""),"",VLOOKUP(AD41,Marks,66,0)),"")</f>
        <v>10</v>
      </c>
      <c r="U51" s="497">
        <f>IFERROR(IF(AND(AD41=""),"",VLOOKUP(AD41,Marks,67,0)),"")</f>
        <v>9</v>
      </c>
      <c r="V51" s="496">
        <f>IFERROR(IF(AND(AD41=""),"",VLOOKUP(AD41,Marks,68,0)),"")</f>
        <v>29</v>
      </c>
      <c r="W51" s="497">
        <f>IFERROR(IF(AND(AD41=""),"",VLOOKUP(AD41,Marks,69,0)),"")</f>
        <v>49</v>
      </c>
      <c r="X51" s="497">
        <f>IFERROR(IF(AND(AD41=""),"",VLOOKUP(AD41,Marks,70,0)),"")</f>
        <v>18</v>
      </c>
      <c r="Y51" s="496">
        <f>IFERROR(IF(AND(AD41=""),"",VLOOKUP(AD41,Marks,71,0)),"")</f>
        <v>67</v>
      </c>
      <c r="Z51" s="494">
        <f>IFERROR(IF(AND(AD41=""),"",VLOOKUP(AD41,Marks,72,0)),"")</f>
        <v>96</v>
      </c>
      <c r="AA51" s="497">
        <f>IFERROR(IF(AND(AD41=""),"",VLOOKUP(AD41,Marks,73,0)),"")</f>
        <v>57</v>
      </c>
      <c r="AB51" s="497">
        <f>IFERROR(IF(AND(AD41=""),"",VLOOKUP(AD41,Marks,74,0)),"")</f>
        <v>37</v>
      </c>
      <c r="AC51" s="496">
        <f>IFERROR(IF(AND(AD41=""),"",VLOOKUP(AD41,Marks,75,0)),"")</f>
        <v>94</v>
      </c>
      <c r="AD51" s="495">
        <f>IFERROR(IF(AND(AD41=""),"",VLOOKUP(AD41,Marks,76,0)),"")</f>
        <v>190</v>
      </c>
      <c r="AE51" s="73" t="str">
        <f>IFERROR(IF(AND(AD41=""),"",VLOOKUP(AD41,Marks,82,0)),"")</f>
        <v>A</v>
      </c>
      <c r="AF51" s="201" t="str">
        <f>IFERROR(IF(AND(AD41=""),"",VLOOKUP(AD41,Marks,80,0)),"")</f>
        <v>P</v>
      </c>
      <c r="AJ51" s="499"/>
      <c r="AK51" s="499"/>
      <c r="AL51" s="499"/>
      <c r="AM51" s="499"/>
    </row>
    <row r="52" spans="1:39" s="41" customFormat="1" ht="23.1" customHeight="1">
      <c r="A52" s="92">
        <f>IF(N41="","",A51+1)</f>
        <v>19</v>
      </c>
      <c r="B52" s="284" t="str">
        <f>IF('Master sheet'!$D$14="Hindi","कुल योग","Total")</f>
        <v>कुल योग</v>
      </c>
      <c r="C52" s="494">
        <f>IF(AND(N41=""),"",IF(AND(C46="",C48="",C50="",C51=""),"",SUM(C46:C51)))</f>
        <v>49</v>
      </c>
      <c r="D52" s="494">
        <f>IF(AND(N41=""),"",IF(AND(D46="",D48="",D50="",D51=""),"",SUM(D46:D51)))</f>
        <v>46</v>
      </c>
      <c r="E52" s="494">
        <f>IF(AND(N41=""),"",IF(AND(E46="",E48="",E50="",E51=""),"",SUM(E46:E51)))</f>
        <v>47</v>
      </c>
      <c r="F52" s="494">
        <f>IF(AND(N41=""),"",IF(AND(F46="",F48="",F50="",F51=""),"",SUM(F46:F51)))</f>
        <v>142</v>
      </c>
      <c r="G52" s="494">
        <f>IF(AND(N41=""),"",IF(AND(G46="",G48="",G50="",G51=""),"",SUM(G46:G51)))</f>
        <v>223</v>
      </c>
      <c r="H52" s="494">
        <f>IF(AND(N41=""),"",IF(AND(H46="",H48="",H50="",H51=""),"",SUM(H46:H51)))</f>
        <v>94</v>
      </c>
      <c r="I52" s="494">
        <f>IF(AND(N41=""),"",IF(AND(I46="",I48="",I50="",I51=""),"",SUM(I46:I51)))</f>
        <v>317</v>
      </c>
      <c r="J52" s="494">
        <f>IF(AND(N41=""),"",IF(AND(J46="",J48="",J50="",J51=""),"",SUM(J46:J51)))</f>
        <v>459</v>
      </c>
      <c r="K52" s="494">
        <f>IF(AND(N41=""),"",IF(AND(K46="",K48="",K50="",K51=""),"",SUM(K46:K51)))</f>
        <v>277</v>
      </c>
      <c r="L52" s="494">
        <f>IF(AND(N41=""),"",IF(AND(L46="",L48="",L50="",L51=""),"",SUM(L46:L51)))</f>
        <v>187</v>
      </c>
      <c r="M52" s="494">
        <f>IF(AND(N41=""),"",IF(AND(M46="",M48="",M50="",M51=""),"",SUM(M46:M51)))</f>
        <v>464</v>
      </c>
      <c r="N52" s="494">
        <f>IF(AND(N41=""),"",IF(AND(N46="",N48="",N50="",N51=""),"",SUM(N46:N51)))</f>
        <v>923</v>
      </c>
      <c r="O52" s="492" t="str">
        <f>IFERROR(IF(AND(N41=""),"",VLOOKUP(N41,Marks,152,0)),"")</f>
        <v>A</v>
      </c>
      <c r="P52" s="493" t="str">
        <f>IF(AND(P46="P",P48="P",P50="P",P51="P"),"P","")</f>
        <v>P</v>
      </c>
      <c r="Q52" s="1006"/>
      <c r="R52" s="284" t="str">
        <f>IF('Master sheet'!$D$14="Hindi","कुल योग","Total")</f>
        <v>कुल योग</v>
      </c>
      <c r="S52" s="494">
        <f>IF(AND(AD41=""),"",IF(AND(S46="",S48="",S50="",S51=""),"",SUM(S46:S51)))</f>
        <v>49</v>
      </c>
      <c r="T52" s="494">
        <f>IF(AND(AD41=""),"",IF(AND(T46="",T48="",T50="",T51=""),"",SUM(T46:T51)))</f>
        <v>46</v>
      </c>
      <c r="U52" s="494">
        <f>IF(AND(AD41=""),"",IF(AND(U46="",U48="",U50="",U51=""),"",SUM(U46:U51)))</f>
        <v>47</v>
      </c>
      <c r="V52" s="494">
        <f>IF(AND(AD41=""),"",IF(AND(V46="",V48="",V50="",V51=""),"",SUM(V46:V51)))</f>
        <v>142</v>
      </c>
      <c r="W52" s="494">
        <f>IF(AND(AD41=""),"",IF(AND(W46="",W48="",W50="",W51=""),"",SUM(W46:W51)))</f>
        <v>229</v>
      </c>
      <c r="X52" s="494">
        <f>IF(AND(AD41=""),"",IF(AND(X46="",X48="",X50="",X51=""),"",SUM(X46:X51)))</f>
        <v>95</v>
      </c>
      <c r="Y52" s="494">
        <f>IF(AND(AD41=""),"",IF(AND(Y46="",Y48="",Y50="",Y51=""),"",SUM(Y46:Y51)))</f>
        <v>324</v>
      </c>
      <c r="Z52" s="494">
        <f>IF(AND(AD41=""),"",IF(AND(Z46="",Z48="",Z50="",Z51=""),"",SUM(Z46:Z51)))</f>
        <v>466</v>
      </c>
      <c r="AA52" s="494">
        <f>IF(AND(AD41=""),"",IF(AND(AA46="",AA48="",AA50="",AA51=""),"",SUM(AA46:AA51)))</f>
        <v>277</v>
      </c>
      <c r="AB52" s="494">
        <f>IF(AND(AD41=""),"",IF(AND(AB46="",AB48="",AB50="",AB51=""),"",SUM(AB46:AB51)))</f>
        <v>185</v>
      </c>
      <c r="AC52" s="494">
        <f>IF(AND(AD41=""),"",IF(AND(AC46="",AC48="",AC50="",AC51=""),"",SUM(AC46:AC51)))</f>
        <v>462</v>
      </c>
      <c r="AD52" s="494">
        <f>IF(AND(AD41=""),"",IF(AND(AD46="",AD48="",AD50="",AD51=""),"",SUM(AD46:AD51)))</f>
        <v>928</v>
      </c>
      <c r="AE52" s="492" t="str">
        <f>IFERROR(IF(AND(AD41=""),"",VLOOKUP(AD41,Marks,152,0)),"")</f>
        <v>A</v>
      </c>
      <c r="AF52" s="493" t="str">
        <f>IF(AND(AF46="P",AF48="P",AF50="P",AF51="P"),"P","")</f>
        <v>P</v>
      </c>
      <c r="AJ52" s="499"/>
      <c r="AK52" s="499"/>
      <c r="AL52" s="499"/>
      <c r="AM52" s="499"/>
    </row>
    <row r="53" spans="1:39" s="41" customFormat="1" ht="21" customHeight="1">
      <c r="A53" s="92">
        <f>IF(N41="","",A52+1)</f>
        <v>20</v>
      </c>
      <c r="B53" s="964" t="str">
        <f>IF('Master sheet'!$D$14="Hindi","अतिरिक्त विषय ","Extra Subject")</f>
        <v xml:space="preserve">अतिरिक्त विषय </v>
      </c>
      <c r="C53" s="964"/>
      <c r="D53" s="964"/>
      <c r="E53" s="964"/>
      <c r="F53" s="964"/>
      <c r="G53" s="964"/>
      <c r="H53" s="964"/>
      <c r="I53" s="964"/>
      <c r="J53" s="964"/>
      <c r="K53" s="964"/>
      <c r="L53" s="964"/>
      <c r="M53" s="964"/>
      <c r="N53" s="964"/>
      <c r="O53" s="964"/>
      <c r="P53" s="964"/>
      <c r="Q53" s="1006"/>
      <c r="R53" s="964" t="str">
        <f>IF('Master sheet'!$D$14="Hindi","अतिरिक्त विषय ","Extra Subject")</f>
        <v xml:space="preserve">अतिरिक्त विषय </v>
      </c>
      <c r="S53" s="964"/>
      <c r="T53" s="964"/>
      <c r="U53" s="964"/>
      <c r="V53" s="964"/>
      <c r="W53" s="964"/>
      <c r="X53" s="964"/>
      <c r="Y53" s="964"/>
      <c r="Z53" s="964"/>
      <c r="AA53" s="964"/>
      <c r="AB53" s="964"/>
      <c r="AC53" s="964"/>
      <c r="AD53" s="964"/>
      <c r="AE53" s="964"/>
      <c r="AF53" s="964"/>
      <c r="AJ53" s="499"/>
      <c r="AK53" s="499"/>
      <c r="AL53" s="499"/>
      <c r="AM53" s="499"/>
    </row>
    <row r="54" spans="1:39" s="41" customFormat="1" ht="21" customHeight="1">
      <c r="A54" s="92">
        <f>IF(N41="","",A53+1)</f>
        <v>21</v>
      </c>
      <c r="B54" s="286" t="str">
        <f>IF('Result Sheet'!$CF$208="","",'Result Sheet'!$CF$208)</f>
        <v>कंप्यूटर</v>
      </c>
      <c r="C54" s="497">
        <f>IFERROR(IF(AND(N41=""),"",VLOOKUP(N41,Marks,83,0)),"")</f>
        <v>9</v>
      </c>
      <c r="D54" s="497">
        <f>IFERROR(IF(AND(N41=""),"",VLOOKUP(N41,Marks,84,0)),"")</f>
        <v>8</v>
      </c>
      <c r="E54" s="497">
        <f>IFERROR(IF(AND(N41=""),"",VLOOKUP(N41,Marks,85,0)),"")</f>
        <v>10</v>
      </c>
      <c r="F54" s="496">
        <f>IFERROR(IF(AND(N41=""),"",VLOOKUP(N41,Marks,86,0)),"")</f>
        <v>27</v>
      </c>
      <c r="G54" s="497">
        <f>IFERROR(IF(AND(N41=""),"",VLOOKUP(N41,Marks,87,0)),"")</f>
        <v>20</v>
      </c>
      <c r="H54" s="497">
        <f>IFERROR(IF(AND(N41=""),"",VLOOKUP(N41,Marks,88,0)),"")</f>
        <v>45</v>
      </c>
      <c r="I54" s="496">
        <f>IFERROR(IF(AND(N41=""),"",VLOOKUP(N41,Marks,89,0)),"")</f>
        <v>65</v>
      </c>
      <c r="J54" s="495">
        <f>IFERROR(IF(AND(N41=""),"",VLOOKUP(N41,Marks,90,0)),"")</f>
        <v>92</v>
      </c>
      <c r="K54" s="497">
        <f>IFERROR(IF(AND(N41=""),"",VLOOKUP(N41,Marks,91,0)),"")</f>
        <v>38</v>
      </c>
      <c r="L54" s="497">
        <f>IFERROR(IF(AND(N41=""),"",VLOOKUP(N41,Marks,92,0)),"")</f>
        <v>48</v>
      </c>
      <c r="M54" s="496">
        <f>IFERROR(IF(AND(N41=""),"",VLOOKUP(N41,Marks,93,0)),"")</f>
        <v>86</v>
      </c>
      <c r="N54" s="495">
        <f>IFERROR(IF(AND(N41=""),"",VLOOKUP(N41,Marks,94,0)),"")</f>
        <v>178</v>
      </c>
      <c r="O54" s="73" t="str">
        <f>IFERROR(IF(AND(N41=""),"",VLOOKUP(N41,Marks,98,0)),"")</f>
        <v>A</v>
      </c>
      <c r="P54" s="201" t="str">
        <f>IFERROR(IF(AND(N41=""),"",VLOOKUP(N41,Marks,97,0)),"")</f>
        <v>P</v>
      </c>
      <c r="Q54" s="1006"/>
      <c r="R54" s="286" t="str">
        <f>IF('Result Sheet'!$CF$208="","",'Result Sheet'!$CF$208)</f>
        <v>कंप्यूटर</v>
      </c>
      <c r="S54" s="497">
        <f>IFERROR(IF(AND(AD41=""),"",VLOOKUP(AD41,Marks,83,0)),"")</f>
        <v>9</v>
      </c>
      <c r="T54" s="497">
        <f>IFERROR(IF(AND(AD41=""),"",VLOOKUP(AD41,Marks,84,0)),"")</f>
        <v>8</v>
      </c>
      <c r="U54" s="497">
        <f>IFERROR(IF(AND(AD41=""),"",VLOOKUP(AD41,Marks,85,0)),"")</f>
        <v>10</v>
      </c>
      <c r="V54" s="496">
        <f>IFERROR(IF(AND(AD41=""),"",VLOOKUP(AD41,Marks,86,0)),"")</f>
        <v>27</v>
      </c>
      <c r="W54" s="497">
        <f>IFERROR(IF(AND(AD41=""),"",VLOOKUP(AD41,Marks,87,0)),"")</f>
        <v>20</v>
      </c>
      <c r="X54" s="497">
        <f>IFERROR(IF(AND(AD41=""),"",VLOOKUP(AD41,Marks,88,0)),"")</f>
        <v>45</v>
      </c>
      <c r="Y54" s="496">
        <f>IFERROR(IF(AND(AD41=""),"",VLOOKUP(AD41,Marks,89,0)),"")</f>
        <v>65</v>
      </c>
      <c r="Z54" s="495">
        <f>IFERROR(IF(AND(AD41=""),"",VLOOKUP(AD41,Marks,90,0)),"")</f>
        <v>92</v>
      </c>
      <c r="AA54" s="497">
        <f>IFERROR(IF(AND(AD41=""),"",VLOOKUP(AD41,Marks,91,0)),"")</f>
        <v>38</v>
      </c>
      <c r="AB54" s="497">
        <f>IFERROR(IF(AND(AD41=""),"",VLOOKUP(AD41,Marks,92,0)),"")</f>
        <v>48</v>
      </c>
      <c r="AC54" s="496">
        <f>IFERROR(IF(AND(AD41=""),"",VLOOKUP(AD41,Marks,93,0)),"")</f>
        <v>86</v>
      </c>
      <c r="AD54" s="495">
        <f>IFERROR(IF(AND(AD41=""),"",VLOOKUP(AD41,Marks,94,0)),"")</f>
        <v>178</v>
      </c>
      <c r="AE54" s="73" t="str">
        <f>IFERROR(IF(AND(AD41=""),"",VLOOKUP(AD41,Marks,98,0)),"")</f>
        <v>A</v>
      </c>
      <c r="AF54" s="201" t="str">
        <f>IFERROR(IF(AND(AD41=""),"",VLOOKUP(AD41,Marks,97,0)),"")</f>
        <v>P</v>
      </c>
      <c r="AJ54" s="499"/>
      <c r="AK54" s="499"/>
      <c r="AL54" s="499"/>
      <c r="AM54" s="499"/>
    </row>
    <row r="55" spans="1:39" s="337" customFormat="1" ht="18.95" customHeight="1">
      <c r="A55" s="92">
        <f>IF(N41="","",A54+1)</f>
        <v>22</v>
      </c>
      <c r="B55" s="286" t="str">
        <f>IF('Result Sheet'!$CV$208="","",'Result Sheet'!$CV$208)</f>
        <v>सामान्य ज्ञान</v>
      </c>
      <c r="C55" s="497">
        <f>IFERROR(IF(AND(N41=""),"",VLOOKUP(N41,Marks,99,0)),"")</f>
        <v>8</v>
      </c>
      <c r="D55" s="497">
        <f>IFERROR(IF(AND(N41=""),"",VLOOKUP(N41,Marks,100,0)),"")</f>
        <v>7</v>
      </c>
      <c r="E55" s="497">
        <f>IFERROR(IF(AND(N41=""),"",VLOOKUP(N41,Marks,101,0)),"")</f>
        <v>9</v>
      </c>
      <c r="F55" s="496">
        <f>IFERROR(IF(AND(N41=""),"",VLOOKUP(N41,Marks,102,0)),"")</f>
        <v>24</v>
      </c>
      <c r="G55" s="497">
        <f>IFERROR(IF(AND(N41=""),"",VLOOKUP(N41,Marks,103,0)),"")</f>
        <v>48</v>
      </c>
      <c r="H55" s="497">
        <f>IFERROR(IF(AND(N41=""),"",VLOOKUP(N41,Marks,104,0)),"")</f>
        <v>15</v>
      </c>
      <c r="I55" s="496">
        <f>IFERROR(IF(AND(N41=""),"",VLOOKUP(N41,Marks,105,0)),"")</f>
        <v>63</v>
      </c>
      <c r="J55" s="495">
        <f>IFERROR(IF(AND(N41=""),"",VLOOKUP(N41,Marks,106,0)),"")</f>
        <v>87</v>
      </c>
      <c r="K55" s="497">
        <f>IFERROR(IF(AND(N41=""),"",VLOOKUP(N41,Marks,107,0)),"")</f>
        <v>58</v>
      </c>
      <c r="L55" s="497">
        <f>IFERROR(IF(AND(N41=""),"",VLOOKUP(N41,Marks,108,0)),"")</f>
        <v>39</v>
      </c>
      <c r="M55" s="496">
        <f>IFERROR(IF(AND(N41=""),"",VLOOKUP(N41,Marks,109,0)),"")</f>
        <v>97</v>
      </c>
      <c r="N55" s="495">
        <f>IFERROR(IF(AND(N41=""),"",VLOOKUP(N41,Marks,110,0)),"")</f>
        <v>184</v>
      </c>
      <c r="O55" s="73" t="str">
        <f>IFERROR(IF(AND(N41=""),"",VLOOKUP(N41,Marks,114,0)),"")</f>
        <v>A</v>
      </c>
      <c r="P55" s="201" t="str">
        <f>IFERROR(IF(AND(N41=""),"",VLOOKUP(N41,Marks,113,0)),"")</f>
        <v>P</v>
      </c>
      <c r="Q55" s="1006"/>
      <c r="R55" s="286" t="str">
        <f>IF('Result Sheet'!$CV$208="","",'Result Sheet'!$CV$208)</f>
        <v>सामान्य ज्ञान</v>
      </c>
      <c r="S55" s="497">
        <f>IFERROR(IF(AND(AD41=""),"",VLOOKUP(AD41,Marks,99,0)),"")</f>
        <v>8</v>
      </c>
      <c r="T55" s="497">
        <f>IFERROR(IF(AND(AD41=""),"",VLOOKUP(AD41,Marks,100,0)),"")</f>
        <v>7</v>
      </c>
      <c r="U55" s="497">
        <f>IFERROR(IF(AND(AD41=""),"",VLOOKUP(AD41,Marks,101,0)),"")</f>
        <v>9</v>
      </c>
      <c r="V55" s="496">
        <f>IFERROR(IF(AND(AD41=""),"",VLOOKUP(AD41,Marks,102,0)),"")</f>
        <v>24</v>
      </c>
      <c r="W55" s="497">
        <f>IFERROR(IF(AND(AD41=""),"",VLOOKUP(AD41,Marks,103,0)),"")</f>
        <v>49</v>
      </c>
      <c r="X55" s="497">
        <f>IFERROR(IF(AND(AD41=""),"",VLOOKUP(AD41,Marks,104,0)),"")</f>
        <v>18</v>
      </c>
      <c r="Y55" s="496">
        <f>IFERROR(IF(AND(AD41=""),"",VLOOKUP(AD41,Marks,105,0)),"")</f>
        <v>67</v>
      </c>
      <c r="Z55" s="495">
        <f>IFERROR(IF(AND(AD41=""),"",VLOOKUP(AD41,Marks,106,0)),"")</f>
        <v>91</v>
      </c>
      <c r="AA55" s="497">
        <f>IFERROR(IF(AND(AD41=""),"",VLOOKUP(AD41,Marks,107,0)),"")</f>
        <v>54</v>
      </c>
      <c r="AB55" s="497">
        <f>IFERROR(IF(AND(AD41=""),"",VLOOKUP(AD41,Marks,108,0)),"")</f>
        <v>37</v>
      </c>
      <c r="AC55" s="496">
        <f>IFERROR(IF(AND(AD41=""),"",VLOOKUP(AD41,Marks,109,0)),"")</f>
        <v>91</v>
      </c>
      <c r="AD55" s="495">
        <f>IFERROR(IF(AND(AD41=""),"",VLOOKUP(AD41,Marks,110,0)),"")</f>
        <v>182</v>
      </c>
      <c r="AE55" s="73" t="str">
        <f>IFERROR(IF(AND(AD41=""),"",VLOOKUP(AD41,Marks,114,0)),"")</f>
        <v>A</v>
      </c>
      <c r="AF55" s="201" t="str">
        <f>IFERROR(IF(AND(AD41=""),"",VLOOKUP(AD41,Marks,113,0)),"")</f>
        <v>P</v>
      </c>
    </row>
    <row r="56" spans="1:39" s="337" customFormat="1" ht="18.95" customHeight="1">
      <c r="A56" s="92">
        <f>IF(N41="","",A55+1)</f>
        <v>23</v>
      </c>
      <c r="B56" s="286"/>
      <c r="C56" s="988" t="str">
        <f>IF('Master sheet'!$D$14="Hindi","प्रथम मूल्यांकन","1st Assessment")</f>
        <v>प्रथम मूल्यांकन</v>
      </c>
      <c r="D56" s="989"/>
      <c r="E56" s="988" t="str">
        <f>IF('Master sheet'!$D$14="Hindi","द्वितीय मूल्यांकन","2nd Assessment")</f>
        <v>द्वितीय मूल्यांकन</v>
      </c>
      <c r="F56" s="989"/>
      <c r="G56" s="988" t="str">
        <f>IF('Master sheet'!$D$14="Hindi","तृतीय मूल्यांकन","3rd Assessment")</f>
        <v>तृतीय मूल्यांकन</v>
      </c>
      <c r="H56" s="989"/>
      <c r="I56" s="988" t="str">
        <f>IF('Master sheet'!$D$14="Hindi","चतुर्थ मूल्यांकन","4th Assessment")</f>
        <v>चतुर्थ मूल्यांकन</v>
      </c>
      <c r="J56" s="989"/>
      <c r="K56" s="988" t="str">
        <f>IF('Master sheet'!$D$14="Hindi","पंचम मूल्यांकन","5th Assessment")</f>
        <v>पंचम मूल्यांकन</v>
      </c>
      <c r="L56" s="989"/>
      <c r="M56" s="992" t="str">
        <f>IF('Master sheet'!$D$14="Hindi","कुल योग ","Total")</f>
        <v xml:space="preserve">कुल योग </v>
      </c>
      <c r="N56" s="993"/>
      <c r="O56" s="990"/>
      <c r="P56" s="991"/>
      <c r="Q56" s="1006"/>
      <c r="R56" s="286"/>
      <c r="S56" s="988" t="str">
        <f>IF('Master sheet'!$D$14="Hindi","प्रथम मूल्यांकन","1st Assessment")</f>
        <v>प्रथम मूल्यांकन</v>
      </c>
      <c r="T56" s="989"/>
      <c r="U56" s="988" t="str">
        <f>IF('Master sheet'!$D$14="Hindi","द्वितीय मूल्यांकन","2nd Assessment")</f>
        <v>द्वितीय मूल्यांकन</v>
      </c>
      <c r="V56" s="989"/>
      <c r="W56" s="988" t="str">
        <f>IF('Master sheet'!$D$14="Hindi","तृतीय मूल्यांकन","3rd Assessment")</f>
        <v>तृतीय मूल्यांकन</v>
      </c>
      <c r="X56" s="989"/>
      <c r="Y56" s="988" t="str">
        <f>IF('Master sheet'!$D$14="Hindi","चतुर्थ मूल्यांकन","4th Assessment")</f>
        <v>चतुर्थ मूल्यांकन</v>
      </c>
      <c r="Z56" s="989"/>
      <c r="AA56" s="988" t="str">
        <f>IF('Master sheet'!$D$14="Hindi","पंचम मूल्यांकन","5th Assessment")</f>
        <v>पंचम मूल्यांकन</v>
      </c>
      <c r="AB56" s="989"/>
      <c r="AC56" s="992" t="str">
        <f>IF('Master sheet'!$D$14="Hindi","कुल योग ","Total")</f>
        <v xml:space="preserve">कुल योग </v>
      </c>
      <c r="AD56" s="993"/>
      <c r="AE56" s="990"/>
      <c r="AF56" s="991"/>
    </row>
    <row r="57" spans="1:39" s="337" customFormat="1" ht="18.95" customHeight="1">
      <c r="A57" s="92">
        <f>IF(N41="","",A56+1)</f>
        <v>24</v>
      </c>
      <c r="B57" s="410" t="str">
        <f>IF('Result Sheet'!$DL$208="","",'Result Sheet'!$DL$208)</f>
        <v>कार्यानुभव</v>
      </c>
      <c r="C57" s="951">
        <f>IFERROR(IF(AND(N41=""),"",VLOOKUP(N41,Marks,115,0)),"")</f>
        <v>17</v>
      </c>
      <c r="D57" s="951"/>
      <c r="E57" s="951">
        <f>IFERROR(IF(AND(N41=""),"",VLOOKUP(N41,Marks,116,0)),"")</f>
        <v>18</v>
      </c>
      <c r="F57" s="951"/>
      <c r="G57" s="951">
        <f>IFERROR(IF(AND(N41=""),"",VLOOKUP(N41,Marks,117,0)),"")</f>
        <v>14</v>
      </c>
      <c r="H57" s="951"/>
      <c r="I57" s="951">
        <f>IFERROR(IF(AND(N41=""),"",VLOOKUP(N41,Marks,118,0)),"")</f>
        <v>18</v>
      </c>
      <c r="J57" s="951"/>
      <c r="K57" s="951">
        <f>IFERROR(IF(AND(N41=""),"",VLOOKUP(N41,Marks,119,0)),"")</f>
        <v>14</v>
      </c>
      <c r="L57" s="951"/>
      <c r="M57" s="979">
        <f>IFERROR(IF(AND(N41=""),"",VLOOKUP(N41,Marks,120,0)),"")</f>
        <v>81</v>
      </c>
      <c r="N57" s="979"/>
      <c r="O57" s="411" t="str">
        <f>IFERROR(IF(AND(N41=""),"",VLOOKUP(N41,Marks,124,0)),"")</f>
        <v>A</v>
      </c>
      <c r="P57" s="201" t="str">
        <f>IFERROR(IF(AND(N41=""),"",VLOOKUP(N41,Marks,123,0)),"")</f>
        <v>P</v>
      </c>
      <c r="Q57" s="1006"/>
      <c r="R57" s="410" t="str">
        <f>IF('Result Sheet'!$DL$208="","",'Result Sheet'!$DL$208)</f>
        <v>कार्यानुभव</v>
      </c>
      <c r="S57" s="951">
        <f>IFERROR(IF(AND(AD41=""),"",VLOOKUP(AD41,Marks,115,0)),"")</f>
        <v>18</v>
      </c>
      <c r="T57" s="951"/>
      <c r="U57" s="951">
        <f>IFERROR(IF(AND(AD41=""),"",VLOOKUP(AD41,Marks,116,0)),"")</f>
        <v>17</v>
      </c>
      <c r="V57" s="951"/>
      <c r="W57" s="951">
        <f>IFERROR(IF(AND(AD41=""),"",VLOOKUP(AD41,Marks,117,0)),"")</f>
        <v>15</v>
      </c>
      <c r="X57" s="951"/>
      <c r="Y57" s="951">
        <f>IFERROR(IF(AND(AD41=""),"",VLOOKUP(AD41,Marks,118,0)),"")</f>
        <v>19</v>
      </c>
      <c r="Z57" s="951"/>
      <c r="AA57" s="951">
        <f>IFERROR(IF(AND(AD41=""),"",VLOOKUP(AD41,Marks,119,0)),"")</f>
        <v>16</v>
      </c>
      <c r="AB57" s="951"/>
      <c r="AC57" s="979">
        <f>IFERROR(IF(AND(AD41=""),"",VLOOKUP(AD41,Marks,120,0)),"")</f>
        <v>85</v>
      </c>
      <c r="AD57" s="979"/>
      <c r="AE57" s="411" t="str">
        <f>IFERROR(IF(AND(AD41=""),"",VLOOKUP(AD41,Marks,124,0)),"")</f>
        <v>A</v>
      </c>
      <c r="AF57" s="201" t="str">
        <f>IFERROR(IF(AND(AD41=""),"",VLOOKUP(AD41,Marks,123,0)),"")</f>
        <v>P</v>
      </c>
    </row>
    <row r="58" spans="1:39" s="337" customFormat="1" ht="18.95" customHeight="1">
      <c r="A58" s="92">
        <f>IF(N41="","",A57+1)</f>
        <v>25</v>
      </c>
      <c r="B58" s="410" t="str">
        <f>IF('Result Sheet'!$DV$208="","",'Result Sheet'!$DV$208)</f>
        <v>कला शिक्षा</v>
      </c>
      <c r="C58" s="951">
        <f>IFERROR(IF(AND(N41=""),"",VLOOKUP(N41,Marks,125,0)),"")</f>
        <v>11</v>
      </c>
      <c r="D58" s="951"/>
      <c r="E58" s="951">
        <f>IFERROR(IF(AND(N41=""),"",VLOOKUP(N41,Marks,126,0)),"")</f>
        <v>20</v>
      </c>
      <c r="F58" s="951"/>
      <c r="G58" s="951">
        <f>IFERROR(IF(AND(N41=""),"",VLOOKUP(N41,Marks,127,0)),"")</f>
        <v>15</v>
      </c>
      <c r="H58" s="951"/>
      <c r="I58" s="951">
        <f>IFERROR(IF(AND(N41=""),"",VLOOKUP(N41,Marks,128,0)),"")</f>
        <v>14</v>
      </c>
      <c r="J58" s="951"/>
      <c r="K58" s="951">
        <f>IFERROR(IF(AND(N41=""),"",VLOOKUP(N41,Marks,129,0)),"")</f>
        <v>18</v>
      </c>
      <c r="L58" s="951"/>
      <c r="M58" s="979">
        <f>IFERROR(IF(AND(N41=""),"",VLOOKUP(N41,Marks,130,0)),"")</f>
        <v>78</v>
      </c>
      <c r="N58" s="979"/>
      <c r="O58" s="411" t="str">
        <f>IFERROR(IF(AND(N41=""),"",VLOOKUP(N41,Marks,134,0)),"")</f>
        <v>A</v>
      </c>
      <c r="P58" s="201" t="str">
        <f>IFERROR(IF(AND(N41=""),"",VLOOKUP(N41,Marks,133,0)),"")</f>
        <v>P</v>
      </c>
      <c r="Q58" s="1006"/>
      <c r="R58" s="410" t="str">
        <f>IF('Result Sheet'!$DV$208="","",'Result Sheet'!$DV$208)</f>
        <v>कला शिक्षा</v>
      </c>
      <c r="S58" s="951">
        <f>IFERROR(IF(AND(AD41=""),"",VLOOKUP(AD41,Marks,125,0)),"")</f>
        <v>11</v>
      </c>
      <c r="T58" s="951"/>
      <c r="U58" s="951">
        <f>IFERROR(IF(AND(AD41=""),"",VLOOKUP(AD41,Marks,126,0)),"")</f>
        <v>20</v>
      </c>
      <c r="V58" s="951"/>
      <c r="W58" s="951">
        <f>IFERROR(IF(AND(AD41=""),"",VLOOKUP(AD41,Marks,127,0)),"")</f>
        <v>15</v>
      </c>
      <c r="X58" s="951"/>
      <c r="Y58" s="951">
        <f>IFERROR(IF(AND(AD41=""),"",VLOOKUP(AD41,Marks,128,0)),"")</f>
        <v>14</v>
      </c>
      <c r="Z58" s="951"/>
      <c r="AA58" s="951">
        <f>IFERROR(IF(AND(AD41=""),"",VLOOKUP(AD41,Marks,129,0)),"")</f>
        <v>17</v>
      </c>
      <c r="AB58" s="951"/>
      <c r="AC58" s="979">
        <f>IFERROR(IF(AND(AD41=""),"",VLOOKUP(AD41,Marks,130,0)),"")</f>
        <v>77</v>
      </c>
      <c r="AD58" s="979"/>
      <c r="AE58" s="411" t="str">
        <f>IFERROR(IF(AND(AD41=""),"",VLOOKUP(AD41,Marks,134,0)),"")</f>
        <v>A</v>
      </c>
      <c r="AF58" s="201" t="str">
        <f>IFERROR(IF(AND(AD41=""),"",VLOOKUP(AD41,Marks,133,0)),"")</f>
        <v>P</v>
      </c>
    </row>
    <row r="59" spans="1:39" s="41" customFormat="1" ht="22.5" customHeight="1">
      <c r="A59" s="92">
        <f>IF(N41="","",A58+1)</f>
        <v>26</v>
      </c>
      <c r="B59" s="410" t="str">
        <f>IF('Result Sheet'!$EF$208="","",'Result Sheet'!$EF$208)</f>
        <v>स्वा. एवं शा. शिक्षा</v>
      </c>
      <c r="C59" s="951">
        <f>IFERROR(IF(AND(N41=""),"",VLOOKUP(N41,Marks,135,0)),"")</f>
        <v>20</v>
      </c>
      <c r="D59" s="951"/>
      <c r="E59" s="951">
        <f>IFERROR(IF(AND(N41=""),"",VLOOKUP(N41,Marks,136,0)),"")</f>
        <v>19</v>
      </c>
      <c r="F59" s="951"/>
      <c r="G59" s="951">
        <f>IFERROR(IF(AND(N41=""),"",VLOOKUP(N41,Marks,137,0)),"")</f>
        <v>14</v>
      </c>
      <c r="H59" s="951"/>
      <c r="I59" s="951">
        <f>IFERROR(IF(AND(N41=""),"",VLOOKUP(N41,Marks,138,0)),"")</f>
        <v>10</v>
      </c>
      <c r="J59" s="951"/>
      <c r="K59" s="951">
        <f>IFERROR(IF(AND(N41=""),"",VLOOKUP(N41,Marks,139,0)),"")</f>
        <v>14</v>
      </c>
      <c r="L59" s="951"/>
      <c r="M59" s="979">
        <f>IFERROR(IF(AND(N41=""),"",VLOOKUP(N41,Marks,140,0)),"")</f>
        <v>77</v>
      </c>
      <c r="N59" s="979"/>
      <c r="O59" s="411" t="str">
        <f>IFERROR(IF(AND(N41=""),"",VLOOKUP(N41,Marks,144,0)),"")</f>
        <v>A</v>
      </c>
      <c r="P59" s="201" t="str">
        <f>IFERROR(IF(AND(N41=""),"",VLOOKUP(N41,Marks,143,0)),"")</f>
        <v>P</v>
      </c>
      <c r="Q59" s="1006"/>
      <c r="R59" s="410" t="str">
        <f>IF('Result Sheet'!$EF$208="","",'Result Sheet'!$EF$208)</f>
        <v>स्वा. एवं शा. शिक्षा</v>
      </c>
      <c r="S59" s="951">
        <f>IFERROR(IF(AND(AD41=""),"",VLOOKUP(AD41,Marks,135,0)),"")</f>
        <v>20</v>
      </c>
      <c r="T59" s="951"/>
      <c r="U59" s="951">
        <f>IFERROR(IF(AND(AD41=""),"",VLOOKUP(AD41,Marks,136,0)),"")</f>
        <v>19</v>
      </c>
      <c r="V59" s="951"/>
      <c r="W59" s="951">
        <f>IFERROR(IF(AND(AD41=""),"",VLOOKUP(AD41,Marks,137,0)),"")</f>
        <v>14</v>
      </c>
      <c r="X59" s="951"/>
      <c r="Y59" s="951">
        <f>IFERROR(IF(AND(AD41=""),"",VLOOKUP(AD41,Marks,138,0)),"")</f>
        <v>10</v>
      </c>
      <c r="Z59" s="951"/>
      <c r="AA59" s="951">
        <f>IFERROR(IF(AND(AD41=""),"",VLOOKUP(AD41,Marks,139,0)),"")</f>
        <v>15</v>
      </c>
      <c r="AB59" s="951"/>
      <c r="AC59" s="979">
        <f>IFERROR(IF(AND(AD41=""),"",VLOOKUP(AD41,Marks,140,0)),"")</f>
        <v>78</v>
      </c>
      <c r="AD59" s="979"/>
      <c r="AE59" s="411" t="str">
        <f>IFERROR(IF(AND(AD41=""),"",VLOOKUP(AD41,Marks,144,0)),"")</f>
        <v>A</v>
      </c>
      <c r="AF59" s="201" t="str">
        <f>IFERROR(IF(AND(AD41=""),"",VLOOKUP(AD41,Marks,143,0)),"")</f>
        <v>P</v>
      </c>
    </row>
    <row r="60" spans="1:39" s="41" customFormat="1" ht="21" customHeight="1">
      <c r="A60" s="92">
        <f>IF(N41="","",A59+1)</f>
        <v>27</v>
      </c>
      <c r="B60" s="967" t="str">
        <f>IF('Master sheet'!$D$14="Hindi","कुल कार्य दिवस :-","Total Meeting :-")</f>
        <v>कुल कार्य दिवस :-</v>
      </c>
      <c r="C60" s="967"/>
      <c r="D60" s="967"/>
      <c r="E60" s="980">
        <f>IFERROR(IF(AND(N41=""),"",VLOOKUP(N41,Marks,150,0)),"")</f>
        <v>340</v>
      </c>
      <c r="F60" s="980"/>
      <c r="G60" s="980"/>
      <c r="H60" s="980"/>
      <c r="I60" s="967" t="str">
        <f>IF('Master sheet'!$D$14="Hindi","कुल उपस्थिति :-","Total Attendance :-")</f>
        <v>कुल उपस्थिति :-</v>
      </c>
      <c r="J60" s="967"/>
      <c r="K60" s="967"/>
      <c r="L60" s="967"/>
      <c r="M60" s="976">
        <f>IFERROR(IF(AND(N41=""),"",VLOOKUP(N41,Marks,151,0)),"")</f>
        <v>290</v>
      </c>
      <c r="N60" s="976"/>
      <c r="O60" s="976"/>
      <c r="P60" s="976"/>
      <c r="Q60" s="1006"/>
      <c r="R60" s="967" t="str">
        <f>IF('Master sheet'!$D$14="Hindi","कुल कार्य दिवस :-","Total Meeting :-")</f>
        <v>कुल कार्य दिवस :-</v>
      </c>
      <c r="S60" s="967"/>
      <c r="T60" s="967"/>
      <c r="U60" s="980">
        <f>IFERROR(IF(AND(AD41=""),"",VLOOKUP(AD41,Marks,150,0)),"")</f>
        <v>350</v>
      </c>
      <c r="V60" s="980"/>
      <c r="W60" s="980"/>
      <c r="X60" s="980"/>
      <c r="Y60" s="967" t="str">
        <f>IF('Master sheet'!$D$14="Hindi","कुल उपस्थिति :-","Total Attendance :-")</f>
        <v>कुल उपस्थिति :-</v>
      </c>
      <c r="Z60" s="967"/>
      <c r="AA60" s="967"/>
      <c r="AB60" s="967"/>
      <c r="AC60" s="976">
        <f>IFERROR(IF(AND(AD41=""),"",VLOOKUP(AD41,Marks,151,0)),"")</f>
        <v>280</v>
      </c>
      <c r="AD60" s="976"/>
      <c r="AE60" s="976"/>
      <c r="AF60" s="976"/>
    </row>
    <row r="61" spans="1:39" s="41" customFormat="1" ht="21" customHeight="1">
      <c r="A61" s="92">
        <f>IF(N41="","",A60+1)</f>
        <v>28</v>
      </c>
      <c r="B61" s="967" t="str">
        <f>IF('Master sheet'!$D$14="Hindi","परिणाम :-","Result :-")</f>
        <v>परिणाम :-</v>
      </c>
      <c r="C61" s="967"/>
      <c r="D61" s="967"/>
      <c r="E61" s="977" t="str">
        <f>IFERROR(IF(AND(N41=""),"",VLOOKUP(N41,Marks,149,0)),"")</f>
        <v>कक्षोंन्नति</v>
      </c>
      <c r="F61" s="977"/>
      <c r="G61" s="977"/>
      <c r="H61" s="977"/>
      <c r="I61" s="967" t="str">
        <f>IF('Master sheet'!$D$14="Hindi","परिणाम प्रतिशत में :-","Result in Percentage :-")</f>
        <v>परिणाम प्रतिशत में :-</v>
      </c>
      <c r="J61" s="967"/>
      <c r="K61" s="967"/>
      <c r="L61" s="967"/>
      <c r="M61" s="978">
        <f>IFERROR(IF(AND(N41=""),"",VLOOKUP(N41,Marks,146,0)),"")</f>
        <v>89</v>
      </c>
      <c r="N61" s="978"/>
      <c r="O61" s="978"/>
      <c r="P61" s="978"/>
      <c r="Q61" s="1006"/>
      <c r="R61" s="967" t="str">
        <f>IF('Master sheet'!$D$14="Hindi","परिणाम :-","Result :-")</f>
        <v>परिणाम :-</v>
      </c>
      <c r="S61" s="967"/>
      <c r="T61" s="967"/>
      <c r="U61" s="977" t="str">
        <f>IFERROR(IF(AND(AD41=""),"",VLOOKUP(AD41,Marks,149,0)),"")</f>
        <v>कक्षोंन्नति</v>
      </c>
      <c r="V61" s="977"/>
      <c r="W61" s="977"/>
      <c r="X61" s="977"/>
      <c r="Y61" s="967" t="str">
        <f>IF('Master sheet'!$D$14="Hindi","परिणाम प्रतिशत में :-","Result in Percentage :-")</f>
        <v>परिणाम प्रतिशत में :-</v>
      </c>
      <c r="Z61" s="967"/>
      <c r="AA61" s="967"/>
      <c r="AB61" s="967"/>
      <c r="AC61" s="978">
        <f>IFERROR(IF(AND(AD41=""),"",VLOOKUP(AD41,Marks,146,0)),"")</f>
        <v>89.714285714285708</v>
      </c>
      <c r="AD61" s="978"/>
      <c r="AE61" s="978"/>
      <c r="AF61" s="978"/>
    </row>
    <row r="62" spans="1:39" s="41" customFormat="1" ht="21" customHeight="1">
      <c r="A62" s="92">
        <f>IF(N41="","",A61+1)</f>
        <v>29</v>
      </c>
      <c r="B62" s="967" t="str">
        <f>IF('Master sheet'!$D$14="Hindi","ग्रेड :-","Grade :-")</f>
        <v>ग्रेड :-</v>
      </c>
      <c r="C62" s="967"/>
      <c r="D62" s="967"/>
      <c r="E62" s="973" t="str">
        <f>IFERROR(IF(AND(N41=""),"",VLOOKUP(N41,Marks,152,0)),"")</f>
        <v>A</v>
      </c>
      <c r="F62" s="973"/>
      <c r="G62" s="973"/>
      <c r="H62" s="973"/>
      <c r="I62" s="967" t="str">
        <f>IF('Master sheet'!$D$14="Hindi","कक्षा में स्थान :-","Position in the Class :-")</f>
        <v>कक्षा में स्थान :-</v>
      </c>
      <c r="J62" s="967"/>
      <c r="K62" s="967"/>
      <c r="L62" s="967"/>
      <c r="M62" s="968">
        <f>IFERROR(IF(AND(N41=""),"",VLOOKUP(N41,Marks,148,0)),"")</f>
        <v>6.9999999999999964</v>
      </c>
      <c r="N62" s="968"/>
      <c r="O62" s="968"/>
      <c r="P62" s="968"/>
      <c r="Q62" s="1006"/>
      <c r="R62" s="967" t="str">
        <f>IF('Master sheet'!$D$14="Hindi","ग्रेड :-","Grade :-")</f>
        <v>ग्रेड :-</v>
      </c>
      <c r="S62" s="967"/>
      <c r="T62" s="967"/>
      <c r="U62" s="973" t="str">
        <f>IFERROR(IF(AND(AD41=""),"",VLOOKUP(AD41,Marks,152,0)),"")</f>
        <v>A</v>
      </c>
      <c r="V62" s="973"/>
      <c r="W62" s="973"/>
      <c r="X62" s="973"/>
      <c r="Y62" s="967" t="str">
        <f>IF('Master sheet'!$D$14="Hindi","कक्षा में स्थान :-","Position in the Class :-")</f>
        <v>कक्षा में स्थान :-</v>
      </c>
      <c r="Z62" s="967"/>
      <c r="AA62" s="967"/>
      <c r="AB62" s="967"/>
      <c r="AC62" s="968">
        <f>IFERROR(IF(AND(AD41=""),"",VLOOKUP(AD41,Marks,148,0)),"")</f>
        <v>3.9999999999999964</v>
      </c>
      <c r="AD62" s="968"/>
      <c r="AE62" s="968"/>
      <c r="AF62" s="968"/>
    </row>
    <row r="63" spans="1:39" s="41" customFormat="1" ht="21" customHeight="1">
      <c r="A63" s="92">
        <f>IF(N41="","",A62+1)</f>
        <v>30</v>
      </c>
      <c r="B63" s="1003" t="str">
        <f>IF('Master sheet'!$D$14="Hindi","परीक्षा परिणाम घोषणा दिनांक :-","Result Declaration Date :-")</f>
        <v>परीक्षा परिणाम घोषणा दिनांक :-</v>
      </c>
      <c r="C63" s="1003"/>
      <c r="D63" s="1003"/>
      <c r="E63" s="984">
        <f>IFERROR(IF(AND(N41=""),"",'Master sheet'!$D$13),"")</f>
        <v>45793</v>
      </c>
      <c r="F63" s="984"/>
      <c r="G63" s="984"/>
      <c r="H63" s="498"/>
      <c r="I63" s="967" t="str">
        <f>IF('Master sheet'!$D$14="Hindi","श्रेणी  :-","Division  :-")</f>
        <v>श्रेणी  :-</v>
      </c>
      <c r="J63" s="967"/>
      <c r="K63" s="967"/>
      <c r="L63" s="967"/>
      <c r="M63" s="974" t="str">
        <f>IFERROR(IF(AND(N41=""),"",VLOOKUP(N41,Marks,147,0)),"")</f>
        <v>I</v>
      </c>
      <c r="N63" s="974"/>
      <c r="O63" s="974"/>
      <c r="P63" s="974"/>
      <c r="Q63" s="1006"/>
      <c r="R63" s="1003" t="str">
        <f>IF('Master sheet'!$D$14="Hindi","परीक्षा परिणाम घोषणा दिनांक :-","Result Declaration Date :-")</f>
        <v>परीक्षा परिणाम घोषणा दिनांक :-</v>
      </c>
      <c r="S63" s="1003"/>
      <c r="T63" s="1003"/>
      <c r="U63" s="984">
        <f>IFERROR(IF(AND(AD41=""),"",'Master sheet'!$D$13),"")</f>
        <v>45793</v>
      </c>
      <c r="V63" s="984"/>
      <c r="W63" s="984"/>
      <c r="X63" s="498"/>
      <c r="Y63" s="967" t="str">
        <f>IF('Master sheet'!$D$14="Hindi","श्रेणी  :-","Division  :-")</f>
        <v>श्रेणी  :-</v>
      </c>
      <c r="Z63" s="967"/>
      <c r="AA63" s="967"/>
      <c r="AB63" s="967"/>
      <c r="AC63" s="974" t="str">
        <f>IFERROR(IF(AND(AD41=""),"",VLOOKUP(AD41,Marks,147,0)),"")</f>
        <v>I</v>
      </c>
      <c r="AD63" s="974"/>
      <c r="AE63" s="974"/>
      <c r="AF63" s="974"/>
    </row>
    <row r="64" spans="1:39" s="41" customFormat="1" ht="39" customHeight="1">
      <c r="A64" s="92">
        <f>IF(N41="","",A63+1)</f>
        <v>31</v>
      </c>
      <c r="B64" s="981" t="str">
        <f>IFERROR(IF(AND(N41=""),"",'Result Sheet'!$EV$211),"")</f>
        <v>( PRADIP SINGH RAJAWAT )</v>
      </c>
      <c r="C64" s="981"/>
      <c r="D64" s="981"/>
      <c r="E64" s="981"/>
      <c r="F64" s="982" t="str">
        <f>IF(AND(N41=""),"",CONCATENATE("(",'Master sheet'!$D$17," )"))</f>
        <v>(Suresh Kumar )</v>
      </c>
      <c r="G64" s="982"/>
      <c r="H64" s="982"/>
      <c r="I64" s="982"/>
      <c r="J64" s="982"/>
      <c r="K64" s="982" t="str">
        <f>IF(AND(N41=""),"",CONCATENATE("(",'Master sheet'!$D$15," )"))</f>
        <v>(USHA PALIYA )</v>
      </c>
      <c r="L64" s="982"/>
      <c r="M64" s="982"/>
      <c r="N64" s="982"/>
      <c r="O64" s="982"/>
      <c r="P64" s="982"/>
      <c r="Q64" s="1006"/>
      <c r="R64" s="981" t="str">
        <f>IFERROR(IF(AND(AD41=""),"",'Result Sheet'!$EV$211),"")</f>
        <v>( PRADIP SINGH RAJAWAT )</v>
      </c>
      <c r="S64" s="981"/>
      <c r="T64" s="981"/>
      <c r="U64" s="981"/>
      <c r="V64" s="982" t="str">
        <f>IF(AND(AD41=""),"",CONCATENATE("(",'Master sheet'!$D$17," )"))</f>
        <v>(Suresh Kumar )</v>
      </c>
      <c r="W64" s="982"/>
      <c r="X64" s="982"/>
      <c r="Y64" s="982"/>
      <c r="Z64" s="982"/>
      <c r="AA64" s="982" t="str">
        <f>IF(AND(AD41=""),"",CONCATENATE("(",'Master sheet'!$D$15," )"))</f>
        <v>(USHA PALIYA )</v>
      </c>
      <c r="AB64" s="982"/>
      <c r="AC64" s="982"/>
      <c r="AD64" s="982"/>
      <c r="AE64" s="982"/>
      <c r="AF64" s="982"/>
    </row>
    <row r="65" spans="1:39" s="41" customFormat="1" ht="21" customHeight="1">
      <c r="A65" s="92">
        <f>IF(N41="","",A64+1)</f>
        <v>32</v>
      </c>
      <c r="B65" s="949" t="str">
        <f>IF('Master sheet'!$D$14="Hindi","हस्ताक्षर कक्षाध्यापक","Signature of the class teacher")</f>
        <v>हस्ताक्षर कक्षाध्यापक</v>
      </c>
      <c r="C65" s="949"/>
      <c r="D65" s="949"/>
      <c r="E65" s="949"/>
      <c r="F65" s="949" t="str">
        <f>IF('Master sheet'!$D$14="Hindi","हस्ताक्षर परीक्षा प्रभारी","Signature of the exam. Incharge")</f>
        <v>हस्ताक्षर परीक्षा प्रभारी</v>
      </c>
      <c r="G65" s="949"/>
      <c r="H65" s="949"/>
      <c r="I65" s="949"/>
      <c r="J65" s="949"/>
      <c r="K65" s="949" t="str">
        <f>IF('Master sheet'!$D$14="Hindi","हस्ताक्षर संस्था प्रधान","Head of Institute's Signature")</f>
        <v>हस्ताक्षर संस्था प्रधान</v>
      </c>
      <c r="L65" s="949"/>
      <c r="M65" s="949"/>
      <c r="N65" s="949"/>
      <c r="O65" s="949"/>
      <c r="P65" s="949"/>
      <c r="Q65" s="1006"/>
      <c r="R65" s="949" t="str">
        <f>IF('Master sheet'!$D$14="Hindi","हस्ताक्षर कक्षाध्यापक","Signature of the class teacher")</f>
        <v>हस्ताक्षर कक्षाध्यापक</v>
      </c>
      <c r="S65" s="949"/>
      <c r="T65" s="949"/>
      <c r="U65" s="949"/>
      <c r="V65" s="949" t="str">
        <f>IF('Master sheet'!$D$14="Hindi","हस्ताक्षर परीक्षा प्रभारी","Signature of the exam. Incharge")</f>
        <v>हस्ताक्षर परीक्षा प्रभारी</v>
      </c>
      <c r="W65" s="949"/>
      <c r="X65" s="949"/>
      <c r="Y65" s="949"/>
      <c r="Z65" s="949"/>
      <c r="AA65" s="949" t="str">
        <f>IF('Master sheet'!$D$14="Hindi","हस्ताक्षर संस्था प्रधान","Head of Institute's Signature")</f>
        <v>हस्ताक्षर संस्था प्रधान</v>
      </c>
      <c r="AB65" s="949"/>
      <c r="AC65" s="949"/>
      <c r="AD65" s="949"/>
      <c r="AE65" s="949"/>
      <c r="AF65" s="949"/>
    </row>
    <row r="66" spans="1:39" s="41" customFormat="1">
      <c r="A66" s="92"/>
    </row>
    <row r="67" spans="1:39" s="41" customFormat="1" ht="21.95" customHeight="1">
      <c r="A67" s="91">
        <f>IF(N74="","",1)</f>
        <v>1</v>
      </c>
      <c r="B67" s="950" t="str">
        <f>IF('Master sheet'!$D$14="Hindi","वार्षिक रिपोर्ट कार्ड ","Report Card")</f>
        <v xml:space="preserve">वार्षिक रिपोर्ट कार्ड </v>
      </c>
      <c r="C67" s="950"/>
      <c r="D67" s="950"/>
      <c r="E67" s="950"/>
      <c r="F67" s="950"/>
      <c r="G67" s="950"/>
      <c r="H67" s="950"/>
      <c r="I67" s="950"/>
      <c r="J67" s="950"/>
      <c r="K67" s="950"/>
      <c r="L67" s="950"/>
      <c r="M67" s="950"/>
      <c r="N67" s="950"/>
      <c r="O67" s="950"/>
      <c r="P67" s="950"/>
      <c r="Q67" s="1006" t="s">
        <v>91</v>
      </c>
      <c r="R67" s="950" t="str">
        <f>IF('Master sheet'!$D$14="Hindi","वार्षिक रिपोर्ट कार्ड ","Report Card")</f>
        <v xml:space="preserve">वार्षिक रिपोर्ट कार्ड </v>
      </c>
      <c r="S67" s="950"/>
      <c r="T67" s="950"/>
      <c r="U67" s="950"/>
      <c r="V67" s="950"/>
      <c r="W67" s="950"/>
      <c r="X67" s="950"/>
      <c r="Y67" s="950"/>
      <c r="Z67" s="950"/>
      <c r="AA67" s="950"/>
      <c r="AB67" s="950"/>
      <c r="AC67" s="950"/>
      <c r="AD67" s="950"/>
      <c r="AE67" s="950"/>
      <c r="AF67" s="950"/>
    </row>
    <row r="68" spans="1:39" s="41" customFormat="1" ht="21.95" customHeight="1">
      <c r="A68" s="92">
        <f>IF(N74="","",A67+1)</f>
        <v>2</v>
      </c>
      <c r="B68" s="961" t="str">
        <f>IF('Master sheet'!$D$14="Hindi","शिक्षा विभाग, राजस्थान सरकार","Education Department, Rajasthan Government")</f>
        <v>शिक्षा विभाग, राजस्थान सरकार</v>
      </c>
      <c r="C68" s="961"/>
      <c r="D68" s="961"/>
      <c r="E68" s="961"/>
      <c r="F68" s="961"/>
      <c r="G68" s="961"/>
      <c r="H68" s="961"/>
      <c r="I68" s="961"/>
      <c r="J68" s="961"/>
      <c r="K68" s="961"/>
      <c r="L68" s="961"/>
      <c r="M68" s="961"/>
      <c r="N68" s="961"/>
      <c r="O68" s="961"/>
      <c r="P68" s="961"/>
      <c r="Q68" s="1006"/>
      <c r="R68" s="961" t="str">
        <f>IF('Master sheet'!$D$14="Hindi","शिक्षा विभाग, राजस्थान सरकार","Education Department, Rajasthan Government")</f>
        <v>शिक्षा विभाग, राजस्थान सरकार</v>
      </c>
      <c r="S68" s="961"/>
      <c r="T68" s="961"/>
      <c r="U68" s="961"/>
      <c r="V68" s="961"/>
      <c r="W68" s="961"/>
      <c r="X68" s="961"/>
      <c r="Y68" s="961"/>
      <c r="Z68" s="961"/>
      <c r="AA68" s="961"/>
      <c r="AB68" s="961"/>
      <c r="AC68" s="961"/>
      <c r="AD68" s="961"/>
      <c r="AE68" s="961"/>
      <c r="AF68" s="961"/>
    </row>
    <row r="69" spans="1:39" s="41" customFormat="1" ht="21.95" customHeight="1">
      <c r="A69" s="92">
        <f>IF(N74="","",A68+1)</f>
        <v>3</v>
      </c>
      <c r="B69" s="1007" t="str">
        <f>IF('Master sheet'!$D$14="Hindi","विद्यालय का नाम :-","School Name :- ")</f>
        <v>विद्यालय का नाम :-</v>
      </c>
      <c r="C69" s="1007"/>
      <c r="D69" s="1007"/>
      <c r="E69" s="1008" t="str">
        <f>IF(AND(N74=""),"",IF('Master sheet'!$D$14="Hindi",'Master sheet'!$D$8,'Master sheet'!$D$7))</f>
        <v>महात्मा गाँधी राजकीय विद्यालय (अंग्रेजी माध्यम) बर, ब्यावर</v>
      </c>
      <c r="F69" s="1008"/>
      <c r="G69" s="1008"/>
      <c r="H69" s="1008"/>
      <c r="I69" s="1008"/>
      <c r="J69" s="1008"/>
      <c r="K69" s="1008"/>
      <c r="L69" s="1008"/>
      <c r="M69" s="1008"/>
      <c r="N69" s="1008"/>
      <c r="O69" s="1008"/>
      <c r="P69" s="1008"/>
      <c r="Q69" s="1006"/>
      <c r="R69" s="1007" t="str">
        <f>IF('Master sheet'!$D$14="Hindi","विद्यालय का नाम :-","School Name :- ")</f>
        <v>विद्यालय का नाम :-</v>
      </c>
      <c r="S69" s="1007"/>
      <c r="T69" s="1007"/>
      <c r="U69" s="1008" t="str">
        <f>IF(AND(AD74=""),"",IF('Master sheet'!$D$14="Hindi",'Master sheet'!$D$8,'Master sheet'!$D$7))</f>
        <v>महात्मा गाँधी राजकीय विद्यालय (अंग्रेजी माध्यम) बर, ब्यावर</v>
      </c>
      <c r="V69" s="1008"/>
      <c r="W69" s="1008"/>
      <c r="X69" s="1008"/>
      <c r="Y69" s="1008"/>
      <c r="Z69" s="1008"/>
      <c r="AA69" s="1008"/>
      <c r="AB69" s="1008"/>
      <c r="AC69" s="1008"/>
      <c r="AD69" s="1008"/>
      <c r="AE69" s="1008"/>
      <c r="AF69" s="1008"/>
    </row>
    <row r="70" spans="1:39" s="41" customFormat="1" ht="15.75" customHeight="1">
      <c r="A70" s="92">
        <f>IF(N74="","",A69+1)</f>
        <v>4</v>
      </c>
      <c r="B70" s="322"/>
      <c r="C70" s="322"/>
      <c r="D70" s="322"/>
      <c r="E70" s="1004" t="str">
        <f>IF(AND(N74=""),"",IF('Master sheet'!$D$14="Hindi",CONCATENATE("(विद्यालय मान्यता क्रमांक व वर्ष : ","  ",'Master sheet'!$D$6),CONCATENATE("(School Recognition Number &amp; Years : ","  ",'Master sheet'!$D$6)))</f>
        <v>(विद्यालय मान्यता क्रमांक व वर्ष :   शिक्षा/पाली/1995/2001</v>
      </c>
      <c r="F70" s="1004"/>
      <c r="G70" s="1004"/>
      <c r="H70" s="1004"/>
      <c r="I70" s="1004"/>
      <c r="J70" s="1004"/>
      <c r="K70" s="1004"/>
      <c r="L70" s="1004"/>
      <c r="M70" s="1004"/>
      <c r="N70" s="1004"/>
      <c r="O70" s="1004"/>
      <c r="P70" s="1004"/>
      <c r="Q70" s="1006"/>
      <c r="R70" s="322"/>
      <c r="S70" s="322"/>
      <c r="T70" s="322"/>
      <c r="U70" s="1004" t="str">
        <f>IF(AND(AD74=""),"",IF('Master sheet'!$D$14="Hindi",CONCATENATE("(विद्यालय मान्यता क्रमांक व वर्ष : ","  ",'Master sheet'!$D$6),CONCATENATE("(School Recognition Number &amp; Years : ","  ",'Master sheet'!$D$6)))</f>
        <v>(विद्यालय मान्यता क्रमांक व वर्ष :   शिक्षा/पाली/1995/2001</v>
      </c>
      <c r="V70" s="1004"/>
      <c r="W70" s="1004"/>
      <c r="X70" s="1004"/>
      <c r="Y70" s="1004"/>
      <c r="Z70" s="1004"/>
      <c r="AA70" s="1004"/>
      <c r="AB70" s="1004"/>
      <c r="AC70" s="1004"/>
      <c r="AD70" s="1004"/>
      <c r="AE70" s="1004"/>
      <c r="AF70" s="1004"/>
    </row>
    <row r="71" spans="1:39" s="41" customFormat="1" ht="21.95" customHeight="1">
      <c r="A71" s="92">
        <f>IF(N74="","",A70+1)</f>
        <v>5</v>
      </c>
      <c r="B71" s="319" t="str">
        <f>IF('Master sheet'!$D$14="Hindi","कक्षा  :-","CLASS :- ")</f>
        <v>कक्षा  :-</v>
      </c>
      <c r="C71" s="969">
        <f>IFERROR(IF(AND(N74=""),"",VLOOKUP(N74,Marks,2,0)),"")</f>
        <v>3</v>
      </c>
      <c r="D71" s="969"/>
      <c r="E71" s="970" t="str">
        <f>IF('Master sheet'!$D$14="Hindi","सेक्शन :-","Section :- ")</f>
        <v>सेक्शन :-</v>
      </c>
      <c r="F71" s="970"/>
      <c r="G71" s="970"/>
      <c r="H71" s="969" t="str">
        <f>IFERROR(IF(AND(N74=""),"",VLOOKUP(N74,Marks,3,0)),"")</f>
        <v>A</v>
      </c>
      <c r="I71" s="969"/>
      <c r="J71" s="971" t="str">
        <f>IF('Master sheet'!$D$14="Hindi","सत्र :- ","Session :- ")</f>
        <v xml:space="preserve">सत्र :- </v>
      </c>
      <c r="K71" s="971"/>
      <c r="L71" s="971"/>
      <c r="M71" s="971"/>
      <c r="N71" s="972" t="str">
        <f>IF(AND(N74=""),"",'Class 3rd'!$I$2)</f>
        <v>2024-2025</v>
      </c>
      <c r="O71" s="972"/>
      <c r="P71" s="972"/>
      <c r="Q71" s="1006"/>
      <c r="R71" s="319" t="str">
        <f>IF('Master sheet'!$D$14="Hindi","कक्षा  :-","CLASS :- ")</f>
        <v>कक्षा  :-</v>
      </c>
      <c r="S71" s="969">
        <f>IFERROR(IF(AND(AD74=""),"",VLOOKUP(AD74,Marks,2,0)),"")</f>
        <v>3</v>
      </c>
      <c r="T71" s="969"/>
      <c r="U71" s="970" t="str">
        <f>IF('Master sheet'!$D$14="Hindi","सेक्शन :-","Section :- ")</f>
        <v>सेक्शन :-</v>
      </c>
      <c r="V71" s="970"/>
      <c r="W71" s="970"/>
      <c r="X71" s="969" t="str">
        <f>IFERROR(IF(AND(AD74=""),"",VLOOKUP(AD74,Marks,3,0)),"")</f>
        <v>A</v>
      </c>
      <c r="Y71" s="969"/>
      <c r="Z71" s="971" t="str">
        <f>IF('Master sheet'!$D$14="Hindi","सत्र :- ","Session :- ")</f>
        <v xml:space="preserve">सत्र :- </v>
      </c>
      <c r="AA71" s="971"/>
      <c r="AB71" s="971"/>
      <c r="AC71" s="971"/>
      <c r="AD71" s="972" t="str">
        <f>IF(AND(AD74=""),"",'Class 3rd'!$I$2)</f>
        <v>2024-2025</v>
      </c>
      <c r="AE71" s="972"/>
      <c r="AF71" s="972"/>
    </row>
    <row r="72" spans="1:39" s="41" customFormat="1" ht="21.95" customHeight="1">
      <c r="A72" s="92">
        <f>IF(N74="","",A71+1)</f>
        <v>6</v>
      </c>
      <c r="B72" s="953" t="str">
        <f>IF('Master sheet'!$D$14="Hindi","विद्यार्थी का नाम :-","Student's Name :-")</f>
        <v>विद्यार्थी का नाम :-</v>
      </c>
      <c r="C72" s="953"/>
      <c r="D72" s="953"/>
      <c r="E72" s="957" t="str">
        <f>IFERROR(IF(AND(N74=""),"",VLOOKUP(N74,Marks,6,0)),"")</f>
        <v>BHAVYANSH SINGH CHOUHAN</v>
      </c>
      <c r="F72" s="957"/>
      <c r="G72" s="957"/>
      <c r="H72" s="957"/>
      <c r="I72" s="957"/>
      <c r="J72" s="952" t="str">
        <f>IF('Master sheet'!$D$14="Hindi","प्रवेशांक :","SR. NO. :")</f>
        <v>प्रवेशांक :</v>
      </c>
      <c r="K72" s="952"/>
      <c r="L72" s="952"/>
      <c r="M72" s="952"/>
      <c r="N72" s="958">
        <f>IFERROR(IF(AND(N74=""),"",VLOOKUP(N74,Marks,5,0)),"")</f>
        <v>951</v>
      </c>
      <c r="O72" s="958"/>
      <c r="P72" s="958"/>
      <c r="Q72" s="1006"/>
      <c r="R72" s="953" t="str">
        <f>IF('Master sheet'!$D$14="Hindi","विद्यार्थी का नाम :-","Student's Name :-")</f>
        <v>विद्यार्थी का नाम :-</v>
      </c>
      <c r="S72" s="953"/>
      <c r="T72" s="953"/>
      <c r="U72" s="957" t="str">
        <f>IFERROR(IF(AND(AD74=""),"",VLOOKUP(AD74,Marks,6,0)),"")</f>
        <v>BHUMIKA BAGRI</v>
      </c>
      <c r="V72" s="957"/>
      <c r="W72" s="957"/>
      <c r="X72" s="957"/>
      <c r="Y72" s="957"/>
      <c r="Z72" s="952" t="str">
        <f>IF('Master sheet'!$D$14="Hindi","प्रवेशांक :","SR. NO. :")</f>
        <v>प्रवेशांक :</v>
      </c>
      <c r="AA72" s="952"/>
      <c r="AB72" s="952"/>
      <c r="AC72" s="952"/>
      <c r="AD72" s="958">
        <f>IFERROR(IF(AND(AD74=""),"",VLOOKUP(AD74,Marks,5,0)),"")</f>
        <v>939</v>
      </c>
      <c r="AE72" s="958"/>
      <c r="AF72" s="958"/>
    </row>
    <row r="73" spans="1:39" s="41" customFormat="1" ht="21.95" customHeight="1">
      <c r="A73" s="92">
        <f>IF(N74="","",A72+1)</f>
        <v>7</v>
      </c>
      <c r="B73" s="953" t="str">
        <f>IF('Master sheet'!$D$14="Hindi","पिता का नाम :-","Father's Name :-")</f>
        <v>पिता का नाम :-</v>
      </c>
      <c r="C73" s="953"/>
      <c r="D73" s="953"/>
      <c r="E73" s="957" t="str">
        <f>IFERROR(IF(AND(N74=""),"",VLOOKUP(N74,Marks,7,0)),"")</f>
        <v>AJIT SINGH</v>
      </c>
      <c r="F73" s="957"/>
      <c r="G73" s="957"/>
      <c r="H73" s="957"/>
      <c r="I73" s="957"/>
      <c r="J73" s="952" t="str">
        <f>IF('Master sheet'!$D$14="Hindi","जन्म तिथि :","Date of Birth :")</f>
        <v>जन्म तिथि :</v>
      </c>
      <c r="K73" s="952"/>
      <c r="L73" s="952"/>
      <c r="M73" s="952"/>
      <c r="N73" s="959" t="str">
        <f>IFERROR(IF(AND(N74=""),"",VLOOKUP(N74,Marks,4,0)),"")</f>
        <v>25-08-2015</v>
      </c>
      <c r="O73" s="959"/>
      <c r="P73" s="959"/>
      <c r="Q73" s="1006"/>
      <c r="R73" s="953" t="str">
        <f>IF('Master sheet'!$D$14="Hindi","पिता का नाम :-","Father's Name :-")</f>
        <v>पिता का नाम :-</v>
      </c>
      <c r="S73" s="953"/>
      <c r="T73" s="953"/>
      <c r="U73" s="957" t="str">
        <f>IFERROR(IF(AND(AD74=""),"",VLOOKUP(AD74,Marks,7,0)),"")</f>
        <v>MUKESH BAGRI</v>
      </c>
      <c r="V73" s="957"/>
      <c r="W73" s="957"/>
      <c r="X73" s="957"/>
      <c r="Y73" s="957"/>
      <c r="Z73" s="952" t="str">
        <f>IF('Master sheet'!$D$14="Hindi","जन्म तिथि :","Date of Birth :")</f>
        <v>जन्म तिथि :</v>
      </c>
      <c r="AA73" s="952"/>
      <c r="AB73" s="952"/>
      <c r="AC73" s="952"/>
      <c r="AD73" s="959" t="str">
        <f>IFERROR(IF(AND(AD74=""),"",VLOOKUP(AD74,Marks,4,0)),"")</f>
        <v>16-06-2014</v>
      </c>
      <c r="AE73" s="959"/>
      <c r="AF73" s="959"/>
    </row>
    <row r="74" spans="1:39" s="41" customFormat="1" ht="18" customHeight="1">
      <c r="A74" s="92">
        <f>IF(N74="","",A73+1)</f>
        <v>8</v>
      </c>
      <c r="B74" s="953" t="str">
        <f>IF('Master sheet'!$D$14="Hindi","माता का नाम :-","Mother's Name :-")</f>
        <v>माता का नाम :-</v>
      </c>
      <c r="C74" s="953"/>
      <c r="D74" s="953"/>
      <c r="E74" s="957" t="str">
        <f>IFERROR(IF(AND(N74=""),"",VLOOKUP(N74,Marks,8,0)),"")</f>
        <v>MEENA</v>
      </c>
      <c r="F74" s="957"/>
      <c r="G74" s="957"/>
      <c r="H74" s="957"/>
      <c r="I74" s="957"/>
      <c r="J74" s="952" t="str">
        <f>IF('Master sheet'!$D$14="Hindi","रोल नंबर :-","Roll No. :")</f>
        <v>रोल नंबर :-</v>
      </c>
      <c r="K74" s="952"/>
      <c r="L74" s="952"/>
      <c r="M74" s="952"/>
      <c r="N74" s="963">
        <f>IF(AD41="","",IF(AND(AD41+1&gt;$AN$7),"",AD41+1))</f>
        <v>305</v>
      </c>
      <c r="O74" s="963"/>
      <c r="P74" s="963"/>
      <c r="Q74" s="1006"/>
      <c r="R74" s="953" t="str">
        <f>IF('Master sheet'!$D$14="Hindi","माता का नाम :-","Mother's Name :-")</f>
        <v>माता का नाम :-</v>
      </c>
      <c r="S74" s="953"/>
      <c r="T74" s="953"/>
      <c r="U74" s="957" t="str">
        <f>IFERROR(IF(AND(AD74=""),"",VLOOKUP(AD74,Marks,8,0)),"")</f>
        <v>SEEMA BAGRI</v>
      </c>
      <c r="V74" s="957"/>
      <c r="W74" s="957"/>
      <c r="X74" s="957"/>
      <c r="Y74" s="957"/>
      <c r="Z74" s="952" t="str">
        <f>IF('Master sheet'!$D$14="Hindi","रोल नंबर :-","Roll No. :")</f>
        <v>रोल नंबर :-</v>
      </c>
      <c r="AA74" s="952"/>
      <c r="AB74" s="952"/>
      <c r="AC74" s="952"/>
      <c r="AD74" s="1005">
        <f>IF(N74="","",IF(AND(N74+1&gt;$AN$7),"",N74+1))</f>
        <v>306</v>
      </c>
      <c r="AE74" s="1005"/>
      <c r="AF74" s="1005"/>
    </row>
    <row r="75" spans="1:39" s="41" customFormat="1" ht="10.5" customHeight="1">
      <c r="A75" s="92">
        <f>IF(N74="","",A74+1)</f>
        <v>9</v>
      </c>
      <c r="B75" s="321"/>
      <c r="C75" s="321"/>
      <c r="D75" s="321"/>
      <c r="E75" s="318"/>
      <c r="F75" s="318"/>
      <c r="G75" s="318"/>
      <c r="H75" s="318"/>
      <c r="I75" s="318"/>
      <c r="J75" s="317"/>
      <c r="K75" s="317"/>
      <c r="L75" s="317"/>
      <c r="M75" s="317"/>
      <c r="N75" s="320"/>
      <c r="O75" s="320"/>
      <c r="P75" s="320"/>
      <c r="Q75" s="1006"/>
      <c r="R75" s="66"/>
      <c r="S75" s="66"/>
      <c r="T75" s="66"/>
      <c r="U75" s="67"/>
      <c r="V75" s="67"/>
      <c r="W75" s="67"/>
      <c r="X75" s="66"/>
      <c r="Y75" s="66"/>
      <c r="Z75" s="68"/>
      <c r="AA75" s="68"/>
      <c r="AB75" s="68"/>
      <c r="AC75" s="42"/>
      <c r="AD75" s="42"/>
      <c r="AE75" s="42"/>
      <c r="AF75" s="42"/>
    </row>
    <row r="76" spans="1:39" s="41" customFormat="1" ht="21" customHeight="1">
      <c r="A76" s="92">
        <f>IF(N74="","",A75+1)</f>
        <v>10</v>
      </c>
      <c r="B76" s="674" t="str">
        <f>IF('Master sheet'!$D$14="Hindi","विषय","Subject")</f>
        <v>विषय</v>
      </c>
      <c r="C76" s="975" t="str">
        <f>IF('Master sheet'!$D$14="Hindi","सामयिक परख","Test")</f>
        <v>सामयिक परख</v>
      </c>
      <c r="D76" s="975"/>
      <c r="E76" s="975"/>
      <c r="F76" s="975"/>
      <c r="G76" s="960" t="str">
        <f>IF('Master sheet'!$D$14="Hindi","अर्द्धवार्षिक","Half Yearly")</f>
        <v>अर्द्धवार्षिक</v>
      </c>
      <c r="H76" s="960"/>
      <c r="I76" s="960"/>
      <c r="J76" s="773" t="str">
        <f>IF('Master sheet'!$D$14="Hindi","अर्द्ध वा. तक योग","Total Till H.Y.")</f>
        <v>अर्द्ध वा. तक योग</v>
      </c>
      <c r="K76" s="960" t="str">
        <f>IF('Master sheet'!$D$14="Hindi","वार्षिक","Yearly")</f>
        <v>वार्षिक</v>
      </c>
      <c r="L76" s="960"/>
      <c r="M76" s="960"/>
      <c r="N76" s="742" t="str">
        <f>IF('Master sheet'!$D$14="Hindi","विषय कुल योग ","Subject Total")</f>
        <v xml:space="preserve">विषय कुल योग </v>
      </c>
      <c r="O76" s="954" t="str">
        <f>IF('Master sheet'!$D$14="Hindi","ग्रेड","Grade")</f>
        <v>ग्रेड</v>
      </c>
      <c r="P76" s="985" t="str">
        <f>IF('Master sheet'!$D$14="Hindi","परिणाम","Results")</f>
        <v>परिणाम</v>
      </c>
      <c r="Q76" s="1006"/>
      <c r="R76" s="674" t="str">
        <f>IF('Master sheet'!$D$14="Hindi","विषय","Subject")</f>
        <v>विषय</v>
      </c>
      <c r="S76" s="975" t="str">
        <f>IF('Master sheet'!$D$14="Hindi","सामयिक परख","Test")</f>
        <v>सामयिक परख</v>
      </c>
      <c r="T76" s="975"/>
      <c r="U76" s="975"/>
      <c r="V76" s="975"/>
      <c r="W76" s="960" t="str">
        <f>IF('Master sheet'!$D$14="Hindi","अर्द्धवार्षिक","Half Yearly")</f>
        <v>अर्द्धवार्षिक</v>
      </c>
      <c r="X76" s="960"/>
      <c r="Y76" s="960"/>
      <c r="Z76" s="773" t="str">
        <f>IF('Master sheet'!$D$14="Hindi","अर्द्ध वा. तक योग","Total Till H.Y.")</f>
        <v>अर्द्ध वा. तक योग</v>
      </c>
      <c r="AA76" s="960" t="str">
        <f>IF('Master sheet'!$D$14="Hindi","वार्षिक","Yearly")</f>
        <v>वार्षिक</v>
      </c>
      <c r="AB76" s="960"/>
      <c r="AC76" s="960"/>
      <c r="AD76" s="742" t="str">
        <f>IF('Master sheet'!$D$14="Hindi","विषय कुल योग ","Subject Total")</f>
        <v xml:space="preserve">विषय कुल योग </v>
      </c>
      <c r="AE76" s="954" t="str">
        <f>IF('Master sheet'!$D$14="Hindi","ग्रेड","Grade")</f>
        <v>ग्रेड</v>
      </c>
      <c r="AF76" s="985" t="str">
        <f>IF('Master sheet'!$D$14="Hindi","परिणाम","Results")</f>
        <v>परिणाम</v>
      </c>
    </row>
    <row r="77" spans="1:39" s="41" customFormat="1" ht="90.75" customHeight="1">
      <c r="A77" s="92">
        <f>IF(N74="","",A76+1)</f>
        <v>11</v>
      </c>
      <c r="B77" s="674"/>
      <c r="C77" s="246" t="str">
        <f>IF('Master sheet'!$D$14="Hindi","प्रथम परख ","First Test")</f>
        <v xml:space="preserve">प्रथम परख </v>
      </c>
      <c r="D77" s="246" t="str">
        <f>IF('Master sheet'!$D$14="Hindi","द्वितीय परख","Second Test")</f>
        <v>द्वितीय परख</v>
      </c>
      <c r="E77" s="246" t="str">
        <f>IF('Master sheet'!$D$14="Hindi","तृतीय परख","Third Test")</f>
        <v>तृतीय परख</v>
      </c>
      <c r="F77" s="246" t="str">
        <f>IF('Master sheet'!$D$14="Hindi","कुल योग ","Total")</f>
        <v xml:space="preserve">कुल योग </v>
      </c>
      <c r="G77" s="407" t="str">
        <f>IF('Master sheet'!$D$14="Hindi","लिखित","Written")</f>
        <v>लिखित</v>
      </c>
      <c r="H77" s="407" t="str">
        <f>IF('Master sheet'!$D$14="Hindi","मौखिक","Oral")</f>
        <v>मौखिक</v>
      </c>
      <c r="I77" s="407" t="str">
        <f>IF('Master sheet'!$D$14="Hindi","अर्द्ध वा. योग","H.Y. Total")</f>
        <v>अर्द्ध वा. योग</v>
      </c>
      <c r="J77" s="773"/>
      <c r="K77" s="407" t="str">
        <f>IF('Master sheet'!$D$14="Hindi","लिखित","Written")</f>
        <v>लिखित</v>
      </c>
      <c r="L77" s="407" t="str">
        <f>IF('Master sheet'!$D$14="Hindi","मौखिक","Oral")</f>
        <v>मौखिक</v>
      </c>
      <c r="M77" s="407" t="str">
        <f>IF('Master sheet'!$D$14="Hindi","वार्षिक योग","Yearly Total")</f>
        <v>वार्षिक योग</v>
      </c>
      <c r="N77" s="742"/>
      <c r="O77" s="955"/>
      <c r="P77" s="986"/>
      <c r="Q77" s="1006"/>
      <c r="R77" s="674"/>
      <c r="S77" s="246" t="str">
        <f>IF('Master sheet'!$D$14="Hindi","प्रथम परख ","First Test")</f>
        <v xml:space="preserve">प्रथम परख </v>
      </c>
      <c r="T77" s="246" t="str">
        <f>IF('Master sheet'!$D$14="Hindi","द्वितीय परख","Second Test")</f>
        <v>द्वितीय परख</v>
      </c>
      <c r="U77" s="246" t="str">
        <f>IF('Master sheet'!$D$14="Hindi","तृतीय परख","Third Test")</f>
        <v>तृतीय परख</v>
      </c>
      <c r="V77" s="246" t="str">
        <f>IF('Master sheet'!$D$14="Hindi","कुल योग ","Total")</f>
        <v xml:space="preserve">कुल योग </v>
      </c>
      <c r="W77" s="407" t="str">
        <f>IF('Master sheet'!$D$14="Hindi","लिखित","Written")</f>
        <v>लिखित</v>
      </c>
      <c r="X77" s="407" t="str">
        <f>IF('Master sheet'!$D$14="Hindi","मौखिक","Oral")</f>
        <v>मौखिक</v>
      </c>
      <c r="Y77" s="407" t="str">
        <f>IF('Master sheet'!$D$14="Hindi","अर्द्ध वा. योग","H.Y. Total")</f>
        <v>अर्द्ध वा. योग</v>
      </c>
      <c r="Z77" s="773"/>
      <c r="AA77" s="407" t="str">
        <f>IF('Master sheet'!$D$14="Hindi","लिखित","Written")</f>
        <v>लिखित</v>
      </c>
      <c r="AB77" s="407" t="str">
        <f>IF('Master sheet'!$D$14="Hindi","मौखिक","Oral")</f>
        <v>मौखिक</v>
      </c>
      <c r="AC77" s="407" t="str">
        <f>IF('Master sheet'!$D$14="Hindi","वार्षिक योग","Yearly Total")</f>
        <v>वार्षिक योग</v>
      </c>
      <c r="AD77" s="742"/>
      <c r="AE77" s="955"/>
      <c r="AF77" s="986"/>
    </row>
    <row r="78" spans="1:39" s="41" customFormat="1" ht="15.95" customHeight="1">
      <c r="A78" s="92">
        <f>IF(N74="","",A77+1)</f>
        <v>12</v>
      </c>
      <c r="B78" s="674"/>
      <c r="C78" s="490">
        <v>10</v>
      </c>
      <c r="D78" s="490">
        <v>10</v>
      </c>
      <c r="E78" s="490">
        <v>10</v>
      </c>
      <c r="F78" s="489">
        <f>IF(AND(C78="",D78="",E78=""),"",IF(AND(C78="NA",D78="NA",E78="NA"),"NA",SUM(C78:E78)))</f>
        <v>30</v>
      </c>
      <c r="G78" s="490">
        <v>50</v>
      </c>
      <c r="H78" s="490">
        <v>20</v>
      </c>
      <c r="I78" s="489">
        <f>IF(AND(G78="",H78=""),"",IF(AND(G78="NA",H78="NA"),"NA",SUM(G78:H78)))</f>
        <v>70</v>
      </c>
      <c r="J78" s="491">
        <f>IF(AND(I78="",F78=""),"",IF(AND(I78="NA",F78="NA"),"NA",SUM(I78,F78)))</f>
        <v>100</v>
      </c>
      <c r="K78" s="490">
        <v>60</v>
      </c>
      <c r="L78" s="490">
        <v>40</v>
      </c>
      <c r="M78" s="489">
        <f>IF(AND(K78="",L78=""),"",IF(AND(K78="NA",L78="NA"),"NA",SUM(K78:L78)))</f>
        <v>100</v>
      </c>
      <c r="N78" s="491">
        <f>IF(AND(J78="",M78=""),"",IF(AND(J78="NA",M78="NA"),"NA",SUM(J78,M78)))</f>
        <v>200</v>
      </c>
      <c r="O78" s="956"/>
      <c r="P78" s="987"/>
      <c r="Q78" s="1006"/>
      <c r="R78" s="674"/>
      <c r="S78" s="490">
        <v>10</v>
      </c>
      <c r="T78" s="490">
        <v>10</v>
      </c>
      <c r="U78" s="490">
        <v>10</v>
      </c>
      <c r="V78" s="489">
        <f>IF(AND(S78="",T78="",U78=""),"",IF(AND(S78="NA",T78="NA",U78="NA"),"NA",SUM(S78:U78)))</f>
        <v>30</v>
      </c>
      <c r="W78" s="490">
        <v>50</v>
      </c>
      <c r="X78" s="490">
        <v>20</v>
      </c>
      <c r="Y78" s="489">
        <f>IF(AND(W78="",X78=""),"",IF(AND(W78="NA",X78="NA"),"NA",SUM(W78:X78)))</f>
        <v>70</v>
      </c>
      <c r="Z78" s="491">
        <f>IF(AND(Y78="",V78=""),"",IF(AND(Y78="NA",V78="NA"),"NA",SUM(Y78,V78)))</f>
        <v>100</v>
      </c>
      <c r="AA78" s="490">
        <v>60</v>
      </c>
      <c r="AB78" s="490">
        <v>40</v>
      </c>
      <c r="AC78" s="489">
        <f>IF(AND(AA78="",AB78=""),"",IF(AND(AA78="NA",AB78="NA"),"NA",SUM(AA78:AB78)))</f>
        <v>100</v>
      </c>
      <c r="AD78" s="491">
        <f>IF(AND(Z78="",AC78=""),"",IF(AND(Z78="NA",AC78="NA"),"NA",SUM(Z78,AC78)))</f>
        <v>200</v>
      </c>
      <c r="AE78" s="956"/>
      <c r="AF78" s="987"/>
    </row>
    <row r="79" spans="1:39" s="41" customFormat="1" ht="21" customHeight="1">
      <c r="A79" s="92">
        <f>IF(N74="","",A78+1)</f>
        <v>13</v>
      </c>
      <c r="B79" s="410" t="str">
        <f>IF('Result Sheet'!$K$208="","",'Result Sheet'!$K$208)</f>
        <v>हिंदी</v>
      </c>
      <c r="C79" s="497">
        <f>IFERROR(IF(AND(N74=""),"",VLOOKUP(N74,Marks,11,0)),"")</f>
        <v>9</v>
      </c>
      <c r="D79" s="497">
        <f>IFERROR(IF(AND(N74=""),"",VLOOKUP(N74,Marks,12,0)),"")</f>
        <v>8</v>
      </c>
      <c r="E79" s="497">
        <f>IFERROR(IF(AND(N74=""),"",VLOOKUP(N74,Marks,13,0)),"")</f>
        <v>10</v>
      </c>
      <c r="F79" s="496">
        <f>IFERROR(IF(AND(N74=""),"",VLOOKUP(N74,Marks,14,0)),"")</f>
        <v>27</v>
      </c>
      <c r="G79" s="497">
        <f>IFERROR(IF(AND(N74=""),"",VLOOKUP(N74,Marks,15,0)),"")</f>
        <v>49</v>
      </c>
      <c r="H79" s="497">
        <f>IFERROR(IF(AND(N74=""),"",VLOOKUP(N74,Marks,16,0)),"")</f>
        <v>19</v>
      </c>
      <c r="I79" s="496">
        <f>IFERROR(IF(AND(N74=""),"",VLOOKUP(N74,Marks,17,0)),"")</f>
        <v>68</v>
      </c>
      <c r="J79" s="494">
        <f>IFERROR(IF(AND(N74=""),"",VLOOKUP(N74,Marks,18,0)),"")</f>
        <v>95</v>
      </c>
      <c r="K79" s="497">
        <f>IFERROR(IF(AND(N74=""),"",VLOOKUP(N74,Marks,19,0)),"")</f>
        <v>59</v>
      </c>
      <c r="L79" s="497">
        <f>IFERROR(IF(AND(N74=""),"",VLOOKUP(N74,Marks,20,0)),"")</f>
        <v>37</v>
      </c>
      <c r="M79" s="496">
        <f>IFERROR(IF(AND(N74=""),"",VLOOKUP(N74,Marks,21,0)),"")</f>
        <v>96</v>
      </c>
      <c r="N79" s="495">
        <f>IFERROR(IF(AND(N74=""),"",VLOOKUP(N74,Marks,22,0)),"")</f>
        <v>191</v>
      </c>
      <c r="O79" s="73" t="str">
        <f>IFERROR(IF(AND(N74=""),"",VLOOKUP(N74,Marks,28,0)),"")</f>
        <v>A</v>
      </c>
      <c r="P79" s="201" t="str">
        <f>IFERROR(IF(AND(N74=""),"",VLOOKUP(N74,Marks,26,0)),"")</f>
        <v>P</v>
      </c>
      <c r="Q79" s="1006"/>
      <c r="R79" s="410" t="str">
        <f>IF('Result Sheet'!$K$208="","",'Result Sheet'!$K$208)</f>
        <v>हिंदी</v>
      </c>
      <c r="S79" s="497">
        <f>IFERROR(IF(AND(AD74=""),"",VLOOKUP(AD74,Marks,11,0)),"")</f>
        <v>9</v>
      </c>
      <c r="T79" s="497">
        <f>IFERROR(IF(AND(AD74=""),"",VLOOKUP(AD74,Marks,12,0)),"")</f>
        <v>8</v>
      </c>
      <c r="U79" s="497">
        <f>IFERROR(IF(AND(AD74=""),"",VLOOKUP(AD74,Marks,13,0)),"")</f>
        <v>10</v>
      </c>
      <c r="V79" s="496">
        <f>IFERROR(IF(AND(AD74=""),"",VLOOKUP(AD74,Marks,14,0)),"")</f>
        <v>27</v>
      </c>
      <c r="W79" s="497">
        <f>IFERROR(IF(AND(AD74=""),"",VLOOKUP(AD74,Marks,15,0)),"")</f>
        <v>50</v>
      </c>
      <c r="X79" s="497">
        <f>IFERROR(IF(AND(AD74=""),"",VLOOKUP(AD74,Marks,16,0)),"")</f>
        <v>19</v>
      </c>
      <c r="Y79" s="496">
        <f>IFERROR(IF(AND(AD74=""),"",VLOOKUP(AD74,Marks,17,0)),"")</f>
        <v>69</v>
      </c>
      <c r="Z79" s="494">
        <f>IFERROR(IF(AND(AD74=""),"",VLOOKUP(AD74,Marks,18,0)),"")</f>
        <v>96</v>
      </c>
      <c r="AA79" s="497">
        <f>IFERROR(IF(AND(AD74=""),"",VLOOKUP(AD74,Marks,19,0)),"")</f>
        <v>60</v>
      </c>
      <c r="AB79" s="497">
        <f>IFERROR(IF(AND(AD74=""),"",VLOOKUP(AD74,Marks,20,0)),"")</f>
        <v>37</v>
      </c>
      <c r="AC79" s="496">
        <f>IFERROR(IF(AND(AD74=""),"",VLOOKUP(AD74,Marks,21,0)),"")</f>
        <v>97</v>
      </c>
      <c r="AD79" s="495">
        <f>IFERROR(IF(AND(AD74=""),"",VLOOKUP(AD74,Marks,22,0)),"")</f>
        <v>193</v>
      </c>
      <c r="AE79" s="73" t="str">
        <f>IFERROR(IF(AND(AD74=""),"",VLOOKUP(AD74,Marks,28,0)),"")</f>
        <v>A</v>
      </c>
      <c r="AF79" s="201" t="str">
        <f>IFERROR(IF(AND(AD74=""),"",VLOOKUP(AD74,Marks,26,0)),"")</f>
        <v>P</v>
      </c>
      <c r="AJ79" s="499"/>
      <c r="AK79" s="499"/>
      <c r="AL79" s="499"/>
      <c r="AM79" s="499"/>
    </row>
    <row r="80" spans="1:39" s="41" customFormat="1" ht="15.95" customHeight="1">
      <c r="A80" s="92">
        <f>IF(N74="","",A79+1)</f>
        <v>14</v>
      </c>
      <c r="B80" s="410"/>
      <c r="C80" s="490">
        <v>5</v>
      </c>
      <c r="D80" s="490">
        <v>5</v>
      </c>
      <c r="E80" s="490">
        <v>5</v>
      </c>
      <c r="F80" s="489">
        <f>IF(AND(C80="",D80="",E80=""),"",IF(AND(C80="NA",D80="NA",E80="NA"),"NA",SUM(C80:E80)))</f>
        <v>15</v>
      </c>
      <c r="G80" s="490">
        <v>25</v>
      </c>
      <c r="H80" s="490">
        <v>10</v>
      </c>
      <c r="I80" s="489">
        <f>IF(AND(G80="",H80=""),"",IF(AND(G80="NA",H80="NA"),"NA",SUM(G80:H80)))</f>
        <v>35</v>
      </c>
      <c r="J80" s="491">
        <f>IF(AND(I80="",F80=""),"",IF(AND(I80="NA",F80="NA"),"NA",SUM(I80,F80)))</f>
        <v>50</v>
      </c>
      <c r="K80" s="490">
        <v>30</v>
      </c>
      <c r="L80" s="490">
        <v>20</v>
      </c>
      <c r="M80" s="489">
        <f>IF(AND(K80="",L80=""),"",IF(AND(K80="NA",L80="NA"),"NA",SUM(K80:L80)))</f>
        <v>50</v>
      </c>
      <c r="N80" s="491">
        <f>IF(AND(J80="",M80=""),"",IF(AND(J80="NA",M80="NA"),"NA",SUM(J80,M80)))</f>
        <v>100</v>
      </c>
      <c r="O80" s="990"/>
      <c r="P80" s="991"/>
      <c r="Q80" s="1006"/>
      <c r="R80" s="410"/>
      <c r="S80" s="490">
        <v>5</v>
      </c>
      <c r="T80" s="490">
        <v>5</v>
      </c>
      <c r="U80" s="490">
        <v>5</v>
      </c>
      <c r="V80" s="489">
        <f>IF(AND(S80="",T80="",U80=""),"",IF(AND(S80="NA",T80="NA",U80="NA"),"NA",SUM(S80:U80)))</f>
        <v>15</v>
      </c>
      <c r="W80" s="490">
        <v>25</v>
      </c>
      <c r="X80" s="490">
        <v>10</v>
      </c>
      <c r="Y80" s="489">
        <f>IF(AND(W80="",X80=""),"",IF(AND(W80="NA",X80="NA"),"NA",SUM(W80:X80)))</f>
        <v>35</v>
      </c>
      <c r="Z80" s="491">
        <f>IF(AND(Y80="",V80=""),"",IF(AND(Y80="NA",V80="NA"),"NA",SUM(Y80,V80)))</f>
        <v>50</v>
      </c>
      <c r="AA80" s="490">
        <v>30</v>
      </c>
      <c r="AB80" s="490">
        <v>20</v>
      </c>
      <c r="AC80" s="489">
        <f>IF(AND(AA80="",AB80=""),"",IF(AND(AA80="NA",AB80="NA"),"NA",SUM(AA80:AB80)))</f>
        <v>50</v>
      </c>
      <c r="AD80" s="491">
        <f>IF(AND(Z80="",AC80=""),"",IF(AND(Z80="NA",AC80="NA"),"NA",SUM(Z80,AC80)))</f>
        <v>100</v>
      </c>
      <c r="AE80" s="990"/>
      <c r="AF80" s="991"/>
      <c r="AJ80" s="499"/>
      <c r="AK80" s="499"/>
      <c r="AL80" s="499"/>
      <c r="AM80" s="499"/>
    </row>
    <row r="81" spans="1:39" s="41" customFormat="1" ht="21" customHeight="1">
      <c r="A81" s="92">
        <f>IF(N74="","",A80+1)</f>
        <v>15</v>
      </c>
      <c r="B81" s="410" t="str">
        <f>IF('Result Sheet'!$AD$208="","",'Result Sheet'!$AD$208)</f>
        <v>अंग्रेजी</v>
      </c>
      <c r="C81" s="497">
        <f>IFERROR(IF(AND(N74=""),"",VLOOKUP(N74,Marks,29,0)),"")</f>
        <v>5</v>
      </c>
      <c r="D81" s="497">
        <f>IFERROR(IF(AND(N74=""),"",VLOOKUP(N74,Marks,30,0)),"")</f>
        <v>4</v>
      </c>
      <c r="E81" s="497">
        <f>IFERROR(IF(AND(N74=""),"",VLOOKUP(N74,Marks,31,0)),"")</f>
        <v>5</v>
      </c>
      <c r="F81" s="496">
        <f>IFERROR(IF(AND(N74=""),"",VLOOKUP(N74,Marks,32,0)),"")</f>
        <v>14</v>
      </c>
      <c r="G81" s="497">
        <f>IFERROR(IF(AND(N74=""),"",VLOOKUP(N74,Marks,33,0)),"")</f>
        <v>25</v>
      </c>
      <c r="H81" s="497">
        <f>IFERROR(IF(AND(N74=""),"",VLOOKUP(N74,Marks,34,0)),"")</f>
        <v>9</v>
      </c>
      <c r="I81" s="496">
        <f>IFERROR(IF(AND(N74=""),"",VLOOKUP(N74,Marks,35,0)),"")</f>
        <v>34</v>
      </c>
      <c r="J81" s="494">
        <f>IFERROR(IF(AND(N74=""),"",VLOOKUP(N74,Marks,36,0)),"")</f>
        <v>48</v>
      </c>
      <c r="K81" s="497">
        <f>IFERROR(IF(AND(N74=""),"",VLOOKUP(N74,Marks,37,0)),"")</f>
        <v>24</v>
      </c>
      <c r="L81" s="497">
        <f>IFERROR(IF(AND(N74=""),"",VLOOKUP(N74,Marks,38,0)),"")</f>
        <v>15</v>
      </c>
      <c r="M81" s="496">
        <f>IFERROR(IF(AND(N74=""),"",VLOOKUP(N74,Marks,39,0)),"")</f>
        <v>39</v>
      </c>
      <c r="N81" s="495">
        <f>IFERROR(IF(AND(N74=""),"",VLOOKUP(N74,Marks,40,0)),"")</f>
        <v>87</v>
      </c>
      <c r="O81" s="73" t="str">
        <f>IFERROR(IF(AND(N74=""),"",VLOOKUP(N74,Marks,46,0)),"")</f>
        <v>A</v>
      </c>
      <c r="P81" s="201" t="str">
        <f>IFERROR(IF(AND(N74=""),"",VLOOKUP(N74,Marks,44,0)),"")</f>
        <v>P</v>
      </c>
      <c r="Q81" s="1006"/>
      <c r="R81" s="410" t="str">
        <f>IF('Result Sheet'!$AD$208="","",'Result Sheet'!$AD$208)</f>
        <v>अंग्रेजी</v>
      </c>
      <c r="S81" s="497">
        <f>IFERROR(IF(AND(AD74=""),"",VLOOKUP(AD74,Marks,29,0)),"")</f>
        <v>5</v>
      </c>
      <c r="T81" s="497">
        <f>IFERROR(IF(AND(AD74=""),"",VLOOKUP(AD74,Marks,30,0)),"")</f>
        <v>4</v>
      </c>
      <c r="U81" s="497">
        <f>IFERROR(IF(AND(AD74=""),"",VLOOKUP(AD74,Marks,31,0)),"")</f>
        <v>5</v>
      </c>
      <c r="V81" s="496">
        <f>IFERROR(IF(AND(AD74=""),"",VLOOKUP(AD74,Marks,32,0)),"")</f>
        <v>14</v>
      </c>
      <c r="W81" s="497">
        <f>IFERROR(IF(AND(AD74=""),"",VLOOKUP(AD74,Marks,33,0)),"")</f>
        <v>24</v>
      </c>
      <c r="X81" s="497">
        <f>IFERROR(IF(AND(AD74=""),"",VLOOKUP(AD74,Marks,34,0)),"")</f>
        <v>9</v>
      </c>
      <c r="Y81" s="496">
        <f>IFERROR(IF(AND(AD74=""),"",VLOOKUP(AD74,Marks,35,0)),"")</f>
        <v>33</v>
      </c>
      <c r="Z81" s="494">
        <f>IFERROR(IF(AND(AD74=""),"",VLOOKUP(AD74,Marks,36,0)),"")</f>
        <v>47</v>
      </c>
      <c r="AA81" s="497">
        <f>IFERROR(IF(AND(AD74=""),"",VLOOKUP(AD74,Marks,37,0)),"")</f>
        <v>24</v>
      </c>
      <c r="AB81" s="497">
        <f>IFERROR(IF(AND(AD74=""),"",VLOOKUP(AD74,Marks,38,0)),"")</f>
        <v>16</v>
      </c>
      <c r="AC81" s="496">
        <f>IFERROR(IF(AND(AD74=""),"",VLOOKUP(AD74,Marks,39,0)),"")</f>
        <v>40</v>
      </c>
      <c r="AD81" s="495">
        <f>IFERROR(IF(AND(AD74=""),"",VLOOKUP(AD74,Marks,40,0)),"")</f>
        <v>87</v>
      </c>
      <c r="AE81" s="73" t="str">
        <f>IFERROR(IF(AND(AD74=""),"",VLOOKUP(AD74,Marks,46,0)),"")</f>
        <v>A</v>
      </c>
      <c r="AF81" s="201" t="str">
        <f>IFERROR(IF(AND(AD74=""),"",VLOOKUP(AD74,Marks,44,0)),"")</f>
        <v>P</v>
      </c>
      <c r="AJ81" s="499"/>
      <c r="AK81" s="499"/>
      <c r="AL81" s="499"/>
      <c r="AM81" s="499"/>
    </row>
    <row r="82" spans="1:39" s="41" customFormat="1" ht="15.95" customHeight="1">
      <c r="A82" s="92">
        <f>IF(N74="","",A81+1)</f>
        <v>16</v>
      </c>
      <c r="B82" s="410"/>
      <c r="C82" s="490">
        <v>10</v>
      </c>
      <c r="D82" s="490">
        <v>10</v>
      </c>
      <c r="E82" s="490">
        <v>10</v>
      </c>
      <c r="F82" s="489">
        <f>IF(AND(C82="",D82="",E82=""),"",IF(AND(C82="NA",D82="NA",E82="NA"),"NA",SUM(C82:E82)))</f>
        <v>30</v>
      </c>
      <c r="G82" s="490">
        <v>50</v>
      </c>
      <c r="H82" s="490">
        <v>20</v>
      </c>
      <c r="I82" s="489">
        <f>IF(AND(G82="",H82=""),"",IF(AND(G82="NA",H82="NA"),"NA",SUM(G82:H82)))</f>
        <v>70</v>
      </c>
      <c r="J82" s="491">
        <f>IF(AND(I82="",F82=""),"",IF(AND(I82="NA",F82="NA"),"NA",SUM(I82,F82)))</f>
        <v>100</v>
      </c>
      <c r="K82" s="490">
        <v>60</v>
      </c>
      <c r="L82" s="490">
        <v>40</v>
      </c>
      <c r="M82" s="489">
        <f>IF(AND(K82="",L82=""),"",IF(AND(K82="NA",L82="NA"),"NA",SUM(K82:L82)))</f>
        <v>100</v>
      </c>
      <c r="N82" s="491">
        <f>IF(AND(J82="",M82=""),"",IF(AND(J82="NA",M82="NA"),"NA",SUM(J82,M82)))</f>
        <v>200</v>
      </c>
      <c r="O82" s="990"/>
      <c r="P82" s="991"/>
      <c r="Q82" s="1006"/>
      <c r="R82" s="410"/>
      <c r="S82" s="490">
        <v>10</v>
      </c>
      <c r="T82" s="490">
        <v>10</v>
      </c>
      <c r="U82" s="490">
        <v>10</v>
      </c>
      <c r="V82" s="489">
        <f>IF(AND(S82="",T82="",U82=""),"",IF(AND(S82="NA",T82="NA",U82="NA"),"NA",SUM(S82:U82)))</f>
        <v>30</v>
      </c>
      <c r="W82" s="490">
        <v>50</v>
      </c>
      <c r="X82" s="490">
        <v>20</v>
      </c>
      <c r="Y82" s="489">
        <f>IF(AND(W82="",X82=""),"",IF(AND(W82="NA",X82="NA"),"NA",SUM(W82:X82)))</f>
        <v>70</v>
      </c>
      <c r="Z82" s="491">
        <f>IF(AND(Y82="",V82=""),"",IF(AND(Y82="NA",V82="NA"),"NA",SUM(Y82,V82)))</f>
        <v>100</v>
      </c>
      <c r="AA82" s="490">
        <v>60</v>
      </c>
      <c r="AB82" s="490">
        <v>40</v>
      </c>
      <c r="AC82" s="489">
        <f>IF(AND(AA82="",AB82=""),"",IF(AND(AA82="NA",AB82="NA"),"NA",SUM(AA82:AB82)))</f>
        <v>100</v>
      </c>
      <c r="AD82" s="491">
        <f>IF(AND(Z82="",AC82=""),"",IF(AND(Z82="NA",AC82="NA"),"NA",SUM(Z82,AC82)))</f>
        <v>200</v>
      </c>
      <c r="AE82" s="990"/>
      <c r="AF82" s="991"/>
      <c r="AJ82" s="499"/>
      <c r="AK82" s="499"/>
      <c r="AL82" s="499"/>
      <c r="AM82" s="499"/>
    </row>
    <row r="83" spans="1:39" s="41" customFormat="1" ht="21" customHeight="1">
      <c r="A83" s="92">
        <f>IF(N74="","",A82+1)</f>
        <v>17</v>
      </c>
      <c r="B83" s="410" t="str">
        <f>IF('Result Sheet'!$AV$208="","",'Result Sheet'!$AV$208)</f>
        <v>गणित</v>
      </c>
      <c r="C83" s="497">
        <f>IFERROR(IF(AND(N74=""),"",VLOOKUP(N74,Marks,47,0)),"")</f>
        <v>10</v>
      </c>
      <c r="D83" s="497">
        <f>IFERROR(IF(AND(N74=""),"",VLOOKUP(N74,Marks,48,0)),"")</f>
        <v>9</v>
      </c>
      <c r="E83" s="497">
        <f>IFERROR(IF(AND(N74=""),"",VLOOKUP(N74,Marks,49,0)),"")</f>
        <v>8</v>
      </c>
      <c r="F83" s="496">
        <f>IFERROR(IF(AND(N74=""),"",VLOOKUP(N74,Marks,50,0)),"")</f>
        <v>27</v>
      </c>
      <c r="G83" s="497">
        <f>IFERROR(IF(AND(N74=""),"",VLOOKUP(N74,Marks,51,0)),"")</f>
        <v>39</v>
      </c>
      <c r="H83" s="497">
        <f>IFERROR(IF(AND(N74=""),"",VLOOKUP(N74,Marks,52,0)),"")</f>
        <v>14</v>
      </c>
      <c r="I83" s="496">
        <f>IFERROR(IF(AND(N74=""),"",VLOOKUP(N74,Marks,53,0)),"")</f>
        <v>53</v>
      </c>
      <c r="J83" s="494">
        <f>IFERROR(IF(AND(N74=""),"",VLOOKUP(N74,Marks,54,0)),"")</f>
        <v>80</v>
      </c>
      <c r="K83" s="497">
        <f>IFERROR(IF(AND(N74=""),"",VLOOKUP(N74,Marks,55,0)),"")</f>
        <v>49</v>
      </c>
      <c r="L83" s="497">
        <f>IFERROR(IF(AND(N74=""),"",VLOOKUP(N74,Marks,56,0)),"")</f>
        <v>37</v>
      </c>
      <c r="M83" s="496">
        <f>IFERROR(IF(AND(N74=""),"",VLOOKUP(N74,Marks,57,0)),"")</f>
        <v>86</v>
      </c>
      <c r="N83" s="495">
        <f>IFERROR(IF(AND(N74=""),"",VLOOKUP(N74,Marks,58,0)),"")</f>
        <v>166</v>
      </c>
      <c r="O83" s="73" t="str">
        <f>IFERROR(IF(AND(N74=""),"",VLOOKUP(N74,Marks,64,0)),"")</f>
        <v>B</v>
      </c>
      <c r="P83" s="201" t="str">
        <f>IFERROR(IF(AND(N74=""),"",VLOOKUP(N74,Marks,62,0)),"")</f>
        <v>P</v>
      </c>
      <c r="Q83" s="1006"/>
      <c r="R83" s="410" t="str">
        <f>IF('Result Sheet'!$AV$208="","",'Result Sheet'!$AV$208)</f>
        <v>गणित</v>
      </c>
      <c r="S83" s="497">
        <f>IFERROR(IF(AND(AD74=""),"",VLOOKUP(AD74,Marks,47,0)),"")</f>
        <v>10</v>
      </c>
      <c r="T83" s="497">
        <f>IFERROR(IF(AND(AD74=""),"",VLOOKUP(AD74,Marks,48,0)),"")</f>
        <v>9</v>
      </c>
      <c r="U83" s="497">
        <f>IFERROR(IF(AND(AD74=""),"",VLOOKUP(AD74,Marks,49,0)),"")</f>
        <v>8</v>
      </c>
      <c r="V83" s="496">
        <f>IFERROR(IF(AND(AD74=""),"",VLOOKUP(AD74,Marks,50,0)),"")</f>
        <v>27</v>
      </c>
      <c r="W83" s="497">
        <f>IFERROR(IF(AND(AD74=""),"",VLOOKUP(AD74,Marks,51,0)),"")</f>
        <v>45</v>
      </c>
      <c r="X83" s="497">
        <f>IFERROR(IF(AND(AD74=""),"",VLOOKUP(AD74,Marks,52,0)),"")</f>
        <v>15</v>
      </c>
      <c r="Y83" s="496">
        <f>IFERROR(IF(AND(AD74=""),"",VLOOKUP(AD74,Marks,53,0)),"")</f>
        <v>60</v>
      </c>
      <c r="Z83" s="494">
        <f>IFERROR(IF(AND(AD74=""),"",VLOOKUP(AD74,Marks,54,0)),"")</f>
        <v>87</v>
      </c>
      <c r="AA83" s="497">
        <f>IFERROR(IF(AND(AD74=""),"",VLOOKUP(AD74,Marks,55,0)),"")</f>
        <v>58</v>
      </c>
      <c r="AB83" s="497">
        <f>IFERROR(IF(AND(AD74=""),"",VLOOKUP(AD74,Marks,56,0)),"")</f>
        <v>37</v>
      </c>
      <c r="AC83" s="496">
        <f>IFERROR(IF(AND(AD74=""),"",VLOOKUP(AD74,Marks,57,0)),"")</f>
        <v>95</v>
      </c>
      <c r="AD83" s="495">
        <f>IFERROR(IF(AND(AD74=""),"",VLOOKUP(AD74,Marks,58,0)),"")</f>
        <v>182</v>
      </c>
      <c r="AE83" s="73" t="str">
        <f>IFERROR(IF(AND(AD74=""),"",VLOOKUP(AD74,Marks,64,0)),"")</f>
        <v>A</v>
      </c>
      <c r="AF83" s="201" t="str">
        <f>IFERROR(IF(AND(AD74=""),"",VLOOKUP(AD74,Marks,62,0)),"")</f>
        <v>P</v>
      </c>
      <c r="AJ83" s="499"/>
      <c r="AK83" s="499"/>
      <c r="AL83" s="499"/>
      <c r="AM83" s="499"/>
    </row>
    <row r="84" spans="1:39" s="41" customFormat="1" ht="21" customHeight="1">
      <c r="A84" s="92">
        <f>IF(N74="","",A83+1)</f>
        <v>18</v>
      </c>
      <c r="B84" s="410" t="str">
        <f>IF('Result Sheet'!$BN$208="","",'Result Sheet'!$BN$208)</f>
        <v>पर्यावरण अध्ययन</v>
      </c>
      <c r="C84" s="497">
        <f>IFERROR(IF(AND(N74=""),"",VLOOKUP(N74,Marks,65,0)),"")</f>
        <v>10</v>
      </c>
      <c r="D84" s="497">
        <f>IFERROR(IF(AND(N74=""),"",VLOOKUP(N74,Marks,66,0)),"")</f>
        <v>10</v>
      </c>
      <c r="E84" s="497">
        <f>IFERROR(IF(AND(N74=""),"",VLOOKUP(N74,Marks,67,0)),"")</f>
        <v>9</v>
      </c>
      <c r="F84" s="496">
        <f>IFERROR(IF(AND(N74=""),"",VLOOKUP(N74,Marks,68,0)),"")</f>
        <v>29</v>
      </c>
      <c r="G84" s="497">
        <f>IFERROR(IF(AND(N74=""),"",VLOOKUP(N74,Marks,69,0)),"")</f>
        <v>45</v>
      </c>
      <c r="H84" s="497">
        <f>IFERROR(IF(AND(N74=""),"",VLOOKUP(N74,Marks,70,0)),"")</f>
        <v>18</v>
      </c>
      <c r="I84" s="496">
        <f>IFERROR(IF(AND(N74=""),"",VLOOKUP(N74,Marks,71,0)),"")</f>
        <v>63</v>
      </c>
      <c r="J84" s="494">
        <f>IFERROR(IF(AND(N74=""),"",VLOOKUP(N74,Marks,72,0)),"")</f>
        <v>92</v>
      </c>
      <c r="K84" s="497">
        <f>IFERROR(IF(AND(N74=""),"",VLOOKUP(N74,Marks,73,0)),"")</f>
        <v>54</v>
      </c>
      <c r="L84" s="497">
        <f>IFERROR(IF(AND(N74=""),"",VLOOKUP(N74,Marks,74,0)),"")</f>
        <v>37</v>
      </c>
      <c r="M84" s="496">
        <f>IFERROR(IF(AND(N74=""),"",VLOOKUP(N74,Marks,75,0)),"")</f>
        <v>91</v>
      </c>
      <c r="N84" s="495">
        <f>IFERROR(IF(AND(N74=""),"",VLOOKUP(N74,Marks,76,0)),"")</f>
        <v>183</v>
      </c>
      <c r="O84" s="73" t="str">
        <f>IFERROR(IF(AND(N74=""),"",VLOOKUP(N74,Marks,82,0)),"")</f>
        <v>A</v>
      </c>
      <c r="P84" s="201" t="str">
        <f>IFERROR(IF(AND(N74=""),"",VLOOKUP(N74,Marks,80,0)),"")</f>
        <v>P</v>
      </c>
      <c r="Q84" s="1006"/>
      <c r="R84" s="410" t="str">
        <f>IF('Result Sheet'!$BN$208="","",'Result Sheet'!$BN$208)</f>
        <v>पर्यावरण अध्ययन</v>
      </c>
      <c r="S84" s="497">
        <f>IFERROR(IF(AND(AD74=""),"",VLOOKUP(AD74,Marks,65,0)),"")</f>
        <v>10</v>
      </c>
      <c r="T84" s="497">
        <f>IFERROR(IF(AND(AD74=""),"",VLOOKUP(AD74,Marks,66,0)),"")</f>
        <v>10</v>
      </c>
      <c r="U84" s="497">
        <f>IFERROR(IF(AND(AD74=""),"",VLOOKUP(AD74,Marks,67,0)),"")</f>
        <v>9</v>
      </c>
      <c r="V84" s="496">
        <f>IFERROR(IF(AND(AD74=""),"",VLOOKUP(AD74,Marks,68,0)),"")</f>
        <v>29</v>
      </c>
      <c r="W84" s="497">
        <f>IFERROR(IF(AND(AD74=""),"",VLOOKUP(AD74,Marks,69,0)),"")</f>
        <v>41</v>
      </c>
      <c r="X84" s="497">
        <f>IFERROR(IF(AND(AD74=""),"",VLOOKUP(AD74,Marks,70,0)),"")</f>
        <v>18</v>
      </c>
      <c r="Y84" s="496">
        <f>IFERROR(IF(AND(AD74=""),"",VLOOKUP(AD74,Marks,71,0)),"")</f>
        <v>59</v>
      </c>
      <c r="Z84" s="494">
        <f>IFERROR(IF(AND(AD74=""),"",VLOOKUP(AD74,Marks,72,0)),"")</f>
        <v>88</v>
      </c>
      <c r="AA84" s="497">
        <f>IFERROR(IF(AND(AD74=""),"",VLOOKUP(AD74,Marks,73,0)),"")</f>
        <v>51</v>
      </c>
      <c r="AB84" s="497">
        <f>IFERROR(IF(AND(AD74=""),"",VLOOKUP(AD74,Marks,74,0)),"")</f>
        <v>37</v>
      </c>
      <c r="AC84" s="496">
        <f>IFERROR(IF(AND(AD74=""),"",VLOOKUP(AD74,Marks,75,0)),"")</f>
        <v>88</v>
      </c>
      <c r="AD84" s="495">
        <f>IFERROR(IF(AND(AD74=""),"",VLOOKUP(AD74,Marks,76,0)),"")</f>
        <v>176</v>
      </c>
      <c r="AE84" s="73" t="str">
        <f>IFERROR(IF(AND(AD74=""),"",VLOOKUP(AD74,Marks,82,0)),"")</f>
        <v>A</v>
      </c>
      <c r="AF84" s="201" t="str">
        <f>IFERROR(IF(AND(AD74=""),"",VLOOKUP(AD74,Marks,80,0)),"")</f>
        <v>P</v>
      </c>
      <c r="AJ84" s="499"/>
      <c r="AK84" s="499"/>
      <c r="AL84" s="499"/>
      <c r="AM84" s="499"/>
    </row>
    <row r="85" spans="1:39" s="41" customFormat="1" ht="23.1" customHeight="1">
      <c r="A85" s="92">
        <f>IF(N74="","",A84+1)</f>
        <v>19</v>
      </c>
      <c r="B85" s="284" t="str">
        <f>IF('Master sheet'!$D$14="Hindi","कुल योग","Total")</f>
        <v>कुल योग</v>
      </c>
      <c r="C85" s="494">
        <f>IF(AND(N74=""),"",IF(AND(C79="",C81="",C83="",C84=""),"",SUM(C79:C84)))</f>
        <v>49</v>
      </c>
      <c r="D85" s="494">
        <f>IF(AND(N74=""),"",IF(AND(D79="",D81="",D83="",D84=""),"",SUM(D79:D84)))</f>
        <v>46</v>
      </c>
      <c r="E85" s="494">
        <f>IF(AND(N74=""),"",IF(AND(E79="",E81="",E83="",E84=""),"",SUM(E79:E84)))</f>
        <v>47</v>
      </c>
      <c r="F85" s="494">
        <f>IF(AND(N74=""),"",IF(AND(F79="",F81="",F83="",F84=""),"",SUM(F79:F84)))</f>
        <v>142</v>
      </c>
      <c r="G85" s="494">
        <f>IF(AND(N74=""),"",IF(AND(G79="",G81="",G83="",G84=""),"",SUM(G79:G84)))</f>
        <v>233</v>
      </c>
      <c r="H85" s="494">
        <f>IF(AND(N74=""),"",IF(AND(H79="",H81="",H83="",H84=""),"",SUM(H79:H84)))</f>
        <v>90</v>
      </c>
      <c r="I85" s="494">
        <f>IF(AND(N74=""),"",IF(AND(I79="",I81="",I83="",I84=""),"",SUM(I79:I84)))</f>
        <v>323</v>
      </c>
      <c r="J85" s="494">
        <f>IF(AND(N74=""),"",IF(AND(J79="",J81="",J83="",J84=""),"",SUM(J79:J84)))</f>
        <v>465</v>
      </c>
      <c r="K85" s="494">
        <f>IF(AND(N74=""),"",IF(AND(K79="",K81="",K83="",K84=""),"",SUM(K79:K84)))</f>
        <v>276</v>
      </c>
      <c r="L85" s="494">
        <f>IF(AND(N74=""),"",IF(AND(L79="",L81="",L83="",L84=""),"",SUM(L79:L84)))</f>
        <v>186</v>
      </c>
      <c r="M85" s="494">
        <f>IF(AND(N74=""),"",IF(AND(M79="",M81="",M83="",M84=""),"",SUM(M79:M84)))</f>
        <v>462</v>
      </c>
      <c r="N85" s="494">
        <f>IF(AND(N74=""),"",IF(AND(N79="",N81="",N83="",N84=""),"",SUM(N79:N84)))</f>
        <v>927</v>
      </c>
      <c r="O85" s="492" t="str">
        <f>IFERROR(IF(AND(N74=""),"",VLOOKUP(N74,Marks,152,0)),"")</f>
        <v>A</v>
      </c>
      <c r="P85" s="493" t="str">
        <f>IF(AND(P79="P",P81="P",P83="P",P84="P"),"P","")</f>
        <v>P</v>
      </c>
      <c r="Q85" s="1006"/>
      <c r="R85" s="284" t="str">
        <f>IF('Master sheet'!$D$14="Hindi","कुल योग","Total")</f>
        <v>कुल योग</v>
      </c>
      <c r="S85" s="494">
        <f>IF(AND(AD74=""),"",IF(AND(S79="",S81="",S83="",S84=""),"",SUM(S79:S84)))</f>
        <v>49</v>
      </c>
      <c r="T85" s="494">
        <f>IF(AND(AD74=""),"",IF(AND(T79="",T81="",T83="",T84=""),"",SUM(T79:T84)))</f>
        <v>46</v>
      </c>
      <c r="U85" s="494">
        <f>IF(AND(AD74=""),"",IF(AND(U79="",U81="",U83="",U84=""),"",SUM(U79:U84)))</f>
        <v>47</v>
      </c>
      <c r="V85" s="494">
        <f>IF(AND(AD74=""),"",IF(AND(V79="",V81="",V83="",V84=""),"",SUM(V79:V84)))</f>
        <v>142</v>
      </c>
      <c r="W85" s="494">
        <f>IF(AND(AD74=""),"",IF(AND(W79="",W81="",W83="",W84=""),"",SUM(W79:W84)))</f>
        <v>235</v>
      </c>
      <c r="X85" s="494">
        <f>IF(AND(AD74=""),"",IF(AND(X79="",X81="",X83="",X84=""),"",SUM(X79:X84)))</f>
        <v>91</v>
      </c>
      <c r="Y85" s="494">
        <f>IF(AND(AD74=""),"",IF(AND(Y79="",Y81="",Y83="",Y84=""),"",SUM(Y79:Y84)))</f>
        <v>326</v>
      </c>
      <c r="Z85" s="494">
        <f>IF(AND(AD74=""),"",IF(AND(Z79="",Z81="",Z83="",Z84=""),"",SUM(Z79:Z84)))</f>
        <v>468</v>
      </c>
      <c r="AA85" s="494">
        <f>IF(AND(AD74=""),"",IF(AND(AA79="",AA81="",AA83="",AA84=""),"",SUM(AA79:AA84)))</f>
        <v>283</v>
      </c>
      <c r="AB85" s="494">
        <f>IF(AND(AD74=""),"",IF(AND(AB79="",AB81="",AB83="",AB84=""),"",SUM(AB79:AB84)))</f>
        <v>187</v>
      </c>
      <c r="AC85" s="494">
        <f>IF(AND(AD74=""),"",IF(AND(AC79="",AC81="",AC83="",AC84=""),"",SUM(AC79:AC84)))</f>
        <v>470</v>
      </c>
      <c r="AD85" s="494">
        <f>IF(AND(AD74=""),"",IF(AND(AD79="",AD81="",AD83="",AD84=""),"",SUM(AD79:AD84)))</f>
        <v>938</v>
      </c>
      <c r="AE85" s="492" t="str">
        <f>IFERROR(IF(AND(AD74=""),"",VLOOKUP(AD74,Marks,152,0)),"")</f>
        <v>A</v>
      </c>
      <c r="AF85" s="493" t="str">
        <f>IF(AND(AF79="P",AF81="P",AF83="P",AF84="P"),"P","")</f>
        <v>P</v>
      </c>
      <c r="AJ85" s="499"/>
      <c r="AK85" s="499"/>
      <c r="AL85" s="499"/>
      <c r="AM85" s="499"/>
    </row>
    <row r="86" spans="1:39" s="41" customFormat="1" ht="21" customHeight="1">
      <c r="A86" s="92">
        <f>IF(N74="","",A85+1)</f>
        <v>20</v>
      </c>
      <c r="B86" s="964" t="str">
        <f>IF('Master sheet'!$D$14="Hindi","अतिरिक्त विषय ","Extra Subject")</f>
        <v xml:space="preserve">अतिरिक्त विषय </v>
      </c>
      <c r="C86" s="964"/>
      <c r="D86" s="964"/>
      <c r="E86" s="964"/>
      <c r="F86" s="964"/>
      <c r="G86" s="964"/>
      <c r="H86" s="964"/>
      <c r="I86" s="964"/>
      <c r="J86" s="964"/>
      <c r="K86" s="964"/>
      <c r="L86" s="964"/>
      <c r="M86" s="964"/>
      <c r="N86" s="964"/>
      <c r="O86" s="964"/>
      <c r="P86" s="964"/>
      <c r="Q86" s="1006"/>
      <c r="R86" s="964" t="str">
        <f>IF('Master sheet'!$D$14="Hindi","अतिरिक्त विषय ","Extra Subject")</f>
        <v xml:space="preserve">अतिरिक्त विषय </v>
      </c>
      <c r="S86" s="964"/>
      <c r="T86" s="964"/>
      <c r="U86" s="964"/>
      <c r="V86" s="964"/>
      <c r="W86" s="964"/>
      <c r="X86" s="964"/>
      <c r="Y86" s="964"/>
      <c r="Z86" s="964"/>
      <c r="AA86" s="964"/>
      <c r="AB86" s="964"/>
      <c r="AC86" s="964"/>
      <c r="AD86" s="964"/>
      <c r="AE86" s="964"/>
      <c r="AF86" s="964"/>
      <c r="AJ86" s="499"/>
      <c r="AK86" s="499"/>
      <c r="AL86" s="499"/>
      <c r="AM86" s="499"/>
    </row>
    <row r="87" spans="1:39" s="41" customFormat="1" ht="21" customHeight="1">
      <c r="A87" s="92">
        <f>IF(N74="","",A86+1)</f>
        <v>21</v>
      </c>
      <c r="B87" s="286" t="str">
        <f>IF('Result Sheet'!$CF$208="","",'Result Sheet'!$CF$208)</f>
        <v>कंप्यूटर</v>
      </c>
      <c r="C87" s="497">
        <f>IFERROR(IF(AND(N74=""),"",VLOOKUP(N74,Marks,83,0)),"")</f>
        <v>9</v>
      </c>
      <c r="D87" s="497">
        <f>IFERROR(IF(AND(N74=""),"",VLOOKUP(N74,Marks,84,0)),"")</f>
        <v>8</v>
      </c>
      <c r="E87" s="497">
        <f>IFERROR(IF(AND(N74=""),"",VLOOKUP(N74,Marks,85,0)),"")</f>
        <v>10</v>
      </c>
      <c r="F87" s="496">
        <f>IFERROR(IF(AND(N74=""),"",VLOOKUP(N74,Marks,86,0)),"")</f>
        <v>27</v>
      </c>
      <c r="G87" s="497">
        <f>IFERROR(IF(AND(N74=""),"",VLOOKUP(N74,Marks,87,0)),"")</f>
        <v>20</v>
      </c>
      <c r="H87" s="497">
        <f>IFERROR(IF(AND(N74=""),"",VLOOKUP(N74,Marks,88,0)),"")</f>
        <v>45</v>
      </c>
      <c r="I87" s="496">
        <f>IFERROR(IF(AND(N74=""),"",VLOOKUP(N74,Marks,89,0)),"")</f>
        <v>65</v>
      </c>
      <c r="J87" s="495">
        <f>IFERROR(IF(AND(N74=""),"",VLOOKUP(N74,Marks,90,0)),"")</f>
        <v>92</v>
      </c>
      <c r="K87" s="497">
        <f>IFERROR(IF(AND(N74=""),"",VLOOKUP(N74,Marks,91,0)),"")</f>
        <v>38</v>
      </c>
      <c r="L87" s="497">
        <f>IFERROR(IF(AND(N74=""),"",VLOOKUP(N74,Marks,92,0)),"")</f>
        <v>48</v>
      </c>
      <c r="M87" s="496">
        <f>IFERROR(IF(AND(N74=""),"",VLOOKUP(N74,Marks,93,0)),"")</f>
        <v>86</v>
      </c>
      <c r="N87" s="495">
        <f>IFERROR(IF(AND(N74=""),"",VLOOKUP(N74,Marks,94,0)),"")</f>
        <v>178</v>
      </c>
      <c r="O87" s="73" t="str">
        <f>IFERROR(IF(AND(N74=""),"",VLOOKUP(N74,Marks,98,0)),"")</f>
        <v>A</v>
      </c>
      <c r="P87" s="201" t="str">
        <f>IFERROR(IF(AND(N74=""),"",VLOOKUP(N74,Marks,97,0)),"")</f>
        <v>P</v>
      </c>
      <c r="Q87" s="1006"/>
      <c r="R87" s="286" t="str">
        <f>IF('Result Sheet'!$CF$208="","",'Result Sheet'!$CF$208)</f>
        <v>कंप्यूटर</v>
      </c>
      <c r="S87" s="497">
        <f>IFERROR(IF(AND(AD74=""),"",VLOOKUP(AD74,Marks,83,0)),"")</f>
        <v>9</v>
      </c>
      <c r="T87" s="497">
        <f>IFERROR(IF(AND(AD74=""),"",VLOOKUP(AD74,Marks,84,0)),"")</f>
        <v>8</v>
      </c>
      <c r="U87" s="497">
        <f>IFERROR(IF(AND(AD74=""),"",VLOOKUP(AD74,Marks,85,0)),"")</f>
        <v>10</v>
      </c>
      <c r="V87" s="496">
        <f>IFERROR(IF(AND(AD74=""),"",VLOOKUP(AD74,Marks,86,0)),"")</f>
        <v>27</v>
      </c>
      <c r="W87" s="497">
        <f>IFERROR(IF(AND(AD74=""),"",VLOOKUP(AD74,Marks,87,0)),"")</f>
        <v>20</v>
      </c>
      <c r="X87" s="497">
        <f>IFERROR(IF(AND(AD74=""),"",VLOOKUP(AD74,Marks,88,0)),"")</f>
        <v>45</v>
      </c>
      <c r="Y87" s="496">
        <f>IFERROR(IF(AND(AD74=""),"",VLOOKUP(AD74,Marks,89,0)),"")</f>
        <v>65</v>
      </c>
      <c r="Z87" s="495">
        <f>IFERROR(IF(AND(AD74=""),"",VLOOKUP(AD74,Marks,90,0)),"")</f>
        <v>92</v>
      </c>
      <c r="AA87" s="497">
        <f>IFERROR(IF(AND(AD74=""),"",VLOOKUP(AD74,Marks,91,0)),"")</f>
        <v>38</v>
      </c>
      <c r="AB87" s="497">
        <f>IFERROR(IF(AND(AD74=""),"",VLOOKUP(AD74,Marks,92,0)),"")</f>
        <v>48</v>
      </c>
      <c r="AC87" s="496">
        <f>IFERROR(IF(AND(AD74=""),"",VLOOKUP(AD74,Marks,93,0)),"")</f>
        <v>86</v>
      </c>
      <c r="AD87" s="495">
        <f>IFERROR(IF(AND(AD74=""),"",VLOOKUP(AD74,Marks,94,0)),"")</f>
        <v>178</v>
      </c>
      <c r="AE87" s="73" t="str">
        <f>IFERROR(IF(AND(AD74=""),"",VLOOKUP(AD74,Marks,98,0)),"")</f>
        <v>A</v>
      </c>
      <c r="AF87" s="201" t="str">
        <f>IFERROR(IF(AND(AD74=""),"",VLOOKUP(AD74,Marks,97,0)),"")</f>
        <v>P</v>
      </c>
      <c r="AJ87" s="499"/>
      <c r="AK87" s="499"/>
      <c r="AL87" s="499"/>
      <c r="AM87" s="499"/>
    </row>
    <row r="88" spans="1:39" s="337" customFormat="1" ht="18.95" customHeight="1">
      <c r="A88" s="92">
        <f>IF(N74="","",A87+1)</f>
        <v>22</v>
      </c>
      <c r="B88" s="286" t="str">
        <f>IF('Result Sheet'!$CV$208="","",'Result Sheet'!$CV$208)</f>
        <v>सामान्य ज्ञान</v>
      </c>
      <c r="C88" s="497">
        <f>IFERROR(IF(AND(N74=""),"",VLOOKUP(N74,Marks,99,0)),"")</f>
        <v>8</v>
      </c>
      <c r="D88" s="497">
        <f>IFERROR(IF(AND(N74=""),"",VLOOKUP(N74,Marks,100,0)),"")</f>
        <v>7</v>
      </c>
      <c r="E88" s="497">
        <f>IFERROR(IF(AND(N74=""),"",VLOOKUP(N74,Marks,101,0)),"")</f>
        <v>9</v>
      </c>
      <c r="F88" s="496">
        <f>IFERROR(IF(AND(N74=""),"",VLOOKUP(N74,Marks,102,0)),"")</f>
        <v>24</v>
      </c>
      <c r="G88" s="497">
        <f>IFERROR(IF(AND(N74=""),"",VLOOKUP(N74,Marks,103,0)),"")</f>
        <v>45</v>
      </c>
      <c r="H88" s="497">
        <f>IFERROR(IF(AND(N74=""),"",VLOOKUP(N74,Marks,104,0)),"")</f>
        <v>19</v>
      </c>
      <c r="I88" s="496">
        <f>IFERROR(IF(AND(N74=""),"",VLOOKUP(N74,Marks,105,0)),"")</f>
        <v>64</v>
      </c>
      <c r="J88" s="495">
        <f>IFERROR(IF(AND(N74=""),"",VLOOKUP(N74,Marks,106,0)),"")</f>
        <v>88</v>
      </c>
      <c r="K88" s="497">
        <f>IFERROR(IF(AND(N74=""),"",VLOOKUP(N74,Marks,107,0)),"")</f>
        <v>58</v>
      </c>
      <c r="L88" s="497">
        <f>IFERROR(IF(AND(N74=""),"",VLOOKUP(N74,Marks,108,0)),"")</f>
        <v>34</v>
      </c>
      <c r="M88" s="496">
        <f>IFERROR(IF(AND(N74=""),"",VLOOKUP(N74,Marks,109,0)),"")</f>
        <v>92</v>
      </c>
      <c r="N88" s="495">
        <f>IFERROR(IF(AND(N74=""),"",VLOOKUP(N74,Marks,110,0)),"")</f>
        <v>180</v>
      </c>
      <c r="O88" s="73" t="str">
        <f>IFERROR(IF(AND(N74=""),"",VLOOKUP(N74,Marks,114,0)),"")</f>
        <v>A</v>
      </c>
      <c r="P88" s="201" t="str">
        <f>IFERROR(IF(AND(N74=""),"",VLOOKUP(N74,Marks,113,0)),"")</f>
        <v>P</v>
      </c>
      <c r="Q88" s="1006"/>
      <c r="R88" s="286" t="str">
        <f>IF('Result Sheet'!$CV$208="","",'Result Sheet'!$CV$208)</f>
        <v>सामान्य ज्ञान</v>
      </c>
      <c r="S88" s="497">
        <f>IFERROR(IF(AND(AD74=""),"",VLOOKUP(AD74,Marks,99,0)),"")</f>
        <v>8</v>
      </c>
      <c r="T88" s="497">
        <f>IFERROR(IF(AND(AD74=""),"",VLOOKUP(AD74,Marks,100,0)),"")</f>
        <v>7</v>
      </c>
      <c r="U88" s="497">
        <f>IFERROR(IF(AND(AD74=""),"",VLOOKUP(AD74,Marks,101,0)),"")</f>
        <v>9</v>
      </c>
      <c r="V88" s="496">
        <f>IFERROR(IF(AND(AD74=""),"",VLOOKUP(AD74,Marks,102,0)),"")</f>
        <v>24</v>
      </c>
      <c r="W88" s="497">
        <f>IFERROR(IF(AND(AD74=""),"",VLOOKUP(AD74,Marks,103,0)),"")</f>
        <v>46</v>
      </c>
      <c r="X88" s="497">
        <f>IFERROR(IF(AND(AD74=""),"",VLOOKUP(AD74,Marks,104,0)),"")</f>
        <v>18</v>
      </c>
      <c r="Y88" s="496">
        <f>IFERROR(IF(AND(AD74=""),"",VLOOKUP(AD74,Marks,105,0)),"")</f>
        <v>64</v>
      </c>
      <c r="Z88" s="495">
        <f>IFERROR(IF(AND(AD74=""),"",VLOOKUP(AD74,Marks,106,0)),"")</f>
        <v>88</v>
      </c>
      <c r="AA88" s="497">
        <f>IFERROR(IF(AND(AD74=""),"",VLOOKUP(AD74,Marks,107,0)),"")</f>
        <v>59</v>
      </c>
      <c r="AB88" s="497">
        <f>IFERROR(IF(AND(AD74=""),"",VLOOKUP(AD74,Marks,108,0)),"")</f>
        <v>31</v>
      </c>
      <c r="AC88" s="496">
        <f>IFERROR(IF(AND(AD74=""),"",VLOOKUP(AD74,Marks,109,0)),"")</f>
        <v>90</v>
      </c>
      <c r="AD88" s="495">
        <f>IFERROR(IF(AND(AD74=""),"",VLOOKUP(AD74,Marks,110,0)),"")</f>
        <v>178</v>
      </c>
      <c r="AE88" s="73" t="str">
        <f>IFERROR(IF(AND(AD74=""),"",VLOOKUP(AD74,Marks,114,0)),"")</f>
        <v>A</v>
      </c>
      <c r="AF88" s="201" t="str">
        <f>IFERROR(IF(AND(AD74=""),"",VLOOKUP(AD74,Marks,113,0)),"")</f>
        <v>P</v>
      </c>
    </row>
    <row r="89" spans="1:39" s="337" customFormat="1" ht="18.95" customHeight="1">
      <c r="A89" s="92">
        <f>IF(N74="","",A88+1)</f>
        <v>23</v>
      </c>
      <c r="B89" s="286"/>
      <c r="C89" s="988" t="str">
        <f>IF('Master sheet'!$D$14="Hindi","प्रथम मूल्यांकन","1st Assessment")</f>
        <v>प्रथम मूल्यांकन</v>
      </c>
      <c r="D89" s="989"/>
      <c r="E89" s="988" t="str">
        <f>IF('Master sheet'!$D$14="Hindi","द्वितीय मूल्यांकन","2nd Assessment")</f>
        <v>द्वितीय मूल्यांकन</v>
      </c>
      <c r="F89" s="989"/>
      <c r="G89" s="988" t="str">
        <f>IF('Master sheet'!$D$14="Hindi","तृतीय मूल्यांकन","3rd Assessment")</f>
        <v>तृतीय मूल्यांकन</v>
      </c>
      <c r="H89" s="989"/>
      <c r="I89" s="988" t="str">
        <f>IF('Master sheet'!$D$14="Hindi","चतुर्थ मूल्यांकन","4th Assessment")</f>
        <v>चतुर्थ मूल्यांकन</v>
      </c>
      <c r="J89" s="989"/>
      <c r="K89" s="988" t="str">
        <f>IF('Master sheet'!$D$14="Hindi","पंचम मूल्यांकन","5th Assessment")</f>
        <v>पंचम मूल्यांकन</v>
      </c>
      <c r="L89" s="989"/>
      <c r="M89" s="992" t="str">
        <f>IF('Master sheet'!$D$14="Hindi","कुल योग ","Total")</f>
        <v xml:space="preserve">कुल योग </v>
      </c>
      <c r="N89" s="993"/>
      <c r="O89" s="990"/>
      <c r="P89" s="991"/>
      <c r="Q89" s="1006"/>
      <c r="R89" s="286"/>
      <c r="S89" s="988" t="str">
        <f>IF('Master sheet'!$D$14="Hindi","प्रथम मूल्यांकन","1st Assessment")</f>
        <v>प्रथम मूल्यांकन</v>
      </c>
      <c r="T89" s="989"/>
      <c r="U89" s="988" t="str">
        <f>IF('Master sheet'!$D$14="Hindi","द्वितीय मूल्यांकन","2nd Assessment")</f>
        <v>द्वितीय मूल्यांकन</v>
      </c>
      <c r="V89" s="989"/>
      <c r="W89" s="988" t="str">
        <f>IF('Master sheet'!$D$14="Hindi","तृतीय मूल्यांकन","3rd Assessment")</f>
        <v>तृतीय मूल्यांकन</v>
      </c>
      <c r="X89" s="989"/>
      <c r="Y89" s="988" t="str">
        <f>IF('Master sheet'!$D$14="Hindi","चतुर्थ मूल्यांकन","4th Assessment")</f>
        <v>चतुर्थ मूल्यांकन</v>
      </c>
      <c r="Z89" s="989"/>
      <c r="AA89" s="988" t="str">
        <f>IF('Master sheet'!$D$14="Hindi","पंचम मूल्यांकन","5th Assessment")</f>
        <v>पंचम मूल्यांकन</v>
      </c>
      <c r="AB89" s="989"/>
      <c r="AC89" s="992" t="str">
        <f>IF('Master sheet'!$D$14="Hindi","कुल योग ","Total")</f>
        <v xml:space="preserve">कुल योग </v>
      </c>
      <c r="AD89" s="993"/>
      <c r="AE89" s="990"/>
      <c r="AF89" s="991"/>
    </row>
    <row r="90" spans="1:39" s="337" customFormat="1" ht="18.95" customHeight="1">
      <c r="A90" s="92">
        <f>IF(N74="","",A89+1)</f>
        <v>24</v>
      </c>
      <c r="B90" s="410" t="str">
        <f>IF('Result Sheet'!$DL$208="","",'Result Sheet'!$DL$208)</f>
        <v>कार्यानुभव</v>
      </c>
      <c r="C90" s="951">
        <f>IFERROR(IF(AND(N74=""),"",VLOOKUP(N74,Marks,115,0)),"")</f>
        <v>19</v>
      </c>
      <c r="D90" s="951"/>
      <c r="E90" s="951">
        <f>IFERROR(IF(AND(N74=""),"",VLOOKUP(N74,Marks,116,0)),"")</f>
        <v>14</v>
      </c>
      <c r="F90" s="951"/>
      <c r="G90" s="951">
        <f>IFERROR(IF(AND(N74=""),"",VLOOKUP(N74,Marks,117,0)),"")</f>
        <v>16</v>
      </c>
      <c r="H90" s="951"/>
      <c r="I90" s="951">
        <f>IFERROR(IF(AND(N74=""),"",VLOOKUP(N74,Marks,118,0)),"")</f>
        <v>14</v>
      </c>
      <c r="J90" s="951"/>
      <c r="K90" s="951">
        <f>IFERROR(IF(AND(N74=""),"",VLOOKUP(N74,Marks,119,0)),"")</f>
        <v>17</v>
      </c>
      <c r="L90" s="951"/>
      <c r="M90" s="979">
        <f>IFERROR(IF(AND(N74=""),"",VLOOKUP(N74,Marks,120,0)),"")</f>
        <v>80</v>
      </c>
      <c r="N90" s="979"/>
      <c r="O90" s="411" t="str">
        <f>IFERROR(IF(AND(N74=""),"",VLOOKUP(N74,Marks,124,0)),"")</f>
        <v>A</v>
      </c>
      <c r="P90" s="201" t="str">
        <f>IFERROR(IF(AND(N74=""),"",VLOOKUP(N74,Marks,123,0)),"")</f>
        <v>P</v>
      </c>
      <c r="Q90" s="1006"/>
      <c r="R90" s="410" t="str">
        <f>IF('Result Sheet'!$DL$208="","",'Result Sheet'!$DL$208)</f>
        <v>कार्यानुभव</v>
      </c>
      <c r="S90" s="951">
        <f>IFERROR(IF(AND(AD74=""),"",VLOOKUP(AD74,Marks,115,0)),"")</f>
        <v>17</v>
      </c>
      <c r="T90" s="951"/>
      <c r="U90" s="951">
        <f>IFERROR(IF(AND(AD74=""),"",VLOOKUP(AD74,Marks,116,0)),"")</f>
        <v>15</v>
      </c>
      <c r="V90" s="951"/>
      <c r="W90" s="951">
        <f>IFERROR(IF(AND(AD74=""),"",VLOOKUP(AD74,Marks,117,0)),"")</f>
        <v>14</v>
      </c>
      <c r="X90" s="951"/>
      <c r="Y90" s="951">
        <f>IFERROR(IF(AND(AD74=""),"",VLOOKUP(AD74,Marks,118,0)),"")</f>
        <v>14</v>
      </c>
      <c r="Z90" s="951"/>
      <c r="AA90" s="951">
        <f>IFERROR(IF(AND(AD74=""),"",VLOOKUP(AD74,Marks,119,0)),"")</f>
        <v>18</v>
      </c>
      <c r="AB90" s="951"/>
      <c r="AC90" s="979">
        <f>IFERROR(IF(AND(AD74=""),"",VLOOKUP(AD74,Marks,120,0)),"")</f>
        <v>78</v>
      </c>
      <c r="AD90" s="979"/>
      <c r="AE90" s="411" t="str">
        <f>IFERROR(IF(AND(AD74=""),"",VLOOKUP(AD74,Marks,124,0)),"")</f>
        <v>A</v>
      </c>
      <c r="AF90" s="201" t="str">
        <f>IFERROR(IF(AND(AD74=""),"",VLOOKUP(AD74,Marks,123,0)),"")</f>
        <v>P</v>
      </c>
    </row>
    <row r="91" spans="1:39" s="337" customFormat="1" ht="18.95" customHeight="1">
      <c r="A91" s="92">
        <f>IF(N74="","",A90+1)</f>
        <v>25</v>
      </c>
      <c r="B91" s="410" t="str">
        <f>IF('Result Sheet'!$DV$208="","",'Result Sheet'!$DV$208)</f>
        <v>कला शिक्षा</v>
      </c>
      <c r="C91" s="951">
        <f>IFERROR(IF(AND(N74=""),"",VLOOKUP(N74,Marks,125,0)),"")</f>
        <v>11</v>
      </c>
      <c r="D91" s="951"/>
      <c r="E91" s="951">
        <f>IFERROR(IF(AND(N74=""),"",VLOOKUP(N74,Marks,126,0)),"")</f>
        <v>20</v>
      </c>
      <c r="F91" s="951"/>
      <c r="G91" s="951">
        <f>IFERROR(IF(AND(N74=""),"",VLOOKUP(N74,Marks,127,0)),"")</f>
        <v>15</v>
      </c>
      <c r="H91" s="951"/>
      <c r="I91" s="951">
        <f>IFERROR(IF(AND(N74=""),"",VLOOKUP(N74,Marks,128,0)),"")</f>
        <v>14</v>
      </c>
      <c r="J91" s="951"/>
      <c r="K91" s="951">
        <f>IFERROR(IF(AND(N74=""),"",VLOOKUP(N74,Marks,129,0)),"")</f>
        <v>16</v>
      </c>
      <c r="L91" s="951"/>
      <c r="M91" s="979">
        <f>IFERROR(IF(AND(N74=""),"",VLOOKUP(N74,Marks,130,0)),"")</f>
        <v>76</v>
      </c>
      <c r="N91" s="979"/>
      <c r="O91" s="411" t="str">
        <f>IFERROR(IF(AND(N74=""),"",VLOOKUP(N74,Marks,134,0)),"")</f>
        <v>A</v>
      </c>
      <c r="P91" s="201" t="str">
        <f>IFERROR(IF(AND(N74=""),"",VLOOKUP(N74,Marks,133,0)),"")</f>
        <v>P</v>
      </c>
      <c r="Q91" s="1006"/>
      <c r="R91" s="410" t="str">
        <f>IF('Result Sheet'!$DV$208="","",'Result Sheet'!$DV$208)</f>
        <v>कला शिक्षा</v>
      </c>
      <c r="S91" s="951">
        <f>IFERROR(IF(AND(AD74=""),"",VLOOKUP(AD74,Marks,125,0)),"")</f>
        <v>12</v>
      </c>
      <c r="T91" s="951"/>
      <c r="U91" s="951">
        <f>IFERROR(IF(AND(AD74=""),"",VLOOKUP(AD74,Marks,126,0)),"")</f>
        <v>20</v>
      </c>
      <c r="V91" s="951"/>
      <c r="W91" s="951">
        <f>IFERROR(IF(AND(AD74=""),"",VLOOKUP(AD74,Marks,127,0)),"")</f>
        <v>15</v>
      </c>
      <c r="X91" s="951"/>
      <c r="Y91" s="951">
        <f>IFERROR(IF(AND(AD74=""),"",VLOOKUP(AD74,Marks,128,0)),"")</f>
        <v>14</v>
      </c>
      <c r="Z91" s="951"/>
      <c r="AA91" s="951">
        <f>IFERROR(IF(AND(AD74=""),"",VLOOKUP(AD74,Marks,129,0)),"")</f>
        <v>14</v>
      </c>
      <c r="AB91" s="951"/>
      <c r="AC91" s="979">
        <f>IFERROR(IF(AND(AD74=""),"",VLOOKUP(AD74,Marks,130,0)),"")</f>
        <v>75</v>
      </c>
      <c r="AD91" s="979"/>
      <c r="AE91" s="411" t="str">
        <f>IFERROR(IF(AND(AD74=""),"",VLOOKUP(AD74,Marks,134,0)),"")</f>
        <v>B</v>
      </c>
      <c r="AF91" s="201" t="str">
        <f>IFERROR(IF(AND(AD74=""),"",VLOOKUP(AD74,Marks,133,0)),"")</f>
        <v>P</v>
      </c>
    </row>
    <row r="92" spans="1:39" s="41" customFormat="1" ht="22.5" customHeight="1">
      <c r="A92" s="92">
        <f>IF(N74="","",A91+1)</f>
        <v>26</v>
      </c>
      <c r="B92" s="410" t="str">
        <f>IF('Result Sheet'!$EF$208="","",'Result Sheet'!$EF$208)</f>
        <v>स्वा. एवं शा. शिक्षा</v>
      </c>
      <c r="C92" s="951">
        <f>IFERROR(IF(AND(N74=""),"",VLOOKUP(N74,Marks,135,0)),"")</f>
        <v>20</v>
      </c>
      <c r="D92" s="951"/>
      <c r="E92" s="951">
        <f>IFERROR(IF(AND(N74=""),"",VLOOKUP(N74,Marks,136,0)),"")</f>
        <v>19</v>
      </c>
      <c r="F92" s="951"/>
      <c r="G92" s="951">
        <f>IFERROR(IF(AND(N74=""),"",VLOOKUP(N74,Marks,137,0)),"")</f>
        <v>15</v>
      </c>
      <c r="H92" s="951"/>
      <c r="I92" s="951">
        <f>IFERROR(IF(AND(N74=""),"",VLOOKUP(N74,Marks,138,0)),"")</f>
        <v>10</v>
      </c>
      <c r="J92" s="951"/>
      <c r="K92" s="951">
        <f>IFERROR(IF(AND(N74=""),"",VLOOKUP(N74,Marks,139,0)),"")</f>
        <v>15</v>
      </c>
      <c r="L92" s="951"/>
      <c r="M92" s="979">
        <f>IFERROR(IF(AND(N74=""),"",VLOOKUP(N74,Marks,140,0)),"")</f>
        <v>79</v>
      </c>
      <c r="N92" s="979"/>
      <c r="O92" s="411" t="str">
        <f>IFERROR(IF(AND(N74=""),"",VLOOKUP(N74,Marks,144,0)),"")</f>
        <v>A</v>
      </c>
      <c r="P92" s="201" t="str">
        <f>IFERROR(IF(AND(N74=""),"",VLOOKUP(N74,Marks,143,0)),"")</f>
        <v>P</v>
      </c>
      <c r="Q92" s="1006"/>
      <c r="R92" s="410" t="str">
        <f>IF('Result Sheet'!$EF$208="","",'Result Sheet'!$EF$208)</f>
        <v>स्वा. एवं शा. शिक्षा</v>
      </c>
      <c r="S92" s="951">
        <f>IFERROR(IF(AND(AD74=""),"",VLOOKUP(AD74,Marks,135,0)),"")</f>
        <v>20</v>
      </c>
      <c r="T92" s="951"/>
      <c r="U92" s="951">
        <f>IFERROR(IF(AND(AD74=""),"",VLOOKUP(AD74,Marks,136,0)),"")</f>
        <v>19</v>
      </c>
      <c r="V92" s="951"/>
      <c r="W92" s="951">
        <f>IFERROR(IF(AND(AD74=""),"",VLOOKUP(AD74,Marks,137,0)),"")</f>
        <v>16</v>
      </c>
      <c r="X92" s="951"/>
      <c r="Y92" s="951">
        <f>IFERROR(IF(AND(AD74=""),"",VLOOKUP(AD74,Marks,138,0)),"")</f>
        <v>10</v>
      </c>
      <c r="Z92" s="951"/>
      <c r="AA92" s="951">
        <f>IFERROR(IF(AND(AD74=""),"",VLOOKUP(AD74,Marks,139,0)),"")</f>
        <v>15</v>
      </c>
      <c r="AB92" s="951"/>
      <c r="AC92" s="979">
        <f>IFERROR(IF(AND(AD74=""),"",VLOOKUP(AD74,Marks,140,0)),"")</f>
        <v>80</v>
      </c>
      <c r="AD92" s="979"/>
      <c r="AE92" s="411" t="str">
        <f>IFERROR(IF(AND(AD74=""),"",VLOOKUP(AD74,Marks,144,0)),"")</f>
        <v>A</v>
      </c>
      <c r="AF92" s="201" t="str">
        <f>IFERROR(IF(AND(AD74=""),"",VLOOKUP(AD74,Marks,143,0)),"")</f>
        <v>P</v>
      </c>
    </row>
    <row r="93" spans="1:39" s="41" customFormat="1" ht="21" customHeight="1">
      <c r="A93" s="92">
        <f>IF(N74="","",A92+1)</f>
        <v>27</v>
      </c>
      <c r="B93" s="967" t="str">
        <f>IF('Master sheet'!$D$14="Hindi","कुल कार्य दिवस :-","Total Meeting :-")</f>
        <v>कुल कार्य दिवस :-</v>
      </c>
      <c r="C93" s="967"/>
      <c r="D93" s="967"/>
      <c r="E93" s="980">
        <f>IFERROR(IF(AND(N74=""),"",VLOOKUP(N74,Marks,150,0)),"")</f>
        <v>340</v>
      </c>
      <c r="F93" s="980"/>
      <c r="G93" s="980"/>
      <c r="H93" s="980"/>
      <c r="I93" s="967" t="str">
        <f>IF('Master sheet'!$D$14="Hindi","कुल उपस्थिति :-","Total Attendance :-")</f>
        <v>कुल उपस्थिति :-</v>
      </c>
      <c r="J93" s="967"/>
      <c r="K93" s="967"/>
      <c r="L93" s="967"/>
      <c r="M93" s="976">
        <f>IFERROR(IF(AND(N74=""),"",VLOOKUP(N74,Marks,151,0)),"")</f>
        <v>270</v>
      </c>
      <c r="N93" s="976"/>
      <c r="O93" s="976"/>
      <c r="P93" s="976"/>
      <c r="Q93" s="1006"/>
      <c r="R93" s="967" t="str">
        <f>IF('Master sheet'!$D$14="Hindi","कुल कार्य दिवस :-","Total Meeting :-")</f>
        <v>कुल कार्य दिवस :-</v>
      </c>
      <c r="S93" s="967"/>
      <c r="T93" s="967"/>
      <c r="U93" s="980">
        <f>IFERROR(IF(AND(AD74=""),"",VLOOKUP(AD74,Marks,150,0)),"")</f>
        <v>340</v>
      </c>
      <c r="V93" s="980"/>
      <c r="W93" s="980"/>
      <c r="X93" s="980"/>
      <c r="Y93" s="967" t="str">
        <f>IF('Master sheet'!$D$14="Hindi","कुल उपस्थिति :-","Total Attendance :-")</f>
        <v>कुल उपस्थिति :-</v>
      </c>
      <c r="Z93" s="967"/>
      <c r="AA93" s="967"/>
      <c r="AB93" s="967"/>
      <c r="AC93" s="976">
        <f>IFERROR(IF(AND(AD74=""),"",VLOOKUP(AD74,Marks,151,0)),"")</f>
        <v>330</v>
      </c>
      <c r="AD93" s="976"/>
      <c r="AE93" s="976"/>
      <c r="AF93" s="976"/>
    </row>
    <row r="94" spans="1:39" s="41" customFormat="1" ht="21" customHeight="1">
      <c r="A94" s="92">
        <f>IF(N74="","",A93+1)</f>
        <v>28</v>
      </c>
      <c r="B94" s="967" t="str">
        <f>IF('Master sheet'!$D$14="Hindi","परिणाम :-","Result :-")</f>
        <v>परिणाम :-</v>
      </c>
      <c r="C94" s="967"/>
      <c r="D94" s="967"/>
      <c r="E94" s="977" t="str">
        <f>IFERROR(IF(AND(N74=""),"",VLOOKUP(N74,Marks,149,0)),"")</f>
        <v>कक्षोंन्नति</v>
      </c>
      <c r="F94" s="977"/>
      <c r="G94" s="977"/>
      <c r="H94" s="977"/>
      <c r="I94" s="967" t="str">
        <f>IF('Master sheet'!$D$14="Hindi","परिणाम प्रतिशत में :-","Result in Percentage :-")</f>
        <v>परिणाम प्रतिशत में :-</v>
      </c>
      <c r="J94" s="967"/>
      <c r="K94" s="967"/>
      <c r="L94" s="967"/>
      <c r="M94" s="978">
        <f>IFERROR(IF(AND(N74=""),"",VLOOKUP(N74,Marks,146,0)),"")</f>
        <v>89.571428571428569</v>
      </c>
      <c r="N94" s="978"/>
      <c r="O94" s="978"/>
      <c r="P94" s="978"/>
      <c r="Q94" s="1006"/>
      <c r="R94" s="967" t="str">
        <f>IF('Master sheet'!$D$14="Hindi","परिणाम :-","Result :-")</f>
        <v>परिणाम :-</v>
      </c>
      <c r="S94" s="967"/>
      <c r="T94" s="967"/>
      <c r="U94" s="977" t="str">
        <f>IFERROR(IF(AND(AD74=""),"",VLOOKUP(AD74,Marks,149,0)),"")</f>
        <v>कक्षोंन्नति</v>
      </c>
      <c r="V94" s="977"/>
      <c r="W94" s="977"/>
      <c r="X94" s="977"/>
      <c r="Y94" s="967" t="str">
        <f>IF('Master sheet'!$D$14="Hindi","परिणाम प्रतिशत में :-","Result in Percentage :-")</f>
        <v>परिणाम प्रतिशत में :-</v>
      </c>
      <c r="Z94" s="967"/>
      <c r="AA94" s="967"/>
      <c r="AB94" s="967"/>
      <c r="AC94" s="978">
        <f>IFERROR(IF(AND(AD74=""),"",VLOOKUP(AD74,Marks,146,0)),"")</f>
        <v>91.142857142857139</v>
      </c>
      <c r="AD94" s="978"/>
      <c r="AE94" s="978"/>
      <c r="AF94" s="978"/>
    </row>
    <row r="95" spans="1:39" s="41" customFormat="1" ht="21" customHeight="1">
      <c r="A95" s="92">
        <f>IF(N74="","",A94+1)</f>
        <v>29</v>
      </c>
      <c r="B95" s="967" t="str">
        <f>IF('Master sheet'!$D$14="Hindi","ग्रेड :-","Grade :-")</f>
        <v>ग्रेड :-</v>
      </c>
      <c r="C95" s="967"/>
      <c r="D95" s="967"/>
      <c r="E95" s="973" t="str">
        <f>IFERROR(IF(AND(N74=""),"",VLOOKUP(N74,Marks,152,0)),"")</f>
        <v>A</v>
      </c>
      <c r="F95" s="973"/>
      <c r="G95" s="973"/>
      <c r="H95" s="973"/>
      <c r="I95" s="967" t="str">
        <f>IF('Master sheet'!$D$14="Hindi","कक्षा में स्थान :-","Position in the Class :-")</f>
        <v>कक्षा में स्थान :-</v>
      </c>
      <c r="J95" s="967"/>
      <c r="K95" s="967"/>
      <c r="L95" s="967"/>
      <c r="M95" s="968">
        <f>IFERROR(IF(AND(N74=""),"",VLOOKUP(N74,Marks,148,0)),"")</f>
        <v>4.9999999999999964</v>
      </c>
      <c r="N95" s="968"/>
      <c r="O95" s="968"/>
      <c r="P95" s="968"/>
      <c r="Q95" s="1006"/>
      <c r="R95" s="967" t="str">
        <f>IF('Master sheet'!$D$14="Hindi","ग्रेड :-","Grade :-")</f>
        <v>ग्रेड :-</v>
      </c>
      <c r="S95" s="967"/>
      <c r="T95" s="967"/>
      <c r="U95" s="973" t="str">
        <f>IFERROR(IF(AND(AD74=""),"",VLOOKUP(AD74,Marks,152,0)),"")</f>
        <v>A</v>
      </c>
      <c r="V95" s="973"/>
      <c r="W95" s="973"/>
      <c r="X95" s="973"/>
      <c r="Y95" s="967" t="str">
        <f>IF('Master sheet'!$D$14="Hindi","कक्षा में स्थान :-","Position in the Class :-")</f>
        <v>कक्षा में स्थान :-</v>
      </c>
      <c r="Z95" s="967"/>
      <c r="AA95" s="967"/>
      <c r="AB95" s="967"/>
      <c r="AC95" s="968">
        <f>IFERROR(IF(AND(AD74=""),"",VLOOKUP(AD74,Marks,148,0)),"")</f>
        <v>0.99999999999999756</v>
      </c>
      <c r="AD95" s="968"/>
      <c r="AE95" s="968"/>
      <c r="AF95" s="968"/>
    </row>
    <row r="96" spans="1:39" s="41" customFormat="1" ht="21" customHeight="1">
      <c r="A96" s="92">
        <f>IF(N74="","",A95+1)</f>
        <v>30</v>
      </c>
      <c r="B96" s="1003" t="str">
        <f>IF('Master sheet'!$D$14="Hindi","परीक्षा परिणाम घोषणा दिनांक :-","Result Declaration Date :-")</f>
        <v>परीक्षा परिणाम घोषणा दिनांक :-</v>
      </c>
      <c r="C96" s="1003"/>
      <c r="D96" s="1003"/>
      <c r="E96" s="984">
        <f>IFERROR(IF(AND(N74=""),"",'Master sheet'!$D$13),"")</f>
        <v>45793</v>
      </c>
      <c r="F96" s="984"/>
      <c r="G96" s="984"/>
      <c r="H96" s="498"/>
      <c r="I96" s="967" t="str">
        <f>IF('Master sheet'!$D$14="Hindi","श्रेणी  :-","Division  :-")</f>
        <v>श्रेणी  :-</v>
      </c>
      <c r="J96" s="967"/>
      <c r="K96" s="967"/>
      <c r="L96" s="967"/>
      <c r="M96" s="974" t="str">
        <f>IFERROR(IF(AND(N74=""),"",VLOOKUP(N74,Marks,147,0)),"")</f>
        <v>I</v>
      </c>
      <c r="N96" s="974"/>
      <c r="O96" s="974"/>
      <c r="P96" s="974"/>
      <c r="Q96" s="1006"/>
      <c r="R96" s="1003" t="str">
        <f>IF('Master sheet'!$D$14="Hindi","परीक्षा परिणाम घोषणा दिनांक :-","Result Declaration Date :-")</f>
        <v>परीक्षा परिणाम घोषणा दिनांक :-</v>
      </c>
      <c r="S96" s="1003"/>
      <c r="T96" s="1003"/>
      <c r="U96" s="984">
        <f>IFERROR(IF(AND(AD74=""),"",'Master sheet'!$D$13),"")</f>
        <v>45793</v>
      </c>
      <c r="V96" s="984"/>
      <c r="W96" s="984"/>
      <c r="X96" s="498"/>
      <c r="Y96" s="967" t="str">
        <f>IF('Master sheet'!$D$14="Hindi","श्रेणी  :-","Division  :-")</f>
        <v>श्रेणी  :-</v>
      </c>
      <c r="Z96" s="967"/>
      <c r="AA96" s="967"/>
      <c r="AB96" s="967"/>
      <c r="AC96" s="974" t="str">
        <f>IFERROR(IF(AND(AD74=""),"",VLOOKUP(AD74,Marks,147,0)),"")</f>
        <v>I</v>
      </c>
      <c r="AD96" s="974"/>
      <c r="AE96" s="974"/>
      <c r="AF96" s="974"/>
    </row>
    <row r="97" spans="1:39" s="41" customFormat="1" ht="39" customHeight="1">
      <c r="A97" s="92">
        <f>IF(N74="","",A96+1)</f>
        <v>31</v>
      </c>
      <c r="B97" s="981" t="str">
        <f>IFERROR(IF(AND(N74=""),"",'Result Sheet'!$EV$211),"")</f>
        <v>( PRADIP SINGH RAJAWAT )</v>
      </c>
      <c r="C97" s="981"/>
      <c r="D97" s="981"/>
      <c r="E97" s="981"/>
      <c r="F97" s="982" t="str">
        <f>IF(AND(N74=""),"",CONCATENATE("(",'Master sheet'!$D$17," )"))</f>
        <v>(Suresh Kumar )</v>
      </c>
      <c r="G97" s="982"/>
      <c r="H97" s="982"/>
      <c r="I97" s="982"/>
      <c r="J97" s="982"/>
      <c r="K97" s="982" t="str">
        <f>IF(AND(N74=""),"",CONCATENATE("(",'Master sheet'!$D$15," )"))</f>
        <v>(USHA PALIYA )</v>
      </c>
      <c r="L97" s="982"/>
      <c r="M97" s="982"/>
      <c r="N97" s="982"/>
      <c r="O97" s="982"/>
      <c r="P97" s="982"/>
      <c r="Q97" s="1006"/>
      <c r="R97" s="981" t="str">
        <f>IFERROR(IF(AND(AD74=""),"",'Result Sheet'!$EV$211),"")</f>
        <v>( PRADIP SINGH RAJAWAT )</v>
      </c>
      <c r="S97" s="981"/>
      <c r="T97" s="981"/>
      <c r="U97" s="981"/>
      <c r="V97" s="982" t="str">
        <f>IF(AND(AD74=""),"",CONCATENATE("(",'Master sheet'!$D$17," )"))</f>
        <v>(Suresh Kumar )</v>
      </c>
      <c r="W97" s="982"/>
      <c r="X97" s="982"/>
      <c r="Y97" s="982"/>
      <c r="Z97" s="982"/>
      <c r="AA97" s="982" t="str">
        <f>IF(AND(AD74=""),"",CONCATENATE("(",'Master sheet'!$D$15," )"))</f>
        <v>(USHA PALIYA )</v>
      </c>
      <c r="AB97" s="982"/>
      <c r="AC97" s="982"/>
      <c r="AD97" s="982"/>
      <c r="AE97" s="982"/>
      <c r="AF97" s="982"/>
    </row>
    <row r="98" spans="1:39" s="41" customFormat="1" ht="21" customHeight="1">
      <c r="A98" s="92">
        <f>IF(N74="","",A97+1)</f>
        <v>32</v>
      </c>
      <c r="B98" s="949" t="str">
        <f>IF('Master sheet'!$D$14="Hindi","हस्ताक्षर कक्षाध्यापक","Signature of the class teacher")</f>
        <v>हस्ताक्षर कक्षाध्यापक</v>
      </c>
      <c r="C98" s="949"/>
      <c r="D98" s="949"/>
      <c r="E98" s="949"/>
      <c r="F98" s="949" t="str">
        <f>IF('Master sheet'!$D$14="Hindi","हस्ताक्षर परीक्षा प्रभारी","Signature of the exam. Incharge")</f>
        <v>हस्ताक्षर परीक्षा प्रभारी</v>
      </c>
      <c r="G98" s="949"/>
      <c r="H98" s="949"/>
      <c r="I98" s="949"/>
      <c r="J98" s="949"/>
      <c r="K98" s="949" t="str">
        <f>IF('Master sheet'!$D$14="Hindi","हस्ताक्षर संस्था प्रधान","Head of Institute's Signature")</f>
        <v>हस्ताक्षर संस्था प्रधान</v>
      </c>
      <c r="L98" s="949"/>
      <c r="M98" s="949"/>
      <c r="N98" s="949"/>
      <c r="O98" s="949"/>
      <c r="P98" s="949"/>
      <c r="Q98" s="1006"/>
      <c r="R98" s="949" t="str">
        <f>IF('Master sheet'!$D$14="Hindi","हस्ताक्षर कक्षाध्यापक","Signature of the class teacher")</f>
        <v>हस्ताक्षर कक्षाध्यापक</v>
      </c>
      <c r="S98" s="949"/>
      <c r="T98" s="949"/>
      <c r="U98" s="949"/>
      <c r="V98" s="949" t="str">
        <f>IF('Master sheet'!$D$14="Hindi","हस्ताक्षर परीक्षा प्रभारी","Signature of the exam. Incharge")</f>
        <v>हस्ताक्षर परीक्षा प्रभारी</v>
      </c>
      <c r="W98" s="949"/>
      <c r="X98" s="949"/>
      <c r="Y98" s="949"/>
      <c r="Z98" s="949"/>
      <c r="AA98" s="949" t="str">
        <f>IF('Master sheet'!$D$14="Hindi","हस्ताक्षर संस्था प्रधान","Head of Institute's Signature")</f>
        <v>हस्ताक्षर संस्था प्रधान</v>
      </c>
      <c r="AB98" s="949"/>
      <c r="AC98" s="949"/>
      <c r="AD98" s="949"/>
      <c r="AE98" s="949"/>
      <c r="AF98" s="949"/>
    </row>
    <row r="100" spans="1:39" s="41" customFormat="1" ht="21.95" customHeight="1">
      <c r="A100" s="91">
        <f>IF(N107="","",1)</f>
        <v>1</v>
      </c>
      <c r="B100" s="950" t="str">
        <f>IF('Master sheet'!$D$14="Hindi","वार्षिक रिपोर्ट कार्ड ","Report Card")</f>
        <v xml:space="preserve">वार्षिक रिपोर्ट कार्ड </v>
      </c>
      <c r="C100" s="950"/>
      <c r="D100" s="950"/>
      <c r="E100" s="950"/>
      <c r="F100" s="950"/>
      <c r="G100" s="950"/>
      <c r="H100" s="950"/>
      <c r="I100" s="950"/>
      <c r="J100" s="950"/>
      <c r="K100" s="950"/>
      <c r="L100" s="950"/>
      <c r="M100" s="950"/>
      <c r="N100" s="950"/>
      <c r="O100" s="950"/>
      <c r="P100" s="950"/>
      <c r="Q100" s="1006" t="s">
        <v>91</v>
      </c>
      <c r="R100" s="950" t="str">
        <f>IF('Master sheet'!$D$14="Hindi","वार्षिक रिपोर्ट कार्ड ","Report Card")</f>
        <v xml:space="preserve">वार्षिक रिपोर्ट कार्ड </v>
      </c>
      <c r="S100" s="950"/>
      <c r="T100" s="950"/>
      <c r="U100" s="950"/>
      <c r="V100" s="950"/>
      <c r="W100" s="950"/>
      <c r="X100" s="950"/>
      <c r="Y100" s="950"/>
      <c r="Z100" s="950"/>
      <c r="AA100" s="950"/>
      <c r="AB100" s="950"/>
      <c r="AC100" s="950"/>
      <c r="AD100" s="950"/>
      <c r="AE100" s="950"/>
      <c r="AF100" s="950"/>
    </row>
    <row r="101" spans="1:39" s="41" customFormat="1" ht="21.95" customHeight="1">
      <c r="A101" s="92">
        <f>IF(N107="","",A100+1)</f>
        <v>2</v>
      </c>
      <c r="B101" s="961" t="str">
        <f>IF('Master sheet'!$D$14="Hindi","शिक्षा विभाग, राजस्थान सरकार","Education Department, Rajasthan Government")</f>
        <v>शिक्षा विभाग, राजस्थान सरकार</v>
      </c>
      <c r="C101" s="961"/>
      <c r="D101" s="961"/>
      <c r="E101" s="961"/>
      <c r="F101" s="961"/>
      <c r="G101" s="961"/>
      <c r="H101" s="961"/>
      <c r="I101" s="961"/>
      <c r="J101" s="961"/>
      <c r="K101" s="961"/>
      <c r="L101" s="961"/>
      <c r="M101" s="961"/>
      <c r="N101" s="961"/>
      <c r="O101" s="961"/>
      <c r="P101" s="961"/>
      <c r="Q101" s="1006"/>
      <c r="R101" s="961" t="str">
        <f>IF('Master sheet'!$D$14="Hindi","शिक्षा विभाग, राजस्थान सरकार","Education Department, Rajasthan Government")</f>
        <v>शिक्षा विभाग, राजस्थान सरकार</v>
      </c>
      <c r="S101" s="961"/>
      <c r="T101" s="961"/>
      <c r="U101" s="961"/>
      <c r="V101" s="961"/>
      <c r="W101" s="961"/>
      <c r="X101" s="961"/>
      <c r="Y101" s="961"/>
      <c r="Z101" s="961"/>
      <c r="AA101" s="961"/>
      <c r="AB101" s="961"/>
      <c r="AC101" s="961"/>
      <c r="AD101" s="961"/>
      <c r="AE101" s="961"/>
      <c r="AF101" s="961"/>
    </row>
    <row r="102" spans="1:39" s="41" customFormat="1" ht="21.95" customHeight="1">
      <c r="A102" s="92">
        <f>IF(N107="","",A101+1)</f>
        <v>3</v>
      </c>
      <c r="B102" s="1007" t="str">
        <f>IF('Master sheet'!$D$14="Hindi","विद्यालय का नाम :-","School Name :- ")</f>
        <v>विद्यालय का नाम :-</v>
      </c>
      <c r="C102" s="1007"/>
      <c r="D102" s="1007"/>
      <c r="E102" s="1008" t="str">
        <f>IF(AND(N107=""),"",IF('Master sheet'!$D$14="Hindi",'Master sheet'!$D$8,'Master sheet'!$D$7))</f>
        <v>महात्मा गाँधी राजकीय विद्यालय (अंग्रेजी माध्यम) बर, ब्यावर</v>
      </c>
      <c r="F102" s="1008"/>
      <c r="G102" s="1008"/>
      <c r="H102" s="1008"/>
      <c r="I102" s="1008"/>
      <c r="J102" s="1008"/>
      <c r="K102" s="1008"/>
      <c r="L102" s="1008"/>
      <c r="M102" s="1008"/>
      <c r="N102" s="1008"/>
      <c r="O102" s="1008"/>
      <c r="P102" s="1008"/>
      <c r="Q102" s="1006"/>
      <c r="R102" s="1007" t="str">
        <f>IF('Master sheet'!$D$14="Hindi","विद्यालय का नाम :-","School Name :- ")</f>
        <v>विद्यालय का नाम :-</v>
      </c>
      <c r="S102" s="1007"/>
      <c r="T102" s="1007"/>
      <c r="U102" s="1008" t="str">
        <f>IF(AND(AD107=""),"",IF('Master sheet'!$D$14="Hindi",'Master sheet'!$D$8,'Master sheet'!$D$7))</f>
        <v>महात्मा गाँधी राजकीय विद्यालय (अंग्रेजी माध्यम) बर, ब्यावर</v>
      </c>
      <c r="V102" s="1008"/>
      <c r="W102" s="1008"/>
      <c r="X102" s="1008"/>
      <c r="Y102" s="1008"/>
      <c r="Z102" s="1008"/>
      <c r="AA102" s="1008"/>
      <c r="AB102" s="1008"/>
      <c r="AC102" s="1008"/>
      <c r="AD102" s="1008"/>
      <c r="AE102" s="1008"/>
      <c r="AF102" s="1008"/>
    </row>
    <row r="103" spans="1:39" s="41" customFormat="1" ht="15.75" customHeight="1">
      <c r="A103" s="92">
        <f>IF(N107="","",A102+1)</f>
        <v>4</v>
      </c>
      <c r="B103" s="322"/>
      <c r="C103" s="322"/>
      <c r="D103" s="322"/>
      <c r="E103" s="1004" t="str">
        <f>IF(AND(N107=""),"",IF('Master sheet'!$D$14="Hindi",CONCATENATE("(विद्यालय मान्यता क्रमांक व वर्ष : ","  ",'Master sheet'!$D$6),CONCATENATE("(School Recognition Number &amp; Years : ","  ",'Master sheet'!$D$6)))</f>
        <v>(विद्यालय मान्यता क्रमांक व वर्ष :   शिक्षा/पाली/1995/2001</v>
      </c>
      <c r="F103" s="1004"/>
      <c r="G103" s="1004"/>
      <c r="H103" s="1004"/>
      <c r="I103" s="1004"/>
      <c r="J103" s="1004"/>
      <c r="K103" s="1004"/>
      <c r="L103" s="1004"/>
      <c r="M103" s="1004"/>
      <c r="N103" s="1004"/>
      <c r="O103" s="1004"/>
      <c r="P103" s="1004"/>
      <c r="Q103" s="1006"/>
      <c r="R103" s="322"/>
      <c r="S103" s="322"/>
      <c r="T103" s="322"/>
      <c r="U103" s="1004" t="str">
        <f>IF(AND(AD107=""),"",IF('Master sheet'!$D$14="Hindi",CONCATENATE("(विद्यालय मान्यता क्रमांक व वर्ष : ","  ",'Master sheet'!$D$6),CONCATENATE("(School Recognition Number &amp; Years : ","  ",'Master sheet'!$D$6)))</f>
        <v>(विद्यालय मान्यता क्रमांक व वर्ष :   शिक्षा/पाली/1995/2001</v>
      </c>
      <c r="V103" s="1004"/>
      <c r="W103" s="1004"/>
      <c r="X103" s="1004"/>
      <c r="Y103" s="1004"/>
      <c r="Z103" s="1004"/>
      <c r="AA103" s="1004"/>
      <c r="AB103" s="1004"/>
      <c r="AC103" s="1004"/>
      <c r="AD103" s="1004"/>
      <c r="AE103" s="1004"/>
      <c r="AF103" s="1004"/>
    </row>
    <row r="104" spans="1:39" s="41" customFormat="1" ht="21.95" customHeight="1">
      <c r="A104" s="92">
        <f>IF(N107="","",A103+1)</f>
        <v>5</v>
      </c>
      <c r="B104" s="319" t="str">
        <f>IF('Master sheet'!$D$14="Hindi","कक्षा  :-","CLASS :- ")</f>
        <v>कक्षा  :-</v>
      </c>
      <c r="C104" s="969">
        <f>IFERROR(IF(AND(N107=""),"",VLOOKUP(N107,Marks,2,0)),"")</f>
        <v>3</v>
      </c>
      <c r="D104" s="969"/>
      <c r="E104" s="970" t="str">
        <f>IF('Master sheet'!$D$14="Hindi","सेक्शन :-","Section :- ")</f>
        <v>सेक्शन :-</v>
      </c>
      <c r="F104" s="970"/>
      <c r="G104" s="970"/>
      <c r="H104" s="969" t="str">
        <f>IFERROR(IF(AND(N107=""),"",VLOOKUP(N107,Marks,3,0)),"")</f>
        <v>A</v>
      </c>
      <c r="I104" s="969"/>
      <c r="J104" s="971" t="str">
        <f>IF('Master sheet'!$D$14="Hindi","सत्र :- ","Session :- ")</f>
        <v xml:space="preserve">सत्र :- </v>
      </c>
      <c r="K104" s="971"/>
      <c r="L104" s="971"/>
      <c r="M104" s="971"/>
      <c r="N104" s="972" t="str">
        <f>IF(AND(N107=""),"",'Class 3rd'!$I$2)</f>
        <v>2024-2025</v>
      </c>
      <c r="O104" s="972"/>
      <c r="P104" s="972"/>
      <c r="Q104" s="1006"/>
      <c r="R104" s="319" t="str">
        <f>IF('Master sheet'!$D$14="Hindi","कक्षा  :-","CLASS :- ")</f>
        <v>कक्षा  :-</v>
      </c>
      <c r="S104" s="969">
        <f>IFERROR(IF(AND(AD107=""),"",VLOOKUP(AD107,Marks,2,0)),"")</f>
        <v>3</v>
      </c>
      <c r="T104" s="969"/>
      <c r="U104" s="970" t="str">
        <f>IF('Master sheet'!$D$14="Hindi","सेक्शन :-","Section :- ")</f>
        <v>सेक्शन :-</v>
      </c>
      <c r="V104" s="970"/>
      <c r="W104" s="970"/>
      <c r="X104" s="969" t="str">
        <f>IFERROR(IF(AND(AD107=""),"",VLOOKUP(AD107,Marks,3,0)),"")</f>
        <v>A</v>
      </c>
      <c r="Y104" s="969"/>
      <c r="Z104" s="971" t="str">
        <f>IF('Master sheet'!$D$14="Hindi","सत्र :- ","Session :- ")</f>
        <v xml:space="preserve">सत्र :- </v>
      </c>
      <c r="AA104" s="971"/>
      <c r="AB104" s="971"/>
      <c r="AC104" s="971"/>
      <c r="AD104" s="972" t="str">
        <f>IF(AND(AD107=""),"",'Class 3rd'!$I$2)</f>
        <v>2024-2025</v>
      </c>
      <c r="AE104" s="972"/>
      <c r="AF104" s="972"/>
    </row>
    <row r="105" spans="1:39" s="41" customFormat="1" ht="21.95" customHeight="1">
      <c r="A105" s="92">
        <f>IF(N107="","",A104+1)</f>
        <v>6</v>
      </c>
      <c r="B105" s="953" t="str">
        <f>IF('Master sheet'!$D$14="Hindi","विद्यार्थी का नाम :-","Student's Name :-")</f>
        <v>विद्यार्थी का नाम :-</v>
      </c>
      <c r="C105" s="953"/>
      <c r="D105" s="953"/>
      <c r="E105" s="957" t="str">
        <f>IFERROR(IF(AND(N107=""),"",VLOOKUP(N107,Marks,6,0)),"")</f>
        <v>DAKSH PRAJAPAT</v>
      </c>
      <c r="F105" s="957"/>
      <c r="G105" s="957"/>
      <c r="H105" s="957"/>
      <c r="I105" s="957"/>
      <c r="J105" s="952" t="str">
        <f>IF('Master sheet'!$D$14="Hindi","प्रवेशांक :","SR. NO. :")</f>
        <v>प्रवेशांक :</v>
      </c>
      <c r="K105" s="952"/>
      <c r="L105" s="952"/>
      <c r="M105" s="952"/>
      <c r="N105" s="958">
        <f>IFERROR(IF(AND(N107=""),"",VLOOKUP(N107,Marks,5,0)),"")</f>
        <v>942</v>
      </c>
      <c r="O105" s="958"/>
      <c r="P105" s="958"/>
      <c r="Q105" s="1006"/>
      <c r="R105" s="953" t="str">
        <f>IF('Master sheet'!$D$14="Hindi","विद्यार्थी का नाम :-","Student's Name :-")</f>
        <v>विद्यार्थी का नाम :-</v>
      </c>
      <c r="S105" s="953"/>
      <c r="T105" s="953"/>
      <c r="U105" s="957" t="str">
        <f>IFERROR(IF(AND(AD107=""),"",VLOOKUP(AD107,Marks,6,0)),"")</f>
        <v>DIVYA BAGRI</v>
      </c>
      <c r="V105" s="957"/>
      <c r="W105" s="957"/>
      <c r="X105" s="957"/>
      <c r="Y105" s="957"/>
      <c r="Z105" s="952" t="str">
        <f>IF('Master sheet'!$D$14="Hindi","प्रवेशांक :","SR. NO. :")</f>
        <v>प्रवेशांक :</v>
      </c>
      <c r="AA105" s="952"/>
      <c r="AB105" s="952"/>
      <c r="AC105" s="952"/>
      <c r="AD105" s="958">
        <f>IFERROR(IF(AND(AD107=""),"",VLOOKUP(AD107,Marks,5,0)),"")</f>
        <v>925</v>
      </c>
      <c r="AE105" s="958"/>
      <c r="AF105" s="958"/>
    </row>
    <row r="106" spans="1:39" s="41" customFormat="1" ht="21.95" customHeight="1">
      <c r="A106" s="92">
        <f>IF(N107="","",A105+1)</f>
        <v>7</v>
      </c>
      <c r="B106" s="953" t="str">
        <f>IF('Master sheet'!$D$14="Hindi","पिता का नाम :-","Father's Name :-")</f>
        <v>पिता का नाम :-</v>
      </c>
      <c r="C106" s="953"/>
      <c r="D106" s="953"/>
      <c r="E106" s="957" t="str">
        <f>IFERROR(IF(AND(N107=""),"",VLOOKUP(N107,Marks,7,0)),"")</f>
        <v>PRAKASH PRAJAPAT</v>
      </c>
      <c r="F106" s="957"/>
      <c r="G106" s="957"/>
      <c r="H106" s="957"/>
      <c r="I106" s="957"/>
      <c r="J106" s="952" t="str">
        <f>IF('Master sheet'!$D$14="Hindi","जन्म तिथि :","Date of Birth :")</f>
        <v>जन्म तिथि :</v>
      </c>
      <c r="K106" s="952"/>
      <c r="L106" s="952"/>
      <c r="M106" s="952"/>
      <c r="N106" s="959" t="str">
        <f>IFERROR(IF(AND(N107=""),"",VLOOKUP(N107,Marks,4,0)),"")</f>
        <v>28-09-2015</v>
      </c>
      <c r="O106" s="959"/>
      <c r="P106" s="959"/>
      <c r="Q106" s="1006"/>
      <c r="R106" s="953" t="str">
        <f>IF('Master sheet'!$D$14="Hindi","पिता का नाम :-","Father's Name :-")</f>
        <v>पिता का नाम :-</v>
      </c>
      <c r="S106" s="953"/>
      <c r="T106" s="953"/>
      <c r="U106" s="957" t="str">
        <f>IFERROR(IF(AND(AD107=""),"",VLOOKUP(AD107,Marks,7,0)),"")</f>
        <v>MUKESH</v>
      </c>
      <c r="V106" s="957"/>
      <c r="W106" s="957"/>
      <c r="X106" s="957"/>
      <c r="Y106" s="957"/>
      <c r="Z106" s="952" t="str">
        <f>IF('Master sheet'!$D$14="Hindi","जन्म तिथि :","Date of Birth :")</f>
        <v>जन्म तिथि :</v>
      </c>
      <c r="AA106" s="952"/>
      <c r="AB106" s="952"/>
      <c r="AC106" s="952"/>
      <c r="AD106" s="959" t="str">
        <f>IFERROR(IF(AND(AD107=""),"",VLOOKUP(AD107,Marks,4,0)),"")</f>
        <v>26-10-2015</v>
      </c>
      <c r="AE106" s="959"/>
      <c r="AF106" s="959"/>
    </row>
    <row r="107" spans="1:39" s="41" customFormat="1" ht="18" customHeight="1">
      <c r="A107" s="92">
        <f>IF(N107="","",A106+1)</f>
        <v>8</v>
      </c>
      <c r="B107" s="953" t="str">
        <f>IF('Master sheet'!$D$14="Hindi","माता का नाम :-","Mother's Name :-")</f>
        <v>माता का नाम :-</v>
      </c>
      <c r="C107" s="953"/>
      <c r="D107" s="953"/>
      <c r="E107" s="957" t="str">
        <f>IFERROR(IF(AND(N107=""),"",VLOOKUP(N107,Marks,8,0)),"")</f>
        <v>REKHA PRAJAPATI</v>
      </c>
      <c r="F107" s="957"/>
      <c r="G107" s="957"/>
      <c r="H107" s="957"/>
      <c r="I107" s="957"/>
      <c r="J107" s="952" t="str">
        <f>IF('Master sheet'!$D$14="Hindi","रोल नंबर :-","Roll No. :")</f>
        <v>रोल नंबर :-</v>
      </c>
      <c r="K107" s="952"/>
      <c r="L107" s="952"/>
      <c r="M107" s="952"/>
      <c r="N107" s="963">
        <f>IF(AD74="","",IF(AND(AD74+1&gt;$AN$7),"",AD74+1))</f>
        <v>307</v>
      </c>
      <c r="O107" s="963"/>
      <c r="P107" s="963"/>
      <c r="Q107" s="1006"/>
      <c r="R107" s="953" t="str">
        <f>IF('Master sheet'!$D$14="Hindi","माता का नाम :-","Mother's Name :-")</f>
        <v>माता का नाम :-</v>
      </c>
      <c r="S107" s="953"/>
      <c r="T107" s="953"/>
      <c r="U107" s="957" t="str">
        <f>IFERROR(IF(AND(AD107=""),"",VLOOKUP(AD107,Marks,8,0)),"")</f>
        <v>SEEMA</v>
      </c>
      <c r="V107" s="957"/>
      <c r="W107" s="957"/>
      <c r="X107" s="957"/>
      <c r="Y107" s="957"/>
      <c r="Z107" s="952" t="str">
        <f>IF('Master sheet'!$D$14="Hindi","रोल नंबर :-","Roll No. :")</f>
        <v>रोल नंबर :-</v>
      </c>
      <c r="AA107" s="952"/>
      <c r="AB107" s="952"/>
      <c r="AC107" s="952"/>
      <c r="AD107" s="1005">
        <f>IF(N107="","",IF(AND(N107+1&gt;$AN$7),"",N107+1))</f>
        <v>308</v>
      </c>
      <c r="AE107" s="1005"/>
      <c r="AF107" s="1005"/>
    </row>
    <row r="108" spans="1:39" s="41" customFormat="1" ht="10.5" customHeight="1">
      <c r="A108" s="92">
        <f>IF(N107="","",A107+1)</f>
        <v>9</v>
      </c>
      <c r="B108" s="321"/>
      <c r="C108" s="321"/>
      <c r="D108" s="321"/>
      <c r="E108" s="318"/>
      <c r="F108" s="318"/>
      <c r="G108" s="318"/>
      <c r="H108" s="318"/>
      <c r="I108" s="318"/>
      <c r="J108" s="317"/>
      <c r="K108" s="317"/>
      <c r="L108" s="317"/>
      <c r="M108" s="317"/>
      <c r="N108" s="320"/>
      <c r="O108" s="320"/>
      <c r="P108" s="320"/>
      <c r="Q108" s="1006"/>
      <c r="R108" s="66"/>
      <c r="S108" s="66"/>
      <c r="T108" s="66"/>
      <c r="U108" s="67"/>
      <c r="V108" s="67"/>
      <c r="W108" s="67"/>
      <c r="X108" s="66"/>
      <c r="Y108" s="66"/>
      <c r="Z108" s="68"/>
      <c r="AA108" s="68"/>
      <c r="AB108" s="68"/>
      <c r="AC108" s="42"/>
      <c r="AD108" s="42"/>
      <c r="AE108" s="42"/>
      <c r="AF108" s="42"/>
    </row>
    <row r="109" spans="1:39" s="41" customFormat="1" ht="21" customHeight="1">
      <c r="A109" s="92">
        <f>IF(N107="","",A108+1)</f>
        <v>10</v>
      </c>
      <c r="B109" s="674" t="str">
        <f>IF('Master sheet'!$D$14="Hindi","विषय","Subject")</f>
        <v>विषय</v>
      </c>
      <c r="C109" s="975" t="str">
        <f>IF('Master sheet'!$D$14="Hindi","सामयिक परख","Test")</f>
        <v>सामयिक परख</v>
      </c>
      <c r="D109" s="975"/>
      <c r="E109" s="975"/>
      <c r="F109" s="975"/>
      <c r="G109" s="960" t="str">
        <f>IF('Master sheet'!$D$14="Hindi","अर्द्धवार्षिक","Half Yearly")</f>
        <v>अर्द्धवार्षिक</v>
      </c>
      <c r="H109" s="960"/>
      <c r="I109" s="960"/>
      <c r="J109" s="773" t="str">
        <f>IF('Master sheet'!$D$14="Hindi","अर्द्ध वा. तक योग","Total Till H.Y.")</f>
        <v>अर्द्ध वा. तक योग</v>
      </c>
      <c r="K109" s="960" t="str">
        <f>IF('Master sheet'!$D$14="Hindi","वार्षिक","Yearly")</f>
        <v>वार्षिक</v>
      </c>
      <c r="L109" s="960"/>
      <c r="M109" s="960"/>
      <c r="N109" s="742" t="str">
        <f>IF('Master sheet'!$D$14="Hindi","विषय कुल योग ","Subject Total")</f>
        <v xml:space="preserve">विषय कुल योग </v>
      </c>
      <c r="O109" s="954" t="str">
        <f>IF('Master sheet'!$D$14="Hindi","ग्रेड","Grade")</f>
        <v>ग्रेड</v>
      </c>
      <c r="P109" s="985" t="str">
        <f>IF('Master sheet'!$D$14="Hindi","परिणाम","Results")</f>
        <v>परिणाम</v>
      </c>
      <c r="Q109" s="1006"/>
      <c r="R109" s="674" t="str">
        <f>IF('Master sheet'!$D$14="Hindi","विषय","Subject")</f>
        <v>विषय</v>
      </c>
      <c r="S109" s="975" t="str">
        <f>IF('Master sheet'!$D$14="Hindi","सामयिक परख","Test")</f>
        <v>सामयिक परख</v>
      </c>
      <c r="T109" s="975"/>
      <c r="U109" s="975"/>
      <c r="V109" s="975"/>
      <c r="W109" s="960" t="str">
        <f>IF('Master sheet'!$D$14="Hindi","अर्द्धवार्षिक","Half Yearly")</f>
        <v>अर्द्धवार्षिक</v>
      </c>
      <c r="X109" s="960"/>
      <c r="Y109" s="960"/>
      <c r="Z109" s="773" t="str">
        <f>IF('Master sheet'!$D$14="Hindi","अर्द्ध वा. तक योग","Total Till H.Y.")</f>
        <v>अर्द्ध वा. तक योग</v>
      </c>
      <c r="AA109" s="960" t="str">
        <f>IF('Master sheet'!$D$14="Hindi","वार्षिक","Yearly")</f>
        <v>वार्षिक</v>
      </c>
      <c r="AB109" s="960"/>
      <c r="AC109" s="960"/>
      <c r="AD109" s="742" t="str">
        <f>IF('Master sheet'!$D$14="Hindi","विषय कुल योग ","Subject Total")</f>
        <v xml:space="preserve">विषय कुल योग </v>
      </c>
      <c r="AE109" s="954" t="str">
        <f>IF('Master sheet'!$D$14="Hindi","ग्रेड","Grade")</f>
        <v>ग्रेड</v>
      </c>
      <c r="AF109" s="985" t="str">
        <f>IF('Master sheet'!$D$14="Hindi","परिणाम","Results")</f>
        <v>परिणाम</v>
      </c>
    </row>
    <row r="110" spans="1:39" s="41" customFormat="1" ht="90.75" customHeight="1">
      <c r="A110" s="92">
        <f>IF(N107="","",A109+1)</f>
        <v>11</v>
      </c>
      <c r="B110" s="674"/>
      <c r="C110" s="246" t="str">
        <f>IF('Master sheet'!$D$14="Hindi","प्रथम परख ","First Test")</f>
        <v xml:space="preserve">प्रथम परख </v>
      </c>
      <c r="D110" s="246" t="str">
        <f>IF('Master sheet'!$D$14="Hindi","द्वितीय परख","Second Test")</f>
        <v>द्वितीय परख</v>
      </c>
      <c r="E110" s="246" t="str">
        <f>IF('Master sheet'!$D$14="Hindi","तृतीय परख","Third Test")</f>
        <v>तृतीय परख</v>
      </c>
      <c r="F110" s="246" t="str">
        <f>IF('Master sheet'!$D$14="Hindi","कुल योग ","Total")</f>
        <v xml:space="preserve">कुल योग </v>
      </c>
      <c r="G110" s="407" t="str">
        <f>IF('Master sheet'!$D$14="Hindi","लिखित","Written")</f>
        <v>लिखित</v>
      </c>
      <c r="H110" s="407" t="str">
        <f>IF('Master sheet'!$D$14="Hindi","मौखिक","Oral")</f>
        <v>मौखिक</v>
      </c>
      <c r="I110" s="407" t="str">
        <f>IF('Master sheet'!$D$14="Hindi","अर्द्ध वा. योग","H.Y. Total")</f>
        <v>अर्द्ध वा. योग</v>
      </c>
      <c r="J110" s="773"/>
      <c r="K110" s="407" t="str">
        <f>IF('Master sheet'!$D$14="Hindi","लिखित","Written")</f>
        <v>लिखित</v>
      </c>
      <c r="L110" s="407" t="str">
        <f>IF('Master sheet'!$D$14="Hindi","मौखिक","Oral")</f>
        <v>मौखिक</v>
      </c>
      <c r="M110" s="407" t="str">
        <f>IF('Master sheet'!$D$14="Hindi","वार्षिक योग","Yearly Total")</f>
        <v>वार्षिक योग</v>
      </c>
      <c r="N110" s="742"/>
      <c r="O110" s="955"/>
      <c r="P110" s="986"/>
      <c r="Q110" s="1006"/>
      <c r="R110" s="674"/>
      <c r="S110" s="246" t="str">
        <f>IF('Master sheet'!$D$14="Hindi","प्रथम परख ","First Test")</f>
        <v xml:space="preserve">प्रथम परख </v>
      </c>
      <c r="T110" s="246" t="str">
        <f>IF('Master sheet'!$D$14="Hindi","द्वितीय परख","Second Test")</f>
        <v>द्वितीय परख</v>
      </c>
      <c r="U110" s="246" t="str">
        <f>IF('Master sheet'!$D$14="Hindi","तृतीय परख","Third Test")</f>
        <v>तृतीय परख</v>
      </c>
      <c r="V110" s="246" t="str">
        <f>IF('Master sheet'!$D$14="Hindi","कुल योग ","Total")</f>
        <v xml:space="preserve">कुल योग </v>
      </c>
      <c r="W110" s="407" t="str">
        <f>IF('Master sheet'!$D$14="Hindi","लिखित","Written")</f>
        <v>लिखित</v>
      </c>
      <c r="X110" s="407" t="str">
        <f>IF('Master sheet'!$D$14="Hindi","मौखिक","Oral")</f>
        <v>मौखिक</v>
      </c>
      <c r="Y110" s="407" t="str">
        <f>IF('Master sheet'!$D$14="Hindi","अर्द्ध वा. योग","H.Y. Total")</f>
        <v>अर्द्ध वा. योग</v>
      </c>
      <c r="Z110" s="773"/>
      <c r="AA110" s="407" t="str">
        <f>IF('Master sheet'!$D$14="Hindi","लिखित","Written")</f>
        <v>लिखित</v>
      </c>
      <c r="AB110" s="407" t="str">
        <f>IF('Master sheet'!$D$14="Hindi","मौखिक","Oral")</f>
        <v>मौखिक</v>
      </c>
      <c r="AC110" s="407" t="str">
        <f>IF('Master sheet'!$D$14="Hindi","वार्षिक योग","Yearly Total")</f>
        <v>वार्षिक योग</v>
      </c>
      <c r="AD110" s="742"/>
      <c r="AE110" s="955"/>
      <c r="AF110" s="986"/>
    </row>
    <row r="111" spans="1:39" s="41" customFormat="1" ht="15.95" customHeight="1">
      <c r="A111" s="92">
        <f>IF(N107="","",A110+1)</f>
        <v>12</v>
      </c>
      <c r="B111" s="674"/>
      <c r="C111" s="490">
        <v>10</v>
      </c>
      <c r="D111" s="490">
        <v>10</v>
      </c>
      <c r="E111" s="490">
        <v>10</v>
      </c>
      <c r="F111" s="489">
        <f>IF(AND(C111="",D111="",E111=""),"",IF(AND(C111="NA",D111="NA",E111="NA"),"NA",SUM(C111:E111)))</f>
        <v>30</v>
      </c>
      <c r="G111" s="490">
        <v>50</v>
      </c>
      <c r="H111" s="490">
        <v>20</v>
      </c>
      <c r="I111" s="489">
        <f>IF(AND(G111="",H111=""),"",IF(AND(G111="NA",H111="NA"),"NA",SUM(G111:H111)))</f>
        <v>70</v>
      </c>
      <c r="J111" s="491">
        <f>IF(AND(I111="",F111=""),"",IF(AND(I111="NA",F111="NA"),"NA",SUM(I111,F111)))</f>
        <v>100</v>
      </c>
      <c r="K111" s="490">
        <v>60</v>
      </c>
      <c r="L111" s="490">
        <v>40</v>
      </c>
      <c r="M111" s="489">
        <f>IF(AND(K111="",L111=""),"",IF(AND(K111="NA",L111="NA"),"NA",SUM(K111:L111)))</f>
        <v>100</v>
      </c>
      <c r="N111" s="491">
        <f>IF(AND(J111="",M111=""),"",IF(AND(J111="NA",M111="NA"),"NA",SUM(J111,M111)))</f>
        <v>200</v>
      </c>
      <c r="O111" s="956"/>
      <c r="P111" s="987"/>
      <c r="Q111" s="1006"/>
      <c r="R111" s="674"/>
      <c r="S111" s="490">
        <v>10</v>
      </c>
      <c r="T111" s="490">
        <v>10</v>
      </c>
      <c r="U111" s="490">
        <v>10</v>
      </c>
      <c r="V111" s="489">
        <f>IF(AND(S111="",T111="",U111=""),"",IF(AND(S111="NA",T111="NA",U111="NA"),"NA",SUM(S111:U111)))</f>
        <v>30</v>
      </c>
      <c r="W111" s="490">
        <v>50</v>
      </c>
      <c r="X111" s="490">
        <v>20</v>
      </c>
      <c r="Y111" s="489">
        <f>IF(AND(W111="",X111=""),"",IF(AND(W111="NA",X111="NA"),"NA",SUM(W111:X111)))</f>
        <v>70</v>
      </c>
      <c r="Z111" s="491">
        <f>IF(AND(Y111="",V111=""),"",IF(AND(Y111="NA",V111="NA"),"NA",SUM(Y111,V111)))</f>
        <v>100</v>
      </c>
      <c r="AA111" s="490">
        <v>60</v>
      </c>
      <c r="AB111" s="490">
        <v>40</v>
      </c>
      <c r="AC111" s="489">
        <f>IF(AND(AA111="",AB111=""),"",IF(AND(AA111="NA",AB111="NA"),"NA",SUM(AA111:AB111)))</f>
        <v>100</v>
      </c>
      <c r="AD111" s="491">
        <f>IF(AND(Z111="",AC111=""),"",IF(AND(Z111="NA",AC111="NA"),"NA",SUM(Z111,AC111)))</f>
        <v>200</v>
      </c>
      <c r="AE111" s="956"/>
      <c r="AF111" s="987"/>
    </row>
    <row r="112" spans="1:39" s="41" customFormat="1" ht="21" customHeight="1">
      <c r="A112" s="92">
        <f>IF(N107="","",A111+1)</f>
        <v>13</v>
      </c>
      <c r="B112" s="410" t="str">
        <f>IF('Result Sheet'!$K$208="","",'Result Sheet'!$K$208)</f>
        <v>हिंदी</v>
      </c>
      <c r="C112" s="497">
        <f>IFERROR(IF(AND(N107=""),"",VLOOKUP(N107,Marks,11,0)),"")</f>
        <v>9</v>
      </c>
      <c r="D112" s="497">
        <f>IFERROR(IF(AND(N107=""),"",VLOOKUP(N107,Marks,12,0)),"")</f>
        <v>8</v>
      </c>
      <c r="E112" s="497">
        <f>IFERROR(IF(AND(N107=""),"",VLOOKUP(N107,Marks,13,0)),"")</f>
        <v>10</v>
      </c>
      <c r="F112" s="496">
        <f>IFERROR(IF(AND(N107=""),"",VLOOKUP(N107,Marks,14,0)),"")</f>
        <v>27</v>
      </c>
      <c r="G112" s="497">
        <f>IFERROR(IF(AND(N107=""),"",VLOOKUP(N107,Marks,15,0)),"")</f>
        <v>47</v>
      </c>
      <c r="H112" s="497">
        <f>IFERROR(IF(AND(N107=""),"",VLOOKUP(N107,Marks,16,0)),"")</f>
        <v>19</v>
      </c>
      <c r="I112" s="496">
        <f>IFERROR(IF(AND(N107=""),"",VLOOKUP(N107,Marks,17,0)),"")</f>
        <v>66</v>
      </c>
      <c r="J112" s="494">
        <f>IFERROR(IF(AND(N107=""),"",VLOOKUP(N107,Marks,18,0)),"")</f>
        <v>93</v>
      </c>
      <c r="K112" s="497">
        <f>IFERROR(IF(AND(N107=""),"",VLOOKUP(N107,Marks,19,0)),"")</f>
        <v>58</v>
      </c>
      <c r="L112" s="497">
        <f>IFERROR(IF(AND(N107=""),"",VLOOKUP(N107,Marks,20,0)),"")</f>
        <v>37</v>
      </c>
      <c r="M112" s="496">
        <f>IFERROR(IF(AND(N107=""),"",VLOOKUP(N107,Marks,21,0)),"")</f>
        <v>95</v>
      </c>
      <c r="N112" s="495">
        <f>IFERROR(IF(AND(N107=""),"",VLOOKUP(N107,Marks,22,0)),"")</f>
        <v>188</v>
      </c>
      <c r="O112" s="73" t="str">
        <f>IFERROR(IF(AND(N107=""),"",VLOOKUP(N107,Marks,28,0)),"")</f>
        <v>A</v>
      </c>
      <c r="P112" s="201" t="str">
        <f>IFERROR(IF(AND(N107=""),"",VLOOKUP(N107,Marks,26,0)),"")</f>
        <v>P</v>
      </c>
      <c r="Q112" s="1006"/>
      <c r="R112" s="410" t="str">
        <f>IF('Result Sheet'!$K$208="","",'Result Sheet'!$K$208)</f>
        <v>हिंदी</v>
      </c>
      <c r="S112" s="497">
        <f>IFERROR(IF(AND(AD107=""),"",VLOOKUP(AD107,Marks,11,0)),"")</f>
        <v>9</v>
      </c>
      <c r="T112" s="497">
        <f>IFERROR(IF(AND(AD107=""),"",VLOOKUP(AD107,Marks,12,0)),"")</f>
        <v>8</v>
      </c>
      <c r="U112" s="497">
        <f>IFERROR(IF(AND(AD107=""),"",VLOOKUP(AD107,Marks,13,0)),"")</f>
        <v>10</v>
      </c>
      <c r="V112" s="496">
        <f>IFERROR(IF(AND(AD107=""),"",VLOOKUP(AD107,Marks,14,0)),"")</f>
        <v>27</v>
      </c>
      <c r="W112" s="497">
        <f>IFERROR(IF(AND(AD107=""),"",VLOOKUP(AD107,Marks,15,0)),"")</f>
        <v>48</v>
      </c>
      <c r="X112" s="497">
        <f>IFERROR(IF(AND(AD107=""),"",VLOOKUP(AD107,Marks,16,0)),"")</f>
        <v>19</v>
      </c>
      <c r="Y112" s="496">
        <f>IFERROR(IF(AND(AD107=""),"",VLOOKUP(AD107,Marks,17,0)),"")</f>
        <v>67</v>
      </c>
      <c r="Z112" s="494">
        <f>IFERROR(IF(AND(AD107=""),"",VLOOKUP(AD107,Marks,18,0)),"")</f>
        <v>94</v>
      </c>
      <c r="AA112" s="497">
        <f>IFERROR(IF(AND(AD107=""),"",VLOOKUP(AD107,Marks,19,0)),"")</f>
        <v>57</v>
      </c>
      <c r="AB112" s="497">
        <f>IFERROR(IF(AND(AD107=""),"",VLOOKUP(AD107,Marks,20,0)),"")</f>
        <v>37</v>
      </c>
      <c r="AC112" s="496">
        <f>IFERROR(IF(AND(AD107=""),"",VLOOKUP(AD107,Marks,21,0)),"")</f>
        <v>94</v>
      </c>
      <c r="AD112" s="495">
        <f>IFERROR(IF(AND(AD107=""),"",VLOOKUP(AD107,Marks,22,0)),"")</f>
        <v>188</v>
      </c>
      <c r="AE112" s="73" t="str">
        <f>IFERROR(IF(AND(AD107=""),"",VLOOKUP(AD107,Marks,28,0)),"")</f>
        <v>A</v>
      </c>
      <c r="AF112" s="201" t="str">
        <f>IFERROR(IF(AND(AD107=""),"",VLOOKUP(AD107,Marks,26,0)),"")</f>
        <v>P</v>
      </c>
      <c r="AJ112" s="499"/>
      <c r="AK112" s="499"/>
      <c r="AL112" s="499"/>
      <c r="AM112" s="499"/>
    </row>
    <row r="113" spans="1:39" s="41" customFormat="1" ht="15.95" customHeight="1">
      <c r="A113" s="92">
        <f>IF(N107="","",A112+1)</f>
        <v>14</v>
      </c>
      <c r="B113" s="410"/>
      <c r="C113" s="490">
        <v>5</v>
      </c>
      <c r="D113" s="490">
        <v>5</v>
      </c>
      <c r="E113" s="490">
        <v>5</v>
      </c>
      <c r="F113" s="489">
        <f>IF(AND(C113="",D113="",E113=""),"",IF(AND(C113="NA",D113="NA",E113="NA"),"NA",SUM(C113:E113)))</f>
        <v>15</v>
      </c>
      <c r="G113" s="490">
        <v>25</v>
      </c>
      <c r="H113" s="490">
        <v>10</v>
      </c>
      <c r="I113" s="489">
        <f>IF(AND(G113="",H113=""),"",IF(AND(G113="NA",H113="NA"),"NA",SUM(G113:H113)))</f>
        <v>35</v>
      </c>
      <c r="J113" s="491">
        <f>IF(AND(I113="",F113=""),"",IF(AND(I113="NA",F113="NA"),"NA",SUM(I113,F113)))</f>
        <v>50</v>
      </c>
      <c r="K113" s="490">
        <v>30</v>
      </c>
      <c r="L113" s="490">
        <v>20</v>
      </c>
      <c r="M113" s="489">
        <f>IF(AND(K113="",L113=""),"",IF(AND(K113="NA",L113="NA"),"NA",SUM(K113:L113)))</f>
        <v>50</v>
      </c>
      <c r="N113" s="491">
        <f>IF(AND(J113="",M113=""),"",IF(AND(J113="NA",M113="NA"),"NA",SUM(J113,M113)))</f>
        <v>100</v>
      </c>
      <c r="O113" s="990"/>
      <c r="P113" s="991"/>
      <c r="Q113" s="1006"/>
      <c r="R113" s="410"/>
      <c r="S113" s="490">
        <v>5</v>
      </c>
      <c r="T113" s="490">
        <v>5</v>
      </c>
      <c r="U113" s="490">
        <v>5</v>
      </c>
      <c r="V113" s="489">
        <f>IF(AND(S113="",T113="",U113=""),"",IF(AND(S113="NA",T113="NA",U113="NA"),"NA",SUM(S113:U113)))</f>
        <v>15</v>
      </c>
      <c r="W113" s="490">
        <v>25</v>
      </c>
      <c r="X113" s="490">
        <v>10</v>
      </c>
      <c r="Y113" s="489">
        <f>IF(AND(W113="",X113=""),"",IF(AND(W113="NA",X113="NA"),"NA",SUM(W113:X113)))</f>
        <v>35</v>
      </c>
      <c r="Z113" s="491">
        <f>IF(AND(Y113="",V113=""),"",IF(AND(Y113="NA",V113="NA"),"NA",SUM(Y113,V113)))</f>
        <v>50</v>
      </c>
      <c r="AA113" s="490">
        <v>30</v>
      </c>
      <c r="AB113" s="490">
        <v>20</v>
      </c>
      <c r="AC113" s="489">
        <f>IF(AND(AA113="",AB113=""),"",IF(AND(AA113="NA",AB113="NA"),"NA",SUM(AA113:AB113)))</f>
        <v>50</v>
      </c>
      <c r="AD113" s="491">
        <f>IF(AND(Z113="",AC113=""),"",IF(AND(Z113="NA",AC113="NA"),"NA",SUM(Z113,AC113)))</f>
        <v>100</v>
      </c>
      <c r="AE113" s="990"/>
      <c r="AF113" s="991"/>
      <c r="AJ113" s="499"/>
      <c r="AK113" s="499"/>
      <c r="AL113" s="499"/>
      <c r="AM113" s="499"/>
    </row>
    <row r="114" spans="1:39" s="41" customFormat="1" ht="21" customHeight="1">
      <c r="A114" s="92">
        <f>IF(N107="","",A113+1)</f>
        <v>15</v>
      </c>
      <c r="B114" s="410" t="str">
        <f>IF('Result Sheet'!$AD$208="","",'Result Sheet'!$AD$208)</f>
        <v>अंग्रेजी</v>
      </c>
      <c r="C114" s="497">
        <f>IFERROR(IF(AND(N107=""),"",VLOOKUP(N107,Marks,29,0)),"")</f>
        <v>5</v>
      </c>
      <c r="D114" s="497">
        <f>IFERROR(IF(AND(N107=""),"",VLOOKUP(N107,Marks,30,0)),"")</f>
        <v>4</v>
      </c>
      <c r="E114" s="497">
        <f>IFERROR(IF(AND(N107=""),"",VLOOKUP(N107,Marks,31,0)),"")</f>
        <v>5</v>
      </c>
      <c r="F114" s="496">
        <f>IFERROR(IF(AND(N107=""),"",VLOOKUP(N107,Marks,32,0)),"")</f>
        <v>14</v>
      </c>
      <c r="G114" s="497">
        <f>IFERROR(IF(AND(N107=""),"",VLOOKUP(N107,Marks,33,0)),"")</f>
        <v>23</v>
      </c>
      <c r="H114" s="497">
        <f>IFERROR(IF(AND(N107=""),"",VLOOKUP(N107,Marks,34,0)),"")</f>
        <v>9</v>
      </c>
      <c r="I114" s="496">
        <f>IFERROR(IF(AND(N107=""),"",VLOOKUP(N107,Marks,35,0)),"")</f>
        <v>32</v>
      </c>
      <c r="J114" s="494">
        <f>IFERROR(IF(AND(N107=""),"",VLOOKUP(N107,Marks,36,0)),"")</f>
        <v>46</v>
      </c>
      <c r="K114" s="497">
        <f>IFERROR(IF(AND(N107=""),"",VLOOKUP(N107,Marks,37,0)),"")</f>
        <v>24</v>
      </c>
      <c r="L114" s="497">
        <f>IFERROR(IF(AND(N107=""),"",VLOOKUP(N107,Marks,38,0)),"")</f>
        <v>14</v>
      </c>
      <c r="M114" s="496">
        <f>IFERROR(IF(AND(N107=""),"",VLOOKUP(N107,Marks,39,0)),"")</f>
        <v>38</v>
      </c>
      <c r="N114" s="495">
        <f>IFERROR(IF(AND(N107=""),"",VLOOKUP(N107,Marks,40,0)),"")</f>
        <v>84</v>
      </c>
      <c r="O114" s="73" t="str">
        <f>IFERROR(IF(AND(N107=""),"",VLOOKUP(N107,Marks,46,0)),"")</f>
        <v>B</v>
      </c>
      <c r="P114" s="201" t="str">
        <f>IFERROR(IF(AND(N107=""),"",VLOOKUP(N107,Marks,44,0)),"")</f>
        <v>P</v>
      </c>
      <c r="Q114" s="1006"/>
      <c r="R114" s="410" t="str">
        <f>IF('Result Sheet'!$AD$208="","",'Result Sheet'!$AD$208)</f>
        <v>अंग्रेजी</v>
      </c>
      <c r="S114" s="497">
        <f>IFERROR(IF(AND(AD107=""),"",VLOOKUP(AD107,Marks,29,0)),"")</f>
        <v>5</v>
      </c>
      <c r="T114" s="497">
        <f>IFERROR(IF(AND(AD107=""),"",VLOOKUP(AD107,Marks,30,0)),"")</f>
        <v>4</v>
      </c>
      <c r="U114" s="497">
        <f>IFERROR(IF(AND(AD107=""),"",VLOOKUP(AD107,Marks,31,0)),"")</f>
        <v>5</v>
      </c>
      <c r="V114" s="496">
        <f>IFERROR(IF(AND(AD107=""),"",VLOOKUP(AD107,Marks,32,0)),"")</f>
        <v>14</v>
      </c>
      <c r="W114" s="497">
        <f>IFERROR(IF(AND(AD107=""),"",VLOOKUP(AD107,Marks,33,0)),"")</f>
        <v>21</v>
      </c>
      <c r="X114" s="497">
        <f>IFERROR(IF(AND(AD107=""),"",VLOOKUP(AD107,Marks,34,0)),"")</f>
        <v>9</v>
      </c>
      <c r="Y114" s="496">
        <f>IFERROR(IF(AND(AD107=""),"",VLOOKUP(AD107,Marks,35,0)),"")</f>
        <v>30</v>
      </c>
      <c r="Z114" s="494">
        <f>IFERROR(IF(AND(AD107=""),"",VLOOKUP(AD107,Marks,36,0)),"")</f>
        <v>44</v>
      </c>
      <c r="AA114" s="497">
        <f>IFERROR(IF(AND(AD107=""),"",VLOOKUP(AD107,Marks,37,0)),"")</f>
        <v>24</v>
      </c>
      <c r="AB114" s="497">
        <f>IFERROR(IF(AND(AD107=""),"",VLOOKUP(AD107,Marks,38,0)),"")</f>
        <v>18</v>
      </c>
      <c r="AC114" s="496">
        <f>IFERROR(IF(AND(AD107=""),"",VLOOKUP(AD107,Marks,39,0)),"")</f>
        <v>42</v>
      </c>
      <c r="AD114" s="495">
        <f>IFERROR(IF(AND(AD107=""),"",VLOOKUP(AD107,Marks,40,0)),"")</f>
        <v>86</v>
      </c>
      <c r="AE114" s="73" t="str">
        <f>IFERROR(IF(AND(AD107=""),"",VLOOKUP(AD107,Marks,46,0)),"")</f>
        <v>A</v>
      </c>
      <c r="AF114" s="201" t="str">
        <f>IFERROR(IF(AND(AD107=""),"",VLOOKUP(AD107,Marks,44,0)),"")</f>
        <v>P</v>
      </c>
      <c r="AJ114" s="499"/>
      <c r="AK114" s="499"/>
      <c r="AL114" s="499"/>
      <c r="AM114" s="499"/>
    </row>
    <row r="115" spans="1:39" s="41" customFormat="1" ht="15.95" customHeight="1">
      <c r="A115" s="92">
        <f>IF(N107="","",A114+1)</f>
        <v>16</v>
      </c>
      <c r="B115" s="410"/>
      <c r="C115" s="490">
        <v>10</v>
      </c>
      <c r="D115" s="490">
        <v>10</v>
      </c>
      <c r="E115" s="490">
        <v>10</v>
      </c>
      <c r="F115" s="489">
        <f>IF(AND(C115="",D115="",E115=""),"",IF(AND(C115="NA",D115="NA",E115="NA"),"NA",SUM(C115:E115)))</f>
        <v>30</v>
      </c>
      <c r="G115" s="490">
        <v>50</v>
      </c>
      <c r="H115" s="490">
        <v>20</v>
      </c>
      <c r="I115" s="489">
        <f>IF(AND(G115="",H115=""),"",IF(AND(G115="NA",H115="NA"),"NA",SUM(G115:H115)))</f>
        <v>70</v>
      </c>
      <c r="J115" s="491">
        <f>IF(AND(I115="",F115=""),"",IF(AND(I115="NA",F115="NA"),"NA",SUM(I115,F115)))</f>
        <v>100</v>
      </c>
      <c r="K115" s="490">
        <v>60</v>
      </c>
      <c r="L115" s="490">
        <v>40</v>
      </c>
      <c r="M115" s="489">
        <f>IF(AND(K115="",L115=""),"",IF(AND(K115="NA",L115="NA"),"NA",SUM(K115:L115)))</f>
        <v>100</v>
      </c>
      <c r="N115" s="491">
        <f>IF(AND(J115="",M115=""),"",IF(AND(J115="NA",M115="NA"),"NA",SUM(J115,M115)))</f>
        <v>200</v>
      </c>
      <c r="O115" s="990"/>
      <c r="P115" s="991"/>
      <c r="Q115" s="1006"/>
      <c r="R115" s="410"/>
      <c r="S115" s="490">
        <v>10</v>
      </c>
      <c r="T115" s="490">
        <v>10</v>
      </c>
      <c r="U115" s="490">
        <v>10</v>
      </c>
      <c r="V115" s="489">
        <f>IF(AND(S115="",T115="",U115=""),"",IF(AND(S115="NA",T115="NA",U115="NA"),"NA",SUM(S115:U115)))</f>
        <v>30</v>
      </c>
      <c r="W115" s="490">
        <v>50</v>
      </c>
      <c r="X115" s="490">
        <v>20</v>
      </c>
      <c r="Y115" s="489">
        <f>IF(AND(W115="",X115=""),"",IF(AND(W115="NA",X115="NA"),"NA",SUM(W115:X115)))</f>
        <v>70</v>
      </c>
      <c r="Z115" s="491">
        <f>IF(AND(Y115="",V115=""),"",IF(AND(Y115="NA",V115="NA"),"NA",SUM(Y115,V115)))</f>
        <v>100</v>
      </c>
      <c r="AA115" s="490">
        <v>60</v>
      </c>
      <c r="AB115" s="490">
        <v>40</v>
      </c>
      <c r="AC115" s="489">
        <f>IF(AND(AA115="",AB115=""),"",IF(AND(AA115="NA",AB115="NA"),"NA",SUM(AA115:AB115)))</f>
        <v>100</v>
      </c>
      <c r="AD115" s="491">
        <f>IF(AND(Z115="",AC115=""),"",IF(AND(Z115="NA",AC115="NA"),"NA",SUM(Z115,AC115)))</f>
        <v>200</v>
      </c>
      <c r="AE115" s="990"/>
      <c r="AF115" s="991"/>
      <c r="AJ115" s="499"/>
      <c r="AK115" s="499"/>
      <c r="AL115" s="499"/>
      <c r="AM115" s="499"/>
    </row>
    <row r="116" spans="1:39" s="41" customFormat="1" ht="21" customHeight="1">
      <c r="A116" s="92">
        <f>IF(N107="","",A115+1)</f>
        <v>17</v>
      </c>
      <c r="B116" s="410" t="str">
        <f>IF('Result Sheet'!$AV$208="","",'Result Sheet'!$AV$208)</f>
        <v>गणित</v>
      </c>
      <c r="C116" s="497">
        <f>IFERROR(IF(AND(N107=""),"",VLOOKUP(N107,Marks,47,0)),"")</f>
        <v>10</v>
      </c>
      <c r="D116" s="497">
        <f>IFERROR(IF(AND(N107=""),"",VLOOKUP(N107,Marks,48,0)),"")</f>
        <v>9</v>
      </c>
      <c r="E116" s="497">
        <f>IFERROR(IF(AND(N107=""),"",VLOOKUP(N107,Marks,49,0)),"")</f>
        <v>8</v>
      </c>
      <c r="F116" s="496">
        <f>IFERROR(IF(AND(N107=""),"",VLOOKUP(N107,Marks,50,0)),"")</f>
        <v>27</v>
      </c>
      <c r="G116" s="497">
        <f>IFERROR(IF(AND(N107=""),"",VLOOKUP(N107,Marks,51,0)),"")</f>
        <v>47</v>
      </c>
      <c r="H116" s="497">
        <f>IFERROR(IF(AND(N107=""),"",VLOOKUP(N107,Marks,52,0)),"")</f>
        <v>14</v>
      </c>
      <c r="I116" s="496">
        <f>IFERROR(IF(AND(N107=""),"",VLOOKUP(N107,Marks,53,0)),"")</f>
        <v>61</v>
      </c>
      <c r="J116" s="494">
        <f>IFERROR(IF(AND(N107=""),"",VLOOKUP(N107,Marks,54,0)),"")</f>
        <v>88</v>
      </c>
      <c r="K116" s="497">
        <f>IFERROR(IF(AND(N107=""),"",VLOOKUP(N107,Marks,55,0)),"")</f>
        <v>59</v>
      </c>
      <c r="L116" s="497">
        <f>IFERROR(IF(AND(N107=""),"",VLOOKUP(N107,Marks,56,0)),"")</f>
        <v>37</v>
      </c>
      <c r="M116" s="496">
        <f>IFERROR(IF(AND(N107=""),"",VLOOKUP(N107,Marks,57,0)),"")</f>
        <v>96</v>
      </c>
      <c r="N116" s="495">
        <f>IFERROR(IF(AND(N107=""),"",VLOOKUP(N107,Marks,58,0)),"")</f>
        <v>184</v>
      </c>
      <c r="O116" s="73" t="str">
        <f>IFERROR(IF(AND(N107=""),"",VLOOKUP(N107,Marks,64,0)),"")</f>
        <v>A</v>
      </c>
      <c r="P116" s="201" t="str">
        <f>IFERROR(IF(AND(N107=""),"",VLOOKUP(N107,Marks,62,0)),"")</f>
        <v>P</v>
      </c>
      <c r="Q116" s="1006"/>
      <c r="R116" s="410" t="str">
        <f>IF('Result Sheet'!$AV$208="","",'Result Sheet'!$AV$208)</f>
        <v>गणित</v>
      </c>
      <c r="S116" s="497">
        <f>IFERROR(IF(AND(AD107=""),"",VLOOKUP(AD107,Marks,47,0)),"")</f>
        <v>10</v>
      </c>
      <c r="T116" s="497">
        <f>IFERROR(IF(AND(AD107=""),"",VLOOKUP(AD107,Marks,48,0)),"")</f>
        <v>9</v>
      </c>
      <c r="U116" s="497">
        <f>IFERROR(IF(AND(AD107=""),"",VLOOKUP(AD107,Marks,49,0)),"")</f>
        <v>8</v>
      </c>
      <c r="V116" s="496">
        <f>IFERROR(IF(AND(AD107=""),"",VLOOKUP(AD107,Marks,50,0)),"")</f>
        <v>27</v>
      </c>
      <c r="W116" s="497">
        <f>IFERROR(IF(AND(AD107=""),"",VLOOKUP(AD107,Marks,51,0)),"")</f>
        <v>48</v>
      </c>
      <c r="X116" s="497">
        <f>IFERROR(IF(AND(AD107=""),"",VLOOKUP(AD107,Marks,52,0)),"")</f>
        <v>14</v>
      </c>
      <c r="Y116" s="496">
        <f>IFERROR(IF(AND(AD107=""),"",VLOOKUP(AD107,Marks,53,0)),"")</f>
        <v>62</v>
      </c>
      <c r="Z116" s="494">
        <f>IFERROR(IF(AND(AD107=""),"",VLOOKUP(AD107,Marks,54,0)),"")</f>
        <v>89</v>
      </c>
      <c r="AA116" s="497">
        <f>IFERROR(IF(AND(AD107=""),"",VLOOKUP(AD107,Marks,55,0)),"")</f>
        <v>57</v>
      </c>
      <c r="AB116" s="497">
        <f>IFERROR(IF(AND(AD107=""),"",VLOOKUP(AD107,Marks,56,0)),"")</f>
        <v>37</v>
      </c>
      <c r="AC116" s="496">
        <f>IFERROR(IF(AND(AD107=""),"",VLOOKUP(AD107,Marks,57,0)),"")</f>
        <v>94</v>
      </c>
      <c r="AD116" s="495">
        <f>IFERROR(IF(AND(AD107=""),"",VLOOKUP(AD107,Marks,58,0)),"")</f>
        <v>183</v>
      </c>
      <c r="AE116" s="73" t="str">
        <f>IFERROR(IF(AND(AD107=""),"",VLOOKUP(AD107,Marks,64,0)),"")</f>
        <v>A</v>
      </c>
      <c r="AF116" s="201" t="str">
        <f>IFERROR(IF(AND(AD107=""),"",VLOOKUP(AD107,Marks,62,0)),"")</f>
        <v>P</v>
      </c>
      <c r="AJ116" s="499"/>
      <c r="AK116" s="499"/>
      <c r="AL116" s="499"/>
      <c r="AM116" s="499"/>
    </row>
    <row r="117" spans="1:39" s="41" customFormat="1" ht="21" customHeight="1">
      <c r="A117" s="92">
        <f>IF(N107="","",A116+1)</f>
        <v>18</v>
      </c>
      <c r="B117" s="410" t="str">
        <f>IF('Result Sheet'!$BN$208="","",'Result Sheet'!$BN$208)</f>
        <v>पर्यावरण अध्ययन</v>
      </c>
      <c r="C117" s="497">
        <f>IFERROR(IF(AND(N107=""),"",VLOOKUP(N107,Marks,65,0)),"")</f>
        <v>10</v>
      </c>
      <c r="D117" s="497">
        <f>IFERROR(IF(AND(N107=""),"",VLOOKUP(N107,Marks,66,0)),"")</f>
        <v>10</v>
      </c>
      <c r="E117" s="497">
        <f>IFERROR(IF(AND(N107=""),"",VLOOKUP(N107,Marks,67,0)),"")</f>
        <v>9</v>
      </c>
      <c r="F117" s="496">
        <f>IFERROR(IF(AND(N107=""),"",VLOOKUP(N107,Marks,68,0)),"")</f>
        <v>29</v>
      </c>
      <c r="G117" s="497">
        <f>IFERROR(IF(AND(N107=""),"",VLOOKUP(N107,Marks,69,0)),"")</f>
        <v>40</v>
      </c>
      <c r="H117" s="497">
        <f>IFERROR(IF(AND(N107=""),"",VLOOKUP(N107,Marks,70,0)),"")</f>
        <v>18</v>
      </c>
      <c r="I117" s="496">
        <f>IFERROR(IF(AND(N107=""),"",VLOOKUP(N107,Marks,71,0)),"")</f>
        <v>58</v>
      </c>
      <c r="J117" s="494">
        <f>IFERROR(IF(AND(N107=""),"",VLOOKUP(N107,Marks,72,0)),"")</f>
        <v>87</v>
      </c>
      <c r="K117" s="497">
        <f>IFERROR(IF(AND(N107=""),"",VLOOKUP(N107,Marks,73,0)),"")</f>
        <v>45</v>
      </c>
      <c r="L117" s="497">
        <f>IFERROR(IF(AND(N107=""),"",VLOOKUP(N107,Marks,74,0)),"")</f>
        <v>37</v>
      </c>
      <c r="M117" s="496">
        <f>IFERROR(IF(AND(N107=""),"",VLOOKUP(N107,Marks,75,0)),"")</f>
        <v>82</v>
      </c>
      <c r="N117" s="495">
        <f>IFERROR(IF(AND(N107=""),"",VLOOKUP(N107,Marks,76,0)),"")</f>
        <v>169</v>
      </c>
      <c r="O117" s="73" t="str">
        <f>IFERROR(IF(AND(N107=""),"",VLOOKUP(N107,Marks,82,0)),"")</f>
        <v>B</v>
      </c>
      <c r="P117" s="201" t="str">
        <f>IFERROR(IF(AND(N107=""),"",VLOOKUP(N107,Marks,80,0)),"")</f>
        <v>P</v>
      </c>
      <c r="Q117" s="1006"/>
      <c r="R117" s="410" t="str">
        <f>IF('Result Sheet'!$BN$208="","",'Result Sheet'!$BN$208)</f>
        <v>पर्यावरण अध्ययन</v>
      </c>
      <c r="S117" s="497">
        <f>IFERROR(IF(AND(AD107=""),"",VLOOKUP(AD107,Marks,65,0)),"")</f>
        <v>10</v>
      </c>
      <c r="T117" s="497">
        <f>IFERROR(IF(AND(AD107=""),"",VLOOKUP(AD107,Marks,66,0)),"")</f>
        <v>10</v>
      </c>
      <c r="U117" s="497">
        <f>IFERROR(IF(AND(AD107=""),"",VLOOKUP(AD107,Marks,67,0)),"")</f>
        <v>9</v>
      </c>
      <c r="V117" s="496">
        <f>IFERROR(IF(AND(AD107=""),"",VLOOKUP(AD107,Marks,68,0)),"")</f>
        <v>29</v>
      </c>
      <c r="W117" s="497">
        <f>IFERROR(IF(AND(AD107=""),"",VLOOKUP(AD107,Marks,69,0)),"")</f>
        <v>42</v>
      </c>
      <c r="X117" s="497">
        <f>IFERROR(IF(AND(AD107=""),"",VLOOKUP(AD107,Marks,70,0)),"")</f>
        <v>18</v>
      </c>
      <c r="Y117" s="496">
        <f>IFERROR(IF(AND(AD107=""),"",VLOOKUP(AD107,Marks,71,0)),"")</f>
        <v>60</v>
      </c>
      <c r="Z117" s="494">
        <f>IFERROR(IF(AND(AD107=""),"",VLOOKUP(AD107,Marks,72,0)),"")</f>
        <v>89</v>
      </c>
      <c r="AA117" s="497">
        <f>IFERROR(IF(AND(AD107=""),"",VLOOKUP(AD107,Marks,73,0)),"")</f>
        <v>46</v>
      </c>
      <c r="AB117" s="497">
        <f>IFERROR(IF(AND(AD107=""),"",VLOOKUP(AD107,Marks,74,0)),"")</f>
        <v>37</v>
      </c>
      <c r="AC117" s="496">
        <f>IFERROR(IF(AND(AD107=""),"",VLOOKUP(AD107,Marks,75,0)),"")</f>
        <v>83</v>
      </c>
      <c r="AD117" s="495">
        <f>IFERROR(IF(AND(AD107=""),"",VLOOKUP(AD107,Marks,76,0)),"")</f>
        <v>172</v>
      </c>
      <c r="AE117" s="73" t="str">
        <f>IFERROR(IF(AND(AD107=""),"",VLOOKUP(AD107,Marks,82,0)),"")</f>
        <v>A</v>
      </c>
      <c r="AF117" s="201" t="str">
        <f>IFERROR(IF(AND(AD107=""),"",VLOOKUP(AD107,Marks,80,0)),"")</f>
        <v>P</v>
      </c>
      <c r="AJ117" s="499"/>
      <c r="AK117" s="499"/>
      <c r="AL117" s="499"/>
      <c r="AM117" s="499"/>
    </row>
    <row r="118" spans="1:39" s="41" customFormat="1" ht="23.1" customHeight="1">
      <c r="A118" s="92">
        <f>IF(N107="","",A117+1)</f>
        <v>19</v>
      </c>
      <c r="B118" s="284" t="str">
        <f>IF('Master sheet'!$D$14="Hindi","कुल योग","Total")</f>
        <v>कुल योग</v>
      </c>
      <c r="C118" s="494">
        <f>IF(AND(N107=""),"",IF(AND(C112="",C114="",C116="",C117=""),"",SUM(C112:C117)))</f>
        <v>49</v>
      </c>
      <c r="D118" s="494">
        <f>IF(AND(N107=""),"",IF(AND(D112="",D114="",D116="",D117=""),"",SUM(D112:D117)))</f>
        <v>46</v>
      </c>
      <c r="E118" s="494">
        <f>IF(AND(N107=""),"",IF(AND(E112="",E114="",E116="",E117=""),"",SUM(E112:E117)))</f>
        <v>47</v>
      </c>
      <c r="F118" s="494">
        <f>IF(AND(N107=""),"",IF(AND(F112="",F114="",F116="",F117=""),"",SUM(F112:F117)))</f>
        <v>142</v>
      </c>
      <c r="G118" s="494">
        <f>IF(AND(N107=""),"",IF(AND(G112="",G114="",G116="",G117=""),"",SUM(G112:G117)))</f>
        <v>232</v>
      </c>
      <c r="H118" s="494">
        <f>IF(AND(N107=""),"",IF(AND(H112="",H114="",H116="",H117=""),"",SUM(H112:H117)))</f>
        <v>90</v>
      </c>
      <c r="I118" s="494">
        <f>IF(AND(N107=""),"",IF(AND(I112="",I114="",I116="",I117=""),"",SUM(I112:I117)))</f>
        <v>322</v>
      </c>
      <c r="J118" s="494">
        <f>IF(AND(N107=""),"",IF(AND(J112="",J114="",J116="",J117=""),"",SUM(J112:J117)))</f>
        <v>464</v>
      </c>
      <c r="K118" s="494">
        <f>IF(AND(N107=""),"",IF(AND(K112="",K114="",K116="",K117=""),"",SUM(K112:K117)))</f>
        <v>276</v>
      </c>
      <c r="L118" s="494">
        <f>IF(AND(N107=""),"",IF(AND(L112="",L114="",L116="",L117=""),"",SUM(L112:L117)))</f>
        <v>185</v>
      </c>
      <c r="M118" s="494">
        <f>IF(AND(N107=""),"",IF(AND(M112="",M114="",M116="",M117=""),"",SUM(M112:M117)))</f>
        <v>461</v>
      </c>
      <c r="N118" s="494">
        <f>IF(AND(N107=""),"",IF(AND(N112="",N114="",N116="",N117=""),"",SUM(N112:N117)))</f>
        <v>925</v>
      </c>
      <c r="O118" s="492" t="str">
        <f>IFERROR(IF(AND(N107=""),"",VLOOKUP(N107,Marks,152,0)),"")</f>
        <v>A</v>
      </c>
      <c r="P118" s="493" t="str">
        <f>IF(AND(P112="P",P114="P",P116="P",P117="P"),"P","")</f>
        <v>P</v>
      </c>
      <c r="Q118" s="1006"/>
      <c r="R118" s="284" t="str">
        <f>IF('Master sheet'!$D$14="Hindi","कुल योग","Total")</f>
        <v>कुल योग</v>
      </c>
      <c r="S118" s="494">
        <f>IF(AND(AD107=""),"",IF(AND(S112="",S114="",S116="",S117=""),"",SUM(S112:S117)))</f>
        <v>49</v>
      </c>
      <c r="T118" s="494">
        <f>IF(AND(AD107=""),"",IF(AND(T112="",T114="",T116="",T117=""),"",SUM(T112:T117)))</f>
        <v>46</v>
      </c>
      <c r="U118" s="494">
        <f>IF(AND(AD107=""),"",IF(AND(U112="",U114="",U116="",U117=""),"",SUM(U112:U117)))</f>
        <v>47</v>
      </c>
      <c r="V118" s="494">
        <f>IF(AND(AD107=""),"",IF(AND(V112="",V114="",V116="",V117=""),"",SUM(V112:V117)))</f>
        <v>142</v>
      </c>
      <c r="W118" s="494">
        <f>IF(AND(AD107=""),"",IF(AND(W112="",W114="",W116="",W117=""),"",SUM(W112:W117)))</f>
        <v>234</v>
      </c>
      <c r="X118" s="494">
        <f>IF(AND(AD107=""),"",IF(AND(X112="",X114="",X116="",X117=""),"",SUM(X112:X117)))</f>
        <v>90</v>
      </c>
      <c r="Y118" s="494">
        <f>IF(AND(AD107=""),"",IF(AND(Y112="",Y114="",Y116="",Y117=""),"",SUM(Y112:Y117)))</f>
        <v>324</v>
      </c>
      <c r="Z118" s="494">
        <f>IF(AND(AD107=""),"",IF(AND(Z112="",Z114="",Z116="",Z117=""),"",SUM(Z112:Z117)))</f>
        <v>466</v>
      </c>
      <c r="AA118" s="494">
        <f>IF(AND(AD107=""),"",IF(AND(AA112="",AA114="",AA116="",AA117=""),"",SUM(AA112:AA117)))</f>
        <v>274</v>
      </c>
      <c r="AB118" s="494">
        <f>IF(AND(AD107=""),"",IF(AND(AB112="",AB114="",AB116="",AB117=""),"",SUM(AB112:AB117)))</f>
        <v>189</v>
      </c>
      <c r="AC118" s="494">
        <f>IF(AND(AD107=""),"",IF(AND(AC112="",AC114="",AC116="",AC117=""),"",SUM(AC112:AC117)))</f>
        <v>463</v>
      </c>
      <c r="AD118" s="494">
        <f>IF(AND(AD107=""),"",IF(AND(AD112="",AD114="",AD116="",AD117=""),"",SUM(AD112:AD117)))</f>
        <v>929</v>
      </c>
      <c r="AE118" s="492" t="str">
        <f>IFERROR(IF(AND(AD107=""),"",VLOOKUP(AD107,Marks,152,0)),"")</f>
        <v>A</v>
      </c>
      <c r="AF118" s="493" t="str">
        <f>IF(AND(AF112="P",AF114="P",AF116="P",AF117="P"),"P","")</f>
        <v>P</v>
      </c>
      <c r="AJ118" s="499"/>
      <c r="AK118" s="499"/>
      <c r="AL118" s="499"/>
      <c r="AM118" s="499"/>
    </row>
    <row r="119" spans="1:39" s="41" customFormat="1" ht="21" customHeight="1">
      <c r="A119" s="92">
        <f>IF(N107="","",A118+1)</f>
        <v>20</v>
      </c>
      <c r="B119" s="964" t="str">
        <f>IF('Master sheet'!$D$14="Hindi","अतिरिक्त विषय ","Extra Subject")</f>
        <v xml:space="preserve">अतिरिक्त विषय </v>
      </c>
      <c r="C119" s="964"/>
      <c r="D119" s="964"/>
      <c r="E119" s="964"/>
      <c r="F119" s="964"/>
      <c r="G119" s="964"/>
      <c r="H119" s="964"/>
      <c r="I119" s="964"/>
      <c r="J119" s="964"/>
      <c r="K119" s="964"/>
      <c r="L119" s="964"/>
      <c r="M119" s="964"/>
      <c r="N119" s="964"/>
      <c r="O119" s="964"/>
      <c r="P119" s="964"/>
      <c r="Q119" s="1006"/>
      <c r="R119" s="964" t="str">
        <f>IF('Master sheet'!$D$14="Hindi","अतिरिक्त विषय ","Extra Subject")</f>
        <v xml:space="preserve">अतिरिक्त विषय </v>
      </c>
      <c r="S119" s="964"/>
      <c r="T119" s="964"/>
      <c r="U119" s="964"/>
      <c r="V119" s="964"/>
      <c r="W119" s="964"/>
      <c r="X119" s="964"/>
      <c r="Y119" s="964"/>
      <c r="Z119" s="964"/>
      <c r="AA119" s="964"/>
      <c r="AB119" s="964"/>
      <c r="AC119" s="964"/>
      <c r="AD119" s="964"/>
      <c r="AE119" s="964"/>
      <c r="AF119" s="964"/>
      <c r="AJ119" s="499"/>
      <c r="AK119" s="499"/>
      <c r="AL119" s="499"/>
      <c r="AM119" s="499"/>
    </row>
    <row r="120" spans="1:39" s="41" customFormat="1" ht="21" customHeight="1">
      <c r="A120" s="92">
        <f>IF(N107="","",A119+1)</f>
        <v>21</v>
      </c>
      <c r="B120" s="286" t="str">
        <f>IF('Result Sheet'!$CF$208="","",'Result Sheet'!$CF$208)</f>
        <v>कंप्यूटर</v>
      </c>
      <c r="C120" s="497">
        <f>IFERROR(IF(AND(N107=""),"",VLOOKUP(N107,Marks,83,0)),"")</f>
        <v>9</v>
      </c>
      <c r="D120" s="497">
        <f>IFERROR(IF(AND(N107=""),"",VLOOKUP(N107,Marks,84,0)),"")</f>
        <v>8</v>
      </c>
      <c r="E120" s="497">
        <f>IFERROR(IF(AND(N107=""),"",VLOOKUP(N107,Marks,85,0)),"")</f>
        <v>10</v>
      </c>
      <c r="F120" s="496">
        <f>IFERROR(IF(AND(N107=""),"",VLOOKUP(N107,Marks,86,0)),"")</f>
        <v>27</v>
      </c>
      <c r="G120" s="497">
        <f>IFERROR(IF(AND(N107=""),"",VLOOKUP(N107,Marks,87,0)),"")</f>
        <v>20</v>
      </c>
      <c r="H120" s="497">
        <f>IFERROR(IF(AND(N107=""),"",VLOOKUP(N107,Marks,88,0)),"")</f>
        <v>45</v>
      </c>
      <c r="I120" s="496">
        <f>IFERROR(IF(AND(N107=""),"",VLOOKUP(N107,Marks,89,0)),"")</f>
        <v>65</v>
      </c>
      <c r="J120" s="495">
        <f>IFERROR(IF(AND(N107=""),"",VLOOKUP(N107,Marks,90,0)),"")</f>
        <v>92</v>
      </c>
      <c r="K120" s="497">
        <f>IFERROR(IF(AND(N107=""),"",VLOOKUP(N107,Marks,91,0)),"")</f>
        <v>38</v>
      </c>
      <c r="L120" s="497">
        <f>IFERROR(IF(AND(N107=""),"",VLOOKUP(N107,Marks,92,0)),"")</f>
        <v>48</v>
      </c>
      <c r="M120" s="496">
        <f>IFERROR(IF(AND(N107=""),"",VLOOKUP(N107,Marks,93,0)),"")</f>
        <v>86</v>
      </c>
      <c r="N120" s="495">
        <f>IFERROR(IF(AND(N107=""),"",VLOOKUP(N107,Marks,94,0)),"")</f>
        <v>178</v>
      </c>
      <c r="O120" s="73" t="str">
        <f>IFERROR(IF(AND(N107=""),"",VLOOKUP(N107,Marks,98,0)),"")</f>
        <v>A</v>
      </c>
      <c r="P120" s="201" t="str">
        <f>IFERROR(IF(AND(N107=""),"",VLOOKUP(N107,Marks,97,0)),"")</f>
        <v>P</v>
      </c>
      <c r="Q120" s="1006"/>
      <c r="R120" s="286" t="str">
        <f>IF('Result Sheet'!$CF$208="","",'Result Sheet'!$CF$208)</f>
        <v>कंप्यूटर</v>
      </c>
      <c r="S120" s="497">
        <f>IFERROR(IF(AND(AD107=""),"",VLOOKUP(AD107,Marks,83,0)),"")</f>
        <v>9</v>
      </c>
      <c r="T120" s="497">
        <f>IFERROR(IF(AND(AD107=""),"",VLOOKUP(AD107,Marks,84,0)),"")</f>
        <v>8</v>
      </c>
      <c r="U120" s="497">
        <f>IFERROR(IF(AND(AD107=""),"",VLOOKUP(AD107,Marks,85,0)),"")</f>
        <v>10</v>
      </c>
      <c r="V120" s="496">
        <f>IFERROR(IF(AND(AD107=""),"",VLOOKUP(AD107,Marks,86,0)),"")</f>
        <v>27</v>
      </c>
      <c r="W120" s="497">
        <f>IFERROR(IF(AND(AD107=""),"",VLOOKUP(AD107,Marks,87,0)),"")</f>
        <v>20</v>
      </c>
      <c r="X120" s="497">
        <f>IFERROR(IF(AND(AD107=""),"",VLOOKUP(AD107,Marks,88,0)),"")</f>
        <v>45</v>
      </c>
      <c r="Y120" s="496">
        <f>IFERROR(IF(AND(AD107=""),"",VLOOKUP(AD107,Marks,89,0)),"")</f>
        <v>65</v>
      </c>
      <c r="Z120" s="495">
        <f>IFERROR(IF(AND(AD107=""),"",VLOOKUP(AD107,Marks,90,0)),"")</f>
        <v>92</v>
      </c>
      <c r="AA120" s="497">
        <f>IFERROR(IF(AND(AD107=""),"",VLOOKUP(AD107,Marks,91,0)),"")</f>
        <v>38</v>
      </c>
      <c r="AB120" s="497">
        <f>IFERROR(IF(AND(AD107=""),"",VLOOKUP(AD107,Marks,92,0)),"")</f>
        <v>48</v>
      </c>
      <c r="AC120" s="496">
        <f>IFERROR(IF(AND(AD107=""),"",VLOOKUP(AD107,Marks,93,0)),"")</f>
        <v>86</v>
      </c>
      <c r="AD120" s="495">
        <f>IFERROR(IF(AND(AD107=""),"",VLOOKUP(AD107,Marks,94,0)),"")</f>
        <v>178</v>
      </c>
      <c r="AE120" s="73" t="str">
        <f>IFERROR(IF(AND(AD107=""),"",VLOOKUP(AD107,Marks,98,0)),"")</f>
        <v>A</v>
      </c>
      <c r="AF120" s="201" t="str">
        <f>IFERROR(IF(AND(AD107=""),"",VLOOKUP(AD107,Marks,97,0)),"")</f>
        <v>P</v>
      </c>
      <c r="AJ120" s="499"/>
      <c r="AK120" s="499"/>
      <c r="AL120" s="499"/>
      <c r="AM120" s="499"/>
    </row>
    <row r="121" spans="1:39" s="337" customFormat="1" ht="18.95" customHeight="1">
      <c r="A121" s="92">
        <f>IF(N107="","",A120+1)</f>
        <v>22</v>
      </c>
      <c r="B121" s="286" t="str">
        <f>IF('Result Sheet'!$CV$208="","",'Result Sheet'!$CV$208)</f>
        <v>सामान्य ज्ञान</v>
      </c>
      <c r="C121" s="497">
        <f>IFERROR(IF(AND(N107=""),"",VLOOKUP(N107,Marks,99,0)),"")</f>
        <v>8</v>
      </c>
      <c r="D121" s="497">
        <f>IFERROR(IF(AND(N107=""),"",VLOOKUP(N107,Marks,100,0)),"")</f>
        <v>7</v>
      </c>
      <c r="E121" s="497">
        <f>IFERROR(IF(AND(N107=""),"",VLOOKUP(N107,Marks,101,0)),"")</f>
        <v>9</v>
      </c>
      <c r="F121" s="496">
        <f>IFERROR(IF(AND(N107=""),"",VLOOKUP(N107,Marks,102,0)),"")</f>
        <v>24</v>
      </c>
      <c r="G121" s="497">
        <f>IFERROR(IF(AND(N107=""),"",VLOOKUP(N107,Marks,103,0)),"")</f>
        <v>47</v>
      </c>
      <c r="H121" s="497">
        <f>IFERROR(IF(AND(N107=""),"",VLOOKUP(N107,Marks,104,0)),"")</f>
        <v>18</v>
      </c>
      <c r="I121" s="496">
        <f>IFERROR(IF(AND(N107=""),"",VLOOKUP(N107,Marks,105,0)),"")</f>
        <v>65</v>
      </c>
      <c r="J121" s="495">
        <f>IFERROR(IF(AND(N107=""),"",VLOOKUP(N107,Marks,106,0)),"")</f>
        <v>89</v>
      </c>
      <c r="K121" s="497">
        <f>IFERROR(IF(AND(N107=""),"",VLOOKUP(N107,Marks,107,0)),"")</f>
        <v>52</v>
      </c>
      <c r="L121" s="497">
        <f>IFERROR(IF(AND(N107=""),"",VLOOKUP(N107,Marks,108,0)),"")</f>
        <v>32</v>
      </c>
      <c r="M121" s="496">
        <f>IFERROR(IF(AND(N107=""),"",VLOOKUP(N107,Marks,109,0)),"")</f>
        <v>84</v>
      </c>
      <c r="N121" s="495">
        <f>IFERROR(IF(AND(N107=""),"",VLOOKUP(N107,Marks,110,0)),"")</f>
        <v>173</v>
      </c>
      <c r="O121" s="73" t="str">
        <f>IFERROR(IF(AND(N107=""),"",VLOOKUP(N107,Marks,114,0)),"")</f>
        <v>A</v>
      </c>
      <c r="P121" s="201" t="str">
        <f>IFERROR(IF(AND(N107=""),"",VLOOKUP(N107,Marks,113,0)),"")</f>
        <v>P</v>
      </c>
      <c r="Q121" s="1006"/>
      <c r="R121" s="286" t="str">
        <f>IF('Result Sheet'!$CV$208="","",'Result Sheet'!$CV$208)</f>
        <v>सामान्य ज्ञान</v>
      </c>
      <c r="S121" s="497">
        <f>IFERROR(IF(AND(AD107=""),"",VLOOKUP(AD107,Marks,99,0)),"")</f>
        <v>8</v>
      </c>
      <c r="T121" s="497">
        <f>IFERROR(IF(AND(AD107=""),"",VLOOKUP(AD107,Marks,100,0)),"")</f>
        <v>7</v>
      </c>
      <c r="U121" s="497">
        <f>IFERROR(IF(AND(AD107=""),"",VLOOKUP(AD107,Marks,101,0)),"")</f>
        <v>9</v>
      </c>
      <c r="V121" s="496">
        <f>IFERROR(IF(AND(AD107=""),"",VLOOKUP(AD107,Marks,102,0)),"")</f>
        <v>24</v>
      </c>
      <c r="W121" s="497">
        <f>IFERROR(IF(AND(AD107=""),"",VLOOKUP(AD107,Marks,103,0)),"")</f>
        <v>36</v>
      </c>
      <c r="X121" s="497">
        <f>IFERROR(IF(AND(AD107=""),"",VLOOKUP(AD107,Marks,104,0)),"")</f>
        <v>18</v>
      </c>
      <c r="Y121" s="496">
        <f>IFERROR(IF(AND(AD107=""),"",VLOOKUP(AD107,Marks,105,0)),"")</f>
        <v>54</v>
      </c>
      <c r="Z121" s="495">
        <f>IFERROR(IF(AND(AD107=""),"",VLOOKUP(AD107,Marks,106,0)),"")</f>
        <v>78</v>
      </c>
      <c r="AA121" s="497">
        <f>IFERROR(IF(AND(AD107=""),"",VLOOKUP(AD107,Marks,107,0)),"")</f>
        <v>51</v>
      </c>
      <c r="AB121" s="497">
        <f>IFERROR(IF(AND(AD107=""),"",VLOOKUP(AD107,Marks,108,0)),"")</f>
        <v>36</v>
      </c>
      <c r="AC121" s="496">
        <f>IFERROR(IF(AND(AD107=""),"",VLOOKUP(AD107,Marks,109,0)),"")</f>
        <v>87</v>
      </c>
      <c r="AD121" s="495">
        <f>IFERROR(IF(AND(AD107=""),"",VLOOKUP(AD107,Marks,110,0)),"")</f>
        <v>165</v>
      </c>
      <c r="AE121" s="73" t="str">
        <f>IFERROR(IF(AND(AD107=""),"",VLOOKUP(AD107,Marks,114,0)),"")</f>
        <v>B</v>
      </c>
      <c r="AF121" s="201" t="str">
        <f>IFERROR(IF(AND(AD107=""),"",VLOOKUP(AD107,Marks,113,0)),"")</f>
        <v>P</v>
      </c>
    </row>
    <row r="122" spans="1:39" s="337" customFormat="1" ht="18.95" customHeight="1">
      <c r="A122" s="92">
        <f>IF(N107="","",A121+1)</f>
        <v>23</v>
      </c>
      <c r="B122" s="286"/>
      <c r="C122" s="988" t="str">
        <f>IF('Master sheet'!$D$14="Hindi","प्रथम मूल्यांकन","1st Assessment")</f>
        <v>प्रथम मूल्यांकन</v>
      </c>
      <c r="D122" s="989"/>
      <c r="E122" s="988" t="str">
        <f>IF('Master sheet'!$D$14="Hindi","द्वितीय मूल्यांकन","2nd Assessment")</f>
        <v>द्वितीय मूल्यांकन</v>
      </c>
      <c r="F122" s="989"/>
      <c r="G122" s="988" t="str">
        <f>IF('Master sheet'!$D$14="Hindi","तृतीय मूल्यांकन","3rd Assessment")</f>
        <v>तृतीय मूल्यांकन</v>
      </c>
      <c r="H122" s="989"/>
      <c r="I122" s="988" t="str">
        <f>IF('Master sheet'!$D$14="Hindi","चतुर्थ मूल्यांकन","4th Assessment")</f>
        <v>चतुर्थ मूल्यांकन</v>
      </c>
      <c r="J122" s="989"/>
      <c r="K122" s="988" t="str">
        <f>IF('Master sheet'!$D$14="Hindi","पंचम मूल्यांकन","5th Assessment")</f>
        <v>पंचम मूल्यांकन</v>
      </c>
      <c r="L122" s="989"/>
      <c r="M122" s="992" t="str">
        <f>IF('Master sheet'!$D$14="Hindi","कुल योग ","Total")</f>
        <v xml:space="preserve">कुल योग </v>
      </c>
      <c r="N122" s="993"/>
      <c r="O122" s="990"/>
      <c r="P122" s="991"/>
      <c r="Q122" s="1006"/>
      <c r="R122" s="286"/>
      <c r="S122" s="988" t="str">
        <f>IF('Master sheet'!$D$14="Hindi","प्रथम मूल्यांकन","1st Assessment")</f>
        <v>प्रथम मूल्यांकन</v>
      </c>
      <c r="T122" s="989"/>
      <c r="U122" s="988" t="str">
        <f>IF('Master sheet'!$D$14="Hindi","द्वितीय मूल्यांकन","2nd Assessment")</f>
        <v>द्वितीय मूल्यांकन</v>
      </c>
      <c r="V122" s="989"/>
      <c r="W122" s="988" t="str">
        <f>IF('Master sheet'!$D$14="Hindi","तृतीय मूल्यांकन","3rd Assessment")</f>
        <v>तृतीय मूल्यांकन</v>
      </c>
      <c r="X122" s="989"/>
      <c r="Y122" s="988" t="str">
        <f>IF('Master sheet'!$D$14="Hindi","चतुर्थ मूल्यांकन","4th Assessment")</f>
        <v>चतुर्थ मूल्यांकन</v>
      </c>
      <c r="Z122" s="989"/>
      <c r="AA122" s="988" t="str">
        <f>IF('Master sheet'!$D$14="Hindi","पंचम मूल्यांकन","5th Assessment")</f>
        <v>पंचम मूल्यांकन</v>
      </c>
      <c r="AB122" s="989"/>
      <c r="AC122" s="992" t="str">
        <f>IF('Master sheet'!$D$14="Hindi","कुल योग ","Total")</f>
        <v xml:space="preserve">कुल योग </v>
      </c>
      <c r="AD122" s="993"/>
      <c r="AE122" s="990"/>
      <c r="AF122" s="991"/>
    </row>
    <row r="123" spans="1:39" s="337" customFormat="1" ht="18.95" customHeight="1">
      <c r="A123" s="92">
        <f>IF(N107="","",A122+1)</f>
        <v>24</v>
      </c>
      <c r="B123" s="410" t="str">
        <f>IF('Result Sheet'!$DL$208="","",'Result Sheet'!$DL$208)</f>
        <v>कार्यानुभव</v>
      </c>
      <c r="C123" s="951">
        <f>IFERROR(IF(AND(N107=""),"",VLOOKUP(N107,Marks,115,0)),"")</f>
        <v>18</v>
      </c>
      <c r="D123" s="951"/>
      <c r="E123" s="951">
        <f>IFERROR(IF(AND(N107=""),"",VLOOKUP(N107,Marks,116,0)),"")</f>
        <v>16</v>
      </c>
      <c r="F123" s="951"/>
      <c r="G123" s="951">
        <f>IFERROR(IF(AND(N107=""),"",VLOOKUP(N107,Marks,117,0)),"")</f>
        <v>16</v>
      </c>
      <c r="H123" s="951"/>
      <c r="I123" s="951">
        <f>IFERROR(IF(AND(N107=""),"",VLOOKUP(N107,Marks,118,0)),"")</f>
        <v>14</v>
      </c>
      <c r="J123" s="951"/>
      <c r="K123" s="951">
        <f>IFERROR(IF(AND(N107=""),"",VLOOKUP(N107,Marks,119,0)),"")</f>
        <v>19</v>
      </c>
      <c r="L123" s="951"/>
      <c r="M123" s="979">
        <f>IFERROR(IF(AND(N107=""),"",VLOOKUP(N107,Marks,120,0)),"")</f>
        <v>83</v>
      </c>
      <c r="N123" s="979"/>
      <c r="O123" s="411" t="str">
        <f>IFERROR(IF(AND(N107=""),"",VLOOKUP(N107,Marks,124,0)),"")</f>
        <v>A</v>
      </c>
      <c r="P123" s="201" t="str">
        <f>IFERROR(IF(AND(N107=""),"",VLOOKUP(N107,Marks,123,0)),"")</f>
        <v>P</v>
      </c>
      <c r="Q123" s="1006"/>
      <c r="R123" s="410" t="str">
        <f>IF('Result Sheet'!$DL$208="","",'Result Sheet'!$DL$208)</f>
        <v>कार्यानुभव</v>
      </c>
      <c r="S123" s="951">
        <f>IFERROR(IF(AND(AD107=""),"",VLOOKUP(AD107,Marks,115,0)),"")</f>
        <v>19</v>
      </c>
      <c r="T123" s="951"/>
      <c r="U123" s="951">
        <f>IFERROR(IF(AND(AD107=""),"",VLOOKUP(AD107,Marks,116,0)),"")</f>
        <v>14</v>
      </c>
      <c r="V123" s="951"/>
      <c r="W123" s="951">
        <f>IFERROR(IF(AND(AD107=""),"",VLOOKUP(AD107,Marks,117,0)),"")</f>
        <v>16</v>
      </c>
      <c r="X123" s="951"/>
      <c r="Y123" s="951">
        <f>IFERROR(IF(AND(AD107=""),"",VLOOKUP(AD107,Marks,118,0)),"")</f>
        <v>14</v>
      </c>
      <c r="Z123" s="951"/>
      <c r="AA123" s="951">
        <f>IFERROR(IF(AND(AD107=""),"",VLOOKUP(AD107,Marks,119,0)),"")</f>
        <v>17</v>
      </c>
      <c r="AB123" s="951"/>
      <c r="AC123" s="979">
        <f>IFERROR(IF(AND(AD107=""),"",VLOOKUP(AD107,Marks,120,0)),"")</f>
        <v>80</v>
      </c>
      <c r="AD123" s="979"/>
      <c r="AE123" s="411" t="str">
        <f>IFERROR(IF(AND(AD107=""),"",VLOOKUP(AD107,Marks,124,0)),"")</f>
        <v>A</v>
      </c>
      <c r="AF123" s="201" t="str">
        <f>IFERROR(IF(AND(AD107=""),"",VLOOKUP(AD107,Marks,123,0)),"")</f>
        <v>P</v>
      </c>
    </row>
    <row r="124" spans="1:39" s="337" customFormat="1" ht="18.95" customHeight="1">
      <c r="A124" s="92">
        <f>IF(N107="","",A123+1)</f>
        <v>25</v>
      </c>
      <c r="B124" s="410" t="str">
        <f>IF('Result Sheet'!$DV$208="","",'Result Sheet'!$DV$208)</f>
        <v>कला शिक्षा</v>
      </c>
      <c r="C124" s="951">
        <f>IFERROR(IF(AND(N107=""),"",VLOOKUP(N107,Marks,125,0)),"")</f>
        <v>13</v>
      </c>
      <c r="D124" s="951"/>
      <c r="E124" s="951">
        <f>IFERROR(IF(AND(N107=""),"",VLOOKUP(N107,Marks,126,0)),"")</f>
        <v>20</v>
      </c>
      <c r="F124" s="951"/>
      <c r="G124" s="951">
        <f>IFERROR(IF(AND(N107=""),"",VLOOKUP(N107,Marks,127,0)),"")</f>
        <v>15</v>
      </c>
      <c r="H124" s="951"/>
      <c r="I124" s="951">
        <f>IFERROR(IF(AND(N107=""),"",VLOOKUP(N107,Marks,128,0)),"")</f>
        <v>14</v>
      </c>
      <c r="J124" s="951"/>
      <c r="K124" s="951">
        <f>IFERROR(IF(AND(N107=""),"",VLOOKUP(N107,Marks,129,0)),"")</f>
        <v>13</v>
      </c>
      <c r="L124" s="951"/>
      <c r="M124" s="979">
        <f>IFERROR(IF(AND(N107=""),"",VLOOKUP(N107,Marks,130,0)),"")</f>
        <v>75</v>
      </c>
      <c r="N124" s="979"/>
      <c r="O124" s="411" t="str">
        <f>IFERROR(IF(AND(N107=""),"",VLOOKUP(N107,Marks,134,0)),"")</f>
        <v>B</v>
      </c>
      <c r="P124" s="201" t="str">
        <f>IFERROR(IF(AND(N107=""),"",VLOOKUP(N107,Marks,133,0)),"")</f>
        <v>P</v>
      </c>
      <c r="Q124" s="1006"/>
      <c r="R124" s="410" t="str">
        <f>IF('Result Sheet'!$DV$208="","",'Result Sheet'!$DV$208)</f>
        <v>कला शिक्षा</v>
      </c>
      <c r="S124" s="951">
        <f>IFERROR(IF(AND(AD107=""),"",VLOOKUP(AD107,Marks,125,0)),"")</f>
        <v>13</v>
      </c>
      <c r="T124" s="951"/>
      <c r="U124" s="951">
        <f>IFERROR(IF(AND(AD107=""),"",VLOOKUP(AD107,Marks,126,0)),"")</f>
        <v>20</v>
      </c>
      <c r="V124" s="951"/>
      <c r="W124" s="951">
        <f>IFERROR(IF(AND(AD107=""),"",VLOOKUP(AD107,Marks,127,0)),"")</f>
        <v>15</v>
      </c>
      <c r="X124" s="951"/>
      <c r="Y124" s="951">
        <f>IFERROR(IF(AND(AD107=""),"",VLOOKUP(AD107,Marks,128,0)),"")</f>
        <v>14</v>
      </c>
      <c r="Z124" s="951"/>
      <c r="AA124" s="951">
        <f>IFERROR(IF(AND(AD107=""),"",VLOOKUP(AD107,Marks,129,0)),"")</f>
        <v>12</v>
      </c>
      <c r="AB124" s="951"/>
      <c r="AC124" s="979">
        <f>IFERROR(IF(AND(AD107=""),"",VLOOKUP(AD107,Marks,130,0)),"")</f>
        <v>74</v>
      </c>
      <c r="AD124" s="979"/>
      <c r="AE124" s="411" t="str">
        <f>IFERROR(IF(AND(AD107=""),"",VLOOKUP(AD107,Marks,134,0)),"")</f>
        <v>B</v>
      </c>
      <c r="AF124" s="201" t="str">
        <f>IFERROR(IF(AND(AD107=""),"",VLOOKUP(AD107,Marks,133,0)),"")</f>
        <v>P</v>
      </c>
    </row>
    <row r="125" spans="1:39" s="41" customFormat="1" ht="22.5" customHeight="1">
      <c r="A125" s="92">
        <f>IF(N107="","",A124+1)</f>
        <v>26</v>
      </c>
      <c r="B125" s="410" t="str">
        <f>IF('Result Sheet'!$EF$208="","",'Result Sheet'!$EF$208)</f>
        <v>स्वा. एवं शा. शिक्षा</v>
      </c>
      <c r="C125" s="951">
        <f>IFERROR(IF(AND(N107=""),"",VLOOKUP(N107,Marks,135,0)),"")</f>
        <v>20</v>
      </c>
      <c r="D125" s="951"/>
      <c r="E125" s="951">
        <f>IFERROR(IF(AND(N107=""),"",VLOOKUP(N107,Marks,136,0)),"")</f>
        <v>19</v>
      </c>
      <c r="F125" s="951"/>
      <c r="G125" s="951">
        <f>IFERROR(IF(AND(N107=""),"",VLOOKUP(N107,Marks,137,0)),"")</f>
        <v>17</v>
      </c>
      <c r="H125" s="951"/>
      <c r="I125" s="951">
        <f>IFERROR(IF(AND(N107=""),"",VLOOKUP(N107,Marks,138,0)),"")</f>
        <v>10</v>
      </c>
      <c r="J125" s="951"/>
      <c r="K125" s="951">
        <f>IFERROR(IF(AND(N107=""),"",VLOOKUP(N107,Marks,139,0)),"")</f>
        <v>15</v>
      </c>
      <c r="L125" s="951"/>
      <c r="M125" s="979">
        <f>IFERROR(IF(AND(N107=""),"",VLOOKUP(N107,Marks,140,0)),"")</f>
        <v>81</v>
      </c>
      <c r="N125" s="979"/>
      <c r="O125" s="411" t="str">
        <f>IFERROR(IF(AND(N107=""),"",VLOOKUP(N107,Marks,144,0)),"")</f>
        <v>A</v>
      </c>
      <c r="P125" s="201" t="str">
        <f>IFERROR(IF(AND(N107=""),"",VLOOKUP(N107,Marks,143,0)),"")</f>
        <v>P</v>
      </c>
      <c r="Q125" s="1006"/>
      <c r="R125" s="410" t="str">
        <f>IF('Result Sheet'!$EF$208="","",'Result Sheet'!$EF$208)</f>
        <v>स्वा. एवं शा. शिक्षा</v>
      </c>
      <c r="S125" s="951">
        <f>IFERROR(IF(AND(AD107=""),"",VLOOKUP(AD107,Marks,135,0)),"")</f>
        <v>20</v>
      </c>
      <c r="T125" s="951"/>
      <c r="U125" s="951">
        <f>IFERROR(IF(AND(AD107=""),"",VLOOKUP(AD107,Marks,136,0)),"")</f>
        <v>19</v>
      </c>
      <c r="V125" s="951"/>
      <c r="W125" s="951">
        <f>IFERROR(IF(AND(AD107=""),"",VLOOKUP(AD107,Marks,137,0)),"")</f>
        <v>18</v>
      </c>
      <c r="X125" s="951"/>
      <c r="Y125" s="951">
        <f>IFERROR(IF(AND(AD107=""),"",VLOOKUP(AD107,Marks,138,0)),"")</f>
        <v>10</v>
      </c>
      <c r="Z125" s="951"/>
      <c r="AA125" s="951">
        <f>IFERROR(IF(AND(AD107=""),"",VLOOKUP(AD107,Marks,139,0)),"")</f>
        <v>15</v>
      </c>
      <c r="AB125" s="951"/>
      <c r="AC125" s="979">
        <f>IFERROR(IF(AND(AD107=""),"",VLOOKUP(AD107,Marks,140,0)),"")</f>
        <v>82</v>
      </c>
      <c r="AD125" s="979"/>
      <c r="AE125" s="411" t="str">
        <f>IFERROR(IF(AND(AD107=""),"",VLOOKUP(AD107,Marks,144,0)),"")</f>
        <v>A</v>
      </c>
      <c r="AF125" s="201" t="str">
        <f>IFERROR(IF(AND(AD107=""),"",VLOOKUP(AD107,Marks,143,0)),"")</f>
        <v>P</v>
      </c>
    </row>
    <row r="126" spans="1:39" s="41" customFormat="1" ht="21" customHeight="1">
      <c r="A126" s="92">
        <f>IF(N107="","",A125+1)</f>
        <v>27</v>
      </c>
      <c r="B126" s="967" t="str">
        <f>IF('Master sheet'!$D$14="Hindi","कुल कार्य दिवस :-","Total Meeting :-")</f>
        <v>कुल कार्य दिवस :-</v>
      </c>
      <c r="C126" s="967"/>
      <c r="D126" s="967"/>
      <c r="E126" s="980">
        <f>IFERROR(IF(AND(N107=""),"",VLOOKUP(N107,Marks,150,0)),"")</f>
        <v>350</v>
      </c>
      <c r="F126" s="980"/>
      <c r="G126" s="980"/>
      <c r="H126" s="980"/>
      <c r="I126" s="967" t="str">
        <f>IF('Master sheet'!$D$14="Hindi","कुल उपस्थिति :-","Total Attendance :-")</f>
        <v>कुल उपस्थिति :-</v>
      </c>
      <c r="J126" s="967"/>
      <c r="K126" s="967"/>
      <c r="L126" s="967"/>
      <c r="M126" s="976">
        <f>IFERROR(IF(AND(N107=""),"",VLOOKUP(N107,Marks,151,0)),"")</f>
        <v>320</v>
      </c>
      <c r="N126" s="976"/>
      <c r="O126" s="976"/>
      <c r="P126" s="976"/>
      <c r="Q126" s="1006"/>
      <c r="R126" s="967" t="str">
        <f>IF('Master sheet'!$D$14="Hindi","कुल कार्य दिवस :-","Total Meeting :-")</f>
        <v>कुल कार्य दिवस :-</v>
      </c>
      <c r="S126" s="967"/>
      <c r="T126" s="967"/>
      <c r="U126" s="980">
        <f>IFERROR(IF(AND(AD107=""),"",VLOOKUP(AD107,Marks,150,0)),"")</f>
        <v>320</v>
      </c>
      <c r="V126" s="980"/>
      <c r="W126" s="980"/>
      <c r="X126" s="980"/>
      <c r="Y126" s="967" t="str">
        <f>IF('Master sheet'!$D$14="Hindi","कुल उपस्थिति :-","Total Attendance :-")</f>
        <v>कुल उपस्थिति :-</v>
      </c>
      <c r="Z126" s="967"/>
      <c r="AA126" s="967"/>
      <c r="AB126" s="967"/>
      <c r="AC126" s="976">
        <f>IFERROR(IF(AND(AD107=""),"",VLOOKUP(AD107,Marks,151,0)),"")</f>
        <v>310</v>
      </c>
      <c r="AD126" s="976"/>
      <c r="AE126" s="976"/>
      <c r="AF126" s="976"/>
    </row>
    <row r="127" spans="1:39" s="41" customFormat="1" ht="21" customHeight="1">
      <c r="A127" s="92">
        <f>IF(N107="","",A126+1)</f>
        <v>28</v>
      </c>
      <c r="B127" s="967" t="str">
        <f>IF('Master sheet'!$D$14="Hindi","परिणाम :-","Result :-")</f>
        <v>परिणाम :-</v>
      </c>
      <c r="C127" s="967"/>
      <c r="D127" s="967"/>
      <c r="E127" s="977" t="str">
        <f>IFERROR(IF(AND(N107=""),"",VLOOKUP(N107,Marks,149,0)),"")</f>
        <v>कक्षोंन्नति</v>
      </c>
      <c r="F127" s="977"/>
      <c r="G127" s="977"/>
      <c r="H127" s="977"/>
      <c r="I127" s="967" t="str">
        <f>IF('Master sheet'!$D$14="Hindi","परिणाम प्रतिशत में :-","Result in Percentage :-")</f>
        <v>परिणाम प्रतिशत में :-</v>
      </c>
      <c r="J127" s="967"/>
      <c r="K127" s="967"/>
      <c r="L127" s="967"/>
      <c r="M127" s="978">
        <f>IFERROR(IF(AND(N107=""),"",VLOOKUP(N107,Marks,146,0)),"")</f>
        <v>89.285714285714292</v>
      </c>
      <c r="N127" s="978"/>
      <c r="O127" s="978"/>
      <c r="P127" s="978"/>
      <c r="Q127" s="1006"/>
      <c r="R127" s="967" t="str">
        <f>IF('Master sheet'!$D$14="Hindi","परिणाम :-","Result :-")</f>
        <v>परिणाम :-</v>
      </c>
      <c r="S127" s="967"/>
      <c r="T127" s="967"/>
      <c r="U127" s="977" t="str">
        <f>IFERROR(IF(AND(AD107=""),"",VLOOKUP(AD107,Marks,149,0)),"")</f>
        <v>कक्षोंन्नति</v>
      </c>
      <c r="V127" s="977"/>
      <c r="W127" s="977"/>
      <c r="X127" s="977"/>
      <c r="Y127" s="967" t="str">
        <f>IF('Master sheet'!$D$14="Hindi","परिणाम प्रतिशत में :-","Result in Percentage :-")</f>
        <v>परिणाम प्रतिशत में :-</v>
      </c>
      <c r="Z127" s="967"/>
      <c r="AA127" s="967"/>
      <c r="AB127" s="967"/>
      <c r="AC127" s="978">
        <f>IFERROR(IF(AND(AD107=""),"",VLOOKUP(AD107,Marks,146,0)),"")</f>
        <v>89.857142857142861</v>
      </c>
      <c r="AD127" s="978"/>
      <c r="AE127" s="978"/>
      <c r="AF127" s="978"/>
    </row>
    <row r="128" spans="1:39" s="41" customFormat="1" ht="21" customHeight="1">
      <c r="A128" s="92">
        <f>IF(N107="","",A127+1)</f>
        <v>29</v>
      </c>
      <c r="B128" s="967" t="str">
        <f>IF('Master sheet'!$D$14="Hindi","ग्रेड :-","Grade :-")</f>
        <v>ग्रेड :-</v>
      </c>
      <c r="C128" s="967"/>
      <c r="D128" s="967"/>
      <c r="E128" s="973" t="str">
        <f>IFERROR(IF(AND(N107=""),"",VLOOKUP(N107,Marks,152,0)),"")</f>
        <v>A</v>
      </c>
      <c r="F128" s="973"/>
      <c r="G128" s="973"/>
      <c r="H128" s="973"/>
      <c r="I128" s="967" t="str">
        <f>IF('Master sheet'!$D$14="Hindi","कक्षा में स्थान :-","Position in the Class :-")</f>
        <v>कक्षा में स्थान :-</v>
      </c>
      <c r="J128" s="967"/>
      <c r="K128" s="967"/>
      <c r="L128" s="967"/>
      <c r="M128" s="968">
        <f>IFERROR(IF(AND(N107=""),"",VLOOKUP(N107,Marks,148,0)),"")</f>
        <v>5.9999999999999964</v>
      </c>
      <c r="N128" s="968"/>
      <c r="O128" s="968"/>
      <c r="P128" s="968"/>
      <c r="Q128" s="1006"/>
      <c r="R128" s="967" t="str">
        <f>IF('Master sheet'!$D$14="Hindi","ग्रेड :-","Grade :-")</f>
        <v>ग्रेड :-</v>
      </c>
      <c r="S128" s="967"/>
      <c r="T128" s="967"/>
      <c r="U128" s="973" t="str">
        <f>IFERROR(IF(AND(AD107=""),"",VLOOKUP(AD107,Marks,152,0)),"")</f>
        <v>A</v>
      </c>
      <c r="V128" s="973"/>
      <c r="W128" s="973"/>
      <c r="X128" s="973"/>
      <c r="Y128" s="967" t="str">
        <f>IF('Master sheet'!$D$14="Hindi","कक्षा में स्थान :-","Position in the Class :-")</f>
        <v>कक्षा में स्थान :-</v>
      </c>
      <c r="Z128" s="967"/>
      <c r="AA128" s="967"/>
      <c r="AB128" s="967"/>
      <c r="AC128" s="968">
        <f>IFERROR(IF(AND(AD107=""),"",VLOOKUP(AD107,Marks,148,0)),"")</f>
        <v>2.9999999999999964</v>
      </c>
      <c r="AD128" s="968"/>
      <c r="AE128" s="968"/>
      <c r="AF128" s="968"/>
    </row>
    <row r="129" spans="1:32" s="41" customFormat="1" ht="21" customHeight="1">
      <c r="A129" s="92">
        <f>IF(N107="","",A128+1)</f>
        <v>30</v>
      </c>
      <c r="B129" s="1003" t="str">
        <f>IF('Master sheet'!$D$14="Hindi","परीक्षा परिणाम घोषणा दिनांक :-","Result Declaration Date :-")</f>
        <v>परीक्षा परिणाम घोषणा दिनांक :-</v>
      </c>
      <c r="C129" s="1003"/>
      <c r="D129" s="1003"/>
      <c r="E129" s="984">
        <f>IFERROR(IF(AND(N107=""),"",'Master sheet'!$D$13),"")</f>
        <v>45793</v>
      </c>
      <c r="F129" s="984"/>
      <c r="G129" s="984"/>
      <c r="H129" s="498"/>
      <c r="I129" s="967" t="str">
        <f>IF('Master sheet'!$D$14="Hindi","श्रेणी  :-","Division  :-")</f>
        <v>श्रेणी  :-</v>
      </c>
      <c r="J129" s="967"/>
      <c r="K129" s="967"/>
      <c r="L129" s="967"/>
      <c r="M129" s="974" t="str">
        <f>IFERROR(IF(AND(N107=""),"",VLOOKUP(N107,Marks,147,0)),"")</f>
        <v>I</v>
      </c>
      <c r="N129" s="974"/>
      <c r="O129" s="974"/>
      <c r="P129" s="974"/>
      <c r="Q129" s="1006"/>
      <c r="R129" s="1003" t="str">
        <f>IF('Master sheet'!$D$14="Hindi","परीक्षा परिणाम घोषणा दिनांक :-","Result Declaration Date :-")</f>
        <v>परीक्षा परिणाम घोषणा दिनांक :-</v>
      </c>
      <c r="S129" s="1003"/>
      <c r="T129" s="1003"/>
      <c r="U129" s="984">
        <f>IFERROR(IF(AND(AD107=""),"",'Master sheet'!$D$13),"")</f>
        <v>45793</v>
      </c>
      <c r="V129" s="984"/>
      <c r="W129" s="984"/>
      <c r="X129" s="498"/>
      <c r="Y129" s="967" t="str">
        <f>IF('Master sheet'!$D$14="Hindi","श्रेणी  :-","Division  :-")</f>
        <v>श्रेणी  :-</v>
      </c>
      <c r="Z129" s="967"/>
      <c r="AA129" s="967"/>
      <c r="AB129" s="967"/>
      <c r="AC129" s="974" t="str">
        <f>IFERROR(IF(AND(AD107=""),"",VLOOKUP(AD107,Marks,147,0)),"")</f>
        <v>I</v>
      </c>
      <c r="AD129" s="974"/>
      <c r="AE129" s="974"/>
      <c r="AF129" s="974"/>
    </row>
    <row r="130" spans="1:32" s="41" customFormat="1" ht="39" customHeight="1">
      <c r="A130" s="92">
        <f>IF(N107="","",A129+1)</f>
        <v>31</v>
      </c>
      <c r="B130" s="981" t="str">
        <f>IFERROR(IF(AND(N107=""),"",'Result Sheet'!$EV$211),"")</f>
        <v>( PRADIP SINGH RAJAWAT )</v>
      </c>
      <c r="C130" s="981"/>
      <c r="D130" s="981"/>
      <c r="E130" s="981"/>
      <c r="F130" s="982" t="str">
        <f>IF(AND(N107=""),"",CONCATENATE("(",'Master sheet'!$D$17," )"))</f>
        <v>(Suresh Kumar )</v>
      </c>
      <c r="G130" s="982"/>
      <c r="H130" s="982"/>
      <c r="I130" s="982"/>
      <c r="J130" s="982"/>
      <c r="K130" s="982" t="str">
        <f>IF(AND(N107=""),"",CONCATENATE("(",'Master sheet'!$D$15," )"))</f>
        <v>(USHA PALIYA )</v>
      </c>
      <c r="L130" s="982"/>
      <c r="M130" s="982"/>
      <c r="N130" s="982"/>
      <c r="O130" s="982"/>
      <c r="P130" s="982"/>
      <c r="Q130" s="1006"/>
      <c r="R130" s="981" t="str">
        <f>IFERROR(IF(AND(AD107=""),"",'Result Sheet'!$EV$211),"")</f>
        <v>( PRADIP SINGH RAJAWAT )</v>
      </c>
      <c r="S130" s="981"/>
      <c r="T130" s="981"/>
      <c r="U130" s="981"/>
      <c r="V130" s="982" t="str">
        <f>IF(AND(AD107=""),"",CONCATENATE("(",'Master sheet'!$D$17," )"))</f>
        <v>(Suresh Kumar )</v>
      </c>
      <c r="W130" s="982"/>
      <c r="X130" s="982"/>
      <c r="Y130" s="982"/>
      <c r="Z130" s="982"/>
      <c r="AA130" s="982" t="str">
        <f>IF(AND(AD107=""),"",CONCATENATE("(",'Master sheet'!$D$15," )"))</f>
        <v>(USHA PALIYA )</v>
      </c>
      <c r="AB130" s="982"/>
      <c r="AC130" s="982"/>
      <c r="AD130" s="982"/>
      <c r="AE130" s="982"/>
      <c r="AF130" s="982"/>
    </row>
    <row r="131" spans="1:32" s="41" customFormat="1" ht="21" customHeight="1">
      <c r="A131" s="92">
        <f>IF(N107="","",A130+1)</f>
        <v>32</v>
      </c>
      <c r="B131" s="949" t="str">
        <f>IF('Master sheet'!$D$14="Hindi","हस्ताक्षर कक्षाध्यापक","Signature of the class teacher")</f>
        <v>हस्ताक्षर कक्षाध्यापक</v>
      </c>
      <c r="C131" s="949"/>
      <c r="D131" s="949"/>
      <c r="E131" s="949"/>
      <c r="F131" s="949" t="str">
        <f>IF('Master sheet'!$D$14="Hindi","हस्ताक्षर परीक्षा प्रभारी","Signature of the exam. Incharge")</f>
        <v>हस्ताक्षर परीक्षा प्रभारी</v>
      </c>
      <c r="G131" s="949"/>
      <c r="H131" s="949"/>
      <c r="I131" s="949"/>
      <c r="J131" s="949"/>
      <c r="K131" s="949" t="str">
        <f>IF('Master sheet'!$D$14="Hindi","हस्ताक्षर संस्था प्रधान","Head of Institute's Signature")</f>
        <v>हस्ताक्षर संस्था प्रधान</v>
      </c>
      <c r="L131" s="949"/>
      <c r="M131" s="949"/>
      <c r="N131" s="949"/>
      <c r="O131" s="949"/>
      <c r="P131" s="949"/>
      <c r="Q131" s="1006"/>
      <c r="R131" s="949" t="str">
        <f>IF('Master sheet'!$D$14="Hindi","हस्ताक्षर कक्षाध्यापक","Signature of the class teacher")</f>
        <v>हस्ताक्षर कक्षाध्यापक</v>
      </c>
      <c r="S131" s="949"/>
      <c r="T131" s="949"/>
      <c r="U131" s="949"/>
      <c r="V131" s="949" t="str">
        <f>IF('Master sheet'!$D$14="Hindi","हस्ताक्षर परीक्षा प्रभारी","Signature of the exam. Incharge")</f>
        <v>हस्ताक्षर परीक्षा प्रभारी</v>
      </c>
      <c r="W131" s="949"/>
      <c r="X131" s="949"/>
      <c r="Y131" s="949"/>
      <c r="Z131" s="949"/>
      <c r="AA131" s="949" t="str">
        <f>IF('Master sheet'!$D$14="Hindi","हस्ताक्षर संस्था प्रधान","Head of Institute's Signature")</f>
        <v>हस्ताक्षर संस्था प्रधान</v>
      </c>
      <c r="AB131" s="949"/>
      <c r="AC131" s="949"/>
      <c r="AD131" s="949"/>
      <c r="AE131" s="949"/>
      <c r="AF131" s="949"/>
    </row>
    <row r="133" spans="1:32" s="41" customFormat="1" ht="21.95" customHeight="1">
      <c r="A133" s="91">
        <f>IF(N140="","",1)</f>
        <v>1</v>
      </c>
      <c r="B133" s="950" t="str">
        <f>IF('Master sheet'!$D$14="Hindi","वार्षिक रिपोर्ट कार्ड ","Report Card")</f>
        <v xml:space="preserve">वार्षिक रिपोर्ट कार्ड </v>
      </c>
      <c r="C133" s="950"/>
      <c r="D133" s="950"/>
      <c r="E133" s="950"/>
      <c r="F133" s="950"/>
      <c r="G133" s="950"/>
      <c r="H133" s="950"/>
      <c r="I133" s="950"/>
      <c r="J133" s="950"/>
      <c r="K133" s="950"/>
      <c r="L133" s="950"/>
      <c r="M133" s="950"/>
      <c r="N133" s="950"/>
      <c r="O133" s="950"/>
      <c r="P133" s="950"/>
      <c r="Q133" s="1006" t="s">
        <v>91</v>
      </c>
      <c r="R133" s="950" t="str">
        <f>IF('Master sheet'!$D$14="Hindi","वार्षिक रिपोर्ट कार्ड ","Report Card")</f>
        <v xml:space="preserve">वार्षिक रिपोर्ट कार्ड </v>
      </c>
      <c r="S133" s="950"/>
      <c r="T133" s="950"/>
      <c r="U133" s="950"/>
      <c r="V133" s="950"/>
      <c r="W133" s="950"/>
      <c r="X133" s="950"/>
      <c r="Y133" s="950"/>
      <c r="Z133" s="950"/>
      <c r="AA133" s="950"/>
      <c r="AB133" s="950"/>
      <c r="AC133" s="950"/>
      <c r="AD133" s="950"/>
      <c r="AE133" s="950"/>
      <c r="AF133" s="950"/>
    </row>
    <row r="134" spans="1:32" s="41" customFormat="1" ht="21.95" customHeight="1">
      <c r="A134" s="92">
        <f>IF(N140="","",A133+1)</f>
        <v>2</v>
      </c>
      <c r="B134" s="961" t="str">
        <f>IF('Master sheet'!$D$14="Hindi","शिक्षा विभाग, राजस्थान सरकार","Education Department, Rajasthan Government")</f>
        <v>शिक्षा विभाग, राजस्थान सरकार</v>
      </c>
      <c r="C134" s="961"/>
      <c r="D134" s="961"/>
      <c r="E134" s="961"/>
      <c r="F134" s="961"/>
      <c r="G134" s="961"/>
      <c r="H134" s="961"/>
      <c r="I134" s="961"/>
      <c r="J134" s="961"/>
      <c r="K134" s="961"/>
      <c r="L134" s="961"/>
      <c r="M134" s="961"/>
      <c r="N134" s="961"/>
      <c r="O134" s="961"/>
      <c r="P134" s="961"/>
      <c r="Q134" s="1006"/>
      <c r="R134" s="961" t="str">
        <f>IF('Master sheet'!$D$14="Hindi","शिक्षा विभाग, राजस्थान सरकार","Education Department, Rajasthan Government")</f>
        <v>शिक्षा विभाग, राजस्थान सरकार</v>
      </c>
      <c r="S134" s="961"/>
      <c r="T134" s="961"/>
      <c r="U134" s="961"/>
      <c r="V134" s="961"/>
      <c r="W134" s="961"/>
      <c r="X134" s="961"/>
      <c r="Y134" s="961"/>
      <c r="Z134" s="961"/>
      <c r="AA134" s="961"/>
      <c r="AB134" s="961"/>
      <c r="AC134" s="961"/>
      <c r="AD134" s="961"/>
      <c r="AE134" s="961"/>
      <c r="AF134" s="961"/>
    </row>
    <row r="135" spans="1:32" s="41" customFormat="1" ht="21.95" customHeight="1">
      <c r="A135" s="92">
        <f>IF(N140="","",A134+1)</f>
        <v>3</v>
      </c>
      <c r="B135" s="1007" t="str">
        <f>IF('Master sheet'!$D$14="Hindi","विद्यालय का नाम :-","School Name :- ")</f>
        <v>विद्यालय का नाम :-</v>
      </c>
      <c r="C135" s="1007"/>
      <c r="D135" s="1007"/>
      <c r="E135" s="1008" t="str">
        <f>IF(AND(N140=""),"",IF('Master sheet'!$D$14="Hindi",'Master sheet'!$D$8,'Master sheet'!$D$7))</f>
        <v>महात्मा गाँधी राजकीय विद्यालय (अंग्रेजी माध्यम) बर, ब्यावर</v>
      </c>
      <c r="F135" s="1008"/>
      <c r="G135" s="1008"/>
      <c r="H135" s="1008"/>
      <c r="I135" s="1008"/>
      <c r="J135" s="1008"/>
      <c r="K135" s="1008"/>
      <c r="L135" s="1008"/>
      <c r="M135" s="1008"/>
      <c r="N135" s="1008"/>
      <c r="O135" s="1008"/>
      <c r="P135" s="1008"/>
      <c r="Q135" s="1006"/>
      <c r="R135" s="1007" t="str">
        <f>IF('Master sheet'!$D$14="Hindi","विद्यालय का नाम :-","School Name :- ")</f>
        <v>विद्यालय का नाम :-</v>
      </c>
      <c r="S135" s="1007"/>
      <c r="T135" s="1007"/>
      <c r="U135" s="1008" t="str">
        <f>IF(AND(AD140=""),"",IF('Master sheet'!$D$14="Hindi",'Master sheet'!$D$8,'Master sheet'!$D$7))</f>
        <v>महात्मा गाँधी राजकीय विद्यालय (अंग्रेजी माध्यम) बर, ब्यावर</v>
      </c>
      <c r="V135" s="1008"/>
      <c r="W135" s="1008"/>
      <c r="X135" s="1008"/>
      <c r="Y135" s="1008"/>
      <c r="Z135" s="1008"/>
      <c r="AA135" s="1008"/>
      <c r="AB135" s="1008"/>
      <c r="AC135" s="1008"/>
      <c r="AD135" s="1008"/>
      <c r="AE135" s="1008"/>
      <c r="AF135" s="1008"/>
    </row>
    <row r="136" spans="1:32" s="41" customFormat="1" ht="15.75" customHeight="1">
      <c r="A136" s="92">
        <f>IF(N140="","",A135+1)</f>
        <v>4</v>
      </c>
      <c r="B136" s="322"/>
      <c r="C136" s="322"/>
      <c r="D136" s="322"/>
      <c r="E136" s="1004" t="str">
        <f>IF(AND(N140=""),"",IF('Master sheet'!$D$14="Hindi",CONCATENATE("(विद्यालय मान्यता क्रमांक व वर्ष : ","  ",'Master sheet'!$D$6),CONCATENATE("(School Recognition Number &amp; Years : ","  ",'Master sheet'!$D$6)))</f>
        <v>(विद्यालय मान्यता क्रमांक व वर्ष :   शिक्षा/पाली/1995/2001</v>
      </c>
      <c r="F136" s="1004"/>
      <c r="G136" s="1004"/>
      <c r="H136" s="1004"/>
      <c r="I136" s="1004"/>
      <c r="J136" s="1004"/>
      <c r="K136" s="1004"/>
      <c r="L136" s="1004"/>
      <c r="M136" s="1004"/>
      <c r="N136" s="1004"/>
      <c r="O136" s="1004"/>
      <c r="P136" s="1004"/>
      <c r="Q136" s="1006"/>
      <c r="R136" s="322"/>
      <c r="S136" s="322"/>
      <c r="T136" s="322"/>
      <c r="U136" s="1004" t="str">
        <f>IF(AND(AD140=""),"",IF('Master sheet'!$D$14="Hindi",CONCATENATE("(विद्यालय मान्यता क्रमांक व वर्ष : ","  ",'Master sheet'!$D$6),CONCATENATE("(School Recognition Number &amp; Years : ","  ",'Master sheet'!$D$6)))</f>
        <v>(विद्यालय मान्यता क्रमांक व वर्ष :   शिक्षा/पाली/1995/2001</v>
      </c>
      <c r="V136" s="1004"/>
      <c r="W136" s="1004"/>
      <c r="X136" s="1004"/>
      <c r="Y136" s="1004"/>
      <c r="Z136" s="1004"/>
      <c r="AA136" s="1004"/>
      <c r="AB136" s="1004"/>
      <c r="AC136" s="1004"/>
      <c r="AD136" s="1004"/>
      <c r="AE136" s="1004"/>
      <c r="AF136" s="1004"/>
    </row>
    <row r="137" spans="1:32" s="41" customFormat="1" ht="21.95" customHeight="1">
      <c r="A137" s="92">
        <f>IF(N140="","",A136+1)</f>
        <v>5</v>
      </c>
      <c r="B137" s="319" t="str">
        <f>IF('Master sheet'!$D$14="Hindi","कक्षा  :-","CLASS :- ")</f>
        <v>कक्षा  :-</v>
      </c>
      <c r="C137" s="969">
        <f>IFERROR(IF(AND(N140=""),"",VLOOKUP(N140,Marks,2,0)),"")</f>
        <v>3</v>
      </c>
      <c r="D137" s="969"/>
      <c r="E137" s="970" t="str">
        <f>IF('Master sheet'!$D$14="Hindi","सेक्शन :-","Section :- ")</f>
        <v>सेक्शन :-</v>
      </c>
      <c r="F137" s="970"/>
      <c r="G137" s="970"/>
      <c r="H137" s="969" t="str">
        <f>IFERROR(IF(AND(N140=""),"",VLOOKUP(N140,Marks,3,0)),"")</f>
        <v>A</v>
      </c>
      <c r="I137" s="969"/>
      <c r="J137" s="971" t="str">
        <f>IF('Master sheet'!$D$14="Hindi","सत्र :- ","Session :- ")</f>
        <v xml:space="preserve">सत्र :- </v>
      </c>
      <c r="K137" s="971"/>
      <c r="L137" s="971"/>
      <c r="M137" s="971"/>
      <c r="N137" s="972" t="str">
        <f>IF(AND(N140=""),"",'Class 3rd'!$I$2)</f>
        <v>2024-2025</v>
      </c>
      <c r="O137" s="972"/>
      <c r="P137" s="972"/>
      <c r="Q137" s="1006"/>
      <c r="R137" s="319" t="str">
        <f>IF('Master sheet'!$D$14="Hindi","कक्षा  :-","CLASS :- ")</f>
        <v>कक्षा  :-</v>
      </c>
      <c r="S137" s="969">
        <f>IFERROR(IF(AND(AD140=""),"",VLOOKUP(AD140,Marks,2,0)),"")</f>
        <v>3</v>
      </c>
      <c r="T137" s="969"/>
      <c r="U137" s="970" t="str">
        <f>IF('Master sheet'!$D$14="Hindi","सेक्शन :-","Section :- ")</f>
        <v>सेक्शन :-</v>
      </c>
      <c r="V137" s="970"/>
      <c r="W137" s="970"/>
      <c r="X137" s="969" t="str">
        <f>IFERROR(IF(AND(AD140=""),"",VLOOKUP(AD140,Marks,3,0)),"")</f>
        <v>A</v>
      </c>
      <c r="Y137" s="969"/>
      <c r="Z137" s="971" t="str">
        <f>IF('Master sheet'!$D$14="Hindi","सत्र :- ","Session :- ")</f>
        <v xml:space="preserve">सत्र :- </v>
      </c>
      <c r="AA137" s="971"/>
      <c r="AB137" s="971"/>
      <c r="AC137" s="971"/>
      <c r="AD137" s="972" t="str">
        <f>IF(AND(AD140=""),"",'Class 3rd'!$I$2)</f>
        <v>2024-2025</v>
      </c>
      <c r="AE137" s="972"/>
      <c r="AF137" s="972"/>
    </row>
    <row r="138" spans="1:32" s="41" customFormat="1" ht="21.95" customHeight="1">
      <c r="A138" s="92">
        <f>IF(N140="","",A137+1)</f>
        <v>6</v>
      </c>
      <c r="B138" s="953" t="str">
        <f>IF('Master sheet'!$D$14="Hindi","विद्यार्थी का नाम :-","Student's Name :-")</f>
        <v>विद्यार्थी का नाम :-</v>
      </c>
      <c r="C138" s="953"/>
      <c r="D138" s="953"/>
      <c r="E138" s="957" t="str">
        <f>IFERROR(IF(AND(N140=""),"",VLOOKUP(N140,Marks,6,0)),"")</f>
        <v>DUSHYANT DAYAMA</v>
      </c>
      <c r="F138" s="957"/>
      <c r="G138" s="957"/>
      <c r="H138" s="957"/>
      <c r="I138" s="957"/>
      <c r="J138" s="952" t="str">
        <f>IF('Master sheet'!$D$14="Hindi","प्रवेशांक :","SR. NO. :")</f>
        <v>प्रवेशांक :</v>
      </c>
      <c r="K138" s="952"/>
      <c r="L138" s="952"/>
      <c r="M138" s="952"/>
      <c r="N138" s="958">
        <f>IFERROR(IF(AND(N140=""),"",VLOOKUP(N140,Marks,5,0)),"")</f>
        <v>952</v>
      </c>
      <c r="O138" s="958"/>
      <c r="P138" s="958"/>
      <c r="Q138" s="1006"/>
      <c r="R138" s="953" t="str">
        <f>IF('Master sheet'!$D$14="Hindi","विद्यार्थी का नाम :-","Student's Name :-")</f>
        <v>विद्यार्थी का नाम :-</v>
      </c>
      <c r="S138" s="953"/>
      <c r="T138" s="953"/>
      <c r="U138" s="957" t="str">
        <f>IFERROR(IF(AND(AD140=""),"",VLOOKUP(AD140,Marks,6,0)),"")</f>
        <v>GUNEET CHOUHAN</v>
      </c>
      <c r="V138" s="957"/>
      <c r="W138" s="957"/>
      <c r="X138" s="957"/>
      <c r="Y138" s="957"/>
      <c r="Z138" s="952" t="str">
        <f>IF('Master sheet'!$D$14="Hindi","प्रवेशांक :","SR. NO. :")</f>
        <v>प्रवेशांक :</v>
      </c>
      <c r="AA138" s="952"/>
      <c r="AB138" s="952"/>
      <c r="AC138" s="952"/>
      <c r="AD138" s="958">
        <f>IFERROR(IF(AND(AD140=""),"",VLOOKUP(AD140,Marks,5,0)),"")</f>
        <v>931</v>
      </c>
      <c r="AE138" s="958"/>
      <c r="AF138" s="958"/>
    </row>
    <row r="139" spans="1:32" s="41" customFormat="1" ht="21.95" customHeight="1">
      <c r="A139" s="92">
        <f>IF(N140="","",A138+1)</f>
        <v>7</v>
      </c>
      <c r="B139" s="953" t="str">
        <f>IF('Master sheet'!$D$14="Hindi","पिता का नाम :-","Father's Name :-")</f>
        <v>पिता का नाम :-</v>
      </c>
      <c r="C139" s="953"/>
      <c r="D139" s="953"/>
      <c r="E139" s="957" t="str">
        <f>IFERROR(IF(AND(N140=""),"",VLOOKUP(N140,Marks,7,0)),"")</f>
        <v>BASANT KUMAR DAYAMA</v>
      </c>
      <c r="F139" s="957"/>
      <c r="G139" s="957"/>
      <c r="H139" s="957"/>
      <c r="I139" s="957"/>
      <c r="J139" s="952" t="str">
        <f>IF('Master sheet'!$D$14="Hindi","जन्म तिथि :","Date of Birth :")</f>
        <v>जन्म तिथि :</v>
      </c>
      <c r="K139" s="952"/>
      <c r="L139" s="952"/>
      <c r="M139" s="952"/>
      <c r="N139" s="959">
        <f>IFERROR(IF(AND(N140=""),"",VLOOKUP(N140,Marks,4,0)),"")</f>
        <v>42047</v>
      </c>
      <c r="O139" s="959"/>
      <c r="P139" s="959"/>
      <c r="Q139" s="1006"/>
      <c r="R139" s="953" t="str">
        <f>IF('Master sheet'!$D$14="Hindi","पिता का नाम :-","Father's Name :-")</f>
        <v>पिता का नाम :-</v>
      </c>
      <c r="S139" s="953"/>
      <c r="T139" s="953"/>
      <c r="U139" s="957" t="str">
        <f>IFERROR(IF(AND(AD140=""),"",VLOOKUP(AD140,Marks,7,0)),"")</f>
        <v>KAILASH CHOUHAN</v>
      </c>
      <c r="V139" s="957"/>
      <c r="W139" s="957"/>
      <c r="X139" s="957"/>
      <c r="Y139" s="957"/>
      <c r="Z139" s="952" t="str">
        <f>IF('Master sheet'!$D$14="Hindi","जन्म तिथि :","Date of Birth :")</f>
        <v>जन्म तिथि :</v>
      </c>
      <c r="AA139" s="952"/>
      <c r="AB139" s="952"/>
      <c r="AC139" s="952"/>
      <c r="AD139" s="959" t="str">
        <f>IFERROR(IF(AND(AD140=""),"",VLOOKUP(AD140,Marks,4,0)),"")</f>
        <v>23-10-2015</v>
      </c>
      <c r="AE139" s="959"/>
      <c r="AF139" s="959"/>
    </row>
    <row r="140" spans="1:32" s="41" customFormat="1" ht="18" customHeight="1">
      <c r="A140" s="92">
        <f>IF(N140="","",A139+1)</f>
        <v>8</v>
      </c>
      <c r="B140" s="953" t="str">
        <f>IF('Master sheet'!$D$14="Hindi","माता का नाम :-","Mother's Name :-")</f>
        <v>माता का नाम :-</v>
      </c>
      <c r="C140" s="953"/>
      <c r="D140" s="953"/>
      <c r="E140" s="957" t="str">
        <f>IFERROR(IF(AND(N140=""),"",VLOOKUP(N140,Marks,8,0)),"")</f>
        <v>PUSHPA DAYAMA</v>
      </c>
      <c r="F140" s="957"/>
      <c r="G140" s="957"/>
      <c r="H140" s="957"/>
      <c r="I140" s="957"/>
      <c r="J140" s="952" t="str">
        <f>IF('Master sheet'!$D$14="Hindi","रोल नंबर :-","Roll No. :")</f>
        <v>रोल नंबर :-</v>
      </c>
      <c r="K140" s="952"/>
      <c r="L140" s="952"/>
      <c r="M140" s="952"/>
      <c r="N140" s="963">
        <f>IF(AD107="","",IF(AND(AD107+1&gt;$AN$7),"",AD107+1))</f>
        <v>309</v>
      </c>
      <c r="O140" s="963"/>
      <c r="P140" s="963"/>
      <c r="Q140" s="1006"/>
      <c r="R140" s="953" t="str">
        <f>IF('Master sheet'!$D$14="Hindi","माता का नाम :-","Mother's Name :-")</f>
        <v>माता का नाम :-</v>
      </c>
      <c r="S140" s="953"/>
      <c r="T140" s="953"/>
      <c r="U140" s="957" t="str">
        <f>IFERROR(IF(AND(AD140=""),"",VLOOKUP(AD140,Marks,8,0)),"")</f>
        <v>PUSHPA DEVI</v>
      </c>
      <c r="V140" s="957"/>
      <c r="W140" s="957"/>
      <c r="X140" s="957"/>
      <c r="Y140" s="957"/>
      <c r="Z140" s="952" t="str">
        <f>IF('Master sheet'!$D$14="Hindi","रोल नंबर :-","Roll No. :")</f>
        <v>रोल नंबर :-</v>
      </c>
      <c r="AA140" s="952"/>
      <c r="AB140" s="952"/>
      <c r="AC140" s="952"/>
      <c r="AD140" s="1005">
        <f>IF(N140="","",IF(AND(N140+1&gt;$AN$7),"",N140+1))</f>
        <v>310</v>
      </c>
      <c r="AE140" s="1005"/>
      <c r="AF140" s="1005"/>
    </row>
    <row r="141" spans="1:32" s="41" customFormat="1" ht="10.5" customHeight="1">
      <c r="A141" s="92">
        <f>IF(N140="","",A140+1)</f>
        <v>9</v>
      </c>
      <c r="B141" s="321"/>
      <c r="C141" s="321"/>
      <c r="D141" s="321"/>
      <c r="E141" s="318"/>
      <c r="F141" s="318"/>
      <c r="G141" s="318"/>
      <c r="H141" s="318"/>
      <c r="I141" s="318"/>
      <c r="J141" s="317"/>
      <c r="K141" s="317"/>
      <c r="L141" s="317"/>
      <c r="M141" s="317"/>
      <c r="N141" s="320"/>
      <c r="O141" s="320"/>
      <c r="P141" s="320"/>
      <c r="Q141" s="1006"/>
      <c r="R141" s="66"/>
      <c r="S141" s="66"/>
      <c r="T141" s="66"/>
      <c r="U141" s="67"/>
      <c r="V141" s="67"/>
      <c r="W141" s="67"/>
      <c r="X141" s="66"/>
      <c r="Y141" s="66"/>
      <c r="Z141" s="68"/>
      <c r="AA141" s="68"/>
      <c r="AB141" s="68"/>
      <c r="AC141" s="42"/>
      <c r="AD141" s="42"/>
      <c r="AE141" s="42"/>
      <c r="AF141" s="42"/>
    </row>
    <row r="142" spans="1:32" s="41" customFormat="1" ht="21" customHeight="1">
      <c r="A142" s="92">
        <f>IF(N140="","",A141+1)</f>
        <v>10</v>
      </c>
      <c r="B142" s="674" t="str">
        <f>IF('Master sheet'!$D$14="Hindi","विषय","Subject")</f>
        <v>विषय</v>
      </c>
      <c r="C142" s="975" t="str">
        <f>IF('Master sheet'!$D$14="Hindi","सामयिक परख","Test")</f>
        <v>सामयिक परख</v>
      </c>
      <c r="D142" s="975"/>
      <c r="E142" s="975"/>
      <c r="F142" s="975"/>
      <c r="G142" s="960" t="str">
        <f>IF('Master sheet'!$D$14="Hindi","अर्द्धवार्षिक","Half Yearly")</f>
        <v>अर्द्धवार्षिक</v>
      </c>
      <c r="H142" s="960"/>
      <c r="I142" s="960"/>
      <c r="J142" s="773" t="str">
        <f>IF('Master sheet'!$D$14="Hindi","अर्द्ध वा. तक योग","Total Till H.Y.")</f>
        <v>अर्द्ध वा. तक योग</v>
      </c>
      <c r="K142" s="960" t="str">
        <f>IF('Master sheet'!$D$14="Hindi","वार्षिक","Yearly")</f>
        <v>वार्षिक</v>
      </c>
      <c r="L142" s="960"/>
      <c r="M142" s="960"/>
      <c r="N142" s="742" t="str">
        <f>IF('Master sheet'!$D$14="Hindi","विषय कुल योग ","Subject Total")</f>
        <v xml:space="preserve">विषय कुल योग </v>
      </c>
      <c r="O142" s="954" t="str">
        <f>IF('Master sheet'!$D$14="Hindi","ग्रेड","Grade")</f>
        <v>ग्रेड</v>
      </c>
      <c r="P142" s="985" t="str">
        <f>IF('Master sheet'!$D$14="Hindi","परिणाम","Results")</f>
        <v>परिणाम</v>
      </c>
      <c r="Q142" s="1006"/>
      <c r="R142" s="674" t="str">
        <f>IF('Master sheet'!$D$14="Hindi","विषय","Subject")</f>
        <v>विषय</v>
      </c>
      <c r="S142" s="975" t="str">
        <f>IF('Master sheet'!$D$14="Hindi","सामयिक परख","Test")</f>
        <v>सामयिक परख</v>
      </c>
      <c r="T142" s="975"/>
      <c r="U142" s="975"/>
      <c r="V142" s="975"/>
      <c r="W142" s="960" t="str">
        <f>IF('Master sheet'!$D$14="Hindi","अर्द्धवार्षिक","Half Yearly")</f>
        <v>अर्द्धवार्षिक</v>
      </c>
      <c r="X142" s="960"/>
      <c r="Y142" s="960"/>
      <c r="Z142" s="773" t="str">
        <f>IF('Master sheet'!$D$14="Hindi","अर्द्ध वा. तक योग","Total Till H.Y.")</f>
        <v>अर्द्ध वा. तक योग</v>
      </c>
      <c r="AA142" s="960" t="str">
        <f>IF('Master sheet'!$D$14="Hindi","वार्षिक","Yearly")</f>
        <v>वार्षिक</v>
      </c>
      <c r="AB142" s="960"/>
      <c r="AC142" s="960"/>
      <c r="AD142" s="742" t="str">
        <f>IF('Master sheet'!$D$14="Hindi","विषय कुल योग ","Subject Total")</f>
        <v xml:space="preserve">विषय कुल योग </v>
      </c>
      <c r="AE142" s="954" t="str">
        <f>IF('Master sheet'!$D$14="Hindi","ग्रेड","Grade")</f>
        <v>ग्रेड</v>
      </c>
      <c r="AF142" s="985" t="str">
        <f>IF('Master sheet'!$D$14="Hindi","परिणाम","Results")</f>
        <v>परिणाम</v>
      </c>
    </row>
    <row r="143" spans="1:32" s="41" customFormat="1" ht="90.75" customHeight="1">
      <c r="A143" s="92">
        <f>IF(N140="","",A142+1)</f>
        <v>11</v>
      </c>
      <c r="B143" s="674"/>
      <c r="C143" s="246" t="str">
        <f>IF('Master sheet'!$D$14="Hindi","प्रथम परख ","First Test")</f>
        <v xml:space="preserve">प्रथम परख </v>
      </c>
      <c r="D143" s="246" t="str">
        <f>IF('Master sheet'!$D$14="Hindi","द्वितीय परख","Second Test")</f>
        <v>द्वितीय परख</v>
      </c>
      <c r="E143" s="246" t="str">
        <f>IF('Master sheet'!$D$14="Hindi","तृतीय परख","Third Test")</f>
        <v>तृतीय परख</v>
      </c>
      <c r="F143" s="246" t="str">
        <f>IF('Master sheet'!$D$14="Hindi","कुल योग ","Total")</f>
        <v xml:space="preserve">कुल योग </v>
      </c>
      <c r="G143" s="407" t="str">
        <f>IF('Master sheet'!$D$14="Hindi","लिखित","Written")</f>
        <v>लिखित</v>
      </c>
      <c r="H143" s="407" t="str">
        <f>IF('Master sheet'!$D$14="Hindi","मौखिक","Oral")</f>
        <v>मौखिक</v>
      </c>
      <c r="I143" s="407" t="str">
        <f>IF('Master sheet'!$D$14="Hindi","अर्द्ध वा. योग","H.Y. Total")</f>
        <v>अर्द्ध वा. योग</v>
      </c>
      <c r="J143" s="773"/>
      <c r="K143" s="407" t="str">
        <f>IF('Master sheet'!$D$14="Hindi","लिखित","Written")</f>
        <v>लिखित</v>
      </c>
      <c r="L143" s="407" t="str">
        <f>IF('Master sheet'!$D$14="Hindi","मौखिक","Oral")</f>
        <v>मौखिक</v>
      </c>
      <c r="M143" s="407" t="str">
        <f>IF('Master sheet'!$D$14="Hindi","वार्षिक योग","Yearly Total")</f>
        <v>वार्षिक योग</v>
      </c>
      <c r="N143" s="742"/>
      <c r="O143" s="955"/>
      <c r="P143" s="986"/>
      <c r="Q143" s="1006"/>
      <c r="R143" s="674"/>
      <c r="S143" s="246" t="str">
        <f>IF('Master sheet'!$D$14="Hindi","प्रथम परख ","First Test")</f>
        <v xml:space="preserve">प्रथम परख </v>
      </c>
      <c r="T143" s="246" t="str">
        <f>IF('Master sheet'!$D$14="Hindi","द्वितीय परख","Second Test")</f>
        <v>द्वितीय परख</v>
      </c>
      <c r="U143" s="246" t="str">
        <f>IF('Master sheet'!$D$14="Hindi","तृतीय परख","Third Test")</f>
        <v>तृतीय परख</v>
      </c>
      <c r="V143" s="246" t="str">
        <f>IF('Master sheet'!$D$14="Hindi","कुल योग ","Total")</f>
        <v xml:space="preserve">कुल योग </v>
      </c>
      <c r="W143" s="407" t="str">
        <f>IF('Master sheet'!$D$14="Hindi","लिखित","Written")</f>
        <v>लिखित</v>
      </c>
      <c r="X143" s="407" t="str">
        <f>IF('Master sheet'!$D$14="Hindi","मौखिक","Oral")</f>
        <v>मौखिक</v>
      </c>
      <c r="Y143" s="407" t="str">
        <f>IF('Master sheet'!$D$14="Hindi","अर्द्ध वा. योग","H.Y. Total")</f>
        <v>अर्द्ध वा. योग</v>
      </c>
      <c r="Z143" s="773"/>
      <c r="AA143" s="407" t="str">
        <f>IF('Master sheet'!$D$14="Hindi","लिखित","Written")</f>
        <v>लिखित</v>
      </c>
      <c r="AB143" s="407" t="str">
        <f>IF('Master sheet'!$D$14="Hindi","मौखिक","Oral")</f>
        <v>मौखिक</v>
      </c>
      <c r="AC143" s="407" t="str">
        <f>IF('Master sheet'!$D$14="Hindi","वार्षिक योग","Yearly Total")</f>
        <v>वार्षिक योग</v>
      </c>
      <c r="AD143" s="742"/>
      <c r="AE143" s="955"/>
      <c r="AF143" s="986"/>
    </row>
    <row r="144" spans="1:32" s="41" customFormat="1" ht="15.95" customHeight="1">
      <c r="A144" s="92">
        <f>IF(N140="","",A143+1)</f>
        <v>12</v>
      </c>
      <c r="B144" s="674"/>
      <c r="C144" s="490">
        <v>10</v>
      </c>
      <c r="D144" s="490">
        <v>10</v>
      </c>
      <c r="E144" s="490">
        <v>10</v>
      </c>
      <c r="F144" s="489">
        <f>IF(AND(C144="",D144="",E144=""),"",IF(AND(C144="NA",D144="NA",E144="NA"),"NA",SUM(C144:E144)))</f>
        <v>30</v>
      </c>
      <c r="G144" s="490">
        <v>50</v>
      </c>
      <c r="H144" s="490">
        <v>20</v>
      </c>
      <c r="I144" s="489">
        <f>IF(AND(G144="",H144=""),"",IF(AND(G144="NA",H144="NA"),"NA",SUM(G144:H144)))</f>
        <v>70</v>
      </c>
      <c r="J144" s="491">
        <f>IF(AND(I144="",F144=""),"",IF(AND(I144="NA",F144="NA"),"NA",SUM(I144,F144)))</f>
        <v>100</v>
      </c>
      <c r="K144" s="490">
        <v>60</v>
      </c>
      <c r="L144" s="490">
        <v>40</v>
      </c>
      <c r="M144" s="489">
        <f>IF(AND(K144="",L144=""),"",IF(AND(K144="NA",L144="NA"),"NA",SUM(K144:L144)))</f>
        <v>100</v>
      </c>
      <c r="N144" s="491">
        <f>IF(AND(J144="",M144=""),"",IF(AND(J144="NA",M144="NA"),"NA",SUM(J144,M144)))</f>
        <v>200</v>
      </c>
      <c r="O144" s="956"/>
      <c r="P144" s="987"/>
      <c r="Q144" s="1006"/>
      <c r="R144" s="674"/>
      <c r="S144" s="490">
        <v>10</v>
      </c>
      <c r="T144" s="490">
        <v>10</v>
      </c>
      <c r="U144" s="490">
        <v>10</v>
      </c>
      <c r="V144" s="489">
        <f>IF(AND(S144="",T144="",U144=""),"",IF(AND(S144="NA",T144="NA",U144="NA"),"NA",SUM(S144:U144)))</f>
        <v>30</v>
      </c>
      <c r="W144" s="490">
        <v>50</v>
      </c>
      <c r="X144" s="490">
        <v>20</v>
      </c>
      <c r="Y144" s="489">
        <f>IF(AND(W144="",X144=""),"",IF(AND(W144="NA",X144="NA"),"NA",SUM(W144:X144)))</f>
        <v>70</v>
      </c>
      <c r="Z144" s="491">
        <f>IF(AND(Y144="",V144=""),"",IF(AND(Y144="NA",V144="NA"),"NA",SUM(Y144,V144)))</f>
        <v>100</v>
      </c>
      <c r="AA144" s="490">
        <v>60</v>
      </c>
      <c r="AB144" s="490">
        <v>40</v>
      </c>
      <c r="AC144" s="489">
        <f>IF(AND(AA144="",AB144=""),"",IF(AND(AA144="NA",AB144="NA"),"NA",SUM(AA144:AB144)))</f>
        <v>100</v>
      </c>
      <c r="AD144" s="491">
        <f>IF(AND(Z144="",AC144=""),"",IF(AND(Z144="NA",AC144="NA"),"NA",SUM(Z144,AC144)))</f>
        <v>200</v>
      </c>
      <c r="AE144" s="956"/>
      <c r="AF144" s="987"/>
    </row>
    <row r="145" spans="1:39" s="41" customFormat="1" ht="21" customHeight="1">
      <c r="A145" s="92">
        <f>IF(N140="","",A144+1)</f>
        <v>13</v>
      </c>
      <c r="B145" s="410" t="str">
        <f>IF('Result Sheet'!$K$208="","",'Result Sheet'!$K$208)</f>
        <v>हिंदी</v>
      </c>
      <c r="C145" s="497">
        <f>IFERROR(IF(AND(N140=""),"",VLOOKUP(N140,Marks,11,0)),"")</f>
        <v>9</v>
      </c>
      <c r="D145" s="497">
        <f>IFERROR(IF(AND(N140=""),"",VLOOKUP(N140,Marks,12,0)),"")</f>
        <v>8</v>
      </c>
      <c r="E145" s="497">
        <f>IFERROR(IF(AND(N140=""),"",VLOOKUP(N140,Marks,13,0)),"")</f>
        <v>10</v>
      </c>
      <c r="F145" s="496">
        <f>IFERROR(IF(AND(N140=""),"",VLOOKUP(N140,Marks,14,0)),"")</f>
        <v>27</v>
      </c>
      <c r="G145" s="497">
        <f>IFERROR(IF(AND(N140=""),"",VLOOKUP(N140,Marks,15,0)),"")</f>
        <v>49</v>
      </c>
      <c r="H145" s="497">
        <f>IFERROR(IF(AND(N140=""),"",VLOOKUP(N140,Marks,16,0)),"")</f>
        <v>19</v>
      </c>
      <c r="I145" s="496">
        <f>IFERROR(IF(AND(N140=""),"",VLOOKUP(N140,Marks,17,0)),"")</f>
        <v>68</v>
      </c>
      <c r="J145" s="494">
        <f>IFERROR(IF(AND(N140=""),"",VLOOKUP(N140,Marks,18,0)),"")</f>
        <v>95</v>
      </c>
      <c r="K145" s="497">
        <f>IFERROR(IF(AND(N140=""),"",VLOOKUP(N140,Marks,19,0)),"")</f>
        <v>54</v>
      </c>
      <c r="L145" s="497">
        <f>IFERROR(IF(AND(N140=""),"",VLOOKUP(N140,Marks,20,0)),"")</f>
        <v>37</v>
      </c>
      <c r="M145" s="496">
        <f>IFERROR(IF(AND(N140=""),"",VLOOKUP(N140,Marks,21,0)),"")</f>
        <v>91</v>
      </c>
      <c r="N145" s="495">
        <f>IFERROR(IF(AND(N140=""),"",VLOOKUP(N140,Marks,22,0)),"")</f>
        <v>186</v>
      </c>
      <c r="O145" s="73" t="str">
        <f>IFERROR(IF(AND(N140=""),"",VLOOKUP(N140,Marks,28,0)),"")</f>
        <v>A</v>
      </c>
      <c r="P145" s="201" t="str">
        <f>IFERROR(IF(AND(N140=""),"",VLOOKUP(N140,Marks,26,0)),"")</f>
        <v>P</v>
      </c>
      <c r="Q145" s="1006"/>
      <c r="R145" s="410" t="str">
        <f>IF('Result Sheet'!$K$208="","",'Result Sheet'!$K$208)</f>
        <v>हिंदी</v>
      </c>
      <c r="S145" s="497">
        <f>IFERROR(IF(AND(AD140=""),"",VLOOKUP(AD140,Marks,11,0)),"")</f>
        <v>9</v>
      </c>
      <c r="T145" s="497">
        <f>IFERROR(IF(AND(AD140=""),"",VLOOKUP(AD140,Marks,12,0)),"")</f>
        <v>8</v>
      </c>
      <c r="U145" s="497">
        <f>IFERROR(IF(AND(AD140=""),"",VLOOKUP(AD140,Marks,13,0)),"")</f>
        <v>10</v>
      </c>
      <c r="V145" s="496">
        <f>IFERROR(IF(AND(AD140=""),"",VLOOKUP(AD140,Marks,14,0)),"")</f>
        <v>27</v>
      </c>
      <c r="W145" s="497">
        <f>IFERROR(IF(AND(AD140=""),"",VLOOKUP(AD140,Marks,15,0)),"")</f>
        <v>47</v>
      </c>
      <c r="X145" s="497">
        <f>IFERROR(IF(AND(AD140=""),"",VLOOKUP(AD140,Marks,16,0)),"")</f>
        <v>19</v>
      </c>
      <c r="Y145" s="496">
        <f>IFERROR(IF(AND(AD140=""),"",VLOOKUP(AD140,Marks,17,0)),"")</f>
        <v>66</v>
      </c>
      <c r="Z145" s="494">
        <f>IFERROR(IF(AND(AD140=""),"",VLOOKUP(AD140,Marks,18,0)),"")</f>
        <v>93</v>
      </c>
      <c r="AA145" s="497">
        <f>IFERROR(IF(AND(AD140=""),"",VLOOKUP(AD140,Marks,19,0)),"")</f>
        <v>56</v>
      </c>
      <c r="AB145" s="497">
        <f>IFERROR(IF(AND(AD140=""),"",VLOOKUP(AD140,Marks,20,0)),"")</f>
        <v>37</v>
      </c>
      <c r="AC145" s="496">
        <f>IFERROR(IF(AND(AD140=""),"",VLOOKUP(AD140,Marks,21,0)),"")</f>
        <v>93</v>
      </c>
      <c r="AD145" s="495">
        <f>IFERROR(IF(AND(AD140=""),"",VLOOKUP(AD140,Marks,22,0)),"")</f>
        <v>186</v>
      </c>
      <c r="AE145" s="73" t="str">
        <f>IFERROR(IF(AND(AD140=""),"",VLOOKUP(AD140,Marks,28,0)),"")</f>
        <v>A</v>
      </c>
      <c r="AF145" s="201" t="str">
        <f>IFERROR(IF(AND(AD140=""),"",VLOOKUP(AD140,Marks,26,0)),"")</f>
        <v>P</v>
      </c>
      <c r="AJ145" s="499"/>
      <c r="AK145" s="499"/>
      <c r="AL145" s="499"/>
      <c r="AM145" s="499"/>
    </row>
    <row r="146" spans="1:39" s="41" customFormat="1" ht="15.95" customHeight="1">
      <c r="A146" s="92">
        <f>IF(N140="","",A145+1)</f>
        <v>14</v>
      </c>
      <c r="B146" s="410"/>
      <c r="C146" s="490">
        <v>5</v>
      </c>
      <c r="D146" s="490">
        <v>5</v>
      </c>
      <c r="E146" s="490">
        <v>5</v>
      </c>
      <c r="F146" s="489">
        <f>IF(AND(C146="",D146="",E146=""),"",IF(AND(C146="NA",D146="NA",E146="NA"),"NA",SUM(C146:E146)))</f>
        <v>15</v>
      </c>
      <c r="G146" s="490">
        <v>25</v>
      </c>
      <c r="H146" s="490">
        <v>10</v>
      </c>
      <c r="I146" s="489">
        <f>IF(AND(G146="",H146=""),"",IF(AND(G146="NA",H146="NA"),"NA",SUM(G146:H146)))</f>
        <v>35</v>
      </c>
      <c r="J146" s="491">
        <f>IF(AND(I146="",F146=""),"",IF(AND(I146="NA",F146="NA"),"NA",SUM(I146,F146)))</f>
        <v>50</v>
      </c>
      <c r="K146" s="490">
        <v>30</v>
      </c>
      <c r="L146" s="490">
        <v>20</v>
      </c>
      <c r="M146" s="489">
        <f>IF(AND(K146="",L146=""),"",IF(AND(K146="NA",L146="NA"),"NA",SUM(K146:L146)))</f>
        <v>50</v>
      </c>
      <c r="N146" s="491">
        <f>IF(AND(J146="",M146=""),"",IF(AND(J146="NA",M146="NA"),"NA",SUM(J146,M146)))</f>
        <v>100</v>
      </c>
      <c r="O146" s="990"/>
      <c r="P146" s="991"/>
      <c r="Q146" s="1006"/>
      <c r="R146" s="410"/>
      <c r="S146" s="490">
        <v>5</v>
      </c>
      <c r="T146" s="490">
        <v>5</v>
      </c>
      <c r="U146" s="490">
        <v>5</v>
      </c>
      <c r="V146" s="489">
        <f>IF(AND(S146="",T146="",U146=""),"",IF(AND(S146="NA",T146="NA",U146="NA"),"NA",SUM(S146:U146)))</f>
        <v>15</v>
      </c>
      <c r="W146" s="490">
        <v>25</v>
      </c>
      <c r="X146" s="490">
        <v>10</v>
      </c>
      <c r="Y146" s="489">
        <f>IF(AND(W146="",X146=""),"",IF(AND(W146="NA",X146="NA"),"NA",SUM(W146:X146)))</f>
        <v>35</v>
      </c>
      <c r="Z146" s="491">
        <f>IF(AND(Y146="",V146=""),"",IF(AND(Y146="NA",V146="NA"),"NA",SUM(Y146,V146)))</f>
        <v>50</v>
      </c>
      <c r="AA146" s="490">
        <v>30</v>
      </c>
      <c r="AB146" s="490">
        <v>20</v>
      </c>
      <c r="AC146" s="489">
        <f>IF(AND(AA146="",AB146=""),"",IF(AND(AA146="NA",AB146="NA"),"NA",SUM(AA146:AB146)))</f>
        <v>50</v>
      </c>
      <c r="AD146" s="491">
        <f>IF(AND(Z146="",AC146=""),"",IF(AND(Z146="NA",AC146="NA"),"NA",SUM(Z146,AC146)))</f>
        <v>100</v>
      </c>
      <c r="AE146" s="990"/>
      <c r="AF146" s="991"/>
      <c r="AJ146" s="499"/>
      <c r="AK146" s="499"/>
      <c r="AL146" s="499"/>
      <c r="AM146" s="499"/>
    </row>
    <row r="147" spans="1:39" s="41" customFormat="1" ht="21" customHeight="1">
      <c r="A147" s="92">
        <f>IF(N140="","",A146+1)</f>
        <v>15</v>
      </c>
      <c r="B147" s="410" t="str">
        <f>IF('Result Sheet'!$AD$208="","",'Result Sheet'!$AD$208)</f>
        <v>अंग्रेजी</v>
      </c>
      <c r="C147" s="497">
        <f>IFERROR(IF(AND(N140=""),"",VLOOKUP(N140,Marks,29,0)),"")</f>
        <v>5</v>
      </c>
      <c r="D147" s="497">
        <f>IFERROR(IF(AND(N140=""),"",VLOOKUP(N140,Marks,30,0)),"")</f>
        <v>4</v>
      </c>
      <c r="E147" s="497">
        <f>IFERROR(IF(AND(N140=""),"",VLOOKUP(N140,Marks,31,0)),"")</f>
        <v>5</v>
      </c>
      <c r="F147" s="496">
        <f>IFERROR(IF(AND(N140=""),"",VLOOKUP(N140,Marks,32,0)),"")</f>
        <v>14</v>
      </c>
      <c r="G147" s="497">
        <f>IFERROR(IF(AND(N140=""),"",VLOOKUP(N140,Marks,33,0)),"")</f>
        <v>24</v>
      </c>
      <c r="H147" s="497">
        <f>IFERROR(IF(AND(N140=""),"",VLOOKUP(N140,Marks,34,0)),"")</f>
        <v>9</v>
      </c>
      <c r="I147" s="496">
        <f>IFERROR(IF(AND(N140=""),"",VLOOKUP(N140,Marks,35,0)),"")</f>
        <v>33</v>
      </c>
      <c r="J147" s="494">
        <f>IFERROR(IF(AND(N140=""),"",VLOOKUP(N140,Marks,36,0)),"")</f>
        <v>47</v>
      </c>
      <c r="K147" s="497">
        <f>IFERROR(IF(AND(N140=""),"",VLOOKUP(N140,Marks,37,0)),"")</f>
        <v>24</v>
      </c>
      <c r="L147" s="497">
        <f>IFERROR(IF(AND(N140=""),"",VLOOKUP(N140,Marks,38,0)),"")</f>
        <v>19</v>
      </c>
      <c r="M147" s="496">
        <f>IFERROR(IF(AND(N140=""),"",VLOOKUP(N140,Marks,39,0)),"")</f>
        <v>43</v>
      </c>
      <c r="N147" s="495">
        <f>IFERROR(IF(AND(N140=""),"",VLOOKUP(N140,Marks,40,0)),"")</f>
        <v>90</v>
      </c>
      <c r="O147" s="73" t="str">
        <f>IFERROR(IF(AND(N140=""),"",VLOOKUP(N140,Marks,46,0)),"")</f>
        <v>A</v>
      </c>
      <c r="P147" s="201" t="str">
        <f>IFERROR(IF(AND(N140=""),"",VLOOKUP(N140,Marks,44,0)),"")</f>
        <v>P</v>
      </c>
      <c r="Q147" s="1006"/>
      <c r="R147" s="410" t="str">
        <f>IF('Result Sheet'!$AD$208="","",'Result Sheet'!$AD$208)</f>
        <v>अंग्रेजी</v>
      </c>
      <c r="S147" s="497">
        <f>IFERROR(IF(AND(AD140=""),"",VLOOKUP(AD140,Marks,29,0)),"")</f>
        <v>5</v>
      </c>
      <c r="T147" s="497">
        <f>IFERROR(IF(AND(AD140=""),"",VLOOKUP(AD140,Marks,30,0)),"")</f>
        <v>4</v>
      </c>
      <c r="U147" s="497">
        <f>IFERROR(IF(AND(AD140=""),"",VLOOKUP(AD140,Marks,31,0)),"")</f>
        <v>5</v>
      </c>
      <c r="V147" s="496">
        <f>IFERROR(IF(AND(AD140=""),"",VLOOKUP(AD140,Marks,32,0)),"")</f>
        <v>14</v>
      </c>
      <c r="W147" s="497">
        <f>IFERROR(IF(AND(AD140=""),"",VLOOKUP(AD140,Marks,33,0)),"")</f>
        <v>20</v>
      </c>
      <c r="X147" s="497">
        <f>IFERROR(IF(AND(AD140=""),"",VLOOKUP(AD140,Marks,34,0)),"")</f>
        <v>9</v>
      </c>
      <c r="Y147" s="496">
        <f>IFERROR(IF(AND(AD140=""),"",VLOOKUP(AD140,Marks,35,0)),"")</f>
        <v>29</v>
      </c>
      <c r="Z147" s="494">
        <f>IFERROR(IF(AND(AD140=""),"",VLOOKUP(AD140,Marks,36,0)),"")</f>
        <v>43</v>
      </c>
      <c r="AA147" s="497">
        <f>IFERROR(IF(AND(AD140=""),"",VLOOKUP(AD140,Marks,37,0)),"")</f>
        <v>24</v>
      </c>
      <c r="AB147" s="497">
        <f>IFERROR(IF(AND(AD140=""),"",VLOOKUP(AD140,Marks,38,0)),"")</f>
        <v>14</v>
      </c>
      <c r="AC147" s="496">
        <f>IFERROR(IF(AND(AD140=""),"",VLOOKUP(AD140,Marks,39,0)),"")</f>
        <v>38</v>
      </c>
      <c r="AD147" s="495">
        <f>IFERROR(IF(AND(AD140=""),"",VLOOKUP(AD140,Marks,40,0)),"")</f>
        <v>81</v>
      </c>
      <c r="AE147" s="73" t="str">
        <f>IFERROR(IF(AND(AD140=""),"",VLOOKUP(AD140,Marks,46,0)),"")</f>
        <v>B</v>
      </c>
      <c r="AF147" s="201" t="str">
        <f>IFERROR(IF(AND(AD140=""),"",VLOOKUP(AD140,Marks,44,0)),"")</f>
        <v>P</v>
      </c>
      <c r="AJ147" s="499"/>
      <c r="AK147" s="499"/>
      <c r="AL147" s="499"/>
      <c r="AM147" s="499"/>
    </row>
    <row r="148" spans="1:39" s="41" customFormat="1" ht="15.95" customHeight="1">
      <c r="A148" s="92">
        <f>IF(N140="","",A147+1)</f>
        <v>16</v>
      </c>
      <c r="B148" s="410"/>
      <c r="C148" s="490">
        <v>10</v>
      </c>
      <c r="D148" s="490">
        <v>10</v>
      </c>
      <c r="E148" s="490">
        <v>10</v>
      </c>
      <c r="F148" s="489">
        <f>IF(AND(C148="",D148="",E148=""),"",IF(AND(C148="NA",D148="NA",E148="NA"),"NA",SUM(C148:E148)))</f>
        <v>30</v>
      </c>
      <c r="G148" s="490">
        <v>50</v>
      </c>
      <c r="H148" s="490">
        <v>20</v>
      </c>
      <c r="I148" s="489">
        <f>IF(AND(G148="",H148=""),"",IF(AND(G148="NA",H148="NA"),"NA",SUM(G148:H148)))</f>
        <v>70</v>
      </c>
      <c r="J148" s="491">
        <f>IF(AND(I148="",F148=""),"",IF(AND(I148="NA",F148="NA"),"NA",SUM(I148,F148)))</f>
        <v>100</v>
      </c>
      <c r="K148" s="490">
        <v>60</v>
      </c>
      <c r="L148" s="490">
        <v>40</v>
      </c>
      <c r="M148" s="489">
        <f>IF(AND(K148="",L148=""),"",IF(AND(K148="NA",L148="NA"),"NA",SUM(K148:L148)))</f>
        <v>100</v>
      </c>
      <c r="N148" s="491">
        <f>IF(AND(J148="",M148=""),"",IF(AND(J148="NA",M148="NA"),"NA",SUM(J148,M148)))</f>
        <v>200</v>
      </c>
      <c r="O148" s="990"/>
      <c r="P148" s="991"/>
      <c r="Q148" s="1006"/>
      <c r="R148" s="410"/>
      <c r="S148" s="490">
        <v>10</v>
      </c>
      <c r="T148" s="490">
        <v>10</v>
      </c>
      <c r="U148" s="490">
        <v>10</v>
      </c>
      <c r="V148" s="489">
        <f>IF(AND(S148="",T148="",U148=""),"",IF(AND(S148="NA",T148="NA",U148="NA"),"NA",SUM(S148:U148)))</f>
        <v>30</v>
      </c>
      <c r="W148" s="490">
        <v>50</v>
      </c>
      <c r="X148" s="490">
        <v>20</v>
      </c>
      <c r="Y148" s="489">
        <f>IF(AND(W148="",X148=""),"",IF(AND(W148="NA",X148="NA"),"NA",SUM(W148:X148)))</f>
        <v>70</v>
      </c>
      <c r="Z148" s="491">
        <f>IF(AND(Y148="",V148=""),"",IF(AND(Y148="NA",V148="NA"),"NA",SUM(Y148,V148)))</f>
        <v>100</v>
      </c>
      <c r="AA148" s="490">
        <v>60</v>
      </c>
      <c r="AB148" s="490">
        <v>40</v>
      </c>
      <c r="AC148" s="489">
        <f>IF(AND(AA148="",AB148=""),"",IF(AND(AA148="NA",AB148="NA"),"NA",SUM(AA148:AB148)))</f>
        <v>100</v>
      </c>
      <c r="AD148" s="491">
        <f>IF(AND(Z148="",AC148=""),"",IF(AND(Z148="NA",AC148="NA"),"NA",SUM(Z148,AC148)))</f>
        <v>200</v>
      </c>
      <c r="AE148" s="990"/>
      <c r="AF148" s="991"/>
      <c r="AJ148" s="499"/>
      <c r="AK148" s="499"/>
      <c r="AL148" s="499"/>
      <c r="AM148" s="499"/>
    </row>
    <row r="149" spans="1:39" s="41" customFormat="1" ht="21" customHeight="1">
      <c r="A149" s="92">
        <f>IF(N140="","",A148+1)</f>
        <v>17</v>
      </c>
      <c r="B149" s="410" t="str">
        <f>IF('Result Sheet'!$AV$208="","",'Result Sheet'!$AV$208)</f>
        <v>गणित</v>
      </c>
      <c r="C149" s="497">
        <f>IFERROR(IF(AND(N140=""),"",VLOOKUP(N140,Marks,47,0)),"")</f>
        <v>10</v>
      </c>
      <c r="D149" s="497">
        <f>IFERROR(IF(AND(N140=""),"",VLOOKUP(N140,Marks,48,0)),"")</f>
        <v>9</v>
      </c>
      <c r="E149" s="497">
        <f>IFERROR(IF(AND(N140=""),"",VLOOKUP(N140,Marks,49,0)),"")</f>
        <v>8</v>
      </c>
      <c r="F149" s="496">
        <f>IFERROR(IF(AND(N140=""),"",VLOOKUP(N140,Marks,50,0)),"")</f>
        <v>27</v>
      </c>
      <c r="G149" s="497">
        <f>IFERROR(IF(AND(N140=""),"",VLOOKUP(N140,Marks,51,0)),"")</f>
        <v>49</v>
      </c>
      <c r="H149" s="497">
        <f>IFERROR(IF(AND(N140=""),"",VLOOKUP(N140,Marks,52,0)),"")</f>
        <v>14</v>
      </c>
      <c r="I149" s="496">
        <f>IFERROR(IF(AND(N140=""),"",VLOOKUP(N140,Marks,53,0)),"")</f>
        <v>63</v>
      </c>
      <c r="J149" s="494">
        <f>IFERROR(IF(AND(N140=""),"",VLOOKUP(N140,Marks,54,0)),"")</f>
        <v>90</v>
      </c>
      <c r="K149" s="497">
        <f>IFERROR(IF(AND(N140=""),"",VLOOKUP(N140,Marks,55,0)),"")</f>
        <v>54</v>
      </c>
      <c r="L149" s="497">
        <f>IFERROR(IF(AND(N140=""),"",VLOOKUP(N140,Marks,56,0)),"")</f>
        <v>37</v>
      </c>
      <c r="M149" s="496">
        <f>IFERROR(IF(AND(N140=""),"",VLOOKUP(N140,Marks,57,0)),"")</f>
        <v>91</v>
      </c>
      <c r="N149" s="495">
        <f>IFERROR(IF(AND(N140=""),"",VLOOKUP(N140,Marks,58,0)),"")</f>
        <v>181</v>
      </c>
      <c r="O149" s="73" t="str">
        <f>IFERROR(IF(AND(N140=""),"",VLOOKUP(N140,Marks,64,0)),"")</f>
        <v>A</v>
      </c>
      <c r="P149" s="201" t="str">
        <f>IFERROR(IF(AND(N140=""),"",VLOOKUP(N140,Marks,62,0)),"")</f>
        <v>P</v>
      </c>
      <c r="Q149" s="1006"/>
      <c r="R149" s="410" t="str">
        <f>IF('Result Sheet'!$AV$208="","",'Result Sheet'!$AV$208)</f>
        <v>गणित</v>
      </c>
      <c r="S149" s="497">
        <f>IFERROR(IF(AND(AD140=""),"",VLOOKUP(AD140,Marks,47,0)),"")</f>
        <v>10</v>
      </c>
      <c r="T149" s="497">
        <f>IFERROR(IF(AND(AD140=""),"",VLOOKUP(AD140,Marks,48,0)),"")</f>
        <v>9</v>
      </c>
      <c r="U149" s="497">
        <f>IFERROR(IF(AND(AD140=""),"",VLOOKUP(AD140,Marks,49,0)),"")</f>
        <v>8</v>
      </c>
      <c r="V149" s="496">
        <f>IFERROR(IF(AND(AD140=""),"",VLOOKUP(AD140,Marks,50,0)),"")</f>
        <v>27</v>
      </c>
      <c r="W149" s="497">
        <f>IFERROR(IF(AND(AD140=""),"",VLOOKUP(AD140,Marks,51,0)),"")</f>
        <v>45</v>
      </c>
      <c r="X149" s="497">
        <f>IFERROR(IF(AND(AD140=""),"",VLOOKUP(AD140,Marks,52,0)),"")</f>
        <v>14</v>
      </c>
      <c r="Y149" s="496">
        <f>IFERROR(IF(AND(AD140=""),"",VLOOKUP(AD140,Marks,53,0)),"")</f>
        <v>59</v>
      </c>
      <c r="Z149" s="494">
        <f>IFERROR(IF(AND(AD140=""),"",VLOOKUP(AD140,Marks,54,0)),"")</f>
        <v>86</v>
      </c>
      <c r="AA149" s="497">
        <f>IFERROR(IF(AND(AD140=""),"",VLOOKUP(AD140,Marks,55,0)),"")</f>
        <v>56</v>
      </c>
      <c r="AB149" s="497">
        <f>IFERROR(IF(AND(AD140=""),"",VLOOKUP(AD140,Marks,56,0)),"")</f>
        <v>37</v>
      </c>
      <c r="AC149" s="496">
        <f>IFERROR(IF(AND(AD140=""),"",VLOOKUP(AD140,Marks,57,0)),"")</f>
        <v>93</v>
      </c>
      <c r="AD149" s="495">
        <f>IFERROR(IF(AND(AD140=""),"",VLOOKUP(AD140,Marks,58,0)),"")</f>
        <v>179</v>
      </c>
      <c r="AE149" s="73" t="str">
        <f>IFERROR(IF(AND(AD140=""),"",VLOOKUP(AD140,Marks,64,0)),"")</f>
        <v>A</v>
      </c>
      <c r="AF149" s="201" t="str">
        <f>IFERROR(IF(AND(AD140=""),"",VLOOKUP(AD140,Marks,62,0)),"")</f>
        <v>P</v>
      </c>
      <c r="AJ149" s="499"/>
      <c r="AK149" s="499"/>
      <c r="AL149" s="499"/>
      <c r="AM149" s="499"/>
    </row>
    <row r="150" spans="1:39" s="41" customFormat="1" ht="21" customHeight="1">
      <c r="A150" s="92">
        <f>IF(N140="","",A149+1)</f>
        <v>18</v>
      </c>
      <c r="B150" s="410" t="str">
        <f>IF('Result Sheet'!$BN$208="","",'Result Sheet'!$BN$208)</f>
        <v>पर्यावरण अध्ययन</v>
      </c>
      <c r="C150" s="497">
        <f>IFERROR(IF(AND(N140=""),"",VLOOKUP(N140,Marks,65,0)),"")</f>
        <v>10</v>
      </c>
      <c r="D150" s="497">
        <f>IFERROR(IF(AND(N140=""),"",VLOOKUP(N140,Marks,66,0)),"")</f>
        <v>10</v>
      </c>
      <c r="E150" s="497">
        <f>IFERROR(IF(AND(N140=""),"",VLOOKUP(N140,Marks,67,0)),"")</f>
        <v>9</v>
      </c>
      <c r="F150" s="496">
        <f>IFERROR(IF(AND(N140=""),"",VLOOKUP(N140,Marks,68,0)),"")</f>
        <v>29</v>
      </c>
      <c r="G150" s="497">
        <f>IFERROR(IF(AND(N140=""),"",VLOOKUP(N140,Marks,69,0)),"")</f>
        <v>45</v>
      </c>
      <c r="H150" s="497">
        <f>IFERROR(IF(AND(N140=""),"",VLOOKUP(N140,Marks,70,0)),"")</f>
        <v>18</v>
      </c>
      <c r="I150" s="496">
        <f>IFERROR(IF(AND(N140=""),"",VLOOKUP(N140,Marks,71,0)),"")</f>
        <v>63</v>
      </c>
      <c r="J150" s="494">
        <f>IFERROR(IF(AND(N140=""),"",VLOOKUP(N140,Marks,72,0)),"")</f>
        <v>92</v>
      </c>
      <c r="K150" s="497">
        <f>IFERROR(IF(AND(N140=""),"",VLOOKUP(N140,Marks,73,0)),"")</f>
        <v>47</v>
      </c>
      <c r="L150" s="497">
        <f>IFERROR(IF(AND(N140=""),"",VLOOKUP(N140,Marks,74,0)),"")</f>
        <v>37</v>
      </c>
      <c r="M150" s="496">
        <f>IFERROR(IF(AND(N140=""),"",VLOOKUP(N140,Marks,75,0)),"")</f>
        <v>84</v>
      </c>
      <c r="N150" s="495">
        <f>IFERROR(IF(AND(N140=""),"",VLOOKUP(N140,Marks,76,0)),"")</f>
        <v>176</v>
      </c>
      <c r="O150" s="73" t="str">
        <f>IFERROR(IF(AND(N140=""),"",VLOOKUP(N140,Marks,82,0)),"")</f>
        <v>A</v>
      </c>
      <c r="P150" s="201" t="str">
        <f>IFERROR(IF(AND(N140=""),"",VLOOKUP(N140,Marks,80,0)),"")</f>
        <v>P</v>
      </c>
      <c r="Q150" s="1006"/>
      <c r="R150" s="410" t="str">
        <f>IF('Result Sheet'!$BN$208="","",'Result Sheet'!$BN$208)</f>
        <v>पर्यावरण अध्ययन</v>
      </c>
      <c r="S150" s="497">
        <f>IFERROR(IF(AND(AD140=""),"",VLOOKUP(AD140,Marks,65,0)),"")</f>
        <v>10</v>
      </c>
      <c r="T150" s="497">
        <f>IFERROR(IF(AND(AD140=""),"",VLOOKUP(AD140,Marks,66,0)),"")</f>
        <v>10</v>
      </c>
      <c r="U150" s="497">
        <f>IFERROR(IF(AND(AD140=""),"",VLOOKUP(AD140,Marks,67,0)),"")</f>
        <v>9</v>
      </c>
      <c r="V150" s="496">
        <f>IFERROR(IF(AND(AD140=""),"",VLOOKUP(AD140,Marks,68,0)),"")</f>
        <v>29</v>
      </c>
      <c r="W150" s="497">
        <f>IFERROR(IF(AND(AD140=""),"",VLOOKUP(AD140,Marks,69,0)),"")</f>
        <v>46</v>
      </c>
      <c r="X150" s="497">
        <f>IFERROR(IF(AND(AD140=""),"",VLOOKUP(AD140,Marks,70,0)),"")</f>
        <v>18</v>
      </c>
      <c r="Y150" s="496">
        <f>IFERROR(IF(AND(AD140=""),"",VLOOKUP(AD140,Marks,71,0)),"")</f>
        <v>64</v>
      </c>
      <c r="Z150" s="494">
        <f>IFERROR(IF(AND(AD140=""),"",VLOOKUP(AD140,Marks,72,0)),"")</f>
        <v>93</v>
      </c>
      <c r="AA150" s="497">
        <f>IFERROR(IF(AND(AD140=""),"",VLOOKUP(AD140,Marks,73,0)),"")</f>
        <v>35</v>
      </c>
      <c r="AB150" s="497">
        <f>IFERROR(IF(AND(AD140=""),"",VLOOKUP(AD140,Marks,74,0)),"")</f>
        <v>37</v>
      </c>
      <c r="AC150" s="496">
        <f>IFERROR(IF(AND(AD140=""),"",VLOOKUP(AD140,Marks,75,0)),"")</f>
        <v>72</v>
      </c>
      <c r="AD150" s="495">
        <f>IFERROR(IF(AND(AD140=""),"",VLOOKUP(AD140,Marks,76,0)),"")</f>
        <v>165</v>
      </c>
      <c r="AE150" s="73" t="str">
        <f>IFERROR(IF(AND(AD140=""),"",VLOOKUP(AD140,Marks,82,0)),"")</f>
        <v>B</v>
      </c>
      <c r="AF150" s="201" t="str">
        <f>IFERROR(IF(AND(AD140=""),"",VLOOKUP(AD140,Marks,80,0)),"")</f>
        <v>P</v>
      </c>
      <c r="AJ150" s="499"/>
      <c r="AK150" s="499"/>
      <c r="AL150" s="499"/>
      <c r="AM150" s="499"/>
    </row>
    <row r="151" spans="1:39" s="41" customFormat="1" ht="23.1" customHeight="1">
      <c r="A151" s="92">
        <f>IF(N140="","",A150+1)</f>
        <v>19</v>
      </c>
      <c r="B151" s="284" t="str">
        <f>IF('Master sheet'!$D$14="Hindi","कुल योग","Total")</f>
        <v>कुल योग</v>
      </c>
      <c r="C151" s="494">
        <f>IF(AND(N140=""),"",IF(AND(C145="",C147="",C149="",C150=""),"",SUM(C145:C150)))</f>
        <v>49</v>
      </c>
      <c r="D151" s="494">
        <f>IF(AND(N140=""),"",IF(AND(D145="",D147="",D149="",D150=""),"",SUM(D145:D150)))</f>
        <v>46</v>
      </c>
      <c r="E151" s="494">
        <f>IF(AND(N140=""),"",IF(AND(E145="",E147="",E149="",E150=""),"",SUM(E145:E150)))</f>
        <v>47</v>
      </c>
      <c r="F151" s="494">
        <f>IF(AND(N140=""),"",IF(AND(F145="",F147="",F149="",F150=""),"",SUM(F145:F150)))</f>
        <v>142</v>
      </c>
      <c r="G151" s="494">
        <f>IF(AND(N140=""),"",IF(AND(G145="",G147="",G149="",G150=""),"",SUM(G145:G150)))</f>
        <v>242</v>
      </c>
      <c r="H151" s="494">
        <f>IF(AND(N140=""),"",IF(AND(H145="",H147="",H149="",H150=""),"",SUM(H145:H150)))</f>
        <v>90</v>
      </c>
      <c r="I151" s="494">
        <f>IF(AND(N140=""),"",IF(AND(I145="",I147="",I149="",I150=""),"",SUM(I145:I150)))</f>
        <v>332</v>
      </c>
      <c r="J151" s="494">
        <f>IF(AND(N140=""),"",IF(AND(J145="",J147="",J149="",J150=""),"",SUM(J145:J150)))</f>
        <v>474</v>
      </c>
      <c r="K151" s="494">
        <f>IF(AND(N140=""),"",IF(AND(K145="",K147="",K149="",K150=""),"",SUM(K145:K150)))</f>
        <v>269</v>
      </c>
      <c r="L151" s="494">
        <f>IF(AND(N140=""),"",IF(AND(L145="",L147="",L149="",L150=""),"",SUM(L145:L150)))</f>
        <v>190</v>
      </c>
      <c r="M151" s="494">
        <f>IF(AND(N140=""),"",IF(AND(M145="",M147="",M149="",M150=""),"",SUM(M145:M150)))</f>
        <v>459</v>
      </c>
      <c r="N151" s="494">
        <f>IF(AND(N140=""),"",IF(AND(N145="",N147="",N149="",N150=""),"",SUM(N145:N150)))</f>
        <v>933</v>
      </c>
      <c r="O151" s="492" t="str">
        <f>IFERROR(IF(AND(N140=""),"",VLOOKUP(N140,Marks,152,0)),"")</f>
        <v>A</v>
      </c>
      <c r="P151" s="493" t="str">
        <f>IF(AND(P145="P",P147="P",P149="P",P150="P"),"P","")</f>
        <v>P</v>
      </c>
      <c r="Q151" s="1006"/>
      <c r="R151" s="284" t="str">
        <f>IF('Master sheet'!$D$14="Hindi","कुल योग","Total")</f>
        <v>कुल योग</v>
      </c>
      <c r="S151" s="494">
        <f>IF(AND(AD140=""),"",IF(AND(S145="",S147="",S149="",S150=""),"",SUM(S145:S150)))</f>
        <v>49</v>
      </c>
      <c r="T151" s="494">
        <f>IF(AND(AD140=""),"",IF(AND(T145="",T147="",T149="",T150=""),"",SUM(T145:T150)))</f>
        <v>46</v>
      </c>
      <c r="U151" s="494">
        <f>IF(AND(AD140=""),"",IF(AND(U145="",U147="",U149="",U150=""),"",SUM(U145:U150)))</f>
        <v>47</v>
      </c>
      <c r="V151" s="494">
        <f>IF(AND(AD140=""),"",IF(AND(V145="",V147="",V149="",V150=""),"",SUM(V145:V150)))</f>
        <v>142</v>
      </c>
      <c r="W151" s="494">
        <f>IF(AND(AD140=""),"",IF(AND(W145="",W147="",W149="",W150=""),"",SUM(W145:W150)))</f>
        <v>233</v>
      </c>
      <c r="X151" s="494">
        <f>IF(AND(AD140=""),"",IF(AND(X145="",X147="",X149="",X150=""),"",SUM(X145:X150)))</f>
        <v>90</v>
      </c>
      <c r="Y151" s="494">
        <f>IF(AND(AD140=""),"",IF(AND(Y145="",Y147="",Y149="",Y150=""),"",SUM(Y145:Y150)))</f>
        <v>323</v>
      </c>
      <c r="Z151" s="494">
        <f>IF(AND(AD140=""),"",IF(AND(Z145="",Z147="",Z149="",Z150=""),"",SUM(Z145:Z150)))</f>
        <v>465</v>
      </c>
      <c r="AA151" s="494">
        <f>IF(AND(AD140=""),"",IF(AND(AA145="",AA147="",AA149="",AA150=""),"",SUM(AA145:AA150)))</f>
        <v>261</v>
      </c>
      <c r="AB151" s="494">
        <f>IF(AND(AD140=""),"",IF(AND(AB145="",AB147="",AB149="",AB150=""),"",SUM(AB145:AB150)))</f>
        <v>185</v>
      </c>
      <c r="AC151" s="494">
        <f>IF(AND(AD140=""),"",IF(AND(AC145="",AC147="",AC149="",AC150=""),"",SUM(AC145:AC150)))</f>
        <v>446</v>
      </c>
      <c r="AD151" s="494">
        <f>IF(AND(AD140=""),"",IF(AND(AD145="",AD147="",AD149="",AD150=""),"",SUM(AD145:AD150)))</f>
        <v>911</v>
      </c>
      <c r="AE151" s="492" t="str">
        <f>IFERROR(IF(AND(AD140=""),"",VLOOKUP(AD140,Marks,152,0)),"")</f>
        <v>A</v>
      </c>
      <c r="AF151" s="493" t="str">
        <f>IF(AND(AF145="P",AF147="P",AF149="P",AF150="P"),"P","")</f>
        <v>P</v>
      </c>
      <c r="AJ151" s="499"/>
      <c r="AK151" s="499"/>
      <c r="AL151" s="499"/>
      <c r="AM151" s="499"/>
    </row>
    <row r="152" spans="1:39" s="41" customFormat="1" ht="21" customHeight="1">
      <c r="A152" s="92">
        <f>IF(N140="","",A151+1)</f>
        <v>20</v>
      </c>
      <c r="B152" s="964" t="str">
        <f>IF('Master sheet'!$D$14="Hindi","अतिरिक्त विषय ","Extra Subject")</f>
        <v xml:space="preserve">अतिरिक्त विषय </v>
      </c>
      <c r="C152" s="964"/>
      <c r="D152" s="964"/>
      <c r="E152" s="964"/>
      <c r="F152" s="964"/>
      <c r="G152" s="964"/>
      <c r="H152" s="964"/>
      <c r="I152" s="964"/>
      <c r="J152" s="964"/>
      <c r="K152" s="964"/>
      <c r="L152" s="964"/>
      <c r="M152" s="964"/>
      <c r="N152" s="964"/>
      <c r="O152" s="964"/>
      <c r="P152" s="964"/>
      <c r="Q152" s="1006"/>
      <c r="R152" s="964" t="str">
        <f>IF('Master sheet'!$D$14="Hindi","अतिरिक्त विषय ","Extra Subject")</f>
        <v xml:space="preserve">अतिरिक्त विषय </v>
      </c>
      <c r="S152" s="964"/>
      <c r="T152" s="964"/>
      <c r="U152" s="964"/>
      <c r="V152" s="964"/>
      <c r="W152" s="964"/>
      <c r="X152" s="964"/>
      <c r="Y152" s="964"/>
      <c r="Z152" s="964"/>
      <c r="AA152" s="964"/>
      <c r="AB152" s="964"/>
      <c r="AC152" s="964"/>
      <c r="AD152" s="964"/>
      <c r="AE152" s="964"/>
      <c r="AF152" s="964"/>
      <c r="AJ152" s="499"/>
      <c r="AK152" s="499"/>
      <c r="AL152" s="499"/>
      <c r="AM152" s="499"/>
    </row>
    <row r="153" spans="1:39" s="41" customFormat="1" ht="21" customHeight="1">
      <c r="A153" s="92">
        <f>IF(N140="","",A152+1)</f>
        <v>21</v>
      </c>
      <c r="B153" s="286" t="str">
        <f>IF('Result Sheet'!$CF$208="","",'Result Sheet'!$CF$208)</f>
        <v>कंप्यूटर</v>
      </c>
      <c r="C153" s="497">
        <f>IFERROR(IF(AND(N140=""),"",VLOOKUP(N140,Marks,83,0)),"")</f>
        <v>9</v>
      </c>
      <c r="D153" s="497">
        <f>IFERROR(IF(AND(N140=""),"",VLOOKUP(N140,Marks,84,0)),"")</f>
        <v>8</v>
      </c>
      <c r="E153" s="497">
        <f>IFERROR(IF(AND(N140=""),"",VLOOKUP(N140,Marks,85,0)),"")</f>
        <v>10</v>
      </c>
      <c r="F153" s="496">
        <f>IFERROR(IF(AND(N140=""),"",VLOOKUP(N140,Marks,86,0)),"")</f>
        <v>27</v>
      </c>
      <c r="G153" s="497">
        <f>IFERROR(IF(AND(N140=""),"",VLOOKUP(N140,Marks,87,0)),"")</f>
        <v>20</v>
      </c>
      <c r="H153" s="497">
        <f>IFERROR(IF(AND(N140=""),"",VLOOKUP(N140,Marks,88,0)),"")</f>
        <v>45</v>
      </c>
      <c r="I153" s="496">
        <f>IFERROR(IF(AND(N140=""),"",VLOOKUP(N140,Marks,89,0)),"")</f>
        <v>65</v>
      </c>
      <c r="J153" s="495">
        <f>IFERROR(IF(AND(N140=""),"",VLOOKUP(N140,Marks,90,0)),"")</f>
        <v>92</v>
      </c>
      <c r="K153" s="497">
        <f>IFERROR(IF(AND(N140=""),"",VLOOKUP(N140,Marks,91,0)),"")</f>
        <v>38</v>
      </c>
      <c r="L153" s="497">
        <f>IFERROR(IF(AND(N140=""),"",VLOOKUP(N140,Marks,92,0)),"")</f>
        <v>48</v>
      </c>
      <c r="M153" s="496">
        <f>IFERROR(IF(AND(N140=""),"",VLOOKUP(N140,Marks,93,0)),"")</f>
        <v>86</v>
      </c>
      <c r="N153" s="495">
        <f>IFERROR(IF(AND(N140=""),"",VLOOKUP(N140,Marks,94,0)),"")</f>
        <v>178</v>
      </c>
      <c r="O153" s="73" t="str">
        <f>IFERROR(IF(AND(N140=""),"",VLOOKUP(N140,Marks,98,0)),"")</f>
        <v>A</v>
      </c>
      <c r="P153" s="201" t="str">
        <f>IFERROR(IF(AND(N140=""),"",VLOOKUP(N140,Marks,97,0)),"")</f>
        <v>P</v>
      </c>
      <c r="Q153" s="1006"/>
      <c r="R153" s="286" t="str">
        <f>IF('Result Sheet'!$CF$208="","",'Result Sheet'!$CF$208)</f>
        <v>कंप्यूटर</v>
      </c>
      <c r="S153" s="497">
        <f>IFERROR(IF(AND(AD140=""),"",VLOOKUP(AD140,Marks,83,0)),"")</f>
        <v>9</v>
      </c>
      <c r="T153" s="497">
        <f>IFERROR(IF(AND(AD140=""),"",VLOOKUP(AD140,Marks,84,0)),"")</f>
        <v>8</v>
      </c>
      <c r="U153" s="497">
        <f>IFERROR(IF(AND(AD140=""),"",VLOOKUP(AD140,Marks,85,0)),"")</f>
        <v>10</v>
      </c>
      <c r="V153" s="496">
        <f>IFERROR(IF(AND(AD140=""),"",VLOOKUP(AD140,Marks,86,0)),"")</f>
        <v>27</v>
      </c>
      <c r="W153" s="497">
        <f>IFERROR(IF(AND(AD140=""),"",VLOOKUP(AD140,Marks,87,0)),"")</f>
        <v>20</v>
      </c>
      <c r="X153" s="497">
        <f>IFERROR(IF(AND(AD140=""),"",VLOOKUP(AD140,Marks,88,0)),"")</f>
        <v>45</v>
      </c>
      <c r="Y153" s="496">
        <f>IFERROR(IF(AND(AD140=""),"",VLOOKUP(AD140,Marks,89,0)),"")</f>
        <v>65</v>
      </c>
      <c r="Z153" s="495">
        <f>IFERROR(IF(AND(AD140=""),"",VLOOKUP(AD140,Marks,90,0)),"")</f>
        <v>92</v>
      </c>
      <c r="AA153" s="497">
        <f>IFERROR(IF(AND(AD140=""),"",VLOOKUP(AD140,Marks,91,0)),"")</f>
        <v>38</v>
      </c>
      <c r="AB153" s="497">
        <f>IFERROR(IF(AND(AD140=""),"",VLOOKUP(AD140,Marks,92,0)),"")</f>
        <v>48</v>
      </c>
      <c r="AC153" s="496">
        <f>IFERROR(IF(AND(AD140=""),"",VLOOKUP(AD140,Marks,93,0)),"")</f>
        <v>86</v>
      </c>
      <c r="AD153" s="495">
        <f>IFERROR(IF(AND(AD140=""),"",VLOOKUP(AD140,Marks,94,0)),"")</f>
        <v>178</v>
      </c>
      <c r="AE153" s="73" t="str">
        <f>IFERROR(IF(AND(AD140=""),"",VLOOKUP(AD140,Marks,98,0)),"")</f>
        <v>A</v>
      </c>
      <c r="AF153" s="201" t="str">
        <f>IFERROR(IF(AND(AD140=""),"",VLOOKUP(AD140,Marks,97,0)),"")</f>
        <v>P</v>
      </c>
      <c r="AJ153" s="499"/>
      <c r="AK153" s="499"/>
      <c r="AL153" s="499"/>
      <c r="AM153" s="499"/>
    </row>
    <row r="154" spans="1:39" s="337" customFormat="1" ht="18.95" customHeight="1">
      <c r="A154" s="92">
        <f>IF(N140="","",A153+1)</f>
        <v>22</v>
      </c>
      <c r="B154" s="286" t="str">
        <f>IF('Result Sheet'!$CV$208="","",'Result Sheet'!$CV$208)</f>
        <v>सामान्य ज्ञान</v>
      </c>
      <c r="C154" s="497">
        <f>IFERROR(IF(AND(N140=""),"",VLOOKUP(N140,Marks,99,0)),"")</f>
        <v>8</v>
      </c>
      <c r="D154" s="497">
        <f>IFERROR(IF(AND(N140=""),"",VLOOKUP(N140,Marks,100,0)),"")</f>
        <v>7</v>
      </c>
      <c r="E154" s="497">
        <f>IFERROR(IF(AND(N140=""),"",VLOOKUP(N140,Marks,101,0)),"")</f>
        <v>9</v>
      </c>
      <c r="F154" s="496">
        <f>IFERROR(IF(AND(N140=""),"",VLOOKUP(N140,Marks,102,0)),"")</f>
        <v>24</v>
      </c>
      <c r="G154" s="497">
        <f>IFERROR(IF(AND(N140=""),"",VLOOKUP(N140,Marks,103,0)),"")</f>
        <v>35</v>
      </c>
      <c r="H154" s="497">
        <f>IFERROR(IF(AND(N140=""),"",VLOOKUP(N140,Marks,104,0)),"")</f>
        <v>18</v>
      </c>
      <c r="I154" s="496">
        <f>IFERROR(IF(AND(N140=""),"",VLOOKUP(N140,Marks,105,0)),"")</f>
        <v>53</v>
      </c>
      <c r="J154" s="495">
        <f>IFERROR(IF(AND(N140=""),"",VLOOKUP(N140,Marks,106,0)),"")</f>
        <v>77</v>
      </c>
      <c r="K154" s="497">
        <f>IFERROR(IF(AND(N140=""),"",VLOOKUP(N140,Marks,107,0)),"")</f>
        <v>54</v>
      </c>
      <c r="L154" s="497">
        <f>IFERROR(IF(AND(N140=""),"",VLOOKUP(N140,Marks,108,0)),"")</f>
        <v>35</v>
      </c>
      <c r="M154" s="496">
        <f>IFERROR(IF(AND(N140=""),"",VLOOKUP(N140,Marks,109,0)),"")</f>
        <v>89</v>
      </c>
      <c r="N154" s="495">
        <f>IFERROR(IF(AND(N140=""),"",VLOOKUP(N140,Marks,110,0)),"")</f>
        <v>166</v>
      </c>
      <c r="O154" s="73" t="str">
        <f>IFERROR(IF(AND(N140=""),"",VLOOKUP(N140,Marks,114,0)),"")</f>
        <v>B</v>
      </c>
      <c r="P154" s="201" t="str">
        <f>IFERROR(IF(AND(N140=""),"",VLOOKUP(N140,Marks,113,0)),"")</f>
        <v>P</v>
      </c>
      <c r="Q154" s="1006"/>
      <c r="R154" s="286" t="str">
        <f>IF('Result Sheet'!$CV$208="","",'Result Sheet'!$CV$208)</f>
        <v>सामान्य ज्ञान</v>
      </c>
      <c r="S154" s="497">
        <f>IFERROR(IF(AND(AD140=""),"",VLOOKUP(AD140,Marks,99,0)),"")</f>
        <v>8</v>
      </c>
      <c r="T154" s="497">
        <f>IFERROR(IF(AND(AD140=""),"",VLOOKUP(AD140,Marks,100,0)),"")</f>
        <v>7</v>
      </c>
      <c r="U154" s="497">
        <f>IFERROR(IF(AND(AD140=""),"",VLOOKUP(AD140,Marks,101,0)),"")</f>
        <v>9</v>
      </c>
      <c r="V154" s="496">
        <f>IFERROR(IF(AND(AD140=""),"",VLOOKUP(AD140,Marks,102,0)),"")</f>
        <v>24</v>
      </c>
      <c r="W154" s="497">
        <f>IFERROR(IF(AND(AD140=""),"",VLOOKUP(AD140,Marks,103,0)),"")</f>
        <v>34</v>
      </c>
      <c r="X154" s="497">
        <f>IFERROR(IF(AND(AD140=""),"",VLOOKUP(AD140,Marks,104,0)),"")</f>
        <v>18</v>
      </c>
      <c r="Y154" s="496">
        <f>IFERROR(IF(AND(AD140=""),"",VLOOKUP(AD140,Marks,105,0)),"")</f>
        <v>52</v>
      </c>
      <c r="Z154" s="495">
        <f>IFERROR(IF(AND(AD140=""),"",VLOOKUP(AD140,Marks,106,0)),"")</f>
        <v>76</v>
      </c>
      <c r="AA154" s="497">
        <f>IFERROR(IF(AND(AD140=""),"",VLOOKUP(AD140,Marks,107,0)),"")</f>
        <v>58</v>
      </c>
      <c r="AB154" s="497">
        <f>IFERROR(IF(AND(AD140=""),"",VLOOKUP(AD140,Marks,108,0)),"")</f>
        <v>39</v>
      </c>
      <c r="AC154" s="496">
        <f>IFERROR(IF(AND(AD140=""),"",VLOOKUP(AD140,Marks,109,0)),"")</f>
        <v>97</v>
      </c>
      <c r="AD154" s="495">
        <f>IFERROR(IF(AND(AD140=""),"",VLOOKUP(AD140,Marks,110,0)),"")</f>
        <v>173</v>
      </c>
      <c r="AE154" s="73" t="str">
        <f>IFERROR(IF(AND(AD140=""),"",VLOOKUP(AD140,Marks,114,0)),"")</f>
        <v>A</v>
      </c>
      <c r="AF154" s="201" t="str">
        <f>IFERROR(IF(AND(AD140=""),"",VLOOKUP(AD140,Marks,113,0)),"")</f>
        <v>P</v>
      </c>
    </row>
    <row r="155" spans="1:39" s="337" customFormat="1" ht="18.95" customHeight="1">
      <c r="A155" s="92">
        <f>IF(N140="","",A154+1)</f>
        <v>23</v>
      </c>
      <c r="B155" s="286"/>
      <c r="C155" s="988" t="str">
        <f>IF('Master sheet'!$D$14="Hindi","प्रथम मूल्यांकन","1st Assessment")</f>
        <v>प्रथम मूल्यांकन</v>
      </c>
      <c r="D155" s="989"/>
      <c r="E155" s="988" t="str">
        <f>IF('Master sheet'!$D$14="Hindi","द्वितीय मूल्यांकन","2nd Assessment")</f>
        <v>द्वितीय मूल्यांकन</v>
      </c>
      <c r="F155" s="989"/>
      <c r="G155" s="988" t="str">
        <f>IF('Master sheet'!$D$14="Hindi","तृतीय मूल्यांकन","3rd Assessment")</f>
        <v>तृतीय मूल्यांकन</v>
      </c>
      <c r="H155" s="989"/>
      <c r="I155" s="988" t="str">
        <f>IF('Master sheet'!$D$14="Hindi","चतुर्थ मूल्यांकन","4th Assessment")</f>
        <v>चतुर्थ मूल्यांकन</v>
      </c>
      <c r="J155" s="989"/>
      <c r="K155" s="988" t="str">
        <f>IF('Master sheet'!$D$14="Hindi","पंचम मूल्यांकन","5th Assessment")</f>
        <v>पंचम मूल्यांकन</v>
      </c>
      <c r="L155" s="989"/>
      <c r="M155" s="992" t="str">
        <f>IF('Master sheet'!$D$14="Hindi","कुल योग ","Total")</f>
        <v xml:space="preserve">कुल योग </v>
      </c>
      <c r="N155" s="993"/>
      <c r="O155" s="990"/>
      <c r="P155" s="991"/>
      <c r="Q155" s="1006"/>
      <c r="R155" s="286"/>
      <c r="S155" s="988" t="str">
        <f>IF('Master sheet'!$D$14="Hindi","प्रथम मूल्यांकन","1st Assessment")</f>
        <v>प्रथम मूल्यांकन</v>
      </c>
      <c r="T155" s="989"/>
      <c r="U155" s="988" t="str">
        <f>IF('Master sheet'!$D$14="Hindi","द्वितीय मूल्यांकन","2nd Assessment")</f>
        <v>द्वितीय मूल्यांकन</v>
      </c>
      <c r="V155" s="989"/>
      <c r="W155" s="988" t="str">
        <f>IF('Master sheet'!$D$14="Hindi","तृतीय मूल्यांकन","3rd Assessment")</f>
        <v>तृतीय मूल्यांकन</v>
      </c>
      <c r="X155" s="989"/>
      <c r="Y155" s="988" t="str">
        <f>IF('Master sheet'!$D$14="Hindi","चतुर्थ मूल्यांकन","4th Assessment")</f>
        <v>चतुर्थ मूल्यांकन</v>
      </c>
      <c r="Z155" s="989"/>
      <c r="AA155" s="988" t="str">
        <f>IF('Master sheet'!$D$14="Hindi","पंचम मूल्यांकन","5th Assessment")</f>
        <v>पंचम मूल्यांकन</v>
      </c>
      <c r="AB155" s="989"/>
      <c r="AC155" s="992" t="str">
        <f>IF('Master sheet'!$D$14="Hindi","कुल योग ","Total")</f>
        <v xml:space="preserve">कुल योग </v>
      </c>
      <c r="AD155" s="993"/>
      <c r="AE155" s="990"/>
      <c r="AF155" s="991"/>
    </row>
    <row r="156" spans="1:39" s="337" customFormat="1" ht="18.95" customHeight="1">
      <c r="A156" s="92">
        <f>IF(N140="","",A155+1)</f>
        <v>24</v>
      </c>
      <c r="B156" s="410" t="str">
        <f>IF('Result Sheet'!$DL$208="","",'Result Sheet'!$DL$208)</f>
        <v>कार्यानुभव</v>
      </c>
      <c r="C156" s="951">
        <f>IFERROR(IF(AND(N140=""),"",VLOOKUP(N140,Marks,115,0)),"")</f>
        <v>17</v>
      </c>
      <c r="D156" s="951"/>
      <c r="E156" s="951">
        <f>IFERROR(IF(AND(N140=""),"",VLOOKUP(N140,Marks,116,0)),"")</f>
        <v>15</v>
      </c>
      <c r="F156" s="951"/>
      <c r="G156" s="951">
        <f>IFERROR(IF(AND(N140=""),"",VLOOKUP(N140,Marks,117,0)),"")</f>
        <v>16</v>
      </c>
      <c r="H156" s="951"/>
      <c r="I156" s="951">
        <f>IFERROR(IF(AND(N140=""),"",VLOOKUP(N140,Marks,118,0)),"")</f>
        <v>14</v>
      </c>
      <c r="J156" s="951"/>
      <c r="K156" s="951">
        <f>IFERROR(IF(AND(N140=""),"",VLOOKUP(N140,Marks,119,0)),"")</f>
        <v>17</v>
      </c>
      <c r="L156" s="951"/>
      <c r="M156" s="979">
        <f>IFERROR(IF(AND(N140=""),"",VLOOKUP(N140,Marks,120,0)),"")</f>
        <v>79</v>
      </c>
      <c r="N156" s="979"/>
      <c r="O156" s="411" t="str">
        <f>IFERROR(IF(AND(N140=""),"",VLOOKUP(N140,Marks,124,0)),"")</f>
        <v>A</v>
      </c>
      <c r="P156" s="201" t="str">
        <f>IFERROR(IF(AND(N140=""),"",VLOOKUP(N140,Marks,123,0)),"")</f>
        <v>P</v>
      </c>
      <c r="Q156" s="1006"/>
      <c r="R156" s="410" t="str">
        <f>IF('Result Sheet'!$DL$208="","",'Result Sheet'!$DL$208)</f>
        <v>कार्यानुभव</v>
      </c>
      <c r="S156" s="951">
        <f>IFERROR(IF(AND(AD140=""),"",VLOOKUP(AD140,Marks,115,0)),"")</f>
        <v>18</v>
      </c>
      <c r="T156" s="951"/>
      <c r="U156" s="951">
        <f>IFERROR(IF(AND(AD140=""),"",VLOOKUP(AD140,Marks,116,0)),"")</f>
        <v>16</v>
      </c>
      <c r="V156" s="951"/>
      <c r="W156" s="951">
        <f>IFERROR(IF(AND(AD140=""),"",VLOOKUP(AD140,Marks,117,0)),"")</f>
        <v>16</v>
      </c>
      <c r="X156" s="951"/>
      <c r="Y156" s="951">
        <f>IFERROR(IF(AND(AD140=""),"",VLOOKUP(AD140,Marks,118,0)),"")</f>
        <v>14</v>
      </c>
      <c r="Z156" s="951"/>
      <c r="AA156" s="951">
        <f>IFERROR(IF(AND(AD140=""),"",VLOOKUP(AD140,Marks,119,0)),"")</f>
        <v>17</v>
      </c>
      <c r="AB156" s="951"/>
      <c r="AC156" s="979">
        <f>IFERROR(IF(AND(AD140=""),"",VLOOKUP(AD140,Marks,120,0)),"")</f>
        <v>81</v>
      </c>
      <c r="AD156" s="979"/>
      <c r="AE156" s="411" t="str">
        <f>IFERROR(IF(AND(AD140=""),"",VLOOKUP(AD140,Marks,124,0)),"")</f>
        <v>A</v>
      </c>
      <c r="AF156" s="201" t="str">
        <f>IFERROR(IF(AND(AD140=""),"",VLOOKUP(AD140,Marks,123,0)),"")</f>
        <v>P</v>
      </c>
    </row>
    <row r="157" spans="1:39" s="337" customFormat="1" ht="18.95" customHeight="1">
      <c r="A157" s="92">
        <f>IF(N140="","",A156+1)</f>
        <v>25</v>
      </c>
      <c r="B157" s="410" t="str">
        <f>IF('Result Sheet'!$DV$208="","",'Result Sheet'!$DV$208)</f>
        <v>कला शिक्षा</v>
      </c>
      <c r="C157" s="951">
        <f>IFERROR(IF(AND(N140=""),"",VLOOKUP(N140,Marks,125,0)),"")</f>
        <v>14</v>
      </c>
      <c r="D157" s="951"/>
      <c r="E157" s="951">
        <f>IFERROR(IF(AND(N140=""),"",VLOOKUP(N140,Marks,126,0)),"")</f>
        <v>20</v>
      </c>
      <c r="F157" s="951"/>
      <c r="G157" s="951">
        <f>IFERROR(IF(AND(N140=""),"",VLOOKUP(N140,Marks,127,0)),"")</f>
        <v>15</v>
      </c>
      <c r="H157" s="951"/>
      <c r="I157" s="951">
        <f>IFERROR(IF(AND(N140=""),"",VLOOKUP(N140,Marks,128,0)),"")</f>
        <v>14</v>
      </c>
      <c r="J157" s="951"/>
      <c r="K157" s="951">
        <f>IFERROR(IF(AND(N140=""),"",VLOOKUP(N140,Marks,129,0)),"")</f>
        <v>11</v>
      </c>
      <c r="L157" s="951"/>
      <c r="M157" s="979">
        <f>IFERROR(IF(AND(N140=""),"",VLOOKUP(N140,Marks,130,0)),"")</f>
        <v>74</v>
      </c>
      <c r="N157" s="979"/>
      <c r="O157" s="411" t="str">
        <f>IFERROR(IF(AND(N140=""),"",VLOOKUP(N140,Marks,134,0)),"")</f>
        <v>B</v>
      </c>
      <c r="P157" s="201" t="str">
        <f>IFERROR(IF(AND(N140=""),"",VLOOKUP(N140,Marks,133,0)),"")</f>
        <v>P</v>
      </c>
      <c r="Q157" s="1006"/>
      <c r="R157" s="410" t="str">
        <f>IF('Result Sheet'!$DV$208="","",'Result Sheet'!$DV$208)</f>
        <v>कला शिक्षा</v>
      </c>
      <c r="S157" s="951">
        <f>IFERROR(IF(AND(AD140=""),"",VLOOKUP(AD140,Marks,125,0)),"")</f>
        <v>15</v>
      </c>
      <c r="T157" s="951"/>
      <c r="U157" s="951">
        <f>IFERROR(IF(AND(AD140=""),"",VLOOKUP(AD140,Marks,126,0)),"")</f>
        <v>20</v>
      </c>
      <c r="V157" s="951"/>
      <c r="W157" s="951">
        <f>IFERROR(IF(AND(AD140=""),"",VLOOKUP(AD140,Marks,127,0)),"")</f>
        <v>15</v>
      </c>
      <c r="X157" s="951"/>
      <c r="Y157" s="951">
        <f>IFERROR(IF(AND(AD140=""),"",VLOOKUP(AD140,Marks,128,0)),"")</f>
        <v>14</v>
      </c>
      <c r="Z157" s="951"/>
      <c r="AA157" s="951">
        <f>IFERROR(IF(AND(AD140=""),"",VLOOKUP(AD140,Marks,129,0)),"")</f>
        <v>10</v>
      </c>
      <c r="AB157" s="951"/>
      <c r="AC157" s="979">
        <f>IFERROR(IF(AND(AD140=""),"",VLOOKUP(AD140,Marks,130,0)),"")</f>
        <v>74</v>
      </c>
      <c r="AD157" s="979"/>
      <c r="AE157" s="411" t="str">
        <f>IFERROR(IF(AND(AD140=""),"",VLOOKUP(AD140,Marks,134,0)),"")</f>
        <v>B</v>
      </c>
      <c r="AF157" s="201" t="str">
        <f>IFERROR(IF(AND(AD140=""),"",VLOOKUP(AD140,Marks,133,0)),"")</f>
        <v>P</v>
      </c>
    </row>
    <row r="158" spans="1:39" s="41" customFormat="1" ht="22.5" customHeight="1">
      <c r="A158" s="92">
        <f>IF(N140="","",A157+1)</f>
        <v>26</v>
      </c>
      <c r="B158" s="410" t="str">
        <f>IF('Result Sheet'!$EF$208="","",'Result Sheet'!$EF$208)</f>
        <v>स्वा. एवं शा. शिक्षा</v>
      </c>
      <c r="C158" s="951">
        <f>IFERROR(IF(AND(N140=""),"",VLOOKUP(N140,Marks,135,0)),"")</f>
        <v>20</v>
      </c>
      <c r="D158" s="951"/>
      <c r="E158" s="951">
        <f>IFERROR(IF(AND(N140=""),"",VLOOKUP(N140,Marks,136,0)),"")</f>
        <v>19</v>
      </c>
      <c r="F158" s="951"/>
      <c r="G158" s="951">
        <f>IFERROR(IF(AND(N140=""),"",VLOOKUP(N140,Marks,137,0)),"")</f>
        <v>19</v>
      </c>
      <c r="H158" s="951"/>
      <c r="I158" s="951">
        <f>IFERROR(IF(AND(N140=""),"",VLOOKUP(N140,Marks,138,0)),"")</f>
        <v>10</v>
      </c>
      <c r="J158" s="951"/>
      <c r="K158" s="951">
        <f>IFERROR(IF(AND(N140=""),"",VLOOKUP(N140,Marks,139,0)),"")</f>
        <v>15</v>
      </c>
      <c r="L158" s="951"/>
      <c r="M158" s="979">
        <f>IFERROR(IF(AND(N140=""),"",VLOOKUP(N140,Marks,140,0)),"")</f>
        <v>83</v>
      </c>
      <c r="N158" s="979"/>
      <c r="O158" s="411" t="str">
        <f>IFERROR(IF(AND(N140=""),"",VLOOKUP(N140,Marks,144,0)),"")</f>
        <v>A</v>
      </c>
      <c r="P158" s="201" t="str">
        <f>IFERROR(IF(AND(N140=""),"",VLOOKUP(N140,Marks,143,0)),"")</f>
        <v>P</v>
      </c>
      <c r="Q158" s="1006"/>
      <c r="R158" s="410" t="str">
        <f>IF('Result Sheet'!$EF$208="","",'Result Sheet'!$EF$208)</f>
        <v>स्वा. एवं शा. शिक्षा</v>
      </c>
      <c r="S158" s="951">
        <f>IFERROR(IF(AND(AD140=""),"",VLOOKUP(AD140,Marks,135,0)),"")</f>
        <v>20</v>
      </c>
      <c r="T158" s="951"/>
      <c r="U158" s="951">
        <f>IFERROR(IF(AND(AD140=""),"",VLOOKUP(AD140,Marks,136,0)),"")</f>
        <v>19</v>
      </c>
      <c r="V158" s="951"/>
      <c r="W158" s="951">
        <f>IFERROR(IF(AND(AD140=""),"",VLOOKUP(AD140,Marks,137,0)),"")</f>
        <v>19</v>
      </c>
      <c r="X158" s="951"/>
      <c r="Y158" s="951">
        <f>IFERROR(IF(AND(AD140=""),"",VLOOKUP(AD140,Marks,138,0)),"")</f>
        <v>10</v>
      </c>
      <c r="Z158" s="951"/>
      <c r="AA158" s="951">
        <f>IFERROR(IF(AND(AD140=""),"",VLOOKUP(AD140,Marks,139,0)),"")</f>
        <v>15</v>
      </c>
      <c r="AB158" s="951"/>
      <c r="AC158" s="979">
        <f>IFERROR(IF(AND(AD140=""),"",VLOOKUP(AD140,Marks,140,0)),"")</f>
        <v>83</v>
      </c>
      <c r="AD158" s="979"/>
      <c r="AE158" s="411" t="str">
        <f>IFERROR(IF(AND(AD140=""),"",VLOOKUP(AD140,Marks,144,0)),"")</f>
        <v>A</v>
      </c>
      <c r="AF158" s="201" t="str">
        <f>IFERROR(IF(AND(AD140=""),"",VLOOKUP(AD140,Marks,143,0)),"")</f>
        <v>P</v>
      </c>
    </row>
    <row r="159" spans="1:39" s="41" customFormat="1" ht="21" customHeight="1">
      <c r="A159" s="92">
        <f>IF(N140="","",A158+1)</f>
        <v>27</v>
      </c>
      <c r="B159" s="967" t="str">
        <f>IF('Master sheet'!$D$14="Hindi","कुल कार्य दिवस :-","Total Meeting :-")</f>
        <v>कुल कार्य दिवस :-</v>
      </c>
      <c r="C159" s="967"/>
      <c r="D159" s="967"/>
      <c r="E159" s="980">
        <f>IFERROR(IF(AND(N140=""),"",VLOOKUP(N140,Marks,150,0)),"")</f>
        <v>330</v>
      </c>
      <c r="F159" s="980"/>
      <c r="G159" s="980"/>
      <c r="H159" s="980"/>
      <c r="I159" s="967" t="str">
        <f>IF('Master sheet'!$D$14="Hindi","कुल उपस्थिति :-","Total Attendance :-")</f>
        <v>कुल उपस्थिति :-</v>
      </c>
      <c r="J159" s="967"/>
      <c r="K159" s="967"/>
      <c r="L159" s="967"/>
      <c r="M159" s="976">
        <f>IFERROR(IF(AND(N140=""),"",VLOOKUP(N140,Marks,151,0)),"")</f>
        <v>300</v>
      </c>
      <c r="N159" s="976"/>
      <c r="O159" s="976"/>
      <c r="P159" s="976"/>
      <c r="Q159" s="1006"/>
      <c r="R159" s="967" t="str">
        <f>IF('Master sheet'!$D$14="Hindi","कुल कार्य दिवस :-","Total Meeting :-")</f>
        <v>कुल कार्य दिवस :-</v>
      </c>
      <c r="S159" s="967"/>
      <c r="T159" s="967"/>
      <c r="U159" s="980">
        <f>IFERROR(IF(AND(AD140=""),"",VLOOKUP(AD140,Marks,150,0)),"")</f>
        <v>340</v>
      </c>
      <c r="V159" s="980"/>
      <c r="W159" s="980"/>
      <c r="X159" s="980"/>
      <c r="Y159" s="967" t="str">
        <f>IF('Master sheet'!$D$14="Hindi","कुल उपस्थिति :-","Total Attendance :-")</f>
        <v>कुल उपस्थिति :-</v>
      </c>
      <c r="Z159" s="967"/>
      <c r="AA159" s="967"/>
      <c r="AB159" s="967"/>
      <c r="AC159" s="976">
        <f>IFERROR(IF(AND(AD140=""),"",VLOOKUP(AD140,Marks,151,0)),"")</f>
        <v>302</v>
      </c>
      <c r="AD159" s="976"/>
      <c r="AE159" s="976"/>
      <c r="AF159" s="976"/>
    </row>
    <row r="160" spans="1:39" s="41" customFormat="1" ht="21" customHeight="1">
      <c r="A160" s="92">
        <f>IF(N140="","",A159+1)</f>
        <v>28</v>
      </c>
      <c r="B160" s="967" t="str">
        <f>IF('Master sheet'!$D$14="Hindi","परिणाम :-","Result :-")</f>
        <v>परिणाम :-</v>
      </c>
      <c r="C160" s="967"/>
      <c r="D160" s="967"/>
      <c r="E160" s="977" t="str">
        <f>IFERROR(IF(AND(N140=""),"",VLOOKUP(N140,Marks,149,0)),"")</f>
        <v>कक्षोंन्नति</v>
      </c>
      <c r="F160" s="977"/>
      <c r="G160" s="977"/>
      <c r="H160" s="977"/>
      <c r="I160" s="967" t="str">
        <f>IF('Master sheet'!$D$14="Hindi","परिणाम प्रतिशत में :-","Result in Percentage :-")</f>
        <v>परिणाम प्रतिशत में :-</v>
      </c>
      <c r="J160" s="967"/>
      <c r="K160" s="967"/>
      <c r="L160" s="967"/>
      <c r="M160" s="978">
        <f>IFERROR(IF(AND(N140=""),"",VLOOKUP(N140,Marks,146,0)),"")</f>
        <v>90.428571428571431</v>
      </c>
      <c r="N160" s="978"/>
      <c r="O160" s="978"/>
      <c r="P160" s="978"/>
      <c r="Q160" s="1006"/>
      <c r="R160" s="967" t="str">
        <f>IF('Master sheet'!$D$14="Hindi","परिणाम :-","Result :-")</f>
        <v>परिणाम :-</v>
      </c>
      <c r="S160" s="967"/>
      <c r="T160" s="967"/>
      <c r="U160" s="977" t="str">
        <f>IFERROR(IF(AND(AD140=""),"",VLOOKUP(AD140,Marks,149,0)),"")</f>
        <v>कक्षोंन्नति</v>
      </c>
      <c r="V160" s="977"/>
      <c r="W160" s="977"/>
      <c r="X160" s="977"/>
      <c r="Y160" s="967" t="str">
        <f>IF('Master sheet'!$D$14="Hindi","परिणाम प्रतिशत में :-","Result in Percentage :-")</f>
        <v>परिणाम प्रतिशत में :-</v>
      </c>
      <c r="Z160" s="967"/>
      <c r="AA160" s="967"/>
      <c r="AB160" s="967"/>
      <c r="AC160" s="978">
        <f>IFERROR(IF(AND(AD140=""),"",VLOOKUP(AD140,Marks,146,0)),"")</f>
        <v>87.285714285714292</v>
      </c>
      <c r="AD160" s="978"/>
      <c r="AE160" s="978"/>
      <c r="AF160" s="978"/>
    </row>
    <row r="161" spans="1:32" s="41" customFormat="1" ht="21" customHeight="1">
      <c r="A161" s="92">
        <f>IF(N140="","",A160+1)</f>
        <v>29</v>
      </c>
      <c r="B161" s="967" t="str">
        <f>IF('Master sheet'!$D$14="Hindi","ग्रेड :-","Grade :-")</f>
        <v>ग्रेड :-</v>
      </c>
      <c r="C161" s="967"/>
      <c r="D161" s="967"/>
      <c r="E161" s="973" t="str">
        <f>IFERROR(IF(AND(N140=""),"",VLOOKUP(N140,Marks,152,0)),"")</f>
        <v>A</v>
      </c>
      <c r="F161" s="973"/>
      <c r="G161" s="973"/>
      <c r="H161" s="973"/>
      <c r="I161" s="967" t="str">
        <f>IF('Master sheet'!$D$14="Hindi","कक्षा में स्थान :-","Position in the Class :-")</f>
        <v>कक्षा में स्थान :-</v>
      </c>
      <c r="J161" s="967"/>
      <c r="K161" s="967"/>
      <c r="L161" s="967"/>
      <c r="M161" s="968">
        <f>IFERROR(IF(AND(N140=""),"",VLOOKUP(N140,Marks,148,0)),"")</f>
        <v>1.9999999999999964</v>
      </c>
      <c r="N161" s="968"/>
      <c r="O161" s="968"/>
      <c r="P161" s="968"/>
      <c r="Q161" s="1006"/>
      <c r="R161" s="967" t="str">
        <f>IF('Master sheet'!$D$14="Hindi","ग्रेड :-","Grade :-")</f>
        <v>ग्रेड :-</v>
      </c>
      <c r="S161" s="967"/>
      <c r="T161" s="967"/>
      <c r="U161" s="973" t="str">
        <f>IFERROR(IF(AND(AD140=""),"",VLOOKUP(AD140,Marks,152,0)),"")</f>
        <v>A</v>
      </c>
      <c r="V161" s="973"/>
      <c r="W161" s="973"/>
      <c r="X161" s="973"/>
      <c r="Y161" s="967" t="str">
        <f>IF('Master sheet'!$D$14="Hindi","कक्षा में स्थान :-","Position in the Class :-")</f>
        <v>कक्षा में स्थान :-</v>
      </c>
      <c r="Z161" s="967"/>
      <c r="AA161" s="967"/>
      <c r="AB161" s="967"/>
      <c r="AC161" s="968">
        <f>IFERROR(IF(AND(AD140=""),"",VLOOKUP(AD140,Marks,148,0)),"")</f>
        <v>11.999999999999996</v>
      </c>
      <c r="AD161" s="968"/>
      <c r="AE161" s="968"/>
      <c r="AF161" s="968"/>
    </row>
    <row r="162" spans="1:32" s="41" customFormat="1" ht="21" customHeight="1">
      <c r="A162" s="92">
        <f>IF(N140="","",A161+1)</f>
        <v>30</v>
      </c>
      <c r="B162" s="1003" t="str">
        <f>IF('Master sheet'!$D$14="Hindi","परीक्षा परिणाम घोषणा दिनांक :-","Result Declaration Date :-")</f>
        <v>परीक्षा परिणाम घोषणा दिनांक :-</v>
      </c>
      <c r="C162" s="1003"/>
      <c r="D162" s="1003"/>
      <c r="E162" s="984">
        <f>IFERROR(IF(AND(N140=""),"",'Master sheet'!$D$13),"")</f>
        <v>45793</v>
      </c>
      <c r="F162" s="984"/>
      <c r="G162" s="984"/>
      <c r="H162" s="498"/>
      <c r="I162" s="967" t="str">
        <f>IF('Master sheet'!$D$14="Hindi","श्रेणी  :-","Division  :-")</f>
        <v>श्रेणी  :-</v>
      </c>
      <c r="J162" s="967"/>
      <c r="K162" s="967"/>
      <c r="L162" s="967"/>
      <c r="M162" s="974" t="str">
        <f>IFERROR(IF(AND(N140=""),"",VLOOKUP(N140,Marks,147,0)),"")</f>
        <v>I</v>
      </c>
      <c r="N162" s="974"/>
      <c r="O162" s="974"/>
      <c r="P162" s="974"/>
      <c r="Q162" s="1006"/>
      <c r="R162" s="1003" t="str">
        <f>IF('Master sheet'!$D$14="Hindi","परीक्षा परिणाम घोषणा दिनांक :-","Result Declaration Date :-")</f>
        <v>परीक्षा परिणाम घोषणा दिनांक :-</v>
      </c>
      <c r="S162" s="1003"/>
      <c r="T162" s="1003"/>
      <c r="U162" s="984">
        <f>IFERROR(IF(AND(AD140=""),"",'Master sheet'!$D$13),"")</f>
        <v>45793</v>
      </c>
      <c r="V162" s="984"/>
      <c r="W162" s="984"/>
      <c r="X162" s="498"/>
      <c r="Y162" s="967" t="str">
        <f>IF('Master sheet'!$D$14="Hindi","श्रेणी  :-","Division  :-")</f>
        <v>श्रेणी  :-</v>
      </c>
      <c r="Z162" s="967"/>
      <c r="AA162" s="967"/>
      <c r="AB162" s="967"/>
      <c r="AC162" s="974" t="str">
        <f>IFERROR(IF(AND(AD140=""),"",VLOOKUP(AD140,Marks,147,0)),"")</f>
        <v>I</v>
      </c>
      <c r="AD162" s="974"/>
      <c r="AE162" s="974"/>
      <c r="AF162" s="974"/>
    </row>
    <row r="163" spans="1:32" s="41" customFormat="1" ht="39" customHeight="1">
      <c r="A163" s="92">
        <f>IF(N140="","",A162+1)</f>
        <v>31</v>
      </c>
      <c r="B163" s="981" t="str">
        <f>IFERROR(IF(AND(N140=""),"",'Result Sheet'!$EV$211),"")</f>
        <v>( PRADIP SINGH RAJAWAT )</v>
      </c>
      <c r="C163" s="981"/>
      <c r="D163" s="981"/>
      <c r="E163" s="981"/>
      <c r="F163" s="982" t="str">
        <f>IF(AND(N140=""),"",CONCATENATE("(",'Master sheet'!$D$17," )"))</f>
        <v>(Suresh Kumar )</v>
      </c>
      <c r="G163" s="982"/>
      <c r="H163" s="982"/>
      <c r="I163" s="982"/>
      <c r="J163" s="982"/>
      <c r="K163" s="982" t="str">
        <f>IF(AND(N140=""),"",CONCATENATE("(",'Master sheet'!$D$15," )"))</f>
        <v>(USHA PALIYA )</v>
      </c>
      <c r="L163" s="982"/>
      <c r="M163" s="982"/>
      <c r="N163" s="982"/>
      <c r="O163" s="982"/>
      <c r="P163" s="982"/>
      <c r="Q163" s="1006"/>
      <c r="R163" s="981" t="str">
        <f>IFERROR(IF(AND(AD140=""),"",'Result Sheet'!$EV$211),"")</f>
        <v>( PRADIP SINGH RAJAWAT )</v>
      </c>
      <c r="S163" s="981"/>
      <c r="T163" s="981"/>
      <c r="U163" s="981"/>
      <c r="V163" s="982" t="str">
        <f>IF(AND(AD140=""),"",CONCATENATE("(",'Master sheet'!$D$17," )"))</f>
        <v>(Suresh Kumar )</v>
      </c>
      <c r="W163" s="982"/>
      <c r="X163" s="982"/>
      <c r="Y163" s="982"/>
      <c r="Z163" s="982"/>
      <c r="AA163" s="982" t="str">
        <f>IF(AND(AD140=""),"",CONCATENATE("(",'Master sheet'!$D$15," )"))</f>
        <v>(USHA PALIYA )</v>
      </c>
      <c r="AB163" s="982"/>
      <c r="AC163" s="982"/>
      <c r="AD163" s="982"/>
      <c r="AE163" s="982"/>
      <c r="AF163" s="982"/>
    </row>
    <row r="164" spans="1:32" s="41" customFormat="1" ht="21" customHeight="1">
      <c r="A164" s="92">
        <f>IF(N140="","",A163+1)</f>
        <v>32</v>
      </c>
      <c r="B164" s="949" t="str">
        <f>IF('Master sheet'!$D$14="Hindi","हस्ताक्षर कक्षाध्यापक","Signature of the class teacher")</f>
        <v>हस्ताक्षर कक्षाध्यापक</v>
      </c>
      <c r="C164" s="949"/>
      <c r="D164" s="949"/>
      <c r="E164" s="949"/>
      <c r="F164" s="949" t="str">
        <f>IF('Master sheet'!$D$14="Hindi","हस्ताक्षर परीक्षा प्रभारी","Signature of the exam. Incharge")</f>
        <v>हस्ताक्षर परीक्षा प्रभारी</v>
      </c>
      <c r="G164" s="949"/>
      <c r="H164" s="949"/>
      <c r="I164" s="949"/>
      <c r="J164" s="949"/>
      <c r="K164" s="949" t="str">
        <f>IF('Master sheet'!$D$14="Hindi","हस्ताक्षर संस्था प्रधान","Head of Institute's Signature")</f>
        <v>हस्ताक्षर संस्था प्रधान</v>
      </c>
      <c r="L164" s="949"/>
      <c r="M164" s="949"/>
      <c r="N164" s="949"/>
      <c r="O164" s="949"/>
      <c r="P164" s="949"/>
      <c r="Q164" s="1006"/>
      <c r="R164" s="949" t="str">
        <f>IF('Master sheet'!$D$14="Hindi","हस्ताक्षर कक्षाध्यापक","Signature of the class teacher")</f>
        <v>हस्ताक्षर कक्षाध्यापक</v>
      </c>
      <c r="S164" s="949"/>
      <c r="T164" s="949"/>
      <c r="U164" s="949"/>
      <c r="V164" s="949" t="str">
        <f>IF('Master sheet'!$D$14="Hindi","हस्ताक्षर परीक्षा प्रभारी","Signature of the exam. Incharge")</f>
        <v>हस्ताक्षर परीक्षा प्रभारी</v>
      </c>
      <c r="W164" s="949"/>
      <c r="X164" s="949"/>
      <c r="Y164" s="949"/>
      <c r="Z164" s="949"/>
      <c r="AA164" s="949" t="str">
        <f>IF('Master sheet'!$D$14="Hindi","हस्ताक्षर संस्था प्रधान","Head of Institute's Signature")</f>
        <v>हस्ताक्षर संस्था प्रधान</v>
      </c>
      <c r="AB164" s="949"/>
      <c r="AC164" s="949"/>
      <c r="AD164" s="949"/>
      <c r="AE164" s="949"/>
      <c r="AF164" s="949"/>
    </row>
    <row r="166" spans="1:32" s="41" customFormat="1" ht="21.95" customHeight="1">
      <c r="A166" s="91">
        <f>IF(N173="","",1)</f>
        <v>1</v>
      </c>
      <c r="B166" s="950" t="str">
        <f>IF('Master sheet'!$D$14="Hindi","वार्षिक रिपोर्ट कार्ड ","Report Card")</f>
        <v xml:space="preserve">वार्षिक रिपोर्ट कार्ड </v>
      </c>
      <c r="C166" s="950"/>
      <c r="D166" s="950"/>
      <c r="E166" s="950"/>
      <c r="F166" s="950"/>
      <c r="G166" s="950"/>
      <c r="H166" s="950"/>
      <c r="I166" s="950"/>
      <c r="J166" s="950"/>
      <c r="K166" s="950"/>
      <c r="L166" s="950"/>
      <c r="M166" s="950"/>
      <c r="N166" s="950"/>
      <c r="O166" s="950"/>
      <c r="P166" s="950"/>
      <c r="Q166" s="1006" t="s">
        <v>91</v>
      </c>
      <c r="R166" s="950" t="str">
        <f>IF('Master sheet'!$D$14="Hindi","वार्षिक रिपोर्ट कार्ड ","Report Card")</f>
        <v xml:space="preserve">वार्षिक रिपोर्ट कार्ड </v>
      </c>
      <c r="S166" s="950"/>
      <c r="T166" s="950"/>
      <c r="U166" s="950"/>
      <c r="V166" s="950"/>
      <c r="W166" s="950"/>
      <c r="X166" s="950"/>
      <c r="Y166" s="950"/>
      <c r="Z166" s="950"/>
      <c r="AA166" s="950"/>
      <c r="AB166" s="950"/>
      <c r="AC166" s="950"/>
      <c r="AD166" s="950"/>
      <c r="AE166" s="950"/>
      <c r="AF166" s="950"/>
    </row>
    <row r="167" spans="1:32" s="41" customFormat="1" ht="21.95" customHeight="1">
      <c r="A167" s="92">
        <f>IF(N173="","",A166+1)</f>
        <v>2</v>
      </c>
      <c r="B167" s="961" t="str">
        <f>IF('Master sheet'!$D$14="Hindi","शिक्षा विभाग, राजस्थान सरकार","Education Department, Rajasthan Government")</f>
        <v>शिक्षा विभाग, राजस्थान सरकार</v>
      </c>
      <c r="C167" s="961"/>
      <c r="D167" s="961"/>
      <c r="E167" s="961"/>
      <c r="F167" s="961"/>
      <c r="G167" s="961"/>
      <c r="H167" s="961"/>
      <c r="I167" s="961"/>
      <c r="J167" s="961"/>
      <c r="K167" s="961"/>
      <c r="L167" s="961"/>
      <c r="M167" s="961"/>
      <c r="N167" s="961"/>
      <c r="O167" s="961"/>
      <c r="P167" s="961"/>
      <c r="Q167" s="1006"/>
      <c r="R167" s="961" t="str">
        <f>IF('Master sheet'!$D$14="Hindi","शिक्षा विभाग, राजस्थान सरकार","Education Department, Rajasthan Government")</f>
        <v>शिक्षा विभाग, राजस्थान सरकार</v>
      </c>
      <c r="S167" s="961"/>
      <c r="T167" s="961"/>
      <c r="U167" s="961"/>
      <c r="V167" s="961"/>
      <c r="W167" s="961"/>
      <c r="X167" s="961"/>
      <c r="Y167" s="961"/>
      <c r="Z167" s="961"/>
      <c r="AA167" s="961"/>
      <c r="AB167" s="961"/>
      <c r="AC167" s="961"/>
      <c r="AD167" s="961"/>
      <c r="AE167" s="961"/>
      <c r="AF167" s="961"/>
    </row>
    <row r="168" spans="1:32" s="41" customFormat="1" ht="21.95" customHeight="1">
      <c r="A168" s="92">
        <f>IF(N173="","",A167+1)</f>
        <v>3</v>
      </c>
      <c r="B168" s="1007" t="str">
        <f>IF('Master sheet'!$D$14="Hindi","विद्यालय का नाम :-","School Name :- ")</f>
        <v>विद्यालय का नाम :-</v>
      </c>
      <c r="C168" s="1007"/>
      <c r="D168" s="1007"/>
      <c r="E168" s="1008" t="str">
        <f>IF(AND(N173=""),"",IF('Master sheet'!$D$14="Hindi",'Master sheet'!$D$8,'Master sheet'!$D$7))</f>
        <v>महात्मा गाँधी राजकीय विद्यालय (अंग्रेजी माध्यम) बर, ब्यावर</v>
      </c>
      <c r="F168" s="1008"/>
      <c r="G168" s="1008"/>
      <c r="H168" s="1008"/>
      <c r="I168" s="1008"/>
      <c r="J168" s="1008"/>
      <c r="K168" s="1008"/>
      <c r="L168" s="1008"/>
      <c r="M168" s="1008"/>
      <c r="N168" s="1008"/>
      <c r="O168" s="1008"/>
      <c r="P168" s="1008"/>
      <c r="Q168" s="1006"/>
      <c r="R168" s="1007" t="str">
        <f>IF('Master sheet'!$D$14="Hindi","विद्यालय का नाम :-","School Name :- ")</f>
        <v>विद्यालय का नाम :-</v>
      </c>
      <c r="S168" s="1007"/>
      <c r="T168" s="1007"/>
      <c r="U168" s="1008" t="str">
        <f>IF(AND(AD173=""),"",IF('Master sheet'!$D$14="Hindi",'Master sheet'!$D$8,'Master sheet'!$D$7))</f>
        <v>महात्मा गाँधी राजकीय विद्यालय (अंग्रेजी माध्यम) बर, ब्यावर</v>
      </c>
      <c r="V168" s="1008"/>
      <c r="W168" s="1008"/>
      <c r="X168" s="1008"/>
      <c r="Y168" s="1008"/>
      <c r="Z168" s="1008"/>
      <c r="AA168" s="1008"/>
      <c r="AB168" s="1008"/>
      <c r="AC168" s="1008"/>
      <c r="AD168" s="1008"/>
      <c r="AE168" s="1008"/>
      <c r="AF168" s="1008"/>
    </row>
    <row r="169" spans="1:32" s="41" customFormat="1" ht="15.75" customHeight="1">
      <c r="A169" s="92">
        <f>IF(N173="","",A168+1)</f>
        <v>4</v>
      </c>
      <c r="B169" s="322"/>
      <c r="C169" s="322"/>
      <c r="D169" s="322"/>
      <c r="E169" s="1004" t="str">
        <f>IF(AND(N173=""),"",IF('Master sheet'!$D$14="Hindi",CONCATENATE("(विद्यालय मान्यता क्रमांक व वर्ष : ","  ",'Master sheet'!$D$6),CONCATENATE("(School Recognition Number &amp; Years : ","  ",'Master sheet'!$D$6)))</f>
        <v>(विद्यालय मान्यता क्रमांक व वर्ष :   शिक्षा/पाली/1995/2001</v>
      </c>
      <c r="F169" s="1004"/>
      <c r="G169" s="1004"/>
      <c r="H169" s="1004"/>
      <c r="I169" s="1004"/>
      <c r="J169" s="1004"/>
      <c r="K169" s="1004"/>
      <c r="L169" s="1004"/>
      <c r="M169" s="1004"/>
      <c r="N169" s="1004"/>
      <c r="O169" s="1004"/>
      <c r="P169" s="1004"/>
      <c r="Q169" s="1006"/>
      <c r="R169" s="322"/>
      <c r="S169" s="322"/>
      <c r="T169" s="322"/>
      <c r="U169" s="1004" t="str">
        <f>IF(AND(AD173=""),"",IF('Master sheet'!$D$14="Hindi",CONCATENATE("(विद्यालय मान्यता क्रमांक व वर्ष : ","  ",'Master sheet'!$D$6),CONCATENATE("(School Recognition Number &amp; Years : ","  ",'Master sheet'!$D$6)))</f>
        <v>(विद्यालय मान्यता क्रमांक व वर्ष :   शिक्षा/पाली/1995/2001</v>
      </c>
      <c r="V169" s="1004"/>
      <c r="W169" s="1004"/>
      <c r="X169" s="1004"/>
      <c r="Y169" s="1004"/>
      <c r="Z169" s="1004"/>
      <c r="AA169" s="1004"/>
      <c r="AB169" s="1004"/>
      <c r="AC169" s="1004"/>
      <c r="AD169" s="1004"/>
      <c r="AE169" s="1004"/>
      <c r="AF169" s="1004"/>
    </row>
    <row r="170" spans="1:32" s="41" customFormat="1" ht="21.95" customHeight="1">
      <c r="A170" s="92">
        <f>IF(N173="","",A169+1)</f>
        <v>5</v>
      </c>
      <c r="B170" s="319" t="str">
        <f>IF('Master sheet'!$D$14="Hindi","कक्षा  :-","CLASS :- ")</f>
        <v>कक्षा  :-</v>
      </c>
      <c r="C170" s="969">
        <f>IFERROR(IF(AND(N173=""),"",VLOOKUP(N173,Marks,2,0)),"")</f>
        <v>3</v>
      </c>
      <c r="D170" s="969"/>
      <c r="E170" s="970" t="str">
        <f>IF('Master sheet'!$D$14="Hindi","सेक्शन :-","Section :- ")</f>
        <v>सेक्शन :-</v>
      </c>
      <c r="F170" s="970"/>
      <c r="G170" s="970"/>
      <c r="H170" s="969" t="str">
        <f>IFERROR(IF(AND(N173=""),"",VLOOKUP(N173,Marks,3,0)),"")</f>
        <v>A</v>
      </c>
      <c r="I170" s="969"/>
      <c r="J170" s="971" t="str">
        <f>IF('Master sheet'!$D$14="Hindi","सत्र :- ","Session :- ")</f>
        <v xml:space="preserve">सत्र :- </v>
      </c>
      <c r="K170" s="971"/>
      <c r="L170" s="971"/>
      <c r="M170" s="971"/>
      <c r="N170" s="972" t="str">
        <f>IF(AND(N173=""),"",'Class 3rd'!$I$2)</f>
        <v>2024-2025</v>
      </c>
      <c r="O170" s="972"/>
      <c r="P170" s="972"/>
      <c r="Q170" s="1006"/>
      <c r="R170" s="319" t="str">
        <f>IF('Master sheet'!$D$14="Hindi","कक्षा  :-","CLASS :- ")</f>
        <v>कक्षा  :-</v>
      </c>
      <c r="S170" s="969">
        <f>IFERROR(IF(AND(AD173=""),"",VLOOKUP(AD173,Marks,2,0)),"")</f>
        <v>3</v>
      </c>
      <c r="T170" s="969"/>
      <c r="U170" s="970" t="str">
        <f>IF('Master sheet'!$D$14="Hindi","सेक्शन :-","Section :- ")</f>
        <v>सेक्शन :-</v>
      </c>
      <c r="V170" s="970"/>
      <c r="W170" s="970"/>
      <c r="X170" s="969" t="str">
        <f>IFERROR(IF(AND(AD173=""),"",VLOOKUP(AD173,Marks,3,0)),"")</f>
        <v>A</v>
      </c>
      <c r="Y170" s="969"/>
      <c r="Z170" s="971" t="str">
        <f>IF('Master sheet'!$D$14="Hindi","सत्र :- ","Session :- ")</f>
        <v xml:space="preserve">सत्र :- </v>
      </c>
      <c r="AA170" s="971"/>
      <c r="AB170" s="971"/>
      <c r="AC170" s="971"/>
      <c r="AD170" s="972" t="str">
        <f>IF(AND(AD173=""),"",'Class 3rd'!$I$2)</f>
        <v>2024-2025</v>
      </c>
      <c r="AE170" s="972"/>
      <c r="AF170" s="972"/>
    </row>
    <row r="171" spans="1:32" s="41" customFormat="1" ht="21.95" customHeight="1">
      <c r="A171" s="92">
        <f>IF(N173="","",A170+1)</f>
        <v>6</v>
      </c>
      <c r="B171" s="953" t="str">
        <f>IF('Master sheet'!$D$14="Hindi","विद्यार्थी का नाम :-","Student's Name :-")</f>
        <v>विद्यार्थी का नाम :-</v>
      </c>
      <c r="C171" s="953"/>
      <c r="D171" s="953"/>
      <c r="E171" s="957" t="str">
        <f>IFERROR(IF(AND(N173=""),"",VLOOKUP(N173,Marks,6,0)),"")</f>
        <v>GUNJAN TAK</v>
      </c>
      <c r="F171" s="957"/>
      <c r="G171" s="957"/>
      <c r="H171" s="957"/>
      <c r="I171" s="957"/>
      <c r="J171" s="952" t="str">
        <f>IF('Master sheet'!$D$14="Hindi","प्रवेशांक :","SR. NO. :")</f>
        <v>प्रवेशांक :</v>
      </c>
      <c r="K171" s="952"/>
      <c r="L171" s="952"/>
      <c r="M171" s="952"/>
      <c r="N171" s="958">
        <f>IFERROR(IF(AND(N173=""),"",VLOOKUP(N173,Marks,5,0)),"")</f>
        <v>923</v>
      </c>
      <c r="O171" s="958"/>
      <c r="P171" s="958"/>
      <c r="Q171" s="1006"/>
      <c r="R171" s="953" t="str">
        <f>IF('Master sheet'!$D$14="Hindi","विद्यार्थी का नाम :-","Student's Name :-")</f>
        <v>विद्यार्थी का नाम :-</v>
      </c>
      <c r="S171" s="953"/>
      <c r="T171" s="953"/>
      <c r="U171" s="957" t="str">
        <f>IFERROR(IF(AND(AD173=""),"",VLOOKUP(AD173,Marks,6,0)),"")</f>
        <v>JAGRAT SOLANKI</v>
      </c>
      <c r="V171" s="957"/>
      <c r="W171" s="957"/>
      <c r="X171" s="957"/>
      <c r="Y171" s="957"/>
      <c r="Z171" s="952" t="str">
        <f>IF('Master sheet'!$D$14="Hindi","प्रवेशांक :","SR. NO. :")</f>
        <v>प्रवेशांक :</v>
      </c>
      <c r="AA171" s="952"/>
      <c r="AB171" s="952"/>
      <c r="AC171" s="952"/>
      <c r="AD171" s="958">
        <f>IFERROR(IF(AND(AD173=""),"",VLOOKUP(AD173,Marks,5,0)),"")</f>
        <v>949</v>
      </c>
      <c r="AE171" s="958"/>
      <c r="AF171" s="958"/>
    </row>
    <row r="172" spans="1:32" s="41" customFormat="1" ht="21.95" customHeight="1">
      <c r="A172" s="92">
        <f>IF(N173="","",A171+1)</f>
        <v>7</v>
      </c>
      <c r="B172" s="953" t="str">
        <f>IF('Master sheet'!$D$14="Hindi","पिता का नाम :-","Father's Name :-")</f>
        <v>पिता का नाम :-</v>
      </c>
      <c r="C172" s="953"/>
      <c r="D172" s="953"/>
      <c r="E172" s="957" t="str">
        <f>IFERROR(IF(AND(N173=""),"",VLOOKUP(N173,Marks,7,0)),"")</f>
        <v>DINESH KUMAR TAK</v>
      </c>
      <c r="F172" s="957"/>
      <c r="G172" s="957"/>
      <c r="H172" s="957"/>
      <c r="I172" s="957"/>
      <c r="J172" s="952" t="str">
        <f>IF('Master sheet'!$D$14="Hindi","जन्म तिथि :","Date of Birth :")</f>
        <v>जन्म तिथि :</v>
      </c>
      <c r="K172" s="952"/>
      <c r="L172" s="952"/>
      <c r="M172" s="952"/>
      <c r="N172" s="959" t="str">
        <f>IFERROR(IF(AND(N173=""),"",VLOOKUP(N173,Marks,4,0)),"")</f>
        <v>23-10-2015</v>
      </c>
      <c r="O172" s="959"/>
      <c r="P172" s="959"/>
      <c r="Q172" s="1006"/>
      <c r="R172" s="953" t="str">
        <f>IF('Master sheet'!$D$14="Hindi","पिता का नाम :-","Father's Name :-")</f>
        <v>पिता का नाम :-</v>
      </c>
      <c r="S172" s="953"/>
      <c r="T172" s="953"/>
      <c r="U172" s="957" t="str">
        <f>IFERROR(IF(AND(AD173=""),"",VLOOKUP(AD173,Marks,7,0)),"")</f>
        <v>KRISHAN KAMAL SOLANKI</v>
      </c>
      <c r="V172" s="957"/>
      <c r="W172" s="957"/>
      <c r="X172" s="957"/>
      <c r="Y172" s="957"/>
      <c r="Z172" s="952" t="str">
        <f>IF('Master sheet'!$D$14="Hindi","जन्म तिथि :","Date of Birth :")</f>
        <v>जन्म तिथि :</v>
      </c>
      <c r="AA172" s="952"/>
      <c r="AB172" s="952"/>
      <c r="AC172" s="952"/>
      <c r="AD172" s="959" t="str">
        <f>IFERROR(IF(AND(AD173=""),"",VLOOKUP(AD173,Marks,4,0)),"")</f>
        <v>30-10-2014</v>
      </c>
      <c r="AE172" s="959"/>
      <c r="AF172" s="959"/>
    </row>
    <row r="173" spans="1:32" s="41" customFormat="1" ht="18" customHeight="1">
      <c r="A173" s="92">
        <f>IF(N173="","",A172+1)</f>
        <v>8</v>
      </c>
      <c r="B173" s="953" t="str">
        <f>IF('Master sheet'!$D$14="Hindi","माता का नाम :-","Mother's Name :-")</f>
        <v>माता का नाम :-</v>
      </c>
      <c r="C173" s="953"/>
      <c r="D173" s="953"/>
      <c r="E173" s="957" t="str">
        <f>IFERROR(IF(AND(N173=""),"",VLOOKUP(N173,Marks,8,0)),"")</f>
        <v>SHARDA TAK</v>
      </c>
      <c r="F173" s="957"/>
      <c r="G173" s="957"/>
      <c r="H173" s="957"/>
      <c r="I173" s="957"/>
      <c r="J173" s="952" t="str">
        <f>IF('Master sheet'!$D$14="Hindi","रोल नंबर :-","Roll No. :")</f>
        <v>रोल नंबर :-</v>
      </c>
      <c r="K173" s="952"/>
      <c r="L173" s="952"/>
      <c r="M173" s="952"/>
      <c r="N173" s="963">
        <f>IF(AD140="","",IF(AND(AD140+1&gt;$AN$7),"",AD140+1))</f>
        <v>311</v>
      </c>
      <c r="O173" s="963"/>
      <c r="P173" s="963"/>
      <c r="Q173" s="1006"/>
      <c r="R173" s="953" t="str">
        <f>IF('Master sheet'!$D$14="Hindi","माता का नाम :-","Mother's Name :-")</f>
        <v>माता का नाम :-</v>
      </c>
      <c r="S173" s="953"/>
      <c r="T173" s="953"/>
      <c r="U173" s="957" t="str">
        <f>IFERROR(IF(AND(AD173=""),"",VLOOKUP(AD173,Marks,8,0)),"")</f>
        <v>GEETA DEVI</v>
      </c>
      <c r="V173" s="957"/>
      <c r="W173" s="957"/>
      <c r="X173" s="957"/>
      <c r="Y173" s="957"/>
      <c r="Z173" s="952" t="str">
        <f>IF('Master sheet'!$D$14="Hindi","रोल नंबर :-","Roll No. :")</f>
        <v>रोल नंबर :-</v>
      </c>
      <c r="AA173" s="952"/>
      <c r="AB173" s="952"/>
      <c r="AC173" s="952"/>
      <c r="AD173" s="1005">
        <f>IF(N173="","",IF(AND(N173+1&gt;$AN$7),"",N173+1))</f>
        <v>312</v>
      </c>
      <c r="AE173" s="1005"/>
      <c r="AF173" s="1005"/>
    </row>
    <row r="174" spans="1:32" s="41" customFormat="1" ht="10.5" customHeight="1">
      <c r="A174" s="92">
        <f>IF(N173="","",A173+1)</f>
        <v>9</v>
      </c>
      <c r="B174" s="321"/>
      <c r="C174" s="321"/>
      <c r="D174" s="321"/>
      <c r="E174" s="318"/>
      <c r="F174" s="318"/>
      <c r="G174" s="318"/>
      <c r="H174" s="318"/>
      <c r="I174" s="318"/>
      <c r="J174" s="317"/>
      <c r="K174" s="317"/>
      <c r="L174" s="317"/>
      <c r="M174" s="317"/>
      <c r="N174" s="320"/>
      <c r="O174" s="320"/>
      <c r="P174" s="320"/>
      <c r="Q174" s="1006"/>
      <c r="R174" s="66"/>
      <c r="S174" s="66"/>
      <c r="T174" s="66"/>
      <c r="U174" s="67"/>
      <c r="V174" s="67"/>
      <c r="W174" s="67"/>
      <c r="X174" s="66"/>
      <c r="Y174" s="66"/>
      <c r="Z174" s="68"/>
      <c r="AA174" s="68"/>
      <c r="AB174" s="68"/>
      <c r="AC174" s="42"/>
      <c r="AD174" s="42"/>
      <c r="AE174" s="42"/>
      <c r="AF174" s="42"/>
    </row>
    <row r="175" spans="1:32" s="41" customFormat="1" ht="21" customHeight="1">
      <c r="A175" s="92">
        <f>IF(N173="","",A174+1)</f>
        <v>10</v>
      </c>
      <c r="B175" s="674" t="str">
        <f>IF('Master sheet'!$D$14="Hindi","विषय","Subject")</f>
        <v>विषय</v>
      </c>
      <c r="C175" s="975" t="str">
        <f>IF('Master sheet'!$D$14="Hindi","सामयिक परख","Test")</f>
        <v>सामयिक परख</v>
      </c>
      <c r="D175" s="975"/>
      <c r="E175" s="975"/>
      <c r="F175" s="975"/>
      <c r="G175" s="960" t="str">
        <f>IF('Master sheet'!$D$14="Hindi","अर्द्धवार्षिक","Half Yearly")</f>
        <v>अर्द्धवार्षिक</v>
      </c>
      <c r="H175" s="960"/>
      <c r="I175" s="960"/>
      <c r="J175" s="773" t="str">
        <f>IF('Master sheet'!$D$14="Hindi","अर्द्ध वा. तक योग","Total Till H.Y.")</f>
        <v>अर्द्ध वा. तक योग</v>
      </c>
      <c r="K175" s="960" t="str">
        <f>IF('Master sheet'!$D$14="Hindi","वार्षिक","Yearly")</f>
        <v>वार्षिक</v>
      </c>
      <c r="L175" s="960"/>
      <c r="M175" s="960"/>
      <c r="N175" s="742" t="str">
        <f>IF('Master sheet'!$D$14="Hindi","विषय कुल योग ","Subject Total")</f>
        <v xml:space="preserve">विषय कुल योग </v>
      </c>
      <c r="O175" s="954" t="str">
        <f>IF('Master sheet'!$D$14="Hindi","ग्रेड","Grade")</f>
        <v>ग्रेड</v>
      </c>
      <c r="P175" s="985" t="str">
        <f>IF('Master sheet'!$D$14="Hindi","परिणाम","Results")</f>
        <v>परिणाम</v>
      </c>
      <c r="Q175" s="1006"/>
      <c r="R175" s="674" t="str">
        <f>IF('Master sheet'!$D$14="Hindi","विषय","Subject")</f>
        <v>विषय</v>
      </c>
      <c r="S175" s="975" t="str">
        <f>IF('Master sheet'!$D$14="Hindi","सामयिक परख","Test")</f>
        <v>सामयिक परख</v>
      </c>
      <c r="T175" s="975"/>
      <c r="U175" s="975"/>
      <c r="V175" s="975"/>
      <c r="W175" s="960" t="str">
        <f>IF('Master sheet'!$D$14="Hindi","अर्द्धवार्षिक","Half Yearly")</f>
        <v>अर्द्धवार्षिक</v>
      </c>
      <c r="X175" s="960"/>
      <c r="Y175" s="960"/>
      <c r="Z175" s="773" t="str">
        <f>IF('Master sheet'!$D$14="Hindi","अर्द्ध वा. तक योग","Total Till H.Y.")</f>
        <v>अर्द्ध वा. तक योग</v>
      </c>
      <c r="AA175" s="960" t="str">
        <f>IF('Master sheet'!$D$14="Hindi","वार्षिक","Yearly")</f>
        <v>वार्षिक</v>
      </c>
      <c r="AB175" s="960"/>
      <c r="AC175" s="960"/>
      <c r="AD175" s="742" t="str">
        <f>IF('Master sheet'!$D$14="Hindi","विषय कुल योग ","Subject Total")</f>
        <v xml:space="preserve">विषय कुल योग </v>
      </c>
      <c r="AE175" s="954" t="str">
        <f>IF('Master sheet'!$D$14="Hindi","ग्रेड","Grade")</f>
        <v>ग्रेड</v>
      </c>
      <c r="AF175" s="985" t="str">
        <f>IF('Master sheet'!$D$14="Hindi","परिणाम","Results")</f>
        <v>परिणाम</v>
      </c>
    </row>
    <row r="176" spans="1:32" s="41" customFormat="1" ht="90.75" customHeight="1">
      <c r="A176" s="92">
        <f>IF(N173="","",A175+1)</f>
        <v>11</v>
      </c>
      <c r="B176" s="674"/>
      <c r="C176" s="246" t="str">
        <f>IF('Master sheet'!$D$14="Hindi","प्रथम परख ","First Test")</f>
        <v xml:space="preserve">प्रथम परख </v>
      </c>
      <c r="D176" s="246" t="str">
        <f>IF('Master sheet'!$D$14="Hindi","द्वितीय परख","Second Test")</f>
        <v>द्वितीय परख</v>
      </c>
      <c r="E176" s="246" t="str">
        <f>IF('Master sheet'!$D$14="Hindi","तृतीय परख","Third Test")</f>
        <v>तृतीय परख</v>
      </c>
      <c r="F176" s="246" t="str">
        <f>IF('Master sheet'!$D$14="Hindi","कुल योग ","Total")</f>
        <v xml:space="preserve">कुल योग </v>
      </c>
      <c r="G176" s="407" t="str">
        <f>IF('Master sheet'!$D$14="Hindi","लिखित","Written")</f>
        <v>लिखित</v>
      </c>
      <c r="H176" s="407" t="str">
        <f>IF('Master sheet'!$D$14="Hindi","मौखिक","Oral")</f>
        <v>मौखिक</v>
      </c>
      <c r="I176" s="407" t="str">
        <f>IF('Master sheet'!$D$14="Hindi","अर्द्ध वा. योग","H.Y. Total")</f>
        <v>अर्द्ध वा. योग</v>
      </c>
      <c r="J176" s="773"/>
      <c r="K176" s="407" t="str">
        <f>IF('Master sheet'!$D$14="Hindi","लिखित","Written")</f>
        <v>लिखित</v>
      </c>
      <c r="L176" s="407" t="str">
        <f>IF('Master sheet'!$D$14="Hindi","मौखिक","Oral")</f>
        <v>मौखिक</v>
      </c>
      <c r="M176" s="407" t="str">
        <f>IF('Master sheet'!$D$14="Hindi","वार्षिक योग","Yearly Total")</f>
        <v>वार्षिक योग</v>
      </c>
      <c r="N176" s="742"/>
      <c r="O176" s="955"/>
      <c r="P176" s="986"/>
      <c r="Q176" s="1006"/>
      <c r="R176" s="674"/>
      <c r="S176" s="246" t="str">
        <f>IF('Master sheet'!$D$14="Hindi","प्रथम परख ","First Test")</f>
        <v xml:space="preserve">प्रथम परख </v>
      </c>
      <c r="T176" s="246" t="str">
        <f>IF('Master sheet'!$D$14="Hindi","द्वितीय परख","Second Test")</f>
        <v>द्वितीय परख</v>
      </c>
      <c r="U176" s="246" t="str">
        <f>IF('Master sheet'!$D$14="Hindi","तृतीय परख","Third Test")</f>
        <v>तृतीय परख</v>
      </c>
      <c r="V176" s="246" t="str">
        <f>IF('Master sheet'!$D$14="Hindi","कुल योग ","Total")</f>
        <v xml:space="preserve">कुल योग </v>
      </c>
      <c r="W176" s="407" t="str">
        <f>IF('Master sheet'!$D$14="Hindi","लिखित","Written")</f>
        <v>लिखित</v>
      </c>
      <c r="X176" s="407" t="str">
        <f>IF('Master sheet'!$D$14="Hindi","मौखिक","Oral")</f>
        <v>मौखिक</v>
      </c>
      <c r="Y176" s="407" t="str">
        <f>IF('Master sheet'!$D$14="Hindi","अर्द्ध वा. योग","H.Y. Total")</f>
        <v>अर्द्ध वा. योग</v>
      </c>
      <c r="Z176" s="773"/>
      <c r="AA176" s="407" t="str">
        <f>IF('Master sheet'!$D$14="Hindi","लिखित","Written")</f>
        <v>लिखित</v>
      </c>
      <c r="AB176" s="407" t="str">
        <f>IF('Master sheet'!$D$14="Hindi","मौखिक","Oral")</f>
        <v>मौखिक</v>
      </c>
      <c r="AC176" s="407" t="str">
        <f>IF('Master sheet'!$D$14="Hindi","वार्षिक योग","Yearly Total")</f>
        <v>वार्षिक योग</v>
      </c>
      <c r="AD176" s="742"/>
      <c r="AE176" s="955"/>
      <c r="AF176" s="986"/>
    </row>
    <row r="177" spans="1:39" s="41" customFormat="1" ht="15.95" customHeight="1">
      <c r="A177" s="92">
        <f>IF(N173="","",A176+1)</f>
        <v>12</v>
      </c>
      <c r="B177" s="674"/>
      <c r="C177" s="490">
        <v>10</v>
      </c>
      <c r="D177" s="490">
        <v>10</v>
      </c>
      <c r="E177" s="490">
        <v>10</v>
      </c>
      <c r="F177" s="489">
        <f>IF(AND(C177="",D177="",E177=""),"",IF(AND(C177="NA",D177="NA",E177="NA"),"NA",SUM(C177:E177)))</f>
        <v>30</v>
      </c>
      <c r="G177" s="490">
        <v>50</v>
      </c>
      <c r="H177" s="490">
        <v>20</v>
      </c>
      <c r="I177" s="489">
        <f>IF(AND(G177="",H177=""),"",IF(AND(G177="NA",H177="NA"),"NA",SUM(G177:H177)))</f>
        <v>70</v>
      </c>
      <c r="J177" s="491">
        <f>IF(AND(I177="",F177=""),"",IF(AND(I177="NA",F177="NA"),"NA",SUM(I177,F177)))</f>
        <v>100</v>
      </c>
      <c r="K177" s="490">
        <v>60</v>
      </c>
      <c r="L177" s="490">
        <v>40</v>
      </c>
      <c r="M177" s="489">
        <f>IF(AND(K177="",L177=""),"",IF(AND(K177="NA",L177="NA"),"NA",SUM(K177:L177)))</f>
        <v>100</v>
      </c>
      <c r="N177" s="491">
        <f>IF(AND(J177="",M177=""),"",IF(AND(J177="NA",M177="NA"),"NA",SUM(J177,M177)))</f>
        <v>200</v>
      </c>
      <c r="O177" s="956"/>
      <c r="P177" s="987"/>
      <c r="Q177" s="1006"/>
      <c r="R177" s="674"/>
      <c r="S177" s="490">
        <v>10</v>
      </c>
      <c r="T177" s="490">
        <v>10</v>
      </c>
      <c r="U177" s="490">
        <v>10</v>
      </c>
      <c r="V177" s="489">
        <f>IF(AND(S177="",T177="",U177=""),"",IF(AND(S177="NA",T177="NA",U177="NA"),"NA",SUM(S177:U177)))</f>
        <v>30</v>
      </c>
      <c r="W177" s="490">
        <v>50</v>
      </c>
      <c r="X177" s="490">
        <v>20</v>
      </c>
      <c r="Y177" s="489">
        <f>IF(AND(W177="",X177=""),"",IF(AND(W177="NA",X177="NA"),"NA",SUM(W177:X177)))</f>
        <v>70</v>
      </c>
      <c r="Z177" s="491">
        <f>IF(AND(Y177="",V177=""),"",IF(AND(Y177="NA",V177="NA"),"NA",SUM(Y177,V177)))</f>
        <v>100</v>
      </c>
      <c r="AA177" s="490">
        <v>60</v>
      </c>
      <c r="AB177" s="490">
        <v>40</v>
      </c>
      <c r="AC177" s="489">
        <f>IF(AND(AA177="",AB177=""),"",IF(AND(AA177="NA",AB177="NA"),"NA",SUM(AA177:AB177)))</f>
        <v>100</v>
      </c>
      <c r="AD177" s="491">
        <f>IF(AND(Z177="",AC177=""),"",IF(AND(Z177="NA",AC177="NA"),"NA",SUM(Z177,AC177)))</f>
        <v>200</v>
      </c>
      <c r="AE177" s="956"/>
      <c r="AF177" s="987"/>
    </row>
    <row r="178" spans="1:39" s="41" customFormat="1" ht="21" customHeight="1">
      <c r="A178" s="92">
        <f>IF(N173="","",A177+1)</f>
        <v>13</v>
      </c>
      <c r="B178" s="410" t="str">
        <f>IF('Result Sheet'!$K$208="","",'Result Sheet'!$K$208)</f>
        <v>हिंदी</v>
      </c>
      <c r="C178" s="497">
        <f>IFERROR(IF(AND(N173=""),"",VLOOKUP(N173,Marks,11,0)),"")</f>
        <v>9</v>
      </c>
      <c r="D178" s="497">
        <f>IFERROR(IF(AND(N173=""),"",VLOOKUP(N173,Marks,12,0)),"")</f>
        <v>8</v>
      </c>
      <c r="E178" s="497">
        <f>IFERROR(IF(AND(N173=""),"",VLOOKUP(N173,Marks,13,0)),"")</f>
        <v>10</v>
      </c>
      <c r="F178" s="496">
        <f>IFERROR(IF(AND(N173=""),"",VLOOKUP(N173,Marks,14,0)),"")</f>
        <v>27</v>
      </c>
      <c r="G178" s="497">
        <f>IFERROR(IF(AND(N173=""),"",VLOOKUP(N173,Marks,15,0)),"")</f>
        <v>48</v>
      </c>
      <c r="H178" s="497">
        <f>IFERROR(IF(AND(N173=""),"",VLOOKUP(N173,Marks,16,0)),"")</f>
        <v>19</v>
      </c>
      <c r="I178" s="496">
        <f>IFERROR(IF(AND(N173=""),"",VLOOKUP(N173,Marks,17,0)),"")</f>
        <v>67</v>
      </c>
      <c r="J178" s="494">
        <f>IFERROR(IF(AND(N173=""),"",VLOOKUP(N173,Marks,18,0)),"")</f>
        <v>94</v>
      </c>
      <c r="K178" s="497">
        <f>IFERROR(IF(AND(N173=""),"",VLOOKUP(N173,Marks,19,0)),"")</f>
        <v>51</v>
      </c>
      <c r="L178" s="497">
        <f>IFERROR(IF(AND(N173=""),"",VLOOKUP(N173,Marks,20,0)),"")</f>
        <v>37</v>
      </c>
      <c r="M178" s="496">
        <f>IFERROR(IF(AND(N173=""),"",VLOOKUP(N173,Marks,21,0)),"")</f>
        <v>88</v>
      </c>
      <c r="N178" s="495">
        <f>IFERROR(IF(AND(N173=""),"",VLOOKUP(N173,Marks,22,0)),"")</f>
        <v>182</v>
      </c>
      <c r="O178" s="73" t="str">
        <f>IFERROR(IF(AND(N173=""),"",VLOOKUP(N173,Marks,28,0)),"")</f>
        <v>A</v>
      </c>
      <c r="P178" s="201" t="str">
        <f>IFERROR(IF(AND(N173=""),"",VLOOKUP(N173,Marks,26,0)),"")</f>
        <v>P</v>
      </c>
      <c r="Q178" s="1006"/>
      <c r="R178" s="410" t="str">
        <f>IF('Result Sheet'!$K$208="","",'Result Sheet'!$K$208)</f>
        <v>हिंदी</v>
      </c>
      <c r="S178" s="497">
        <f>IFERROR(IF(AND(AD173=""),"",VLOOKUP(AD173,Marks,11,0)),"")</f>
        <v>9</v>
      </c>
      <c r="T178" s="497">
        <f>IFERROR(IF(AND(AD173=""),"",VLOOKUP(AD173,Marks,12,0)),"")</f>
        <v>8</v>
      </c>
      <c r="U178" s="497">
        <f>IFERROR(IF(AND(AD173=""),"",VLOOKUP(AD173,Marks,13,0)),"")</f>
        <v>10</v>
      </c>
      <c r="V178" s="496">
        <f>IFERROR(IF(AND(AD173=""),"",VLOOKUP(AD173,Marks,14,0)),"")</f>
        <v>27</v>
      </c>
      <c r="W178" s="497">
        <f>IFERROR(IF(AND(AD173=""),"",VLOOKUP(AD173,Marks,15,0)),"")</f>
        <v>49</v>
      </c>
      <c r="X178" s="497">
        <f>IFERROR(IF(AND(AD173=""),"",VLOOKUP(AD173,Marks,16,0)),"")</f>
        <v>19</v>
      </c>
      <c r="Y178" s="496">
        <f>IFERROR(IF(AND(AD173=""),"",VLOOKUP(AD173,Marks,17,0)),"")</f>
        <v>68</v>
      </c>
      <c r="Z178" s="494">
        <f>IFERROR(IF(AND(AD173=""),"",VLOOKUP(AD173,Marks,18,0)),"")</f>
        <v>95</v>
      </c>
      <c r="AA178" s="497">
        <f>IFERROR(IF(AND(AD173=""),"",VLOOKUP(AD173,Marks,19,0)),"")</f>
        <v>52</v>
      </c>
      <c r="AB178" s="497">
        <f>IFERROR(IF(AND(AD173=""),"",VLOOKUP(AD173,Marks,20,0)),"")</f>
        <v>37</v>
      </c>
      <c r="AC178" s="496">
        <f>IFERROR(IF(AND(AD173=""),"",VLOOKUP(AD173,Marks,21,0)),"")</f>
        <v>89</v>
      </c>
      <c r="AD178" s="495">
        <f>IFERROR(IF(AND(AD173=""),"",VLOOKUP(AD173,Marks,22,0)),"")</f>
        <v>184</v>
      </c>
      <c r="AE178" s="73" t="str">
        <f>IFERROR(IF(AND(AD173=""),"",VLOOKUP(AD173,Marks,28,0)),"")</f>
        <v>A</v>
      </c>
      <c r="AF178" s="201" t="str">
        <f>IFERROR(IF(AND(AD173=""),"",VLOOKUP(AD173,Marks,26,0)),"")</f>
        <v>P</v>
      </c>
      <c r="AJ178" s="499"/>
      <c r="AK178" s="499"/>
      <c r="AL178" s="499"/>
      <c r="AM178" s="499"/>
    </row>
    <row r="179" spans="1:39" s="41" customFormat="1" ht="15.95" customHeight="1">
      <c r="A179" s="92">
        <f>IF(N173="","",A178+1)</f>
        <v>14</v>
      </c>
      <c r="B179" s="410"/>
      <c r="C179" s="490">
        <v>5</v>
      </c>
      <c r="D179" s="490">
        <v>5</v>
      </c>
      <c r="E179" s="490">
        <v>5</v>
      </c>
      <c r="F179" s="489">
        <f>IF(AND(C179="",D179="",E179=""),"",IF(AND(C179="NA",D179="NA",E179="NA"),"NA",SUM(C179:E179)))</f>
        <v>15</v>
      </c>
      <c r="G179" s="490">
        <v>25</v>
      </c>
      <c r="H179" s="490">
        <v>10</v>
      </c>
      <c r="I179" s="489">
        <f>IF(AND(G179="",H179=""),"",IF(AND(G179="NA",H179="NA"),"NA",SUM(G179:H179)))</f>
        <v>35</v>
      </c>
      <c r="J179" s="491">
        <f>IF(AND(I179="",F179=""),"",IF(AND(I179="NA",F179="NA"),"NA",SUM(I179,F179)))</f>
        <v>50</v>
      </c>
      <c r="K179" s="490">
        <v>30</v>
      </c>
      <c r="L179" s="490">
        <v>20</v>
      </c>
      <c r="M179" s="489">
        <f>IF(AND(K179="",L179=""),"",IF(AND(K179="NA",L179="NA"),"NA",SUM(K179:L179)))</f>
        <v>50</v>
      </c>
      <c r="N179" s="491">
        <f>IF(AND(J179="",M179=""),"",IF(AND(J179="NA",M179="NA"),"NA",SUM(J179,M179)))</f>
        <v>100</v>
      </c>
      <c r="O179" s="990"/>
      <c r="P179" s="991"/>
      <c r="Q179" s="1006"/>
      <c r="R179" s="410"/>
      <c r="S179" s="490">
        <v>5</v>
      </c>
      <c r="T179" s="490">
        <v>5</v>
      </c>
      <c r="U179" s="490">
        <v>5</v>
      </c>
      <c r="V179" s="489">
        <f>IF(AND(S179="",T179="",U179=""),"",IF(AND(S179="NA",T179="NA",U179="NA"),"NA",SUM(S179:U179)))</f>
        <v>15</v>
      </c>
      <c r="W179" s="490">
        <v>25</v>
      </c>
      <c r="X179" s="490">
        <v>10</v>
      </c>
      <c r="Y179" s="489">
        <f>IF(AND(W179="",X179=""),"",IF(AND(W179="NA",X179="NA"),"NA",SUM(W179:X179)))</f>
        <v>35</v>
      </c>
      <c r="Z179" s="491">
        <f>IF(AND(Y179="",V179=""),"",IF(AND(Y179="NA",V179="NA"),"NA",SUM(Y179,V179)))</f>
        <v>50</v>
      </c>
      <c r="AA179" s="490">
        <v>30</v>
      </c>
      <c r="AB179" s="490">
        <v>20</v>
      </c>
      <c r="AC179" s="489">
        <f>IF(AND(AA179="",AB179=""),"",IF(AND(AA179="NA",AB179="NA"),"NA",SUM(AA179:AB179)))</f>
        <v>50</v>
      </c>
      <c r="AD179" s="491">
        <f>IF(AND(Z179="",AC179=""),"",IF(AND(Z179="NA",AC179="NA"),"NA",SUM(Z179,AC179)))</f>
        <v>100</v>
      </c>
      <c r="AE179" s="990"/>
      <c r="AF179" s="991"/>
      <c r="AJ179" s="499"/>
      <c r="AK179" s="499"/>
      <c r="AL179" s="499"/>
      <c r="AM179" s="499"/>
    </row>
    <row r="180" spans="1:39" s="41" customFormat="1" ht="21" customHeight="1">
      <c r="A180" s="92">
        <f>IF(N173="","",A179+1)</f>
        <v>15</v>
      </c>
      <c r="B180" s="410" t="str">
        <f>IF('Result Sheet'!$AD$208="","",'Result Sheet'!$AD$208)</f>
        <v>अंग्रेजी</v>
      </c>
      <c r="C180" s="497">
        <f>IFERROR(IF(AND(N173=""),"",VLOOKUP(N173,Marks,29,0)),"")</f>
        <v>5</v>
      </c>
      <c r="D180" s="497">
        <f>IFERROR(IF(AND(N173=""),"",VLOOKUP(N173,Marks,30,0)),"")</f>
        <v>4</v>
      </c>
      <c r="E180" s="497">
        <f>IFERROR(IF(AND(N173=""),"",VLOOKUP(N173,Marks,31,0)),"")</f>
        <v>5</v>
      </c>
      <c r="F180" s="496">
        <f>IFERROR(IF(AND(N173=""),"",VLOOKUP(N173,Marks,32,0)),"")</f>
        <v>14</v>
      </c>
      <c r="G180" s="497">
        <f>IFERROR(IF(AND(N173=""),"",VLOOKUP(N173,Marks,33,0)),"")</f>
        <v>18</v>
      </c>
      <c r="H180" s="497">
        <f>IFERROR(IF(AND(N173=""),"",VLOOKUP(N173,Marks,34,0)),"")</f>
        <v>9</v>
      </c>
      <c r="I180" s="496">
        <f>IFERROR(IF(AND(N173=""),"",VLOOKUP(N173,Marks,35,0)),"")</f>
        <v>27</v>
      </c>
      <c r="J180" s="494">
        <f>IFERROR(IF(AND(N173=""),"",VLOOKUP(N173,Marks,36,0)),"")</f>
        <v>41</v>
      </c>
      <c r="K180" s="497">
        <f>IFERROR(IF(AND(N173=""),"",VLOOKUP(N173,Marks,37,0)),"")</f>
        <v>24</v>
      </c>
      <c r="L180" s="497">
        <f>IFERROR(IF(AND(N173=""),"",VLOOKUP(N173,Marks,38,0)),"")</f>
        <v>15</v>
      </c>
      <c r="M180" s="496">
        <f>IFERROR(IF(AND(N173=""),"",VLOOKUP(N173,Marks,39,0)),"")</f>
        <v>39</v>
      </c>
      <c r="N180" s="495">
        <f>IFERROR(IF(AND(N173=""),"",VLOOKUP(N173,Marks,40,0)),"")</f>
        <v>80</v>
      </c>
      <c r="O180" s="73" t="str">
        <f>IFERROR(IF(AND(N173=""),"",VLOOKUP(N173,Marks,46,0)),"")</f>
        <v>B</v>
      </c>
      <c r="P180" s="201" t="str">
        <f>IFERROR(IF(AND(N173=""),"",VLOOKUP(N173,Marks,44,0)),"")</f>
        <v>P</v>
      </c>
      <c r="Q180" s="1006"/>
      <c r="R180" s="410" t="str">
        <f>IF('Result Sheet'!$AD$208="","",'Result Sheet'!$AD$208)</f>
        <v>अंग्रेजी</v>
      </c>
      <c r="S180" s="497">
        <f>IFERROR(IF(AND(AD173=""),"",VLOOKUP(AD173,Marks,29,0)),"")</f>
        <v>5</v>
      </c>
      <c r="T180" s="497">
        <f>IFERROR(IF(AND(AD173=""),"",VLOOKUP(AD173,Marks,30,0)),"")</f>
        <v>4</v>
      </c>
      <c r="U180" s="497">
        <f>IFERROR(IF(AND(AD173=""),"",VLOOKUP(AD173,Marks,31,0)),"")</f>
        <v>5</v>
      </c>
      <c r="V180" s="496">
        <f>IFERROR(IF(AND(AD173=""),"",VLOOKUP(AD173,Marks,32,0)),"")</f>
        <v>14</v>
      </c>
      <c r="W180" s="497">
        <f>IFERROR(IF(AND(AD173=""),"",VLOOKUP(AD173,Marks,33,0)),"")</f>
        <v>19</v>
      </c>
      <c r="X180" s="497">
        <f>IFERROR(IF(AND(AD173=""),"",VLOOKUP(AD173,Marks,34,0)),"")</f>
        <v>9</v>
      </c>
      <c r="Y180" s="496">
        <f>IFERROR(IF(AND(AD173=""),"",VLOOKUP(AD173,Marks,35,0)),"")</f>
        <v>28</v>
      </c>
      <c r="Z180" s="494">
        <f>IFERROR(IF(AND(AD173=""),"",VLOOKUP(AD173,Marks,36,0)),"")</f>
        <v>42</v>
      </c>
      <c r="AA180" s="497">
        <f>IFERROR(IF(AND(AD173=""),"",VLOOKUP(AD173,Marks,37,0)),"")</f>
        <v>24</v>
      </c>
      <c r="AB180" s="497">
        <f>IFERROR(IF(AND(AD173=""),"",VLOOKUP(AD173,Marks,38,0)),"")</f>
        <v>12</v>
      </c>
      <c r="AC180" s="496">
        <f>IFERROR(IF(AND(AD173=""),"",VLOOKUP(AD173,Marks,39,0)),"")</f>
        <v>36</v>
      </c>
      <c r="AD180" s="495">
        <f>IFERROR(IF(AND(AD173=""),"",VLOOKUP(AD173,Marks,40,0)),"")</f>
        <v>78</v>
      </c>
      <c r="AE180" s="73" t="str">
        <f>IFERROR(IF(AND(AD173=""),"",VLOOKUP(AD173,Marks,46,0)),"")</f>
        <v>B</v>
      </c>
      <c r="AF180" s="201" t="str">
        <f>IFERROR(IF(AND(AD173=""),"",VLOOKUP(AD173,Marks,44,0)),"")</f>
        <v>P</v>
      </c>
      <c r="AJ180" s="499"/>
      <c r="AK180" s="499"/>
      <c r="AL180" s="499"/>
      <c r="AM180" s="499"/>
    </row>
    <row r="181" spans="1:39" s="41" customFormat="1" ht="15.95" customHeight="1">
      <c r="A181" s="92">
        <f>IF(N173="","",A180+1)</f>
        <v>16</v>
      </c>
      <c r="B181" s="410"/>
      <c r="C181" s="490">
        <v>10</v>
      </c>
      <c r="D181" s="490">
        <v>10</v>
      </c>
      <c r="E181" s="490">
        <v>10</v>
      </c>
      <c r="F181" s="489">
        <f>IF(AND(C181="",D181="",E181=""),"",IF(AND(C181="NA",D181="NA",E181="NA"),"NA",SUM(C181:E181)))</f>
        <v>30</v>
      </c>
      <c r="G181" s="490">
        <v>50</v>
      </c>
      <c r="H181" s="490">
        <v>20</v>
      </c>
      <c r="I181" s="489">
        <f>IF(AND(G181="",H181=""),"",IF(AND(G181="NA",H181="NA"),"NA",SUM(G181:H181)))</f>
        <v>70</v>
      </c>
      <c r="J181" s="491">
        <f>IF(AND(I181="",F181=""),"",IF(AND(I181="NA",F181="NA"),"NA",SUM(I181,F181)))</f>
        <v>100</v>
      </c>
      <c r="K181" s="490">
        <v>60</v>
      </c>
      <c r="L181" s="490">
        <v>40</v>
      </c>
      <c r="M181" s="489">
        <f>IF(AND(K181="",L181=""),"",IF(AND(K181="NA",L181="NA"),"NA",SUM(K181:L181)))</f>
        <v>100</v>
      </c>
      <c r="N181" s="491">
        <f>IF(AND(J181="",M181=""),"",IF(AND(J181="NA",M181="NA"),"NA",SUM(J181,M181)))</f>
        <v>200</v>
      </c>
      <c r="O181" s="990"/>
      <c r="P181" s="991"/>
      <c r="Q181" s="1006"/>
      <c r="R181" s="410"/>
      <c r="S181" s="490">
        <v>10</v>
      </c>
      <c r="T181" s="490">
        <v>10</v>
      </c>
      <c r="U181" s="490">
        <v>10</v>
      </c>
      <c r="V181" s="489">
        <f>IF(AND(S181="",T181="",U181=""),"",IF(AND(S181="NA",T181="NA",U181="NA"),"NA",SUM(S181:U181)))</f>
        <v>30</v>
      </c>
      <c r="W181" s="490">
        <v>50</v>
      </c>
      <c r="X181" s="490">
        <v>20</v>
      </c>
      <c r="Y181" s="489">
        <f>IF(AND(W181="",X181=""),"",IF(AND(W181="NA",X181="NA"),"NA",SUM(W181:X181)))</f>
        <v>70</v>
      </c>
      <c r="Z181" s="491">
        <f>IF(AND(Y181="",V181=""),"",IF(AND(Y181="NA",V181="NA"),"NA",SUM(Y181,V181)))</f>
        <v>100</v>
      </c>
      <c r="AA181" s="490">
        <v>60</v>
      </c>
      <c r="AB181" s="490">
        <v>40</v>
      </c>
      <c r="AC181" s="489">
        <f>IF(AND(AA181="",AB181=""),"",IF(AND(AA181="NA",AB181="NA"),"NA",SUM(AA181:AB181)))</f>
        <v>100</v>
      </c>
      <c r="AD181" s="491">
        <f>IF(AND(Z181="",AC181=""),"",IF(AND(Z181="NA",AC181="NA"),"NA",SUM(Z181,AC181)))</f>
        <v>200</v>
      </c>
      <c r="AE181" s="990"/>
      <c r="AF181" s="991"/>
      <c r="AJ181" s="499"/>
      <c r="AK181" s="499"/>
      <c r="AL181" s="499"/>
      <c r="AM181" s="499"/>
    </row>
    <row r="182" spans="1:39" s="41" customFormat="1" ht="21" customHeight="1">
      <c r="A182" s="92">
        <f>IF(N173="","",A181+1)</f>
        <v>17</v>
      </c>
      <c r="B182" s="410" t="str">
        <f>IF('Result Sheet'!$AV$208="","",'Result Sheet'!$AV$208)</f>
        <v>गणित</v>
      </c>
      <c r="C182" s="497">
        <f>IFERROR(IF(AND(N173=""),"",VLOOKUP(N173,Marks,47,0)),"")</f>
        <v>10</v>
      </c>
      <c r="D182" s="497">
        <f>IFERROR(IF(AND(N173=""),"",VLOOKUP(N173,Marks,48,0)),"")</f>
        <v>9</v>
      </c>
      <c r="E182" s="497">
        <f>IFERROR(IF(AND(N173=""),"",VLOOKUP(N173,Marks,49,0)),"")</f>
        <v>8</v>
      </c>
      <c r="F182" s="496">
        <f>IFERROR(IF(AND(N173=""),"",VLOOKUP(N173,Marks,50,0)),"")</f>
        <v>27</v>
      </c>
      <c r="G182" s="497">
        <f>IFERROR(IF(AND(N173=""),"",VLOOKUP(N173,Marks,51,0)),"")</f>
        <v>46</v>
      </c>
      <c r="H182" s="497">
        <f>IFERROR(IF(AND(N173=""),"",VLOOKUP(N173,Marks,52,0)),"")</f>
        <v>14</v>
      </c>
      <c r="I182" s="496">
        <f>IFERROR(IF(AND(N173=""),"",VLOOKUP(N173,Marks,53,0)),"")</f>
        <v>60</v>
      </c>
      <c r="J182" s="494">
        <f>IFERROR(IF(AND(N173=""),"",VLOOKUP(N173,Marks,54,0)),"")</f>
        <v>87</v>
      </c>
      <c r="K182" s="497">
        <f>IFERROR(IF(AND(N173=""),"",VLOOKUP(N173,Marks,55,0)),"")</f>
        <v>54</v>
      </c>
      <c r="L182" s="497">
        <f>IFERROR(IF(AND(N173=""),"",VLOOKUP(N173,Marks,56,0)),"")</f>
        <v>37</v>
      </c>
      <c r="M182" s="496">
        <f>IFERROR(IF(AND(N173=""),"",VLOOKUP(N173,Marks,57,0)),"")</f>
        <v>91</v>
      </c>
      <c r="N182" s="495">
        <f>IFERROR(IF(AND(N173=""),"",VLOOKUP(N173,Marks,58,0)),"")</f>
        <v>178</v>
      </c>
      <c r="O182" s="73" t="str">
        <f>IFERROR(IF(AND(N173=""),"",VLOOKUP(N173,Marks,64,0)),"")</f>
        <v>A</v>
      </c>
      <c r="P182" s="201" t="str">
        <f>IFERROR(IF(AND(N173=""),"",VLOOKUP(N173,Marks,62,0)),"")</f>
        <v>P</v>
      </c>
      <c r="Q182" s="1006"/>
      <c r="R182" s="410" t="str">
        <f>IF('Result Sheet'!$AV$208="","",'Result Sheet'!$AV$208)</f>
        <v>गणित</v>
      </c>
      <c r="S182" s="497">
        <f>IFERROR(IF(AND(AD173=""),"",VLOOKUP(AD173,Marks,47,0)),"")</f>
        <v>10</v>
      </c>
      <c r="T182" s="497">
        <f>IFERROR(IF(AND(AD173=""),"",VLOOKUP(AD173,Marks,48,0)),"")</f>
        <v>9</v>
      </c>
      <c r="U182" s="497">
        <f>IFERROR(IF(AND(AD173=""),"",VLOOKUP(AD173,Marks,49,0)),"")</f>
        <v>8</v>
      </c>
      <c r="V182" s="496">
        <f>IFERROR(IF(AND(AD173=""),"",VLOOKUP(AD173,Marks,50,0)),"")</f>
        <v>27</v>
      </c>
      <c r="W182" s="497">
        <f>IFERROR(IF(AND(AD173=""),"",VLOOKUP(AD173,Marks,51,0)),"")</f>
        <v>47</v>
      </c>
      <c r="X182" s="497">
        <f>IFERROR(IF(AND(AD173=""),"",VLOOKUP(AD173,Marks,52,0)),"")</f>
        <v>14</v>
      </c>
      <c r="Y182" s="496">
        <f>IFERROR(IF(AND(AD173=""),"",VLOOKUP(AD173,Marks,53,0)),"")</f>
        <v>61</v>
      </c>
      <c r="Z182" s="494">
        <f>IFERROR(IF(AND(AD173=""),"",VLOOKUP(AD173,Marks,54,0)),"")</f>
        <v>88</v>
      </c>
      <c r="AA182" s="497">
        <f>IFERROR(IF(AND(AD173=""),"",VLOOKUP(AD173,Marks,55,0)),"")</f>
        <v>51</v>
      </c>
      <c r="AB182" s="497">
        <f>IFERROR(IF(AND(AD173=""),"",VLOOKUP(AD173,Marks,56,0)),"")</f>
        <v>37</v>
      </c>
      <c r="AC182" s="496">
        <f>IFERROR(IF(AND(AD173=""),"",VLOOKUP(AD173,Marks,57,0)),"")</f>
        <v>88</v>
      </c>
      <c r="AD182" s="495">
        <f>IFERROR(IF(AND(AD173=""),"",VLOOKUP(AD173,Marks,58,0)),"")</f>
        <v>176</v>
      </c>
      <c r="AE182" s="73" t="str">
        <f>IFERROR(IF(AND(AD173=""),"",VLOOKUP(AD173,Marks,64,0)),"")</f>
        <v>A</v>
      </c>
      <c r="AF182" s="201" t="str">
        <f>IFERROR(IF(AND(AD173=""),"",VLOOKUP(AD173,Marks,62,0)),"")</f>
        <v>P</v>
      </c>
      <c r="AJ182" s="499"/>
      <c r="AK182" s="499"/>
      <c r="AL182" s="499"/>
      <c r="AM182" s="499"/>
    </row>
    <row r="183" spans="1:39" s="41" customFormat="1" ht="21" customHeight="1">
      <c r="A183" s="92">
        <f>IF(N173="","",A182+1)</f>
        <v>18</v>
      </c>
      <c r="B183" s="410" t="str">
        <f>IF('Result Sheet'!$BN$208="","",'Result Sheet'!$BN$208)</f>
        <v>पर्यावरण अध्ययन</v>
      </c>
      <c r="C183" s="497">
        <f>IFERROR(IF(AND(N173=""),"",VLOOKUP(N173,Marks,65,0)),"")</f>
        <v>10</v>
      </c>
      <c r="D183" s="497">
        <f>IFERROR(IF(AND(N173=""),"",VLOOKUP(N173,Marks,66,0)),"")</f>
        <v>10</v>
      </c>
      <c r="E183" s="497">
        <f>IFERROR(IF(AND(N173=""),"",VLOOKUP(N173,Marks,67,0)),"")</f>
        <v>9</v>
      </c>
      <c r="F183" s="496">
        <f>IFERROR(IF(AND(N173=""),"",VLOOKUP(N173,Marks,68,0)),"")</f>
        <v>29</v>
      </c>
      <c r="G183" s="497">
        <f>IFERROR(IF(AND(N173=""),"",VLOOKUP(N173,Marks,69,0)),"")</f>
        <v>47</v>
      </c>
      <c r="H183" s="497">
        <f>IFERROR(IF(AND(N173=""),"",VLOOKUP(N173,Marks,70,0)),"")</f>
        <v>18</v>
      </c>
      <c r="I183" s="496">
        <f>IFERROR(IF(AND(N173=""),"",VLOOKUP(N173,Marks,71,0)),"")</f>
        <v>65</v>
      </c>
      <c r="J183" s="494">
        <f>IFERROR(IF(AND(N173=""),"",VLOOKUP(N173,Marks,72,0)),"")</f>
        <v>94</v>
      </c>
      <c r="K183" s="497">
        <f>IFERROR(IF(AND(N173=""),"",VLOOKUP(N173,Marks,73,0)),"")</f>
        <v>36</v>
      </c>
      <c r="L183" s="497">
        <f>IFERROR(IF(AND(N173=""),"",VLOOKUP(N173,Marks,74,0)),"")</f>
        <v>37</v>
      </c>
      <c r="M183" s="496">
        <f>IFERROR(IF(AND(N173=""),"",VLOOKUP(N173,Marks,75,0)),"")</f>
        <v>73</v>
      </c>
      <c r="N183" s="495">
        <f>IFERROR(IF(AND(N173=""),"",VLOOKUP(N173,Marks,76,0)),"")</f>
        <v>167</v>
      </c>
      <c r="O183" s="73" t="str">
        <f>IFERROR(IF(AND(N173=""),"",VLOOKUP(N173,Marks,82,0)),"")</f>
        <v>B</v>
      </c>
      <c r="P183" s="201" t="str">
        <f>IFERROR(IF(AND(N173=""),"",VLOOKUP(N173,Marks,80,0)),"")</f>
        <v>P</v>
      </c>
      <c r="Q183" s="1006"/>
      <c r="R183" s="410" t="str">
        <f>IF('Result Sheet'!$BN$208="","",'Result Sheet'!$BN$208)</f>
        <v>पर्यावरण अध्ययन</v>
      </c>
      <c r="S183" s="497">
        <f>IFERROR(IF(AND(AD173=""),"",VLOOKUP(AD173,Marks,65,0)),"")</f>
        <v>10</v>
      </c>
      <c r="T183" s="497">
        <f>IFERROR(IF(AND(AD173=""),"",VLOOKUP(AD173,Marks,66,0)),"")</f>
        <v>10</v>
      </c>
      <c r="U183" s="497">
        <f>IFERROR(IF(AND(AD173=""),"",VLOOKUP(AD173,Marks,67,0)),"")</f>
        <v>9</v>
      </c>
      <c r="V183" s="496">
        <f>IFERROR(IF(AND(AD173=""),"",VLOOKUP(AD173,Marks,68,0)),"")</f>
        <v>29</v>
      </c>
      <c r="W183" s="497">
        <f>IFERROR(IF(AND(AD173=""),"",VLOOKUP(AD173,Marks,69,0)),"")</f>
        <v>48</v>
      </c>
      <c r="X183" s="497">
        <f>IFERROR(IF(AND(AD173=""),"",VLOOKUP(AD173,Marks,70,0)),"")</f>
        <v>18</v>
      </c>
      <c r="Y183" s="496">
        <f>IFERROR(IF(AND(AD173=""),"",VLOOKUP(AD173,Marks,71,0)),"")</f>
        <v>66</v>
      </c>
      <c r="Z183" s="494">
        <f>IFERROR(IF(AND(AD173=""),"",VLOOKUP(AD173,Marks,72,0)),"")</f>
        <v>95</v>
      </c>
      <c r="AA183" s="497">
        <f>IFERROR(IF(AND(AD173=""),"",VLOOKUP(AD173,Marks,73,0)),"")</f>
        <v>32</v>
      </c>
      <c r="AB183" s="497">
        <f>IFERROR(IF(AND(AD173=""),"",VLOOKUP(AD173,Marks,74,0)),"")</f>
        <v>37</v>
      </c>
      <c r="AC183" s="496">
        <f>IFERROR(IF(AND(AD173=""),"",VLOOKUP(AD173,Marks,75,0)),"")</f>
        <v>69</v>
      </c>
      <c r="AD183" s="495">
        <f>IFERROR(IF(AND(AD173=""),"",VLOOKUP(AD173,Marks,76,0)),"")</f>
        <v>164</v>
      </c>
      <c r="AE183" s="73" t="str">
        <f>IFERROR(IF(AND(AD173=""),"",VLOOKUP(AD173,Marks,82,0)),"")</f>
        <v>B</v>
      </c>
      <c r="AF183" s="201" t="str">
        <f>IFERROR(IF(AND(AD173=""),"",VLOOKUP(AD173,Marks,80,0)),"")</f>
        <v>P</v>
      </c>
      <c r="AJ183" s="499"/>
      <c r="AK183" s="499"/>
      <c r="AL183" s="499"/>
      <c r="AM183" s="499"/>
    </row>
    <row r="184" spans="1:39" s="41" customFormat="1" ht="23.1" customHeight="1">
      <c r="A184" s="92">
        <f>IF(N173="","",A183+1)</f>
        <v>19</v>
      </c>
      <c r="B184" s="284" t="str">
        <f>IF('Master sheet'!$D$14="Hindi","कुल योग","Total")</f>
        <v>कुल योग</v>
      </c>
      <c r="C184" s="494">
        <f>IF(AND(N173=""),"",IF(AND(C178="",C180="",C182="",C183=""),"",SUM(C178:C183)))</f>
        <v>49</v>
      </c>
      <c r="D184" s="494">
        <f>IF(AND(N173=""),"",IF(AND(D178="",D180="",D182="",D183=""),"",SUM(D178:D183)))</f>
        <v>46</v>
      </c>
      <c r="E184" s="494">
        <f>IF(AND(N173=""),"",IF(AND(E178="",E180="",E182="",E183=""),"",SUM(E178:E183)))</f>
        <v>47</v>
      </c>
      <c r="F184" s="494">
        <f>IF(AND(N173=""),"",IF(AND(F178="",F180="",F182="",F183=""),"",SUM(F178:F183)))</f>
        <v>142</v>
      </c>
      <c r="G184" s="494">
        <f>IF(AND(N173=""),"",IF(AND(G178="",G180="",G182="",G183=""),"",SUM(G178:G183)))</f>
        <v>234</v>
      </c>
      <c r="H184" s="494">
        <f>IF(AND(N173=""),"",IF(AND(H178="",H180="",H182="",H183=""),"",SUM(H178:H183)))</f>
        <v>90</v>
      </c>
      <c r="I184" s="494">
        <f>IF(AND(N173=""),"",IF(AND(I178="",I180="",I182="",I183=""),"",SUM(I178:I183)))</f>
        <v>324</v>
      </c>
      <c r="J184" s="494">
        <f>IF(AND(N173=""),"",IF(AND(J178="",J180="",J182="",J183=""),"",SUM(J178:J183)))</f>
        <v>466</v>
      </c>
      <c r="K184" s="494">
        <f>IF(AND(N173=""),"",IF(AND(K178="",K180="",K182="",K183=""),"",SUM(K178:K183)))</f>
        <v>255</v>
      </c>
      <c r="L184" s="494">
        <f>IF(AND(N173=""),"",IF(AND(L178="",L180="",L182="",L183=""),"",SUM(L178:L183)))</f>
        <v>186</v>
      </c>
      <c r="M184" s="494">
        <f>IF(AND(N173=""),"",IF(AND(M178="",M180="",M182="",M183=""),"",SUM(M178:M183)))</f>
        <v>441</v>
      </c>
      <c r="N184" s="494">
        <f>IF(AND(N173=""),"",IF(AND(N178="",N180="",N182="",N183=""),"",SUM(N178:N183)))</f>
        <v>907</v>
      </c>
      <c r="O184" s="492" t="str">
        <f>IFERROR(IF(AND(N173=""),"",VLOOKUP(N173,Marks,152,0)),"")</f>
        <v>A</v>
      </c>
      <c r="P184" s="493" t="str">
        <f>IF(AND(P178="P",P180="P",P182="P",P183="P"),"P","")</f>
        <v>P</v>
      </c>
      <c r="Q184" s="1006"/>
      <c r="R184" s="284" t="str">
        <f>IF('Master sheet'!$D$14="Hindi","कुल योग","Total")</f>
        <v>कुल योग</v>
      </c>
      <c r="S184" s="494">
        <f>IF(AND(AD173=""),"",IF(AND(S178="",S180="",S182="",S183=""),"",SUM(S178:S183)))</f>
        <v>49</v>
      </c>
      <c r="T184" s="494">
        <f>IF(AND(AD173=""),"",IF(AND(T178="",T180="",T182="",T183=""),"",SUM(T178:T183)))</f>
        <v>46</v>
      </c>
      <c r="U184" s="494">
        <f>IF(AND(AD173=""),"",IF(AND(U178="",U180="",U182="",U183=""),"",SUM(U178:U183)))</f>
        <v>47</v>
      </c>
      <c r="V184" s="494">
        <f>IF(AND(AD173=""),"",IF(AND(V178="",V180="",V182="",V183=""),"",SUM(V178:V183)))</f>
        <v>142</v>
      </c>
      <c r="W184" s="494">
        <f>IF(AND(AD173=""),"",IF(AND(W178="",W180="",W182="",W183=""),"",SUM(W178:W183)))</f>
        <v>238</v>
      </c>
      <c r="X184" s="494">
        <f>IF(AND(AD173=""),"",IF(AND(X178="",X180="",X182="",X183=""),"",SUM(X178:X183)))</f>
        <v>90</v>
      </c>
      <c r="Y184" s="494">
        <f>IF(AND(AD173=""),"",IF(AND(Y178="",Y180="",Y182="",Y183=""),"",SUM(Y178:Y183)))</f>
        <v>328</v>
      </c>
      <c r="Z184" s="494">
        <f>IF(AND(AD173=""),"",IF(AND(Z178="",Z180="",Z182="",Z183=""),"",SUM(Z178:Z183)))</f>
        <v>470</v>
      </c>
      <c r="AA184" s="494">
        <f>IF(AND(AD173=""),"",IF(AND(AA178="",AA180="",AA182="",AA183=""),"",SUM(AA178:AA183)))</f>
        <v>249</v>
      </c>
      <c r="AB184" s="494">
        <f>IF(AND(AD173=""),"",IF(AND(AB178="",AB180="",AB182="",AB183=""),"",SUM(AB178:AB183)))</f>
        <v>183</v>
      </c>
      <c r="AC184" s="494">
        <f>IF(AND(AD173=""),"",IF(AND(AC178="",AC180="",AC182="",AC183=""),"",SUM(AC178:AC183)))</f>
        <v>432</v>
      </c>
      <c r="AD184" s="494">
        <f>IF(AND(AD173=""),"",IF(AND(AD178="",AD180="",AD182="",AD183=""),"",SUM(AD178:AD183)))</f>
        <v>902</v>
      </c>
      <c r="AE184" s="492" t="str">
        <f>IFERROR(IF(AND(AD173=""),"",VLOOKUP(AD173,Marks,152,0)),"")</f>
        <v>A</v>
      </c>
      <c r="AF184" s="493" t="str">
        <f>IF(AND(AF178="P",AF180="P",AF182="P",AF183="P"),"P","")</f>
        <v>P</v>
      </c>
      <c r="AJ184" s="499"/>
      <c r="AK184" s="499"/>
      <c r="AL184" s="499"/>
      <c r="AM184" s="499"/>
    </row>
    <row r="185" spans="1:39" s="41" customFormat="1" ht="21" customHeight="1">
      <c r="A185" s="92">
        <f>IF(N173="","",A184+1)</f>
        <v>20</v>
      </c>
      <c r="B185" s="964" t="str">
        <f>IF('Master sheet'!$D$14="Hindi","अतिरिक्त विषय ","Extra Subject")</f>
        <v xml:space="preserve">अतिरिक्त विषय </v>
      </c>
      <c r="C185" s="964"/>
      <c r="D185" s="964"/>
      <c r="E185" s="964"/>
      <c r="F185" s="964"/>
      <c r="G185" s="964"/>
      <c r="H185" s="964"/>
      <c r="I185" s="964"/>
      <c r="J185" s="964"/>
      <c r="K185" s="964"/>
      <c r="L185" s="964"/>
      <c r="M185" s="964"/>
      <c r="N185" s="964"/>
      <c r="O185" s="964"/>
      <c r="P185" s="964"/>
      <c r="Q185" s="1006"/>
      <c r="R185" s="964" t="str">
        <f>IF('Master sheet'!$D$14="Hindi","अतिरिक्त विषय ","Extra Subject")</f>
        <v xml:space="preserve">अतिरिक्त विषय </v>
      </c>
      <c r="S185" s="964"/>
      <c r="T185" s="964"/>
      <c r="U185" s="964"/>
      <c r="V185" s="964"/>
      <c r="W185" s="964"/>
      <c r="X185" s="964"/>
      <c r="Y185" s="964"/>
      <c r="Z185" s="964"/>
      <c r="AA185" s="964"/>
      <c r="AB185" s="964"/>
      <c r="AC185" s="964"/>
      <c r="AD185" s="964"/>
      <c r="AE185" s="964"/>
      <c r="AF185" s="964"/>
      <c r="AJ185" s="499"/>
      <c r="AK185" s="499"/>
      <c r="AL185" s="499"/>
      <c r="AM185" s="499"/>
    </row>
    <row r="186" spans="1:39" s="41" customFormat="1" ht="21" customHeight="1">
      <c r="A186" s="92">
        <f>IF(N173="","",A185+1)</f>
        <v>21</v>
      </c>
      <c r="B186" s="286" t="str">
        <f>IF('Result Sheet'!$CF$208="","",'Result Sheet'!$CF$208)</f>
        <v>कंप्यूटर</v>
      </c>
      <c r="C186" s="497">
        <f>IFERROR(IF(AND(N173=""),"",VLOOKUP(N173,Marks,83,0)),"")</f>
        <v>9</v>
      </c>
      <c r="D186" s="497">
        <f>IFERROR(IF(AND(N173=""),"",VLOOKUP(N173,Marks,84,0)),"")</f>
        <v>8</v>
      </c>
      <c r="E186" s="497">
        <f>IFERROR(IF(AND(N173=""),"",VLOOKUP(N173,Marks,85,0)),"")</f>
        <v>10</v>
      </c>
      <c r="F186" s="496">
        <f>IFERROR(IF(AND(N173=""),"",VLOOKUP(N173,Marks,86,0)),"")</f>
        <v>27</v>
      </c>
      <c r="G186" s="497">
        <f>IFERROR(IF(AND(N173=""),"",VLOOKUP(N173,Marks,87,0)),"")</f>
        <v>20</v>
      </c>
      <c r="H186" s="497">
        <f>IFERROR(IF(AND(N173=""),"",VLOOKUP(N173,Marks,88,0)),"")</f>
        <v>45</v>
      </c>
      <c r="I186" s="496">
        <f>IFERROR(IF(AND(N173=""),"",VLOOKUP(N173,Marks,89,0)),"")</f>
        <v>65</v>
      </c>
      <c r="J186" s="495">
        <f>IFERROR(IF(AND(N173=""),"",VLOOKUP(N173,Marks,90,0)),"")</f>
        <v>92</v>
      </c>
      <c r="K186" s="497">
        <f>IFERROR(IF(AND(N173=""),"",VLOOKUP(N173,Marks,91,0)),"")</f>
        <v>38</v>
      </c>
      <c r="L186" s="497">
        <f>IFERROR(IF(AND(N173=""),"",VLOOKUP(N173,Marks,92,0)),"")</f>
        <v>48</v>
      </c>
      <c r="M186" s="496">
        <f>IFERROR(IF(AND(N173=""),"",VLOOKUP(N173,Marks,93,0)),"")</f>
        <v>86</v>
      </c>
      <c r="N186" s="495">
        <f>IFERROR(IF(AND(N173=""),"",VLOOKUP(N173,Marks,94,0)),"")</f>
        <v>178</v>
      </c>
      <c r="O186" s="73" t="str">
        <f>IFERROR(IF(AND(N173=""),"",VLOOKUP(N173,Marks,98,0)),"")</f>
        <v>A</v>
      </c>
      <c r="P186" s="201" t="str">
        <f>IFERROR(IF(AND(N173=""),"",VLOOKUP(N173,Marks,97,0)),"")</f>
        <v>P</v>
      </c>
      <c r="Q186" s="1006"/>
      <c r="R186" s="286" t="str">
        <f>IF('Result Sheet'!$CF$208="","",'Result Sheet'!$CF$208)</f>
        <v>कंप्यूटर</v>
      </c>
      <c r="S186" s="497">
        <f>IFERROR(IF(AND(AD173=""),"",VLOOKUP(AD173,Marks,83,0)),"")</f>
        <v>9</v>
      </c>
      <c r="T186" s="497">
        <f>IFERROR(IF(AND(AD173=""),"",VLOOKUP(AD173,Marks,84,0)),"")</f>
        <v>8</v>
      </c>
      <c r="U186" s="497">
        <f>IFERROR(IF(AND(AD173=""),"",VLOOKUP(AD173,Marks,85,0)),"")</f>
        <v>10</v>
      </c>
      <c r="V186" s="496">
        <f>IFERROR(IF(AND(AD173=""),"",VLOOKUP(AD173,Marks,86,0)),"")</f>
        <v>27</v>
      </c>
      <c r="W186" s="497">
        <f>IFERROR(IF(AND(AD173=""),"",VLOOKUP(AD173,Marks,87,0)),"")</f>
        <v>20</v>
      </c>
      <c r="X186" s="497">
        <f>IFERROR(IF(AND(AD173=""),"",VLOOKUP(AD173,Marks,88,0)),"")</f>
        <v>45</v>
      </c>
      <c r="Y186" s="496">
        <f>IFERROR(IF(AND(AD173=""),"",VLOOKUP(AD173,Marks,89,0)),"")</f>
        <v>65</v>
      </c>
      <c r="Z186" s="495">
        <f>IFERROR(IF(AND(AD173=""),"",VLOOKUP(AD173,Marks,90,0)),"")</f>
        <v>92</v>
      </c>
      <c r="AA186" s="497">
        <f>IFERROR(IF(AND(AD173=""),"",VLOOKUP(AD173,Marks,91,0)),"")</f>
        <v>38</v>
      </c>
      <c r="AB186" s="497">
        <f>IFERROR(IF(AND(AD173=""),"",VLOOKUP(AD173,Marks,92,0)),"")</f>
        <v>48</v>
      </c>
      <c r="AC186" s="496">
        <f>IFERROR(IF(AND(AD173=""),"",VLOOKUP(AD173,Marks,93,0)),"")</f>
        <v>86</v>
      </c>
      <c r="AD186" s="495">
        <f>IFERROR(IF(AND(AD173=""),"",VLOOKUP(AD173,Marks,94,0)),"")</f>
        <v>178</v>
      </c>
      <c r="AE186" s="73" t="str">
        <f>IFERROR(IF(AND(AD173=""),"",VLOOKUP(AD173,Marks,98,0)),"")</f>
        <v>A</v>
      </c>
      <c r="AF186" s="201" t="str">
        <f>IFERROR(IF(AND(AD173=""),"",VLOOKUP(AD173,Marks,97,0)),"")</f>
        <v>P</v>
      </c>
      <c r="AJ186" s="499"/>
      <c r="AK186" s="499"/>
      <c r="AL186" s="499"/>
      <c r="AM186" s="499"/>
    </row>
    <row r="187" spans="1:39" s="337" customFormat="1" ht="18.95" customHeight="1">
      <c r="A187" s="92">
        <f>IF(N173="","",A186+1)</f>
        <v>22</v>
      </c>
      <c r="B187" s="286" t="str">
        <f>IF('Result Sheet'!$CV$208="","",'Result Sheet'!$CV$208)</f>
        <v>सामान्य ज्ञान</v>
      </c>
      <c r="C187" s="497">
        <f>IFERROR(IF(AND(N173=""),"",VLOOKUP(N173,Marks,99,0)),"")</f>
        <v>8</v>
      </c>
      <c r="D187" s="497">
        <f>IFERROR(IF(AND(N173=""),"",VLOOKUP(N173,Marks,100,0)),"")</f>
        <v>7</v>
      </c>
      <c r="E187" s="497">
        <f>IFERROR(IF(AND(N173=""),"",VLOOKUP(N173,Marks,101,0)),"")</f>
        <v>9</v>
      </c>
      <c r="F187" s="496">
        <f>IFERROR(IF(AND(N173=""),"",VLOOKUP(N173,Marks,102,0)),"")</f>
        <v>24</v>
      </c>
      <c r="G187" s="497">
        <f>IFERROR(IF(AND(N173=""),"",VLOOKUP(N173,Marks,103,0)),"")</f>
        <v>35</v>
      </c>
      <c r="H187" s="497">
        <f>IFERROR(IF(AND(N173=""),"",VLOOKUP(N173,Marks,104,0)),"")</f>
        <v>18</v>
      </c>
      <c r="I187" s="496">
        <f>IFERROR(IF(AND(N173=""),"",VLOOKUP(N173,Marks,105,0)),"")</f>
        <v>53</v>
      </c>
      <c r="J187" s="495">
        <f>IFERROR(IF(AND(N173=""),"",VLOOKUP(N173,Marks,106,0)),"")</f>
        <v>77</v>
      </c>
      <c r="K187" s="497">
        <f>IFERROR(IF(AND(N173=""),"",VLOOKUP(N173,Marks,107,0)),"")</f>
        <v>59</v>
      </c>
      <c r="L187" s="497">
        <f>IFERROR(IF(AND(N173=""),"",VLOOKUP(N173,Marks,108,0)),"")</f>
        <v>38</v>
      </c>
      <c r="M187" s="496">
        <f>IFERROR(IF(AND(N173=""),"",VLOOKUP(N173,Marks,109,0)),"")</f>
        <v>97</v>
      </c>
      <c r="N187" s="495">
        <f>IFERROR(IF(AND(N173=""),"",VLOOKUP(N173,Marks,110,0)),"")</f>
        <v>174</v>
      </c>
      <c r="O187" s="73" t="str">
        <f>IFERROR(IF(AND(N173=""),"",VLOOKUP(N173,Marks,114,0)),"")</f>
        <v>A</v>
      </c>
      <c r="P187" s="201" t="str">
        <f>IFERROR(IF(AND(N173=""),"",VLOOKUP(N173,Marks,113,0)),"")</f>
        <v>P</v>
      </c>
      <c r="Q187" s="1006"/>
      <c r="R187" s="286" t="str">
        <f>IF('Result Sheet'!$CV$208="","",'Result Sheet'!$CV$208)</f>
        <v>सामान्य ज्ञान</v>
      </c>
      <c r="S187" s="497">
        <f>IFERROR(IF(AND(AD173=""),"",VLOOKUP(AD173,Marks,99,0)),"")</f>
        <v>8</v>
      </c>
      <c r="T187" s="497">
        <f>IFERROR(IF(AND(AD173=""),"",VLOOKUP(AD173,Marks,100,0)),"")</f>
        <v>7</v>
      </c>
      <c r="U187" s="497">
        <f>IFERROR(IF(AND(AD173=""),"",VLOOKUP(AD173,Marks,101,0)),"")</f>
        <v>9</v>
      </c>
      <c r="V187" s="496">
        <f>IFERROR(IF(AND(AD173=""),"",VLOOKUP(AD173,Marks,102,0)),"")</f>
        <v>24</v>
      </c>
      <c r="W187" s="497">
        <f>IFERROR(IF(AND(AD173=""),"",VLOOKUP(AD173,Marks,103,0)),"")</f>
        <v>36</v>
      </c>
      <c r="X187" s="497">
        <f>IFERROR(IF(AND(AD173=""),"",VLOOKUP(AD173,Marks,104,0)),"")</f>
        <v>18</v>
      </c>
      <c r="Y187" s="496">
        <f>IFERROR(IF(AND(AD173=""),"",VLOOKUP(AD173,Marks,105,0)),"")</f>
        <v>54</v>
      </c>
      <c r="Z187" s="495">
        <f>IFERROR(IF(AND(AD173=""),"",VLOOKUP(AD173,Marks,106,0)),"")</f>
        <v>78</v>
      </c>
      <c r="AA187" s="497">
        <f>IFERROR(IF(AND(AD173=""),"",VLOOKUP(AD173,Marks,107,0)),"")</f>
        <v>57</v>
      </c>
      <c r="AB187" s="497">
        <f>IFERROR(IF(AND(AD173=""),"",VLOOKUP(AD173,Marks,108,0)),"")</f>
        <v>34</v>
      </c>
      <c r="AC187" s="496">
        <f>IFERROR(IF(AND(AD173=""),"",VLOOKUP(AD173,Marks,109,0)),"")</f>
        <v>91</v>
      </c>
      <c r="AD187" s="495">
        <f>IFERROR(IF(AND(AD173=""),"",VLOOKUP(AD173,Marks,110,0)),"")</f>
        <v>169</v>
      </c>
      <c r="AE187" s="73" t="str">
        <f>IFERROR(IF(AND(AD173=""),"",VLOOKUP(AD173,Marks,114,0)),"")</f>
        <v>B</v>
      </c>
      <c r="AF187" s="201" t="str">
        <f>IFERROR(IF(AND(AD173=""),"",VLOOKUP(AD173,Marks,113,0)),"")</f>
        <v>P</v>
      </c>
    </row>
    <row r="188" spans="1:39" s="337" customFormat="1" ht="18.95" customHeight="1">
      <c r="A188" s="92">
        <f>IF(N173="","",A187+1)</f>
        <v>23</v>
      </c>
      <c r="B188" s="286"/>
      <c r="C188" s="988" t="str">
        <f>IF('Master sheet'!$D$14="Hindi","प्रथम मूल्यांकन","1st Assessment")</f>
        <v>प्रथम मूल्यांकन</v>
      </c>
      <c r="D188" s="989"/>
      <c r="E188" s="988" t="str">
        <f>IF('Master sheet'!$D$14="Hindi","द्वितीय मूल्यांकन","2nd Assessment")</f>
        <v>द्वितीय मूल्यांकन</v>
      </c>
      <c r="F188" s="989"/>
      <c r="G188" s="988" t="str">
        <f>IF('Master sheet'!$D$14="Hindi","तृतीय मूल्यांकन","3rd Assessment")</f>
        <v>तृतीय मूल्यांकन</v>
      </c>
      <c r="H188" s="989"/>
      <c r="I188" s="988" t="str">
        <f>IF('Master sheet'!$D$14="Hindi","चतुर्थ मूल्यांकन","4th Assessment")</f>
        <v>चतुर्थ मूल्यांकन</v>
      </c>
      <c r="J188" s="989"/>
      <c r="K188" s="988" t="str">
        <f>IF('Master sheet'!$D$14="Hindi","पंचम मूल्यांकन","5th Assessment")</f>
        <v>पंचम मूल्यांकन</v>
      </c>
      <c r="L188" s="989"/>
      <c r="M188" s="992" t="str">
        <f>IF('Master sheet'!$D$14="Hindi","कुल योग ","Total")</f>
        <v xml:space="preserve">कुल योग </v>
      </c>
      <c r="N188" s="993"/>
      <c r="O188" s="990"/>
      <c r="P188" s="991"/>
      <c r="Q188" s="1006"/>
      <c r="R188" s="286"/>
      <c r="S188" s="988" t="str">
        <f>IF('Master sheet'!$D$14="Hindi","प्रथम मूल्यांकन","1st Assessment")</f>
        <v>प्रथम मूल्यांकन</v>
      </c>
      <c r="T188" s="989"/>
      <c r="U188" s="988" t="str">
        <f>IF('Master sheet'!$D$14="Hindi","द्वितीय मूल्यांकन","2nd Assessment")</f>
        <v>द्वितीय मूल्यांकन</v>
      </c>
      <c r="V188" s="989"/>
      <c r="W188" s="988" t="str">
        <f>IF('Master sheet'!$D$14="Hindi","तृतीय मूल्यांकन","3rd Assessment")</f>
        <v>तृतीय मूल्यांकन</v>
      </c>
      <c r="X188" s="989"/>
      <c r="Y188" s="988" t="str">
        <f>IF('Master sheet'!$D$14="Hindi","चतुर्थ मूल्यांकन","4th Assessment")</f>
        <v>चतुर्थ मूल्यांकन</v>
      </c>
      <c r="Z188" s="989"/>
      <c r="AA188" s="988" t="str">
        <f>IF('Master sheet'!$D$14="Hindi","पंचम मूल्यांकन","5th Assessment")</f>
        <v>पंचम मूल्यांकन</v>
      </c>
      <c r="AB188" s="989"/>
      <c r="AC188" s="992" t="str">
        <f>IF('Master sheet'!$D$14="Hindi","कुल योग ","Total")</f>
        <v xml:space="preserve">कुल योग </v>
      </c>
      <c r="AD188" s="993"/>
      <c r="AE188" s="990"/>
      <c r="AF188" s="991"/>
    </row>
    <row r="189" spans="1:39" s="337" customFormat="1" ht="18.95" customHeight="1">
      <c r="A189" s="92">
        <f>IF(N173="","",A188+1)</f>
        <v>24</v>
      </c>
      <c r="B189" s="410" t="str">
        <f>IF('Result Sheet'!$DL$208="","",'Result Sheet'!$DL$208)</f>
        <v>कार्यानुभव</v>
      </c>
      <c r="C189" s="951">
        <f>IFERROR(IF(AND(N173=""),"",VLOOKUP(N173,Marks,115,0)),"")</f>
        <v>18</v>
      </c>
      <c r="D189" s="951"/>
      <c r="E189" s="951">
        <f>IFERROR(IF(AND(N173=""),"",VLOOKUP(N173,Marks,116,0)),"")</f>
        <v>14</v>
      </c>
      <c r="F189" s="951"/>
      <c r="G189" s="951">
        <f>IFERROR(IF(AND(N173=""),"",VLOOKUP(N173,Marks,117,0)),"")</f>
        <v>16</v>
      </c>
      <c r="H189" s="951"/>
      <c r="I189" s="951">
        <f>IFERROR(IF(AND(N173=""),"",VLOOKUP(N173,Marks,118,0)),"")</f>
        <v>14</v>
      </c>
      <c r="J189" s="951"/>
      <c r="K189" s="951">
        <f>IFERROR(IF(AND(N173=""),"",VLOOKUP(N173,Marks,119,0)),"")</f>
        <v>17</v>
      </c>
      <c r="L189" s="951"/>
      <c r="M189" s="979">
        <f>IFERROR(IF(AND(N173=""),"",VLOOKUP(N173,Marks,120,0)),"")</f>
        <v>79</v>
      </c>
      <c r="N189" s="979"/>
      <c r="O189" s="411" t="str">
        <f>IFERROR(IF(AND(N173=""),"",VLOOKUP(N173,Marks,124,0)),"")</f>
        <v>A</v>
      </c>
      <c r="P189" s="201" t="str">
        <f>IFERROR(IF(AND(N173=""),"",VLOOKUP(N173,Marks,123,0)),"")</f>
        <v>P</v>
      </c>
      <c r="Q189" s="1006"/>
      <c r="R189" s="410" t="str">
        <f>IF('Result Sheet'!$DL$208="","",'Result Sheet'!$DL$208)</f>
        <v>कार्यानुभव</v>
      </c>
      <c r="S189" s="951">
        <f>IFERROR(IF(AND(AD173=""),"",VLOOKUP(AD173,Marks,115,0)),"")</f>
        <v>17</v>
      </c>
      <c r="T189" s="951"/>
      <c r="U189" s="951">
        <f>IFERROR(IF(AND(AD173=""),"",VLOOKUP(AD173,Marks,116,0)),"")</f>
        <v>15</v>
      </c>
      <c r="V189" s="951"/>
      <c r="W189" s="951">
        <f>IFERROR(IF(AND(AD173=""),"",VLOOKUP(AD173,Marks,117,0)),"")</f>
        <v>16</v>
      </c>
      <c r="X189" s="951"/>
      <c r="Y189" s="951">
        <f>IFERROR(IF(AND(AD173=""),"",VLOOKUP(AD173,Marks,118,0)),"")</f>
        <v>14</v>
      </c>
      <c r="Z189" s="951"/>
      <c r="AA189" s="951">
        <f>IFERROR(IF(AND(AD173=""),"",VLOOKUP(AD173,Marks,119,0)),"")</f>
        <v>17</v>
      </c>
      <c r="AB189" s="951"/>
      <c r="AC189" s="979">
        <f>IFERROR(IF(AND(AD173=""),"",VLOOKUP(AD173,Marks,120,0)),"")</f>
        <v>79</v>
      </c>
      <c r="AD189" s="979"/>
      <c r="AE189" s="411" t="str">
        <f>IFERROR(IF(AND(AD173=""),"",VLOOKUP(AD173,Marks,124,0)),"")</f>
        <v>A</v>
      </c>
      <c r="AF189" s="201" t="str">
        <f>IFERROR(IF(AND(AD173=""),"",VLOOKUP(AD173,Marks,123,0)),"")</f>
        <v>P</v>
      </c>
    </row>
    <row r="190" spans="1:39" s="337" customFormat="1" ht="18.95" customHeight="1">
      <c r="A190" s="92">
        <f>IF(N173="","",A189+1)</f>
        <v>25</v>
      </c>
      <c r="B190" s="410" t="str">
        <f>IF('Result Sheet'!$DV$208="","",'Result Sheet'!$DV$208)</f>
        <v>कला शिक्षा</v>
      </c>
      <c r="C190" s="951">
        <f>IFERROR(IF(AND(N173=""),"",VLOOKUP(N173,Marks,125,0)),"")</f>
        <v>15</v>
      </c>
      <c r="D190" s="951"/>
      <c r="E190" s="951">
        <f>IFERROR(IF(AND(N173=""),"",VLOOKUP(N173,Marks,126,0)),"")</f>
        <v>20</v>
      </c>
      <c r="F190" s="951"/>
      <c r="G190" s="951">
        <f>IFERROR(IF(AND(N173=""),"",VLOOKUP(N173,Marks,127,0)),"")</f>
        <v>15</v>
      </c>
      <c r="H190" s="951"/>
      <c r="I190" s="951">
        <f>IFERROR(IF(AND(N173=""),"",VLOOKUP(N173,Marks,128,0)),"")</f>
        <v>14</v>
      </c>
      <c r="J190" s="951"/>
      <c r="K190" s="951">
        <f>IFERROR(IF(AND(N173=""),"",VLOOKUP(N173,Marks,129,0)),"")</f>
        <v>11</v>
      </c>
      <c r="L190" s="951"/>
      <c r="M190" s="979">
        <f>IFERROR(IF(AND(N173=""),"",VLOOKUP(N173,Marks,130,0)),"")</f>
        <v>75</v>
      </c>
      <c r="N190" s="979"/>
      <c r="O190" s="411" t="str">
        <f>IFERROR(IF(AND(N173=""),"",VLOOKUP(N173,Marks,134,0)),"")</f>
        <v>B</v>
      </c>
      <c r="P190" s="201" t="str">
        <f>IFERROR(IF(AND(N173=""),"",VLOOKUP(N173,Marks,133,0)),"")</f>
        <v>P</v>
      </c>
      <c r="Q190" s="1006"/>
      <c r="R190" s="410" t="str">
        <f>IF('Result Sheet'!$DV$208="","",'Result Sheet'!$DV$208)</f>
        <v>कला शिक्षा</v>
      </c>
      <c r="S190" s="951">
        <f>IFERROR(IF(AND(AD173=""),"",VLOOKUP(AD173,Marks,125,0)),"")</f>
        <v>15</v>
      </c>
      <c r="T190" s="951"/>
      <c r="U190" s="951">
        <f>IFERROR(IF(AND(AD173=""),"",VLOOKUP(AD173,Marks,126,0)),"")</f>
        <v>20</v>
      </c>
      <c r="V190" s="951"/>
      <c r="W190" s="951">
        <f>IFERROR(IF(AND(AD173=""),"",VLOOKUP(AD173,Marks,127,0)),"")</f>
        <v>15</v>
      </c>
      <c r="X190" s="951"/>
      <c r="Y190" s="951">
        <f>IFERROR(IF(AND(AD173=""),"",VLOOKUP(AD173,Marks,128,0)),"")</f>
        <v>14</v>
      </c>
      <c r="Z190" s="951"/>
      <c r="AA190" s="951">
        <f>IFERROR(IF(AND(AD173=""),"",VLOOKUP(AD173,Marks,129,0)),"")</f>
        <v>12</v>
      </c>
      <c r="AB190" s="951"/>
      <c r="AC190" s="979">
        <f>IFERROR(IF(AND(AD173=""),"",VLOOKUP(AD173,Marks,130,0)),"")</f>
        <v>76</v>
      </c>
      <c r="AD190" s="979"/>
      <c r="AE190" s="411" t="str">
        <f>IFERROR(IF(AND(AD173=""),"",VLOOKUP(AD173,Marks,134,0)),"")</f>
        <v>A</v>
      </c>
      <c r="AF190" s="201" t="str">
        <f>IFERROR(IF(AND(AD173=""),"",VLOOKUP(AD173,Marks,133,0)),"")</f>
        <v>P</v>
      </c>
    </row>
    <row r="191" spans="1:39" s="41" customFormat="1" ht="22.5" customHeight="1">
      <c r="A191" s="92">
        <f>IF(N173="","",A190+1)</f>
        <v>26</v>
      </c>
      <c r="B191" s="410" t="str">
        <f>IF('Result Sheet'!$EF$208="","",'Result Sheet'!$EF$208)</f>
        <v>स्वा. एवं शा. शिक्षा</v>
      </c>
      <c r="C191" s="951">
        <f>IFERROR(IF(AND(N173=""),"",VLOOKUP(N173,Marks,135,0)),"")</f>
        <v>20</v>
      </c>
      <c r="D191" s="951"/>
      <c r="E191" s="951">
        <f>IFERROR(IF(AND(N173=""),"",VLOOKUP(N173,Marks,136,0)),"")</f>
        <v>19</v>
      </c>
      <c r="F191" s="951"/>
      <c r="G191" s="951">
        <f>IFERROR(IF(AND(N173=""),"",VLOOKUP(N173,Marks,137,0)),"")</f>
        <v>18</v>
      </c>
      <c r="H191" s="951"/>
      <c r="I191" s="951">
        <f>IFERROR(IF(AND(N173=""),"",VLOOKUP(N173,Marks,138,0)),"")</f>
        <v>10</v>
      </c>
      <c r="J191" s="951"/>
      <c r="K191" s="951">
        <f>IFERROR(IF(AND(N173=""),"",VLOOKUP(N173,Marks,139,0)),"")</f>
        <v>15</v>
      </c>
      <c r="L191" s="951"/>
      <c r="M191" s="979">
        <f>IFERROR(IF(AND(N173=""),"",VLOOKUP(N173,Marks,140,0)),"")</f>
        <v>82</v>
      </c>
      <c r="N191" s="979"/>
      <c r="O191" s="411" t="str">
        <f>IFERROR(IF(AND(N173=""),"",VLOOKUP(N173,Marks,144,0)),"")</f>
        <v>A</v>
      </c>
      <c r="P191" s="201" t="str">
        <f>IFERROR(IF(AND(N173=""),"",VLOOKUP(N173,Marks,143,0)),"")</f>
        <v>P</v>
      </c>
      <c r="Q191" s="1006"/>
      <c r="R191" s="410" t="str">
        <f>IF('Result Sheet'!$EF$208="","",'Result Sheet'!$EF$208)</f>
        <v>स्वा. एवं शा. शिक्षा</v>
      </c>
      <c r="S191" s="951">
        <f>IFERROR(IF(AND(AD173=""),"",VLOOKUP(AD173,Marks,135,0)),"")</f>
        <v>20</v>
      </c>
      <c r="T191" s="951"/>
      <c r="U191" s="951">
        <f>IFERROR(IF(AND(AD173=""),"",VLOOKUP(AD173,Marks,136,0)),"")</f>
        <v>19</v>
      </c>
      <c r="V191" s="951"/>
      <c r="W191" s="951">
        <f>IFERROR(IF(AND(AD173=""),"",VLOOKUP(AD173,Marks,137,0)),"")</f>
        <v>17</v>
      </c>
      <c r="X191" s="951"/>
      <c r="Y191" s="951">
        <f>IFERROR(IF(AND(AD173=""),"",VLOOKUP(AD173,Marks,138,0)),"")</f>
        <v>10</v>
      </c>
      <c r="Z191" s="951"/>
      <c r="AA191" s="951">
        <f>IFERROR(IF(AND(AD173=""),"",VLOOKUP(AD173,Marks,139,0)),"")</f>
        <v>15</v>
      </c>
      <c r="AB191" s="951"/>
      <c r="AC191" s="979">
        <f>IFERROR(IF(AND(AD173=""),"",VLOOKUP(AD173,Marks,140,0)),"")</f>
        <v>81</v>
      </c>
      <c r="AD191" s="979"/>
      <c r="AE191" s="411" t="str">
        <f>IFERROR(IF(AND(AD173=""),"",VLOOKUP(AD173,Marks,144,0)),"")</f>
        <v>A</v>
      </c>
      <c r="AF191" s="201" t="str">
        <f>IFERROR(IF(AND(AD173=""),"",VLOOKUP(AD173,Marks,143,0)),"")</f>
        <v>P</v>
      </c>
    </row>
    <row r="192" spans="1:39" s="41" customFormat="1" ht="21" customHeight="1">
      <c r="A192" s="92">
        <f>IF(N173="","",A191+1)</f>
        <v>27</v>
      </c>
      <c r="B192" s="967" t="str">
        <f>IF('Master sheet'!$D$14="Hindi","कुल कार्य दिवस :-","Total Meeting :-")</f>
        <v>कुल कार्य दिवस :-</v>
      </c>
      <c r="C192" s="967"/>
      <c r="D192" s="967"/>
      <c r="E192" s="980">
        <f>IFERROR(IF(AND(N173=""),"",VLOOKUP(N173,Marks,150,0)),"")</f>
        <v>340</v>
      </c>
      <c r="F192" s="980"/>
      <c r="G192" s="980"/>
      <c r="H192" s="980"/>
      <c r="I192" s="967" t="str">
        <f>IF('Master sheet'!$D$14="Hindi","कुल उपस्थिति :-","Total Attendance :-")</f>
        <v>कुल उपस्थिति :-</v>
      </c>
      <c r="J192" s="967"/>
      <c r="K192" s="967"/>
      <c r="L192" s="967"/>
      <c r="M192" s="976">
        <f>IFERROR(IF(AND(N173=""),"",VLOOKUP(N173,Marks,151,0)),"")</f>
        <v>320</v>
      </c>
      <c r="N192" s="976"/>
      <c r="O192" s="976"/>
      <c r="P192" s="976"/>
      <c r="Q192" s="1006"/>
      <c r="R192" s="967" t="str">
        <f>IF('Master sheet'!$D$14="Hindi","कुल कार्य दिवस :-","Total Meeting :-")</f>
        <v>कुल कार्य दिवस :-</v>
      </c>
      <c r="S192" s="967"/>
      <c r="T192" s="967"/>
      <c r="U192" s="980">
        <f>IFERROR(IF(AND(AD173=""),"",VLOOKUP(AD173,Marks,150,0)),"")</f>
        <v>340</v>
      </c>
      <c r="V192" s="980"/>
      <c r="W192" s="980"/>
      <c r="X192" s="980"/>
      <c r="Y192" s="967" t="str">
        <f>IF('Master sheet'!$D$14="Hindi","कुल उपस्थिति :-","Total Attendance :-")</f>
        <v>कुल उपस्थिति :-</v>
      </c>
      <c r="Z192" s="967"/>
      <c r="AA192" s="967"/>
      <c r="AB192" s="967"/>
      <c r="AC192" s="976">
        <f>IFERROR(IF(AND(AD173=""),"",VLOOKUP(AD173,Marks,151,0)),"")</f>
        <v>310</v>
      </c>
      <c r="AD192" s="976"/>
      <c r="AE192" s="976"/>
      <c r="AF192" s="976"/>
    </row>
    <row r="193" spans="1:32" s="41" customFormat="1" ht="21" customHeight="1">
      <c r="A193" s="92">
        <f>IF(N173="","",A192+1)</f>
        <v>28</v>
      </c>
      <c r="B193" s="967" t="str">
        <f>IF('Master sheet'!$D$14="Hindi","परिणाम :-","Result :-")</f>
        <v>परिणाम :-</v>
      </c>
      <c r="C193" s="967"/>
      <c r="D193" s="967"/>
      <c r="E193" s="977" t="str">
        <f>IFERROR(IF(AND(N173=""),"",VLOOKUP(N173,Marks,149,0)),"")</f>
        <v>कक्षोंन्नति</v>
      </c>
      <c r="F193" s="977"/>
      <c r="G193" s="977"/>
      <c r="H193" s="977"/>
      <c r="I193" s="967" t="str">
        <f>IF('Master sheet'!$D$14="Hindi","परिणाम प्रतिशत में :-","Result in Percentage :-")</f>
        <v>परिणाम प्रतिशत में :-</v>
      </c>
      <c r="J193" s="967"/>
      <c r="K193" s="967"/>
      <c r="L193" s="967"/>
      <c r="M193" s="978">
        <f>IFERROR(IF(AND(N173=""),"",VLOOKUP(N173,Marks,146,0)),"")</f>
        <v>86.714285714285708</v>
      </c>
      <c r="N193" s="978"/>
      <c r="O193" s="978"/>
      <c r="P193" s="978"/>
      <c r="Q193" s="1006"/>
      <c r="R193" s="967" t="str">
        <f>IF('Master sheet'!$D$14="Hindi","परिणाम :-","Result :-")</f>
        <v>परिणाम :-</v>
      </c>
      <c r="S193" s="967"/>
      <c r="T193" s="967"/>
      <c r="U193" s="977" t="str">
        <f>IFERROR(IF(AND(AD173=""),"",VLOOKUP(AD173,Marks,149,0)),"")</f>
        <v>कक्षोंन्नति</v>
      </c>
      <c r="V193" s="977"/>
      <c r="W193" s="977"/>
      <c r="X193" s="977"/>
      <c r="Y193" s="967" t="str">
        <f>IF('Master sheet'!$D$14="Hindi","परिणाम प्रतिशत में :-","Result in Percentage :-")</f>
        <v>परिणाम प्रतिशत में :-</v>
      </c>
      <c r="Z193" s="967"/>
      <c r="AA193" s="967"/>
      <c r="AB193" s="967"/>
      <c r="AC193" s="978">
        <f>IFERROR(IF(AND(AD173=""),"",VLOOKUP(AD173,Marks,146,0)),"")</f>
        <v>86</v>
      </c>
      <c r="AD193" s="978"/>
      <c r="AE193" s="978"/>
      <c r="AF193" s="978"/>
    </row>
    <row r="194" spans="1:32" s="41" customFormat="1" ht="21" customHeight="1">
      <c r="A194" s="92">
        <f>IF(N173="","",A193+1)</f>
        <v>29</v>
      </c>
      <c r="B194" s="967" t="str">
        <f>IF('Master sheet'!$D$14="Hindi","ग्रेड :-","Grade :-")</f>
        <v>ग्रेड :-</v>
      </c>
      <c r="C194" s="967"/>
      <c r="D194" s="967"/>
      <c r="E194" s="973" t="str">
        <f>IFERROR(IF(AND(N173=""),"",VLOOKUP(N173,Marks,152,0)),"")</f>
        <v>A</v>
      </c>
      <c r="F194" s="973"/>
      <c r="G194" s="973"/>
      <c r="H194" s="973"/>
      <c r="I194" s="967" t="str">
        <f>IF('Master sheet'!$D$14="Hindi","कक्षा में स्थान :-","Position in the Class :-")</f>
        <v>कक्षा में स्थान :-</v>
      </c>
      <c r="J194" s="967"/>
      <c r="K194" s="967"/>
      <c r="L194" s="967"/>
      <c r="M194" s="968">
        <f>IFERROR(IF(AND(N173=""),"",VLOOKUP(N173,Marks,148,0)),"")</f>
        <v>12.999999999999996</v>
      </c>
      <c r="N194" s="968"/>
      <c r="O194" s="968"/>
      <c r="P194" s="968"/>
      <c r="Q194" s="1006"/>
      <c r="R194" s="967" t="str">
        <f>IF('Master sheet'!$D$14="Hindi","ग्रेड :-","Grade :-")</f>
        <v>ग्रेड :-</v>
      </c>
      <c r="S194" s="967"/>
      <c r="T194" s="967"/>
      <c r="U194" s="973" t="str">
        <f>IFERROR(IF(AND(AD173=""),"",VLOOKUP(AD173,Marks,152,0)),"")</f>
        <v>A</v>
      </c>
      <c r="V194" s="973"/>
      <c r="W194" s="973"/>
      <c r="X194" s="973"/>
      <c r="Y194" s="967" t="str">
        <f>IF('Master sheet'!$D$14="Hindi","कक्षा में स्थान :-","Position in the Class :-")</f>
        <v>कक्षा में स्थान :-</v>
      </c>
      <c r="Z194" s="967"/>
      <c r="AA194" s="967"/>
      <c r="AB194" s="967"/>
      <c r="AC194" s="968">
        <f>IFERROR(IF(AND(AD173=""),"",VLOOKUP(AD173,Marks,148,0)),"")</f>
        <v>13.999999999999996</v>
      </c>
      <c r="AD194" s="968"/>
      <c r="AE194" s="968"/>
      <c r="AF194" s="968"/>
    </row>
    <row r="195" spans="1:32" s="41" customFormat="1" ht="21" customHeight="1">
      <c r="A195" s="92">
        <f>IF(N173="","",A194+1)</f>
        <v>30</v>
      </c>
      <c r="B195" s="1003" t="str">
        <f>IF('Master sheet'!$D$14="Hindi","परीक्षा परिणाम घोषणा दिनांक :-","Result Declaration Date :-")</f>
        <v>परीक्षा परिणाम घोषणा दिनांक :-</v>
      </c>
      <c r="C195" s="1003"/>
      <c r="D195" s="1003"/>
      <c r="E195" s="984">
        <f>IFERROR(IF(AND(N173=""),"",'Master sheet'!$D$13),"")</f>
        <v>45793</v>
      </c>
      <c r="F195" s="984"/>
      <c r="G195" s="984"/>
      <c r="H195" s="498"/>
      <c r="I195" s="967" t="str">
        <f>IF('Master sheet'!$D$14="Hindi","श्रेणी  :-","Division  :-")</f>
        <v>श्रेणी  :-</v>
      </c>
      <c r="J195" s="967"/>
      <c r="K195" s="967"/>
      <c r="L195" s="967"/>
      <c r="M195" s="974" t="str">
        <f>IFERROR(IF(AND(N173=""),"",VLOOKUP(N173,Marks,147,0)),"")</f>
        <v>I</v>
      </c>
      <c r="N195" s="974"/>
      <c r="O195" s="974"/>
      <c r="P195" s="974"/>
      <c r="Q195" s="1006"/>
      <c r="R195" s="1003" t="str">
        <f>IF('Master sheet'!$D$14="Hindi","परीक्षा परिणाम घोषणा दिनांक :-","Result Declaration Date :-")</f>
        <v>परीक्षा परिणाम घोषणा दिनांक :-</v>
      </c>
      <c r="S195" s="1003"/>
      <c r="T195" s="1003"/>
      <c r="U195" s="984">
        <f>IFERROR(IF(AND(AD173=""),"",'Master sheet'!$D$13),"")</f>
        <v>45793</v>
      </c>
      <c r="V195" s="984"/>
      <c r="W195" s="984"/>
      <c r="X195" s="498"/>
      <c r="Y195" s="967" t="str">
        <f>IF('Master sheet'!$D$14="Hindi","श्रेणी  :-","Division  :-")</f>
        <v>श्रेणी  :-</v>
      </c>
      <c r="Z195" s="967"/>
      <c r="AA195" s="967"/>
      <c r="AB195" s="967"/>
      <c r="AC195" s="974" t="str">
        <f>IFERROR(IF(AND(AD173=""),"",VLOOKUP(AD173,Marks,147,0)),"")</f>
        <v>I</v>
      </c>
      <c r="AD195" s="974"/>
      <c r="AE195" s="974"/>
      <c r="AF195" s="974"/>
    </row>
    <row r="196" spans="1:32" s="41" customFormat="1" ht="39" customHeight="1">
      <c r="A196" s="92">
        <f>IF(N173="","",A195+1)</f>
        <v>31</v>
      </c>
      <c r="B196" s="981" t="str">
        <f>IFERROR(IF(AND(N173=""),"",'Result Sheet'!$EV$211),"")</f>
        <v>( PRADIP SINGH RAJAWAT )</v>
      </c>
      <c r="C196" s="981"/>
      <c r="D196" s="981"/>
      <c r="E196" s="981"/>
      <c r="F196" s="982" t="str">
        <f>IF(AND(N173=""),"",CONCATENATE("(",'Master sheet'!$D$17," )"))</f>
        <v>(Suresh Kumar )</v>
      </c>
      <c r="G196" s="982"/>
      <c r="H196" s="982"/>
      <c r="I196" s="982"/>
      <c r="J196" s="982"/>
      <c r="K196" s="982" t="str">
        <f>IF(AND(N173=""),"",CONCATENATE("(",'Master sheet'!$D$15," )"))</f>
        <v>(USHA PALIYA )</v>
      </c>
      <c r="L196" s="982"/>
      <c r="M196" s="982"/>
      <c r="N196" s="982"/>
      <c r="O196" s="982"/>
      <c r="P196" s="982"/>
      <c r="Q196" s="1006"/>
      <c r="R196" s="981" t="str">
        <f>IFERROR(IF(AND(AD173=""),"",'Result Sheet'!$EV$211),"")</f>
        <v>( PRADIP SINGH RAJAWAT )</v>
      </c>
      <c r="S196" s="981"/>
      <c r="T196" s="981"/>
      <c r="U196" s="981"/>
      <c r="V196" s="982" t="str">
        <f>IF(AND(AD173=""),"",CONCATENATE("(",'Master sheet'!$D$17," )"))</f>
        <v>(Suresh Kumar )</v>
      </c>
      <c r="W196" s="982"/>
      <c r="X196" s="982"/>
      <c r="Y196" s="982"/>
      <c r="Z196" s="982"/>
      <c r="AA196" s="982" t="str">
        <f>IF(AND(AD173=""),"",CONCATENATE("(",'Master sheet'!$D$15," )"))</f>
        <v>(USHA PALIYA )</v>
      </c>
      <c r="AB196" s="982"/>
      <c r="AC196" s="982"/>
      <c r="AD196" s="982"/>
      <c r="AE196" s="982"/>
      <c r="AF196" s="982"/>
    </row>
    <row r="197" spans="1:32" s="41" customFormat="1" ht="21" customHeight="1">
      <c r="A197" s="92">
        <f>IF(N173="","",A196+1)</f>
        <v>32</v>
      </c>
      <c r="B197" s="949" t="str">
        <f>IF('Master sheet'!$D$14="Hindi","हस्ताक्षर कक्षाध्यापक","Signature of the class teacher")</f>
        <v>हस्ताक्षर कक्षाध्यापक</v>
      </c>
      <c r="C197" s="949"/>
      <c r="D197" s="949"/>
      <c r="E197" s="949"/>
      <c r="F197" s="949" t="str">
        <f>IF('Master sheet'!$D$14="Hindi","हस्ताक्षर परीक्षा प्रभारी","Signature of the exam. Incharge")</f>
        <v>हस्ताक्षर परीक्षा प्रभारी</v>
      </c>
      <c r="G197" s="949"/>
      <c r="H197" s="949"/>
      <c r="I197" s="949"/>
      <c r="J197" s="949"/>
      <c r="K197" s="949" t="str">
        <f>IF('Master sheet'!$D$14="Hindi","हस्ताक्षर संस्था प्रधान","Head of Institute's Signature")</f>
        <v>हस्ताक्षर संस्था प्रधान</v>
      </c>
      <c r="L197" s="949"/>
      <c r="M197" s="949"/>
      <c r="N197" s="949"/>
      <c r="O197" s="949"/>
      <c r="P197" s="949"/>
      <c r="Q197" s="1006"/>
      <c r="R197" s="949" t="str">
        <f>IF('Master sheet'!$D$14="Hindi","हस्ताक्षर कक्षाध्यापक","Signature of the class teacher")</f>
        <v>हस्ताक्षर कक्षाध्यापक</v>
      </c>
      <c r="S197" s="949"/>
      <c r="T197" s="949"/>
      <c r="U197" s="949"/>
      <c r="V197" s="949" t="str">
        <f>IF('Master sheet'!$D$14="Hindi","हस्ताक्षर परीक्षा प्रभारी","Signature of the exam. Incharge")</f>
        <v>हस्ताक्षर परीक्षा प्रभारी</v>
      </c>
      <c r="W197" s="949"/>
      <c r="X197" s="949"/>
      <c r="Y197" s="949"/>
      <c r="Z197" s="949"/>
      <c r="AA197" s="949" t="str">
        <f>IF('Master sheet'!$D$14="Hindi","हस्ताक्षर संस्था प्रधान","Head of Institute's Signature")</f>
        <v>हस्ताक्षर संस्था प्रधान</v>
      </c>
      <c r="AB197" s="949"/>
      <c r="AC197" s="949"/>
      <c r="AD197" s="949"/>
      <c r="AE197" s="949"/>
      <c r="AF197" s="949"/>
    </row>
    <row r="199" spans="1:32" s="41" customFormat="1" ht="21.95" customHeight="1">
      <c r="A199" s="91">
        <f>IF(N206="","",1)</f>
        <v>1</v>
      </c>
      <c r="B199" s="950" t="str">
        <f>IF('Master sheet'!$D$14="Hindi","वार्षिक रिपोर्ट कार्ड ","Report Card")</f>
        <v xml:space="preserve">वार्षिक रिपोर्ट कार्ड </v>
      </c>
      <c r="C199" s="950"/>
      <c r="D199" s="950"/>
      <c r="E199" s="950"/>
      <c r="F199" s="950"/>
      <c r="G199" s="950"/>
      <c r="H199" s="950"/>
      <c r="I199" s="950"/>
      <c r="J199" s="950"/>
      <c r="K199" s="950"/>
      <c r="L199" s="950"/>
      <c r="M199" s="950"/>
      <c r="N199" s="950"/>
      <c r="O199" s="950"/>
      <c r="P199" s="950"/>
      <c r="Q199" s="1006" t="s">
        <v>91</v>
      </c>
      <c r="R199" s="950" t="str">
        <f>IF('Master sheet'!$D$14="Hindi","वार्षिक रिपोर्ट कार्ड ","Report Card")</f>
        <v xml:space="preserve">वार्षिक रिपोर्ट कार्ड </v>
      </c>
      <c r="S199" s="950"/>
      <c r="T199" s="950"/>
      <c r="U199" s="950"/>
      <c r="V199" s="950"/>
      <c r="W199" s="950"/>
      <c r="X199" s="950"/>
      <c r="Y199" s="950"/>
      <c r="Z199" s="950"/>
      <c r="AA199" s="950"/>
      <c r="AB199" s="950"/>
      <c r="AC199" s="950"/>
      <c r="AD199" s="950"/>
      <c r="AE199" s="950"/>
      <c r="AF199" s="950"/>
    </row>
    <row r="200" spans="1:32" s="41" customFormat="1" ht="21.95" customHeight="1">
      <c r="A200" s="92">
        <f>IF(N206="","",A199+1)</f>
        <v>2</v>
      </c>
      <c r="B200" s="961" t="str">
        <f>IF('Master sheet'!$D$14="Hindi","शिक्षा विभाग, राजस्थान सरकार","Education Department, Rajasthan Government")</f>
        <v>शिक्षा विभाग, राजस्थान सरकार</v>
      </c>
      <c r="C200" s="961"/>
      <c r="D200" s="961"/>
      <c r="E200" s="961"/>
      <c r="F200" s="961"/>
      <c r="G200" s="961"/>
      <c r="H200" s="961"/>
      <c r="I200" s="961"/>
      <c r="J200" s="961"/>
      <c r="K200" s="961"/>
      <c r="L200" s="961"/>
      <c r="M200" s="961"/>
      <c r="N200" s="961"/>
      <c r="O200" s="961"/>
      <c r="P200" s="961"/>
      <c r="Q200" s="1006"/>
      <c r="R200" s="961" t="str">
        <f>IF('Master sheet'!$D$14="Hindi","शिक्षा विभाग, राजस्थान सरकार","Education Department, Rajasthan Government")</f>
        <v>शिक्षा विभाग, राजस्थान सरकार</v>
      </c>
      <c r="S200" s="961"/>
      <c r="T200" s="961"/>
      <c r="U200" s="961"/>
      <c r="V200" s="961"/>
      <c r="W200" s="961"/>
      <c r="X200" s="961"/>
      <c r="Y200" s="961"/>
      <c r="Z200" s="961"/>
      <c r="AA200" s="961"/>
      <c r="AB200" s="961"/>
      <c r="AC200" s="961"/>
      <c r="AD200" s="961"/>
      <c r="AE200" s="961"/>
      <c r="AF200" s="961"/>
    </row>
    <row r="201" spans="1:32" s="41" customFormat="1" ht="21.95" customHeight="1">
      <c r="A201" s="92">
        <f>IF(N206="","",A200+1)</f>
        <v>3</v>
      </c>
      <c r="B201" s="1007" t="str">
        <f>IF('Master sheet'!$D$14="Hindi","विद्यालय का नाम :-","School Name :- ")</f>
        <v>विद्यालय का नाम :-</v>
      </c>
      <c r="C201" s="1007"/>
      <c r="D201" s="1007"/>
      <c r="E201" s="1008" t="str">
        <f>IF(AND(N206=""),"",IF('Master sheet'!$D$14="Hindi",'Master sheet'!$D$8,'Master sheet'!$D$7))</f>
        <v>महात्मा गाँधी राजकीय विद्यालय (अंग्रेजी माध्यम) बर, ब्यावर</v>
      </c>
      <c r="F201" s="1008"/>
      <c r="G201" s="1008"/>
      <c r="H201" s="1008"/>
      <c r="I201" s="1008"/>
      <c r="J201" s="1008"/>
      <c r="K201" s="1008"/>
      <c r="L201" s="1008"/>
      <c r="M201" s="1008"/>
      <c r="N201" s="1008"/>
      <c r="O201" s="1008"/>
      <c r="P201" s="1008"/>
      <c r="Q201" s="1006"/>
      <c r="R201" s="1007" t="str">
        <f>IF('Master sheet'!$D$14="Hindi","विद्यालय का नाम :-","School Name :- ")</f>
        <v>विद्यालय का नाम :-</v>
      </c>
      <c r="S201" s="1007"/>
      <c r="T201" s="1007"/>
      <c r="U201" s="1008" t="str">
        <f>IF(AND(AD206=""),"",IF('Master sheet'!$D$14="Hindi",'Master sheet'!$D$8,'Master sheet'!$D$7))</f>
        <v>महात्मा गाँधी राजकीय विद्यालय (अंग्रेजी माध्यम) बर, ब्यावर</v>
      </c>
      <c r="V201" s="1008"/>
      <c r="W201" s="1008"/>
      <c r="X201" s="1008"/>
      <c r="Y201" s="1008"/>
      <c r="Z201" s="1008"/>
      <c r="AA201" s="1008"/>
      <c r="AB201" s="1008"/>
      <c r="AC201" s="1008"/>
      <c r="AD201" s="1008"/>
      <c r="AE201" s="1008"/>
      <c r="AF201" s="1008"/>
    </row>
    <row r="202" spans="1:32" s="41" customFormat="1" ht="15.75" customHeight="1">
      <c r="A202" s="92">
        <f>IF(N206="","",A201+1)</f>
        <v>4</v>
      </c>
      <c r="B202" s="322"/>
      <c r="C202" s="322"/>
      <c r="D202" s="322"/>
      <c r="E202" s="1004" t="str">
        <f>IF(AND(N206=""),"",IF('Master sheet'!$D$14="Hindi",CONCATENATE("(विद्यालय मान्यता क्रमांक व वर्ष : ","  ",'Master sheet'!$D$6),CONCATENATE("(School Recognition Number &amp; Years : ","  ",'Master sheet'!$D$6)))</f>
        <v>(विद्यालय मान्यता क्रमांक व वर्ष :   शिक्षा/पाली/1995/2001</v>
      </c>
      <c r="F202" s="1004"/>
      <c r="G202" s="1004"/>
      <c r="H202" s="1004"/>
      <c r="I202" s="1004"/>
      <c r="J202" s="1004"/>
      <c r="K202" s="1004"/>
      <c r="L202" s="1004"/>
      <c r="M202" s="1004"/>
      <c r="N202" s="1004"/>
      <c r="O202" s="1004"/>
      <c r="P202" s="1004"/>
      <c r="Q202" s="1006"/>
      <c r="R202" s="322"/>
      <c r="S202" s="322"/>
      <c r="T202" s="322"/>
      <c r="U202" s="1004" t="str">
        <f>IF(AND(AD206=""),"",IF('Master sheet'!$D$14="Hindi",CONCATENATE("(विद्यालय मान्यता क्रमांक व वर्ष : ","  ",'Master sheet'!$D$6),CONCATENATE("(School Recognition Number &amp; Years : ","  ",'Master sheet'!$D$6)))</f>
        <v>(विद्यालय मान्यता क्रमांक व वर्ष :   शिक्षा/पाली/1995/2001</v>
      </c>
      <c r="V202" s="1004"/>
      <c r="W202" s="1004"/>
      <c r="X202" s="1004"/>
      <c r="Y202" s="1004"/>
      <c r="Z202" s="1004"/>
      <c r="AA202" s="1004"/>
      <c r="AB202" s="1004"/>
      <c r="AC202" s="1004"/>
      <c r="AD202" s="1004"/>
      <c r="AE202" s="1004"/>
      <c r="AF202" s="1004"/>
    </row>
    <row r="203" spans="1:32" s="41" customFormat="1" ht="21.95" customHeight="1">
      <c r="A203" s="92">
        <f>IF(N206="","",A202+1)</f>
        <v>5</v>
      </c>
      <c r="B203" s="319" t="str">
        <f>IF('Master sheet'!$D$14="Hindi","कक्षा  :-","CLASS :- ")</f>
        <v>कक्षा  :-</v>
      </c>
      <c r="C203" s="969">
        <f>IFERROR(IF(AND(N206=""),"",VLOOKUP(N206,Marks,2,0)),"")</f>
        <v>3</v>
      </c>
      <c r="D203" s="969"/>
      <c r="E203" s="970" t="str">
        <f>IF('Master sheet'!$D$14="Hindi","सेक्शन :-","Section :- ")</f>
        <v>सेक्शन :-</v>
      </c>
      <c r="F203" s="970"/>
      <c r="G203" s="970"/>
      <c r="H203" s="969" t="str">
        <f>IFERROR(IF(AND(N206=""),"",VLOOKUP(N206,Marks,3,0)),"")</f>
        <v>A</v>
      </c>
      <c r="I203" s="969"/>
      <c r="J203" s="971" t="str">
        <f>IF('Master sheet'!$D$14="Hindi","सत्र :- ","Session :- ")</f>
        <v xml:space="preserve">सत्र :- </v>
      </c>
      <c r="K203" s="971"/>
      <c r="L203" s="971"/>
      <c r="M203" s="971"/>
      <c r="N203" s="972" t="str">
        <f>IF(AND(N206=""),"",'Class 3rd'!$I$2)</f>
        <v>2024-2025</v>
      </c>
      <c r="O203" s="972"/>
      <c r="P203" s="972"/>
      <c r="Q203" s="1006"/>
      <c r="R203" s="319" t="str">
        <f>IF('Master sheet'!$D$14="Hindi","कक्षा  :-","CLASS :- ")</f>
        <v>कक्षा  :-</v>
      </c>
      <c r="S203" s="969">
        <f>IFERROR(IF(AND(AD206=""),"",VLOOKUP(AD206,Marks,2,0)),"")</f>
        <v>3</v>
      </c>
      <c r="T203" s="969"/>
      <c r="U203" s="970" t="str">
        <f>IF('Master sheet'!$D$14="Hindi","सेक्शन :-","Section :- ")</f>
        <v>सेक्शन :-</v>
      </c>
      <c r="V203" s="970"/>
      <c r="W203" s="970"/>
      <c r="X203" s="969" t="str">
        <f>IFERROR(IF(AND(AD206=""),"",VLOOKUP(AD206,Marks,3,0)),"")</f>
        <v>A</v>
      </c>
      <c r="Y203" s="969"/>
      <c r="Z203" s="971" t="str">
        <f>IF('Master sheet'!$D$14="Hindi","सत्र :- ","Session :- ")</f>
        <v xml:space="preserve">सत्र :- </v>
      </c>
      <c r="AA203" s="971"/>
      <c r="AB203" s="971"/>
      <c r="AC203" s="971"/>
      <c r="AD203" s="972" t="str">
        <f>IF(AND(AD206=""),"",'Class 3rd'!$I$2)</f>
        <v>2024-2025</v>
      </c>
      <c r="AE203" s="972"/>
      <c r="AF203" s="972"/>
    </row>
    <row r="204" spans="1:32" s="41" customFormat="1" ht="21.95" customHeight="1">
      <c r="A204" s="92">
        <f>IF(N206="","",A203+1)</f>
        <v>6</v>
      </c>
      <c r="B204" s="953" t="str">
        <f>IF('Master sheet'!$D$14="Hindi","विद्यार्थी का नाम :-","Student's Name :-")</f>
        <v>विद्यार्थी का नाम :-</v>
      </c>
      <c r="C204" s="953"/>
      <c r="D204" s="953"/>
      <c r="E204" s="957" t="str">
        <f>IFERROR(IF(AND(N206=""),"",VLOOKUP(N206,Marks,6,0)),"")</f>
        <v>JOYA KHAN</v>
      </c>
      <c r="F204" s="957"/>
      <c r="G204" s="957"/>
      <c r="H204" s="957"/>
      <c r="I204" s="957"/>
      <c r="J204" s="952" t="str">
        <f>IF('Master sheet'!$D$14="Hindi","प्रवेशांक :","SR. NO. :")</f>
        <v>प्रवेशांक :</v>
      </c>
      <c r="K204" s="952"/>
      <c r="L204" s="952"/>
      <c r="M204" s="952"/>
      <c r="N204" s="958">
        <f>IFERROR(IF(AND(N206=""),"",VLOOKUP(N206,Marks,5,0)),"")</f>
        <v>933</v>
      </c>
      <c r="O204" s="958"/>
      <c r="P204" s="958"/>
      <c r="Q204" s="1006"/>
      <c r="R204" s="953" t="str">
        <f>IF('Master sheet'!$D$14="Hindi","विद्यार्थी का नाम :-","Student's Name :-")</f>
        <v>विद्यार्थी का नाम :-</v>
      </c>
      <c r="S204" s="953"/>
      <c r="T204" s="953"/>
      <c r="U204" s="957" t="str">
        <f>IFERROR(IF(AND(AD206=""),"",VLOOKUP(AD206,Marks,6,0)),"")</f>
        <v>JOYA KHAN</v>
      </c>
      <c r="V204" s="957"/>
      <c r="W204" s="957"/>
      <c r="X204" s="957"/>
      <c r="Y204" s="957"/>
      <c r="Z204" s="952" t="str">
        <f>IF('Master sheet'!$D$14="Hindi","प्रवेशांक :","SR. NO. :")</f>
        <v>प्रवेशांक :</v>
      </c>
      <c r="AA204" s="952"/>
      <c r="AB204" s="952"/>
      <c r="AC204" s="952"/>
      <c r="AD204" s="958">
        <f>IFERROR(IF(AND(AD206=""),"",VLOOKUP(AD206,Marks,5,0)),"")</f>
        <v>946</v>
      </c>
      <c r="AE204" s="958"/>
      <c r="AF204" s="958"/>
    </row>
    <row r="205" spans="1:32" s="41" customFormat="1" ht="21.95" customHeight="1">
      <c r="A205" s="92">
        <f>IF(N206="","",A204+1)</f>
        <v>7</v>
      </c>
      <c r="B205" s="953" t="str">
        <f>IF('Master sheet'!$D$14="Hindi","पिता का नाम :-","Father's Name :-")</f>
        <v>पिता का नाम :-</v>
      </c>
      <c r="C205" s="953"/>
      <c r="D205" s="953"/>
      <c r="E205" s="957" t="str">
        <f>IFERROR(IF(AND(N206=""),"",VLOOKUP(N206,Marks,7,0)),"")</f>
        <v>BARGAT KHAN</v>
      </c>
      <c r="F205" s="957"/>
      <c r="G205" s="957"/>
      <c r="H205" s="957"/>
      <c r="I205" s="957"/>
      <c r="J205" s="952" t="str">
        <f>IF('Master sheet'!$D$14="Hindi","जन्म तिथि :","Date of Birth :")</f>
        <v>जन्म तिथि :</v>
      </c>
      <c r="K205" s="952"/>
      <c r="L205" s="952"/>
      <c r="M205" s="952"/>
      <c r="N205" s="959" t="str">
        <f>IFERROR(IF(AND(N206=""),"",VLOOKUP(N206,Marks,4,0)),"")</f>
        <v>26-05-2014</v>
      </c>
      <c r="O205" s="959"/>
      <c r="P205" s="959"/>
      <c r="Q205" s="1006"/>
      <c r="R205" s="953" t="str">
        <f>IF('Master sheet'!$D$14="Hindi","पिता का नाम :-","Father's Name :-")</f>
        <v>पिता का नाम :-</v>
      </c>
      <c r="S205" s="953"/>
      <c r="T205" s="953"/>
      <c r="U205" s="957" t="str">
        <f>IFERROR(IF(AND(AD206=""),"",VLOOKUP(AD206,Marks,7,0)),"")</f>
        <v>SAHIMAN LOHAR</v>
      </c>
      <c r="V205" s="957"/>
      <c r="W205" s="957"/>
      <c r="X205" s="957"/>
      <c r="Y205" s="957"/>
      <c r="Z205" s="952" t="str">
        <f>IF('Master sheet'!$D$14="Hindi","जन्म तिथि :","Date of Birth :")</f>
        <v>जन्म तिथि :</v>
      </c>
      <c r="AA205" s="952"/>
      <c r="AB205" s="952"/>
      <c r="AC205" s="952"/>
      <c r="AD205" s="959" t="str">
        <f>IFERROR(IF(AND(AD206=""),"",VLOOKUP(AD206,Marks,4,0)),"")</f>
        <v>18-02-2015</v>
      </c>
      <c r="AE205" s="959"/>
      <c r="AF205" s="959"/>
    </row>
    <row r="206" spans="1:32" s="41" customFormat="1" ht="18" customHeight="1">
      <c r="A206" s="92">
        <f>IF(N206="","",A205+1)</f>
        <v>8</v>
      </c>
      <c r="B206" s="953" t="str">
        <f>IF('Master sheet'!$D$14="Hindi","माता का नाम :-","Mother's Name :-")</f>
        <v>माता का नाम :-</v>
      </c>
      <c r="C206" s="953"/>
      <c r="D206" s="953"/>
      <c r="E206" s="957" t="str">
        <f>IFERROR(IF(AND(N206=""),"",VLOOKUP(N206,Marks,8,0)),"")</f>
        <v>MADINA BANO</v>
      </c>
      <c r="F206" s="957"/>
      <c r="G206" s="957"/>
      <c r="H206" s="957"/>
      <c r="I206" s="957"/>
      <c r="J206" s="952" t="str">
        <f>IF('Master sheet'!$D$14="Hindi","रोल नंबर :-","Roll No. :")</f>
        <v>रोल नंबर :-</v>
      </c>
      <c r="K206" s="952"/>
      <c r="L206" s="952"/>
      <c r="M206" s="952"/>
      <c r="N206" s="963">
        <f>IF(AD173="","",IF(AND(AD173+1&gt;$AN$7),"",AD173+1))</f>
        <v>313</v>
      </c>
      <c r="O206" s="963"/>
      <c r="P206" s="963"/>
      <c r="Q206" s="1006"/>
      <c r="R206" s="953" t="str">
        <f>IF('Master sheet'!$D$14="Hindi","माता का नाम :-","Mother's Name :-")</f>
        <v>माता का नाम :-</v>
      </c>
      <c r="S206" s="953"/>
      <c r="T206" s="953"/>
      <c r="U206" s="957" t="str">
        <f>IFERROR(IF(AND(AD206=""),"",VLOOKUP(AD206,Marks,8,0)),"")</f>
        <v>SABINA BANO</v>
      </c>
      <c r="V206" s="957"/>
      <c r="W206" s="957"/>
      <c r="X206" s="957"/>
      <c r="Y206" s="957"/>
      <c r="Z206" s="952" t="str">
        <f>IF('Master sheet'!$D$14="Hindi","रोल नंबर :-","Roll No. :")</f>
        <v>रोल नंबर :-</v>
      </c>
      <c r="AA206" s="952"/>
      <c r="AB206" s="952"/>
      <c r="AC206" s="952"/>
      <c r="AD206" s="1005">
        <f>IF(N206="","",IF(AND(N206+1&gt;$AN$7),"",N206+1))</f>
        <v>314</v>
      </c>
      <c r="AE206" s="1005"/>
      <c r="AF206" s="1005"/>
    </row>
    <row r="207" spans="1:32" s="41" customFormat="1" ht="10.5" customHeight="1">
      <c r="A207" s="92">
        <f>IF(N206="","",A206+1)</f>
        <v>9</v>
      </c>
      <c r="B207" s="321"/>
      <c r="C207" s="321"/>
      <c r="D207" s="321"/>
      <c r="E207" s="318"/>
      <c r="F207" s="318"/>
      <c r="G207" s="318"/>
      <c r="H207" s="318"/>
      <c r="I207" s="318"/>
      <c r="J207" s="317"/>
      <c r="K207" s="317"/>
      <c r="L207" s="317"/>
      <c r="M207" s="317"/>
      <c r="N207" s="320"/>
      <c r="O207" s="320"/>
      <c r="P207" s="320"/>
      <c r="Q207" s="1006"/>
      <c r="R207" s="66"/>
      <c r="S207" s="66"/>
      <c r="T207" s="66"/>
      <c r="U207" s="67"/>
      <c r="V207" s="67"/>
      <c r="W207" s="67"/>
      <c r="X207" s="66"/>
      <c r="Y207" s="66"/>
      <c r="Z207" s="68"/>
      <c r="AA207" s="68"/>
      <c r="AB207" s="68"/>
      <c r="AC207" s="42"/>
      <c r="AD207" s="42"/>
      <c r="AE207" s="42"/>
      <c r="AF207" s="42"/>
    </row>
    <row r="208" spans="1:32" s="41" customFormat="1" ht="21" customHeight="1">
      <c r="A208" s="92">
        <f>IF(N206="","",A207+1)</f>
        <v>10</v>
      </c>
      <c r="B208" s="674" t="str">
        <f>IF('Master sheet'!$D$14="Hindi","विषय","Subject")</f>
        <v>विषय</v>
      </c>
      <c r="C208" s="975" t="str">
        <f>IF('Master sheet'!$D$14="Hindi","सामयिक परख","Test")</f>
        <v>सामयिक परख</v>
      </c>
      <c r="D208" s="975"/>
      <c r="E208" s="975"/>
      <c r="F208" s="975"/>
      <c r="G208" s="960" t="str">
        <f>IF('Master sheet'!$D$14="Hindi","अर्द्धवार्षिक","Half Yearly")</f>
        <v>अर्द्धवार्षिक</v>
      </c>
      <c r="H208" s="960"/>
      <c r="I208" s="960"/>
      <c r="J208" s="773" t="str">
        <f>IF('Master sheet'!$D$14="Hindi","अर्द्ध वा. तक योग","Total Till H.Y.")</f>
        <v>अर्द्ध वा. तक योग</v>
      </c>
      <c r="K208" s="960" t="str">
        <f>IF('Master sheet'!$D$14="Hindi","वार्षिक","Yearly")</f>
        <v>वार्षिक</v>
      </c>
      <c r="L208" s="960"/>
      <c r="M208" s="960"/>
      <c r="N208" s="742" t="str">
        <f>IF('Master sheet'!$D$14="Hindi","विषय कुल योग ","Subject Total")</f>
        <v xml:space="preserve">विषय कुल योग </v>
      </c>
      <c r="O208" s="954" t="str">
        <f>IF('Master sheet'!$D$14="Hindi","ग्रेड","Grade")</f>
        <v>ग्रेड</v>
      </c>
      <c r="P208" s="985" t="str">
        <f>IF('Master sheet'!$D$14="Hindi","परिणाम","Results")</f>
        <v>परिणाम</v>
      </c>
      <c r="Q208" s="1006"/>
      <c r="R208" s="674" t="str">
        <f>IF('Master sheet'!$D$14="Hindi","विषय","Subject")</f>
        <v>विषय</v>
      </c>
      <c r="S208" s="975" t="str">
        <f>IF('Master sheet'!$D$14="Hindi","सामयिक परख","Test")</f>
        <v>सामयिक परख</v>
      </c>
      <c r="T208" s="975"/>
      <c r="U208" s="975"/>
      <c r="V208" s="975"/>
      <c r="W208" s="960" t="str">
        <f>IF('Master sheet'!$D$14="Hindi","अर्द्धवार्षिक","Half Yearly")</f>
        <v>अर्द्धवार्षिक</v>
      </c>
      <c r="X208" s="960"/>
      <c r="Y208" s="960"/>
      <c r="Z208" s="773" t="str">
        <f>IF('Master sheet'!$D$14="Hindi","अर्द्ध वा. तक योग","Total Till H.Y.")</f>
        <v>अर्द्ध वा. तक योग</v>
      </c>
      <c r="AA208" s="960" t="str">
        <f>IF('Master sheet'!$D$14="Hindi","वार्षिक","Yearly")</f>
        <v>वार्षिक</v>
      </c>
      <c r="AB208" s="960"/>
      <c r="AC208" s="960"/>
      <c r="AD208" s="742" t="str">
        <f>IF('Master sheet'!$D$14="Hindi","विषय कुल योग ","Subject Total")</f>
        <v xml:space="preserve">विषय कुल योग </v>
      </c>
      <c r="AE208" s="954" t="str">
        <f>IF('Master sheet'!$D$14="Hindi","ग्रेड","Grade")</f>
        <v>ग्रेड</v>
      </c>
      <c r="AF208" s="985" t="str">
        <f>IF('Master sheet'!$D$14="Hindi","परिणाम","Results")</f>
        <v>परिणाम</v>
      </c>
    </row>
    <row r="209" spans="1:39" s="41" customFormat="1" ht="90.75" customHeight="1">
      <c r="A209" s="92">
        <f>IF(N206="","",A208+1)</f>
        <v>11</v>
      </c>
      <c r="B209" s="674"/>
      <c r="C209" s="246" t="str">
        <f>IF('Master sheet'!$D$14="Hindi","प्रथम परख ","First Test")</f>
        <v xml:space="preserve">प्रथम परख </v>
      </c>
      <c r="D209" s="246" t="str">
        <f>IF('Master sheet'!$D$14="Hindi","द्वितीय परख","Second Test")</f>
        <v>द्वितीय परख</v>
      </c>
      <c r="E209" s="246" t="str">
        <f>IF('Master sheet'!$D$14="Hindi","तृतीय परख","Third Test")</f>
        <v>तृतीय परख</v>
      </c>
      <c r="F209" s="246" t="str">
        <f>IF('Master sheet'!$D$14="Hindi","कुल योग ","Total")</f>
        <v xml:space="preserve">कुल योग </v>
      </c>
      <c r="G209" s="407" t="str">
        <f>IF('Master sheet'!$D$14="Hindi","लिखित","Written")</f>
        <v>लिखित</v>
      </c>
      <c r="H209" s="407" t="str">
        <f>IF('Master sheet'!$D$14="Hindi","मौखिक","Oral")</f>
        <v>मौखिक</v>
      </c>
      <c r="I209" s="407" t="str">
        <f>IF('Master sheet'!$D$14="Hindi","अर्द्ध वा. योग","H.Y. Total")</f>
        <v>अर्द्ध वा. योग</v>
      </c>
      <c r="J209" s="773"/>
      <c r="K209" s="407" t="str">
        <f>IF('Master sheet'!$D$14="Hindi","लिखित","Written")</f>
        <v>लिखित</v>
      </c>
      <c r="L209" s="407" t="str">
        <f>IF('Master sheet'!$D$14="Hindi","मौखिक","Oral")</f>
        <v>मौखिक</v>
      </c>
      <c r="M209" s="407" t="str">
        <f>IF('Master sheet'!$D$14="Hindi","वार्षिक योग","Yearly Total")</f>
        <v>वार्षिक योग</v>
      </c>
      <c r="N209" s="742"/>
      <c r="O209" s="955"/>
      <c r="P209" s="986"/>
      <c r="Q209" s="1006"/>
      <c r="R209" s="674"/>
      <c r="S209" s="246" t="str">
        <f>IF('Master sheet'!$D$14="Hindi","प्रथम परख ","First Test")</f>
        <v xml:space="preserve">प्रथम परख </v>
      </c>
      <c r="T209" s="246" t="str">
        <f>IF('Master sheet'!$D$14="Hindi","द्वितीय परख","Second Test")</f>
        <v>द्वितीय परख</v>
      </c>
      <c r="U209" s="246" t="str">
        <f>IF('Master sheet'!$D$14="Hindi","तृतीय परख","Third Test")</f>
        <v>तृतीय परख</v>
      </c>
      <c r="V209" s="246" t="str">
        <f>IF('Master sheet'!$D$14="Hindi","कुल योग ","Total")</f>
        <v xml:space="preserve">कुल योग </v>
      </c>
      <c r="W209" s="407" t="str">
        <f>IF('Master sheet'!$D$14="Hindi","लिखित","Written")</f>
        <v>लिखित</v>
      </c>
      <c r="X209" s="407" t="str">
        <f>IF('Master sheet'!$D$14="Hindi","मौखिक","Oral")</f>
        <v>मौखिक</v>
      </c>
      <c r="Y209" s="407" t="str">
        <f>IF('Master sheet'!$D$14="Hindi","अर्द्ध वा. योग","H.Y. Total")</f>
        <v>अर्द्ध वा. योग</v>
      </c>
      <c r="Z209" s="773"/>
      <c r="AA209" s="407" t="str">
        <f>IF('Master sheet'!$D$14="Hindi","लिखित","Written")</f>
        <v>लिखित</v>
      </c>
      <c r="AB209" s="407" t="str">
        <f>IF('Master sheet'!$D$14="Hindi","मौखिक","Oral")</f>
        <v>मौखिक</v>
      </c>
      <c r="AC209" s="407" t="str">
        <f>IF('Master sheet'!$D$14="Hindi","वार्षिक योग","Yearly Total")</f>
        <v>वार्षिक योग</v>
      </c>
      <c r="AD209" s="742"/>
      <c r="AE209" s="955"/>
      <c r="AF209" s="986"/>
    </row>
    <row r="210" spans="1:39" s="41" customFormat="1" ht="15.95" customHeight="1">
      <c r="A210" s="92">
        <f>IF(N206="","",A209+1)</f>
        <v>12</v>
      </c>
      <c r="B210" s="674"/>
      <c r="C210" s="490">
        <v>10</v>
      </c>
      <c r="D210" s="490">
        <v>10</v>
      </c>
      <c r="E210" s="490">
        <v>10</v>
      </c>
      <c r="F210" s="489">
        <f>IF(AND(C210="",D210="",E210=""),"",IF(AND(C210="NA",D210="NA",E210="NA"),"NA",SUM(C210:E210)))</f>
        <v>30</v>
      </c>
      <c r="G210" s="490">
        <v>50</v>
      </c>
      <c r="H210" s="490">
        <v>20</v>
      </c>
      <c r="I210" s="489">
        <f>IF(AND(G210="",H210=""),"",IF(AND(G210="NA",H210="NA"),"NA",SUM(G210:H210)))</f>
        <v>70</v>
      </c>
      <c r="J210" s="491">
        <f>IF(AND(I210="",F210=""),"",IF(AND(I210="NA",F210="NA"),"NA",SUM(I210,F210)))</f>
        <v>100</v>
      </c>
      <c r="K210" s="490">
        <v>60</v>
      </c>
      <c r="L210" s="490">
        <v>40</v>
      </c>
      <c r="M210" s="489">
        <f>IF(AND(K210="",L210=""),"",IF(AND(K210="NA",L210="NA"),"NA",SUM(K210:L210)))</f>
        <v>100</v>
      </c>
      <c r="N210" s="491">
        <f>IF(AND(J210="",M210=""),"",IF(AND(J210="NA",M210="NA"),"NA",SUM(J210,M210)))</f>
        <v>200</v>
      </c>
      <c r="O210" s="956"/>
      <c r="P210" s="987"/>
      <c r="Q210" s="1006"/>
      <c r="R210" s="674"/>
      <c r="S210" s="490">
        <v>10</v>
      </c>
      <c r="T210" s="490">
        <v>10</v>
      </c>
      <c r="U210" s="490">
        <v>10</v>
      </c>
      <c r="V210" s="489">
        <f>IF(AND(S210="",T210="",U210=""),"",IF(AND(S210="NA",T210="NA",U210="NA"),"NA",SUM(S210:U210)))</f>
        <v>30</v>
      </c>
      <c r="W210" s="490">
        <v>50</v>
      </c>
      <c r="X210" s="490">
        <v>20</v>
      </c>
      <c r="Y210" s="489">
        <f>IF(AND(W210="",X210=""),"",IF(AND(W210="NA",X210="NA"),"NA",SUM(W210:X210)))</f>
        <v>70</v>
      </c>
      <c r="Z210" s="491">
        <f>IF(AND(Y210="",V210=""),"",IF(AND(Y210="NA",V210="NA"),"NA",SUM(Y210,V210)))</f>
        <v>100</v>
      </c>
      <c r="AA210" s="490">
        <v>60</v>
      </c>
      <c r="AB210" s="490">
        <v>40</v>
      </c>
      <c r="AC210" s="489">
        <f>IF(AND(AA210="",AB210=""),"",IF(AND(AA210="NA",AB210="NA"),"NA",SUM(AA210:AB210)))</f>
        <v>100</v>
      </c>
      <c r="AD210" s="491">
        <f>IF(AND(Z210="",AC210=""),"",IF(AND(Z210="NA",AC210="NA"),"NA",SUM(Z210,AC210)))</f>
        <v>200</v>
      </c>
      <c r="AE210" s="956"/>
      <c r="AF210" s="987"/>
    </row>
    <row r="211" spans="1:39" s="41" customFormat="1" ht="21" customHeight="1">
      <c r="A211" s="92">
        <f>IF(N206="","",A210+1)</f>
        <v>13</v>
      </c>
      <c r="B211" s="410" t="str">
        <f>IF('Result Sheet'!$K$208="","",'Result Sheet'!$K$208)</f>
        <v>हिंदी</v>
      </c>
      <c r="C211" s="497">
        <f>IFERROR(IF(AND(N206=""),"",VLOOKUP(N206,Marks,11,0)),"")</f>
        <v>9</v>
      </c>
      <c r="D211" s="497">
        <f>IFERROR(IF(AND(N206=""),"",VLOOKUP(N206,Marks,12,0)),"")</f>
        <v>8</v>
      </c>
      <c r="E211" s="497">
        <f>IFERROR(IF(AND(N206=""),"",VLOOKUP(N206,Marks,13,0)),"")</f>
        <v>10</v>
      </c>
      <c r="F211" s="496">
        <f>IFERROR(IF(AND(N206=""),"",VLOOKUP(N206,Marks,14,0)),"")</f>
        <v>27</v>
      </c>
      <c r="G211" s="497">
        <f>IFERROR(IF(AND(N206=""),"",VLOOKUP(N206,Marks,15,0)),"")</f>
        <v>47</v>
      </c>
      <c r="H211" s="497">
        <f>IFERROR(IF(AND(N206=""),"",VLOOKUP(N206,Marks,16,0)),"")</f>
        <v>19</v>
      </c>
      <c r="I211" s="496">
        <f>IFERROR(IF(AND(N206=""),"",VLOOKUP(N206,Marks,17,0)),"")</f>
        <v>66</v>
      </c>
      <c r="J211" s="494">
        <f>IFERROR(IF(AND(N206=""),"",VLOOKUP(N206,Marks,18,0)),"")</f>
        <v>93</v>
      </c>
      <c r="K211" s="497">
        <f>IFERROR(IF(AND(N206=""),"",VLOOKUP(N206,Marks,19,0)),"")</f>
        <v>53</v>
      </c>
      <c r="L211" s="497">
        <f>IFERROR(IF(AND(N206=""),"",VLOOKUP(N206,Marks,20,0)),"")</f>
        <v>37</v>
      </c>
      <c r="M211" s="496">
        <f>IFERROR(IF(AND(N206=""),"",VLOOKUP(N206,Marks,21,0)),"")</f>
        <v>90</v>
      </c>
      <c r="N211" s="495">
        <f>IFERROR(IF(AND(N206=""),"",VLOOKUP(N206,Marks,22,0)),"")</f>
        <v>183</v>
      </c>
      <c r="O211" s="73" t="str">
        <f>IFERROR(IF(AND(N206=""),"",VLOOKUP(N206,Marks,28,0)),"")</f>
        <v>A</v>
      </c>
      <c r="P211" s="201" t="str">
        <f>IFERROR(IF(AND(N206=""),"",VLOOKUP(N206,Marks,26,0)),"")</f>
        <v>P</v>
      </c>
      <c r="Q211" s="1006"/>
      <c r="R211" s="410" t="str">
        <f>IF('Result Sheet'!$K$208="","",'Result Sheet'!$K$208)</f>
        <v>हिंदी</v>
      </c>
      <c r="S211" s="497">
        <f>IFERROR(IF(AND(AD206=""),"",VLOOKUP(AD206,Marks,11,0)),"")</f>
        <v>9</v>
      </c>
      <c r="T211" s="497">
        <f>IFERROR(IF(AND(AD206=""),"",VLOOKUP(AD206,Marks,12,0)),"")</f>
        <v>8</v>
      </c>
      <c r="U211" s="497">
        <f>IFERROR(IF(AND(AD206=""),"",VLOOKUP(AD206,Marks,13,0)),"")</f>
        <v>10</v>
      </c>
      <c r="V211" s="496">
        <f>IFERROR(IF(AND(AD206=""),"",VLOOKUP(AD206,Marks,14,0)),"")</f>
        <v>27</v>
      </c>
      <c r="W211" s="497">
        <f>IFERROR(IF(AND(AD206=""),"",VLOOKUP(AD206,Marks,15,0)),"")</f>
        <v>48</v>
      </c>
      <c r="X211" s="497">
        <f>IFERROR(IF(AND(AD206=""),"",VLOOKUP(AD206,Marks,16,0)),"")</f>
        <v>19</v>
      </c>
      <c r="Y211" s="496">
        <f>IFERROR(IF(AND(AD206=""),"",VLOOKUP(AD206,Marks,17,0)),"")</f>
        <v>67</v>
      </c>
      <c r="Z211" s="494">
        <f>IFERROR(IF(AND(AD206=""),"",VLOOKUP(AD206,Marks,18,0)),"")</f>
        <v>94</v>
      </c>
      <c r="AA211" s="497">
        <f>IFERROR(IF(AND(AD206=""),"",VLOOKUP(AD206,Marks,19,0)),"")</f>
        <v>45</v>
      </c>
      <c r="AB211" s="497">
        <f>IFERROR(IF(AND(AD206=""),"",VLOOKUP(AD206,Marks,20,0)),"")</f>
        <v>37</v>
      </c>
      <c r="AC211" s="496">
        <f>IFERROR(IF(AND(AD206=""),"",VLOOKUP(AD206,Marks,21,0)),"")</f>
        <v>82</v>
      </c>
      <c r="AD211" s="495">
        <f>IFERROR(IF(AND(AD206=""),"",VLOOKUP(AD206,Marks,22,0)),"")</f>
        <v>176</v>
      </c>
      <c r="AE211" s="73" t="str">
        <f>IFERROR(IF(AND(AD206=""),"",VLOOKUP(AD206,Marks,28,0)),"")</f>
        <v>A</v>
      </c>
      <c r="AF211" s="201" t="str">
        <f>IFERROR(IF(AND(AD206=""),"",VLOOKUP(AD206,Marks,26,0)),"")</f>
        <v>P</v>
      </c>
      <c r="AJ211" s="499"/>
      <c r="AK211" s="499"/>
      <c r="AL211" s="499"/>
      <c r="AM211" s="499"/>
    </row>
    <row r="212" spans="1:39" s="41" customFormat="1" ht="15.95" customHeight="1">
      <c r="A212" s="92">
        <f>IF(N206="","",A211+1)</f>
        <v>14</v>
      </c>
      <c r="B212" s="410"/>
      <c r="C212" s="490">
        <v>5</v>
      </c>
      <c r="D212" s="490">
        <v>5</v>
      </c>
      <c r="E212" s="490">
        <v>5</v>
      </c>
      <c r="F212" s="489">
        <f>IF(AND(C212="",D212="",E212=""),"",IF(AND(C212="NA",D212="NA",E212="NA"),"NA",SUM(C212:E212)))</f>
        <v>15</v>
      </c>
      <c r="G212" s="490">
        <v>25</v>
      </c>
      <c r="H212" s="490">
        <v>10</v>
      </c>
      <c r="I212" s="489">
        <f>IF(AND(G212="",H212=""),"",IF(AND(G212="NA",H212="NA"),"NA",SUM(G212:H212)))</f>
        <v>35</v>
      </c>
      <c r="J212" s="491">
        <f>IF(AND(I212="",F212=""),"",IF(AND(I212="NA",F212="NA"),"NA",SUM(I212,F212)))</f>
        <v>50</v>
      </c>
      <c r="K212" s="490">
        <v>30</v>
      </c>
      <c r="L212" s="490">
        <v>20</v>
      </c>
      <c r="M212" s="489">
        <f>IF(AND(K212="",L212=""),"",IF(AND(K212="NA",L212="NA"),"NA",SUM(K212:L212)))</f>
        <v>50</v>
      </c>
      <c r="N212" s="491">
        <f>IF(AND(J212="",M212=""),"",IF(AND(J212="NA",M212="NA"),"NA",SUM(J212,M212)))</f>
        <v>100</v>
      </c>
      <c r="O212" s="990"/>
      <c r="P212" s="991"/>
      <c r="Q212" s="1006"/>
      <c r="R212" s="410"/>
      <c r="S212" s="490">
        <v>5</v>
      </c>
      <c r="T212" s="490">
        <v>5</v>
      </c>
      <c r="U212" s="490">
        <v>5</v>
      </c>
      <c r="V212" s="489">
        <f>IF(AND(S212="",T212="",U212=""),"",IF(AND(S212="NA",T212="NA",U212="NA"),"NA",SUM(S212:U212)))</f>
        <v>15</v>
      </c>
      <c r="W212" s="490">
        <v>25</v>
      </c>
      <c r="X212" s="490">
        <v>10</v>
      </c>
      <c r="Y212" s="489">
        <f>IF(AND(W212="",X212=""),"",IF(AND(W212="NA",X212="NA"),"NA",SUM(W212:X212)))</f>
        <v>35</v>
      </c>
      <c r="Z212" s="491">
        <f>IF(AND(Y212="",V212=""),"",IF(AND(Y212="NA",V212="NA"),"NA",SUM(Y212,V212)))</f>
        <v>50</v>
      </c>
      <c r="AA212" s="490">
        <v>30</v>
      </c>
      <c r="AB212" s="490">
        <v>20</v>
      </c>
      <c r="AC212" s="489">
        <f>IF(AND(AA212="",AB212=""),"",IF(AND(AA212="NA",AB212="NA"),"NA",SUM(AA212:AB212)))</f>
        <v>50</v>
      </c>
      <c r="AD212" s="491">
        <f>IF(AND(Z212="",AC212=""),"",IF(AND(Z212="NA",AC212="NA"),"NA",SUM(Z212,AC212)))</f>
        <v>100</v>
      </c>
      <c r="AE212" s="990"/>
      <c r="AF212" s="991"/>
      <c r="AJ212" s="499"/>
      <c r="AK212" s="499"/>
      <c r="AL212" s="499"/>
      <c r="AM212" s="499"/>
    </row>
    <row r="213" spans="1:39" s="41" customFormat="1" ht="21" customHeight="1">
      <c r="A213" s="92">
        <f>IF(N206="","",A212+1)</f>
        <v>15</v>
      </c>
      <c r="B213" s="410" t="str">
        <f>IF('Result Sheet'!$AD$208="","",'Result Sheet'!$AD$208)</f>
        <v>अंग्रेजी</v>
      </c>
      <c r="C213" s="497">
        <f>IFERROR(IF(AND(N206=""),"",VLOOKUP(N206,Marks,29,0)),"")</f>
        <v>5</v>
      </c>
      <c r="D213" s="497">
        <f>IFERROR(IF(AND(N206=""),"",VLOOKUP(N206,Marks,30,0)),"")</f>
        <v>4</v>
      </c>
      <c r="E213" s="497">
        <f>IFERROR(IF(AND(N206=""),"",VLOOKUP(N206,Marks,31,0)),"")</f>
        <v>5</v>
      </c>
      <c r="F213" s="496">
        <f>IFERROR(IF(AND(N206=""),"",VLOOKUP(N206,Marks,32,0)),"")</f>
        <v>14</v>
      </c>
      <c r="G213" s="497">
        <f>IFERROR(IF(AND(N206=""),"",VLOOKUP(N206,Marks,33,0)),"")</f>
        <v>17</v>
      </c>
      <c r="H213" s="497">
        <f>IFERROR(IF(AND(N206=""),"",VLOOKUP(N206,Marks,34,0)),"")</f>
        <v>9</v>
      </c>
      <c r="I213" s="496">
        <f>IFERROR(IF(AND(N206=""),"",VLOOKUP(N206,Marks,35,0)),"")</f>
        <v>26</v>
      </c>
      <c r="J213" s="494">
        <f>IFERROR(IF(AND(N206=""),"",VLOOKUP(N206,Marks,36,0)),"")</f>
        <v>40</v>
      </c>
      <c r="K213" s="497">
        <f>IFERROR(IF(AND(N206=""),"",VLOOKUP(N206,Marks,37,0)),"")</f>
        <v>24</v>
      </c>
      <c r="L213" s="497">
        <f>IFERROR(IF(AND(N206=""),"",VLOOKUP(N206,Marks,38,0)),"")</f>
        <v>13</v>
      </c>
      <c r="M213" s="496">
        <f>IFERROR(IF(AND(N206=""),"",VLOOKUP(N206,Marks,39,0)),"")</f>
        <v>37</v>
      </c>
      <c r="N213" s="495">
        <f>IFERROR(IF(AND(N206=""),"",VLOOKUP(N206,Marks,40,0)),"")</f>
        <v>77</v>
      </c>
      <c r="O213" s="73" t="str">
        <f>IFERROR(IF(AND(N206=""),"",VLOOKUP(N206,Marks,46,0)),"")</f>
        <v>B</v>
      </c>
      <c r="P213" s="201" t="str">
        <f>IFERROR(IF(AND(N206=""),"",VLOOKUP(N206,Marks,44,0)),"")</f>
        <v>P</v>
      </c>
      <c r="Q213" s="1006"/>
      <c r="R213" s="410" t="str">
        <f>IF('Result Sheet'!$AD$208="","",'Result Sheet'!$AD$208)</f>
        <v>अंग्रेजी</v>
      </c>
      <c r="S213" s="497">
        <f>IFERROR(IF(AND(AD206=""),"",VLOOKUP(AD206,Marks,29,0)),"")</f>
        <v>5</v>
      </c>
      <c r="T213" s="497">
        <f>IFERROR(IF(AND(AD206=""),"",VLOOKUP(AD206,Marks,30,0)),"")</f>
        <v>4</v>
      </c>
      <c r="U213" s="497">
        <f>IFERROR(IF(AND(AD206=""),"",VLOOKUP(AD206,Marks,31,0)),"")</f>
        <v>5</v>
      </c>
      <c r="V213" s="496">
        <f>IFERROR(IF(AND(AD206=""),"",VLOOKUP(AD206,Marks,32,0)),"")</f>
        <v>14</v>
      </c>
      <c r="W213" s="497">
        <f>IFERROR(IF(AND(AD206=""),"",VLOOKUP(AD206,Marks,33,0)),"")</f>
        <v>18</v>
      </c>
      <c r="X213" s="497">
        <f>IFERROR(IF(AND(AD206=""),"",VLOOKUP(AD206,Marks,34,0)),"")</f>
        <v>9</v>
      </c>
      <c r="Y213" s="496">
        <f>IFERROR(IF(AND(AD206=""),"",VLOOKUP(AD206,Marks,35,0)),"")</f>
        <v>27</v>
      </c>
      <c r="Z213" s="494">
        <f>IFERROR(IF(AND(AD206=""),"",VLOOKUP(AD206,Marks,36,0)),"")</f>
        <v>41</v>
      </c>
      <c r="AA213" s="497">
        <f>IFERROR(IF(AND(AD206=""),"",VLOOKUP(AD206,Marks,37,0)),"")</f>
        <v>24</v>
      </c>
      <c r="AB213" s="497">
        <f>IFERROR(IF(AND(AD206=""),"",VLOOKUP(AD206,Marks,38,0)),"")</f>
        <v>14</v>
      </c>
      <c r="AC213" s="496">
        <f>IFERROR(IF(AND(AD206=""),"",VLOOKUP(AD206,Marks,39,0)),"")</f>
        <v>38</v>
      </c>
      <c r="AD213" s="495">
        <f>IFERROR(IF(AND(AD206=""),"",VLOOKUP(AD206,Marks,40,0)),"")</f>
        <v>79</v>
      </c>
      <c r="AE213" s="73" t="str">
        <f>IFERROR(IF(AND(AD206=""),"",VLOOKUP(AD206,Marks,46,0)),"")</f>
        <v>B</v>
      </c>
      <c r="AF213" s="201" t="str">
        <f>IFERROR(IF(AND(AD206=""),"",VLOOKUP(AD206,Marks,44,0)),"")</f>
        <v>P</v>
      </c>
      <c r="AJ213" s="499"/>
      <c r="AK213" s="499"/>
      <c r="AL213" s="499"/>
      <c r="AM213" s="499"/>
    </row>
    <row r="214" spans="1:39" s="41" customFormat="1" ht="15.95" customHeight="1">
      <c r="A214" s="92">
        <f>IF(N206="","",A213+1)</f>
        <v>16</v>
      </c>
      <c r="B214" s="410"/>
      <c r="C214" s="490">
        <v>10</v>
      </c>
      <c r="D214" s="490">
        <v>10</v>
      </c>
      <c r="E214" s="490">
        <v>10</v>
      </c>
      <c r="F214" s="489">
        <f>IF(AND(C214="",D214="",E214=""),"",IF(AND(C214="NA",D214="NA",E214="NA"),"NA",SUM(C214:E214)))</f>
        <v>30</v>
      </c>
      <c r="G214" s="490">
        <v>50</v>
      </c>
      <c r="H214" s="490">
        <v>20</v>
      </c>
      <c r="I214" s="489">
        <f>IF(AND(G214="",H214=""),"",IF(AND(G214="NA",H214="NA"),"NA",SUM(G214:H214)))</f>
        <v>70</v>
      </c>
      <c r="J214" s="491">
        <f>IF(AND(I214="",F214=""),"",IF(AND(I214="NA",F214="NA"),"NA",SUM(I214,F214)))</f>
        <v>100</v>
      </c>
      <c r="K214" s="490">
        <v>60</v>
      </c>
      <c r="L214" s="490">
        <v>40</v>
      </c>
      <c r="M214" s="489">
        <f>IF(AND(K214="",L214=""),"",IF(AND(K214="NA",L214="NA"),"NA",SUM(K214:L214)))</f>
        <v>100</v>
      </c>
      <c r="N214" s="491">
        <f>IF(AND(J214="",M214=""),"",IF(AND(J214="NA",M214="NA"),"NA",SUM(J214,M214)))</f>
        <v>200</v>
      </c>
      <c r="O214" s="990"/>
      <c r="P214" s="991"/>
      <c r="Q214" s="1006"/>
      <c r="R214" s="410"/>
      <c r="S214" s="490">
        <v>10</v>
      </c>
      <c r="T214" s="490">
        <v>10</v>
      </c>
      <c r="U214" s="490">
        <v>10</v>
      </c>
      <c r="V214" s="489">
        <f>IF(AND(S214="",T214="",U214=""),"",IF(AND(S214="NA",T214="NA",U214="NA"),"NA",SUM(S214:U214)))</f>
        <v>30</v>
      </c>
      <c r="W214" s="490">
        <v>50</v>
      </c>
      <c r="X214" s="490">
        <v>20</v>
      </c>
      <c r="Y214" s="489">
        <f>IF(AND(W214="",X214=""),"",IF(AND(W214="NA",X214="NA"),"NA",SUM(W214:X214)))</f>
        <v>70</v>
      </c>
      <c r="Z214" s="491">
        <f>IF(AND(Y214="",V214=""),"",IF(AND(Y214="NA",V214="NA"),"NA",SUM(Y214,V214)))</f>
        <v>100</v>
      </c>
      <c r="AA214" s="490">
        <v>60</v>
      </c>
      <c r="AB214" s="490">
        <v>40</v>
      </c>
      <c r="AC214" s="489">
        <f>IF(AND(AA214="",AB214=""),"",IF(AND(AA214="NA",AB214="NA"),"NA",SUM(AA214:AB214)))</f>
        <v>100</v>
      </c>
      <c r="AD214" s="491">
        <f>IF(AND(Z214="",AC214=""),"",IF(AND(Z214="NA",AC214="NA"),"NA",SUM(Z214,AC214)))</f>
        <v>200</v>
      </c>
      <c r="AE214" s="990"/>
      <c r="AF214" s="991"/>
      <c r="AJ214" s="499"/>
      <c r="AK214" s="499"/>
      <c r="AL214" s="499"/>
      <c r="AM214" s="499"/>
    </row>
    <row r="215" spans="1:39" s="41" customFormat="1" ht="21" customHeight="1">
      <c r="A215" s="92">
        <f>IF(N206="","",A214+1)</f>
        <v>17</v>
      </c>
      <c r="B215" s="410" t="str">
        <f>IF('Result Sheet'!$AV$208="","",'Result Sheet'!$AV$208)</f>
        <v>गणित</v>
      </c>
      <c r="C215" s="497">
        <f>IFERROR(IF(AND(N206=""),"",VLOOKUP(N206,Marks,47,0)),"")</f>
        <v>10</v>
      </c>
      <c r="D215" s="497">
        <f>IFERROR(IF(AND(N206=""),"",VLOOKUP(N206,Marks,48,0)),"")</f>
        <v>9</v>
      </c>
      <c r="E215" s="497">
        <f>IFERROR(IF(AND(N206=""),"",VLOOKUP(N206,Marks,49,0)),"")</f>
        <v>8</v>
      </c>
      <c r="F215" s="496">
        <f>IFERROR(IF(AND(N206=""),"",VLOOKUP(N206,Marks,50,0)),"")</f>
        <v>27</v>
      </c>
      <c r="G215" s="497">
        <f>IFERROR(IF(AND(N206=""),"",VLOOKUP(N206,Marks,51,0)),"")</f>
        <v>41</v>
      </c>
      <c r="H215" s="497">
        <f>IFERROR(IF(AND(N206=""),"",VLOOKUP(N206,Marks,52,0)),"")</f>
        <v>14</v>
      </c>
      <c r="I215" s="496">
        <f>IFERROR(IF(AND(N206=""),"",VLOOKUP(N206,Marks,53,0)),"")</f>
        <v>55</v>
      </c>
      <c r="J215" s="494">
        <f>IFERROR(IF(AND(N206=""),"",VLOOKUP(N206,Marks,54,0)),"")</f>
        <v>82</v>
      </c>
      <c r="K215" s="497">
        <f>IFERROR(IF(AND(N206=""),"",VLOOKUP(N206,Marks,55,0)),"")</f>
        <v>52</v>
      </c>
      <c r="L215" s="497">
        <f>IFERROR(IF(AND(N206=""),"",VLOOKUP(N206,Marks,56,0)),"")</f>
        <v>37</v>
      </c>
      <c r="M215" s="496">
        <f>IFERROR(IF(AND(N206=""),"",VLOOKUP(N206,Marks,57,0)),"")</f>
        <v>89</v>
      </c>
      <c r="N215" s="495">
        <f>IFERROR(IF(AND(N206=""),"",VLOOKUP(N206,Marks,58,0)),"")</f>
        <v>171</v>
      </c>
      <c r="O215" s="73" t="str">
        <f>IFERROR(IF(AND(N206=""),"",VLOOKUP(N206,Marks,64,0)),"")</f>
        <v>A</v>
      </c>
      <c r="P215" s="201" t="str">
        <f>IFERROR(IF(AND(N206=""),"",VLOOKUP(N206,Marks,62,0)),"")</f>
        <v>P</v>
      </c>
      <c r="Q215" s="1006"/>
      <c r="R215" s="410" t="str">
        <f>IF('Result Sheet'!$AV$208="","",'Result Sheet'!$AV$208)</f>
        <v>गणित</v>
      </c>
      <c r="S215" s="497">
        <f>IFERROR(IF(AND(AD206=""),"",VLOOKUP(AD206,Marks,47,0)),"")</f>
        <v>10</v>
      </c>
      <c r="T215" s="497">
        <f>IFERROR(IF(AND(AD206=""),"",VLOOKUP(AD206,Marks,48,0)),"")</f>
        <v>9</v>
      </c>
      <c r="U215" s="497">
        <f>IFERROR(IF(AND(AD206=""),"",VLOOKUP(AD206,Marks,49,0)),"")</f>
        <v>8</v>
      </c>
      <c r="V215" s="496">
        <f>IFERROR(IF(AND(AD206=""),"",VLOOKUP(AD206,Marks,50,0)),"")</f>
        <v>27</v>
      </c>
      <c r="W215" s="497">
        <f>IFERROR(IF(AND(AD206=""),"",VLOOKUP(AD206,Marks,51,0)),"")</f>
        <v>42</v>
      </c>
      <c r="X215" s="497">
        <f>IFERROR(IF(AND(AD206=""),"",VLOOKUP(AD206,Marks,52,0)),"")</f>
        <v>14</v>
      </c>
      <c r="Y215" s="496">
        <f>IFERROR(IF(AND(AD206=""),"",VLOOKUP(AD206,Marks,53,0)),"")</f>
        <v>56</v>
      </c>
      <c r="Z215" s="494">
        <f>IFERROR(IF(AND(AD206=""),"",VLOOKUP(AD206,Marks,54,0)),"")</f>
        <v>83</v>
      </c>
      <c r="AA215" s="497">
        <f>IFERROR(IF(AND(AD206=""),"",VLOOKUP(AD206,Marks,55,0)),"")</f>
        <v>53</v>
      </c>
      <c r="AB215" s="497">
        <f>IFERROR(IF(AND(AD206=""),"",VLOOKUP(AD206,Marks,56,0)),"")</f>
        <v>37</v>
      </c>
      <c r="AC215" s="496">
        <f>IFERROR(IF(AND(AD206=""),"",VLOOKUP(AD206,Marks,57,0)),"")</f>
        <v>90</v>
      </c>
      <c r="AD215" s="495">
        <f>IFERROR(IF(AND(AD206=""),"",VLOOKUP(AD206,Marks,58,0)),"")</f>
        <v>173</v>
      </c>
      <c r="AE215" s="73" t="str">
        <f>IFERROR(IF(AND(AD206=""),"",VLOOKUP(AD206,Marks,64,0)),"")</f>
        <v>A</v>
      </c>
      <c r="AF215" s="201" t="str">
        <f>IFERROR(IF(AND(AD206=""),"",VLOOKUP(AD206,Marks,62,0)),"")</f>
        <v>P</v>
      </c>
      <c r="AJ215" s="499"/>
      <c r="AK215" s="499"/>
      <c r="AL215" s="499"/>
      <c r="AM215" s="499"/>
    </row>
    <row r="216" spans="1:39" s="41" customFormat="1" ht="21" customHeight="1">
      <c r="A216" s="92">
        <f>IF(N206="","",A215+1)</f>
        <v>18</v>
      </c>
      <c r="B216" s="410" t="str">
        <f>IF('Result Sheet'!$BN$208="","",'Result Sheet'!$BN$208)</f>
        <v>पर्यावरण अध्ययन</v>
      </c>
      <c r="C216" s="497">
        <f>IFERROR(IF(AND(N206=""),"",VLOOKUP(N206,Marks,65,0)),"")</f>
        <v>10</v>
      </c>
      <c r="D216" s="497">
        <f>IFERROR(IF(AND(N206=""),"",VLOOKUP(N206,Marks,66,0)),"")</f>
        <v>10</v>
      </c>
      <c r="E216" s="497">
        <f>IFERROR(IF(AND(N206=""),"",VLOOKUP(N206,Marks,67,0)),"")</f>
        <v>9</v>
      </c>
      <c r="F216" s="496">
        <f>IFERROR(IF(AND(N206=""),"",VLOOKUP(N206,Marks,68,0)),"")</f>
        <v>29</v>
      </c>
      <c r="G216" s="497">
        <f>IFERROR(IF(AND(N206=""),"",VLOOKUP(N206,Marks,69,0)),"")</f>
        <v>41</v>
      </c>
      <c r="H216" s="497">
        <f>IFERROR(IF(AND(N206=""),"",VLOOKUP(N206,Marks,70,0)),"")</f>
        <v>18</v>
      </c>
      <c r="I216" s="496">
        <f>IFERROR(IF(AND(N206=""),"",VLOOKUP(N206,Marks,71,0)),"")</f>
        <v>59</v>
      </c>
      <c r="J216" s="494">
        <f>IFERROR(IF(AND(N206=""),"",VLOOKUP(N206,Marks,72,0)),"")</f>
        <v>88</v>
      </c>
      <c r="K216" s="497">
        <f>IFERROR(IF(AND(N206=""),"",VLOOKUP(N206,Marks,73,0)),"")</f>
        <v>32</v>
      </c>
      <c r="L216" s="497">
        <f>IFERROR(IF(AND(N206=""),"",VLOOKUP(N206,Marks,74,0)),"")</f>
        <v>37</v>
      </c>
      <c r="M216" s="496">
        <f>IFERROR(IF(AND(N206=""),"",VLOOKUP(N206,Marks,75,0)),"")</f>
        <v>69</v>
      </c>
      <c r="N216" s="495">
        <f>IFERROR(IF(AND(N206=""),"",VLOOKUP(N206,Marks,76,0)),"")</f>
        <v>157</v>
      </c>
      <c r="O216" s="73" t="str">
        <f>IFERROR(IF(AND(N206=""),"",VLOOKUP(N206,Marks,82,0)),"")</f>
        <v>B</v>
      </c>
      <c r="P216" s="201" t="str">
        <f>IFERROR(IF(AND(N206=""),"",VLOOKUP(N206,Marks,80,0)),"")</f>
        <v>P</v>
      </c>
      <c r="Q216" s="1006"/>
      <c r="R216" s="410" t="str">
        <f>IF('Result Sheet'!$BN$208="","",'Result Sheet'!$BN$208)</f>
        <v>पर्यावरण अध्ययन</v>
      </c>
      <c r="S216" s="497">
        <f>IFERROR(IF(AND(AD206=""),"",VLOOKUP(AD206,Marks,65,0)),"")</f>
        <v>10</v>
      </c>
      <c r="T216" s="497">
        <f>IFERROR(IF(AND(AD206=""),"",VLOOKUP(AD206,Marks,66,0)),"")</f>
        <v>10</v>
      </c>
      <c r="U216" s="497">
        <f>IFERROR(IF(AND(AD206=""),"",VLOOKUP(AD206,Marks,67,0)),"")</f>
        <v>9</v>
      </c>
      <c r="V216" s="496">
        <f>IFERROR(IF(AND(AD206=""),"",VLOOKUP(AD206,Marks,68,0)),"")</f>
        <v>29</v>
      </c>
      <c r="W216" s="497">
        <f>IFERROR(IF(AND(AD206=""),"",VLOOKUP(AD206,Marks,69,0)),"")</f>
        <v>40</v>
      </c>
      <c r="X216" s="497">
        <f>IFERROR(IF(AND(AD206=""),"",VLOOKUP(AD206,Marks,70,0)),"")</f>
        <v>18</v>
      </c>
      <c r="Y216" s="496">
        <f>IFERROR(IF(AND(AD206=""),"",VLOOKUP(AD206,Marks,71,0)),"")</f>
        <v>58</v>
      </c>
      <c r="Z216" s="494">
        <f>IFERROR(IF(AND(AD206=""),"",VLOOKUP(AD206,Marks,72,0)),"")</f>
        <v>87</v>
      </c>
      <c r="AA216" s="497">
        <f>IFERROR(IF(AND(AD206=""),"",VLOOKUP(AD206,Marks,73,0)),"")</f>
        <v>35</v>
      </c>
      <c r="AB216" s="497">
        <f>IFERROR(IF(AND(AD206=""),"",VLOOKUP(AD206,Marks,74,0)),"")</f>
        <v>37</v>
      </c>
      <c r="AC216" s="496">
        <f>IFERROR(IF(AND(AD206=""),"",VLOOKUP(AD206,Marks,75,0)),"")</f>
        <v>72</v>
      </c>
      <c r="AD216" s="495">
        <f>IFERROR(IF(AND(AD206=""),"",VLOOKUP(AD206,Marks,76,0)),"")</f>
        <v>159</v>
      </c>
      <c r="AE216" s="73" t="str">
        <f>IFERROR(IF(AND(AD206=""),"",VLOOKUP(AD206,Marks,82,0)),"")</f>
        <v>B</v>
      </c>
      <c r="AF216" s="201" t="str">
        <f>IFERROR(IF(AND(AD206=""),"",VLOOKUP(AD206,Marks,80,0)),"")</f>
        <v>P</v>
      </c>
      <c r="AJ216" s="499"/>
      <c r="AK216" s="499"/>
      <c r="AL216" s="499"/>
      <c r="AM216" s="499"/>
    </row>
    <row r="217" spans="1:39" s="41" customFormat="1" ht="23.1" customHeight="1">
      <c r="A217" s="92">
        <f>IF(N206="","",A216+1)</f>
        <v>19</v>
      </c>
      <c r="B217" s="284" t="str">
        <f>IF('Master sheet'!$D$14="Hindi","कुल योग","Total")</f>
        <v>कुल योग</v>
      </c>
      <c r="C217" s="494">
        <f>IF(AND(N206=""),"",IF(AND(C211="",C213="",C215="",C216=""),"",SUM(C211:C216)))</f>
        <v>49</v>
      </c>
      <c r="D217" s="494">
        <f>IF(AND(N206=""),"",IF(AND(D211="",D213="",D215="",D216=""),"",SUM(D211:D216)))</f>
        <v>46</v>
      </c>
      <c r="E217" s="494">
        <f>IF(AND(N206=""),"",IF(AND(E211="",E213="",E215="",E216=""),"",SUM(E211:E216)))</f>
        <v>47</v>
      </c>
      <c r="F217" s="494">
        <f>IF(AND(N206=""),"",IF(AND(F211="",F213="",F215="",F216=""),"",SUM(F211:F216)))</f>
        <v>142</v>
      </c>
      <c r="G217" s="494">
        <f>IF(AND(N206=""),"",IF(AND(G211="",G213="",G215="",G216=""),"",SUM(G211:G216)))</f>
        <v>221</v>
      </c>
      <c r="H217" s="494">
        <f>IF(AND(N206=""),"",IF(AND(H211="",H213="",H215="",H216=""),"",SUM(H211:H216)))</f>
        <v>90</v>
      </c>
      <c r="I217" s="494">
        <f>IF(AND(N206=""),"",IF(AND(I211="",I213="",I215="",I216=""),"",SUM(I211:I216)))</f>
        <v>311</v>
      </c>
      <c r="J217" s="494">
        <f>IF(AND(N206=""),"",IF(AND(J211="",J213="",J215="",J216=""),"",SUM(J211:J216)))</f>
        <v>453</v>
      </c>
      <c r="K217" s="494">
        <f>IF(AND(N206=""),"",IF(AND(K211="",K213="",K215="",K216=""),"",SUM(K211:K216)))</f>
        <v>251</v>
      </c>
      <c r="L217" s="494">
        <f>IF(AND(N206=""),"",IF(AND(L211="",L213="",L215="",L216=""),"",SUM(L211:L216)))</f>
        <v>184</v>
      </c>
      <c r="M217" s="494">
        <f>IF(AND(N206=""),"",IF(AND(M211="",M213="",M215="",M216=""),"",SUM(M211:M216)))</f>
        <v>435</v>
      </c>
      <c r="N217" s="494">
        <f>IF(AND(N206=""),"",IF(AND(N211="",N213="",N215="",N216=""),"",SUM(N211:N216)))</f>
        <v>888</v>
      </c>
      <c r="O217" s="492" t="str">
        <f>IFERROR(IF(AND(N206=""),"",VLOOKUP(N206,Marks,152,0)),"")</f>
        <v>B</v>
      </c>
      <c r="P217" s="493" t="str">
        <f>IF(AND(P211="P",P213="P",P215="P",P216="P"),"P","")</f>
        <v>P</v>
      </c>
      <c r="Q217" s="1006"/>
      <c r="R217" s="284" t="str">
        <f>IF('Master sheet'!$D$14="Hindi","कुल योग","Total")</f>
        <v>कुल योग</v>
      </c>
      <c r="S217" s="494">
        <f>IF(AND(AD206=""),"",IF(AND(S211="",S213="",S215="",S216=""),"",SUM(S211:S216)))</f>
        <v>49</v>
      </c>
      <c r="T217" s="494">
        <f>IF(AND(AD206=""),"",IF(AND(T211="",T213="",T215="",T216=""),"",SUM(T211:T216)))</f>
        <v>46</v>
      </c>
      <c r="U217" s="494">
        <f>IF(AND(AD206=""),"",IF(AND(U211="",U213="",U215="",U216=""),"",SUM(U211:U216)))</f>
        <v>47</v>
      </c>
      <c r="V217" s="494">
        <f>IF(AND(AD206=""),"",IF(AND(V211="",V213="",V215="",V216=""),"",SUM(V211:V216)))</f>
        <v>142</v>
      </c>
      <c r="W217" s="494">
        <f>IF(AND(AD206=""),"",IF(AND(W211="",W213="",W215="",W216=""),"",SUM(W211:W216)))</f>
        <v>223</v>
      </c>
      <c r="X217" s="494">
        <f>IF(AND(AD206=""),"",IF(AND(X211="",X213="",X215="",X216=""),"",SUM(X211:X216)))</f>
        <v>90</v>
      </c>
      <c r="Y217" s="494">
        <f>IF(AND(AD206=""),"",IF(AND(Y211="",Y213="",Y215="",Y216=""),"",SUM(Y211:Y216)))</f>
        <v>313</v>
      </c>
      <c r="Z217" s="494">
        <f>IF(AND(AD206=""),"",IF(AND(Z211="",Z213="",Z215="",Z216=""),"",SUM(Z211:Z216)))</f>
        <v>455</v>
      </c>
      <c r="AA217" s="494">
        <f>IF(AND(AD206=""),"",IF(AND(AA211="",AA213="",AA215="",AA216=""),"",SUM(AA211:AA216)))</f>
        <v>247</v>
      </c>
      <c r="AB217" s="494">
        <f>IF(AND(AD206=""),"",IF(AND(AB211="",AB213="",AB215="",AB216=""),"",SUM(AB211:AB216)))</f>
        <v>185</v>
      </c>
      <c r="AC217" s="494">
        <f>IF(AND(AD206=""),"",IF(AND(AC211="",AC213="",AC215="",AC216=""),"",SUM(AC211:AC216)))</f>
        <v>432</v>
      </c>
      <c r="AD217" s="494">
        <f>IF(AND(AD206=""),"",IF(AND(AD211="",AD213="",AD215="",AD216=""),"",SUM(AD211:AD216)))</f>
        <v>887</v>
      </c>
      <c r="AE217" s="492" t="str">
        <f>IFERROR(IF(AND(AD206=""),"",VLOOKUP(AD206,Marks,152,0)),"")</f>
        <v>B</v>
      </c>
      <c r="AF217" s="493" t="str">
        <f>IF(AND(AF211="P",AF213="P",AF215="P",AF216="P"),"P","")</f>
        <v>P</v>
      </c>
      <c r="AJ217" s="499"/>
      <c r="AK217" s="499"/>
      <c r="AL217" s="499"/>
      <c r="AM217" s="499"/>
    </row>
    <row r="218" spans="1:39" s="41" customFormat="1" ht="21" customHeight="1">
      <c r="A218" s="92">
        <f>IF(N206="","",A217+1)</f>
        <v>20</v>
      </c>
      <c r="B218" s="964" t="str">
        <f>IF('Master sheet'!$D$14="Hindi","अतिरिक्त विषय ","Extra Subject")</f>
        <v xml:space="preserve">अतिरिक्त विषय </v>
      </c>
      <c r="C218" s="964"/>
      <c r="D218" s="964"/>
      <c r="E218" s="964"/>
      <c r="F218" s="964"/>
      <c r="G218" s="964"/>
      <c r="H218" s="964"/>
      <c r="I218" s="964"/>
      <c r="J218" s="964"/>
      <c r="K218" s="964"/>
      <c r="L218" s="964"/>
      <c r="M218" s="964"/>
      <c r="N218" s="964"/>
      <c r="O218" s="964"/>
      <c r="P218" s="964"/>
      <c r="Q218" s="1006"/>
      <c r="R218" s="964" t="str">
        <f>IF('Master sheet'!$D$14="Hindi","अतिरिक्त विषय ","Extra Subject")</f>
        <v xml:space="preserve">अतिरिक्त विषय </v>
      </c>
      <c r="S218" s="964"/>
      <c r="T218" s="964"/>
      <c r="U218" s="964"/>
      <c r="V218" s="964"/>
      <c r="W218" s="964"/>
      <c r="X218" s="964"/>
      <c r="Y218" s="964"/>
      <c r="Z218" s="964"/>
      <c r="AA218" s="964"/>
      <c r="AB218" s="964"/>
      <c r="AC218" s="964"/>
      <c r="AD218" s="964"/>
      <c r="AE218" s="964"/>
      <c r="AF218" s="964"/>
      <c r="AJ218" s="499"/>
      <c r="AK218" s="499"/>
      <c r="AL218" s="499"/>
      <c r="AM218" s="499"/>
    </row>
    <row r="219" spans="1:39" s="41" customFormat="1" ht="21" customHeight="1">
      <c r="A219" s="92">
        <f>IF(N206="","",A218+1)</f>
        <v>21</v>
      </c>
      <c r="B219" s="286" t="str">
        <f>IF('Result Sheet'!$CF$208="","",'Result Sheet'!$CF$208)</f>
        <v>कंप्यूटर</v>
      </c>
      <c r="C219" s="497">
        <f>IFERROR(IF(AND(N206=""),"",VLOOKUP(N206,Marks,83,0)),"")</f>
        <v>9</v>
      </c>
      <c r="D219" s="497">
        <f>IFERROR(IF(AND(N206=""),"",VLOOKUP(N206,Marks,84,0)),"")</f>
        <v>8</v>
      </c>
      <c r="E219" s="497">
        <f>IFERROR(IF(AND(N206=""),"",VLOOKUP(N206,Marks,85,0)),"")</f>
        <v>10</v>
      </c>
      <c r="F219" s="496">
        <f>IFERROR(IF(AND(N206=""),"",VLOOKUP(N206,Marks,86,0)),"")</f>
        <v>27</v>
      </c>
      <c r="G219" s="497">
        <f>IFERROR(IF(AND(N206=""),"",VLOOKUP(N206,Marks,87,0)),"")</f>
        <v>20</v>
      </c>
      <c r="H219" s="497">
        <f>IFERROR(IF(AND(N206=""),"",VLOOKUP(N206,Marks,88,0)),"")</f>
        <v>45</v>
      </c>
      <c r="I219" s="496">
        <f>IFERROR(IF(AND(N206=""),"",VLOOKUP(N206,Marks,89,0)),"")</f>
        <v>65</v>
      </c>
      <c r="J219" s="495">
        <f>IFERROR(IF(AND(N206=""),"",VLOOKUP(N206,Marks,90,0)),"")</f>
        <v>92</v>
      </c>
      <c r="K219" s="497">
        <f>IFERROR(IF(AND(N206=""),"",VLOOKUP(N206,Marks,91,0)),"")</f>
        <v>38</v>
      </c>
      <c r="L219" s="497">
        <f>IFERROR(IF(AND(N206=""),"",VLOOKUP(N206,Marks,92,0)),"")</f>
        <v>48</v>
      </c>
      <c r="M219" s="496">
        <f>IFERROR(IF(AND(N206=""),"",VLOOKUP(N206,Marks,93,0)),"")</f>
        <v>86</v>
      </c>
      <c r="N219" s="495">
        <f>IFERROR(IF(AND(N206=""),"",VLOOKUP(N206,Marks,94,0)),"")</f>
        <v>178</v>
      </c>
      <c r="O219" s="73" t="str">
        <f>IFERROR(IF(AND(N206=""),"",VLOOKUP(N206,Marks,98,0)),"")</f>
        <v>A</v>
      </c>
      <c r="P219" s="201" t="str">
        <f>IFERROR(IF(AND(N206=""),"",VLOOKUP(N206,Marks,97,0)),"")</f>
        <v>P</v>
      </c>
      <c r="Q219" s="1006"/>
      <c r="R219" s="286" t="str">
        <f>IF('Result Sheet'!$CF$208="","",'Result Sheet'!$CF$208)</f>
        <v>कंप्यूटर</v>
      </c>
      <c r="S219" s="497">
        <f>IFERROR(IF(AND(AD206=""),"",VLOOKUP(AD206,Marks,83,0)),"")</f>
        <v>9</v>
      </c>
      <c r="T219" s="497">
        <f>IFERROR(IF(AND(AD206=""),"",VLOOKUP(AD206,Marks,84,0)),"")</f>
        <v>8</v>
      </c>
      <c r="U219" s="497">
        <f>IFERROR(IF(AND(AD206=""),"",VLOOKUP(AD206,Marks,85,0)),"")</f>
        <v>10</v>
      </c>
      <c r="V219" s="496">
        <f>IFERROR(IF(AND(AD206=""),"",VLOOKUP(AD206,Marks,86,0)),"")</f>
        <v>27</v>
      </c>
      <c r="W219" s="497">
        <f>IFERROR(IF(AND(AD206=""),"",VLOOKUP(AD206,Marks,87,0)),"")</f>
        <v>20</v>
      </c>
      <c r="X219" s="497">
        <f>IFERROR(IF(AND(AD206=""),"",VLOOKUP(AD206,Marks,88,0)),"")</f>
        <v>45</v>
      </c>
      <c r="Y219" s="496">
        <f>IFERROR(IF(AND(AD206=""),"",VLOOKUP(AD206,Marks,89,0)),"")</f>
        <v>65</v>
      </c>
      <c r="Z219" s="495">
        <f>IFERROR(IF(AND(AD206=""),"",VLOOKUP(AD206,Marks,90,0)),"")</f>
        <v>92</v>
      </c>
      <c r="AA219" s="497">
        <f>IFERROR(IF(AND(AD206=""),"",VLOOKUP(AD206,Marks,91,0)),"")</f>
        <v>38</v>
      </c>
      <c r="AB219" s="497">
        <f>IFERROR(IF(AND(AD206=""),"",VLOOKUP(AD206,Marks,92,0)),"")</f>
        <v>48</v>
      </c>
      <c r="AC219" s="496">
        <f>IFERROR(IF(AND(AD206=""),"",VLOOKUP(AD206,Marks,93,0)),"")</f>
        <v>86</v>
      </c>
      <c r="AD219" s="495">
        <f>IFERROR(IF(AND(AD206=""),"",VLOOKUP(AD206,Marks,94,0)),"")</f>
        <v>178</v>
      </c>
      <c r="AE219" s="73" t="str">
        <f>IFERROR(IF(AND(AD206=""),"",VLOOKUP(AD206,Marks,98,0)),"")</f>
        <v>A</v>
      </c>
      <c r="AF219" s="201" t="str">
        <f>IFERROR(IF(AND(AD206=""),"",VLOOKUP(AD206,Marks,97,0)),"")</f>
        <v>P</v>
      </c>
      <c r="AJ219" s="499"/>
      <c r="AK219" s="499"/>
      <c r="AL219" s="499"/>
      <c r="AM219" s="499"/>
    </row>
    <row r="220" spans="1:39" s="337" customFormat="1" ht="18.95" customHeight="1">
      <c r="A220" s="92">
        <f>IF(N206="","",A219+1)</f>
        <v>22</v>
      </c>
      <c r="B220" s="286" t="str">
        <f>IF('Result Sheet'!$CV$208="","",'Result Sheet'!$CV$208)</f>
        <v>सामान्य ज्ञान</v>
      </c>
      <c r="C220" s="497">
        <f>IFERROR(IF(AND(N206=""),"",VLOOKUP(N206,Marks,99,0)),"")</f>
        <v>8</v>
      </c>
      <c r="D220" s="497">
        <f>IFERROR(IF(AND(N206=""),"",VLOOKUP(N206,Marks,100,0)),"")</f>
        <v>7</v>
      </c>
      <c r="E220" s="497">
        <f>IFERROR(IF(AND(N206=""),"",VLOOKUP(N206,Marks,101,0)),"")</f>
        <v>9</v>
      </c>
      <c r="F220" s="496">
        <f>IFERROR(IF(AND(N206=""),"",VLOOKUP(N206,Marks,102,0)),"")</f>
        <v>24</v>
      </c>
      <c r="G220" s="497">
        <f>IFERROR(IF(AND(N206=""),"",VLOOKUP(N206,Marks,103,0)),"")</f>
        <v>38</v>
      </c>
      <c r="H220" s="497">
        <f>IFERROR(IF(AND(N206=""),"",VLOOKUP(N206,Marks,104,0)),"")</f>
        <v>18</v>
      </c>
      <c r="I220" s="496">
        <f>IFERROR(IF(AND(N206=""),"",VLOOKUP(N206,Marks,105,0)),"")</f>
        <v>56</v>
      </c>
      <c r="J220" s="495">
        <f>IFERROR(IF(AND(N206=""),"",VLOOKUP(N206,Marks,106,0)),"")</f>
        <v>80</v>
      </c>
      <c r="K220" s="497">
        <f>IFERROR(IF(AND(N206=""),"",VLOOKUP(N206,Marks,107,0)),"")</f>
        <v>54</v>
      </c>
      <c r="L220" s="497">
        <f>IFERROR(IF(AND(N206=""),"",VLOOKUP(N206,Marks,108,0)),"")</f>
        <v>35</v>
      </c>
      <c r="M220" s="496">
        <f>IFERROR(IF(AND(N206=""),"",VLOOKUP(N206,Marks,109,0)),"")</f>
        <v>89</v>
      </c>
      <c r="N220" s="495">
        <f>IFERROR(IF(AND(N206=""),"",VLOOKUP(N206,Marks,110,0)),"")</f>
        <v>169</v>
      </c>
      <c r="O220" s="73" t="str">
        <f>IFERROR(IF(AND(N206=""),"",VLOOKUP(N206,Marks,114,0)),"")</f>
        <v>B</v>
      </c>
      <c r="P220" s="201" t="str">
        <f>IFERROR(IF(AND(N206=""),"",VLOOKUP(N206,Marks,113,0)),"")</f>
        <v>P</v>
      </c>
      <c r="Q220" s="1006"/>
      <c r="R220" s="286" t="str">
        <f>IF('Result Sheet'!$CV$208="","",'Result Sheet'!$CV$208)</f>
        <v>सामान्य ज्ञान</v>
      </c>
      <c r="S220" s="497">
        <f>IFERROR(IF(AND(AD206=""),"",VLOOKUP(AD206,Marks,99,0)),"")</f>
        <v>8</v>
      </c>
      <c r="T220" s="497">
        <f>IFERROR(IF(AND(AD206=""),"",VLOOKUP(AD206,Marks,100,0)),"")</f>
        <v>7</v>
      </c>
      <c r="U220" s="497">
        <f>IFERROR(IF(AND(AD206=""),"",VLOOKUP(AD206,Marks,101,0)),"")</f>
        <v>9</v>
      </c>
      <c r="V220" s="496">
        <f>IFERROR(IF(AND(AD206=""),"",VLOOKUP(AD206,Marks,102,0)),"")</f>
        <v>24</v>
      </c>
      <c r="W220" s="497">
        <f>IFERROR(IF(AND(AD206=""),"",VLOOKUP(AD206,Marks,103,0)),"")</f>
        <v>39</v>
      </c>
      <c r="X220" s="497">
        <f>IFERROR(IF(AND(AD206=""),"",VLOOKUP(AD206,Marks,104,0)),"")</f>
        <v>18</v>
      </c>
      <c r="Y220" s="496">
        <f>IFERROR(IF(AND(AD206=""),"",VLOOKUP(AD206,Marks,105,0)),"")</f>
        <v>57</v>
      </c>
      <c r="Z220" s="495">
        <f>IFERROR(IF(AND(AD206=""),"",VLOOKUP(AD206,Marks,106,0)),"")</f>
        <v>81</v>
      </c>
      <c r="AA220" s="497">
        <f>IFERROR(IF(AND(AD206=""),"",VLOOKUP(AD206,Marks,107,0)),"")</f>
        <v>54</v>
      </c>
      <c r="AB220" s="497">
        <f>IFERROR(IF(AND(AD206=""),"",VLOOKUP(AD206,Marks,108,0)),"")</f>
        <v>36</v>
      </c>
      <c r="AC220" s="496">
        <f>IFERROR(IF(AND(AD206=""),"",VLOOKUP(AD206,Marks,109,0)),"")</f>
        <v>90</v>
      </c>
      <c r="AD220" s="495">
        <f>IFERROR(IF(AND(AD206=""),"",VLOOKUP(AD206,Marks,110,0)),"")</f>
        <v>171</v>
      </c>
      <c r="AE220" s="73" t="str">
        <f>IFERROR(IF(AND(AD206=""),"",VLOOKUP(AD206,Marks,114,0)),"")</f>
        <v>A</v>
      </c>
      <c r="AF220" s="201" t="str">
        <f>IFERROR(IF(AND(AD206=""),"",VLOOKUP(AD206,Marks,113,0)),"")</f>
        <v>P</v>
      </c>
    </row>
    <row r="221" spans="1:39" s="337" customFormat="1" ht="18.95" customHeight="1">
      <c r="A221" s="92">
        <f>IF(N206="","",A220+1)</f>
        <v>23</v>
      </c>
      <c r="B221" s="286"/>
      <c r="C221" s="988" t="str">
        <f>IF('Master sheet'!$D$14="Hindi","प्रथम मूल्यांकन","1st Assessment")</f>
        <v>प्रथम मूल्यांकन</v>
      </c>
      <c r="D221" s="989"/>
      <c r="E221" s="988" t="str">
        <f>IF('Master sheet'!$D$14="Hindi","द्वितीय मूल्यांकन","2nd Assessment")</f>
        <v>द्वितीय मूल्यांकन</v>
      </c>
      <c r="F221" s="989"/>
      <c r="G221" s="988" t="str">
        <f>IF('Master sheet'!$D$14="Hindi","तृतीय मूल्यांकन","3rd Assessment")</f>
        <v>तृतीय मूल्यांकन</v>
      </c>
      <c r="H221" s="989"/>
      <c r="I221" s="988" t="str">
        <f>IF('Master sheet'!$D$14="Hindi","चतुर्थ मूल्यांकन","4th Assessment")</f>
        <v>चतुर्थ मूल्यांकन</v>
      </c>
      <c r="J221" s="989"/>
      <c r="K221" s="988" t="str">
        <f>IF('Master sheet'!$D$14="Hindi","पंचम मूल्यांकन","5th Assessment")</f>
        <v>पंचम मूल्यांकन</v>
      </c>
      <c r="L221" s="989"/>
      <c r="M221" s="992" t="str">
        <f>IF('Master sheet'!$D$14="Hindi","कुल योग ","Total")</f>
        <v xml:space="preserve">कुल योग </v>
      </c>
      <c r="N221" s="993"/>
      <c r="O221" s="990"/>
      <c r="P221" s="991"/>
      <c r="Q221" s="1006"/>
      <c r="R221" s="286"/>
      <c r="S221" s="988" t="str">
        <f>IF('Master sheet'!$D$14="Hindi","प्रथम मूल्यांकन","1st Assessment")</f>
        <v>प्रथम मूल्यांकन</v>
      </c>
      <c r="T221" s="989"/>
      <c r="U221" s="988" t="str">
        <f>IF('Master sheet'!$D$14="Hindi","द्वितीय मूल्यांकन","2nd Assessment")</f>
        <v>द्वितीय मूल्यांकन</v>
      </c>
      <c r="V221" s="989"/>
      <c r="W221" s="988" t="str">
        <f>IF('Master sheet'!$D$14="Hindi","तृतीय मूल्यांकन","3rd Assessment")</f>
        <v>तृतीय मूल्यांकन</v>
      </c>
      <c r="X221" s="989"/>
      <c r="Y221" s="988" t="str">
        <f>IF('Master sheet'!$D$14="Hindi","चतुर्थ मूल्यांकन","4th Assessment")</f>
        <v>चतुर्थ मूल्यांकन</v>
      </c>
      <c r="Z221" s="989"/>
      <c r="AA221" s="988" t="str">
        <f>IF('Master sheet'!$D$14="Hindi","पंचम मूल्यांकन","5th Assessment")</f>
        <v>पंचम मूल्यांकन</v>
      </c>
      <c r="AB221" s="989"/>
      <c r="AC221" s="992" t="str">
        <f>IF('Master sheet'!$D$14="Hindi","कुल योग ","Total")</f>
        <v xml:space="preserve">कुल योग </v>
      </c>
      <c r="AD221" s="993"/>
      <c r="AE221" s="990"/>
      <c r="AF221" s="991"/>
    </row>
    <row r="222" spans="1:39" s="337" customFormat="1" ht="18.95" customHeight="1">
      <c r="A222" s="92">
        <f>IF(N206="","",A221+1)</f>
        <v>24</v>
      </c>
      <c r="B222" s="410" t="str">
        <f>IF('Result Sheet'!$DL$208="","",'Result Sheet'!$DL$208)</f>
        <v>कार्यानुभव</v>
      </c>
      <c r="C222" s="951">
        <f>IFERROR(IF(AND(N206=""),"",VLOOKUP(N206,Marks,115,0)),"")</f>
        <v>18</v>
      </c>
      <c r="D222" s="951"/>
      <c r="E222" s="951">
        <f>IFERROR(IF(AND(N206=""),"",VLOOKUP(N206,Marks,116,0)),"")</f>
        <v>16</v>
      </c>
      <c r="F222" s="951"/>
      <c r="G222" s="951">
        <f>IFERROR(IF(AND(N206=""),"",VLOOKUP(N206,Marks,117,0)),"")</f>
        <v>16</v>
      </c>
      <c r="H222" s="951"/>
      <c r="I222" s="951">
        <f>IFERROR(IF(AND(N206=""),"",VLOOKUP(N206,Marks,118,0)),"")</f>
        <v>14</v>
      </c>
      <c r="J222" s="951"/>
      <c r="K222" s="951">
        <f>IFERROR(IF(AND(N206=""),"",VLOOKUP(N206,Marks,119,0)),"")</f>
        <v>17</v>
      </c>
      <c r="L222" s="951"/>
      <c r="M222" s="979">
        <f>IFERROR(IF(AND(N206=""),"",VLOOKUP(N206,Marks,120,0)),"")</f>
        <v>81</v>
      </c>
      <c r="N222" s="979"/>
      <c r="O222" s="411" t="str">
        <f>IFERROR(IF(AND(N206=""),"",VLOOKUP(N206,Marks,124,0)),"")</f>
        <v>A</v>
      </c>
      <c r="P222" s="201" t="str">
        <f>IFERROR(IF(AND(N206=""),"",VLOOKUP(N206,Marks,123,0)),"")</f>
        <v>P</v>
      </c>
      <c r="Q222" s="1006"/>
      <c r="R222" s="410" t="str">
        <f>IF('Result Sheet'!$DL$208="","",'Result Sheet'!$DL$208)</f>
        <v>कार्यानुभव</v>
      </c>
      <c r="S222" s="951">
        <f>IFERROR(IF(AND(AD206=""),"",VLOOKUP(AD206,Marks,115,0)),"")</f>
        <v>18</v>
      </c>
      <c r="T222" s="951"/>
      <c r="U222" s="951">
        <f>IFERROR(IF(AND(AD206=""),"",VLOOKUP(AD206,Marks,116,0)),"")</f>
        <v>14</v>
      </c>
      <c r="V222" s="951"/>
      <c r="W222" s="951">
        <f>IFERROR(IF(AND(AD206=""),"",VLOOKUP(AD206,Marks,117,0)),"")</f>
        <v>16</v>
      </c>
      <c r="X222" s="951"/>
      <c r="Y222" s="951">
        <f>IFERROR(IF(AND(AD206=""),"",VLOOKUP(AD206,Marks,118,0)),"")</f>
        <v>14</v>
      </c>
      <c r="Z222" s="951"/>
      <c r="AA222" s="951">
        <f>IFERROR(IF(AND(AD206=""),"",VLOOKUP(AD206,Marks,119,0)),"")</f>
        <v>17</v>
      </c>
      <c r="AB222" s="951"/>
      <c r="AC222" s="979">
        <f>IFERROR(IF(AND(AD206=""),"",VLOOKUP(AD206,Marks,120,0)),"")</f>
        <v>79</v>
      </c>
      <c r="AD222" s="979"/>
      <c r="AE222" s="411" t="str">
        <f>IFERROR(IF(AND(AD206=""),"",VLOOKUP(AD206,Marks,124,0)),"")</f>
        <v>A</v>
      </c>
      <c r="AF222" s="201" t="str">
        <f>IFERROR(IF(AND(AD206=""),"",VLOOKUP(AD206,Marks,123,0)),"")</f>
        <v>P</v>
      </c>
    </row>
    <row r="223" spans="1:39" s="337" customFormat="1" ht="18.95" customHeight="1">
      <c r="A223" s="92">
        <f>IF(N206="","",A222+1)</f>
        <v>25</v>
      </c>
      <c r="B223" s="410" t="str">
        <f>IF('Result Sheet'!$DV$208="","",'Result Sheet'!$DV$208)</f>
        <v>कला शिक्षा</v>
      </c>
      <c r="C223" s="951">
        <f>IFERROR(IF(AND(N206=""),"",VLOOKUP(N206,Marks,125,0)),"")</f>
        <v>15</v>
      </c>
      <c r="D223" s="951"/>
      <c r="E223" s="951">
        <f>IFERROR(IF(AND(N206=""),"",VLOOKUP(N206,Marks,126,0)),"")</f>
        <v>20</v>
      </c>
      <c r="F223" s="951"/>
      <c r="G223" s="951">
        <f>IFERROR(IF(AND(N206=""),"",VLOOKUP(N206,Marks,127,0)),"")</f>
        <v>15</v>
      </c>
      <c r="H223" s="951"/>
      <c r="I223" s="951">
        <f>IFERROR(IF(AND(N206=""),"",VLOOKUP(N206,Marks,128,0)),"")</f>
        <v>14</v>
      </c>
      <c r="J223" s="951"/>
      <c r="K223" s="951">
        <f>IFERROR(IF(AND(N206=""),"",VLOOKUP(N206,Marks,129,0)),"")</f>
        <v>13</v>
      </c>
      <c r="L223" s="951"/>
      <c r="M223" s="979">
        <f>IFERROR(IF(AND(N206=""),"",VLOOKUP(N206,Marks,130,0)),"")</f>
        <v>77</v>
      </c>
      <c r="N223" s="979"/>
      <c r="O223" s="411" t="str">
        <f>IFERROR(IF(AND(N206=""),"",VLOOKUP(N206,Marks,134,0)),"")</f>
        <v>A</v>
      </c>
      <c r="P223" s="201" t="str">
        <f>IFERROR(IF(AND(N206=""),"",VLOOKUP(N206,Marks,133,0)),"")</f>
        <v>P</v>
      </c>
      <c r="Q223" s="1006"/>
      <c r="R223" s="410" t="str">
        <f>IF('Result Sheet'!$DV$208="","",'Result Sheet'!$DV$208)</f>
        <v>कला शिक्षा</v>
      </c>
      <c r="S223" s="951">
        <f>IFERROR(IF(AND(AD206=""),"",VLOOKUP(AD206,Marks,125,0)),"")</f>
        <v>15</v>
      </c>
      <c r="T223" s="951"/>
      <c r="U223" s="951">
        <f>IFERROR(IF(AND(AD206=""),"",VLOOKUP(AD206,Marks,126,0)),"")</f>
        <v>20</v>
      </c>
      <c r="V223" s="951"/>
      <c r="W223" s="951">
        <f>IFERROR(IF(AND(AD206=""),"",VLOOKUP(AD206,Marks,127,0)),"")</f>
        <v>15</v>
      </c>
      <c r="X223" s="951"/>
      <c r="Y223" s="951">
        <f>IFERROR(IF(AND(AD206=""),"",VLOOKUP(AD206,Marks,128,0)),"")</f>
        <v>14</v>
      </c>
      <c r="Z223" s="951"/>
      <c r="AA223" s="951">
        <f>IFERROR(IF(AND(AD206=""),"",VLOOKUP(AD206,Marks,129,0)),"")</f>
        <v>14</v>
      </c>
      <c r="AB223" s="951"/>
      <c r="AC223" s="979">
        <f>IFERROR(IF(AND(AD206=""),"",VLOOKUP(AD206,Marks,130,0)),"")</f>
        <v>78</v>
      </c>
      <c r="AD223" s="979"/>
      <c r="AE223" s="411" t="str">
        <f>IFERROR(IF(AND(AD206=""),"",VLOOKUP(AD206,Marks,134,0)),"")</f>
        <v>A</v>
      </c>
      <c r="AF223" s="201" t="str">
        <f>IFERROR(IF(AND(AD206=""),"",VLOOKUP(AD206,Marks,133,0)),"")</f>
        <v>P</v>
      </c>
    </row>
    <row r="224" spans="1:39" s="41" customFormat="1" ht="22.5" customHeight="1">
      <c r="A224" s="92">
        <f>IF(N206="","",A223+1)</f>
        <v>26</v>
      </c>
      <c r="B224" s="410" t="str">
        <f>IF('Result Sheet'!$EF$208="","",'Result Sheet'!$EF$208)</f>
        <v>स्वा. एवं शा. शिक्षा</v>
      </c>
      <c r="C224" s="951">
        <f>IFERROR(IF(AND(N206=""),"",VLOOKUP(N206,Marks,135,0)),"")</f>
        <v>20</v>
      </c>
      <c r="D224" s="951"/>
      <c r="E224" s="951">
        <f>IFERROR(IF(AND(N206=""),"",VLOOKUP(N206,Marks,136,0)),"")</f>
        <v>19</v>
      </c>
      <c r="F224" s="951"/>
      <c r="G224" s="951">
        <f>IFERROR(IF(AND(N206=""),"",VLOOKUP(N206,Marks,137,0)),"")</f>
        <v>18</v>
      </c>
      <c r="H224" s="951"/>
      <c r="I224" s="951">
        <f>IFERROR(IF(AND(N206=""),"",VLOOKUP(N206,Marks,138,0)),"")</f>
        <v>10</v>
      </c>
      <c r="J224" s="951"/>
      <c r="K224" s="951">
        <f>IFERROR(IF(AND(N206=""),"",VLOOKUP(N206,Marks,139,0)),"")</f>
        <v>15</v>
      </c>
      <c r="L224" s="951"/>
      <c r="M224" s="979">
        <f>IFERROR(IF(AND(N206=""),"",VLOOKUP(N206,Marks,140,0)),"")</f>
        <v>82</v>
      </c>
      <c r="N224" s="979"/>
      <c r="O224" s="411" t="str">
        <f>IFERROR(IF(AND(N206=""),"",VLOOKUP(N206,Marks,144,0)),"")</f>
        <v>A</v>
      </c>
      <c r="P224" s="201" t="str">
        <f>IFERROR(IF(AND(N206=""),"",VLOOKUP(N206,Marks,143,0)),"")</f>
        <v>P</v>
      </c>
      <c r="Q224" s="1006"/>
      <c r="R224" s="410" t="str">
        <f>IF('Result Sheet'!$EF$208="","",'Result Sheet'!$EF$208)</f>
        <v>स्वा. एवं शा. शिक्षा</v>
      </c>
      <c r="S224" s="951">
        <f>IFERROR(IF(AND(AD206=""),"",VLOOKUP(AD206,Marks,135,0)),"")</f>
        <v>20</v>
      </c>
      <c r="T224" s="951"/>
      <c r="U224" s="951">
        <f>IFERROR(IF(AND(AD206=""),"",VLOOKUP(AD206,Marks,136,0)),"")</f>
        <v>19</v>
      </c>
      <c r="V224" s="951"/>
      <c r="W224" s="951">
        <f>IFERROR(IF(AND(AD206=""),"",VLOOKUP(AD206,Marks,137,0)),"")</f>
        <v>19</v>
      </c>
      <c r="X224" s="951"/>
      <c r="Y224" s="951">
        <f>IFERROR(IF(AND(AD206=""),"",VLOOKUP(AD206,Marks,138,0)),"")</f>
        <v>10</v>
      </c>
      <c r="Z224" s="951"/>
      <c r="AA224" s="951">
        <f>IFERROR(IF(AND(AD206=""),"",VLOOKUP(AD206,Marks,139,0)),"")</f>
        <v>15</v>
      </c>
      <c r="AB224" s="951"/>
      <c r="AC224" s="979">
        <f>IFERROR(IF(AND(AD206=""),"",VLOOKUP(AD206,Marks,140,0)),"")</f>
        <v>83</v>
      </c>
      <c r="AD224" s="979"/>
      <c r="AE224" s="411" t="str">
        <f>IFERROR(IF(AND(AD206=""),"",VLOOKUP(AD206,Marks,144,0)),"")</f>
        <v>A</v>
      </c>
      <c r="AF224" s="201" t="str">
        <f>IFERROR(IF(AND(AD206=""),"",VLOOKUP(AD206,Marks,143,0)),"")</f>
        <v>P</v>
      </c>
    </row>
    <row r="225" spans="1:32" s="41" customFormat="1" ht="21" customHeight="1">
      <c r="A225" s="92">
        <f>IF(N206="","",A224+1)</f>
        <v>27</v>
      </c>
      <c r="B225" s="967" t="str">
        <f>IF('Master sheet'!$D$14="Hindi","कुल कार्य दिवस :-","Total Meeting :-")</f>
        <v>कुल कार्य दिवस :-</v>
      </c>
      <c r="C225" s="967"/>
      <c r="D225" s="967"/>
      <c r="E225" s="980">
        <f>IFERROR(IF(AND(N206=""),"",VLOOKUP(N206,Marks,150,0)),"")</f>
        <v>340</v>
      </c>
      <c r="F225" s="980"/>
      <c r="G225" s="980"/>
      <c r="H225" s="980"/>
      <c r="I225" s="967" t="str">
        <f>IF('Master sheet'!$D$14="Hindi","कुल उपस्थिति :-","Total Attendance :-")</f>
        <v>कुल उपस्थिति :-</v>
      </c>
      <c r="J225" s="967"/>
      <c r="K225" s="967"/>
      <c r="L225" s="967"/>
      <c r="M225" s="976">
        <f>IFERROR(IF(AND(N206=""),"",VLOOKUP(N206,Marks,151,0)),"")</f>
        <v>310</v>
      </c>
      <c r="N225" s="976"/>
      <c r="O225" s="976"/>
      <c r="P225" s="976"/>
      <c r="Q225" s="1006"/>
      <c r="R225" s="967" t="str">
        <f>IF('Master sheet'!$D$14="Hindi","कुल कार्य दिवस :-","Total Meeting :-")</f>
        <v>कुल कार्य दिवस :-</v>
      </c>
      <c r="S225" s="967"/>
      <c r="T225" s="967"/>
      <c r="U225" s="980">
        <f>IFERROR(IF(AND(AD206=""),"",VLOOKUP(AD206,Marks,150,0)),"")</f>
        <v>340</v>
      </c>
      <c r="V225" s="980"/>
      <c r="W225" s="980"/>
      <c r="X225" s="980"/>
      <c r="Y225" s="967" t="str">
        <f>IF('Master sheet'!$D$14="Hindi","कुल उपस्थिति :-","Total Attendance :-")</f>
        <v>कुल उपस्थिति :-</v>
      </c>
      <c r="Z225" s="967"/>
      <c r="AA225" s="967"/>
      <c r="AB225" s="967"/>
      <c r="AC225" s="976">
        <f>IFERROR(IF(AND(AD206=""),"",VLOOKUP(AD206,Marks,151,0)),"")</f>
        <v>310</v>
      </c>
      <c r="AD225" s="976"/>
      <c r="AE225" s="976"/>
      <c r="AF225" s="976"/>
    </row>
    <row r="226" spans="1:32" s="41" customFormat="1" ht="21" customHeight="1">
      <c r="A226" s="92">
        <f>IF(N206="","",A225+1)</f>
        <v>28</v>
      </c>
      <c r="B226" s="967" t="str">
        <f>IF('Master sheet'!$D$14="Hindi","परिणाम :-","Result :-")</f>
        <v>परिणाम :-</v>
      </c>
      <c r="C226" s="967"/>
      <c r="D226" s="967"/>
      <c r="E226" s="977" t="str">
        <f>IFERROR(IF(AND(N206=""),"",VLOOKUP(N206,Marks,149,0)),"")</f>
        <v>कक्षोंन्नति</v>
      </c>
      <c r="F226" s="977"/>
      <c r="G226" s="977"/>
      <c r="H226" s="977"/>
      <c r="I226" s="967" t="str">
        <f>IF('Master sheet'!$D$14="Hindi","परिणाम प्रतिशत में :-","Result in Percentage :-")</f>
        <v>परिणाम प्रतिशत में :-</v>
      </c>
      <c r="J226" s="967"/>
      <c r="K226" s="967"/>
      <c r="L226" s="967"/>
      <c r="M226" s="978">
        <f>IFERROR(IF(AND(N206=""),"",VLOOKUP(N206,Marks,146,0)),"")</f>
        <v>84</v>
      </c>
      <c r="N226" s="978"/>
      <c r="O226" s="978"/>
      <c r="P226" s="978"/>
      <c r="Q226" s="1006"/>
      <c r="R226" s="967" t="str">
        <f>IF('Master sheet'!$D$14="Hindi","परिणाम :-","Result :-")</f>
        <v>परिणाम :-</v>
      </c>
      <c r="S226" s="967"/>
      <c r="T226" s="967"/>
      <c r="U226" s="977" t="str">
        <f>IFERROR(IF(AND(AD206=""),"",VLOOKUP(AD206,Marks,149,0)),"")</f>
        <v>कक्षोंन्नति</v>
      </c>
      <c r="V226" s="977"/>
      <c r="W226" s="977"/>
      <c r="X226" s="977"/>
      <c r="Y226" s="967" t="str">
        <f>IF('Master sheet'!$D$14="Hindi","परिणाम प्रतिशत में :-","Result in Percentage :-")</f>
        <v>परिणाम प्रतिशत में :-</v>
      </c>
      <c r="Z226" s="967"/>
      <c r="AA226" s="967"/>
      <c r="AB226" s="967"/>
      <c r="AC226" s="978">
        <f>IFERROR(IF(AND(AD206=""),"",VLOOKUP(AD206,Marks,146,0)),"")</f>
        <v>83.857142857142861</v>
      </c>
      <c r="AD226" s="978"/>
      <c r="AE226" s="978"/>
      <c r="AF226" s="978"/>
    </row>
    <row r="227" spans="1:32" s="41" customFormat="1" ht="21" customHeight="1">
      <c r="A227" s="92">
        <f>IF(N206="","",A226+1)</f>
        <v>29</v>
      </c>
      <c r="B227" s="967" t="str">
        <f>IF('Master sheet'!$D$14="Hindi","ग्रेड :-","Grade :-")</f>
        <v>ग्रेड :-</v>
      </c>
      <c r="C227" s="967"/>
      <c r="D227" s="967"/>
      <c r="E227" s="973" t="str">
        <f>IFERROR(IF(AND(N206=""),"",VLOOKUP(N206,Marks,152,0)),"")</f>
        <v>B</v>
      </c>
      <c r="F227" s="973"/>
      <c r="G227" s="973"/>
      <c r="H227" s="973"/>
      <c r="I227" s="967" t="str">
        <f>IF('Master sheet'!$D$14="Hindi","कक्षा में स्थान :-","Position in the Class :-")</f>
        <v>कक्षा में स्थान :-</v>
      </c>
      <c r="J227" s="967"/>
      <c r="K227" s="967"/>
      <c r="L227" s="967"/>
      <c r="M227" s="968">
        <f>IFERROR(IF(AND(N206=""),"",VLOOKUP(N206,Marks,148,0)),"")</f>
        <v>19.000000000000298</v>
      </c>
      <c r="N227" s="968"/>
      <c r="O227" s="968"/>
      <c r="P227" s="968"/>
      <c r="Q227" s="1006"/>
      <c r="R227" s="967" t="str">
        <f>IF('Master sheet'!$D$14="Hindi","ग्रेड :-","Grade :-")</f>
        <v>ग्रेड :-</v>
      </c>
      <c r="S227" s="967"/>
      <c r="T227" s="967"/>
      <c r="U227" s="973" t="str">
        <f>IFERROR(IF(AND(AD206=""),"",VLOOKUP(AD206,Marks,152,0)),"")</f>
        <v>B</v>
      </c>
      <c r="V227" s="973"/>
      <c r="W227" s="973"/>
      <c r="X227" s="973"/>
      <c r="Y227" s="967" t="str">
        <f>IF('Master sheet'!$D$14="Hindi","कक्षा में स्थान :-","Position in the Class :-")</f>
        <v>कक्षा में स्थान :-</v>
      </c>
      <c r="Z227" s="967"/>
      <c r="AA227" s="967"/>
      <c r="AB227" s="967"/>
      <c r="AC227" s="968">
        <f>IFERROR(IF(AND(AD206=""),"",VLOOKUP(AD206,Marks,148,0)),"")</f>
        <v>20.000000000000298</v>
      </c>
      <c r="AD227" s="968"/>
      <c r="AE227" s="968"/>
      <c r="AF227" s="968"/>
    </row>
    <row r="228" spans="1:32" s="41" customFormat="1" ht="21" customHeight="1">
      <c r="A228" s="92">
        <f>IF(N206="","",A227+1)</f>
        <v>30</v>
      </c>
      <c r="B228" s="1003" t="str">
        <f>IF('Master sheet'!$D$14="Hindi","परीक्षा परिणाम घोषणा दिनांक :-","Result Declaration Date :-")</f>
        <v>परीक्षा परिणाम घोषणा दिनांक :-</v>
      </c>
      <c r="C228" s="1003"/>
      <c r="D228" s="1003"/>
      <c r="E228" s="984">
        <f>IFERROR(IF(AND(N206=""),"",'Master sheet'!$D$13),"")</f>
        <v>45793</v>
      </c>
      <c r="F228" s="984"/>
      <c r="G228" s="984"/>
      <c r="H228" s="498"/>
      <c r="I228" s="967" t="str">
        <f>IF('Master sheet'!$D$14="Hindi","श्रेणी  :-","Division  :-")</f>
        <v>श्रेणी  :-</v>
      </c>
      <c r="J228" s="967"/>
      <c r="K228" s="967"/>
      <c r="L228" s="967"/>
      <c r="M228" s="974" t="str">
        <f>IFERROR(IF(AND(N206=""),"",VLOOKUP(N206,Marks,147,0)),"")</f>
        <v>I</v>
      </c>
      <c r="N228" s="974"/>
      <c r="O228" s="974"/>
      <c r="P228" s="974"/>
      <c r="Q228" s="1006"/>
      <c r="R228" s="1003" t="str">
        <f>IF('Master sheet'!$D$14="Hindi","परीक्षा परिणाम घोषणा दिनांक :-","Result Declaration Date :-")</f>
        <v>परीक्षा परिणाम घोषणा दिनांक :-</v>
      </c>
      <c r="S228" s="1003"/>
      <c r="T228" s="1003"/>
      <c r="U228" s="984">
        <f>IFERROR(IF(AND(AD206=""),"",'Master sheet'!$D$13),"")</f>
        <v>45793</v>
      </c>
      <c r="V228" s="984"/>
      <c r="W228" s="984"/>
      <c r="X228" s="498"/>
      <c r="Y228" s="967" t="str">
        <f>IF('Master sheet'!$D$14="Hindi","श्रेणी  :-","Division  :-")</f>
        <v>श्रेणी  :-</v>
      </c>
      <c r="Z228" s="967"/>
      <c r="AA228" s="967"/>
      <c r="AB228" s="967"/>
      <c r="AC228" s="974" t="str">
        <f>IFERROR(IF(AND(AD206=""),"",VLOOKUP(AD206,Marks,147,0)),"")</f>
        <v>I</v>
      </c>
      <c r="AD228" s="974"/>
      <c r="AE228" s="974"/>
      <c r="AF228" s="974"/>
    </row>
    <row r="229" spans="1:32" s="41" customFormat="1" ht="39" customHeight="1">
      <c r="A229" s="92">
        <f>IF(N206="","",A228+1)</f>
        <v>31</v>
      </c>
      <c r="B229" s="981" t="str">
        <f>IFERROR(IF(AND(N206=""),"",'Result Sheet'!$EV$211),"")</f>
        <v>( PRADIP SINGH RAJAWAT )</v>
      </c>
      <c r="C229" s="981"/>
      <c r="D229" s="981"/>
      <c r="E229" s="981"/>
      <c r="F229" s="982" t="str">
        <f>IF(AND(N206=""),"",CONCATENATE("(",'Master sheet'!$D$17," )"))</f>
        <v>(Suresh Kumar )</v>
      </c>
      <c r="G229" s="982"/>
      <c r="H229" s="982"/>
      <c r="I229" s="982"/>
      <c r="J229" s="982"/>
      <c r="K229" s="982" t="str">
        <f>IF(AND(N206=""),"",CONCATENATE("(",'Master sheet'!$D$15," )"))</f>
        <v>(USHA PALIYA )</v>
      </c>
      <c r="L229" s="982"/>
      <c r="M229" s="982"/>
      <c r="N229" s="982"/>
      <c r="O229" s="982"/>
      <c r="P229" s="982"/>
      <c r="Q229" s="1006"/>
      <c r="R229" s="981" t="str">
        <f>IFERROR(IF(AND(AD206=""),"",'Result Sheet'!$EV$211),"")</f>
        <v>( PRADIP SINGH RAJAWAT )</v>
      </c>
      <c r="S229" s="981"/>
      <c r="T229" s="981"/>
      <c r="U229" s="981"/>
      <c r="V229" s="982" t="str">
        <f>IF(AND(AD206=""),"",CONCATENATE("(",'Master sheet'!$D$17," )"))</f>
        <v>(Suresh Kumar )</v>
      </c>
      <c r="W229" s="982"/>
      <c r="X229" s="982"/>
      <c r="Y229" s="982"/>
      <c r="Z229" s="982"/>
      <c r="AA229" s="982" t="str">
        <f>IF(AND(AD206=""),"",CONCATENATE("(",'Master sheet'!$D$15," )"))</f>
        <v>(USHA PALIYA )</v>
      </c>
      <c r="AB229" s="982"/>
      <c r="AC229" s="982"/>
      <c r="AD229" s="982"/>
      <c r="AE229" s="982"/>
      <c r="AF229" s="982"/>
    </row>
    <row r="230" spans="1:32" s="41" customFormat="1" ht="21" customHeight="1">
      <c r="A230" s="92">
        <f>IF(N206="","",A229+1)</f>
        <v>32</v>
      </c>
      <c r="B230" s="949" t="str">
        <f>IF('Master sheet'!$D$14="Hindi","हस्ताक्षर कक्षाध्यापक","Signature of the class teacher")</f>
        <v>हस्ताक्षर कक्षाध्यापक</v>
      </c>
      <c r="C230" s="949"/>
      <c r="D230" s="949"/>
      <c r="E230" s="949"/>
      <c r="F230" s="949" t="str">
        <f>IF('Master sheet'!$D$14="Hindi","हस्ताक्षर परीक्षा प्रभारी","Signature of the exam. Incharge")</f>
        <v>हस्ताक्षर परीक्षा प्रभारी</v>
      </c>
      <c r="G230" s="949"/>
      <c r="H230" s="949"/>
      <c r="I230" s="949"/>
      <c r="J230" s="949"/>
      <c r="K230" s="949" t="str">
        <f>IF('Master sheet'!$D$14="Hindi","हस्ताक्षर संस्था प्रधान","Head of Institute's Signature")</f>
        <v>हस्ताक्षर संस्था प्रधान</v>
      </c>
      <c r="L230" s="949"/>
      <c r="M230" s="949"/>
      <c r="N230" s="949"/>
      <c r="O230" s="949"/>
      <c r="P230" s="949"/>
      <c r="Q230" s="1006"/>
      <c r="R230" s="949" t="str">
        <f>IF('Master sheet'!$D$14="Hindi","हस्ताक्षर कक्षाध्यापक","Signature of the class teacher")</f>
        <v>हस्ताक्षर कक्षाध्यापक</v>
      </c>
      <c r="S230" s="949"/>
      <c r="T230" s="949"/>
      <c r="U230" s="949"/>
      <c r="V230" s="949" t="str">
        <f>IF('Master sheet'!$D$14="Hindi","हस्ताक्षर परीक्षा प्रभारी","Signature of the exam. Incharge")</f>
        <v>हस्ताक्षर परीक्षा प्रभारी</v>
      </c>
      <c r="W230" s="949"/>
      <c r="X230" s="949"/>
      <c r="Y230" s="949"/>
      <c r="Z230" s="949"/>
      <c r="AA230" s="949" t="str">
        <f>IF('Master sheet'!$D$14="Hindi","हस्ताक्षर संस्था प्रधान","Head of Institute's Signature")</f>
        <v>हस्ताक्षर संस्था प्रधान</v>
      </c>
      <c r="AB230" s="949"/>
      <c r="AC230" s="949"/>
      <c r="AD230" s="949"/>
      <c r="AE230" s="949"/>
      <c r="AF230" s="949"/>
    </row>
    <row r="232" spans="1:32" s="41" customFormat="1" ht="21.95" customHeight="1">
      <c r="A232" s="91">
        <f>IF(N239="","",1)</f>
        <v>1</v>
      </c>
      <c r="B232" s="950" t="str">
        <f>IF('Master sheet'!$D$14="Hindi","वार्षिक रिपोर्ट कार्ड ","Report Card")</f>
        <v xml:space="preserve">वार्षिक रिपोर्ट कार्ड </v>
      </c>
      <c r="C232" s="950"/>
      <c r="D232" s="950"/>
      <c r="E232" s="950"/>
      <c r="F232" s="950"/>
      <c r="G232" s="950"/>
      <c r="H232" s="950"/>
      <c r="I232" s="950"/>
      <c r="J232" s="950"/>
      <c r="K232" s="950"/>
      <c r="L232" s="950"/>
      <c r="M232" s="950"/>
      <c r="N232" s="950"/>
      <c r="O232" s="950"/>
      <c r="P232" s="950"/>
      <c r="Q232" s="1006" t="s">
        <v>91</v>
      </c>
      <c r="R232" s="950" t="str">
        <f>IF('Master sheet'!$D$14="Hindi","वार्षिक रिपोर्ट कार्ड ","Report Card")</f>
        <v xml:space="preserve">वार्षिक रिपोर्ट कार्ड </v>
      </c>
      <c r="S232" s="950"/>
      <c r="T232" s="950"/>
      <c r="U232" s="950"/>
      <c r="V232" s="950"/>
      <c r="W232" s="950"/>
      <c r="X232" s="950"/>
      <c r="Y232" s="950"/>
      <c r="Z232" s="950"/>
      <c r="AA232" s="950"/>
      <c r="AB232" s="950"/>
      <c r="AC232" s="950"/>
      <c r="AD232" s="950"/>
      <c r="AE232" s="950"/>
      <c r="AF232" s="950"/>
    </row>
    <row r="233" spans="1:32" s="41" customFormat="1" ht="21.95" customHeight="1">
      <c r="A233" s="92">
        <f>IF(N239="","",A232+1)</f>
        <v>2</v>
      </c>
      <c r="B233" s="961" t="str">
        <f>IF('Master sheet'!$D$14="Hindi","शिक्षा विभाग, राजस्थान सरकार","Education Department, Rajasthan Government")</f>
        <v>शिक्षा विभाग, राजस्थान सरकार</v>
      </c>
      <c r="C233" s="961"/>
      <c r="D233" s="961"/>
      <c r="E233" s="961"/>
      <c r="F233" s="961"/>
      <c r="G233" s="961"/>
      <c r="H233" s="961"/>
      <c r="I233" s="961"/>
      <c r="J233" s="961"/>
      <c r="K233" s="961"/>
      <c r="L233" s="961"/>
      <c r="M233" s="961"/>
      <c r="N233" s="961"/>
      <c r="O233" s="961"/>
      <c r="P233" s="961"/>
      <c r="Q233" s="1006"/>
      <c r="R233" s="961" t="str">
        <f>IF('Master sheet'!$D$14="Hindi","शिक्षा विभाग, राजस्थान सरकार","Education Department, Rajasthan Government")</f>
        <v>शिक्षा विभाग, राजस्थान सरकार</v>
      </c>
      <c r="S233" s="961"/>
      <c r="T233" s="961"/>
      <c r="U233" s="961"/>
      <c r="V233" s="961"/>
      <c r="W233" s="961"/>
      <c r="X233" s="961"/>
      <c r="Y233" s="961"/>
      <c r="Z233" s="961"/>
      <c r="AA233" s="961"/>
      <c r="AB233" s="961"/>
      <c r="AC233" s="961"/>
      <c r="AD233" s="961"/>
      <c r="AE233" s="961"/>
      <c r="AF233" s="961"/>
    </row>
    <row r="234" spans="1:32" s="41" customFormat="1" ht="21.95" customHeight="1">
      <c r="A234" s="92">
        <f>IF(N239="","",A233+1)</f>
        <v>3</v>
      </c>
      <c r="B234" s="1007" t="str">
        <f>IF('Master sheet'!$D$14="Hindi","विद्यालय का नाम :-","School Name :- ")</f>
        <v>विद्यालय का नाम :-</v>
      </c>
      <c r="C234" s="1007"/>
      <c r="D234" s="1007"/>
      <c r="E234" s="1008" t="str">
        <f>IF(AND(N239=""),"",IF('Master sheet'!$D$14="Hindi",'Master sheet'!$D$8,'Master sheet'!$D$7))</f>
        <v>महात्मा गाँधी राजकीय विद्यालय (अंग्रेजी माध्यम) बर, ब्यावर</v>
      </c>
      <c r="F234" s="1008"/>
      <c r="G234" s="1008"/>
      <c r="H234" s="1008"/>
      <c r="I234" s="1008"/>
      <c r="J234" s="1008"/>
      <c r="K234" s="1008"/>
      <c r="L234" s="1008"/>
      <c r="M234" s="1008"/>
      <c r="N234" s="1008"/>
      <c r="O234" s="1008"/>
      <c r="P234" s="1008"/>
      <c r="Q234" s="1006"/>
      <c r="R234" s="1007" t="str">
        <f>IF('Master sheet'!$D$14="Hindi","विद्यालय का नाम :-","School Name :- ")</f>
        <v>विद्यालय का नाम :-</v>
      </c>
      <c r="S234" s="1007"/>
      <c r="T234" s="1007"/>
      <c r="U234" s="1008" t="str">
        <f>IF(AND(AD239=""),"",IF('Master sheet'!$D$14="Hindi",'Master sheet'!$D$8,'Master sheet'!$D$7))</f>
        <v>महात्मा गाँधी राजकीय विद्यालय (अंग्रेजी माध्यम) बर, ब्यावर</v>
      </c>
      <c r="V234" s="1008"/>
      <c r="W234" s="1008"/>
      <c r="X234" s="1008"/>
      <c r="Y234" s="1008"/>
      <c r="Z234" s="1008"/>
      <c r="AA234" s="1008"/>
      <c r="AB234" s="1008"/>
      <c r="AC234" s="1008"/>
      <c r="AD234" s="1008"/>
      <c r="AE234" s="1008"/>
      <c r="AF234" s="1008"/>
    </row>
    <row r="235" spans="1:32" s="41" customFormat="1" ht="15.75" customHeight="1">
      <c r="A235" s="92">
        <f>IF(N239="","",A234+1)</f>
        <v>4</v>
      </c>
      <c r="B235" s="322"/>
      <c r="C235" s="322"/>
      <c r="D235" s="322"/>
      <c r="E235" s="1004" t="str">
        <f>IF(AND(N239=""),"",IF('Master sheet'!$D$14="Hindi",CONCATENATE("(विद्यालय मान्यता क्रमांक व वर्ष : ","  ",'Master sheet'!$D$6),CONCATENATE("(School Recognition Number &amp; Years : ","  ",'Master sheet'!$D$6)))</f>
        <v>(विद्यालय मान्यता क्रमांक व वर्ष :   शिक्षा/पाली/1995/2001</v>
      </c>
      <c r="F235" s="1004"/>
      <c r="G235" s="1004"/>
      <c r="H235" s="1004"/>
      <c r="I235" s="1004"/>
      <c r="J235" s="1004"/>
      <c r="K235" s="1004"/>
      <c r="L235" s="1004"/>
      <c r="M235" s="1004"/>
      <c r="N235" s="1004"/>
      <c r="O235" s="1004"/>
      <c r="P235" s="1004"/>
      <c r="Q235" s="1006"/>
      <c r="R235" s="322"/>
      <c r="S235" s="322"/>
      <c r="T235" s="322"/>
      <c r="U235" s="1004" t="str">
        <f>IF(AND(AD239=""),"",IF('Master sheet'!$D$14="Hindi",CONCATENATE("(विद्यालय मान्यता क्रमांक व वर्ष : ","  ",'Master sheet'!$D$6),CONCATENATE("(School Recognition Number &amp; Years : ","  ",'Master sheet'!$D$6)))</f>
        <v>(विद्यालय मान्यता क्रमांक व वर्ष :   शिक्षा/पाली/1995/2001</v>
      </c>
      <c r="V235" s="1004"/>
      <c r="W235" s="1004"/>
      <c r="X235" s="1004"/>
      <c r="Y235" s="1004"/>
      <c r="Z235" s="1004"/>
      <c r="AA235" s="1004"/>
      <c r="AB235" s="1004"/>
      <c r="AC235" s="1004"/>
      <c r="AD235" s="1004"/>
      <c r="AE235" s="1004"/>
      <c r="AF235" s="1004"/>
    </row>
    <row r="236" spans="1:32" s="41" customFormat="1" ht="21.95" customHeight="1">
      <c r="A236" s="92">
        <f>IF(N239="","",A235+1)</f>
        <v>5</v>
      </c>
      <c r="B236" s="319" t="str">
        <f>IF('Master sheet'!$D$14="Hindi","कक्षा  :-","CLASS :- ")</f>
        <v>कक्षा  :-</v>
      </c>
      <c r="C236" s="969">
        <f>IFERROR(IF(AND(N239=""),"",VLOOKUP(N239,Marks,2,0)),"")</f>
        <v>3</v>
      </c>
      <c r="D236" s="969"/>
      <c r="E236" s="970" t="str">
        <f>IF('Master sheet'!$D$14="Hindi","सेक्शन :-","Section :- ")</f>
        <v>सेक्शन :-</v>
      </c>
      <c r="F236" s="970"/>
      <c r="G236" s="970"/>
      <c r="H236" s="969" t="str">
        <f>IFERROR(IF(AND(N239=""),"",VLOOKUP(N239,Marks,3,0)),"")</f>
        <v>A</v>
      </c>
      <c r="I236" s="969"/>
      <c r="J236" s="971" t="str">
        <f>IF('Master sheet'!$D$14="Hindi","सत्र :- ","Session :- ")</f>
        <v xml:space="preserve">सत्र :- </v>
      </c>
      <c r="K236" s="971"/>
      <c r="L236" s="971"/>
      <c r="M236" s="971"/>
      <c r="N236" s="972" t="str">
        <f>IF(AND(N239=""),"",'Class 3rd'!$I$2)</f>
        <v>2024-2025</v>
      </c>
      <c r="O236" s="972"/>
      <c r="P236" s="972"/>
      <c r="Q236" s="1006"/>
      <c r="R236" s="319" t="str">
        <f>IF('Master sheet'!$D$14="Hindi","कक्षा  :-","CLASS :- ")</f>
        <v>कक्षा  :-</v>
      </c>
      <c r="S236" s="969">
        <f>IFERROR(IF(AND(AD239=""),"",VLOOKUP(AD239,Marks,2,0)),"")</f>
        <v>3</v>
      </c>
      <c r="T236" s="969"/>
      <c r="U236" s="970" t="str">
        <f>IF('Master sheet'!$D$14="Hindi","सेक्शन :-","Section :- ")</f>
        <v>सेक्शन :-</v>
      </c>
      <c r="V236" s="970"/>
      <c r="W236" s="970"/>
      <c r="X236" s="969" t="str">
        <f>IFERROR(IF(AND(AD239=""),"",VLOOKUP(AD239,Marks,3,0)),"")</f>
        <v>A</v>
      </c>
      <c r="Y236" s="969"/>
      <c r="Z236" s="971" t="str">
        <f>IF('Master sheet'!$D$14="Hindi","सत्र :- ","Session :- ")</f>
        <v xml:space="preserve">सत्र :- </v>
      </c>
      <c r="AA236" s="971"/>
      <c r="AB236" s="971"/>
      <c r="AC236" s="971"/>
      <c r="AD236" s="972" t="str">
        <f>IF(AND(AD239=""),"",'Class 3rd'!$I$2)</f>
        <v>2024-2025</v>
      </c>
      <c r="AE236" s="972"/>
      <c r="AF236" s="972"/>
    </row>
    <row r="237" spans="1:32" s="41" customFormat="1" ht="21.95" customHeight="1">
      <c r="A237" s="92">
        <f>IF(N239="","",A236+1)</f>
        <v>6</v>
      </c>
      <c r="B237" s="953" t="str">
        <f>IF('Master sheet'!$D$14="Hindi","विद्यार्थी का नाम :-","Student's Name :-")</f>
        <v>विद्यार्थी का नाम :-</v>
      </c>
      <c r="C237" s="953"/>
      <c r="D237" s="953"/>
      <c r="E237" s="957" t="str">
        <f>IFERROR(IF(AND(N239=""),"",VLOOKUP(N239,Marks,6,0)),"")</f>
        <v>KHUSHVEER SINGH</v>
      </c>
      <c r="F237" s="957"/>
      <c r="G237" s="957"/>
      <c r="H237" s="957"/>
      <c r="I237" s="957"/>
      <c r="J237" s="952" t="str">
        <f>IF('Master sheet'!$D$14="Hindi","प्रवेशांक :","SR. NO. :")</f>
        <v>प्रवेशांक :</v>
      </c>
      <c r="K237" s="952"/>
      <c r="L237" s="952"/>
      <c r="M237" s="952"/>
      <c r="N237" s="958">
        <f>IFERROR(IF(AND(N239=""),"",VLOOKUP(N239,Marks,5,0)),"")</f>
        <v>935</v>
      </c>
      <c r="O237" s="958"/>
      <c r="P237" s="958"/>
      <c r="Q237" s="1006"/>
      <c r="R237" s="953" t="str">
        <f>IF('Master sheet'!$D$14="Hindi","विद्यार्थी का नाम :-","Student's Name :-")</f>
        <v>विद्यार्थी का नाम :-</v>
      </c>
      <c r="S237" s="953"/>
      <c r="T237" s="953"/>
      <c r="U237" s="957" t="str">
        <f>IFERROR(IF(AND(AD239=""),"",VLOOKUP(AD239,Marks,6,0)),"")</f>
        <v>KINJAL SAINI</v>
      </c>
      <c r="V237" s="957"/>
      <c r="W237" s="957"/>
      <c r="X237" s="957"/>
      <c r="Y237" s="957"/>
      <c r="Z237" s="952" t="str">
        <f>IF('Master sheet'!$D$14="Hindi","प्रवेशांक :","SR. NO. :")</f>
        <v>प्रवेशांक :</v>
      </c>
      <c r="AA237" s="952"/>
      <c r="AB237" s="952"/>
      <c r="AC237" s="952"/>
      <c r="AD237" s="958">
        <f>IFERROR(IF(AND(AD239=""),"",VLOOKUP(AD239,Marks,5,0)),"")</f>
        <v>940</v>
      </c>
      <c r="AE237" s="958"/>
      <c r="AF237" s="958"/>
    </row>
    <row r="238" spans="1:32" s="41" customFormat="1" ht="21.95" customHeight="1">
      <c r="A238" s="92">
        <f>IF(N239="","",A237+1)</f>
        <v>7</v>
      </c>
      <c r="B238" s="953" t="str">
        <f>IF('Master sheet'!$D$14="Hindi","पिता का नाम :-","Father's Name :-")</f>
        <v>पिता का नाम :-</v>
      </c>
      <c r="C238" s="953"/>
      <c r="D238" s="953"/>
      <c r="E238" s="957" t="str">
        <f>IFERROR(IF(AND(N239=""),"",VLOOKUP(N239,Marks,7,0)),"")</f>
        <v>PUSA RAM</v>
      </c>
      <c r="F238" s="957"/>
      <c r="G238" s="957"/>
      <c r="H238" s="957"/>
      <c r="I238" s="957"/>
      <c r="J238" s="952" t="str">
        <f>IF('Master sheet'!$D$14="Hindi","जन्म तिथि :","Date of Birth :")</f>
        <v>जन्म तिथि :</v>
      </c>
      <c r="K238" s="952"/>
      <c r="L238" s="952"/>
      <c r="M238" s="952"/>
      <c r="N238" s="959" t="str">
        <f>IFERROR(IF(AND(N239=""),"",VLOOKUP(N239,Marks,4,0)),"")</f>
        <v>24-09-2015</v>
      </c>
      <c r="O238" s="959"/>
      <c r="P238" s="959"/>
      <c r="Q238" s="1006"/>
      <c r="R238" s="953" t="str">
        <f>IF('Master sheet'!$D$14="Hindi","पिता का नाम :-","Father's Name :-")</f>
        <v>पिता का नाम :-</v>
      </c>
      <c r="S238" s="953"/>
      <c r="T238" s="953"/>
      <c r="U238" s="957" t="str">
        <f>IFERROR(IF(AND(AD239=""),"",VLOOKUP(AD239,Marks,7,0)),"")</f>
        <v>DURGESH CHAND BAGRI</v>
      </c>
      <c r="V238" s="957"/>
      <c r="W238" s="957"/>
      <c r="X238" s="957"/>
      <c r="Y238" s="957"/>
      <c r="Z238" s="952" t="str">
        <f>IF('Master sheet'!$D$14="Hindi","जन्म तिथि :","Date of Birth :")</f>
        <v>जन्म तिथि :</v>
      </c>
      <c r="AA238" s="952"/>
      <c r="AB238" s="952"/>
      <c r="AC238" s="952"/>
      <c r="AD238" s="959" t="str">
        <f>IFERROR(IF(AND(AD239=""),"",VLOOKUP(AD239,Marks,4,0)),"")</f>
        <v>21-01-2016</v>
      </c>
      <c r="AE238" s="959"/>
      <c r="AF238" s="959"/>
    </row>
    <row r="239" spans="1:32" s="41" customFormat="1" ht="18" customHeight="1">
      <c r="A239" s="92">
        <f>IF(N239="","",A238+1)</f>
        <v>8</v>
      </c>
      <c r="B239" s="953" t="str">
        <f>IF('Master sheet'!$D$14="Hindi","माता का नाम :-","Mother's Name :-")</f>
        <v>माता का नाम :-</v>
      </c>
      <c r="C239" s="953"/>
      <c r="D239" s="953"/>
      <c r="E239" s="957" t="str">
        <f>IFERROR(IF(AND(N239=""),"",VLOOKUP(N239,Marks,8,0)),"")</f>
        <v>POOJA</v>
      </c>
      <c r="F239" s="957"/>
      <c r="G239" s="957"/>
      <c r="H239" s="957"/>
      <c r="I239" s="957"/>
      <c r="J239" s="952" t="str">
        <f>IF('Master sheet'!$D$14="Hindi","रोल नंबर :-","Roll No. :")</f>
        <v>रोल नंबर :-</v>
      </c>
      <c r="K239" s="952"/>
      <c r="L239" s="952"/>
      <c r="M239" s="952"/>
      <c r="N239" s="963">
        <f>IF(AD206="","",IF(AND(AD206+1&gt;$AN$7),"",AD206+1))</f>
        <v>315</v>
      </c>
      <c r="O239" s="963"/>
      <c r="P239" s="963"/>
      <c r="Q239" s="1006"/>
      <c r="R239" s="953" t="str">
        <f>IF('Master sheet'!$D$14="Hindi","माता का नाम :-","Mother's Name :-")</f>
        <v>माता का नाम :-</v>
      </c>
      <c r="S239" s="953"/>
      <c r="T239" s="953"/>
      <c r="U239" s="957" t="str">
        <f>IFERROR(IF(AND(AD239=""),"",VLOOKUP(AD239,Marks,8,0)),"")</f>
        <v>PUSHPA DEVI</v>
      </c>
      <c r="V239" s="957"/>
      <c r="W239" s="957"/>
      <c r="X239" s="957"/>
      <c r="Y239" s="957"/>
      <c r="Z239" s="952" t="str">
        <f>IF('Master sheet'!$D$14="Hindi","रोल नंबर :-","Roll No. :")</f>
        <v>रोल नंबर :-</v>
      </c>
      <c r="AA239" s="952"/>
      <c r="AB239" s="952"/>
      <c r="AC239" s="952"/>
      <c r="AD239" s="1005">
        <f>IF(N239="","",IF(AND(N239+1&gt;$AN$7),"",N239+1))</f>
        <v>316</v>
      </c>
      <c r="AE239" s="1005"/>
      <c r="AF239" s="1005"/>
    </row>
    <row r="240" spans="1:32" s="41" customFormat="1" ht="10.5" customHeight="1">
      <c r="A240" s="92">
        <f>IF(N239="","",A239+1)</f>
        <v>9</v>
      </c>
      <c r="B240" s="321"/>
      <c r="C240" s="321"/>
      <c r="D240" s="321"/>
      <c r="E240" s="318"/>
      <c r="F240" s="318"/>
      <c r="G240" s="318"/>
      <c r="H240" s="318"/>
      <c r="I240" s="318"/>
      <c r="J240" s="317"/>
      <c r="K240" s="317"/>
      <c r="L240" s="317"/>
      <c r="M240" s="317"/>
      <c r="N240" s="320"/>
      <c r="O240" s="320"/>
      <c r="P240" s="320"/>
      <c r="Q240" s="1006"/>
      <c r="R240" s="66"/>
      <c r="S240" s="66"/>
      <c r="T240" s="66"/>
      <c r="U240" s="67"/>
      <c r="V240" s="67"/>
      <c r="W240" s="67"/>
      <c r="X240" s="66"/>
      <c r="Y240" s="66"/>
      <c r="Z240" s="68"/>
      <c r="AA240" s="68"/>
      <c r="AB240" s="68"/>
      <c r="AC240" s="42"/>
      <c r="AD240" s="42"/>
      <c r="AE240" s="42"/>
      <c r="AF240" s="42"/>
    </row>
    <row r="241" spans="1:39" s="41" customFormat="1" ht="21" customHeight="1">
      <c r="A241" s="92">
        <f>IF(N239="","",A240+1)</f>
        <v>10</v>
      </c>
      <c r="B241" s="674" t="str">
        <f>IF('Master sheet'!$D$14="Hindi","विषय","Subject")</f>
        <v>विषय</v>
      </c>
      <c r="C241" s="975" t="str">
        <f>IF('Master sheet'!$D$14="Hindi","सामयिक परख","Test")</f>
        <v>सामयिक परख</v>
      </c>
      <c r="D241" s="975"/>
      <c r="E241" s="975"/>
      <c r="F241" s="975"/>
      <c r="G241" s="960" t="str">
        <f>IF('Master sheet'!$D$14="Hindi","अर्द्धवार्षिक","Half Yearly")</f>
        <v>अर्द्धवार्षिक</v>
      </c>
      <c r="H241" s="960"/>
      <c r="I241" s="960"/>
      <c r="J241" s="773" t="str">
        <f>IF('Master sheet'!$D$14="Hindi","अर्द्ध वा. तक योग","Total Till H.Y.")</f>
        <v>अर्द्ध वा. तक योग</v>
      </c>
      <c r="K241" s="960" t="str">
        <f>IF('Master sheet'!$D$14="Hindi","वार्षिक","Yearly")</f>
        <v>वार्षिक</v>
      </c>
      <c r="L241" s="960"/>
      <c r="M241" s="960"/>
      <c r="N241" s="742" t="str">
        <f>IF('Master sheet'!$D$14="Hindi","विषय कुल योग ","Subject Total")</f>
        <v xml:space="preserve">विषय कुल योग </v>
      </c>
      <c r="O241" s="954" t="str">
        <f>IF('Master sheet'!$D$14="Hindi","ग्रेड","Grade")</f>
        <v>ग्रेड</v>
      </c>
      <c r="P241" s="985" t="str">
        <f>IF('Master sheet'!$D$14="Hindi","परिणाम","Results")</f>
        <v>परिणाम</v>
      </c>
      <c r="Q241" s="1006"/>
      <c r="R241" s="674" t="str">
        <f>IF('Master sheet'!$D$14="Hindi","विषय","Subject")</f>
        <v>विषय</v>
      </c>
      <c r="S241" s="975" t="str">
        <f>IF('Master sheet'!$D$14="Hindi","सामयिक परख","Test")</f>
        <v>सामयिक परख</v>
      </c>
      <c r="T241" s="975"/>
      <c r="U241" s="975"/>
      <c r="V241" s="975"/>
      <c r="W241" s="960" t="str">
        <f>IF('Master sheet'!$D$14="Hindi","अर्द्धवार्षिक","Half Yearly")</f>
        <v>अर्द्धवार्षिक</v>
      </c>
      <c r="X241" s="960"/>
      <c r="Y241" s="960"/>
      <c r="Z241" s="773" t="str">
        <f>IF('Master sheet'!$D$14="Hindi","अर्द्ध वा. तक योग","Total Till H.Y.")</f>
        <v>अर्द्ध वा. तक योग</v>
      </c>
      <c r="AA241" s="960" t="str">
        <f>IF('Master sheet'!$D$14="Hindi","वार्षिक","Yearly")</f>
        <v>वार्षिक</v>
      </c>
      <c r="AB241" s="960"/>
      <c r="AC241" s="960"/>
      <c r="AD241" s="742" t="str">
        <f>IF('Master sheet'!$D$14="Hindi","विषय कुल योग ","Subject Total")</f>
        <v xml:space="preserve">विषय कुल योग </v>
      </c>
      <c r="AE241" s="954" t="str">
        <f>IF('Master sheet'!$D$14="Hindi","ग्रेड","Grade")</f>
        <v>ग्रेड</v>
      </c>
      <c r="AF241" s="985" t="str">
        <f>IF('Master sheet'!$D$14="Hindi","परिणाम","Results")</f>
        <v>परिणाम</v>
      </c>
    </row>
    <row r="242" spans="1:39" s="41" customFormat="1" ht="90.75" customHeight="1">
      <c r="A242" s="92">
        <f>IF(N239="","",A241+1)</f>
        <v>11</v>
      </c>
      <c r="B242" s="674"/>
      <c r="C242" s="246" t="str">
        <f>IF('Master sheet'!$D$14="Hindi","प्रथम परख ","First Test")</f>
        <v xml:space="preserve">प्रथम परख </v>
      </c>
      <c r="D242" s="246" t="str">
        <f>IF('Master sheet'!$D$14="Hindi","द्वितीय परख","Second Test")</f>
        <v>द्वितीय परख</v>
      </c>
      <c r="E242" s="246" t="str">
        <f>IF('Master sheet'!$D$14="Hindi","तृतीय परख","Third Test")</f>
        <v>तृतीय परख</v>
      </c>
      <c r="F242" s="246" t="str">
        <f>IF('Master sheet'!$D$14="Hindi","कुल योग ","Total")</f>
        <v xml:space="preserve">कुल योग </v>
      </c>
      <c r="G242" s="407" t="str">
        <f>IF('Master sheet'!$D$14="Hindi","लिखित","Written")</f>
        <v>लिखित</v>
      </c>
      <c r="H242" s="407" t="str">
        <f>IF('Master sheet'!$D$14="Hindi","मौखिक","Oral")</f>
        <v>मौखिक</v>
      </c>
      <c r="I242" s="407" t="str">
        <f>IF('Master sheet'!$D$14="Hindi","अर्द्ध वा. योग","H.Y. Total")</f>
        <v>अर्द्ध वा. योग</v>
      </c>
      <c r="J242" s="773"/>
      <c r="K242" s="407" t="str">
        <f>IF('Master sheet'!$D$14="Hindi","लिखित","Written")</f>
        <v>लिखित</v>
      </c>
      <c r="L242" s="407" t="str">
        <f>IF('Master sheet'!$D$14="Hindi","मौखिक","Oral")</f>
        <v>मौखिक</v>
      </c>
      <c r="M242" s="407" t="str">
        <f>IF('Master sheet'!$D$14="Hindi","वार्षिक योग","Yearly Total")</f>
        <v>वार्षिक योग</v>
      </c>
      <c r="N242" s="742"/>
      <c r="O242" s="955"/>
      <c r="P242" s="986"/>
      <c r="Q242" s="1006"/>
      <c r="R242" s="674"/>
      <c r="S242" s="246" t="str">
        <f>IF('Master sheet'!$D$14="Hindi","प्रथम परख ","First Test")</f>
        <v xml:space="preserve">प्रथम परख </v>
      </c>
      <c r="T242" s="246" t="str">
        <f>IF('Master sheet'!$D$14="Hindi","द्वितीय परख","Second Test")</f>
        <v>द्वितीय परख</v>
      </c>
      <c r="U242" s="246" t="str">
        <f>IF('Master sheet'!$D$14="Hindi","तृतीय परख","Third Test")</f>
        <v>तृतीय परख</v>
      </c>
      <c r="V242" s="246" t="str">
        <f>IF('Master sheet'!$D$14="Hindi","कुल योग ","Total")</f>
        <v xml:space="preserve">कुल योग </v>
      </c>
      <c r="W242" s="407" t="str">
        <f>IF('Master sheet'!$D$14="Hindi","लिखित","Written")</f>
        <v>लिखित</v>
      </c>
      <c r="X242" s="407" t="str">
        <f>IF('Master sheet'!$D$14="Hindi","मौखिक","Oral")</f>
        <v>मौखिक</v>
      </c>
      <c r="Y242" s="407" t="str">
        <f>IF('Master sheet'!$D$14="Hindi","अर्द्ध वा. योग","H.Y. Total")</f>
        <v>अर्द्ध वा. योग</v>
      </c>
      <c r="Z242" s="773"/>
      <c r="AA242" s="407" t="str">
        <f>IF('Master sheet'!$D$14="Hindi","लिखित","Written")</f>
        <v>लिखित</v>
      </c>
      <c r="AB242" s="407" t="str">
        <f>IF('Master sheet'!$D$14="Hindi","मौखिक","Oral")</f>
        <v>मौखिक</v>
      </c>
      <c r="AC242" s="407" t="str">
        <f>IF('Master sheet'!$D$14="Hindi","वार्षिक योग","Yearly Total")</f>
        <v>वार्षिक योग</v>
      </c>
      <c r="AD242" s="742"/>
      <c r="AE242" s="955"/>
      <c r="AF242" s="986"/>
    </row>
    <row r="243" spans="1:39" s="41" customFormat="1" ht="15.95" customHeight="1">
      <c r="A243" s="92">
        <f>IF(N239="","",A242+1)</f>
        <v>12</v>
      </c>
      <c r="B243" s="674"/>
      <c r="C243" s="490">
        <v>10</v>
      </c>
      <c r="D243" s="490">
        <v>10</v>
      </c>
      <c r="E243" s="490">
        <v>10</v>
      </c>
      <c r="F243" s="489">
        <f>IF(AND(C243="",D243="",E243=""),"",IF(AND(C243="NA",D243="NA",E243="NA"),"NA",SUM(C243:E243)))</f>
        <v>30</v>
      </c>
      <c r="G243" s="490">
        <v>50</v>
      </c>
      <c r="H243" s="490">
        <v>20</v>
      </c>
      <c r="I243" s="489">
        <f>IF(AND(G243="",H243=""),"",IF(AND(G243="NA",H243="NA"),"NA",SUM(G243:H243)))</f>
        <v>70</v>
      </c>
      <c r="J243" s="491">
        <f>IF(AND(I243="",F243=""),"",IF(AND(I243="NA",F243="NA"),"NA",SUM(I243,F243)))</f>
        <v>100</v>
      </c>
      <c r="K243" s="490">
        <v>60</v>
      </c>
      <c r="L243" s="490">
        <v>40</v>
      </c>
      <c r="M243" s="489">
        <f>IF(AND(K243="",L243=""),"",IF(AND(K243="NA",L243="NA"),"NA",SUM(K243:L243)))</f>
        <v>100</v>
      </c>
      <c r="N243" s="491">
        <f>IF(AND(J243="",M243=""),"",IF(AND(J243="NA",M243="NA"),"NA",SUM(J243,M243)))</f>
        <v>200</v>
      </c>
      <c r="O243" s="956"/>
      <c r="P243" s="987"/>
      <c r="Q243" s="1006"/>
      <c r="R243" s="674"/>
      <c r="S243" s="490">
        <v>10</v>
      </c>
      <c r="T243" s="490">
        <v>10</v>
      </c>
      <c r="U243" s="490">
        <v>10</v>
      </c>
      <c r="V243" s="489">
        <f>IF(AND(S243="",T243="",U243=""),"",IF(AND(S243="NA",T243="NA",U243="NA"),"NA",SUM(S243:U243)))</f>
        <v>30</v>
      </c>
      <c r="W243" s="490">
        <v>50</v>
      </c>
      <c r="X243" s="490">
        <v>20</v>
      </c>
      <c r="Y243" s="489">
        <f>IF(AND(W243="",X243=""),"",IF(AND(W243="NA",X243="NA"),"NA",SUM(W243:X243)))</f>
        <v>70</v>
      </c>
      <c r="Z243" s="491">
        <f>IF(AND(Y243="",V243=""),"",IF(AND(Y243="NA",V243="NA"),"NA",SUM(Y243,V243)))</f>
        <v>100</v>
      </c>
      <c r="AA243" s="490">
        <v>60</v>
      </c>
      <c r="AB243" s="490">
        <v>40</v>
      </c>
      <c r="AC243" s="489">
        <f>IF(AND(AA243="",AB243=""),"",IF(AND(AA243="NA",AB243="NA"),"NA",SUM(AA243:AB243)))</f>
        <v>100</v>
      </c>
      <c r="AD243" s="491">
        <f>IF(AND(Z243="",AC243=""),"",IF(AND(Z243="NA",AC243="NA"),"NA",SUM(Z243,AC243)))</f>
        <v>200</v>
      </c>
      <c r="AE243" s="956"/>
      <c r="AF243" s="987"/>
    </row>
    <row r="244" spans="1:39" s="41" customFormat="1" ht="21" customHeight="1">
      <c r="A244" s="92">
        <f>IF(N239="","",A243+1)</f>
        <v>13</v>
      </c>
      <c r="B244" s="410" t="str">
        <f>IF('Result Sheet'!$K$208="","",'Result Sheet'!$K$208)</f>
        <v>हिंदी</v>
      </c>
      <c r="C244" s="497">
        <f>IFERROR(IF(AND(N239=""),"",VLOOKUP(N239,Marks,11,0)),"")</f>
        <v>9</v>
      </c>
      <c r="D244" s="497">
        <f>IFERROR(IF(AND(N239=""),"",VLOOKUP(N239,Marks,12,0)),"")</f>
        <v>8</v>
      </c>
      <c r="E244" s="497">
        <f>IFERROR(IF(AND(N239=""),"",VLOOKUP(N239,Marks,13,0)),"")</f>
        <v>10</v>
      </c>
      <c r="F244" s="496">
        <f>IFERROR(IF(AND(N239=""),"",VLOOKUP(N239,Marks,14,0)),"")</f>
        <v>27</v>
      </c>
      <c r="G244" s="497">
        <f>IFERROR(IF(AND(N239=""),"",VLOOKUP(N239,Marks,15,0)),"")</f>
        <v>49</v>
      </c>
      <c r="H244" s="497">
        <f>IFERROR(IF(AND(N239=""),"",VLOOKUP(N239,Marks,16,0)),"")</f>
        <v>19</v>
      </c>
      <c r="I244" s="496">
        <f>IFERROR(IF(AND(N239=""),"",VLOOKUP(N239,Marks,17,0)),"")</f>
        <v>68</v>
      </c>
      <c r="J244" s="494">
        <f>IFERROR(IF(AND(N239=""),"",VLOOKUP(N239,Marks,18,0)),"")</f>
        <v>95</v>
      </c>
      <c r="K244" s="497">
        <f>IFERROR(IF(AND(N239=""),"",VLOOKUP(N239,Marks,19,0)),"")</f>
        <v>46</v>
      </c>
      <c r="L244" s="497">
        <f>IFERROR(IF(AND(N239=""),"",VLOOKUP(N239,Marks,20,0)),"")</f>
        <v>37</v>
      </c>
      <c r="M244" s="496">
        <f>IFERROR(IF(AND(N239=""),"",VLOOKUP(N239,Marks,21,0)),"")</f>
        <v>83</v>
      </c>
      <c r="N244" s="495">
        <f>IFERROR(IF(AND(N239=""),"",VLOOKUP(N239,Marks,22,0)),"")</f>
        <v>178</v>
      </c>
      <c r="O244" s="73" t="str">
        <f>IFERROR(IF(AND(N239=""),"",VLOOKUP(N239,Marks,28,0)),"")</f>
        <v>A</v>
      </c>
      <c r="P244" s="201" t="str">
        <f>IFERROR(IF(AND(N239=""),"",VLOOKUP(N239,Marks,26,0)),"")</f>
        <v>P</v>
      </c>
      <c r="Q244" s="1006"/>
      <c r="R244" s="410" t="str">
        <f>IF('Result Sheet'!$K$208="","",'Result Sheet'!$K$208)</f>
        <v>हिंदी</v>
      </c>
      <c r="S244" s="497">
        <f>IFERROR(IF(AND(AD239=""),"",VLOOKUP(AD239,Marks,11,0)),"")</f>
        <v>9</v>
      </c>
      <c r="T244" s="497">
        <f>IFERROR(IF(AND(AD239=""),"",VLOOKUP(AD239,Marks,12,0)),"")</f>
        <v>8</v>
      </c>
      <c r="U244" s="497">
        <f>IFERROR(IF(AND(AD239=""),"",VLOOKUP(AD239,Marks,13,0)),"")</f>
        <v>10</v>
      </c>
      <c r="V244" s="496">
        <f>IFERROR(IF(AND(AD239=""),"",VLOOKUP(AD239,Marks,14,0)),"")</f>
        <v>27</v>
      </c>
      <c r="W244" s="497">
        <f>IFERROR(IF(AND(AD239=""),"",VLOOKUP(AD239,Marks,15,0)),"")</f>
        <v>47</v>
      </c>
      <c r="X244" s="497">
        <f>IFERROR(IF(AND(AD239=""),"",VLOOKUP(AD239,Marks,16,0)),"")</f>
        <v>19</v>
      </c>
      <c r="Y244" s="496">
        <f>IFERROR(IF(AND(AD239=""),"",VLOOKUP(AD239,Marks,17,0)),"")</f>
        <v>66</v>
      </c>
      <c r="Z244" s="494">
        <f>IFERROR(IF(AND(AD239=""),"",VLOOKUP(AD239,Marks,18,0)),"")</f>
        <v>93</v>
      </c>
      <c r="AA244" s="497">
        <f>IFERROR(IF(AND(AD239=""),"",VLOOKUP(AD239,Marks,19,0)),"")</f>
        <v>47</v>
      </c>
      <c r="AB244" s="497">
        <f>IFERROR(IF(AND(AD239=""),"",VLOOKUP(AD239,Marks,20,0)),"")</f>
        <v>37</v>
      </c>
      <c r="AC244" s="496">
        <f>IFERROR(IF(AND(AD239=""),"",VLOOKUP(AD239,Marks,21,0)),"")</f>
        <v>84</v>
      </c>
      <c r="AD244" s="495">
        <f>IFERROR(IF(AND(AD239=""),"",VLOOKUP(AD239,Marks,22,0)),"")</f>
        <v>177</v>
      </c>
      <c r="AE244" s="73" t="str">
        <f>IFERROR(IF(AND(AD239=""),"",VLOOKUP(AD239,Marks,28,0)),"")</f>
        <v>A</v>
      </c>
      <c r="AF244" s="201" t="str">
        <f>IFERROR(IF(AND(AD239=""),"",VLOOKUP(AD239,Marks,26,0)),"")</f>
        <v>P</v>
      </c>
      <c r="AJ244" s="499"/>
      <c r="AK244" s="499"/>
      <c r="AL244" s="499"/>
      <c r="AM244" s="499"/>
    </row>
    <row r="245" spans="1:39" s="41" customFormat="1" ht="15.95" customHeight="1">
      <c r="A245" s="92">
        <f>IF(N239="","",A244+1)</f>
        <v>14</v>
      </c>
      <c r="B245" s="410"/>
      <c r="C245" s="490">
        <v>5</v>
      </c>
      <c r="D245" s="490">
        <v>5</v>
      </c>
      <c r="E245" s="490">
        <v>5</v>
      </c>
      <c r="F245" s="489">
        <f>IF(AND(C245="",D245="",E245=""),"",IF(AND(C245="NA",D245="NA",E245="NA"),"NA",SUM(C245:E245)))</f>
        <v>15</v>
      </c>
      <c r="G245" s="490">
        <v>25</v>
      </c>
      <c r="H245" s="490">
        <v>10</v>
      </c>
      <c r="I245" s="489">
        <f>IF(AND(G245="",H245=""),"",IF(AND(G245="NA",H245="NA"),"NA",SUM(G245:H245)))</f>
        <v>35</v>
      </c>
      <c r="J245" s="491">
        <f>IF(AND(I245="",F245=""),"",IF(AND(I245="NA",F245="NA"),"NA",SUM(I245,F245)))</f>
        <v>50</v>
      </c>
      <c r="K245" s="490">
        <v>30</v>
      </c>
      <c r="L245" s="490">
        <v>20</v>
      </c>
      <c r="M245" s="489">
        <f>IF(AND(K245="",L245=""),"",IF(AND(K245="NA",L245="NA"),"NA",SUM(K245:L245)))</f>
        <v>50</v>
      </c>
      <c r="N245" s="491">
        <f>IF(AND(J245="",M245=""),"",IF(AND(J245="NA",M245="NA"),"NA",SUM(J245,M245)))</f>
        <v>100</v>
      </c>
      <c r="O245" s="990"/>
      <c r="P245" s="991"/>
      <c r="Q245" s="1006"/>
      <c r="R245" s="410"/>
      <c r="S245" s="490">
        <v>5</v>
      </c>
      <c r="T245" s="490">
        <v>5</v>
      </c>
      <c r="U245" s="490">
        <v>5</v>
      </c>
      <c r="V245" s="489">
        <f>IF(AND(S245="",T245="",U245=""),"",IF(AND(S245="NA",T245="NA",U245="NA"),"NA",SUM(S245:U245)))</f>
        <v>15</v>
      </c>
      <c r="W245" s="490">
        <v>25</v>
      </c>
      <c r="X245" s="490">
        <v>10</v>
      </c>
      <c r="Y245" s="489">
        <f>IF(AND(W245="",X245=""),"",IF(AND(W245="NA",X245="NA"),"NA",SUM(W245:X245)))</f>
        <v>35</v>
      </c>
      <c r="Z245" s="491">
        <f>IF(AND(Y245="",V245=""),"",IF(AND(Y245="NA",V245="NA"),"NA",SUM(Y245,V245)))</f>
        <v>50</v>
      </c>
      <c r="AA245" s="490">
        <v>30</v>
      </c>
      <c r="AB245" s="490">
        <v>20</v>
      </c>
      <c r="AC245" s="489">
        <f>IF(AND(AA245="",AB245=""),"",IF(AND(AA245="NA",AB245="NA"),"NA",SUM(AA245:AB245)))</f>
        <v>50</v>
      </c>
      <c r="AD245" s="491">
        <f>IF(AND(Z245="",AC245=""),"",IF(AND(Z245="NA",AC245="NA"),"NA",SUM(Z245,AC245)))</f>
        <v>100</v>
      </c>
      <c r="AE245" s="990"/>
      <c r="AF245" s="991"/>
      <c r="AJ245" s="499"/>
      <c r="AK245" s="499"/>
      <c r="AL245" s="499"/>
      <c r="AM245" s="499"/>
    </row>
    <row r="246" spans="1:39" s="41" customFormat="1" ht="21" customHeight="1">
      <c r="A246" s="92">
        <f>IF(N239="","",A245+1)</f>
        <v>15</v>
      </c>
      <c r="B246" s="410" t="str">
        <f>IF('Result Sheet'!$AD$208="","",'Result Sheet'!$AD$208)</f>
        <v>अंग्रेजी</v>
      </c>
      <c r="C246" s="497">
        <f>IFERROR(IF(AND(N239=""),"",VLOOKUP(N239,Marks,29,0)),"")</f>
        <v>5</v>
      </c>
      <c r="D246" s="497">
        <f>IFERROR(IF(AND(N239=""),"",VLOOKUP(N239,Marks,30,0)),"")</f>
        <v>4</v>
      </c>
      <c r="E246" s="497">
        <f>IFERROR(IF(AND(N239=""),"",VLOOKUP(N239,Marks,31,0)),"")</f>
        <v>5</v>
      </c>
      <c r="F246" s="496">
        <f>IFERROR(IF(AND(N239=""),"",VLOOKUP(N239,Marks,32,0)),"")</f>
        <v>14</v>
      </c>
      <c r="G246" s="497">
        <f>IFERROR(IF(AND(N239=""),"",VLOOKUP(N239,Marks,33,0)),"")</f>
        <v>19</v>
      </c>
      <c r="H246" s="497">
        <f>IFERROR(IF(AND(N239=""),"",VLOOKUP(N239,Marks,34,0)),"")</f>
        <v>9</v>
      </c>
      <c r="I246" s="496">
        <f>IFERROR(IF(AND(N239=""),"",VLOOKUP(N239,Marks,35,0)),"")</f>
        <v>28</v>
      </c>
      <c r="J246" s="494">
        <f>IFERROR(IF(AND(N239=""),"",VLOOKUP(N239,Marks,36,0)),"")</f>
        <v>42</v>
      </c>
      <c r="K246" s="497">
        <f>IFERROR(IF(AND(N239=""),"",VLOOKUP(N239,Marks,37,0)),"")</f>
        <v>24</v>
      </c>
      <c r="L246" s="497">
        <f>IFERROR(IF(AND(N239=""),"",VLOOKUP(N239,Marks,38,0)),"")</f>
        <v>15</v>
      </c>
      <c r="M246" s="496">
        <f>IFERROR(IF(AND(N239=""),"",VLOOKUP(N239,Marks,39,0)),"")</f>
        <v>39</v>
      </c>
      <c r="N246" s="495">
        <f>IFERROR(IF(AND(N239=""),"",VLOOKUP(N239,Marks,40,0)),"")</f>
        <v>81</v>
      </c>
      <c r="O246" s="73" t="str">
        <f>IFERROR(IF(AND(N239=""),"",VLOOKUP(N239,Marks,46,0)),"")</f>
        <v>B</v>
      </c>
      <c r="P246" s="201" t="str">
        <f>IFERROR(IF(AND(N239=""),"",VLOOKUP(N239,Marks,44,0)),"")</f>
        <v>P</v>
      </c>
      <c r="Q246" s="1006"/>
      <c r="R246" s="410" t="str">
        <f>IF('Result Sheet'!$AD$208="","",'Result Sheet'!$AD$208)</f>
        <v>अंग्रेजी</v>
      </c>
      <c r="S246" s="497">
        <f>IFERROR(IF(AND(AD239=""),"",VLOOKUP(AD239,Marks,29,0)),"")</f>
        <v>5</v>
      </c>
      <c r="T246" s="497">
        <f>IFERROR(IF(AND(AD239=""),"",VLOOKUP(AD239,Marks,30,0)),"")</f>
        <v>4</v>
      </c>
      <c r="U246" s="497">
        <f>IFERROR(IF(AND(AD239=""),"",VLOOKUP(AD239,Marks,31,0)),"")</f>
        <v>5</v>
      </c>
      <c r="V246" s="496">
        <f>IFERROR(IF(AND(AD239=""),"",VLOOKUP(AD239,Marks,32,0)),"")</f>
        <v>14</v>
      </c>
      <c r="W246" s="497">
        <f>IFERROR(IF(AND(AD239=""),"",VLOOKUP(AD239,Marks,33,0)),"")</f>
        <v>20</v>
      </c>
      <c r="X246" s="497">
        <f>IFERROR(IF(AND(AD239=""),"",VLOOKUP(AD239,Marks,34,0)),"")</f>
        <v>9</v>
      </c>
      <c r="Y246" s="496">
        <f>IFERROR(IF(AND(AD239=""),"",VLOOKUP(AD239,Marks,35,0)),"")</f>
        <v>29</v>
      </c>
      <c r="Z246" s="494">
        <f>IFERROR(IF(AND(AD239=""),"",VLOOKUP(AD239,Marks,36,0)),"")</f>
        <v>43</v>
      </c>
      <c r="AA246" s="497">
        <f>IFERROR(IF(AND(AD239=""),"",VLOOKUP(AD239,Marks,37,0)),"")</f>
        <v>24</v>
      </c>
      <c r="AB246" s="497">
        <f>IFERROR(IF(AND(AD239=""),"",VLOOKUP(AD239,Marks,38,0)),"")</f>
        <v>16</v>
      </c>
      <c r="AC246" s="496">
        <f>IFERROR(IF(AND(AD239=""),"",VLOOKUP(AD239,Marks,39,0)),"")</f>
        <v>40</v>
      </c>
      <c r="AD246" s="495">
        <f>IFERROR(IF(AND(AD239=""),"",VLOOKUP(AD239,Marks,40,0)),"")</f>
        <v>83</v>
      </c>
      <c r="AE246" s="73" t="str">
        <f>IFERROR(IF(AND(AD239=""),"",VLOOKUP(AD239,Marks,46,0)),"")</f>
        <v>B</v>
      </c>
      <c r="AF246" s="201" t="str">
        <f>IFERROR(IF(AND(AD239=""),"",VLOOKUP(AD239,Marks,44,0)),"")</f>
        <v>P</v>
      </c>
      <c r="AJ246" s="499"/>
      <c r="AK246" s="499"/>
      <c r="AL246" s="499"/>
      <c r="AM246" s="499"/>
    </row>
    <row r="247" spans="1:39" s="41" customFormat="1" ht="15.95" customHeight="1">
      <c r="A247" s="92">
        <f>IF(N239="","",A246+1)</f>
        <v>16</v>
      </c>
      <c r="B247" s="410"/>
      <c r="C247" s="490">
        <v>10</v>
      </c>
      <c r="D247" s="490">
        <v>10</v>
      </c>
      <c r="E247" s="490">
        <v>10</v>
      </c>
      <c r="F247" s="489">
        <f>IF(AND(C247="",D247="",E247=""),"",IF(AND(C247="NA",D247="NA",E247="NA"),"NA",SUM(C247:E247)))</f>
        <v>30</v>
      </c>
      <c r="G247" s="490">
        <v>50</v>
      </c>
      <c r="H247" s="490">
        <v>20</v>
      </c>
      <c r="I247" s="489">
        <f>IF(AND(G247="",H247=""),"",IF(AND(G247="NA",H247="NA"),"NA",SUM(G247:H247)))</f>
        <v>70</v>
      </c>
      <c r="J247" s="491">
        <f>IF(AND(I247="",F247=""),"",IF(AND(I247="NA",F247="NA"),"NA",SUM(I247,F247)))</f>
        <v>100</v>
      </c>
      <c r="K247" s="490">
        <v>60</v>
      </c>
      <c r="L247" s="490">
        <v>40</v>
      </c>
      <c r="M247" s="489">
        <f>IF(AND(K247="",L247=""),"",IF(AND(K247="NA",L247="NA"),"NA",SUM(K247:L247)))</f>
        <v>100</v>
      </c>
      <c r="N247" s="491">
        <f>IF(AND(J247="",M247=""),"",IF(AND(J247="NA",M247="NA"),"NA",SUM(J247,M247)))</f>
        <v>200</v>
      </c>
      <c r="O247" s="990"/>
      <c r="P247" s="991"/>
      <c r="Q247" s="1006"/>
      <c r="R247" s="410"/>
      <c r="S247" s="490">
        <v>10</v>
      </c>
      <c r="T247" s="490">
        <v>10</v>
      </c>
      <c r="U247" s="490">
        <v>10</v>
      </c>
      <c r="V247" s="489">
        <f>IF(AND(S247="",T247="",U247=""),"",IF(AND(S247="NA",T247="NA",U247="NA"),"NA",SUM(S247:U247)))</f>
        <v>30</v>
      </c>
      <c r="W247" s="490">
        <v>50</v>
      </c>
      <c r="X247" s="490">
        <v>20</v>
      </c>
      <c r="Y247" s="489">
        <f>IF(AND(W247="",X247=""),"",IF(AND(W247="NA",X247="NA"),"NA",SUM(W247:X247)))</f>
        <v>70</v>
      </c>
      <c r="Z247" s="491">
        <f>IF(AND(Y247="",V247=""),"",IF(AND(Y247="NA",V247="NA"),"NA",SUM(Y247,V247)))</f>
        <v>100</v>
      </c>
      <c r="AA247" s="490">
        <v>60</v>
      </c>
      <c r="AB247" s="490">
        <v>40</v>
      </c>
      <c r="AC247" s="489">
        <f>IF(AND(AA247="",AB247=""),"",IF(AND(AA247="NA",AB247="NA"),"NA",SUM(AA247:AB247)))</f>
        <v>100</v>
      </c>
      <c r="AD247" s="491">
        <f>IF(AND(Z247="",AC247=""),"",IF(AND(Z247="NA",AC247="NA"),"NA",SUM(Z247,AC247)))</f>
        <v>200</v>
      </c>
      <c r="AE247" s="990"/>
      <c r="AF247" s="991"/>
      <c r="AJ247" s="499"/>
      <c r="AK247" s="499"/>
      <c r="AL247" s="499"/>
      <c r="AM247" s="499"/>
    </row>
    <row r="248" spans="1:39" s="41" customFormat="1" ht="21" customHeight="1">
      <c r="A248" s="92">
        <f>IF(N239="","",A247+1)</f>
        <v>17</v>
      </c>
      <c r="B248" s="410" t="str">
        <f>IF('Result Sheet'!$AV$208="","",'Result Sheet'!$AV$208)</f>
        <v>गणित</v>
      </c>
      <c r="C248" s="497">
        <f>IFERROR(IF(AND(N239=""),"",VLOOKUP(N239,Marks,47,0)),"")</f>
        <v>10</v>
      </c>
      <c r="D248" s="497">
        <f>IFERROR(IF(AND(N239=""),"",VLOOKUP(N239,Marks,48,0)),"")</f>
        <v>9</v>
      </c>
      <c r="E248" s="497">
        <f>IFERROR(IF(AND(N239=""),"",VLOOKUP(N239,Marks,49,0)),"")</f>
        <v>8</v>
      </c>
      <c r="F248" s="496">
        <f>IFERROR(IF(AND(N239=""),"",VLOOKUP(N239,Marks,50,0)),"")</f>
        <v>27</v>
      </c>
      <c r="G248" s="497">
        <f>IFERROR(IF(AND(N239=""),"",VLOOKUP(N239,Marks,51,0)),"")</f>
        <v>32</v>
      </c>
      <c r="H248" s="497">
        <f>IFERROR(IF(AND(N239=""),"",VLOOKUP(N239,Marks,52,0)),"")</f>
        <v>14</v>
      </c>
      <c r="I248" s="496">
        <f>IFERROR(IF(AND(N239=""),"",VLOOKUP(N239,Marks,53,0)),"")</f>
        <v>46</v>
      </c>
      <c r="J248" s="494">
        <f>IFERROR(IF(AND(N239=""),"",VLOOKUP(N239,Marks,54,0)),"")</f>
        <v>73</v>
      </c>
      <c r="K248" s="497">
        <f>IFERROR(IF(AND(N239=""),"",VLOOKUP(N239,Marks,55,0)),"")</f>
        <v>56</v>
      </c>
      <c r="L248" s="497">
        <f>IFERROR(IF(AND(N239=""),"",VLOOKUP(N239,Marks,56,0)),"")</f>
        <v>37</v>
      </c>
      <c r="M248" s="496">
        <f>IFERROR(IF(AND(N239=""),"",VLOOKUP(N239,Marks,57,0)),"")</f>
        <v>93</v>
      </c>
      <c r="N248" s="495">
        <f>IFERROR(IF(AND(N239=""),"",VLOOKUP(N239,Marks,58,0)),"")</f>
        <v>166</v>
      </c>
      <c r="O248" s="73" t="str">
        <f>IFERROR(IF(AND(N239=""),"",VLOOKUP(N239,Marks,64,0)),"")</f>
        <v>B</v>
      </c>
      <c r="P248" s="201" t="str">
        <f>IFERROR(IF(AND(N239=""),"",VLOOKUP(N239,Marks,62,0)),"")</f>
        <v>P</v>
      </c>
      <c r="Q248" s="1006"/>
      <c r="R248" s="410" t="str">
        <f>IF('Result Sheet'!$AV$208="","",'Result Sheet'!$AV$208)</f>
        <v>गणित</v>
      </c>
      <c r="S248" s="497">
        <f>IFERROR(IF(AND(AD239=""),"",VLOOKUP(AD239,Marks,47,0)),"")</f>
        <v>10</v>
      </c>
      <c r="T248" s="497">
        <f>IFERROR(IF(AND(AD239=""),"",VLOOKUP(AD239,Marks,48,0)),"")</f>
        <v>9</v>
      </c>
      <c r="U248" s="497">
        <f>IFERROR(IF(AND(AD239=""),"",VLOOKUP(AD239,Marks,49,0)),"")</f>
        <v>8</v>
      </c>
      <c r="V248" s="496">
        <f>IFERROR(IF(AND(AD239=""),"",VLOOKUP(AD239,Marks,50,0)),"")</f>
        <v>27</v>
      </c>
      <c r="W248" s="497">
        <f>IFERROR(IF(AND(AD239=""),"",VLOOKUP(AD239,Marks,51,0)),"")</f>
        <v>29</v>
      </c>
      <c r="X248" s="497">
        <f>IFERROR(IF(AND(AD239=""),"",VLOOKUP(AD239,Marks,52,0)),"")</f>
        <v>14</v>
      </c>
      <c r="Y248" s="496">
        <f>IFERROR(IF(AND(AD239=""),"",VLOOKUP(AD239,Marks,53,0)),"")</f>
        <v>43</v>
      </c>
      <c r="Z248" s="494">
        <f>IFERROR(IF(AND(AD239=""),"",VLOOKUP(AD239,Marks,54,0)),"")</f>
        <v>70</v>
      </c>
      <c r="AA248" s="497">
        <f>IFERROR(IF(AND(AD239=""),"",VLOOKUP(AD239,Marks,55,0)),"")</f>
        <v>58</v>
      </c>
      <c r="AB248" s="497">
        <f>IFERROR(IF(AND(AD239=""),"",VLOOKUP(AD239,Marks,56,0)),"")</f>
        <v>37</v>
      </c>
      <c r="AC248" s="496">
        <f>IFERROR(IF(AND(AD239=""),"",VLOOKUP(AD239,Marks,57,0)),"")</f>
        <v>95</v>
      </c>
      <c r="AD248" s="495">
        <f>IFERROR(IF(AND(AD239=""),"",VLOOKUP(AD239,Marks,58,0)),"")</f>
        <v>165</v>
      </c>
      <c r="AE248" s="73" t="str">
        <f>IFERROR(IF(AND(AD239=""),"",VLOOKUP(AD239,Marks,64,0)),"")</f>
        <v>B</v>
      </c>
      <c r="AF248" s="201" t="str">
        <f>IFERROR(IF(AND(AD239=""),"",VLOOKUP(AD239,Marks,62,0)),"")</f>
        <v>P</v>
      </c>
      <c r="AJ248" s="499"/>
      <c r="AK248" s="499"/>
      <c r="AL248" s="499"/>
      <c r="AM248" s="499"/>
    </row>
    <row r="249" spans="1:39" s="41" customFormat="1" ht="21" customHeight="1">
      <c r="A249" s="92">
        <f>IF(N239="","",A248+1)</f>
        <v>18</v>
      </c>
      <c r="B249" s="410" t="str">
        <f>IF('Result Sheet'!$BN$208="","",'Result Sheet'!$BN$208)</f>
        <v>पर्यावरण अध्ययन</v>
      </c>
      <c r="C249" s="497">
        <f>IFERROR(IF(AND(N239=""),"",VLOOKUP(N239,Marks,65,0)),"")</f>
        <v>10</v>
      </c>
      <c r="D249" s="497">
        <f>IFERROR(IF(AND(N239=""),"",VLOOKUP(N239,Marks,66,0)),"")</f>
        <v>10</v>
      </c>
      <c r="E249" s="497">
        <f>IFERROR(IF(AND(N239=""),"",VLOOKUP(N239,Marks,67,0)),"")</f>
        <v>9</v>
      </c>
      <c r="F249" s="496">
        <f>IFERROR(IF(AND(N239=""),"",VLOOKUP(N239,Marks,68,0)),"")</f>
        <v>29</v>
      </c>
      <c r="G249" s="497">
        <f>IFERROR(IF(AND(N239=""),"",VLOOKUP(N239,Marks,69,0)),"")</f>
        <v>45</v>
      </c>
      <c r="H249" s="497">
        <f>IFERROR(IF(AND(N239=""),"",VLOOKUP(N239,Marks,70,0)),"")</f>
        <v>18</v>
      </c>
      <c r="I249" s="496">
        <f>IFERROR(IF(AND(N239=""),"",VLOOKUP(N239,Marks,71,0)),"")</f>
        <v>63</v>
      </c>
      <c r="J249" s="494">
        <f>IFERROR(IF(AND(N239=""),"",VLOOKUP(N239,Marks,72,0)),"")</f>
        <v>92</v>
      </c>
      <c r="K249" s="497">
        <f>IFERROR(IF(AND(N239=""),"",VLOOKUP(N239,Marks,73,0)),"")</f>
        <v>36</v>
      </c>
      <c r="L249" s="497">
        <f>IFERROR(IF(AND(N239=""),"",VLOOKUP(N239,Marks,74,0)),"")</f>
        <v>37</v>
      </c>
      <c r="M249" s="496">
        <f>IFERROR(IF(AND(N239=""),"",VLOOKUP(N239,Marks,75,0)),"")</f>
        <v>73</v>
      </c>
      <c r="N249" s="495">
        <f>IFERROR(IF(AND(N239=""),"",VLOOKUP(N239,Marks,76,0)),"")</f>
        <v>165</v>
      </c>
      <c r="O249" s="73" t="str">
        <f>IFERROR(IF(AND(N239=""),"",VLOOKUP(N239,Marks,82,0)),"")</f>
        <v>B</v>
      </c>
      <c r="P249" s="201" t="str">
        <f>IFERROR(IF(AND(N239=""),"",VLOOKUP(N239,Marks,80,0)),"")</f>
        <v>P</v>
      </c>
      <c r="Q249" s="1006"/>
      <c r="R249" s="410" t="str">
        <f>IF('Result Sheet'!$BN$208="","",'Result Sheet'!$BN$208)</f>
        <v>पर्यावरण अध्ययन</v>
      </c>
      <c r="S249" s="497">
        <f>IFERROR(IF(AND(AD239=""),"",VLOOKUP(AD239,Marks,65,0)),"")</f>
        <v>10</v>
      </c>
      <c r="T249" s="497">
        <f>IFERROR(IF(AND(AD239=""),"",VLOOKUP(AD239,Marks,66,0)),"")</f>
        <v>10</v>
      </c>
      <c r="U249" s="497">
        <f>IFERROR(IF(AND(AD239=""),"",VLOOKUP(AD239,Marks,67,0)),"")</f>
        <v>9</v>
      </c>
      <c r="V249" s="496">
        <f>IFERROR(IF(AND(AD239=""),"",VLOOKUP(AD239,Marks,68,0)),"")</f>
        <v>29</v>
      </c>
      <c r="W249" s="497">
        <f>IFERROR(IF(AND(AD239=""),"",VLOOKUP(AD239,Marks,69,0)),"")</f>
        <v>46</v>
      </c>
      <c r="X249" s="497">
        <f>IFERROR(IF(AND(AD239=""),"",VLOOKUP(AD239,Marks,70,0)),"")</f>
        <v>18</v>
      </c>
      <c r="Y249" s="496">
        <f>IFERROR(IF(AND(AD239=""),"",VLOOKUP(AD239,Marks,71,0)),"")</f>
        <v>64</v>
      </c>
      <c r="Z249" s="494">
        <f>IFERROR(IF(AND(AD239=""),"",VLOOKUP(AD239,Marks,72,0)),"")</f>
        <v>93</v>
      </c>
      <c r="AA249" s="497">
        <f>IFERROR(IF(AND(AD239=""),"",VLOOKUP(AD239,Marks,73,0)),"")</f>
        <v>58</v>
      </c>
      <c r="AB249" s="497">
        <f>IFERROR(IF(AND(AD239=""),"",VLOOKUP(AD239,Marks,74,0)),"")</f>
        <v>37</v>
      </c>
      <c r="AC249" s="496">
        <f>IFERROR(IF(AND(AD239=""),"",VLOOKUP(AD239,Marks,75,0)),"")</f>
        <v>95</v>
      </c>
      <c r="AD249" s="495">
        <f>IFERROR(IF(AND(AD239=""),"",VLOOKUP(AD239,Marks,76,0)),"")</f>
        <v>188</v>
      </c>
      <c r="AE249" s="73" t="str">
        <f>IFERROR(IF(AND(AD239=""),"",VLOOKUP(AD239,Marks,82,0)),"")</f>
        <v>A</v>
      </c>
      <c r="AF249" s="201" t="str">
        <f>IFERROR(IF(AND(AD239=""),"",VLOOKUP(AD239,Marks,80,0)),"")</f>
        <v>P</v>
      </c>
      <c r="AJ249" s="499"/>
      <c r="AK249" s="499"/>
      <c r="AL249" s="499"/>
      <c r="AM249" s="499"/>
    </row>
    <row r="250" spans="1:39" s="41" customFormat="1" ht="23.1" customHeight="1">
      <c r="A250" s="92">
        <f>IF(N239="","",A249+1)</f>
        <v>19</v>
      </c>
      <c r="B250" s="284" t="str">
        <f>IF('Master sheet'!$D$14="Hindi","कुल योग","Total")</f>
        <v>कुल योग</v>
      </c>
      <c r="C250" s="494">
        <f>IF(AND(N239=""),"",IF(AND(C244="",C246="",C248="",C249=""),"",SUM(C244:C249)))</f>
        <v>49</v>
      </c>
      <c r="D250" s="494">
        <f>IF(AND(N239=""),"",IF(AND(D244="",D246="",D248="",D249=""),"",SUM(D244:D249)))</f>
        <v>46</v>
      </c>
      <c r="E250" s="494">
        <f>IF(AND(N239=""),"",IF(AND(E244="",E246="",E248="",E249=""),"",SUM(E244:E249)))</f>
        <v>47</v>
      </c>
      <c r="F250" s="494">
        <f>IF(AND(N239=""),"",IF(AND(F244="",F246="",F248="",F249=""),"",SUM(F244:F249)))</f>
        <v>142</v>
      </c>
      <c r="G250" s="494">
        <f>IF(AND(N239=""),"",IF(AND(G244="",G246="",G248="",G249=""),"",SUM(G244:G249)))</f>
        <v>220</v>
      </c>
      <c r="H250" s="494">
        <f>IF(AND(N239=""),"",IF(AND(H244="",H246="",H248="",H249=""),"",SUM(H244:H249)))</f>
        <v>90</v>
      </c>
      <c r="I250" s="494">
        <f>IF(AND(N239=""),"",IF(AND(I244="",I246="",I248="",I249=""),"",SUM(I244:I249)))</f>
        <v>310</v>
      </c>
      <c r="J250" s="494">
        <f>IF(AND(N239=""),"",IF(AND(J244="",J246="",J248="",J249=""),"",SUM(J244:J249)))</f>
        <v>452</v>
      </c>
      <c r="K250" s="494">
        <f>IF(AND(N239=""),"",IF(AND(K244="",K246="",K248="",K249=""),"",SUM(K244:K249)))</f>
        <v>252</v>
      </c>
      <c r="L250" s="494">
        <f>IF(AND(N239=""),"",IF(AND(L244="",L246="",L248="",L249=""),"",SUM(L244:L249)))</f>
        <v>186</v>
      </c>
      <c r="M250" s="494">
        <f>IF(AND(N239=""),"",IF(AND(M244="",M246="",M248="",M249=""),"",SUM(M244:M249)))</f>
        <v>438</v>
      </c>
      <c r="N250" s="494">
        <f>IF(AND(N239=""),"",IF(AND(N244="",N246="",N248="",N249=""),"",SUM(N244:N249)))</f>
        <v>890</v>
      </c>
      <c r="O250" s="492" t="str">
        <f>IFERROR(IF(AND(N239=""),"",VLOOKUP(N239,Marks,152,0)),"")</f>
        <v>B</v>
      </c>
      <c r="P250" s="493" t="str">
        <f>IF(AND(P244="P",P246="P",P248="P",P249="P"),"P","")</f>
        <v>P</v>
      </c>
      <c r="Q250" s="1006"/>
      <c r="R250" s="284" t="str">
        <f>IF('Master sheet'!$D$14="Hindi","कुल योग","Total")</f>
        <v>कुल योग</v>
      </c>
      <c r="S250" s="494">
        <f>IF(AND(AD239=""),"",IF(AND(S244="",S246="",S248="",S249=""),"",SUM(S244:S249)))</f>
        <v>49</v>
      </c>
      <c r="T250" s="494">
        <f>IF(AND(AD239=""),"",IF(AND(T244="",T246="",T248="",T249=""),"",SUM(T244:T249)))</f>
        <v>46</v>
      </c>
      <c r="U250" s="494">
        <f>IF(AND(AD239=""),"",IF(AND(U244="",U246="",U248="",U249=""),"",SUM(U244:U249)))</f>
        <v>47</v>
      </c>
      <c r="V250" s="494">
        <f>IF(AND(AD239=""),"",IF(AND(V244="",V246="",V248="",V249=""),"",SUM(V244:V249)))</f>
        <v>142</v>
      </c>
      <c r="W250" s="494">
        <f>IF(AND(AD239=""),"",IF(AND(W244="",W246="",W248="",W249=""),"",SUM(W244:W249)))</f>
        <v>217</v>
      </c>
      <c r="X250" s="494">
        <f>IF(AND(AD239=""),"",IF(AND(X244="",X246="",X248="",X249=""),"",SUM(X244:X249)))</f>
        <v>90</v>
      </c>
      <c r="Y250" s="494">
        <f>IF(AND(AD239=""),"",IF(AND(Y244="",Y246="",Y248="",Y249=""),"",SUM(Y244:Y249)))</f>
        <v>307</v>
      </c>
      <c r="Z250" s="494">
        <f>IF(AND(AD239=""),"",IF(AND(Z244="",Z246="",Z248="",Z249=""),"",SUM(Z244:Z249)))</f>
        <v>449</v>
      </c>
      <c r="AA250" s="494">
        <f>IF(AND(AD239=""),"",IF(AND(AA244="",AA246="",AA248="",AA249=""),"",SUM(AA244:AA249)))</f>
        <v>277</v>
      </c>
      <c r="AB250" s="494">
        <f>IF(AND(AD239=""),"",IF(AND(AB244="",AB246="",AB248="",AB249=""),"",SUM(AB244:AB249)))</f>
        <v>187</v>
      </c>
      <c r="AC250" s="494">
        <f>IF(AND(AD239=""),"",IF(AND(AC244="",AC246="",AC248="",AC249=""),"",SUM(AC244:AC249)))</f>
        <v>464</v>
      </c>
      <c r="AD250" s="494">
        <f>IF(AND(AD239=""),"",IF(AND(AD244="",AD246="",AD248="",AD249=""),"",SUM(AD244:AD249)))</f>
        <v>913</v>
      </c>
      <c r="AE250" s="492" t="str">
        <f>IFERROR(IF(AND(AD239=""),"",VLOOKUP(AD239,Marks,152,0)),"")</f>
        <v>A</v>
      </c>
      <c r="AF250" s="493" t="str">
        <f>IF(AND(AF244="P",AF246="P",AF248="P",AF249="P"),"P","")</f>
        <v>P</v>
      </c>
      <c r="AJ250" s="499"/>
      <c r="AK250" s="499"/>
      <c r="AL250" s="499"/>
      <c r="AM250" s="499"/>
    </row>
    <row r="251" spans="1:39" s="41" customFormat="1" ht="21" customHeight="1">
      <c r="A251" s="92">
        <f>IF(N239="","",A250+1)</f>
        <v>20</v>
      </c>
      <c r="B251" s="964" t="str">
        <f>IF('Master sheet'!$D$14="Hindi","अतिरिक्त विषय ","Extra Subject")</f>
        <v xml:space="preserve">अतिरिक्त विषय </v>
      </c>
      <c r="C251" s="964"/>
      <c r="D251" s="964"/>
      <c r="E251" s="964"/>
      <c r="F251" s="964"/>
      <c r="G251" s="964"/>
      <c r="H251" s="964"/>
      <c r="I251" s="964"/>
      <c r="J251" s="964"/>
      <c r="K251" s="964"/>
      <c r="L251" s="964"/>
      <c r="M251" s="964"/>
      <c r="N251" s="964"/>
      <c r="O251" s="964"/>
      <c r="P251" s="964"/>
      <c r="Q251" s="1006"/>
      <c r="R251" s="964" t="str">
        <f>IF('Master sheet'!$D$14="Hindi","अतिरिक्त विषय ","Extra Subject")</f>
        <v xml:space="preserve">अतिरिक्त विषय </v>
      </c>
      <c r="S251" s="964"/>
      <c r="T251" s="964"/>
      <c r="U251" s="964"/>
      <c r="V251" s="964"/>
      <c r="W251" s="964"/>
      <c r="X251" s="964"/>
      <c r="Y251" s="964"/>
      <c r="Z251" s="964"/>
      <c r="AA251" s="964"/>
      <c r="AB251" s="964"/>
      <c r="AC251" s="964"/>
      <c r="AD251" s="964"/>
      <c r="AE251" s="964"/>
      <c r="AF251" s="964"/>
      <c r="AJ251" s="499"/>
      <c r="AK251" s="499"/>
      <c r="AL251" s="499"/>
      <c r="AM251" s="499"/>
    </row>
    <row r="252" spans="1:39" s="41" customFormat="1" ht="21" customHeight="1">
      <c r="A252" s="92">
        <f>IF(N239="","",A251+1)</f>
        <v>21</v>
      </c>
      <c r="B252" s="286" t="str">
        <f>IF('Result Sheet'!$CF$208="","",'Result Sheet'!$CF$208)</f>
        <v>कंप्यूटर</v>
      </c>
      <c r="C252" s="497">
        <f>IFERROR(IF(AND(N239=""),"",VLOOKUP(N239,Marks,83,0)),"")</f>
        <v>9</v>
      </c>
      <c r="D252" s="497">
        <f>IFERROR(IF(AND(N239=""),"",VLOOKUP(N239,Marks,84,0)),"")</f>
        <v>8</v>
      </c>
      <c r="E252" s="497">
        <f>IFERROR(IF(AND(N239=""),"",VLOOKUP(N239,Marks,85,0)),"")</f>
        <v>10</v>
      </c>
      <c r="F252" s="496">
        <f>IFERROR(IF(AND(N239=""),"",VLOOKUP(N239,Marks,86,0)),"")</f>
        <v>27</v>
      </c>
      <c r="G252" s="497">
        <f>IFERROR(IF(AND(N239=""),"",VLOOKUP(N239,Marks,87,0)),"")</f>
        <v>20</v>
      </c>
      <c r="H252" s="497">
        <f>IFERROR(IF(AND(N239=""),"",VLOOKUP(N239,Marks,88,0)),"")</f>
        <v>45</v>
      </c>
      <c r="I252" s="496">
        <f>IFERROR(IF(AND(N239=""),"",VLOOKUP(N239,Marks,89,0)),"")</f>
        <v>65</v>
      </c>
      <c r="J252" s="495">
        <f>IFERROR(IF(AND(N239=""),"",VLOOKUP(N239,Marks,90,0)),"")</f>
        <v>92</v>
      </c>
      <c r="K252" s="497">
        <f>IFERROR(IF(AND(N239=""),"",VLOOKUP(N239,Marks,91,0)),"")</f>
        <v>38</v>
      </c>
      <c r="L252" s="497">
        <f>IFERROR(IF(AND(N239=""),"",VLOOKUP(N239,Marks,92,0)),"")</f>
        <v>48</v>
      </c>
      <c r="M252" s="496">
        <f>IFERROR(IF(AND(N239=""),"",VLOOKUP(N239,Marks,93,0)),"")</f>
        <v>86</v>
      </c>
      <c r="N252" s="495">
        <f>IFERROR(IF(AND(N239=""),"",VLOOKUP(N239,Marks,94,0)),"")</f>
        <v>178</v>
      </c>
      <c r="O252" s="73" t="str">
        <f>IFERROR(IF(AND(N239=""),"",VLOOKUP(N239,Marks,98,0)),"")</f>
        <v>A</v>
      </c>
      <c r="P252" s="201" t="str">
        <f>IFERROR(IF(AND(N239=""),"",VLOOKUP(N239,Marks,97,0)),"")</f>
        <v>P</v>
      </c>
      <c r="Q252" s="1006"/>
      <c r="R252" s="286" t="str">
        <f>IF('Result Sheet'!$CF$208="","",'Result Sheet'!$CF$208)</f>
        <v>कंप्यूटर</v>
      </c>
      <c r="S252" s="497">
        <f>IFERROR(IF(AND(AD239=""),"",VLOOKUP(AD239,Marks,83,0)),"")</f>
        <v>9</v>
      </c>
      <c r="T252" s="497">
        <f>IFERROR(IF(AND(AD239=""),"",VLOOKUP(AD239,Marks,84,0)),"")</f>
        <v>8</v>
      </c>
      <c r="U252" s="497">
        <f>IFERROR(IF(AND(AD239=""),"",VLOOKUP(AD239,Marks,85,0)),"")</f>
        <v>10</v>
      </c>
      <c r="V252" s="496">
        <f>IFERROR(IF(AND(AD239=""),"",VLOOKUP(AD239,Marks,86,0)),"")</f>
        <v>27</v>
      </c>
      <c r="W252" s="497">
        <f>IFERROR(IF(AND(AD239=""),"",VLOOKUP(AD239,Marks,87,0)),"")</f>
        <v>20</v>
      </c>
      <c r="X252" s="497">
        <f>IFERROR(IF(AND(AD239=""),"",VLOOKUP(AD239,Marks,88,0)),"")</f>
        <v>45</v>
      </c>
      <c r="Y252" s="496">
        <f>IFERROR(IF(AND(AD239=""),"",VLOOKUP(AD239,Marks,89,0)),"")</f>
        <v>65</v>
      </c>
      <c r="Z252" s="495">
        <f>IFERROR(IF(AND(AD239=""),"",VLOOKUP(AD239,Marks,90,0)),"")</f>
        <v>92</v>
      </c>
      <c r="AA252" s="497">
        <f>IFERROR(IF(AND(AD239=""),"",VLOOKUP(AD239,Marks,91,0)),"")</f>
        <v>38</v>
      </c>
      <c r="AB252" s="497">
        <f>IFERROR(IF(AND(AD239=""),"",VLOOKUP(AD239,Marks,92,0)),"")</f>
        <v>48</v>
      </c>
      <c r="AC252" s="496">
        <f>IFERROR(IF(AND(AD239=""),"",VLOOKUP(AD239,Marks,93,0)),"")</f>
        <v>86</v>
      </c>
      <c r="AD252" s="495">
        <f>IFERROR(IF(AND(AD239=""),"",VLOOKUP(AD239,Marks,94,0)),"")</f>
        <v>178</v>
      </c>
      <c r="AE252" s="73" t="str">
        <f>IFERROR(IF(AND(AD239=""),"",VLOOKUP(AD239,Marks,98,0)),"")</f>
        <v>A</v>
      </c>
      <c r="AF252" s="201" t="str">
        <f>IFERROR(IF(AND(AD239=""),"",VLOOKUP(AD239,Marks,97,0)),"")</f>
        <v>P</v>
      </c>
      <c r="AJ252" s="499"/>
      <c r="AK252" s="499"/>
      <c r="AL252" s="499"/>
      <c r="AM252" s="499"/>
    </row>
    <row r="253" spans="1:39" s="337" customFormat="1" ht="18.95" customHeight="1">
      <c r="A253" s="92">
        <f>IF(N239="","",A252+1)</f>
        <v>22</v>
      </c>
      <c r="B253" s="286" t="str">
        <f>IF('Result Sheet'!$CV$208="","",'Result Sheet'!$CV$208)</f>
        <v>सामान्य ज्ञान</v>
      </c>
      <c r="C253" s="497">
        <f>IFERROR(IF(AND(N239=""),"",VLOOKUP(N239,Marks,99,0)),"")</f>
        <v>8</v>
      </c>
      <c r="D253" s="497">
        <f>IFERROR(IF(AND(N239=""),"",VLOOKUP(N239,Marks,100,0)),"")</f>
        <v>7</v>
      </c>
      <c r="E253" s="497">
        <f>IFERROR(IF(AND(N239=""),"",VLOOKUP(N239,Marks,101,0)),"")</f>
        <v>9</v>
      </c>
      <c r="F253" s="496">
        <f>IFERROR(IF(AND(N239=""),"",VLOOKUP(N239,Marks,102,0)),"")</f>
        <v>24</v>
      </c>
      <c r="G253" s="497">
        <f>IFERROR(IF(AND(N239=""),"",VLOOKUP(N239,Marks,103,0)),"")</f>
        <v>34</v>
      </c>
      <c r="H253" s="497">
        <f>IFERROR(IF(AND(N239=""),"",VLOOKUP(N239,Marks,104,0)),"")</f>
        <v>18</v>
      </c>
      <c r="I253" s="496">
        <f>IFERROR(IF(AND(N239=""),"",VLOOKUP(N239,Marks,105,0)),"")</f>
        <v>52</v>
      </c>
      <c r="J253" s="495">
        <f>IFERROR(IF(AND(N239=""),"",VLOOKUP(N239,Marks,106,0)),"")</f>
        <v>76</v>
      </c>
      <c r="K253" s="497">
        <f>IFERROR(IF(AND(N239=""),"",VLOOKUP(N239,Marks,107,0)),"")</f>
        <v>45</v>
      </c>
      <c r="L253" s="497">
        <f>IFERROR(IF(AND(N239=""),"",VLOOKUP(N239,Marks,108,0)),"")</f>
        <v>39</v>
      </c>
      <c r="M253" s="496">
        <f>IFERROR(IF(AND(N239=""),"",VLOOKUP(N239,Marks,109,0)),"")</f>
        <v>84</v>
      </c>
      <c r="N253" s="495">
        <f>IFERROR(IF(AND(N239=""),"",VLOOKUP(N239,Marks,110,0)),"")</f>
        <v>160</v>
      </c>
      <c r="O253" s="73" t="str">
        <f>IFERROR(IF(AND(N239=""),"",VLOOKUP(N239,Marks,114,0)),"")</f>
        <v>B</v>
      </c>
      <c r="P253" s="201" t="str">
        <f>IFERROR(IF(AND(N239=""),"",VLOOKUP(N239,Marks,113,0)),"")</f>
        <v>P</v>
      </c>
      <c r="Q253" s="1006"/>
      <c r="R253" s="286" t="str">
        <f>IF('Result Sheet'!$CV$208="","",'Result Sheet'!$CV$208)</f>
        <v>सामान्य ज्ञान</v>
      </c>
      <c r="S253" s="497">
        <f>IFERROR(IF(AND(AD239=""),"",VLOOKUP(AD239,Marks,99,0)),"")</f>
        <v>8</v>
      </c>
      <c r="T253" s="497">
        <f>IFERROR(IF(AND(AD239=""),"",VLOOKUP(AD239,Marks,100,0)),"")</f>
        <v>7</v>
      </c>
      <c r="U253" s="497">
        <f>IFERROR(IF(AND(AD239=""),"",VLOOKUP(AD239,Marks,101,0)),"")</f>
        <v>9</v>
      </c>
      <c r="V253" s="496">
        <f>IFERROR(IF(AND(AD239=""),"",VLOOKUP(AD239,Marks,102,0)),"")</f>
        <v>24</v>
      </c>
      <c r="W253" s="497">
        <f>IFERROR(IF(AND(AD239=""),"",VLOOKUP(AD239,Marks,103,0)),"")</f>
        <v>47</v>
      </c>
      <c r="X253" s="497">
        <f>IFERROR(IF(AND(AD239=""),"",VLOOKUP(AD239,Marks,104,0)),"")</f>
        <v>18</v>
      </c>
      <c r="Y253" s="496">
        <f>IFERROR(IF(AND(AD239=""),"",VLOOKUP(AD239,Marks,105,0)),"")</f>
        <v>65</v>
      </c>
      <c r="Z253" s="495">
        <f>IFERROR(IF(AND(AD239=""),"",VLOOKUP(AD239,Marks,106,0)),"")</f>
        <v>89</v>
      </c>
      <c r="AA253" s="497">
        <f>IFERROR(IF(AND(AD239=""),"",VLOOKUP(AD239,Marks,107,0)),"")</f>
        <v>46</v>
      </c>
      <c r="AB253" s="497">
        <f>IFERROR(IF(AND(AD239=""),"",VLOOKUP(AD239,Marks,108,0)),"")</f>
        <v>38</v>
      </c>
      <c r="AC253" s="496">
        <f>IFERROR(IF(AND(AD239=""),"",VLOOKUP(AD239,Marks,109,0)),"")</f>
        <v>84</v>
      </c>
      <c r="AD253" s="495">
        <f>IFERROR(IF(AND(AD239=""),"",VLOOKUP(AD239,Marks,110,0)),"")</f>
        <v>173</v>
      </c>
      <c r="AE253" s="73" t="str">
        <f>IFERROR(IF(AND(AD239=""),"",VLOOKUP(AD239,Marks,114,0)),"")</f>
        <v>A</v>
      </c>
      <c r="AF253" s="201" t="str">
        <f>IFERROR(IF(AND(AD239=""),"",VLOOKUP(AD239,Marks,113,0)),"")</f>
        <v>P</v>
      </c>
    </row>
    <row r="254" spans="1:39" s="337" customFormat="1" ht="18.95" customHeight="1">
      <c r="A254" s="92">
        <f>IF(N239="","",A253+1)</f>
        <v>23</v>
      </c>
      <c r="B254" s="286"/>
      <c r="C254" s="988" t="str">
        <f>IF('Master sheet'!$D$14="Hindi","प्रथम मूल्यांकन","1st Assessment")</f>
        <v>प्रथम मूल्यांकन</v>
      </c>
      <c r="D254" s="989"/>
      <c r="E254" s="988" t="str">
        <f>IF('Master sheet'!$D$14="Hindi","द्वितीय मूल्यांकन","2nd Assessment")</f>
        <v>द्वितीय मूल्यांकन</v>
      </c>
      <c r="F254" s="989"/>
      <c r="G254" s="988" t="str">
        <f>IF('Master sheet'!$D$14="Hindi","तृतीय मूल्यांकन","3rd Assessment")</f>
        <v>तृतीय मूल्यांकन</v>
      </c>
      <c r="H254" s="989"/>
      <c r="I254" s="988" t="str">
        <f>IF('Master sheet'!$D$14="Hindi","चतुर्थ मूल्यांकन","4th Assessment")</f>
        <v>चतुर्थ मूल्यांकन</v>
      </c>
      <c r="J254" s="989"/>
      <c r="K254" s="988" t="str">
        <f>IF('Master sheet'!$D$14="Hindi","पंचम मूल्यांकन","5th Assessment")</f>
        <v>पंचम मूल्यांकन</v>
      </c>
      <c r="L254" s="989"/>
      <c r="M254" s="992" t="str">
        <f>IF('Master sheet'!$D$14="Hindi","कुल योग ","Total")</f>
        <v xml:space="preserve">कुल योग </v>
      </c>
      <c r="N254" s="993"/>
      <c r="O254" s="990"/>
      <c r="P254" s="991"/>
      <c r="Q254" s="1006"/>
      <c r="R254" s="286"/>
      <c r="S254" s="988" t="str">
        <f>IF('Master sheet'!$D$14="Hindi","प्रथम मूल्यांकन","1st Assessment")</f>
        <v>प्रथम मूल्यांकन</v>
      </c>
      <c r="T254" s="989"/>
      <c r="U254" s="988" t="str">
        <f>IF('Master sheet'!$D$14="Hindi","द्वितीय मूल्यांकन","2nd Assessment")</f>
        <v>द्वितीय मूल्यांकन</v>
      </c>
      <c r="V254" s="989"/>
      <c r="W254" s="988" t="str">
        <f>IF('Master sheet'!$D$14="Hindi","तृतीय मूल्यांकन","3rd Assessment")</f>
        <v>तृतीय मूल्यांकन</v>
      </c>
      <c r="X254" s="989"/>
      <c r="Y254" s="988" t="str">
        <f>IF('Master sheet'!$D$14="Hindi","चतुर्थ मूल्यांकन","4th Assessment")</f>
        <v>चतुर्थ मूल्यांकन</v>
      </c>
      <c r="Z254" s="989"/>
      <c r="AA254" s="988" t="str">
        <f>IF('Master sheet'!$D$14="Hindi","पंचम मूल्यांकन","5th Assessment")</f>
        <v>पंचम मूल्यांकन</v>
      </c>
      <c r="AB254" s="989"/>
      <c r="AC254" s="992" t="str">
        <f>IF('Master sheet'!$D$14="Hindi","कुल योग ","Total")</f>
        <v xml:space="preserve">कुल योग </v>
      </c>
      <c r="AD254" s="993"/>
      <c r="AE254" s="990"/>
      <c r="AF254" s="991"/>
    </row>
    <row r="255" spans="1:39" s="337" customFormat="1" ht="18.95" customHeight="1">
      <c r="A255" s="92">
        <f>IF(N239="","",A254+1)</f>
        <v>24</v>
      </c>
      <c r="B255" s="410" t="str">
        <f>IF('Result Sheet'!$DL$208="","",'Result Sheet'!$DL$208)</f>
        <v>कार्यानुभव</v>
      </c>
      <c r="C255" s="951">
        <f>IFERROR(IF(AND(N239=""),"",VLOOKUP(N239,Marks,115,0)),"")</f>
        <v>19</v>
      </c>
      <c r="D255" s="951"/>
      <c r="E255" s="951">
        <f>IFERROR(IF(AND(N239=""),"",VLOOKUP(N239,Marks,116,0)),"")</f>
        <v>15</v>
      </c>
      <c r="F255" s="951"/>
      <c r="G255" s="951">
        <f>IFERROR(IF(AND(N239=""),"",VLOOKUP(N239,Marks,117,0)),"")</f>
        <v>16</v>
      </c>
      <c r="H255" s="951"/>
      <c r="I255" s="951">
        <f>IFERROR(IF(AND(N239=""),"",VLOOKUP(N239,Marks,118,0)),"")</f>
        <v>14</v>
      </c>
      <c r="J255" s="951"/>
      <c r="K255" s="951">
        <f>IFERROR(IF(AND(N239=""),"",VLOOKUP(N239,Marks,119,0)),"")</f>
        <v>17</v>
      </c>
      <c r="L255" s="951"/>
      <c r="M255" s="979">
        <f>IFERROR(IF(AND(N239=""),"",VLOOKUP(N239,Marks,120,0)),"")</f>
        <v>81</v>
      </c>
      <c r="N255" s="979"/>
      <c r="O255" s="411" t="str">
        <f>IFERROR(IF(AND(N239=""),"",VLOOKUP(N239,Marks,124,0)),"")</f>
        <v>A</v>
      </c>
      <c r="P255" s="201" t="str">
        <f>IFERROR(IF(AND(N239=""),"",VLOOKUP(N239,Marks,123,0)),"")</f>
        <v>P</v>
      </c>
      <c r="Q255" s="1006"/>
      <c r="R255" s="410" t="str">
        <f>IF('Result Sheet'!$DL$208="","",'Result Sheet'!$DL$208)</f>
        <v>कार्यानुभव</v>
      </c>
      <c r="S255" s="951">
        <f>IFERROR(IF(AND(AD239=""),"",VLOOKUP(AD239,Marks,115,0)),"")</f>
        <v>17</v>
      </c>
      <c r="T255" s="951"/>
      <c r="U255" s="951">
        <f>IFERROR(IF(AND(AD239=""),"",VLOOKUP(AD239,Marks,116,0)),"")</f>
        <v>16</v>
      </c>
      <c r="V255" s="951"/>
      <c r="W255" s="951">
        <f>IFERROR(IF(AND(AD239=""),"",VLOOKUP(AD239,Marks,117,0)),"")</f>
        <v>16</v>
      </c>
      <c r="X255" s="951"/>
      <c r="Y255" s="951">
        <f>IFERROR(IF(AND(AD239=""),"",VLOOKUP(AD239,Marks,118,0)),"")</f>
        <v>14</v>
      </c>
      <c r="Z255" s="951"/>
      <c r="AA255" s="951">
        <f>IFERROR(IF(AND(AD239=""),"",VLOOKUP(AD239,Marks,119,0)),"")</f>
        <v>17</v>
      </c>
      <c r="AB255" s="951"/>
      <c r="AC255" s="979">
        <f>IFERROR(IF(AND(AD239=""),"",VLOOKUP(AD239,Marks,120,0)),"")</f>
        <v>80</v>
      </c>
      <c r="AD255" s="979"/>
      <c r="AE255" s="411" t="str">
        <f>IFERROR(IF(AND(AD239=""),"",VLOOKUP(AD239,Marks,124,0)),"")</f>
        <v>A</v>
      </c>
      <c r="AF255" s="201" t="str">
        <f>IFERROR(IF(AND(AD239=""),"",VLOOKUP(AD239,Marks,123,0)),"")</f>
        <v>P</v>
      </c>
    </row>
    <row r="256" spans="1:39" s="337" customFormat="1" ht="18.95" customHeight="1">
      <c r="A256" s="92">
        <f>IF(N239="","",A255+1)</f>
        <v>25</v>
      </c>
      <c r="B256" s="410" t="str">
        <f>IF('Result Sheet'!$DV$208="","",'Result Sheet'!$DV$208)</f>
        <v>कला शिक्षा</v>
      </c>
      <c r="C256" s="951">
        <f>IFERROR(IF(AND(N239=""),"",VLOOKUP(N239,Marks,125,0)),"")</f>
        <v>15</v>
      </c>
      <c r="D256" s="951"/>
      <c r="E256" s="951">
        <f>IFERROR(IF(AND(N239=""),"",VLOOKUP(N239,Marks,126,0)),"")</f>
        <v>20</v>
      </c>
      <c r="F256" s="951"/>
      <c r="G256" s="951">
        <f>IFERROR(IF(AND(N239=""),"",VLOOKUP(N239,Marks,127,0)),"")</f>
        <v>15</v>
      </c>
      <c r="H256" s="951"/>
      <c r="I256" s="951">
        <f>IFERROR(IF(AND(N239=""),"",VLOOKUP(N239,Marks,128,0)),"")</f>
        <v>14</v>
      </c>
      <c r="J256" s="951"/>
      <c r="K256" s="951">
        <f>IFERROR(IF(AND(N239=""),"",VLOOKUP(N239,Marks,129,0)),"")</f>
        <v>15</v>
      </c>
      <c r="L256" s="951"/>
      <c r="M256" s="979">
        <f>IFERROR(IF(AND(N239=""),"",VLOOKUP(N239,Marks,130,0)),"")</f>
        <v>79</v>
      </c>
      <c r="N256" s="979"/>
      <c r="O256" s="411" t="str">
        <f>IFERROR(IF(AND(N239=""),"",VLOOKUP(N239,Marks,134,0)),"")</f>
        <v>A</v>
      </c>
      <c r="P256" s="201" t="str">
        <f>IFERROR(IF(AND(N239=""),"",VLOOKUP(N239,Marks,133,0)),"")</f>
        <v>P</v>
      </c>
      <c r="Q256" s="1006"/>
      <c r="R256" s="410" t="str">
        <f>IF('Result Sheet'!$DV$208="","",'Result Sheet'!$DV$208)</f>
        <v>कला शिक्षा</v>
      </c>
      <c r="S256" s="951">
        <f>IFERROR(IF(AND(AD239=""),"",VLOOKUP(AD239,Marks,125,0)),"")</f>
        <v>15</v>
      </c>
      <c r="T256" s="951"/>
      <c r="U256" s="951">
        <f>IFERROR(IF(AND(AD239=""),"",VLOOKUP(AD239,Marks,126,0)),"")</f>
        <v>20</v>
      </c>
      <c r="V256" s="951"/>
      <c r="W256" s="951">
        <f>IFERROR(IF(AND(AD239=""),"",VLOOKUP(AD239,Marks,127,0)),"")</f>
        <v>15</v>
      </c>
      <c r="X256" s="951"/>
      <c r="Y256" s="951">
        <f>IFERROR(IF(AND(AD239=""),"",VLOOKUP(AD239,Marks,128,0)),"")</f>
        <v>14</v>
      </c>
      <c r="Z256" s="951"/>
      <c r="AA256" s="951">
        <f>IFERROR(IF(AND(AD239=""),"",VLOOKUP(AD239,Marks,129,0)),"")</f>
        <v>16</v>
      </c>
      <c r="AB256" s="951"/>
      <c r="AC256" s="979">
        <f>IFERROR(IF(AND(AD239=""),"",VLOOKUP(AD239,Marks,130,0)),"")</f>
        <v>80</v>
      </c>
      <c r="AD256" s="979"/>
      <c r="AE256" s="411" t="str">
        <f>IFERROR(IF(AND(AD239=""),"",VLOOKUP(AD239,Marks,134,0)),"")</f>
        <v>A</v>
      </c>
      <c r="AF256" s="201" t="str">
        <f>IFERROR(IF(AND(AD239=""),"",VLOOKUP(AD239,Marks,133,0)),"")</f>
        <v>P</v>
      </c>
    </row>
    <row r="257" spans="1:32" s="41" customFormat="1" ht="22.5" customHeight="1">
      <c r="A257" s="92">
        <f>IF(N239="","",A256+1)</f>
        <v>26</v>
      </c>
      <c r="B257" s="410" t="str">
        <f>IF('Result Sheet'!$EF$208="","",'Result Sheet'!$EF$208)</f>
        <v>स्वा. एवं शा. शिक्षा</v>
      </c>
      <c r="C257" s="951">
        <f>IFERROR(IF(AND(N239=""),"",VLOOKUP(N239,Marks,135,0)),"")</f>
        <v>20</v>
      </c>
      <c r="D257" s="951"/>
      <c r="E257" s="951">
        <f>IFERROR(IF(AND(N239=""),"",VLOOKUP(N239,Marks,136,0)),"")</f>
        <v>19</v>
      </c>
      <c r="F257" s="951"/>
      <c r="G257" s="951">
        <f>IFERROR(IF(AND(N239=""),"",VLOOKUP(N239,Marks,137,0)),"")</f>
        <v>14</v>
      </c>
      <c r="H257" s="951"/>
      <c r="I257" s="951">
        <f>IFERROR(IF(AND(N239=""),"",VLOOKUP(N239,Marks,138,0)),"")</f>
        <v>10</v>
      </c>
      <c r="J257" s="951"/>
      <c r="K257" s="951">
        <f>IFERROR(IF(AND(N239=""),"",VLOOKUP(N239,Marks,139,0)),"")</f>
        <v>15</v>
      </c>
      <c r="L257" s="951"/>
      <c r="M257" s="979">
        <f>IFERROR(IF(AND(N239=""),"",VLOOKUP(N239,Marks,140,0)),"")</f>
        <v>78</v>
      </c>
      <c r="N257" s="979"/>
      <c r="O257" s="411" t="str">
        <f>IFERROR(IF(AND(N239=""),"",VLOOKUP(N239,Marks,144,0)),"")</f>
        <v>A</v>
      </c>
      <c r="P257" s="201" t="str">
        <f>IFERROR(IF(AND(N239=""),"",VLOOKUP(N239,Marks,143,0)),"")</f>
        <v>P</v>
      </c>
      <c r="Q257" s="1006"/>
      <c r="R257" s="410" t="str">
        <f>IF('Result Sheet'!$EF$208="","",'Result Sheet'!$EF$208)</f>
        <v>स्वा. एवं शा. शिक्षा</v>
      </c>
      <c r="S257" s="951">
        <f>IFERROR(IF(AND(AD239=""),"",VLOOKUP(AD239,Marks,135,0)),"")</f>
        <v>20</v>
      </c>
      <c r="T257" s="951"/>
      <c r="U257" s="951">
        <f>IFERROR(IF(AND(AD239=""),"",VLOOKUP(AD239,Marks,136,0)),"")</f>
        <v>19</v>
      </c>
      <c r="V257" s="951"/>
      <c r="W257" s="951">
        <f>IFERROR(IF(AND(AD239=""),"",VLOOKUP(AD239,Marks,137,0)),"")</f>
        <v>15</v>
      </c>
      <c r="X257" s="951"/>
      <c r="Y257" s="951">
        <f>IFERROR(IF(AND(AD239=""),"",VLOOKUP(AD239,Marks,138,0)),"")</f>
        <v>10</v>
      </c>
      <c r="Z257" s="951"/>
      <c r="AA257" s="951">
        <f>IFERROR(IF(AND(AD239=""),"",VLOOKUP(AD239,Marks,139,0)),"")</f>
        <v>15</v>
      </c>
      <c r="AB257" s="951"/>
      <c r="AC257" s="979">
        <f>IFERROR(IF(AND(AD239=""),"",VLOOKUP(AD239,Marks,140,0)),"")</f>
        <v>79</v>
      </c>
      <c r="AD257" s="979"/>
      <c r="AE257" s="411" t="str">
        <f>IFERROR(IF(AND(AD239=""),"",VLOOKUP(AD239,Marks,144,0)),"")</f>
        <v>A</v>
      </c>
      <c r="AF257" s="201" t="str">
        <f>IFERROR(IF(AND(AD239=""),"",VLOOKUP(AD239,Marks,143,0)),"")</f>
        <v>P</v>
      </c>
    </row>
    <row r="258" spans="1:32" s="41" customFormat="1" ht="21" customHeight="1">
      <c r="A258" s="92">
        <f>IF(N239="","",A257+1)</f>
        <v>27</v>
      </c>
      <c r="B258" s="967" t="str">
        <f>IF('Master sheet'!$D$14="Hindi","कुल कार्य दिवस :-","Total Meeting :-")</f>
        <v>कुल कार्य दिवस :-</v>
      </c>
      <c r="C258" s="967"/>
      <c r="D258" s="967"/>
      <c r="E258" s="980">
        <f>IFERROR(IF(AND(N239=""),"",VLOOKUP(N239,Marks,150,0)),"")</f>
        <v>340</v>
      </c>
      <c r="F258" s="980"/>
      <c r="G258" s="980"/>
      <c r="H258" s="980"/>
      <c r="I258" s="967" t="str">
        <f>IF('Master sheet'!$D$14="Hindi","कुल उपस्थिति :-","Total Attendance :-")</f>
        <v>कुल उपस्थिति :-</v>
      </c>
      <c r="J258" s="967"/>
      <c r="K258" s="967"/>
      <c r="L258" s="967"/>
      <c r="M258" s="976">
        <f>IFERROR(IF(AND(N239=""),"",VLOOKUP(N239,Marks,151,0)),"")</f>
        <v>310</v>
      </c>
      <c r="N258" s="976"/>
      <c r="O258" s="976"/>
      <c r="P258" s="976"/>
      <c r="Q258" s="1006"/>
      <c r="R258" s="967" t="str">
        <f>IF('Master sheet'!$D$14="Hindi","कुल कार्य दिवस :-","Total Meeting :-")</f>
        <v>कुल कार्य दिवस :-</v>
      </c>
      <c r="S258" s="967"/>
      <c r="T258" s="967"/>
      <c r="U258" s="980">
        <f>IFERROR(IF(AND(AD239=""),"",VLOOKUP(AD239,Marks,150,0)),"")</f>
        <v>340</v>
      </c>
      <c r="V258" s="980"/>
      <c r="W258" s="980"/>
      <c r="X258" s="980"/>
      <c r="Y258" s="967" t="str">
        <f>IF('Master sheet'!$D$14="Hindi","कुल उपस्थिति :-","Total Attendance :-")</f>
        <v>कुल उपस्थिति :-</v>
      </c>
      <c r="Z258" s="967"/>
      <c r="AA258" s="967"/>
      <c r="AB258" s="967"/>
      <c r="AC258" s="976">
        <f>IFERROR(IF(AND(AD239=""),"",VLOOKUP(AD239,Marks,151,0)),"")</f>
        <v>310</v>
      </c>
      <c r="AD258" s="976"/>
      <c r="AE258" s="976"/>
      <c r="AF258" s="976"/>
    </row>
    <row r="259" spans="1:32" s="41" customFormat="1" ht="21" customHeight="1">
      <c r="A259" s="92">
        <f>IF(N239="","",A258+1)</f>
        <v>28</v>
      </c>
      <c r="B259" s="967" t="str">
        <f>IF('Master sheet'!$D$14="Hindi","परिणाम :-","Result :-")</f>
        <v>परिणाम :-</v>
      </c>
      <c r="C259" s="967"/>
      <c r="D259" s="967"/>
      <c r="E259" s="977" t="str">
        <f>IFERROR(IF(AND(N239=""),"",VLOOKUP(N239,Marks,149,0)),"")</f>
        <v>कक्षोंन्नति</v>
      </c>
      <c r="F259" s="977"/>
      <c r="G259" s="977"/>
      <c r="H259" s="977"/>
      <c r="I259" s="967" t="str">
        <f>IF('Master sheet'!$D$14="Hindi","परिणाम प्रतिशत में :-","Result in Percentage :-")</f>
        <v>परिणाम प्रतिशत में :-</v>
      </c>
      <c r="J259" s="967"/>
      <c r="K259" s="967"/>
      <c r="L259" s="967"/>
      <c r="M259" s="978">
        <f>IFERROR(IF(AND(N239=""),"",VLOOKUP(N239,Marks,146,0)),"")</f>
        <v>84.285714285714292</v>
      </c>
      <c r="N259" s="978"/>
      <c r="O259" s="978"/>
      <c r="P259" s="978"/>
      <c r="Q259" s="1006"/>
      <c r="R259" s="967" t="str">
        <f>IF('Master sheet'!$D$14="Hindi","परिणाम :-","Result :-")</f>
        <v>परिणाम :-</v>
      </c>
      <c r="S259" s="967"/>
      <c r="T259" s="967"/>
      <c r="U259" s="977" t="str">
        <f>IFERROR(IF(AND(AD239=""),"",VLOOKUP(AD239,Marks,149,0)),"")</f>
        <v>कक्षोंन्नति</v>
      </c>
      <c r="V259" s="977"/>
      <c r="W259" s="977"/>
      <c r="X259" s="977"/>
      <c r="Y259" s="967" t="str">
        <f>IF('Master sheet'!$D$14="Hindi","परिणाम प्रतिशत में :-","Result in Percentage :-")</f>
        <v>परिणाम प्रतिशत में :-</v>
      </c>
      <c r="Z259" s="967"/>
      <c r="AA259" s="967"/>
      <c r="AB259" s="967"/>
      <c r="AC259" s="978">
        <f>IFERROR(IF(AND(AD239=""),"",VLOOKUP(AD239,Marks,146,0)),"")</f>
        <v>87.571428571428569</v>
      </c>
      <c r="AD259" s="978"/>
      <c r="AE259" s="978"/>
      <c r="AF259" s="978"/>
    </row>
    <row r="260" spans="1:32" s="41" customFormat="1" ht="21" customHeight="1">
      <c r="A260" s="92">
        <f>IF(N239="","",A259+1)</f>
        <v>29</v>
      </c>
      <c r="B260" s="967" t="str">
        <f>IF('Master sheet'!$D$14="Hindi","ग्रेड :-","Grade :-")</f>
        <v>ग्रेड :-</v>
      </c>
      <c r="C260" s="967"/>
      <c r="D260" s="967"/>
      <c r="E260" s="973" t="str">
        <f>IFERROR(IF(AND(N239=""),"",VLOOKUP(N239,Marks,152,0)),"")</f>
        <v>B</v>
      </c>
      <c r="F260" s="973"/>
      <c r="G260" s="973"/>
      <c r="H260" s="973"/>
      <c r="I260" s="967" t="str">
        <f>IF('Master sheet'!$D$14="Hindi","कक्षा में स्थान :-","Position in the Class :-")</f>
        <v>कक्षा में स्थान :-</v>
      </c>
      <c r="J260" s="967"/>
      <c r="K260" s="967"/>
      <c r="L260" s="967"/>
      <c r="M260" s="968">
        <f>IFERROR(IF(AND(N239=""),"",VLOOKUP(N239,Marks,148,0)),"")</f>
        <v>17.000000000000298</v>
      </c>
      <c r="N260" s="968"/>
      <c r="O260" s="968"/>
      <c r="P260" s="968"/>
      <c r="Q260" s="1006"/>
      <c r="R260" s="967" t="str">
        <f>IF('Master sheet'!$D$14="Hindi","ग्रेड :-","Grade :-")</f>
        <v>ग्रेड :-</v>
      </c>
      <c r="S260" s="967"/>
      <c r="T260" s="967"/>
      <c r="U260" s="973" t="str">
        <f>IFERROR(IF(AND(AD239=""),"",VLOOKUP(AD239,Marks,152,0)),"")</f>
        <v>A</v>
      </c>
      <c r="V260" s="973"/>
      <c r="W260" s="973"/>
      <c r="X260" s="973"/>
      <c r="Y260" s="967" t="str">
        <f>IF('Master sheet'!$D$14="Hindi","कक्षा में स्थान :-","Position in the Class :-")</f>
        <v>कक्षा में स्थान :-</v>
      </c>
      <c r="Z260" s="967"/>
      <c r="AA260" s="967"/>
      <c r="AB260" s="967"/>
      <c r="AC260" s="968">
        <f>IFERROR(IF(AND(AD239=""),"",VLOOKUP(AD239,Marks,148,0)),"")</f>
        <v>10.999999999999996</v>
      </c>
      <c r="AD260" s="968"/>
      <c r="AE260" s="968"/>
      <c r="AF260" s="968"/>
    </row>
    <row r="261" spans="1:32" s="41" customFormat="1" ht="21" customHeight="1">
      <c r="A261" s="92">
        <f>IF(N239="","",A260+1)</f>
        <v>30</v>
      </c>
      <c r="B261" s="1003" t="str">
        <f>IF('Master sheet'!$D$14="Hindi","परीक्षा परिणाम घोषणा दिनांक :-","Result Declaration Date :-")</f>
        <v>परीक्षा परिणाम घोषणा दिनांक :-</v>
      </c>
      <c r="C261" s="1003"/>
      <c r="D261" s="1003"/>
      <c r="E261" s="984">
        <f>IFERROR(IF(AND(N239=""),"",'Master sheet'!$D$13),"")</f>
        <v>45793</v>
      </c>
      <c r="F261" s="984"/>
      <c r="G261" s="984"/>
      <c r="H261" s="498"/>
      <c r="I261" s="967" t="str">
        <f>IF('Master sheet'!$D$14="Hindi","श्रेणी  :-","Division  :-")</f>
        <v>श्रेणी  :-</v>
      </c>
      <c r="J261" s="967"/>
      <c r="K261" s="967"/>
      <c r="L261" s="967"/>
      <c r="M261" s="974" t="str">
        <f>IFERROR(IF(AND(N239=""),"",VLOOKUP(N239,Marks,147,0)),"")</f>
        <v>I</v>
      </c>
      <c r="N261" s="974"/>
      <c r="O261" s="974"/>
      <c r="P261" s="974"/>
      <c r="Q261" s="1006"/>
      <c r="R261" s="1003" t="str">
        <f>IF('Master sheet'!$D$14="Hindi","परीक्षा परिणाम घोषणा दिनांक :-","Result Declaration Date :-")</f>
        <v>परीक्षा परिणाम घोषणा दिनांक :-</v>
      </c>
      <c r="S261" s="1003"/>
      <c r="T261" s="1003"/>
      <c r="U261" s="984">
        <f>IFERROR(IF(AND(AD239=""),"",'Master sheet'!$D$13),"")</f>
        <v>45793</v>
      </c>
      <c r="V261" s="984"/>
      <c r="W261" s="984"/>
      <c r="X261" s="498"/>
      <c r="Y261" s="967" t="str">
        <f>IF('Master sheet'!$D$14="Hindi","श्रेणी  :-","Division  :-")</f>
        <v>श्रेणी  :-</v>
      </c>
      <c r="Z261" s="967"/>
      <c r="AA261" s="967"/>
      <c r="AB261" s="967"/>
      <c r="AC261" s="974" t="str">
        <f>IFERROR(IF(AND(AD239=""),"",VLOOKUP(AD239,Marks,147,0)),"")</f>
        <v>I</v>
      </c>
      <c r="AD261" s="974"/>
      <c r="AE261" s="974"/>
      <c r="AF261" s="974"/>
    </row>
    <row r="262" spans="1:32" s="41" customFormat="1" ht="39" customHeight="1">
      <c r="A262" s="92">
        <f>IF(N239="","",A261+1)</f>
        <v>31</v>
      </c>
      <c r="B262" s="981" t="str">
        <f>IFERROR(IF(AND(N239=""),"",'Result Sheet'!$EV$211),"")</f>
        <v>( PRADIP SINGH RAJAWAT )</v>
      </c>
      <c r="C262" s="981"/>
      <c r="D262" s="981"/>
      <c r="E262" s="981"/>
      <c r="F262" s="982" t="str">
        <f>IF(AND(N239=""),"",CONCATENATE("(",'Master sheet'!$D$17," )"))</f>
        <v>(Suresh Kumar )</v>
      </c>
      <c r="G262" s="982"/>
      <c r="H262" s="982"/>
      <c r="I262" s="982"/>
      <c r="J262" s="982"/>
      <c r="K262" s="982" t="str">
        <f>IF(AND(N239=""),"",CONCATENATE("(",'Master sheet'!$D$15," )"))</f>
        <v>(USHA PALIYA )</v>
      </c>
      <c r="L262" s="982"/>
      <c r="M262" s="982"/>
      <c r="N262" s="982"/>
      <c r="O262" s="982"/>
      <c r="P262" s="982"/>
      <c r="Q262" s="1006"/>
      <c r="R262" s="981" t="str">
        <f>IFERROR(IF(AND(AD239=""),"",'Result Sheet'!$EV$211),"")</f>
        <v>( PRADIP SINGH RAJAWAT )</v>
      </c>
      <c r="S262" s="981"/>
      <c r="T262" s="981"/>
      <c r="U262" s="981"/>
      <c r="V262" s="982" t="str">
        <f>IF(AND(AD239=""),"",CONCATENATE("(",'Master sheet'!$D$17," )"))</f>
        <v>(Suresh Kumar )</v>
      </c>
      <c r="W262" s="982"/>
      <c r="X262" s="982"/>
      <c r="Y262" s="982"/>
      <c r="Z262" s="982"/>
      <c r="AA262" s="982" t="str">
        <f>IF(AND(AD239=""),"",CONCATENATE("(",'Master sheet'!$D$15," )"))</f>
        <v>(USHA PALIYA )</v>
      </c>
      <c r="AB262" s="982"/>
      <c r="AC262" s="982"/>
      <c r="AD262" s="982"/>
      <c r="AE262" s="982"/>
      <c r="AF262" s="982"/>
    </row>
    <row r="263" spans="1:32" s="41" customFormat="1" ht="21" customHeight="1">
      <c r="A263" s="92">
        <f>IF(N239="","",A262+1)</f>
        <v>32</v>
      </c>
      <c r="B263" s="949" t="str">
        <f>IF('Master sheet'!$D$14="Hindi","हस्ताक्षर कक्षाध्यापक","Signature of the class teacher")</f>
        <v>हस्ताक्षर कक्षाध्यापक</v>
      </c>
      <c r="C263" s="949"/>
      <c r="D263" s="949"/>
      <c r="E263" s="949"/>
      <c r="F263" s="949" t="str">
        <f>IF('Master sheet'!$D$14="Hindi","हस्ताक्षर परीक्षा प्रभारी","Signature of the exam. Incharge")</f>
        <v>हस्ताक्षर परीक्षा प्रभारी</v>
      </c>
      <c r="G263" s="949"/>
      <c r="H263" s="949"/>
      <c r="I263" s="949"/>
      <c r="J263" s="949"/>
      <c r="K263" s="949" t="str">
        <f>IF('Master sheet'!$D$14="Hindi","हस्ताक्षर संस्था प्रधान","Head of Institute's Signature")</f>
        <v>हस्ताक्षर संस्था प्रधान</v>
      </c>
      <c r="L263" s="949"/>
      <c r="M263" s="949"/>
      <c r="N263" s="949"/>
      <c r="O263" s="949"/>
      <c r="P263" s="949"/>
      <c r="Q263" s="1006"/>
      <c r="R263" s="949" t="str">
        <f>IF('Master sheet'!$D$14="Hindi","हस्ताक्षर कक्षाध्यापक","Signature of the class teacher")</f>
        <v>हस्ताक्षर कक्षाध्यापक</v>
      </c>
      <c r="S263" s="949"/>
      <c r="T263" s="949"/>
      <c r="U263" s="949"/>
      <c r="V263" s="949" t="str">
        <f>IF('Master sheet'!$D$14="Hindi","हस्ताक्षर परीक्षा प्रभारी","Signature of the exam. Incharge")</f>
        <v>हस्ताक्षर परीक्षा प्रभारी</v>
      </c>
      <c r="W263" s="949"/>
      <c r="X263" s="949"/>
      <c r="Y263" s="949"/>
      <c r="Z263" s="949"/>
      <c r="AA263" s="949" t="str">
        <f>IF('Master sheet'!$D$14="Hindi","हस्ताक्षर संस्था प्रधान","Head of Institute's Signature")</f>
        <v>हस्ताक्षर संस्था प्रधान</v>
      </c>
      <c r="AB263" s="949"/>
      <c r="AC263" s="949"/>
      <c r="AD263" s="949"/>
      <c r="AE263" s="949"/>
      <c r="AF263" s="949"/>
    </row>
    <row r="265" spans="1:32" s="41" customFormat="1" ht="21.95" customHeight="1">
      <c r="A265" s="91">
        <f>IF(N272="","",1)</f>
        <v>1</v>
      </c>
      <c r="B265" s="950" t="str">
        <f>IF('Master sheet'!$D$14="Hindi","वार्षिक रिपोर्ट कार्ड ","Report Card")</f>
        <v xml:space="preserve">वार्षिक रिपोर्ट कार्ड </v>
      </c>
      <c r="C265" s="950"/>
      <c r="D265" s="950"/>
      <c r="E265" s="950"/>
      <c r="F265" s="950"/>
      <c r="G265" s="950"/>
      <c r="H265" s="950"/>
      <c r="I265" s="950"/>
      <c r="J265" s="950"/>
      <c r="K265" s="950"/>
      <c r="L265" s="950"/>
      <c r="M265" s="950"/>
      <c r="N265" s="950"/>
      <c r="O265" s="950"/>
      <c r="P265" s="950"/>
      <c r="Q265" s="1006" t="s">
        <v>91</v>
      </c>
      <c r="R265" s="950" t="str">
        <f>IF('Master sheet'!$D$14="Hindi","वार्षिक रिपोर्ट कार्ड ","Report Card")</f>
        <v xml:space="preserve">वार्षिक रिपोर्ट कार्ड </v>
      </c>
      <c r="S265" s="950"/>
      <c r="T265" s="950"/>
      <c r="U265" s="950"/>
      <c r="V265" s="950"/>
      <c r="W265" s="950"/>
      <c r="X265" s="950"/>
      <c r="Y265" s="950"/>
      <c r="Z265" s="950"/>
      <c r="AA265" s="950"/>
      <c r="AB265" s="950"/>
      <c r="AC265" s="950"/>
      <c r="AD265" s="950"/>
      <c r="AE265" s="950"/>
      <c r="AF265" s="950"/>
    </row>
    <row r="266" spans="1:32" s="41" customFormat="1" ht="21.95" customHeight="1">
      <c r="A266" s="92">
        <f>IF(N272="","",A265+1)</f>
        <v>2</v>
      </c>
      <c r="B266" s="961" t="str">
        <f>IF('Master sheet'!$D$14="Hindi","शिक्षा विभाग, राजस्थान सरकार","Education Department, Rajasthan Government")</f>
        <v>शिक्षा विभाग, राजस्थान सरकार</v>
      </c>
      <c r="C266" s="961"/>
      <c r="D266" s="961"/>
      <c r="E266" s="961"/>
      <c r="F266" s="961"/>
      <c r="G266" s="961"/>
      <c r="H266" s="961"/>
      <c r="I266" s="961"/>
      <c r="J266" s="961"/>
      <c r="K266" s="961"/>
      <c r="L266" s="961"/>
      <c r="M266" s="961"/>
      <c r="N266" s="961"/>
      <c r="O266" s="961"/>
      <c r="P266" s="961"/>
      <c r="Q266" s="1006"/>
      <c r="R266" s="961" t="str">
        <f>IF('Master sheet'!$D$14="Hindi","शिक्षा विभाग, राजस्थान सरकार","Education Department, Rajasthan Government")</f>
        <v>शिक्षा विभाग, राजस्थान सरकार</v>
      </c>
      <c r="S266" s="961"/>
      <c r="T266" s="961"/>
      <c r="U266" s="961"/>
      <c r="V266" s="961"/>
      <c r="W266" s="961"/>
      <c r="X266" s="961"/>
      <c r="Y266" s="961"/>
      <c r="Z266" s="961"/>
      <c r="AA266" s="961"/>
      <c r="AB266" s="961"/>
      <c r="AC266" s="961"/>
      <c r="AD266" s="961"/>
      <c r="AE266" s="961"/>
      <c r="AF266" s="961"/>
    </row>
    <row r="267" spans="1:32" s="41" customFormat="1" ht="21.95" customHeight="1">
      <c r="A267" s="92">
        <f>IF(N272="","",A266+1)</f>
        <v>3</v>
      </c>
      <c r="B267" s="1007" t="str">
        <f>IF('Master sheet'!$D$14="Hindi","विद्यालय का नाम :-","School Name :- ")</f>
        <v>विद्यालय का नाम :-</v>
      </c>
      <c r="C267" s="1007"/>
      <c r="D267" s="1007"/>
      <c r="E267" s="1008" t="str">
        <f>IF(AND(N272=""),"",IF('Master sheet'!$D$14="Hindi",'Master sheet'!$D$8,'Master sheet'!$D$7))</f>
        <v>महात्मा गाँधी राजकीय विद्यालय (अंग्रेजी माध्यम) बर, ब्यावर</v>
      </c>
      <c r="F267" s="1008"/>
      <c r="G267" s="1008"/>
      <c r="H267" s="1008"/>
      <c r="I267" s="1008"/>
      <c r="J267" s="1008"/>
      <c r="K267" s="1008"/>
      <c r="L267" s="1008"/>
      <c r="M267" s="1008"/>
      <c r="N267" s="1008"/>
      <c r="O267" s="1008"/>
      <c r="P267" s="1008"/>
      <c r="Q267" s="1006"/>
      <c r="R267" s="1007" t="str">
        <f>IF('Master sheet'!$D$14="Hindi","विद्यालय का नाम :-","School Name :- ")</f>
        <v>विद्यालय का नाम :-</v>
      </c>
      <c r="S267" s="1007"/>
      <c r="T267" s="1007"/>
      <c r="U267" s="1008" t="str">
        <f>IF(AND(AD272=""),"",IF('Master sheet'!$D$14="Hindi",'Master sheet'!$D$8,'Master sheet'!$D$7))</f>
        <v>महात्मा गाँधी राजकीय विद्यालय (अंग्रेजी माध्यम) बर, ब्यावर</v>
      </c>
      <c r="V267" s="1008"/>
      <c r="W267" s="1008"/>
      <c r="X267" s="1008"/>
      <c r="Y267" s="1008"/>
      <c r="Z267" s="1008"/>
      <c r="AA267" s="1008"/>
      <c r="AB267" s="1008"/>
      <c r="AC267" s="1008"/>
      <c r="AD267" s="1008"/>
      <c r="AE267" s="1008"/>
      <c r="AF267" s="1008"/>
    </row>
    <row r="268" spans="1:32" s="41" customFormat="1" ht="15.75" customHeight="1">
      <c r="A268" s="92">
        <f>IF(N272="","",A267+1)</f>
        <v>4</v>
      </c>
      <c r="B268" s="322"/>
      <c r="C268" s="322"/>
      <c r="D268" s="322"/>
      <c r="E268" s="1004" t="str">
        <f>IF(AND(N272=""),"",IF('Master sheet'!$D$14="Hindi",CONCATENATE("(विद्यालय मान्यता क्रमांक व वर्ष : ","  ",'Master sheet'!$D$6),CONCATENATE("(School Recognition Number &amp; Years : ","  ",'Master sheet'!$D$6)))</f>
        <v>(विद्यालय मान्यता क्रमांक व वर्ष :   शिक्षा/पाली/1995/2001</v>
      </c>
      <c r="F268" s="1004"/>
      <c r="G268" s="1004"/>
      <c r="H268" s="1004"/>
      <c r="I268" s="1004"/>
      <c r="J268" s="1004"/>
      <c r="K268" s="1004"/>
      <c r="L268" s="1004"/>
      <c r="M268" s="1004"/>
      <c r="N268" s="1004"/>
      <c r="O268" s="1004"/>
      <c r="P268" s="1004"/>
      <c r="Q268" s="1006"/>
      <c r="R268" s="322"/>
      <c r="S268" s="322"/>
      <c r="T268" s="322"/>
      <c r="U268" s="1004" t="str">
        <f>IF(AND(AD272=""),"",IF('Master sheet'!$D$14="Hindi",CONCATENATE("(विद्यालय मान्यता क्रमांक व वर्ष : ","  ",'Master sheet'!$D$6),CONCATENATE("(School Recognition Number &amp; Years : ","  ",'Master sheet'!$D$6)))</f>
        <v>(विद्यालय मान्यता क्रमांक व वर्ष :   शिक्षा/पाली/1995/2001</v>
      </c>
      <c r="V268" s="1004"/>
      <c r="W268" s="1004"/>
      <c r="X268" s="1004"/>
      <c r="Y268" s="1004"/>
      <c r="Z268" s="1004"/>
      <c r="AA268" s="1004"/>
      <c r="AB268" s="1004"/>
      <c r="AC268" s="1004"/>
      <c r="AD268" s="1004"/>
      <c r="AE268" s="1004"/>
      <c r="AF268" s="1004"/>
    </row>
    <row r="269" spans="1:32" s="41" customFormat="1" ht="21.95" customHeight="1">
      <c r="A269" s="92">
        <f>IF(N272="","",A268+1)</f>
        <v>5</v>
      </c>
      <c r="B269" s="319" t="str">
        <f>IF('Master sheet'!$D$14="Hindi","कक्षा  :-","CLASS :- ")</f>
        <v>कक्षा  :-</v>
      </c>
      <c r="C269" s="969">
        <f>IFERROR(IF(AND(N272=""),"",VLOOKUP(N272,Marks,2,0)),"")</f>
        <v>3</v>
      </c>
      <c r="D269" s="969"/>
      <c r="E269" s="970" t="str">
        <f>IF('Master sheet'!$D$14="Hindi","सेक्शन :-","Section :- ")</f>
        <v>सेक्शन :-</v>
      </c>
      <c r="F269" s="970"/>
      <c r="G269" s="970"/>
      <c r="H269" s="969" t="str">
        <f>IFERROR(IF(AND(N272=""),"",VLOOKUP(N272,Marks,3,0)),"")</f>
        <v>A</v>
      </c>
      <c r="I269" s="969"/>
      <c r="J269" s="971" t="str">
        <f>IF('Master sheet'!$D$14="Hindi","सत्र :- ","Session :- ")</f>
        <v xml:space="preserve">सत्र :- </v>
      </c>
      <c r="K269" s="971"/>
      <c r="L269" s="971"/>
      <c r="M269" s="971"/>
      <c r="N269" s="972" t="str">
        <f>IF(AND(N272=""),"",'Class 3rd'!$I$2)</f>
        <v>2024-2025</v>
      </c>
      <c r="O269" s="972"/>
      <c r="P269" s="972"/>
      <c r="Q269" s="1006"/>
      <c r="R269" s="319" t="str">
        <f>IF('Master sheet'!$D$14="Hindi","कक्षा  :-","CLASS :- ")</f>
        <v>कक्षा  :-</v>
      </c>
      <c r="S269" s="969">
        <f>IFERROR(IF(AND(AD272=""),"",VLOOKUP(AD272,Marks,2,0)),"")</f>
        <v>3</v>
      </c>
      <c r="T269" s="969"/>
      <c r="U269" s="970" t="str">
        <f>IF('Master sheet'!$D$14="Hindi","सेक्शन :-","Section :- ")</f>
        <v>सेक्शन :-</v>
      </c>
      <c r="V269" s="970"/>
      <c r="W269" s="970"/>
      <c r="X269" s="969" t="str">
        <f>IFERROR(IF(AND(AD272=""),"",VLOOKUP(AD272,Marks,3,0)),"")</f>
        <v>A</v>
      </c>
      <c r="Y269" s="969"/>
      <c r="Z269" s="971" t="str">
        <f>IF('Master sheet'!$D$14="Hindi","सत्र :- ","Session :- ")</f>
        <v xml:space="preserve">सत्र :- </v>
      </c>
      <c r="AA269" s="971"/>
      <c r="AB269" s="971"/>
      <c r="AC269" s="971"/>
      <c r="AD269" s="972" t="str">
        <f>IF(AND(AD272=""),"",'Class 3rd'!$I$2)</f>
        <v>2024-2025</v>
      </c>
      <c r="AE269" s="972"/>
      <c r="AF269" s="972"/>
    </row>
    <row r="270" spans="1:32" s="41" customFormat="1" ht="21.95" customHeight="1">
      <c r="A270" s="92">
        <f>IF(N272="","",A269+1)</f>
        <v>6</v>
      </c>
      <c r="B270" s="953" t="str">
        <f>IF('Master sheet'!$D$14="Hindi","विद्यार्थी का नाम :-","Student's Name :-")</f>
        <v>विद्यार्थी का नाम :-</v>
      </c>
      <c r="C270" s="953"/>
      <c r="D270" s="953"/>
      <c r="E270" s="957" t="str">
        <f>IFERROR(IF(AND(N272=""),"",VLOOKUP(N272,Marks,6,0)),"")</f>
        <v>LUCKY PRAJAPATI</v>
      </c>
      <c r="F270" s="957"/>
      <c r="G270" s="957"/>
      <c r="H270" s="957"/>
      <c r="I270" s="957"/>
      <c r="J270" s="952" t="str">
        <f>IF('Master sheet'!$D$14="Hindi","प्रवेशांक :","SR. NO. :")</f>
        <v>प्रवेशांक :</v>
      </c>
      <c r="K270" s="952"/>
      <c r="L270" s="952"/>
      <c r="M270" s="952"/>
      <c r="N270" s="1010">
        <f>IFERROR(IF(AND(N272=""),"",VLOOKUP(N272,Marks,5,0)),"")</f>
        <v>924</v>
      </c>
      <c r="O270" s="1010"/>
      <c r="P270" s="1010"/>
      <c r="Q270" s="1006"/>
      <c r="R270" s="953" t="str">
        <f>IF('Master sheet'!$D$14="Hindi","विद्यार्थी का नाम :-","Student's Name :-")</f>
        <v>विद्यार्थी का नाम :-</v>
      </c>
      <c r="S270" s="953"/>
      <c r="T270" s="953"/>
      <c r="U270" s="957" t="str">
        <f>IFERROR(IF(AND(AD272=""),"",VLOOKUP(AD272,Marks,6,0)),"")</f>
        <v>MAHENDRA PARTAP SINGH CHUNDAWAT</v>
      </c>
      <c r="V270" s="957"/>
      <c r="W270" s="957"/>
      <c r="X270" s="957"/>
      <c r="Y270" s="957"/>
      <c r="Z270" s="952" t="str">
        <f>IF('Master sheet'!$D$14="Hindi","प्रवेशांक :","SR. NO. :")</f>
        <v>प्रवेशांक :</v>
      </c>
      <c r="AA270" s="952"/>
      <c r="AB270" s="952"/>
      <c r="AC270" s="952"/>
      <c r="AD270" s="1010">
        <f>IFERROR(IF(AND(AD272=""),"",VLOOKUP(AD272,Marks,5,0)),"")</f>
        <v>921</v>
      </c>
      <c r="AE270" s="1010"/>
      <c r="AF270" s="1010"/>
    </row>
    <row r="271" spans="1:32" s="41" customFormat="1" ht="21.95" customHeight="1">
      <c r="A271" s="92">
        <f>IF(N272="","",A270+1)</f>
        <v>7</v>
      </c>
      <c r="B271" s="953" t="str">
        <f>IF('Master sheet'!$D$14="Hindi","पिता का नाम :-","Father's Name :-")</f>
        <v>पिता का नाम :-</v>
      </c>
      <c r="C271" s="953"/>
      <c r="D271" s="953"/>
      <c r="E271" s="957" t="str">
        <f>IFERROR(IF(AND(N272=""),"",VLOOKUP(N272,Marks,7,0)),"")</f>
        <v>NAR SINGH</v>
      </c>
      <c r="F271" s="957"/>
      <c r="G271" s="957"/>
      <c r="H271" s="957"/>
      <c r="I271" s="957"/>
      <c r="J271" s="952" t="str">
        <f>IF('Master sheet'!$D$14="Hindi","जन्म तिथि :","Date of Birth :")</f>
        <v>जन्म तिथि :</v>
      </c>
      <c r="K271" s="952"/>
      <c r="L271" s="952"/>
      <c r="M271" s="952"/>
      <c r="N271" s="1009" t="str">
        <f>IFERROR(IF(AND(N272=""),"",VLOOKUP(N272,Marks,4,0)),"")</f>
        <v>14-02-2016</v>
      </c>
      <c r="O271" s="1009"/>
      <c r="P271" s="1009"/>
      <c r="Q271" s="1006"/>
      <c r="R271" s="953" t="str">
        <f>IF('Master sheet'!$D$14="Hindi","पिता का नाम :-","Father's Name :-")</f>
        <v>पिता का नाम :-</v>
      </c>
      <c r="S271" s="953"/>
      <c r="T271" s="953"/>
      <c r="U271" s="957" t="str">
        <f>IFERROR(IF(AND(AD272=""),"",VLOOKUP(AD272,Marks,7,0)),"")</f>
        <v>CHANDRA SINGH CHUNDAWAT</v>
      </c>
      <c r="V271" s="957"/>
      <c r="W271" s="957"/>
      <c r="X271" s="957"/>
      <c r="Y271" s="957"/>
      <c r="Z271" s="952" t="str">
        <f>IF('Master sheet'!$D$14="Hindi","जन्म तिथि :","Date of Birth :")</f>
        <v>जन्म तिथि :</v>
      </c>
      <c r="AA271" s="952"/>
      <c r="AB271" s="952"/>
      <c r="AC271" s="952"/>
      <c r="AD271" s="1009">
        <f>IFERROR(IF(AND(AD272=""),"",VLOOKUP(AD272,Marks,4,0)),"")</f>
        <v>42008</v>
      </c>
      <c r="AE271" s="1009"/>
      <c r="AF271" s="1009"/>
    </row>
    <row r="272" spans="1:32" s="41" customFormat="1" ht="18" customHeight="1">
      <c r="A272" s="92">
        <f>IF(N272="","",A271+1)</f>
        <v>8</v>
      </c>
      <c r="B272" s="953" t="str">
        <f>IF('Master sheet'!$D$14="Hindi","माता का नाम :-","Mother's Name :-")</f>
        <v>माता का नाम :-</v>
      </c>
      <c r="C272" s="953"/>
      <c r="D272" s="953"/>
      <c r="E272" s="957" t="str">
        <f>IFERROR(IF(AND(N272=""),"",VLOOKUP(N272,Marks,8,0)),"")</f>
        <v>BHAWNA</v>
      </c>
      <c r="F272" s="957"/>
      <c r="G272" s="957"/>
      <c r="H272" s="957"/>
      <c r="I272" s="957"/>
      <c r="J272" s="952" t="str">
        <f>IF('Master sheet'!$D$14="Hindi","रोल नंबर :-","Roll No. :")</f>
        <v>रोल नंबर :-</v>
      </c>
      <c r="K272" s="952"/>
      <c r="L272" s="952"/>
      <c r="M272" s="952"/>
      <c r="N272" s="963">
        <f>IF(AD239="","",IF(AND(AD239+1&gt;$AN$7),"",AD239+1))</f>
        <v>317</v>
      </c>
      <c r="O272" s="963"/>
      <c r="P272" s="963"/>
      <c r="Q272" s="1006"/>
      <c r="R272" s="953" t="str">
        <f>IF('Master sheet'!$D$14="Hindi","माता का नाम :-","Mother's Name :-")</f>
        <v>माता का नाम :-</v>
      </c>
      <c r="S272" s="953"/>
      <c r="T272" s="953"/>
      <c r="U272" s="957" t="str">
        <f>IFERROR(IF(AND(AD272=""),"",VLOOKUP(AD272,Marks,8,0)),"")</f>
        <v>RITU KANWAR</v>
      </c>
      <c r="V272" s="957"/>
      <c r="W272" s="957"/>
      <c r="X272" s="957"/>
      <c r="Y272" s="957"/>
      <c r="Z272" s="952" t="str">
        <f>IF('Master sheet'!$D$14="Hindi","रोल नंबर :-","Roll No. :")</f>
        <v>रोल नंबर :-</v>
      </c>
      <c r="AA272" s="952"/>
      <c r="AB272" s="952"/>
      <c r="AC272" s="952"/>
      <c r="AD272" s="1005">
        <f>IF(N272="","",IF(AND(N272+1&gt;$AN$7),"",N272+1))</f>
        <v>318</v>
      </c>
      <c r="AE272" s="1005"/>
      <c r="AF272" s="1005"/>
    </row>
    <row r="273" spans="1:39" s="41" customFormat="1" ht="10.5" customHeight="1">
      <c r="A273" s="92">
        <f>IF(N272="","",A272+1)</f>
        <v>9</v>
      </c>
      <c r="B273" s="321"/>
      <c r="C273" s="321"/>
      <c r="D273" s="321"/>
      <c r="E273" s="318"/>
      <c r="F273" s="318"/>
      <c r="G273" s="318"/>
      <c r="H273" s="318"/>
      <c r="I273" s="318"/>
      <c r="J273" s="317"/>
      <c r="K273" s="317"/>
      <c r="L273" s="317"/>
      <c r="M273" s="317"/>
      <c r="N273" s="320"/>
      <c r="O273" s="320"/>
      <c r="P273" s="320"/>
      <c r="Q273" s="1006"/>
      <c r="R273" s="66"/>
      <c r="S273" s="66"/>
      <c r="T273" s="66"/>
      <c r="U273" s="67"/>
      <c r="V273" s="67"/>
      <c r="W273" s="67"/>
      <c r="X273" s="66"/>
      <c r="Y273" s="66"/>
      <c r="Z273" s="68"/>
      <c r="AA273" s="68"/>
      <c r="AB273" s="68"/>
      <c r="AC273" s="42"/>
      <c r="AD273" s="42"/>
      <c r="AE273" s="42"/>
      <c r="AF273" s="42"/>
    </row>
    <row r="274" spans="1:39" s="41" customFormat="1" ht="21" customHeight="1">
      <c r="A274" s="92">
        <f>IF(N272="","",A273+1)</f>
        <v>10</v>
      </c>
      <c r="B274" s="674" t="str">
        <f>IF('Master sheet'!$D$14="Hindi","विषय","Subject")</f>
        <v>विषय</v>
      </c>
      <c r="C274" s="975" t="str">
        <f>IF('Master sheet'!$D$14="Hindi","सामयिक परख","Test")</f>
        <v>सामयिक परख</v>
      </c>
      <c r="D274" s="975"/>
      <c r="E274" s="975"/>
      <c r="F274" s="975"/>
      <c r="G274" s="960" t="str">
        <f>IF('Master sheet'!$D$14="Hindi","अर्द्धवार्षिक","Half Yearly")</f>
        <v>अर्द्धवार्षिक</v>
      </c>
      <c r="H274" s="960"/>
      <c r="I274" s="960"/>
      <c r="J274" s="773" t="str">
        <f>IF('Master sheet'!$D$14="Hindi","अर्द्ध वा. तक योग","Total Till H.Y.")</f>
        <v>अर्द्ध वा. तक योग</v>
      </c>
      <c r="K274" s="960" t="str">
        <f>IF('Master sheet'!$D$14="Hindi","वार्षिक","Yearly")</f>
        <v>वार्षिक</v>
      </c>
      <c r="L274" s="960"/>
      <c r="M274" s="960"/>
      <c r="N274" s="742" t="str">
        <f>IF('Master sheet'!$D$14="Hindi","विषय कुल योग ","Subject Total")</f>
        <v xml:space="preserve">विषय कुल योग </v>
      </c>
      <c r="O274" s="954" t="str">
        <f>IF('Master sheet'!$D$14="Hindi","ग्रेड","Grade")</f>
        <v>ग्रेड</v>
      </c>
      <c r="P274" s="985" t="str">
        <f>IF('Master sheet'!$D$14="Hindi","परिणाम","Results")</f>
        <v>परिणाम</v>
      </c>
      <c r="Q274" s="1006"/>
      <c r="R274" s="674" t="str">
        <f>IF('Master sheet'!$D$14="Hindi","विषय","Subject")</f>
        <v>विषय</v>
      </c>
      <c r="S274" s="975" t="str">
        <f>IF('Master sheet'!$D$14="Hindi","सामयिक परख","Test")</f>
        <v>सामयिक परख</v>
      </c>
      <c r="T274" s="975"/>
      <c r="U274" s="975"/>
      <c r="V274" s="975"/>
      <c r="W274" s="960" t="str">
        <f>IF('Master sheet'!$D$14="Hindi","अर्द्धवार्षिक","Half Yearly")</f>
        <v>अर्द्धवार्षिक</v>
      </c>
      <c r="X274" s="960"/>
      <c r="Y274" s="960"/>
      <c r="Z274" s="773" t="str">
        <f>IF('Master sheet'!$D$14="Hindi","अर्द्ध वा. तक योग","Total Till H.Y.")</f>
        <v>अर्द्ध वा. तक योग</v>
      </c>
      <c r="AA274" s="960" t="str">
        <f>IF('Master sheet'!$D$14="Hindi","वार्षिक","Yearly")</f>
        <v>वार्षिक</v>
      </c>
      <c r="AB274" s="960"/>
      <c r="AC274" s="960"/>
      <c r="AD274" s="742" t="str">
        <f>IF('Master sheet'!$D$14="Hindi","विषय कुल योग ","Subject Total")</f>
        <v xml:space="preserve">विषय कुल योग </v>
      </c>
      <c r="AE274" s="954" t="str">
        <f>IF('Master sheet'!$D$14="Hindi","ग्रेड","Grade")</f>
        <v>ग्रेड</v>
      </c>
      <c r="AF274" s="985" t="str">
        <f>IF('Master sheet'!$D$14="Hindi","परिणाम","Results")</f>
        <v>परिणाम</v>
      </c>
    </row>
    <row r="275" spans="1:39" s="41" customFormat="1" ht="90.75" customHeight="1">
      <c r="A275" s="92">
        <f>IF(N272="","",A274+1)</f>
        <v>11</v>
      </c>
      <c r="B275" s="674"/>
      <c r="C275" s="246" t="str">
        <f>IF('Master sheet'!$D$14="Hindi","प्रथम परख ","First Test")</f>
        <v xml:space="preserve">प्रथम परख </v>
      </c>
      <c r="D275" s="246" t="str">
        <f>IF('Master sheet'!$D$14="Hindi","द्वितीय परख","Second Test")</f>
        <v>द्वितीय परख</v>
      </c>
      <c r="E275" s="246" t="str">
        <f>IF('Master sheet'!$D$14="Hindi","तृतीय परख","Third Test")</f>
        <v>तृतीय परख</v>
      </c>
      <c r="F275" s="246" t="str">
        <f>IF('Master sheet'!$D$14="Hindi","कुल योग ","Total")</f>
        <v xml:space="preserve">कुल योग </v>
      </c>
      <c r="G275" s="407" t="str">
        <f>IF('Master sheet'!$D$14="Hindi","लिखित","Written")</f>
        <v>लिखित</v>
      </c>
      <c r="H275" s="407" t="str">
        <f>IF('Master sheet'!$D$14="Hindi","मौखिक","Oral")</f>
        <v>मौखिक</v>
      </c>
      <c r="I275" s="407" t="str">
        <f>IF('Master sheet'!$D$14="Hindi","अर्द्ध वा. योग","H.Y. Total")</f>
        <v>अर्द्ध वा. योग</v>
      </c>
      <c r="J275" s="773"/>
      <c r="K275" s="407" t="str">
        <f>IF('Master sheet'!$D$14="Hindi","लिखित","Written")</f>
        <v>लिखित</v>
      </c>
      <c r="L275" s="407" t="str">
        <f>IF('Master sheet'!$D$14="Hindi","मौखिक","Oral")</f>
        <v>मौखिक</v>
      </c>
      <c r="M275" s="407" t="str">
        <f>IF('Master sheet'!$D$14="Hindi","वार्षिक योग","Yearly Total")</f>
        <v>वार्षिक योग</v>
      </c>
      <c r="N275" s="742"/>
      <c r="O275" s="955"/>
      <c r="P275" s="986"/>
      <c r="Q275" s="1006"/>
      <c r="R275" s="674"/>
      <c r="S275" s="246" t="str">
        <f>IF('Master sheet'!$D$14="Hindi","प्रथम परख ","First Test")</f>
        <v xml:space="preserve">प्रथम परख </v>
      </c>
      <c r="T275" s="246" t="str">
        <f>IF('Master sheet'!$D$14="Hindi","द्वितीय परख","Second Test")</f>
        <v>द्वितीय परख</v>
      </c>
      <c r="U275" s="246" t="str">
        <f>IF('Master sheet'!$D$14="Hindi","तृतीय परख","Third Test")</f>
        <v>तृतीय परख</v>
      </c>
      <c r="V275" s="246" t="str">
        <f>IF('Master sheet'!$D$14="Hindi","कुल योग ","Total")</f>
        <v xml:space="preserve">कुल योग </v>
      </c>
      <c r="W275" s="407" t="str">
        <f>IF('Master sheet'!$D$14="Hindi","लिखित","Written")</f>
        <v>लिखित</v>
      </c>
      <c r="X275" s="407" t="str">
        <f>IF('Master sheet'!$D$14="Hindi","मौखिक","Oral")</f>
        <v>मौखिक</v>
      </c>
      <c r="Y275" s="407" t="str">
        <f>IF('Master sheet'!$D$14="Hindi","अर्द्ध वा. योग","H.Y. Total")</f>
        <v>अर्द्ध वा. योग</v>
      </c>
      <c r="Z275" s="773"/>
      <c r="AA275" s="407" t="str">
        <f>IF('Master sheet'!$D$14="Hindi","लिखित","Written")</f>
        <v>लिखित</v>
      </c>
      <c r="AB275" s="407" t="str">
        <f>IF('Master sheet'!$D$14="Hindi","मौखिक","Oral")</f>
        <v>मौखिक</v>
      </c>
      <c r="AC275" s="407" t="str">
        <f>IF('Master sheet'!$D$14="Hindi","वार्षिक योग","Yearly Total")</f>
        <v>वार्षिक योग</v>
      </c>
      <c r="AD275" s="742"/>
      <c r="AE275" s="955"/>
      <c r="AF275" s="986"/>
    </row>
    <row r="276" spans="1:39" s="41" customFormat="1" ht="15.95" customHeight="1">
      <c r="A276" s="92">
        <f>IF(N272="","",A275+1)</f>
        <v>12</v>
      </c>
      <c r="B276" s="674"/>
      <c r="C276" s="490">
        <v>10</v>
      </c>
      <c r="D276" s="490">
        <v>10</v>
      </c>
      <c r="E276" s="490">
        <v>10</v>
      </c>
      <c r="F276" s="489">
        <f>IF(AND(C276="",D276="",E276=""),"",IF(AND(C276="NA",D276="NA",E276="NA"),"NA",SUM(C276:E276)))</f>
        <v>30</v>
      </c>
      <c r="G276" s="490">
        <v>50</v>
      </c>
      <c r="H276" s="490">
        <v>20</v>
      </c>
      <c r="I276" s="489">
        <f>IF(AND(G276="",H276=""),"",IF(AND(G276="NA",H276="NA"),"NA",SUM(G276:H276)))</f>
        <v>70</v>
      </c>
      <c r="J276" s="491">
        <f>IF(AND(I276="",F276=""),"",IF(AND(I276="NA",F276="NA"),"NA",SUM(I276,F276)))</f>
        <v>100</v>
      </c>
      <c r="K276" s="490">
        <v>60</v>
      </c>
      <c r="L276" s="490">
        <v>40</v>
      </c>
      <c r="M276" s="489">
        <f>IF(AND(K276="",L276=""),"",IF(AND(K276="NA",L276="NA"),"NA",SUM(K276:L276)))</f>
        <v>100</v>
      </c>
      <c r="N276" s="491">
        <f>IF(AND(J276="",M276=""),"",IF(AND(J276="NA",M276="NA"),"NA",SUM(J276,M276)))</f>
        <v>200</v>
      </c>
      <c r="O276" s="956"/>
      <c r="P276" s="987"/>
      <c r="Q276" s="1006"/>
      <c r="R276" s="674"/>
      <c r="S276" s="490">
        <v>10</v>
      </c>
      <c r="T276" s="490">
        <v>10</v>
      </c>
      <c r="U276" s="490">
        <v>10</v>
      </c>
      <c r="V276" s="489">
        <f>IF(AND(S276="",T276="",U276=""),"",IF(AND(S276="NA",T276="NA",U276="NA"),"NA",SUM(S276:U276)))</f>
        <v>30</v>
      </c>
      <c r="W276" s="490">
        <v>50</v>
      </c>
      <c r="X276" s="490">
        <v>20</v>
      </c>
      <c r="Y276" s="489">
        <f>IF(AND(W276="",X276=""),"",IF(AND(W276="NA",X276="NA"),"NA",SUM(W276:X276)))</f>
        <v>70</v>
      </c>
      <c r="Z276" s="491">
        <f>IF(AND(Y276="",V276=""),"",IF(AND(Y276="NA",V276="NA"),"NA",SUM(Y276,V276)))</f>
        <v>100</v>
      </c>
      <c r="AA276" s="490">
        <v>60</v>
      </c>
      <c r="AB276" s="490">
        <v>40</v>
      </c>
      <c r="AC276" s="489">
        <f>IF(AND(AA276="",AB276=""),"",IF(AND(AA276="NA",AB276="NA"),"NA",SUM(AA276:AB276)))</f>
        <v>100</v>
      </c>
      <c r="AD276" s="491">
        <f>IF(AND(Z276="",AC276=""),"",IF(AND(Z276="NA",AC276="NA"),"NA",SUM(Z276,AC276)))</f>
        <v>200</v>
      </c>
      <c r="AE276" s="956"/>
      <c r="AF276" s="987"/>
    </row>
    <row r="277" spans="1:39" s="41" customFormat="1" ht="21" customHeight="1">
      <c r="A277" s="92">
        <f>IF(N272="","",A276+1)</f>
        <v>13</v>
      </c>
      <c r="B277" s="410" t="str">
        <f>IF('Result Sheet'!$K$208="","",'Result Sheet'!$K$208)</f>
        <v>हिंदी</v>
      </c>
      <c r="C277" s="497">
        <f>IFERROR(IF(AND(N272=""),"",VLOOKUP(N272,Marks,11,0)),"")</f>
        <v>9</v>
      </c>
      <c r="D277" s="497">
        <f>IFERROR(IF(AND(N272=""),"",VLOOKUP(N272,Marks,12,0)),"")</f>
        <v>8</v>
      </c>
      <c r="E277" s="497">
        <f>IFERROR(IF(AND(N272=""),"",VLOOKUP(N272,Marks,13,0)),"")</f>
        <v>10</v>
      </c>
      <c r="F277" s="496">
        <f>IFERROR(IF(AND(N272=""),"",VLOOKUP(N272,Marks,14,0)),"")</f>
        <v>27</v>
      </c>
      <c r="G277" s="497">
        <f>IFERROR(IF(AND(N272=""),"",VLOOKUP(N272,Marks,15,0)),"")</f>
        <v>48</v>
      </c>
      <c r="H277" s="497">
        <f>IFERROR(IF(AND(N272=""),"",VLOOKUP(N272,Marks,16,0)),"")</f>
        <v>19</v>
      </c>
      <c r="I277" s="496">
        <f>IFERROR(IF(AND(N272=""),"",VLOOKUP(N272,Marks,17,0)),"")</f>
        <v>67</v>
      </c>
      <c r="J277" s="494">
        <f>IFERROR(IF(AND(N272=""),"",VLOOKUP(N272,Marks,18,0)),"")</f>
        <v>94</v>
      </c>
      <c r="K277" s="497">
        <f>IFERROR(IF(AND(N272=""),"",VLOOKUP(N272,Marks,19,0)),"")</f>
        <v>48</v>
      </c>
      <c r="L277" s="497">
        <f>IFERROR(IF(AND(N272=""),"",VLOOKUP(N272,Marks,20,0)),"")</f>
        <v>37</v>
      </c>
      <c r="M277" s="496">
        <f>IFERROR(IF(AND(N272=""),"",VLOOKUP(N272,Marks,21,0)),"")</f>
        <v>85</v>
      </c>
      <c r="N277" s="495">
        <f>IFERROR(IF(AND(N272=""),"",VLOOKUP(N272,Marks,22,0)),"")</f>
        <v>179</v>
      </c>
      <c r="O277" s="73" t="str">
        <f>IFERROR(IF(AND(N272=""),"",VLOOKUP(N272,Marks,28,0)),"")</f>
        <v>A</v>
      </c>
      <c r="P277" s="201" t="str">
        <f>IFERROR(IF(AND(N272=""),"",VLOOKUP(N272,Marks,26,0)),"")</f>
        <v>P</v>
      </c>
      <c r="Q277" s="1006"/>
      <c r="R277" s="410" t="str">
        <f>IF('Result Sheet'!$K$208="","",'Result Sheet'!$K$208)</f>
        <v>हिंदी</v>
      </c>
      <c r="S277" s="497">
        <f>IFERROR(IF(AND(AD272=""),"",VLOOKUP(AD272,Marks,11,0)),"")</f>
        <v>9</v>
      </c>
      <c r="T277" s="497">
        <f>IFERROR(IF(AND(AD272=""),"",VLOOKUP(AD272,Marks,12,0)),"")</f>
        <v>8</v>
      </c>
      <c r="U277" s="497">
        <f>IFERROR(IF(AND(AD272=""),"",VLOOKUP(AD272,Marks,13,0)),"")</f>
        <v>10</v>
      </c>
      <c r="V277" s="496">
        <f>IFERROR(IF(AND(AD272=""),"",VLOOKUP(AD272,Marks,14,0)),"")</f>
        <v>27</v>
      </c>
      <c r="W277" s="497">
        <f>IFERROR(IF(AND(AD272=""),"",VLOOKUP(AD272,Marks,15,0)),"")</f>
        <v>49</v>
      </c>
      <c r="X277" s="497">
        <f>IFERROR(IF(AND(AD272=""),"",VLOOKUP(AD272,Marks,16,0)),"")</f>
        <v>19</v>
      </c>
      <c r="Y277" s="496">
        <f>IFERROR(IF(AND(AD272=""),"",VLOOKUP(AD272,Marks,17,0)),"")</f>
        <v>68</v>
      </c>
      <c r="Z277" s="494">
        <f>IFERROR(IF(AND(AD272=""),"",VLOOKUP(AD272,Marks,18,0)),"")</f>
        <v>95</v>
      </c>
      <c r="AA277" s="497">
        <f>IFERROR(IF(AND(AD272=""),"",VLOOKUP(AD272,Marks,19,0)),"")</f>
        <v>49</v>
      </c>
      <c r="AB277" s="497">
        <f>IFERROR(IF(AND(AD272=""),"",VLOOKUP(AD272,Marks,20,0)),"")</f>
        <v>37</v>
      </c>
      <c r="AC277" s="496">
        <f>IFERROR(IF(AND(AD272=""),"",VLOOKUP(AD272,Marks,21,0)),"")</f>
        <v>86</v>
      </c>
      <c r="AD277" s="495">
        <f>IFERROR(IF(AND(AD272=""),"",VLOOKUP(AD272,Marks,22,0)),"")</f>
        <v>181</v>
      </c>
      <c r="AE277" s="73" t="str">
        <f>IFERROR(IF(AND(AD272=""),"",VLOOKUP(AD272,Marks,28,0)),"")</f>
        <v>A</v>
      </c>
      <c r="AF277" s="201" t="str">
        <f>IFERROR(IF(AND(AD272=""),"",VLOOKUP(AD272,Marks,26,0)),"")</f>
        <v>P</v>
      </c>
      <c r="AJ277" s="499"/>
      <c r="AK277" s="499"/>
      <c r="AL277" s="499"/>
      <c r="AM277" s="499"/>
    </row>
    <row r="278" spans="1:39" s="41" customFormat="1" ht="15.95" customHeight="1">
      <c r="A278" s="92">
        <f>IF(N272="","",A277+1)</f>
        <v>14</v>
      </c>
      <c r="B278" s="410"/>
      <c r="C278" s="490">
        <v>5</v>
      </c>
      <c r="D278" s="490">
        <v>5</v>
      </c>
      <c r="E278" s="490">
        <v>5</v>
      </c>
      <c r="F278" s="489">
        <f>IF(AND(C278="",D278="",E278=""),"",IF(AND(C278="NA",D278="NA",E278="NA"),"NA",SUM(C278:E278)))</f>
        <v>15</v>
      </c>
      <c r="G278" s="490">
        <v>25</v>
      </c>
      <c r="H278" s="490">
        <v>10</v>
      </c>
      <c r="I278" s="489">
        <f>IF(AND(G278="",H278=""),"",IF(AND(G278="NA",H278="NA"),"NA",SUM(G278:H278)))</f>
        <v>35</v>
      </c>
      <c r="J278" s="491">
        <f>IF(AND(I278="",F278=""),"",IF(AND(I278="NA",F278="NA"),"NA",SUM(I278,F278)))</f>
        <v>50</v>
      </c>
      <c r="K278" s="490">
        <v>30</v>
      </c>
      <c r="L278" s="490">
        <v>20</v>
      </c>
      <c r="M278" s="489">
        <f>IF(AND(K278="",L278=""),"",IF(AND(K278="NA",L278="NA"),"NA",SUM(K278:L278)))</f>
        <v>50</v>
      </c>
      <c r="N278" s="491">
        <f>IF(AND(J278="",M278=""),"",IF(AND(J278="NA",M278="NA"),"NA",SUM(J278,M278)))</f>
        <v>100</v>
      </c>
      <c r="O278" s="990"/>
      <c r="P278" s="991"/>
      <c r="Q278" s="1006"/>
      <c r="R278" s="410"/>
      <c r="S278" s="490">
        <v>5</v>
      </c>
      <c r="T278" s="490">
        <v>5</v>
      </c>
      <c r="U278" s="490">
        <v>5</v>
      </c>
      <c r="V278" s="489">
        <f>IF(AND(S278="",T278="",U278=""),"",IF(AND(S278="NA",T278="NA",U278="NA"),"NA",SUM(S278:U278)))</f>
        <v>15</v>
      </c>
      <c r="W278" s="490">
        <v>25</v>
      </c>
      <c r="X278" s="490">
        <v>10</v>
      </c>
      <c r="Y278" s="489">
        <f>IF(AND(W278="",X278=""),"",IF(AND(W278="NA",X278="NA"),"NA",SUM(W278:X278)))</f>
        <v>35</v>
      </c>
      <c r="Z278" s="491">
        <f>IF(AND(Y278="",V278=""),"",IF(AND(Y278="NA",V278="NA"),"NA",SUM(Y278,V278)))</f>
        <v>50</v>
      </c>
      <c r="AA278" s="490">
        <v>30</v>
      </c>
      <c r="AB278" s="490">
        <v>20</v>
      </c>
      <c r="AC278" s="489">
        <f>IF(AND(AA278="",AB278=""),"",IF(AND(AA278="NA",AB278="NA"),"NA",SUM(AA278:AB278)))</f>
        <v>50</v>
      </c>
      <c r="AD278" s="491">
        <f>IF(AND(Z278="",AC278=""),"",IF(AND(Z278="NA",AC278="NA"),"NA",SUM(Z278,AC278)))</f>
        <v>100</v>
      </c>
      <c r="AE278" s="990"/>
      <c r="AF278" s="991"/>
      <c r="AJ278" s="499"/>
      <c r="AK278" s="499"/>
      <c r="AL278" s="499"/>
      <c r="AM278" s="499"/>
    </row>
    <row r="279" spans="1:39" s="41" customFormat="1" ht="21" customHeight="1">
      <c r="A279" s="92">
        <f>IF(N272="","",A278+1)</f>
        <v>15</v>
      </c>
      <c r="B279" s="410" t="str">
        <f>IF('Result Sheet'!$AD$208="","",'Result Sheet'!$AD$208)</f>
        <v>अंग्रेजी</v>
      </c>
      <c r="C279" s="497">
        <f>IFERROR(IF(AND(N272=""),"",VLOOKUP(N272,Marks,29,0)),"")</f>
        <v>5</v>
      </c>
      <c r="D279" s="497">
        <f>IFERROR(IF(AND(N272=""),"",VLOOKUP(N272,Marks,30,0)),"")</f>
        <v>4</v>
      </c>
      <c r="E279" s="497">
        <f>IFERROR(IF(AND(N272=""),"",VLOOKUP(N272,Marks,31,0)),"")</f>
        <v>5</v>
      </c>
      <c r="F279" s="496">
        <f>IFERROR(IF(AND(N272=""),"",VLOOKUP(N272,Marks,32,0)),"")</f>
        <v>14</v>
      </c>
      <c r="G279" s="497">
        <f>IFERROR(IF(AND(N272=""),"",VLOOKUP(N272,Marks,33,0)),"")</f>
        <v>21</v>
      </c>
      <c r="H279" s="497">
        <f>IFERROR(IF(AND(N272=""),"",VLOOKUP(N272,Marks,34,0)),"")</f>
        <v>9</v>
      </c>
      <c r="I279" s="496">
        <f>IFERROR(IF(AND(N272=""),"",VLOOKUP(N272,Marks,35,0)),"")</f>
        <v>30</v>
      </c>
      <c r="J279" s="494">
        <f>IFERROR(IF(AND(N272=""),"",VLOOKUP(N272,Marks,36,0)),"")</f>
        <v>44</v>
      </c>
      <c r="K279" s="497">
        <f>IFERROR(IF(AND(N272=""),"",VLOOKUP(N272,Marks,37,0)),"")</f>
        <v>24</v>
      </c>
      <c r="L279" s="497">
        <f>IFERROR(IF(AND(N272=""),"",VLOOKUP(N272,Marks,38,0)),"")</f>
        <v>14</v>
      </c>
      <c r="M279" s="496">
        <f>IFERROR(IF(AND(N272=""),"",VLOOKUP(N272,Marks,39,0)),"")</f>
        <v>38</v>
      </c>
      <c r="N279" s="495">
        <f>IFERROR(IF(AND(N272=""),"",VLOOKUP(N272,Marks,40,0)),"")</f>
        <v>82</v>
      </c>
      <c r="O279" s="73" t="str">
        <f>IFERROR(IF(AND(N272=""),"",VLOOKUP(N272,Marks,46,0)),"")</f>
        <v>B</v>
      </c>
      <c r="P279" s="201" t="str">
        <f>IFERROR(IF(AND(N272=""),"",VLOOKUP(N272,Marks,44,0)),"")</f>
        <v>P</v>
      </c>
      <c r="Q279" s="1006"/>
      <c r="R279" s="410" t="str">
        <f>IF('Result Sheet'!$AD$208="","",'Result Sheet'!$AD$208)</f>
        <v>अंग्रेजी</v>
      </c>
      <c r="S279" s="497">
        <f>IFERROR(IF(AND(AD272=""),"",VLOOKUP(AD272,Marks,29,0)),"")</f>
        <v>5</v>
      </c>
      <c r="T279" s="497">
        <f>IFERROR(IF(AND(AD272=""),"",VLOOKUP(AD272,Marks,30,0)),"")</f>
        <v>4</v>
      </c>
      <c r="U279" s="497">
        <f>IFERROR(IF(AND(AD272=""),"",VLOOKUP(AD272,Marks,31,0)),"")</f>
        <v>5</v>
      </c>
      <c r="V279" s="496">
        <f>IFERROR(IF(AND(AD272=""),"",VLOOKUP(AD272,Marks,32,0)),"")</f>
        <v>14</v>
      </c>
      <c r="W279" s="497">
        <f>IFERROR(IF(AND(AD272=""),"",VLOOKUP(AD272,Marks,33,0)),"")</f>
        <v>23</v>
      </c>
      <c r="X279" s="497">
        <f>IFERROR(IF(AND(AD272=""),"",VLOOKUP(AD272,Marks,34,0)),"")</f>
        <v>9</v>
      </c>
      <c r="Y279" s="496">
        <f>IFERROR(IF(AND(AD272=""),"",VLOOKUP(AD272,Marks,35,0)),"")</f>
        <v>32</v>
      </c>
      <c r="Z279" s="494">
        <f>IFERROR(IF(AND(AD272=""),"",VLOOKUP(AD272,Marks,36,0)),"")</f>
        <v>46</v>
      </c>
      <c r="AA279" s="497">
        <f>IFERROR(IF(AND(AD272=""),"",VLOOKUP(AD272,Marks,37,0)),"")</f>
        <v>24</v>
      </c>
      <c r="AB279" s="497">
        <f>IFERROR(IF(AND(AD272=""),"",VLOOKUP(AD272,Marks,38,0)),"")</f>
        <v>17</v>
      </c>
      <c r="AC279" s="496">
        <f>IFERROR(IF(AND(AD272=""),"",VLOOKUP(AD272,Marks,39,0)),"")</f>
        <v>41</v>
      </c>
      <c r="AD279" s="495">
        <f>IFERROR(IF(AND(AD272=""),"",VLOOKUP(AD272,Marks,40,0)),"")</f>
        <v>87</v>
      </c>
      <c r="AE279" s="73" t="str">
        <f>IFERROR(IF(AND(AD272=""),"",VLOOKUP(AD272,Marks,46,0)),"")</f>
        <v>A</v>
      </c>
      <c r="AF279" s="201" t="str">
        <f>IFERROR(IF(AND(AD272=""),"",VLOOKUP(AD272,Marks,44,0)),"")</f>
        <v>P</v>
      </c>
      <c r="AJ279" s="499"/>
      <c r="AK279" s="499"/>
      <c r="AL279" s="499"/>
      <c r="AM279" s="499"/>
    </row>
    <row r="280" spans="1:39" s="41" customFormat="1" ht="15.95" customHeight="1">
      <c r="A280" s="92">
        <f>IF(N272="","",A279+1)</f>
        <v>16</v>
      </c>
      <c r="B280" s="410"/>
      <c r="C280" s="490">
        <v>10</v>
      </c>
      <c r="D280" s="490">
        <v>10</v>
      </c>
      <c r="E280" s="490">
        <v>10</v>
      </c>
      <c r="F280" s="489">
        <f>IF(AND(C280="",D280="",E280=""),"",IF(AND(C280="NA",D280="NA",E280="NA"),"NA",SUM(C280:E280)))</f>
        <v>30</v>
      </c>
      <c r="G280" s="490">
        <v>50</v>
      </c>
      <c r="H280" s="490">
        <v>20</v>
      </c>
      <c r="I280" s="489">
        <f>IF(AND(G280="",H280=""),"",IF(AND(G280="NA",H280="NA"),"NA",SUM(G280:H280)))</f>
        <v>70</v>
      </c>
      <c r="J280" s="491">
        <f>IF(AND(I280="",F280=""),"",IF(AND(I280="NA",F280="NA"),"NA",SUM(I280,F280)))</f>
        <v>100</v>
      </c>
      <c r="K280" s="490">
        <v>60</v>
      </c>
      <c r="L280" s="490">
        <v>40</v>
      </c>
      <c r="M280" s="489">
        <f>IF(AND(K280="",L280=""),"",IF(AND(K280="NA",L280="NA"),"NA",SUM(K280:L280)))</f>
        <v>100</v>
      </c>
      <c r="N280" s="491">
        <f>IF(AND(J280="",M280=""),"",IF(AND(J280="NA",M280="NA"),"NA",SUM(J280,M280)))</f>
        <v>200</v>
      </c>
      <c r="O280" s="990"/>
      <c r="P280" s="991"/>
      <c r="Q280" s="1006"/>
      <c r="R280" s="410"/>
      <c r="S280" s="490">
        <v>10</v>
      </c>
      <c r="T280" s="490">
        <v>10</v>
      </c>
      <c r="U280" s="490">
        <v>10</v>
      </c>
      <c r="V280" s="489">
        <f>IF(AND(S280="",T280="",U280=""),"",IF(AND(S280="NA",T280="NA",U280="NA"),"NA",SUM(S280:U280)))</f>
        <v>30</v>
      </c>
      <c r="W280" s="490">
        <v>50</v>
      </c>
      <c r="X280" s="490">
        <v>20</v>
      </c>
      <c r="Y280" s="489">
        <f>IF(AND(W280="",X280=""),"",IF(AND(W280="NA",X280="NA"),"NA",SUM(W280:X280)))</f>
        <v>70</v>
      </c>
      <c r="Z280" s="491">
        <f>IF(AND(Y280="",V280=""),"",IF(AND(Y280="NA",V280="NA"),"NA",SUM(Y280,V280)))</f>
        <v>100</v>
      </c>
      <c r="AA280" s="490">
        <v>60</v>
      </c>
      <c r="AB280" s="490">
        <v>40</v>
      </c>
      <c r="AC280" s="489">
        <f>IF(AND(AA280="",AB280=""),"",IF(AND(AA280="NA",AB280="NA"),"NA",SUM(AA280:AB280)))</f>
        <v>100</v>
      </c>
      <c r="AD280" s="491">
        <f>IF(AND(Z280="",AC280=""),"",IF(AND(Z280="NA",AC280="NA"),"NA",SUM(Z280,AC280)))</f>
        <v>200</v>
      </c>
      <c r="AE280" s="990"/>
      <c r="AF280" s="991"/>
      <c r="AJ280" s="499"/>
      <c r="AK280" s="499"/>
      <c r="AL280" s="499"/>
      <c r="AM280" s="499"/>
    </row>
    <row r="281" spans="1:39" s="41" customFormat="1" ht="21" customHeight="1">
      <c r="A281" s="92">
        <f>IF(N272="","",A280+1)</f>
        <v>17</v>
      </c>
      <c r="B281" s="410" t="str">
        <f>IF('Result Sheet'!$AV$208="","",'Result Sheet'!$AV$208)</f>
        <v>गणित</v>
      </c>
      <c r="C281" s="497">
        <f>IFERROR(IF(AND(N272=""),"",VLOOKUP(N272,Marks,47,0)),"")</f>
        <v>10</v>
      </c>
      <c r="D281" s="497">
        <f>IFERROR(IF(AND(N272=""),"",VLOOKUP(N272,Marks,48,0)),"")</f>
        <v>9</v>
      </c>
      <c r="E281" s="497">
        <f>IFERROR(IF(AND(N272=""),"",VLOOKUP(N272,Marks,49,0)),"")</f>
        <v>8</v>
      </c>
      <c r="F281" s="496">
        <f>IFERROR(IF(AND(N272=""),"",VLOOKUP(N272,Marks,50,0)),"")</f>
        <v>27</v>
      </c>
      <c r="G281" s="497">
        <f>IFERROR(IF(AND(N272=""),"",VLOOKUP(N272,Marks,51,0)),"")</f>
        <v>29</v>
      </c>
      <c r="H281" s="497">
        <f>IFERROR(IF(AND(N272=""),"",VLOOKUP(N272,Marks,52,0)),"")</f>
        <v>14</v>
      </c>
      <c r="I281" s="496">
        <f>IFERROR(IF(AND(N272=""),"",VLOOKUP(N272,Marks,53,0)),"")</f>
        <v>43</v>
      </c>
      <c r="J281" s="494">
        <f>IFERROR(IF(AND(N272=""),"",VLOOKUP(N272,Marks,54,0)),"")</f>
        <v>70</v>
      </c>
      <c r="K281" s="497">
        <f>IFERROR(IF(AND(N272=""),"",VLOOKUP(N272,Marks,55,0)),"")</f>
        <v>59</v>
      </c>
      <c r="L281" s="497">
        <f>IFERROR(IF(AND(N272=""),"",VLOOKUP(N272,Marks,56,0)),"")</f>
        <v>37</v>
      </c>
      <c r="M281" s="496">
        <f>IFERROR(IF(AND(N272=""),"",VLOOKUP(N272,Marks,57,0)),"")</f>
        <v>96</v>
      </c>
      <c r="N281" s="495">
        <f>IFERROR(IF(AND(N272=""),"",VLOOKUP(N272,Marks,58,0)),"")</f>
        <v>166</v>
      </c>
      <c r="O281" s="73" t="str">
        <f>IFERROR(IF(AND(N272=""),"",VLOOKUP(N272,Marks,64,0)),"")</f>
        <v>B</v>
      </c>
      <c r="P281" s="201" t="str">
        <f>IFERROR(IF(AND(N272=""),"",VLOOKUP(N272,Marks,62,0)),"")</f>
        <v>P</v>
      </c>
      <c r="Q281" s="1006"/>
      <c r="R281" s="410" t="str">
        <f>IF('Result Sheet'!$AV$208="","",'Result Sheet'!$AV$208)</f>
        <v>गणित</v>
      </c>
      <c r="S281" s="497">
        <f>IFERROR(IF(AND(AD272=""),"",VLOOKUP(AD272,Marks,47,0)),"")</f>
        <v>10</v>
      </c>
      <c r="T281" s="497">
        <f>IFERROR(IF(AND(AD272=""),"",VLOOKUP(AD272,Marks,48,0)),"")</f>
        <v>9</v>
      </c>
      <c r="U281" s="497">
        <f>IFERROR(IF(AND(AD272=""),"",VLOOKUP(AD272,Marks,49,0)),"")</f>
        <v>8</v>
      </c>
      <c r="V281" s="496">
        <f>IFERROR(IF(AND(AD272=""),"",VLOOKUP(AD272,Marks,50,0)),"")</f>
        <v>27</v>
      </c>
      <c r="W281" s="497">
        <f>IFERROR(IF(AND(AD272=""),"",VLOOKUP(AD272,Marks,51,0)),"")</f>
        <v>29</v>
      </c>
      <c r="X281" s="497">
        <f>IFERROR(IF(AND(AD272=""),"",VLOOKUP(AD272,Marks,52,0)),"")</f>
        <v>14</v>
      </c>
      <c r="Y281" s="496">
        <f>IFERROR(IF(AND(AD272=""),"",VLOOKUP(AD272,Marks,53,0)),"")</f>
        <v>43</v>
      </c>
      <c r="Z281" s="494">
        <f>IFERROR(IF(AND(AD272=""),"",VLOOKUP(AD272,Marks,54,0)),"")</f>
        <v>70</v>
      </c>
      <c r="AA281" s="497">
        <f>IFERROR(IF(AND(AD272=""),"",VLOOKUP(AD272,Marks,55,0)),"")</f>
        <v>57</v>
      </c>
      <c r="AB281" s="497">
        <f>IFERROR(IF(AND(AD272=""),"",VLOOKUP(AD272,Marks,56,0)),"")</f>
        <v>37</v>
      </c>
      <c r="AC281" s="496">
        <f>IFERROR(IF(AND(AD272=""),"",VLOOKUP(AD272,Marks,57,0)),"")</f>
        <v>94</v>
      </c>
      <c r="AD281" s="495">
        <f>IFERROR(IF(AND(AD272=""),"",VLOOKUP(AD272,Marks,58,0)),"")</f>
        <v>164</v>
      </c>
      <c r="AE281" s="73" t="str">
        <f>IFERROR(IF(AND(AD272=""),"",VLOOKUP(AD272,Marks,64,0)),"")</f>
        <v>B</v>
      </c>
      <c r="AF281" s="201" t="str">
        <f>IFERROR(IF(AND(AD272=""),"",VLOOKUP(AD272,Marks,62,0)),"")</f>
        <v>P</v>
      </c>
      <c r="AJ281" s="499"/>
      <c r="AK281" s="499"/>
      <c r="AL281" s="499"/>
      <c r="AM281" s="499"/>
    </row>
    <row r="282" spans="1:39" s="41" customFormat="1" ht="21" customHeight="1">
      <c r="A282" s="92">
        <f>IF(N272="","",A281+1)</f>
        <v>18</v>
      </c>
      <c r="B282" s="410" t="str">
        <f>IF('Result Sheet'!$BN$208="","",'Result Sheet'!$BN$208)</f>
        <v>पर्यावरण अध्ययन</v>
      </c>
      <c r="C282" s="497">
        <f>IFERROR(IF(AND(N272=""),"",VLOOKUP(N272,Marks,65,0)),"")</f>
        <v>10</v>
      </c>
      <c r="D282" s="497">
        <f>IFERROR(IF(AND(N272=""),"",VLOOKUP(N272,Marks,66,0)),"")</f>
        <v>10</v>
      </c>
      <c r="E282" s="497">
        <f>IFERROR(IF(AND(N272=""),"",VLOOKUP(N272,Marks,67,0)),"")</f>
        <v>9</v>
      </c>
      <c r="F282" s="496">
        <f>IFERROR(IF(AND(N272=""),"",VLOOKUP(N272,Marks,68,0)),"")</f>
        <v>29</v>
      </c>
      <c r="G282" s="497">
        <f>IFERROR(IF(AND(N272=""),"",VLOOKUP(N272,Marks,69,0)),"")</f>
        <v>47</v>
      </c>
      <c r="H282" s="497">
        <f>IFERROR(IF(AND(N272=""),"",VLOOKUP(N272,Marks,70,0)),"")</f>
        <v>18</v>
      </c>
      <c r="I282" s="496">
        <f>IFERROR(IF(AND(N272=""),"",VLOOKUP(N272,Marks,71,0)),"")</f>
        <v>65</v>
      </c>
      <c r="J282" s="494">
        <f>IFERROR(IF(AND(N272=""),"",VLOOKUP(N272,Marks,72,0)),"")</f>
        <v>94</v>
      </c>
      <c r="K282" s="497">
        <f>IFERROR(IF(AND(N272=""),"",VLOOKUP(N272,Marks,73,0)),"")</f>
        <v>59</v>
      </c>
      <c r="L282" s="497">
        <f>IFERROR(IF(AND(N272=""),"",VLOOKUP(N272,Marks,74,0)),"")</f>
        <v>37</v>
      </c>
      <c r="M282" s="496">
        <f>IFERROR(IF(AND(N272=""),"",VLOOKUP(N272,Marks,75,0)),"")</f>
        <v>96</v>
      </c>
      <c r="N282" s="495">
        <f>IFERROR(IF(AND(N272=""),"",VLOOKUP(N272,Marks,76,0)),"")</f>
        <v>190</v>
      </c>
      <c r="O282" s="73" t="str">
        <f>IFERROR(IF(AND(N272=""),"",VLOOKUP(N272,Marks,82,0)),"")</f>
        <v>A</v>
      </c>
      <c r="P282" s="201" t="str">
        <f>IFERROR(IF(AND(N272=""),"",VLOOKUP(N272,Marks,80,0)),"")</f>
        <v>P</v>
      </c>
      <c r="Q282" s="1006"/>
      <c r="R282" s="410" t="str">
        <f>IF('Result Sheet'!$BN$208="","",'Result Sheet'!$BN$208)</f>
        <v>पर्यावरण अध्ययन</v>
      </c>
      <c r="S282" s="497">
        <f>IFERROR(IF(AND(AD272=""),"",VLOOKUP(AD272,Marks,65,0)),"")</f>
        <v>10</v>
      </c>
      <c r="T282" s="497">
        <f>IFERROR(IF(AND(AD272=""),"",VLOOKUP(AD272,Marks,66,0)),"")</f>
        <v>10</v>
      </c>
      <c r="U282" s="497">
        <f>IFERROR(IF(AND(AD272=""),"",VLOOKUP(AD272,Marks,67,0)),"")</f>
        <v>9</v>
      </c>
      <c r="V282" s="496">
        <f>IFERROR(IF(AND(AD272=""),"",VLOOKUP(AD272,Marks,68,0)),"")</f>
        <v>29</v>
      </c>
      <c r="W282" s="497">
        <f>IFERROR(IF(AND(AD272=""),"",VLOOKUP(AD272,Marks,69,0)),"")</f>
        <v>48</v>
      </c>
      <c r="X282" s="497">
        <f>IFERROR(IF(AND(AD272=""),"",VLOOKUP(AD272,Marks,70,0)),"")</f>
        <v>18</v>
      </c>
      <c r="Y282" s="496">
        <f>IFERROR(IF(AND(AD272=""),"",VLOOKUP(AD272,Marks,71,0)),"")</f>
        <v>66</v>
      </c>
      <c r="Z282" s="494">
        <f>IFERROR(IF(AND(AD272=""),"",VLOOKUP(AD272,Marks,72,0)),"")</f>
        <v>95</v>
      </c>
      <c r="AA282" s="497">
        <f>IFERROR(IF(AND(AD272=""),"",VLOOKUP(AD272,Marks,73,0)),"")</f>
        <v>54</v>
      </c>
      <c r="AB282" s="497">
        <f>IFERROR(IF(AND(AD272=""),"",VLOOKUP(AD272,Marks,74,0)),"")</f>
        <v>37</v>
      </c>
      <c r="AC282" s="496">
        <f>IFERROR(IF(AND(AD272=""),"",VLOOKUP(AD272,Marks,75,0)),"")</f>
        <v>91</v>
      </c>
      <c r="AD282" s="495">
        <f>IFERROR(IF(AND(AD272=""),"",VLOOKUP(AD272,Marks,76,0)),"")</f>
        <v>186</v>
      </c>
      <c r="AE282" s="73" t="str">
        <f>IFERROR(IF(AND(AD272=""),"",VLOOKUP(AD272,Marks,82,0)),"")</f>
        <v>A</v>
      </c>
      <c r="AF282" s="201" t="str">
        <f>IFERROR(IF(AND(AD272=""),"",VLOOKUP(AD272,Marks,80,0)),"")</f>
        <v>P</v>
      </c>
      <c r="AJ282" s="499"/>
      <c r="AK282" s="499"/>
      <c r="AL282" s="499"/>
      <c r="AM282" s="499"/>
    </row>
    <row r="283" spans="1:39" s="41" customFormat="1" ht="23.1" customHeight="1">
      <c r="A283" s="92">
        <f>IF(N272="","",A282+1)</f>
        <v>19</v>
      </c>
      <c r="B283" s="284" t="str">
        <f>IF('Master sheet'!$D$14="Hindi","कुल योग","Total")</f>
        <v>कुल योग</v>
      </c>
      <c r="C283" s="494">
        <f>IF(AND(N272=""),"",IF(AND(C277="",C279="",C281="",C282=""),"",SUM(C277:C282)))</f>
        <v>49</v>
      </c>
      <c r="D283" s="494">
        <f>IF(AND(N272=""),"",IF(AND(D277="",D279="",D281="",D282=""),"",SUM(D277:D282)))</f>
        <v>46</v>
      </c>
      <c r="E283" s="494">
        <f>IF(AND(N272=""),"",IF(AND(E277="",E279="",E281="",E282=""),"",SUM(E277:E282)))</f>
        <v>47</v>
      </c>
      <c r="F283" s="494">
        <f>IF(AND(N272=""),"",IF(AND(F277="",F279="",F281="",F282=""),"",SUM(F277:F282)))</f>
        <v>142</v>
      </c>
      <c r="G283" s="494">
        <f>IF(AND(N272=""),"",IF(AND(G277="",G279="",G281="",G282=""),"",SUM(G277:G282)))</f>
        <v>220</v>
      </c>
      <c r="H283" s="494">
        <f>IF(AND(N272=""),"",IF(AND(H277="",H279="",H281="",H282=""),"",SUM(H277:H282)))</f>
        <v>90</v>
      </c>
      <c r="I283" s="494">
        <f>IF(AND(N272=""),"",IF(AND(I277="",I279="",I281="",I282=""),"",SUM(I277:I282)))</f>
        <v>310</v>
      </c>
      <c r="J283" s="494">
        <f>IF(AND(N272=""),"",IF(AND(J277="",J279="",J281="",J282=""),"",SUM(J277:J282)))</f>
        <v>452</v>
      </c>
      <c r="K283" s="494">
        <f>IF(AND(N272=""),"",IF(AND(K277="",K279="",K281="",K282=""),"",SUM(K277:K282)))</f>
        <v>280</v>
      </c>
      <c r="L283" s="494">
        <f>IF(AND(N272=""),"",IF(AND(L277="",L279="",L281="",L282=""),"",SUM(L277:L282)))</f>
        <v>185</v>
      </c>
      <c r="M283" s="494">
        <f>IF(AND(N272=""),"",IF(AND(M277="",M279="",M281="",M282=""),"",SUM(M277:M282)))</f>
        <v>465</v>
      </c>
      <c r="N283" s="494">
        <f>IF(AND(N272=""),"",IF(AND(N277="",N279="",N281="",N282=""),"",SUM(N277:N282)))</f>
        <v>917</v>
      </c>
      <c r="O283" s="492" t="str">
        <f>IFERROR(IF(AND(N272=""),"",VLOOKUP(N272,Marks,152,0)),"")</f>
        <v>A</v>
      </c>
      <c r="P283" s="493" t="str">
        <f>IF(AND(P277="P",P279="P",P281="P",P282="P"),"P","")</f>
        <v>P</v>
      </c>
      <c r="Q283" s="1006"/>
      <c r="R283" s="284" t="str">
        <f>IF('Master sheet'!$D$14="Hindi","कुल योग","Total")</f>
        <v>कुल योग</v>
      </c>
      <c r="S283" s="494">
        <f>IF(AND(AD272=""),"",IF(AND(S277="",S279="",S281="",S282=""),"",SUM(S277:S282)))</f>
        <v>49</v>
      </c>
      <c r="T283" s="494">
        <f>IF(AND(AD272=""),"",IF(AND(T277="",T279="",T281="",T282=""),"",SUM(T277:T282)))</f>
        <v>46</v>
      </c>
      <c r="U283" s="494">
        <f>IF(AND(AD272=""),"",IF(AND(U277="",U279="",U281="",U282=""),"",SUM(U277:U282)))</f>
        <v>47</v>
      </c>
      <c r="V283" s="494">
        <f>IF(AND(AD272=""),"",IF(AND(V277="",V279="",V281="",V282=""),"",SUM(V277:V282)))</f>
        <v>142</v>
      </c>
      <c r="W283" s="494">
        <f>IF(AND(AD272=""),"",IF(AND(W277="",W279="",W281="",W282=""),"",SUM(W277:W282)))</f>
        <v>224</v>
      </c>
      <c r="X283" s="494">
        <f>IF(AND(AD272=""),"",IF(AND(X277="",X279="",X281="",X282=""),"",SUM(X277:X282)))</f>
        <v>90</v>
      </c>
      <c r="Y283" s="494">
        <f>IF(AND(AD272=""),"",IF(AND(Y277="",Y279="",Y281="",Y282=""),"",SUM(Y277:Y282)))</f>
        <v>314</v>
      </c>
      <c r="Z283" s="494">
        <f>IF(AND(AD272=""),"",IF(AND(Z277="",Z279="",Z281="",Z282=""),"",SUM(Z277:Z282)))</f>
        <v>456</v>
      </c>
      <c r="AA283" s="494">
        <f>IF(AND(AD272=""),"",IF(AND(AA277="",AA279="",AA281="",AA282=""),"",SUM(AA277:AA282)))</f>
        <v>274</v>
      </c>
      <c r="AB283" s="494">
        <f>IF(AND(AD272=""),"",IF(AND(AB277="",AB279="",AB281="",AB282=""),"",SUM(AB277:AB282)))</f>
        <v>188</v>
      </c>
      <c r="AC283" s="494">
        <f>IF(AND(AD272=""),"",IF(AND(AC277="",AC279="",AC281="",AC282=""),"",SUM(AC277:AC282)))</f>
        <v>462</v>
      </c>
      <c r="AD283" s="494">
        <f>IF(AND(AD272=""),"",IF(AND(AD277="",AD279="",AD281="",AD282=""),"",SUM(AD277:AD282)))</f>
        <v>918</v>
      </c>
      <c r="AE283" s="492" t="str">
        <f>IFERROR(IF(AND(AD272=""),"",VLOOKUP(AD272,Marks,152,0)),"")</f>
        <v>A</v>
      </c>
      <c r="AF283" s="493" t="str">
        <f>IF(AND(AF277="P",AF279="P",AF281="P",AF282="P"),"P","")</f>
        <v>P</v>
      </c>
      <c r="AJ283" s="499"/>
      <c r="AK283" s="499"/>
      <c r="AL283" s="499"/>
      <c r="AM283" s="499"/>
    </row>
    <row r="284" spans="1:39" s="41" customFormat="1" ht="21" customHeight="1">
      <c r="A284" s="92">
        <f>IF(N272="","",A283+1)</f>
        <v>20</v>
      </c>
      <c r="B284" s="964" t="str">
        <f>IF('Master sheet'!$D$14="Hindi","अतिरिक्त विषय ","Extra Subject")</f>
        <v xml:space="preserve">अतिरिक्त विषय </v>
      </c>
      <c r="C284" s="964"/>
      <c r="D284" s="964"/>
      <c r="E284" s="964"/>
      <c r="F284" s="964"/>
      <c r="G284" s="964"/>
      <c r="H284" s="964"/>
      <c r="I284" s="964"/>
      <c r="J284" s="964"/>
      <c r="K284" s="964"/>
      <c r="L284" s="964"/>
      <c r="M284" s="964"/>
      <c r="N284" s="964"/>
      <c r="O284" s="964"/>
      <c r="P284" s="964"/>
      <c r="Q284" s="1006"/>
      <c r="R284" s="964" t="str">
        <f>IF('Master sheet'!$D$14="Hindi","अतिरिक्त विषय ","Extra Subject")</f>
        <v xml:space="preserve">अतिरिक्त विषय </v>
      </c>
      <c r="S284" s="964"/>
      <c r="T284" s="964"/>
      <c r="U284" s="964"/>
      <c r="V284" s="964"/>
      <c r="W284" s="964"/>
      <c r="X284" s="964"/>
      <c r="Y284" s="964"/>
      <c r="Z284" s="964"/>
      <c r="AA284" s="964"/>
      <c r="AB284" s="964"/>
      <c r="AC284" s="964"/>
      <c r="AD284" s="964"/>
      <c r="AE284" s="964"/>
      <c r="AF284" s="964"/>
      <c r="AJ284" s="499"/>
      <c r="AK284" s="499"/>
      <c r="AL284" s="499"/>
      <c r="AM284" s="499"/>
    </row>
    <row r="285" spans="1:39" s="41" customFormat="1" ht="21" customHeight="1">
      <c r="A285" s="92">
        <f>IF(N272="","",A284+1)</f>
        <v>21</v>
      </c>
      <c r="B285" s="286" t="str">
        <f>IF('Result Sheet'!$CF$208="","",'Result Sheet'!$CF$208)</f>
        <v>कंप्यूटर</v>
      </c>
      <c r="C285" s="497">
        <f>IFERROR(IF(AND(N272=""),"",VLOOKUP(N272,Marks,83,0)),"")</f>
        <v>9</v>
      </c>
      <c r="D285" s="497">
        <f>IFERROR(IF(AND(N272=""),"",VLOOKUP(N272,Marks,84,0)),"")</f>
        <v>8</v>
      </c>
      <c r="E285" s="497">
        <f>IFERROR(IF(AND(N272=""),"",VLOOKUP(N272,Marks,85,0)),"")</f>
        <v>10</v>
      </c>
      <c r="F285" s="496">
        <f>IFERROR(IF(AND(N272=""),"",VLOOKUP(N272,Marks,86,0)),"")</f>
        <v>27</v>
      </c>
      <c r="G285" s="497">
        <f>IFERROR(IF(AND(N272=""),"",VLOOKUP(N272,Marks,87,0)),"")</f>
        <v>20</v>
      </c>
      <c r="H285" s="497">
        <f>IFERROR(IF(AND(N272=""),"",VLOOKUP(N272,Marks,88,0)),"")</f>
        <v>45</v>
      </c>
      <c r="I285" s="496">
        <f>IFERROR(IF(AND(N272=""),"",VLOOKUP(N272,Marks,89,0)),"")</f>
        <v>65</v>
      </c>
      <c r="J285" s="495">
        <f>IFERROR(IF(AND(N272=""),"",VLOOKUP(N272,Marks,90,0)),"")</f>
        <v>92</v>
      </c>
      <c r="K285" s="497">
        <f>IFERROR(IF(AND(N272=""),"",VLOOKUP(N272,Marks,91,0)),"")</f>
        <v>38</v>
      </c>
      <c r="L285" s="497">
        <f>IFERROR(IF(AND(N272=""),"",VLOOKUP(N272,Marks,92,0)),"")</f>
        <v>48</v>
      </c>
      <c r="M285" s="496">
        <f>IFERROR(IF(AND(N272=""),"",VLOOKUP(N272,Marks,93,0)),"")</f>
        <v>86</v>
      </c>
      <c r="N285" s="495">
        <f>IFERROR(IF(AND(N272=""),"",VLOOKUP(N272,Marks,94,0)),"")</f>
        <v>178</v>
      </c>
      <c r="O285" s="73" t="str">
        <f>IFERROR(IF(AND(N272=""),"",VLOOKUP(N272,Marks,98,0)),"")</f>
        <v>A</v>
      </c>
      <c r="P285" s="201" t="str">
        <f>IFERROR(IF(AND(N272=""),"",VLOOKUP(N272,Marks,97,0)),"")</f>
        <v>P</v>
      </c>
      <c r="Q285" s="1006"/>
      <c r="R285" s="286" t="str">
        <f>IF('Result Sheet'!$CF$208="","",'Result Sheet'!$CF$208)</f>
        <v>कंप्यूटर</v>
      </c>
      <c r="S285" s="497">
        <f>IFERROR(IF(AND(AD272=""),"",VLOOKUP(AD272,Marks,83,0)),"")</f>
        <v>9</v>
      </c>
      <c r="T285" s="497">
        <f>IFERROR(IF(AND(AD272=""),"",VLOOKUP(AD272,Marks,84,0)),"")</f>
        <v>8</v>
      </c>
      <c r="U285" s="497">
        <f>IFERROR(IF(AND(AD272=""),"",VLOOKUP(AD272,Marks,85,0)),"")</f>
        <v>10</v>
      </c>
      <c r="V285" s="496">
        <f>IFERROR(IF(AND(AD272=""),"",VLOOKUP(AD272,Marks,86,0)),"")</f>
        <v>27</v>
      </c>
      <c r="W285" s="497">
        <f>IFERROR(IF(AND(AD272=""),"",VLOOKUP(AD272,Marks,87,0)),"")</f>
        <v>20</v>
      </c>
      <c r="X285" s="497">
        <f>IFERROR(IF(AND(AD272=""),"",VLOOKUP(AD272,Marks,88,0)),"")</f>
        <v>45</v>
      </c>
      <c r="Y285" s="496">
        <f>IFERROR(IF(AND(AD272=""),"",VLOOKUP(AD272,Marks,89,0)),"")</f>
        <v>65</v>
      </c>
      <c r="Z285" s="495">
        <f>IFERROR(IF(AND(AD272=""),"",VLOOKUP(AD272,Marks,90,0)),"")</f>
        <v>92</v>
      </c>
      <c r="AA285" s="497">
        <f>IFERROR(IF(AND(AD272=""),"",VLOOKUP(AD272,Marks,91,0)),"")</f>
        <v>38</v>
      </c>
      <c r="AB285" s="497">
        <f>IFERROR(IF(AND(AD272=""),"",VLOOKUP(AD272,Marks,92,0)),"")</f>
        <v>48</v>
      </c>
      <c r="AC285" s="496">
        <f>IFERROR(IF(AND(AD272=""),"",VLOOKUP(AD272,Marks,93,0)),"")</f>
        <v>86</v>
      </c>
      <c r="AD285" s="495">
        <f>IFERROR(IF(AND(AD272=""),"",VLOOKUP(AD272,Marks,94,0)),"")</f>
        <v>178</v>
      </c>
      <c r="AE285" s="73" t="str">
        <f>IFERROR(IF(AND(AD272=""),"",VLOOKUP(AD272,Marks,98,0)),"")</f>
        <v>A</v>
      </c>
      <c r="AF285" s="201" t="str">
        <f>IFERROR(IF(AND(AD272=""),"",VLOOKUP(AD272,Marks,97,0)),"")</f>
        <v>P</v>
      </c>
      <c r="AJ285" s="499"/>
      <c r="AK285" s="499"/>
      <c r="AL285" s="499"/>
      <c r="AM285" s="499"/>
    </row>
    <row r="286" spans="1:39" s="337" customFormat="1" ht="18.95" customHeight="1">
      <c r="A286" s="92">
        <f>IF(N272="","",A285+1)</f>
        <v>22</v>
      </c>
      <c r="B286" s="286" t="str">
        <f>IF('Result Sheet'!$CV$208="","",'Result Sheet'!$CV$208)</f>
        <v>सामान्य ज्ञान</v>
      </c>
      <c r="C286" s="497">
        <f>IFERROR(IF(AND(N272=""),"",VLOOKUP(N272,Marks,99,0)),"")</f>
        <v>8</v>
      </c>
      <c r="D286" s="497">
        <f>IFERROR(IF(AND(N272=""),"",VLOOKUP(N272,Marks,100,0)),"")</f>
        <v>7</v>
      </c>
      <c r="E286" s="497">
        <f>IFERROR(IF(AND(N272=""),"",VLOOKUP(N272,Marks,101,0)),"")</f>
        <v>9</v>
      </c>
      <c r="F286" s="496">
        <f>IFERROR(IF(AND(N272=""),"",VLOOKUP(N272,Marks,102,0)),"")</f>
        <v>24</v>
      </c>
      <c r="G286" s="497">
        <f>IFERROR(IF(AND(N272=""),"",VLOOKUP(N272,Marks,103,0)),"")</f>
        <v>48</v>
      </c>
      <c r="H286" s="497">
        <f>IFERROR(IF(AND(N272=""),"",VLOOKUP(N272,Marks,104,0)),"")</f>
        <v>18</v>
      </c>
      <c r="I286" s="496">
        <f>IFERROR(IF(AND(N272=""),"",VLOOKUP(N272,Marks,105,0)),"")</f>
        <v>66</v>
      </c>
      <c r="J286" s="495">
        <f>IFERROR(IF(AND(N272=""),"",VLOOKUP(N272,Marks,106,0)),"")</f>
        <v>90</v>
      </c>
      <c r="K286" s="497">
        <f>IFERROR(IF(AND(N272=""),"",VLOOKUP(N272,Marks,107,0)),"")</f>
        <v>47</v>
      </c>
      <c r="L286" s="497">
        <f>IFERROR(IF(AND(N272=""),"",VLOOKUP(N272,Marks,108,0)),"")</f>
        <v>37</v>
      </c>
      <c r="M286" s="496">
        <f>IFERROR(IF(AND(N272=""),"",VLOOKUP(N272,Marks,109,0)),"")</f>
        <v>84</v>
      </c>
      <c r="N286" s="495">
        <f>IFERROR(IF(AND(N272=""),"",VLOOKUP(N272,Marks,110,0)),"")</f>
        <v>174</v>
      </c>
      <c r="O286" s="73" t="str">
        <f>IFERROR(IF(AND(N272=""),"",VLOOKUP(N272,Marks,114,0)),"")</f>
        <v>A</v>
      </c>
      <c r="P286" s="201" t="str">
        <f>IFERROR(IF(AND(N272=""),"",VLOOKUP(N272,Marks,113,0)),"")</f>
        <v>P</v>
      </c>
      <c r="Q286" s="1006"/>
      <c r="R286" s="286" t="str">
        <f>IF('Result Sheet'!$CV$208="","",'Result Sheet'!$CV$208)</f>
        <v>सामान्य ज्ञान</v>
      </c>
      <c r="S286" s="497">
        <f>IFERROR(IF(AND(AD272=""),"",VLOOKUP(AD272,Marks,99,0)),"")</f>
        <v>8</v>
      </c>
      <c r="T286" s="497">
        <f>IFERROR(IF(AND(AD272=""),"",VLOOKUP(AD272,Marks,100,0)),"")</f>
        <v>7</v>
      </c>
      <c r="U286" s="497">
        <f>IFERROR(IF(AND(AD272=""),"",VLOOKUP(AD272,Marks,101,0)),"")</f>
        <v>9</v>
      </c>
      <c r="V286" s="496">
        <f>IFERROR(IF(AND(AD272=""),"",VLOOKUP(AD272,Marks,102,0)),"")</f>
        <v>24</v>
      </c>
      <c r="W286" s="497">
        <f>IFERROR(IF(AND(AD272=""),"",VLOOKUP(AD272,Marks,103,0)),"")</f>
        <v>49</v>
      </c>
      <c r="X286" s="497">
        <f>IFERROR(IF(AND(AD272=""),"",VLOOKUP(AD272,Marks,104,0)),"")</f>
        <v>18</v>
      </c>
      <c r="Y286" s="496">
        <f>IFERROR(IF(AND(AD272=""),"",VLOOKUP(AD272,Marks,105,0)),"")</f>
        <v>67</v>
      </c>
      <c r="Z286" s="495">
        <f>IFERROR(IF(AND(AD272=""),"",VLOOKUP(AD272,Marks,106,0)),"")</f>
        <v>91</v>
      </c>
      <c r="AA286" s="497">
        <f>IFERROR(IF(AND(AD272=""),"",VLOOKUP(AD272,Marks,107,0)),"")</f>
        <v>48</v>
      </c>
      <c r="AB286" s="497">
        <f>IFERROR(IF(AND(AD272=""),"",VLOOKUP(AD272,Marks,108,0)),"")</f>
        <v>34</v>
      </c>
      <c r="AC286" s="496">
        <f>IFERROR(IF(AND(AD272=""),"",VLOOKUP(AD272,Marks,109,0)),"")</f>
        <v>82</v>
      </c>
      <c r="AD286" s="495">
        <f>IFERROR(IF(AND(AD272=""),"",VLOOKUP(AD272,Marks,110,0)),"")</f>
        <v>173</v>
      </c>
      <c r="AE286" s="73" t="str">
        <f>IFERROR(IF(AND(AD272=""),"",VLOOKUP(AD272,Marks,114,0)),"")</f>
        <v>A</v>
      </c>
      <c r="AF286" s="201" t="str">
        <f>IFERROR(IF(AND(AD272=""),"",VLOOKUP(AD272,Marks,113,0)),"")</f>
        <v>P</v>
      </c>
    </row>
    <row r="287" spans="1:39" s="337" customFormat="1" ht="18.95" customHeight="1">
      <c r="A287" s="92">
        <f>IF(N272="","",A286+1)</f>
        <v>23</v>
      </c>
      <c r="B287" s="286"/>
      <c r="C287" s="988" t="str">
        <f>IF('Master sheet'!$D$14="Hindi","प्रथम मूल्यांकन","1st Assessment")</f>
        <v>प्रथम मूल्यांकन</v>
      </c>
      <c r="D287" s="989"/>
      <c r="E287" s="988" t="str">
        <f>IF('Master sheet'!$D$14="Hindi","द्वितीय मूल्यांकन","2nd Assessment")</f>
        <v>द्वितीय मूल्यांकन</v>
      </c>
      <c r="F287" s="989"/>
      <c r="G287" s="988" t="str">
        <f>IF('Master sheet'!$D$14="Hindi","तृतीय मूल्यांकन","3rd Assessment")</f>
        <v>तृतीय मूल्यांकन</v>
      </c>
      <c r="H287" s="989"/>
      <c r="I287" s="988" t="str">
        <f>IF('Master sheet'!$D$14="Hindi","चतुर्थ मूल्यांकन","4th Assessment")</f>
        <v>चतुर्थ मूल्यांकन</v>
      </c>
      <c r="J287" s="989"/>
      <c r="K287" s="988" t="str">
        <f>IF('Master sheet'!$D$14="Hindi","पंचम मूल्यांकन","5th Assessment")</f>
        <v>पंचम मूल्यांकन</v>
      </c>
      <c r="L287" s="989"/>
      <c r="M287" s="992" t="str">
        <f>IF('Master sheet'!$D$14="Hindi","कुल योग ","Total")</f>
        <v xml:space="preserve">कुल योग </v>
      </c>
      <c r="N287" s="993"/>
      <c r="O287" s="990"/>
      <c r="P287" s="991"/>
      <c r="Q287" s="1006"/>
      <c r="R287" s="286"/>
      <c r="S287" s="988" t="str">
        <f>IF('Master sheet'!$D$14="Hindi","प्रथम मूल्यांकन","1st Assessment")</f>
        <v>प्रथम मूल्यांकन</v>
      </c>
      <c r="T287" s="989"/>
      <c r="U287" s="988" t="str">
        <f>IF('Master sheet'!$D$14="Hindi","द्वितीय मूल्यांकन","2nd Assessment")</f>
        <v>द्वितीय मूल्यांकन</v>
      </c>
      <c r="V287" s="989"/>
      <c r="W287" s="988" t="str">
        <f>IF('Master sheet'!$D$14="Hindi","तृतीय मूल्यांकन","3rd Assessment")</f>
        <v>तृतीय मूल्यांकन</v>
      </c>
      <c r="X287" s="989"/>
      <c r="Y287" s="988" t="str">
        <f>IF('Master sheet'!$D$14="Hindi","चतुर्थ मूल्यांकन","4th Assessment")</f>
        <v>चतुर्थ मूल्यांकन</v>
      </c>
      <c r="Z287" s="989"/>
      <c r="AA287" s="988" t="str">
        <f>IF('Master sheet'!$D$14="Hindi","पंचम मूल्यांकन","5th Assessment")</f>
        <v>पंचम मूल्यांकन</v>
      </c>
      <c r="AB287" s="989"/>
      <c r="AC287" s="992" t="str">
        <f>IF('Master sheet'!$D$14="Hindi","कुल योग ","Total")</f>
        <v xml:space="preserve">कुल योग </v>
      </c>
      <c r="AD287" s="993"/>
      <c r="AE287" s="990"/>
      <c r="AF287" s="991"/>
    </row>
    <row r="288" spans="1:39" s="337" customFormat="1" ht="18.95" customHeight="1">
      <c r="A288" s="92">
        <f>IF(N272="","",A287+1)</f>
        <v>24</v>
      </c>
      <c r="B288" s="410" t="str">
        <f>IF('Result Sheet'!$DL$208="","",'Result Sheet'!$DL$208)</f>
        <v>कार्यानुभव</v>
      </c>
      <c r="C288" s="951">
        <f>IFERROR(IF(AND(N272=""),"",VLOOKUP(N272,Marks,115,0)),"")</f>
        <v>18</v>
      </c>
      <c r="D288" s="951"/>
      <c r="E288" s="951">
        <f>IFERROR(IF(AND(N272=""),"",VLOOKUP(N272,Marks,116,0)),"")</f>
        <v>14</v>
      </c>
      <c r="F288" s="951"/>
      <c r="G288" s="951">
        <f>IFERROR(IF(AND(N272=""),"",VLOOKUP(N272,Marks,117,0)),"")</f>
        <v>16</v>
      </c>
      <c r="H288" s="951"/>
      <c r="I288" s="951">
        <f>IFERROR(IF(AND(N272=""),"",VLOOKUP(N272,Marks,118,0)),"")</f>
        <v>14</v>
      </c>
      <c r="J288" s="951"/>
      <c r="K288" s="951">
        <f>IFERROR(IF(AND(N272=""),"",VLOOKUP(N272,Marks,119,0)),"")</f>
        <v>17</v>
      </c>
      <c r="L288" s="951"/>
      <c r="M288" s="979">
        <f>IFERROR(IF(AND(N272=""),"",VLOOKUP(N272,Marks,120,0)),"")</f>
        <v>79</v>
      </c>
      <c r="N288" s="979"/>
      <c r="O288" s="411" t="str">
        <f>IFERROR(IF(AND(N272=""),"",VLOOKUP(N272,Marks,124,0)),"")</f>
        <v>A</v>
      </c>
      <c r="P288" s="201" t="str">
        <f>IFERROR(IF(AND(N272=""),"",VLOOKUP(N272,Marks,123,0)),"")</f>
        <v>P</v>
      </c>
      <c r="Q288" s="1006"/>
      <c r="R288" s="410" t="str">
        <f>IF('Result Sheet'!$DL$208="","",'Result Sheet'!$DL$208)</f>
        <v>कार्यानुभव</v>
      </c>
      <c r="S288" s="951">
        <f>IFERROR(IF(AND(AD272=""),"",VLOOKUP(AD272,Marks,115,0)),"")</f>
        <v>19</v>
      </c>
      <c r="T288" s="951"/>
      <c r="U288" s="951">
        <f>IFERROR(IF(AND(AD272=""),"",VLOOKUP(AD272,Marks,116,0)),"")</f>
        <v>15</v>
      </c>
      <c r="V288" s="951"/>
      <c r="W288" s="951">
        <f>IFERROR(IF(AND(AD272=""),"",VLOOKUP(AD272,Marks,117,0)),"")</f>
        <v>16</v>
      </c>
      <c r="X288" s="951"/>
      <c r="Y288" s="951">
        <f>IFERROR(IF(AND(AD272=""),"",VLOOKUP(AD272,Marks,118,0)),"")</f>
        <v>14</v>
      </c>
      <c r="Z288" s="951"/>
      <c r="AA288" s="951">
        <f>IFERROR(IF(AND(AD272=""),"",VLOOKUP(AD272,Marks,119,0)),"")</f>
        <v>17</v>
      </c>
      <c r="AB288" s="951"/>
      <c r="AC288" s="979">
        <f>IFERROR(IF(AND(AD272=""),"",VLOOKUP(AD272,Marks,120,0)),"")</f>
        <v>81</v>
      </c>
      <c r="AD288" s="979"/>
      <c r="AE288" s="411" t="str">
        <f>IFERROR(IF(AND(AD272=""),"",VLOOKUP(AD272,Marks,124,0)),"")</f>
        <v>A</v>
      </c>
      <c r="AF288" s="201" t="str">
        <f>IFERROR(IF(AND(AD272=""),"",VLOOKUP(AD272,Marks,123,0)),"")</f>
        <v>P</v>
      </c>
    </row>
    <row r="289" spans="1:32" s="337" customFormat="1" ht="18.95" customHeight="1">
      <c r="A289" s="92">
        <f>IF(N272="","",A288+1)</f>
        <v>25</v>
      </c>
      <c r="B289" s="410" t="str">
        <f>IF('Result Sheet'!$DV$208="","",'Result Sheet'!$DV$208)</f>
        <v>कला शिक्षा</v>
      </c>
      <c r="C289" s="951">
        <f>IFERROR(IF(AND(N272=""),"",VLOOKUP(N272,Marks,125,0)),"")</f>
        <v>15</v>
      </c>
      <c r="D289" s="951"/>
      <c r="E289" s="951">
        <f>IFERROR(IF(AND(N272=""),"",VLOOKUP(N272,Marks,126,0)),"")</f>
        <v>20</v>
      </c>
      <c r="F289" s="951"/>
      <c r="G289" s="951">
        <f>IFERROR(IF(AND(N272=""),"",VLOOKUP(N272,Marks,127,0)),"")</f>
        <v>15</v>
      </c>
      <c r="H289" s="951"/>
      <c r="I289" s="951">
        <f>IFERROR(IF(AND(N272=""),"",VLOOKUP(N272,Marks,128,0)),"")</f>
        <v>14</v>
      </c>
      <c r="J289" s="951"/>
      <c r="K289" s="951">
        <f>IFERROR(IF(AND(N272=""),"",VLOOKUP(N272,Marks,129,0)),"")</f>
        <v>14</v>
      </c>
      <c r="L289" s="951"/>
      <c r="M289" s="979">
        <f>IFERROR(IF(AND(N272=""),"",VLOOKUP(N272,Marks,130,0)),"")</f>
        <v>78</v>
      </c>
      <c r="N289" s="979"/>
      <c r="O289" s="411" t="str">
        <f>IFERROR(IF(AND(N272=""),"",VLOOKUP(N272,Marks,134,0)),"")</f>
        <v>A</v>
      </c>
      <c r="P289" s="201" t="str">
        <f>IFERROR(IF(AND(N272=""),"",VLOOKUP(N272,Marks,133,0)),"")</f>
        <v>P</v>
      </c>
      <c r="Q289" s="1006"/>
      <c r="R289" s="410" t="str">
        <f>IF('Result Sheet'!$DV$208="","",'Result Sheet'!$DV$208)</f>
        <v>कला शिक्षा</v>
      </c>
      <c r="S289" s="951">
        <f>IFERROR(IF(AND(AD272=""),"",VLOOKUP(AD272,Marks,125,0)),"")</f>
        <v>15</v>
      </c>
      <c r="T289" s="951"/>
      <c r="U289" s="951">
        <f>IFERROR(IF(AND(AD272=""),"",VLOOKUP(AD272,Marks,126,0)),"")</f>
        <v>20</v>
      </c>
      <c r="V289" s="951"/>
      <c r="W289" s="951">
        <f>IFERROR(IF(AND(AD272=""),"",VLOOKUP(AD272,Marks,127,0)),"")</f>
        <v>15</v>
      </c>
      <c r="X289" s="951"/>
      <c r="Y289" s="951">
        <f>IFERROR(IF(AND(AD272=""),"",VLOOKUP(AD272,Marks,128,0)),"")</f>
        <v>14</v>
      </c>
      <c r="Z289" s="951"/>
      <c r="AA289" s="951">
        <f>IFERROR(IF(AND(AD272=""),"",VLOOKUP(AD272,Marks,129,0)),"")</f>
        <v>15</v>
      </c>
      <c r="AB289" s="951"/>
      <c r="AC289" s="979">
        <f>IFERROR(IF(AND(AD272=""),"",VLOOKUP(AD272,Marks,130,0)),"")</f>
        <v>79</v>
      </c>
      <c r="AD289" s="979"/>
      <c r="AE289" s="411" t="str">
        <f>IFERROR(IF(AND(AD272=""),"",VLOOKUP(AD272,Marks,134,0)),"")</f>
        <v>A</v>
      </c>
      <c r="AF289" s="201" t="str">
        <f>IFERROR(IF(AND(AD272=""),"",VLOOKUP(AD272,Marks,133,0)),"")</f>
        <v>P</v>
      </c>
    </row>
    <row r="290" spans="1:32" s="41" customFormat="1" ht="22.5" customHeight="1">
      <c r="A290" s="92">
        <f>IF(N272="","",A289+1)</f>
        <v>26</v>
      </c>
      <c r="B290" s="410" t="str">
        <f>IF('Result Sheet'!$EF$208="","",'Result Sheet'!$EF$208)</f>
        <v>स्वा. एवं शा. शिक्षा</v>
      </c>
      <c r="C290" s="951">
        <f>IFERROR(IF(AND(N272=""),"",VLOOKUP(N272,Marks,135,0)),"")</f>
        <v>20</v>
      </c>
      <c r="D290" s="951"/>
      <c r="E290" s="951">
        <f>IFERROR(IF(AND(N272=""),"",VLOOKUP(N272,Marks,136,0)),"")</f>
        <v>19</v>
      </c>
      <c r="F290" s="951"/>
      <c r="G290" s="951">
        <f>IFERROR(IF(AND(N272=""),"",VLOOKUP(N272,Marks,137,0)),"")</f>
        <v>16</v>
      </c>
      <c r="H290" s="951"/>
      <c r="I290" s="951">
        <f>IFERROR(IF(AND(N272=""),"",VLOOKUP(N272,Marks,138,0)),"")</f>
        <v>10</v>
      </c>
      <c r="J290" s="951"/>
      <c r="K290" s="951">
        <f>IFERROR(IF(AND(N272=""),"",VLOOKUP(N272,Marks,139,0)),"")</f>
        <v>15</v>
      </c>
      <c r="L290" s="951"/>
      <c r="M290" s="979">
        <f>IFERROR(IF(AND(N272=""),"",VLOOKUP(N272,Marks,140,0)),"")</f>
        <v>80</v>
      </c>
      <c r="N290" s="979"/>
      <c r="O290" s="411" t="str">
        <f>IFERROR(IF(AND(N272=""),"",VLOOKUP(N272,Marks,144,0)),"")</f>
        <v>A</v>
      </c>
      <c r="P290" s="201" t="str">
        <f>IFERROR(IF(AND(N272=""),"",VLOOKUP(N272,Marks,143,0)),"")</f>
        <v>P</v>
      </c>
      <c r="Q290" s="1006"/>
      <c r="R290" s="410" t="str">
        <f>IF('Result Sheet'!$EF$208="","",'Result Sheet'!$EF$208)</f>
        <v>स्वा. एवं शा. शिक्षा</v>
      </c>
      <c r="S290" s="951">
        <f>IFERROR(IF(AND(AD272=""),"",VLOOKUP(AD272,Marks,135,0)),"")</f>
        <v>20</v>
      </c>
      <c r="T290" s="951"/>
      <c r="U290" s="951">
        <f>IFERROR(IF(AND(AD272=""),"",VLOOKUP(AD272,Marks,136,0)),"")</f>
        <v>19</v>
      </c>
      <c r="V290" s="951"/>
      <c r="W290" s="951">
        <f>IFERROR(IF(AND(AD272=""),"",VLOOKUP(AD272,Marks,137,0)),"")</f>
        <v>17</v>
      </c>
      <c r="X290" s="951"/>
      <c r="Y290" s="951">
        <f>IFERROR(IF(AND(AD272=""),"",VLOOKUP(AD272,Marks,138,0)),"")</f>
        <v>10</v>
      </c>
      <c r="Z290" s="951"/>
      <c r="AA290" s="951">
        <f>IFERROR(IF(AND(AD272=""),"",VLOOKUP(AD272,Marks,139,0)),"")</f>
        <v>15</v>
      </c>
      <c r="AB290" s="951"/>
      <c r="AC290" s="979">
        <f>IFERROR(IF(AND(AD272=""),"",VLOOKUP(AD272,Marks,140,0)),"")</f>
        <v>81</v>
      </c>
      <c r="AD290" s="979"/>
      <c r="AE290" s="411" t="str">
        <f>IFERROR(IF(AND(AD272=""),"",VLOOKUP(AD272,Marks,144,0)),"")</f>
        <v>A</v>
      </c>
      <c r="AF290" s="201" t="str">
        <f>IFERROR(IF(AND(AD272=""),"",VLOOKUP(AD272,Marks,143,0)),"")</f>
        <v>P</v>
      </c>
    </row>
    <row r="291" spans="1:32" s="41" customFormat="1" ht="21" customHeight="1">
      <c r="A291" s="92">
        <f>IF(N272="","",A290+1)</f>
        <v>27</v>
      </c>
      <c r="B291" s="967" t="str">
        <f>IF('Master sheet'!$D$14="Hindi","कुल कार्य दिवस :-","Total Meeting :-")</f>
        <v>कुल कार्य दिवस :-</v>
      </c>
      <c r="C291" s="967"/>
      <c r="D291" s="967"/>
      <c r="E291" s="980">
        <f>IFERROR(IF(AND(N272=""),"",VLOOKUP(N272,Marks,150,0)),"")</f>
        <v>340</v>
      </c>
      <c r="F291" s="980"/>
      <c r="G291" s="980"/>
      <c r="H291" s="980"/>
      <c r="I291" s="967" t="str">
        <f>IF('Master sheet'!$D$14="Hindi","कुल उपस्थिति :-","Total Attendance :-")</f>
        <v>कुल उपस्थिति :-</v>
      </c>
      <c r="J291" s="967"/>
      <c r="K291" s="967"/>
      <c r="L291" s="967"/>
      <c r="M291" s="976">
        <f>IFERROR(IF(AND(N272=""),"",VLOOKUP(N272,Marks,151,0)),"")</f>
        <v>310</v>
      </c>
      <c r="N291" s="976"/>
      <c r="O291" s="976"/>
      <c r="P291" s="976"/>
      <c r="Q291" s="1006"/>
      <c r="R291" s="967" t="str">
        <f>IF('Master sheet'!$D$14="Hindi","कुल कार्य दिवस :-","Total Meeting :-")</f>
        <v>कुल कार्य दिवस :-</v>
      </c>
      <c r="S291" s="967"/>
      <c r="T291" s="967"/>
      <c r="U291" s="980">
        <f>IFERROR(IF(AND(AD272=""),"",VLOOKUP(AD272,Marks,150,0)),"")</f>
        <v>340</v>
      </c>
      <c r="V291" s="980"/>
      <c r="W291" s="980"/>
      <c r="X291" s="980"/>
      <c r="Y291" s="967" t="str">
        <f>IF('Master sheet'!$D$14="Hindi","कुल उपस्थिति :-","Total Attendance :-")</f>
        <v>कुल उपस्थिति :-</v>
      </c>
      <c r="Z291" s="967"/>
      <c r="AA291" s="967"/>
      <c r="AB291" s="967"/>
      <c r="AC291" s="976">
        <f>IFERROR(IF(AND(AD272=""),"",VLOOKUP(AD272,Marks,151,0)),"")</f>
        <v>310</v>
      </c>
      <c r="AD291" s="976"/>
      <c r="AE291" s="976"/>
      <c r="AF291" s="976"/>
    </row>
    <row r="292" spans="1:32" s="41" customFormat="1" ht="21" customHeight="1">
      <c r="A292" s="92">
        <f>IF(N272="","",A291+1)</f>
        <v>28</v>
      </c>
      <c r="B292" s="967" t="str">
        <f>IF('Master sheet'!$D$14="Hindi","परिणाम :-","Result :-")</f>
        <v>परिणाम :-</v>
      </c>
      <c r="C292" s="967"/>
      <c r="D292" s="967"/>
      <c r="E292" s="977" t="str">
        <f>IFERROR(IF(AND(N272=""),"",VLOOKUP(N272,Marks,149,0)),"")</f>
        <v>कक्षोंन्नति</v>
      </c>
      <c r="F292" s="977"/>
      <c r="G292" s="977"/>
      <c r="H292" s="977"/>
      <c r="I292" s="967" t="str">
        <f>IF('Master sheet'!$D$14="Hindi","परिणाम प्रतिशत में :-","Result in Percentage :-")</f>
        <v>परिणाम प्रतिशत में :-</v>
      </c>
      <c r="J292" s="967"/>
      <c r="K292" s="967"/>
      <c r="L292" s="967"/>
      <c r="M292" s="978">
        <f>IFERROR(IF(AND(N272=""),"",VLOOKUP(N272,Marks,146,0)),"")</f>
        <v>88.142857142857139</v>
      </c>
      <c r="N292" s="978"/>
      <c r="O292" s="978"/>
      <c r="P292" s="978"/>
      <c r="Q292" s="1006"/>
      <c r="R292" s="967" t="str">
        <f>IF('Master sheet'!$D$14="Hindi","परिणाम :-","Result :-")</f>
        <v>परिणाम :-</v>
      </c>
      <c r="S292" s="967"/>
      <c r="T292" s="967"/>
      <c r="U292" s="977" t="str">
        <f>IFERROR(IF(AND(AD272=""),"",VLOOKUP(AD272,Marks,149,0)),"")</f>
        <v>कक्षोंन्नति</v>
      </c>
      <c r="V292" s="977"/>
      <c r="W292" s="977"/>
      <c r="X292" s="977"/>
      <c r="Y292" s="967" t="str">
        <f>IF('Master sheet'!$D$14="Hindi","परिणाम प्रतिशत में :-","Result in Percentage :-")</f>
        <v>परिणाम प्रतिशत में :-</v>
      </c>
      <c r="Z292" s="967"/>
      <c r="AA292" s="967"/>
      <c r="AB292" s="967"/>
      <c r="AC292" s="978">
        <f>IFERROR(IF(AND(AD272=""),"",VLOOKUP(AD272,Marks,146,0)),"")</f>
        <v>88.285714285714292</v>
      </c>
      <c r="AD292" s="978"/>
      <c r="AE292" s="978"/>
      <c r="AF292" s="978"/>
    </row>
    <row r="293" spans="1:32" s="41" customFormat="1" ht="21" customHeight="1">
      <c r="A293" s="92">
        <f>IF(N272="","",A292+1)</f>
        <v>29</v>
      </c>
      <c r="B293" s="967" t="str">
        <f>IF('Master sheet'!$D$14="Hindi","ग्रेड :-","Grade :-")</f>
        <v>ग्रेड :-</v>
      </c>
      <c r="C293" s="967"/>
      <c r="D293" s="967"/>
      <c r="E293" s="973" t="str">
        <f>IFERROR(IF(AND(N272=""),"",VLOOKUP(N272,Marks,152,0)),"")</f>
        <v>A</v>
      </c>
      <c r="F293" s="973"/>
      <c r="G293" s="973"/>
      <c r="H293" s="973"/>
      <c r="I293" s="967" t="str">
        <f>IF('Master sheet'!$D$14="Hindi","कक्षा में स्थान :-","Position in the Class :-")</f>
        <v>कक्षा में स्थान :-</v>
      </c>
      <c r="J293" s="967"/>
      <c r="K293" s="967"/>
      <c r="L293" s="967"/>
      <c r="M293" s="968">
        <f>IFERROR(IF(AND(N272=""),"",VLOOKUP(N272,Marks,148,0)),"")</f>
        <v>9.9999999999999964</v>
      </c>
      <c r="N293" s="968"/>
      <c r="O293" s="968"/>
      <c r="P293" s="968"/>
      <c r="Q293" s="1006"/>
      <c r="R293" s="967" t="str">
        <f>IF('Master sheet'!$D$14="Hindi","ग्रेड :-","Grade :-")</f>
        <v>ग्रेड :-</v>
      </c>
      <c r="S293" s="967"/>
      <c r="T293" s="967"/>
      <c r="U293" s="973" t="str">
        <f>IFERROR(IF(AND(AD272=""),"",VLOOKUP(AD272,Marks,152,0)),"")</f>
        <v>A</v>
      </c>
      <c r="V293" s="973"/>
      <c r="W293" s="973"/>
      <c r="X293" s="973"/>
      <c r="Y293" s="967" t="str">
        <f>IF('Master sheet'!$D$14="Hindi","कक्षा में स्थान :-","Position in the Class :-")</f>
        <v>कक्षा में स्थान :-</v>
      </c>
      <c r="Z293" s="967"/>
      <c r="AA293" s="967"/>
      <c r="AB293" s="967"/>
      <c r="AC293" s="968">
        <f>IFERROR(IF(AND(AD272=""),"",VLOOKUP(AD272,Marks,148,0)),"")</f>
        <v>8.9999999999999964</v>
      </c>
      <c r="AD293" s="968"/>
      <c r="AE293" s="968"/>
      <c r="AF293" s="968"/>
    </row>
    <row r="294" spans="1:32" s="41" customFormat="1" ht="21" customHeight="1">
      <c r="A294" s="92">
        <f>IF(N272="","",A293+1)</f>
        <v>30</v>
      </c>
      <c r="B294" s="1003" t="str">
        <f>IF('Master sheet'!$D$14="Hindi","परीक्षा परिणाम घोषणा दिनांक :-","Result Declaration Date :-")</f>
        <v>परीक्षा परिणाम घोषणा दिनांक :-</v>
      </c>
      <c r="C294" s="1003"/>
      <c r="D294" s="1003"/>
      <c r="E294" s="984">
        <f>IFERROR(IF(AND(N272=""),"",'Master sheet'!$D$13),"")</f>
        <v>45793</v>
      </c>
      <c r="F294" s="984"/>
      <c r="G294" s="984"/>
      <c r="H294" s="498"/>
      <c r="I294" s="967" t="str">
        <f>IF('Master sheet'!$D$14="Hindi","श्रेणी  :-","Division  :-")</f>
        <v>श्रेणी  :-</v>
      </c>
      <c r="J294" s="967"/>
      <c r="K294" s="967"/>
      <c r="L294" s="967"/>
      <c r="M294" s="974" t="str">
        <f>IFERROR(IF(AND(N272=""),"",VLOOKUP(N272,Marks,147,0)),"")</f>
        <v>I</v>
      </c>
      <c r="N294" s="974"/>
      <c r="O294" s="974"/>
      <c r="P294" s="974"/>
      <c r="Q294" s="1006"/>
      <c r="R294" s="1003" t="str">
        <f>IF('Master sheet'!$D$14="Hindi","परीक्षा परिणाम घोषणा दिनांक :-","Result Declaration Date :-")</f>
        <v>परीक्षा परिणाम घोषणा दिनांक :-</v>
      </c>
      <c r="S294" s="1003"/>
      <c r="T294" s="1003"/>
      <c r="U294" s="984">
        <f>IFERROR(IF(AND(AD272=""),"",'Master sheet'!$D$13),"")</f>
        <v>45793</v>
      </c>
      <c r="V294" s="984"/>
      <c r="W294" s="984"/>
      <c r="X294" s="498"/>
      <c r="Y294" s="967" t="str">
        <f>IF('Master sheet'!$D$14="Hindi","श्रेणी  :-","Division  :-")</f>
        <v>श्रेणी  :-</v>
      </c>
      <c r="Z294" s="967"/>
      <c r="AA294" s="967"/>
      <c r="AB294" s="967"/>
      <c r="AC294" s="974" t="str">
        <f>IFERROR(IF(AND(AD272=""),"",VLOOKUP(AD272,Marks,147,0)),"")</f>
        <v>I</v>
      </c>
      <c r="AD294" s="974"/>
      <c r="AE294" s="974"/>
      <c r="AF294" s="974"/>
    </row>
    <row r="295" spans="1:32" s="41" customFormat="1" ht="39" customHeight="1">
      <c r="A295" s="92">
        <f>IF(N272="","",A294+1)</f>
        <v>31</v>
      </c>
      <c r="B295" s="981" t="str">
        <f>IFERROR(IF(AND(N272=""),"",'Result Sheet'!$EV$211),"")</f>
        <v>( PRADIP SINGH RAJAWAT )</v>
      </c>
      <c r="C295" s="981"/>
      <c r="D295" s="981"/>
      <c r="E295" s="981"/>
      <c r="F295" s="982" t="str">
        <f>IF(AND(N272=""),"",CONCATENATE("(",'Master sheet'!$D$17," )"))</f>
        <v>(Suresh Kumar )</v>
      </c>
      <c r="G295" s="982"/>
      <c r="H295" s="982"/>
      <c r="I295" s="982"/>
      <c r="J295" s="982"/>
      <c r="K295" s="982" t="str">
        <f>IF(AND(N272=""),"",CONCATENATE("(",'Master sheet'!$D$15," )"))</f>
        <v>(USHA PALIYA )</v>
      </c>
      <c r="L295" s="982"/>
      <c r="M295" s="982"/>
      <c r="N295" s="982"/>
      <c r="O295" s="982"/>
      <c r="P295" s="982"/>
      <c r="Q295" s="1006"/>
      <c r="R295" s="981" t="str">
        <f>IFERROR(IF(AND(AD272=""),"",'Result Sheet'!$EV$211),"")</f>
        <v>( PRADIP SINGH RAJAWAT )</v>
      </c>
      <c r="S295" s="981"/>
      <c r="T295" s="981"/>
      <c r="U295" s="981"/>
      <c r="V295" s="982" t="str">
        <f>IF(AND(AD272=""),"",CONCATENATE("(",'Master sheet'!$D$17," )"))</f>
        <v>(Suresh Kumar )</v>
      </c>
      <c r="W295" s="982"/>
      <c r="X295" s="982"/>
      <c r="Y295" s="982"/>
      <c r="Z295" s="982"/>
      <c r="AA295" s="982" t="str">
        <f>IF(AND(AD272=""),"",CONCATENATE("(",'Master sheet'!$D$15," )"))</f>
        <v>(USHA PALIYA )</v>
      </c>
      <c r="AB295" s="982"/>
      <c r="AC295" s="982"/>
      <c r="AD295" s="982"/>
      <c r="AE295" s="982"/>
      <c r="AF295" s="982"/>
    </row>
    <row r="296" spans="1:32" s="41" customFormat="1" ht="21" customHeight="1">
      <c r="A296" s="92">
        <f>IF(N272="","",A295+1)</f>
        <v>32</v>
      </c>
      <c r="B296" s="949" t="str">
        <f>IF('Master sheet'!$D$14="Hindi","हस्ताक्षर कक्षाध्यापक","Signature of the class teacher")</f>
        <v>हस्ताक्षर कक्षाध्यापक</v>
      </c>
      <c r="C296" s="949"/>
      <c r="D296" s="949"/>
      <c r="E296" s="949"/>
      <c r="F296" s="949" t="str">
        <f>IF('Master sheet'!$D$14="Hindi","हस्ताक्षर परीक्षा प्रभारी","Signature of the exam. Incharge")</f>
        <v>हस्ताक्षर परीक्षा प्रभारी</v>
      </c>
      <c r="G296" s="949"/>
      <c r="H296" s="949"/>
      <c r="I296" s="949"/>
      <c r="J296" s="949"/>
      <c r="K296" s="949" t="str">
        <f>IF('Master sheet'!$D$14="Hindi","हस्ताक्षर संस्था प्रधान","Head of Institute's Signature")</f>
        <v>हस्ताक्षर संस्था प्रधान</v>
      </c>
      <c r="L296" s="949"/>
      <c r="M296" s="949"/>
      <c r="N296" s="949"/>
      <c r="O296" s="949"/>
      <c r="P296" s="949"/>
      <c r="Q296" s="1006"/>
      <c r="R296" s="949" t="str">
        <f>IF('Master sheet'!$D$14="Hindi","हस्ताक्षर कक्षाध्यापक","Signature of the class teacher")</f>
        <v>हस्ताक्षर कक्षाध्यापक</v>
      </c>
      <c r="S296" s="949"/>
      <c r="T296" s="949"/>
      <c r="U296" s="949"/>
      <c r="V296" s="949" t="str">
        <f>IF('Master sheet'!$D$14="Hindi","हस्ताक्षर परीक्षा प्रभारी","Signature of the exam. Incharge")</f>
        <v>हस्ताक्षर परीक्षा प्रभारी</v>
      </c>
      <c r="W296" s="949"/>
      <c r="X296" s="949"/>
      <c r="Y296" s="949"/>
      <c r="Z296" s="949"/>
      <c r="AA296" s="949" t="str">
        <f>IF('Master sheet'!$D$14="Hindi","हस्ताक्षर संस्था प्रधान","Head of Institute's Signature")</f>
        <v>हस्ताक्षर संस्था प्रधान</v>
      </c>
      <c r="AB296" s="949"/>
      <c r="AC296" s="949"/>
      <c r="AD296" s="949"/>
      <c r="AE296" s="949"/>
      <c r="AF296" s="949"/>
    </row>
    <row r="298" spans="1:32" s="41" customFormat="1" ht="21.95" customHeight="1">
      <c r="A298" s="91">
        <f>IF(N305="","",1)</f>
        <v>1</v>
      </c>
      <c r="B298" s="950" t="str">
        <f>IF('Master sheet'!$D$14="Hindi","वार्षिक रिपोर्ट कार्ड ","Report Card")</f>
        <v xml:space="preserve">वार्षिक रिपोर्ट कार्ड </v>
      </c>
      <c r="C298" s="950"/>
      <c r="D298" s="950"/>
      <c r="E298" s="950"/>
      <c r="F298" s="950"/>
      <c r="G298" s="950"/>
      <c r="H298" s="950"/>
      <c r="I298" s="950"/>
      <c r="J298" s="950"/>
      <c r="K298" s="950"/>
      <c r="L298" s="950"/>
      <c r="M298" s="950"/>
      <c r="N298" s="950"/>
      <c r="O298" s="950"/>
      <c r="P298" s="950"/>
      <c r="Q298" s="1006" t="s">
        <v>91</v>
      </c>
      <c r="R298" s="950" t="str">
        <f>IF('Master sheet'!$D$14="Hindi","वार्षिक रिपोर्ट कार्ड ","Report Card")</f>
        <v xml:space="preserve">वार्षिक रिपोर्ट कार्ड </v>
      </c>
      <c r="S298" s="950"/>
      <c r="T298" s="950"/>
      <c r="U298" s="950"/>
      <c r="V298" s="950"/>
      <c r="W298" s="950"/>
      <c r="X298" s="950"/>
      <c r="Y298" s="950"/>
      <c r="Z298" s="950"/>
      <c r="AA298" s="950"/>
      <c r="AB298" s="950"/>
      <c r="AC298" s="950"/>
      <c r="AD298" s="950"/>
      <c r="AE298" s="950"/>
      <c r="AF298" s="950"/>
    </row>
    <row r="299" spans="1:32" s="41" customFormat="1" ht="21.95" customHeight="1">
      <c r="A299" s="92">
        <f>IF(N305="","",A298+1)</f>
        <v>2</v>
      </c>
      <c r="B299" s="961" t="str">
        <f>IF('Master sheet'!$D$14="Hindi","शिक्षा विभाग, राजस्थान सरकार","Education Department, Rajasthan Government")</f>
        <v>शिक्षा विभाग, राजस्थान सरकार</v>
      </c>
      <c r="C299" s="961"/>
      <c r="D299" s="961"/>
      <c r="E299" s="961"/>
      <c r="F299" s="961"/>
      <c r="G299" s="961"/>
      <c r="H299" s="961"/>
      <c r="I299" s="961"/>
      <c r="J299" s="961"/>
      <c r="K299" s="961"/>
      <c r="L299" s="961"/>
      <c r="M299" s="961"/>
      <c r="N299" s="961"/>
      <c r="O299" s="961"/>
      <c r="P299" s="961"/>
      <c r="Q299" s="1006"/>
      <c r="R299" s="961" t="str">
        <f>IF('Master sheet'!$D$14="Hindi","शिक्षा विभाग, राजस्थान सरकार","Education Department, Rajasthan Government")</f>
        <v>शिक्षा विभाग, राजस्थान सरकार</v>
      </c>
      <c r="S299" s="961"/>
      <c r="T299" s="961"/>
      <c r="U299" s="961"/>
      <c r="V299" s="961"/>
      <c r="W299" s="961"/>
      <c r="X299" s="961"/>
      <c r="Y299" s="961"/>
      <c r="Z299" s="961"/>
      <c r="AA299" s="961"/>
      <c r="AB299" s="961"/>
      <c r="AC299" s="961"/>
      <c r="AD299" s="961"/>
      <c r="AE299" s="961"/>
      <c r="AF299" s="961"/>
    </row>
    <row r="300" spans="1:32" s="41" customFormat="1" ht="21.95" customHeight="1">
      <c r="A300" s="92">
        <f>IF(N305="","",A299+1)</f>
        <v>3</v>
      </c>
      <c r="B300" s="1007" t="str">
        <f>IF('Master sheet'!$D$14="Hindi","विद्यालय का नाम :-","School Name :- ")</f>
        <v>विद्यालय का नाम :-</v>
      </c>
      <c r="C300" s="1007"/>
      <c r="D300" s="1007"/>
      <c r="E300" s="1008" t="str">
        <f>IF(AND(N305=""),"",IF('Master sheet'!$D$14="Hindi",'Master sheet'!$D$8,'Master sheet'!$D$7))</f>
        <v>महात्मा गाँधी राजकीय विद्यालय (अंग्रेजी माध्यम) बर, ब्यावर</v>
      </c>
      <c r="F300" s="1008"/>
      <c r="G300" s="1008"/>
      <c r="H300" s="1008"/>
      <c r="I300" s="1008"/>
      <c r="J300" s="1008"/>
      <c r="K300" s="1008"/>
      <c r="L300" s="1008"/>
      <c r="M300" s="1008"/>
      <c r="N300" s="1008"/>
      <c r="O300" s="1008"/>
      <c r="P300" s="1008"/>
      <c r="Q300" s="1006"/>
      <c r="R300" s="1007" t="str">
        <f>IF('Master sheet'!$D$14="Hindi","विद्यालय का नाम :-","School Name :- ")</f>
        <v>विद्यालय का नाम :-</v>
      </c>
      <c r="S300" s="1007"/>
      <c r="T300" s="1007"/>
      <c r="U300" s="1008" t="str">
        <f>IF(AND(AD305=""),"",IF('Master sheet'!$D$14="Hindi",'Master sheet'!$D$8,'Master sheet'!$D$7))</f>
        <v>महात्मा गाँधी राजकीय विद्यालय (अंग्रेजी माध्यम) बर, ब्यावर</v>
      </c>
      <c r="V300" s="1008"/>
      <c r="W300" s="1008"/>
      <c r="X300" s="1008"/>
      <c r="Y300" s="1008"/>
      <c r="Z300" s="1008"/>
      <c r="AA300" s="1008"/>
      <c r="AB300" s="1008"/>
      <c r="AC300" s="1008"/>
      <c r="AD300" s="1008"/>
      <c r="AE300" s="1008"/>
      <c r="AF300" s="1008"/>
    </row>
    <row r="301" spans="1:32" s="41" customFormat="1" ht="15.75" customHeight="1">
      <c r="A301" s="92">
        <f>IF(N305="","",A300+1)</f>
        <v>4</v>
      </c>
      <c r="B301" s="322"/>
      <c r="C301" s="322"/>
      <c r="D301" s="322"/>
      <c r="E301" s="1004" t="str">
        <f>IF(AND(N305=""),"",IF('Master sheet'!$D$14="Hindi",CONCATENATE("(विद्यालय मान्यता क्रमांक व वर्ष : ","  ",'Master sheet'!$D$6),CONCATENATE("(School Recognition Number &amp; Years : ","  ",'Master sheet'!$D$6)))</f>
        <v>(विद्यालय मान्यता क्रमांक व वर्ष :   शिक्षा/पाली/1995/2001</v>
      </c>
      <c r="F301" s="1004"/>
      <c r="G301" s="1004"/>
      <c r="H301" s="1004"/>
      <c r="I301" s="1004"/>
      <c r="J301" s="1004"/>
      <c r="K301" s="1004"/>
      <c r="L301" s="1004"/>
      <c r="M301" s="1004"/>
      <c r="N301" s="1004"/>
      <c r="O301" s="1004"/>
      <c r="P301" s="1004"/>
      <c r="Q301" s="1006"/>
      <c r="R301" s="322"/>
      <c r="S301" s="322"/>
      <c r="T301" s="322"/>
      <c r="U301" s="1004" t="str">
        <f>IF(AND(AD305=""),"",IF('Master sheet'!$D$14="Hindi",CONCATENATE("(विद्यालय मान्यता क्रमांक व वर्ष : ","  ",'Master sheet'!$D$6),CONCATENATE("(School Recognition Number &amp; Years : ","  ",'Master sheet'!$D$6)))</f>
        <v>(विद्यालय मान्यता क्रमांक व वर्ष :   शिक्षा/पाली/1995/2001</v>
      </c>
      <c r="V301" s="1004"/>
      <c r="W301" s="1004"/>
      <c r="X301" s="1004"/>
      <c r="Y301" s="1004"/>
      <c r="Z301" s="1004"/>
      <c r="AA301" s="1004"/>
      <c r="AB301" s="1004"/>
      <c r="AC301" s="1004"/>
      <c r="AD301" s="1004"/>
      <c r="AE301" s="1004"/>
      <c r="AF301" s="1004"/>
    </row>
    <row r="302" spans="1:32" s="41" customFormat="1" ht="21.95" customHeight="1">
      <c r="A302" s="92">
        <f>IF(N305="","",A301+1)</f>
        <v>5</v>
      </c>
      <c r="B302" s="319" t="str">
        <f>IF('Master sheet'!$D$14="Hindi","कक्षा  :-","CLASS :- ")</f>
        <v>कक्षा  :-</v>
      </c>
      <c r="C302" s="969">
        <f>IFERROR(IF(AND(N305=""),"",VLOOKUP(N305,Marks,2,0)),"")</f>
        <v>3</v>
      </c>
      <c r="D302" s="969"/>
      <c r="E302" s="970" t="str">
        <f>IF('Master sheet'!$D$14="Hindi","सेक्शन :-","Section :- ")</f>
        <v>सेक्शन :-</v>
      </c>
      <c r="F302" s="970"/>
      <c r="G302" s="970"/>
      <c r="H302" s="969" t="str">
        <f>IFERROR(IF(AND(N305=""),"",VLOOKUP(N305,Marks,3,0)),"")</f>
        <v>A</v>
      </c>
      <c r="I302" s="969"/>
      <c r="J302" s="971" t="str">
        <f>IF('Master sheet'!$D$14="Hindi","सत्र :- ","Session :- ")</f>
        <v xml:space="preserve">सत्र :- </v>
      </c>
      <c r="K302" s="971"/>
      <c r="L302" s="971"/>
      <c r="M302" s="971"/>
      <c r="N302" s="972" t="str">
        <f>IF(AND(N305=""),"",'Class 3rd'!$I$2)</f>
        <v>2024-2025</v>
      </c>
      <c r="O302" s="972"/>
      <c r="P302" s="972"/>
      <c r="Q302" s="1006"/>
      <c r="R302" s="319" t="str">
        <f>IF('Master sheet'!$D$14="Hindi","कक्षा  :-","CLASS :- ")</f>
        <v>कक्षा  :-</v>
      </c>
      <c r="S302" s="969">
        <f>IFERROR(IF(AND(AD305=""),"",VLOOKUP(AD305,Marks,2,0)),"")</f>
        <v>3</v>
      </c>
      <c r="T302" s="969"/>
      <c r="U302" s="970" t="str">
        <f>IF('Master sheet'!$D$14="Hindi","सेक्शन :-","Section :- ")</f>
        <v>सेक्शन :-</v>
      </c>
      <c r="V302" s="970"/>
      <c r="W302" s="970"/>
      <c r="X302" s="969" t="str">
        <f>IFERROR(IF(AND(AD305=""),"",VLOOKUP(AD305,Marks,3,0)),"")</f>
        <v>A</v>
      </c>
      <c r="Y302" s="969"/>
      <c r="Z302" s="971" t="str">
        <f>IF('Master sheet'!$D$14="Hindi","सत्र :- ","Session :- ")</f>
        <v xml:space="preserve">सत्र :- </v>
      </c>
      <c r="AA302" s="971"/>
      <c r="AB302" s="971"/>
      <c r="AC302" s="971"/>
      <c r="AD302" s="972" t="str">
        <f>IF(AND(AD305=""),"",'Class 3rd'!$I$2)</f>
        <v>2024-2025</v>
      </c>
      <c r="AE302" s="972"/>
      <c r="AF302" s="972"/>
    </row>
    <row r="303" spans="1:32" s="41" customFormat="1" ht="21.95" customHeight="1">
      <c r="A303" s="92">
        <f>IF(N305="","",A302+1)</f>
        <v>6</v>
      </c>
      <c r="B303" s="953" t="str">
        <f>IF('Master sheet'!$D$14="Hindi","विद्यार्थी का नाम :-","Student's Name :-")</f>
        <v>विद्यार्थी का नाम :-</v>
      </c>
      <c r="C303" s="953"/>
      <c r="D303" s="953"/>
      <c r="E303" s="957" t="str">
        <f>IFERROR(IF(AND(N305=""),"",VLOOKUP(N305,Marks,6,0)),"")</f>
        <v>MANVEER GURJAR</v>
      </c>
      <c r="F303" s="957"/>
      <c r="G303" s="957"/>
      <c r="H303" s="957"/>
      <c r="I303" s="957"/>
      <c r="J303" s="952" t="str">
        <f>IF('Master sheet'!$D$14="Hindi","प्रवेशांक :","SR. NO. :")</f>
        <v>प्रवेशांक :</v>
      </c>
      <c r="K303" s="952"/>
      <c r="L303" s="952"/>
      <c r="M303" s="952"/>
      <c r="N303" s="958">
        <f>IFERROR(IF(AND(N305=""),"",VLOOKUP(N305,Marks,5,0)),"")</f>
        <v>948</v>
      </c>
      <c r="O303" s="958"/>
      <c r="P303" s="958"/>
      <c r="Q303" s="1006"/>
      <c r="R303" s="953" t="str">
        <f>IF('Master sheet'!$D$14="Hindi","विद्यार्थी का नाम :-","Student's Name :-")</f>
        <v>विद्यार्थी का नाम :-</v>
      </c>
      <c r="S303" s="953"/>
      <c r="T303" s="953"/>
      <c r="U303" s="957" t="str">
        <f>IFERROR(IF(AND(AD305=""),"",VLOOKUP(AD305,Marks,6,0)),"")</f>
        <v>PALAK DAMER</v>
      </c>
      <c r="V303" s="957"/>
      <c r="W303" s="957"/>
      <c r="X303" s="957"/>
      <c r="Y303" s="957"/>
      <c r="Z303" s="952" t="str">
        <f>IF('Master sheet'!$D$14="Hindi","प्रवेशांक :","SR. NO. :")</f>
        <v>प्रवेशांक :</v>
      </c>
      <c r="AA303" s="952"/>
      <c r="AB303" s="952"/>
      <c r="AC303" s="952"/>
      <c r="AD303" s="958">
        <f>IFERROR(IF(AND(AD305=""),"",VLOOKUP(AD305,Marks,5,0)),"")</f>
        <v>943</v>
      </c>
      <c r="AE303" s="958"/>
      <c r="AF303" s="958"/>
    </row>
    <row r="304" spans="1:32" s="41" customFormat="1" ht="21.95" customHeight="1">
      <c r="A304" s="92">
        <f>IF(N305="","",A303+1)</f>
        <v>7</v>
      </c>
      <c r="B304" s="953" t="str">
        <f>IF('Master sheet'!$D$14="Hindi","पिता का नाम :-","Father's Name :-")</f>
        <v>पिता का नाम :-</v>
      </c>
      <c r="C304" s="953"/>
      <c r="D304" s="953"/>
      <c r="E304" s="957" t="str">
        <f>IFERROR(IF(AND(N305=""),"",VLOOKUP(N305,Marks,7,0)),"")</f>
        <v>VIKRAM SINGH</v>
      </c>
      <c r="F304" s="957"/>
      <c r="G304" s="957"/>
      <c r="H304" s="957"/>
      <c r="I304" s="957"/>
      <c r="J304" s="952" t="str">
        <f>IF('Master sheet'!$D$14="Hindi","जन्म तिथि :","Date of Birth :")</f>
        <v>जन्म तिथि :</v>
      </c>
      <c r="K304" s="952"/>
      <c r="L304" s="952"/>
      <c r="M304" s="952"/>
      <c r="N304" s="959">
        <f>IFERROR(IF(AND(N305=""),"",VLOOKUP(N305,Marks,4,0)),"")</f>
        <v>42257</v>
      </c>
      <c r="O304" s="959"/>
      <c r="P304" s="959"/>
      <c r="Q304" s="1006"/>
      <c r="R304" s="953" t="str">
        <f>IF('Master sheet'!$D$14="Hindi","पिता का नाम :-","Father's Name :-")</f>
        <v>पिता का नाम :-</v>
      </c>
      <c r="S304" s="953"/>
      <c r="T304" s="953"/>
      <c r="U304" s="957" t="str">
        <f>IFERROR(IF(AND(AD305=""),"",VLOOKUP(AD305,Marks,7,0)),"")</f>
        <v>GOVIND LAL</v>
      </c>
      <c r="V304" s="957"/>
      <c r="W304" s="957"/>
      <c r="X304" s="957"/>
      <c r="Y304" s="957"/>
      <c r="Z304" s="952" t="str">
        <f>IF('Master sheet'!$D$14="Hindi","जन्म तिथि :","Date of Birth :")</f>
        <v>जन्म तिथि :</v>
      </c>
      <c r="AA304" s="952"/>
      <c r="AB304" s="952"/>
      <c r="AC304" s="952"/>
      <c r="AD304" s="959" t="str">
        <f>IFERROR(IF(AND(AD305=""),"",VLOOKUP(AD305,Marks,4,0)),"")</f>
        <v>13-01-2015</v>
      </c>
      <c r="AE304" s="959"/>
      <c r="AF304" s="959"/>
    </row>
    <row r="305" spans="1:39" s="41" customFormat="1" ht="18" customHeight="1">
      <c r="A305" s="92">
        <f>IF(N305="","",A304+1)</f>
        <v>8</v>
      </c>
      <c r="B305" s="953" t="str">
        <f>IF('Master sheet'!$D$14="Hindi","माता का नाम :-","Mother's Name :-")</f>
        <v>माता का नाम :-</v>
      </c>
      <c r="C305" s="953"/>
      <c r="D305" s="953"/>
      <c r="E305" s="957" t="str">
        <f>IFERROR(IF(AND(N305=""),"",VLOOKUP(N305,Marks,8,0)),"")</f>
        <v>BARKHA</v>
      </c>
      <c r="F305" s="957"/>
      <c r="G305" s="957"/>
      <c r="H305" s="957"/>
      <c r="I305" s="957"/>
      <c r="J305" s="952" t="str">
        <f>IF('Master sheet'!$D$14="Hindi","रोल नंबर :-","Roll No. :")</f>
        <v>रोल नंबर :-</v>
      </c>
      <c r="K305" s="952"/>
      <c r="L305" s="952"/>
      <c r="M305" s="952"/>
      <c r="N305" s="963">
        <f>IF(AD272="","",IF(AND(AD272+1&gt;$AN$7),"",AD272+1))</f>
        <v>319</v>
      </c>
      <c r="O305" s="963"/>
      <c r="P305" s="963"/>
      <c r="Q305" s="1006"/>
      <c r="R305" s="953" t="str">
        <f>IF('Master sheet'!$D$14="Hindi","माता का नाम :-","Mother's Name :-")</f>
        <v>माता का नाम :-</v>
      </c>
      <c r="S305" s="953"/>
      <c r="T305" s="953"/>
      <c r="U305" s="957" t="str">
        <f>IFERROR(IF(AND(AD305=""),"",VLOOKUP(AD305,Marks,8,0)),"")</f>
        <v>LEELA</v>
      </c>
      <c r="V305" s="957"/>
      <c r="W305" s="957"/>
      <c r="X305" s="957"/>
      <c r="Y305" s="957"/>
      <c r="Z305" s="952" t="str">
        <f>IF('Master sheet'!$D$14="Hindi","रोल नंबर :-","Roll No. :")</f>
        <v>रोल नंबर :-</v>
      </c>
      <c r="AA305" s="952"/>
      <c r="AB305" s="952"/>
      <c r="AC305" s="952"/>
      <c r="AD305" s="1005">
        <f>IF(N305="","",IF(AND(N305+1&gt;$AN$7),"",N305+1))</f>
        <v>320</v>
      </c>
      <c r="AE305" s="1005"/>
      <c r="AF305" s="1005"/>
    </row>
    <row r="306" spans="1:39" s="41" customFormat="1" ht="10.5" customHeight="1">
      <c r="A306" s="92">
        <f>IF(N305="","",A305+1)</f>
        <v>9</v>
      </c>
      <c r="B306" s="321"/>
      <c r="C306" s="321"/>
      <c r="D306" s="321"/>
      <c r="E306" s="318"/>
      <c r="F306" s="318"/>
      <c r="G306" s="318"/>
      <c r="H306" s="318"/>
      <c r="I306" s="318"/>
      <c r="J306" s="317"/>
      <c r="K306" s="317"/>
      <c r="L306" s="317"/>
      <c r="M306" s="317"/>
      <c r="N306" s="320"/>
      <c r="O306" s="320"/>
      <c r="P306" s="320"/>
      <c r="Q306" s="1006"/>
      <c r="R306" s="66"/>
      <c r="S306" s="66"/>
      <c r="T306" s="66"/>
      <c r="U306" s="67"/>
      <c r="V306" s="67"/>
      <c r="W306" s="67"/>
      <c r="X306" s="66"/>
      <c r="Y306" s="66"/>
      <c r="Z306" s="68"/>
      <c r="AA306" s="68"/>
      <c r="AB306" s="68"/>
      <c r="AC306" s="42"/>
      <c r="AD306" s="42"/>
      <c r="AE306" s="42"/>
      <c r="AF306" s="42"/>
    </row>
    <row r="307" spans="1:39" s="41" customFormat="1" ht="21" customHeight="1">
      <c r="A307" s="92">
        <f>IF(N305="","",A306+1)</f>
        <v>10</v>
      </c>
      <c r="B307" s="674" t="str">
        <f>IF('Master sheet'!$D$14="Hindi","विषय","Subject")</f>
        <v>विषय</v>
      </c>
      <c r="C307" s="975" t="str">
        <f>IF('Master sheet'!$D$14="Hindi","सामयिक परख","Test")</f>
        <v>सामयिक परख</v>
      </c>
      <c r="D307" s="975"/>
      <c r="E307" s="975"/>
      <c r="F307" s="975"/>
      <c r="G307" s="960" t="str">
        <f>IF('Master sheet'!$D$14="Hindi","अर्द्धवार्षिक","Half Yearly")</f>
        <v>अर्द्धवार्षिक</v>
      </c>
      <c r="H307" s="960"/>
      <c r="I307" s="960"/>
      <c r="J307" s="773" t="str">
        <f>IF('Master sheet'!$D$14="Hindi","अर्द्ध वा. तक योग","Total Till H.Y.")</f>
        <v>अर्द्ध वा. तक योग</v>
      </c>
      <c r="K307" s="960" t="str">
        <f>IF('Master sheet'!$D$14="Hindi","वार्षिक","Yearly")</f>
        <v>वार्षिक</v>
      </c>
      <c r="L307" s="960"/>
      <c r="M307" s="960"/>
      <c r="N307" s="742" t="str">
        <f>IF('Master sheet'!$D$14="Hindi","विषय कुल योग ","Subject Total")</f>
        <v xml:space="preserve">विषय कुल योग </v>
      </c>
      <c r="O307" s="954" t="str">
        <f>IF('Master sheet'!$D$14="Hindi","ग्रेड","Grade")</f>
        <v>ग्रेड</v>
      </c>
      <c r="P307" s="985" t="str">
        <f>IF('Master sheet'!$D$14="Hindi","परिणाम","Results")</f>
        <v>परिणाम</v>
      </c>
      <c r="Q307" s="1006"/>
      <c r="R307" s="674" t="str">
        <f>IF('Master sheet'!$D$14="Hindi","विषय","Subject")</f>
        <v>विषय</v>
      </c>
      <c r="S307" s="975" t="str">
        <f>IF('Master sheet'!$D$14="Hindi","सामयिक परख","Test")</f>
        <v>सामयिक परख</v>
      </c>
      <c r="T307" s="975"/>
      <c r="U307" s="975"/>
      <c r="V307" s="975"/>
      <c r="W307" s="960" t="str">
        <f>IF('Master sheet'!$D$14="Hindi","अर्द्धवार्षिक","Half Yearly")</f>
        <v>अर्द्धवार्षिक</v>
      </c>
      <c r="X307" s="960"/>
      <c r="Y307" s="960"/>
      <c r="Z307" s="773" t="str">
        <f>IF('Master sheet'!$D$14="Hindi","अर्द्ध वा. तक योग","Total Till H.Y.")</f>
        <v>अर्द्ध वा. तक योग</v>
      </c>
      <c r="AA307" s="960" t="str">
        <f>IF('Master sheet'!$D$14="Hindi","वार्षिक","Yearly")</f>
        <v>वार्षिक</v>
      </c>
      <c r="AB307" s="960"/>
      <c r="AC307" s="960"/>
      <c r="AD307" s="742" t="str">
        <f>IF('Master sheet'!$D$14="Hindi","विषय कुल योग ","Subject Total")</f>
        <v xml:space="preserve">विषय कुल योग </v>
      </c>
      <c r="AE307" s="954" t="str">
        <f>IF('Master sheet'!$D$14="Hindi","ग्रेड","Grade")</f>
        <v>ग्रेड</v>
      </c>
      <c r="AF307" s="985" t="str">
        <f>IF('Master sheet'!$D$14="Hindi","परिणाम","Results")</f>
        <v>परिणाम</v>
      </c>
    </row>
    <row r="308" spans="1:39" s="41" customFormat="1" ht="90.75" customHeight="1">
      <c r="A308" s="92">
        <f>IF(N305="","",A307+1)</f>
        <v>11</v>
      </c>
      <c r="B308" s="674"/>
      <c r="C308" s="246" t="str">
        <f>IF('Master sheet'!$D$14="Hindi","प्रथम परख ","First Test")</f>
        <v xml:space="preserve">प्रथम परख </v>
      </c>
      <c r="D308" s="246" t="str">
        <f>IF('Master sheet'!$D$14="Hindi","द्वितीय परख","Second Test")</f>
        <v>द्वितीय परख</v>
      </c>
      <c r="E308" s="246" t="str">
        <f>IF('Master sheet'!$D$14="Hindi","तृतीय परख","Third Test")</f>
        <v>तृतीय परख</v>
      </c>
      <c r="F308" s="246" t="str">
        <f>IF('Master sheet'!$D$14="Hindi","कुल योग ","Total")</f>
        <v xml:space="preserve">कुल योग </v>
      </c>
      <c r="G308" s="407" t="str">
        <f>IF('Master sheet'!$D$14="Hindi","लिखित","Written")</f>
        <v>लिखित</v>
      </c>
      <c r="H308" s="407" t="str">
        <f>IF('Master sheet'!$D$14="Hindi","मौखिक","Oral")</f>
        <v>मौखिक</v>
      </c>
      <c r="I308" s="407" t="str">
        <f>IF('Master sheet'!$D$14="Hindi","अर्द्ध वा. योग","H.Y. Total")</f>
        <v>अर्द्ध वा. योग</v>
      </c>
      <c r="J308" s="773"/>
      <c r="K308" s="407" t="str">
        <f>IF('Master sheet'!$D$14="Hindi","लिखित","Written")</f>
        <v>लिखित</v>
      </c>
      <c r="L308" s="407" t="str">
        <f>IF('Master sheet'!$D$14="Hindi","मौखिक","Oral")</f>
        <v>मौखिक</v>
      </c>
      <c r="M308" s="407" t="str">
        <f>IF('Master sheet'!$D$14="Hindi","वार्षिक योग","Yearly Total")</f>
        <v>वार्षिक योग</v>
      </c>
      <c r="N308" s="742"/>
      <c r="O308" s="955"/>
      <c r="P308" s="986"/>
      <c r="Q308" s="1006"/>
      <c r="R308" s="674"/>
      <c r="S308" s="246" t="str">
        <f>IF('Master sheet'!$D$14="Hindi","प्रथम परख ","First Test")</f>
        <v xml:space="preserve">प्रथम परख </v>
      </c>
      <c r="T308" s="246" t="str">
        <f>IF('Master sheet'!$D$14="Hindi","द्वितीय परख","Second Test")</f>
        <v>द्वितीय परख</v>
      </c>
      <c r="U308" s="246" t="str">
        <f>IF('Master sheet'!$D$14="Hindi","तृतीय परख","Third Test")</f>
        <v>तृतीय परख</v>
      </c>
      <c r="V308" s="246" t="str">
        <f>IF('Master sheet'!$D$14="Hindi","कुल योग ","Total")</f>
        <v xml:space="preserve">कुल योग </v>
      </c>
      <c r="W308" s="407" t="str">
        <f>IF('Master sheet'!$D$14="Hindi","लिखित","Written")</f>
        <v>लिखित</v>
      </c>
      <c r="X308" s="407" t="str">
        <f>IF('Master sheet'!$D$14="Hindi","मौखिक","Oral")</f>
        <v>मौखिक</v>
      </c>
      <c r="Y308" s="407" t="str">
        <f>IF('Master sheet'!$D$14="Hindi","अर्द्ध वा. योग","H.Y. Total")</f>
        <v>अर्द्ध वा. योग</v>
      </c>
      <c r="Z308" s="773"/>
      <c r="AA308" s="407" t="str">
        <f>IF('Master sheet'!$D$14="Hindi","लिखित","Written")</f>
        <v>लिखित</v>
      </c>
      <c r="AB308" s="407" t="str">
        <f>IF('Master sheet'!$D$14="Hindi","मौखिक","Oral")</f>
        <v>मौखिक</v>
      </c>
      <c r="AC308" s="407" t="str">
        <f>IF('Master sheet'!$D$14="Hindi","वार्षिक योग","Yearly Total")</f>
        <v>वार्षिक योग</v>
      </c>
      <c r="AD308" s="742"/>
      <c r="AE308" s="955"/>
      <c r="AF308" s="986"/>
    </row>
    <row r="309" spans="1:39" s="41" customFormat="1" ht="15.95" customHeight="1">
      <c r="A309" s="92">
        <f>IF(N305="","",A308+1)</f>
        <v>12</v>
      </c>
      <c r="B309" s="674"/>
      <c r="C309" s="490">
        <v>10</v>
      </c>
      <c r="D309" s="490">
        <v>10</v>
      </c>
      <c r="E309" s="490">
        <v>10</v>
      </c>
      <c r="F309" s="489">
        <f>IF(AND(C309="",D309="",E309=""),"",IF(AND(C309="NA",D309="NA",E309="NA"),"NA",SUM(C309:E309)))</f>
        <v>30</v>
      </c>
      <c r="G309" s="490">
        <v>50</v>
      </c>
      <c r="H309" s="490">
        <v>20</v>
      </c>
      <c r="I309" s="489">
        <f>IF(AND(G309="",H309=""),"",IF(AND(G309="NA",H309="NA"),"NA",SUM(G309:H309)))</f>
        <v>70</v>
      </c>
      <c r="J309" s="491">
        <f>IF(AND(I309="",F309=""),"",IF(AND(I309="NA",F309="NA"),"NA",SUM(I309,F309)))</f>
        <v>100</v>
      </c>
      <c r="K309" s="490">
        <v>60</v>
      </c>
      <c r="L309" s="490">
        <v>40</v>
      </c>
      <c r="M309" s="489">
        <f>IF(AND(K309="",L309=""),"",IF(AND(K309="NA",L309="NA"),"NA",SUM(K309:L309)))</f>
        <v>100</v>
      </c>
      <c r="N309" s="491">
        <f>IF(AND(J309="",M309=""),"",IF(AND(J309="NA",M309="NA"),"NA",SUM(J309,M309)))</f>
        <v>200</v>
      </c>
      <c r="O309" s="956"/>
      <c r="P309" s="987"/>
      <c r="Q309" s="1006"/>
      <c r="R309" s="674"/>
      <c r="S309" s="490">
        <v>10</v>
      </c>
      <c r="T309" s="490">
        <v>10</v>
      </c>
      <c r="U309" s="490">
        <v>10</v>
      </c>
      <c r="V309" s="489">
        <f>IF(AND(S309="",T309="",U309=""),"",IF(AND(S309="NA",T309="NA",U309="NA"),"NA",SUM(S309:U309)))</f>
        <v>30</v>
      </c>
      <c r="W309" s="490">
        <v>50</v>
      </c>
      <c r="X309" s="490">
        <v>20</v>
      </c>
      <c r="Y309" s="489">
        <f>IF(AND(W309="",X309=""),"",IF(AND(W309="NA",X309="NA"),"NA",SUM(W309:X309)))</f>
        <v>70</v>
      </c>
      <c r="Z309" s="491">
        <f>IF(AND(Y309="",V309=""),"",IF(AND(Y309="NA",V309="NA"),"NA",SUM(Y309,V309)))</f>
        <v>100</v>
      </c>
      <c r="AA309" s="490">
        <v>60</v>
      </c>
      <c r="AB309" s="490">
        <v>40</v>
      </c>
      <c r="AC309" s="489">
        <f>IF(AND(AA309="",AB309=""),"",IF(AND(AA309="NA",AB309="NA"),"NA",SUM(AA309:AB309)))</f>
        <v>100</v>
      </c>
      <c r="AD309" s="491">
        <f>IF(AND(Z309="",AC309=""),"",IF(AND(Z309="NA",AC309="NA"),"NA",SUM(Z309,AC309)))</f>
        <v>200</v>
      </c>
      <c r="AE309" s="956"/>
      <c r="AF309" s="987"/>
    </row>
    <row r="310" spans="1:39" s="41" customFormat="1" ht="21" customHeight="1">
      <c r="A310" s="92">
        <f>IF(N305="","",A309+1)</f>
        <v>13</v>
      </c>
      <c r="B310" s="410" t="str">
        <f>IF('Result Sheet'!$K$208="","",'Result Sheet'!$K$208)</f>
        <v>हिंदी</v>
      </c>
      <c r="C310" s="497">
        <f>IFERROR(IF(AND(N305=""),"",VLOOKUP(N305,Marks,11,0)),"")</f>
        <v>9</v>
      </c>
      <c r="D310" s="497">
        <f>IFERROR(IF(AND(N305=""),"",VLOOKUP(N305,Marks,12,0)),"")</f>
        <v>8</v>
      </c>
      <c r="E310" s="497">
        <f>IFERROR(IF(AND(N305=""),"",VLOOKUP(N305,Marks,13,0)),"")</f>
        <v>10</v>
      </c>
      <c r="F310" s="496">
        <f>IFERROR(IF(AND(N305=""),"",VLOOKUP(N305,Marks,14,0)),"")</f>
        <v>27</v>
      </c>
      <c r="G310" s="497">
        <f>IFERROR(IF(AND(N305=""),"",VLOOKUP(N305,Marks,15,0)),"")</f>
        <v>45</v>
      </c>
      <c r="H310" s="497">
        <f>IFERROR(IF(AND(N305=""),"",VLOOKUP(N305,Marks,16,0)),"")</f>
        <v>19</v>
      </c>
      <c r="I310" s="496">
        <f>IFERROR(IF(AND(N305=""),"",VLOOKUP(N305,Marks,17,0)),"")</f>
        <v>64</v>
      </c>
      <c r="J310" s="494">
        <f>IFERROR(IF(AND(N305=""),"",VLOOKUP(N305,Marks,18,0)),"")</f>
        <v>91</v>
      </c>
      <c r="K310" s="497">
        <f>IFERROR(IF(AND(N305=""),"",VLOOKUP(N305,Marks,19,0)),"")</f>
        <v>41</v>
      </c>
      <c r="L310" s="497">
        <f>IFERROR(IF(AND(N305=""),"",VLOOKUP(N305,Marks,20,0)),"")</f>
        <v>37</v>
      </c>
      <c r="M310" s="496">
        <f>IFERROR(IF(AND(N305=""),"",VLOOKUP(N305,Marks,21,0)),"")</f>
        <v>78</v>
      </c>
      <c r="N310" s="495">
        <f>IFERROR(IF(AND(N305=""),"",VLOOKUP(N305,Marks,22,0)),"")</f>
        <v>169</v>
      </c>
      <c r="O310" s="73" t="str">
        <f>IFERROR(IF(AND(N305=""),"",VLOOKUP(N305,Marks,28,0)),"")</f>
        <v>B</v>
      </c>
      <c r="P310" s="201" t="str">
        <f>IFERROR(IF(AND(N305=""),"",VLOOKUP(N305,Marks,26,0)),"")</f>
        <v>P</v>
      </c>
      <c r="Q310" s="1006"/>
      <c r="R310" s="410" t="str">
        <f>IF('Result Sheet'!$K$208="","",'Result Sheet'!$K$208)</f>
        <v>हिंदी</v>
      </c>
      <c r="S310" s="497">
        <f>IFERROR(IF(AND(AD305=""),"",VLOOKUP(AD305,Marks,11,0)),"")</f>
        <v>9</v>
      </c>
      <c r="T310" s="497">
        <f>IFERROR(IF(AND(AD305=""),"",VLOOKUP(AD305,Marks,12,0)),"")</f>
        <v>8</v>
      </c>
      <c r="U310" s="497">
        <f>IFERROR(IF(AND(AD305=""),"",VLOOKUP(AD305,Marks,13,0)),"")</f>
        <v>10</v>
      </c>
      <c r="V310" s="496">
        <f>IFERROR(IF(AND(AD305=""),"",VLOOKUP(AD305,Marks,14,0)),"")</f>
        <v>27</v>
      </c>
      <c r="W310" s="497">
        <f>IFERROR(IF(AND(AD305=""),"",VLOOKUP(AD305,Marks,15,0)),"")</f>
        <v>41</v>
      </c>
      <c r="X310" s="497">
        <f>IFERROR(IF(AND(AD305=""),"",VLOOKUP(AD305,Marks,16,0)),"")</f>
        <v>19</v>
      </c>
      <c r="Y310" s="496">
        <f>IFERROR(IF(AND(AD305=""),"",VLOOKUP(AD305,Marks,17,0)),"")</f>
        <v>60</v>
      </c>
      <c r="Z310" s="494">
        <f>IFERROR(IF(AND(AD305=""),"",VLOOKUP(AD305,Marks,18,0)),"")</f>
        <v>87</v>
      </c>
      <c r="AA310" s="497">
        <f>IFERROR(IF(AND(AD305=""),"",VLOOKUP(AD305,Marks,19,0)),"")</f>
        <v>42</v>
      </c>
      <c r="AB310" s="497">
        <f>IFERROR(IF(AND(AD305=""),"",VLOOKUP(AD305,Marks,20,0)),"")</f>
        <v>37</v>
      </c>
      <c r="AC310" s="496">
        <f>IFERROR(IF(AND(AD305=""),"",VLOOKUP(AD305,Marks,21,0)),"")</f>
        <v>79</v>
      </c>
      <c r="AD310" s="495">
        <f>IFERROR(IF(AND(AD305=""),"",VLOOKUP(AD305,Marks,22,0)),"")</f>
        <v>166</v>
      </c>
      <c r="AE310" s="73" t="str">
        <f>IFERROR(IF(AND(AD305=""),"",VLOOKUP(AD305,Marks,28,0)),"")</f>
        <v>B</v>
      </c>
      <c r="AF310" s="201" t="str">
        <f>IFERROR(IF(AND(AD305=""),"",VLOOKUP(AD305,Marks,26,0)),"")</f>
        <v>P</v>
      </c>
      <c r="AJ310" s="499"/>
      <c r="AK310" s="499"/>
      <c r="AL310" s="499"/>
      <c r="AM310" s="499"/>
    </row>
    <row r="311" spans="1:39" s="41" customFormat="1" ht="15.95" customHeight="1">
      <c r="A311" s="92">
        <f>IF(N305="","",A310+1)</f>
        <v>14</v>
      </c>
      <c r="B311" s="410"/>
      <c r="C311" s="490">
        <v>5</v>
      </c>
      <c r="D311" s="490">
        <v>5</v>
      </c>
      <c r="E311" s="490">
        <v>5</v>
      </c>
      <c r="F311" s="489">
        <f>IF(AND(C311="",D311="",E311=""),"",IF(AND(C311="NA",D311="NA",E311="NA"),"NA",SUM(C311:E311)))</f>
        <v>15</v>
      </c>
      <c r="G311" s="490">
        <v>25</v>
      </c>
      <c r="H311" s="490">
        <v>10</v>
      </c>
      <c r="I311" s="489">
        <f>IF(AND(G311="",H311=""),"",IF(AND(G311="NA",H311="NA"),"NA",SUM(G311:H311)))</f>
        <v>35</v>
      </c>
      <c r="J311" s="491">
        <f>IF(AND(I311="",F311=""),"",IF(AND(I311="NA",F311="NA"),"NA",SUM(I311,F311)))</f>
        <v>50</v>
      </c>
      <c r="K311" s="490">
        <v>30</v>
      </c>
      <c r="L311" s="490">
        <v>20</v>
      </c>
      <c r="M311" s="489">
        <f>IF(AND(K311="",L311=""),"",IF(AND(K311="NA",L311="NA"),"NA",SUM(K311:L311)))</f>
        <v>50</v>
      </c>
      <c r="N311" s="491">
        <f>IF(AND(J311="",M311=""),"",IF(AND(J311="NA",M311="NA"),"NA",SUM(J311,M311)))</f>
        <v>100</v>
      </c>
      <c r="O311" s="990"/>
      <c r="P311" s="991"/>
      <c r="Q311" s="1006"/>
      <c r="R311" s="410"/>
      <c r="S311" s="490">
        <v>5</v>
      </c>
      <c r="T311" s="490">
        <v>5</v>
      </c>
      <c r="U311" s="490">
        <v>5</v>
      </c>
      <c r="V311" s="489">
        <f>IF(AND(S311="",T311="",U311=""),"",IF(AND(S311="NA",T311="NA",U311="NA"),"NA",SUM(S311:U311)))</f>
        <v>15</v>
      </c>
      <c r="W311" s="490">
        <v>25</v>
      </c>
      <c r="X311" s="490">
        <v>10</v>
      </c>
      <c r="Y311" s="489">
        <f>IF(AND(W311="",X311=""),"",IF(AND(W311="NA",X311="NA"),"NA",SUM(W311:X311)))</f>
        <v>35</v>
      </c>
      <c r="Z311" s="491">
        <f>IF(AND(Y311="",V311=""),"",IF(AND(Y311="NA",V311="NA"),"NA",SUM(Y311,V311)))</f>
        <v>50</v>
      </c>
      <c r="AA311" s="490">
        <v>30</v>
      </c>
      <c r="AB311" s="490">
        <v>20</v>
      </c>
      <c r="AC311" s="489">
        <f>IF(AND(AA311="",AB311=""),"",IF(AND(AA311="NA",AB311="NA"),"NA",SUM(AA311:AB311)))</f>
        <v>50</v>
      </c>
      <c r="AD311" s="491">
        <f>IF(AND(Z311="",AC311=""),"",IF(AND(Z311="NA",AC311="NA"),"NA",SUM(Z311,AC311)))</f>
        <v>100</v>
      </c>
      <c r="AE311" s="990"/>
      <c r="AF311" s="991"/>
      <c r="AJ311" s="499"/>
      <c r="AK311" s="499"/>
      <c r="AL311" s="499"/>
      <c r="AM311" s="499"/>
    </row>
    <row r="312" spans="1:39" s="41" customFormat="1" ht="21" customHeight="1">
      <c r="A312" s="92">
        <f>IF(N305="","",A311+1)</f>
        <v>15</v>
      </c>
      <c r="B312" s="410" t="str">
        <f>IF('Result Sheet'!$AD$208="","",'Result Sheet'!$AD$208)</f>
        <v>अंग्रेजी</v>
      </c>
      <c r="C312" s="497">
        <f>IFERROR(IF(AND(N305=""),"",VLOOKUP(N305,Marks,29,0)),"")</f>
        <v>5</v>
      </c>
      <c r="D312" s="497">
        <f>IFERROR(IF(AND(N305=""),"",VLOOKUP(N305,Marks,30,0)),"")</f>
        <v>4</v>
      </c>
      <c r="E312" s="497">
        <f>IFERROR(IF(AND(N305=""),"",VLOOKUP(N305,Marks,31,0)),"")</f>
        <v>5</v>
      </c>
      <c r="F312" s="496">
        <f>IFERROR(IF(AND(N305=""),"",VLOOKUP(N305,Marks,32,0)),"")</f>
        <v>14</v>
      </c>
      <c r="G312" s="497">
        <f>IFERROR(IF(AND(N305=""),"",VLOOKUP(N305,Marks,33,0)),"")</f>
        <v>25</v>
      </c>
      <c r="H312" s="497">
        <f>IFERROR(IF(AND(N305=""),"",VLOOKUP(N305,Marks,34,0)),"")</f>
        <v>9</v>
      </c>
      <c r="I312" s="496">
        <f>IFERROR(IF(AND(N305=""),"",VLOOKUP(N305,Marks,35,0)),"")</f>
        <v>34</v>
      </c>
      <c r="J312" s="494">
        <f>IFERROR(IF(AND(N305=""),"",VLOOKUP(N305,Marks,36,0)),"")</f>
        <v>48</v>
      </c>
      <c r="K312" s="497">
        <f>IFERROR(IF(AND(N305=""),"",VLOOKUP(N305,Marks,37,0)),"")</f>
        <v>24</v>
      </c>
      <c r="L312" s="497">
        <f>IFERROR(IF(AND(N305=""),"",VLOOKUP(N305,Marks,38,0)),"")</f>
        <v>18</v>
      </c>
      <c r="M312" s="496">
        <f>IFERROR(IF(AND(N305=""),"",VLOOKUP(N305,Marks,39,0)),"")</f>
        <v>42</v>
      </c>
      <c r="N312" s="495">
        <f>IFERROR(IF(AND(N305=""),"",VLOOKUP(N305,Marks,40,0)),"")</f>
        <v>90</v>
      </c>
      <c r="O312" s="73" t="str">
        <f>IFERROR(IF(AND(N305=""),"",VLOOKUP(N305,Marks,46,0)),"")</f>
        <v>A</v>
      </c>
      <c r="P312" s="201" t="str">
        <f>IFERROR(IF(AND(N305=""),"",VLOOKUP(N305,Marks,44,0)),"")</f>
        <v>P</v>
      </c>
      <c r="Q312" s="1006"/>
      <c r="R312" s="410" t="str">
        <f>IF('Result Sheet'!$AD$208="","",'Result Sheet'!$AD$208)</f>
        <v>अंग्रेजी</v>
      </c>
      <c r="S312" s="497">
        <f>IFERROR(IF(AND(AD305=""),"",VLOOKUP(AD305,Marks,29,0)),"")</f>
        <v>5</v>
      </c>
      <c r="T312" s="497">
        <f>IFERROR(IF(AND(AD305=""),"",VLOOKUP(AD305,Marks,30,0)),"")</f>
        <v>4</v>
      </c>
      <c r="U312" s="497">
        <f>IFERROR(IF(AND(AD305=""),"",VLOOKUP(AD305,Marks,31,0)),"")</f>
        <v>5</v>
      </c>
      <c r="V312" s="496">
        <f>IFERROR(IF(AND(AD305=""),"",VLOOKUP(AD305,Marks,32,0)),"")</f>
        <v>14</v>
      </c>
      <c r="W312" s="497">
        <f>IFERROR(IF(AND(AD305=""),"",VLOOKUP(AD305,Marks,33,0)),"")</f>
        <v>24</v>
      </c>
      <c r="X312" s="497">
        <f>IFERROR(IF(AND(AD305=""),"",VLOOKUP(AD305,Marks,34,0)),"")</f>
        <v>9</v>
      </c>
      <c r="Y312" s="496">
        <f>IFERROR(IF(AND(AD305=""),"",VLOOKUP(AD305,Marks,35,0)),"")</f>
        <v>33</v>
      </c>
      <c r="Z312" s="494">
        <f>IFERROR(IF(AND(AD305=""),"",VLOOKUP(AD305,Marks,36,0)),"")</f>
        <v>47</v>
      </c>
      <c r="AA312" s="497">
        <f>IFERROR(IF(AND(AD305=""),"",VLOOKUP(AD305,Marks,37,0)),"")</f>
        <v>24</v>
      </c>
      <c r="AB312" s="497">
        <f>IFERROR(IF(AND(AD305=""),"",VLOOKUP(AD305,Marks,38,0)),"")</f>
        <v>19</v>
      </c>
      <c r="AC312" s="496">
        <f>IFERROR(IF(AND(AD305=""),"",VLOOKUP(AD305,Marks,39,0)),"")</f>
        <v>43</v>
      </c>
      <c r="AD312" s="495">
        <f>IFERROR(IF(AND(AD305=""),"",VLOOKUP(AD305,Marks,40,0)),"")</f>
        <v>90</v>
      </c>
      <c r="AE312" s="73" t="str">
        <f>IFERROR(IF(AND(AD305=""),"",VLOOKUP(AD305,Marks,46,0)),"")</f>
        <v>A</v>
      </c>
      <c r="AF312" s="201" t="str">
        <f>IFERROR(IF(AND(AD305=""),"",VLOOKUP(AD305,Marks,44,0)),"")</f>
        <v>P</v>
      </c>
      <c r="AJ312" s="499"/>
      <c r="AK312" s="499"/>
      <c r="AL312" s="499"/>
      <c r="AM312" s="499"/>
    </row>
    <row r="313" spans="1:39" s="41" customFormat="1" ht="15.95" customHeight="1">
      <c r="A313" s="92">
        <f>IF(N305="","",A312+1)</f>
        <v>16</v>
      </c>
      <c r="B313" s="410"/>
      <c r="C313" s="490">
        <v>10</v>
      </c>
      <c r="D313" s="490">
        <v>10</v>
      </c>
      <c r="E313" s="490">
        <v>10</v>
      </c>
      <c r="F313" s="489">
        <f>IF(AND(C313="",D313="",E313=""),"",IF(AND(C313="NA",D313="NA",E313="NA"),"NA",SUM(C313:E313)))</f>
        <v>30</v>
      </c>
      <c r="G313" s="490">
        <v>50</v>
      </c>
      <c r="H313" s="490">
        <v>20</v>
      </c>
      <c r="I313" s="489">
        <f>IF(AND(G313="",H313=""),"",IF(AND(G313="NA",H313="NA"),"NA",SUM(G313:H313)))</f>
        <v>70</v>
      </c>
      <c r="J313" s="491">
        <f>IF(AND(I313="",F313=""),"",IF(AND(I313="NA",F313="NA"),"NA",SUM(I313,F313)))</f>
        <v>100</v>
      </c>
      <c r="K313" s="490">
        <v>60</v>
      </c>
      <c r="L313" s="490">
        <v>40</v>
      </c>
      <c r="M313" s="489">
        <f>IF(AND(K313="",L313=""),"",IF(AND(K313="NA",L313="NA"),"NA",SUM(K313:L313)))</f>
        <v>100</v>
      </c>
      <c r="N313" s="491">
        <f>IF(AND(J313="",M313=""),"",IF(AND(J313="NA",M313="NA"),"NA",SUM(J313,M313)))</f>
        <v>200</v>
      </c>
      <c r="O313" s="990"/>
      <c r="P313" s="991"/>
      <c r="Q313" s="1006"/>
      <c r="R313" s="410"/>
      <c r="S313" s="490">
        <v>10</v>
      </c>
      <c r="T313" s="490">
        <v>10</v>
      </c>
      <c r="U313" s="490">
        <v>10</v>
      </c>
      <c r="V313" s="489">
        <f>IF(AND(S313="",T313="",U313=""),"",IF(AND(S313="NA",T313="NA",U313="NA"),"NA",SUM(S313:U313)))</f>
        <v>30</v>
      </c>
      <c r="W313" s="490">
        <v>50</v>
      </c>
      <c r="X313" s="490">
        <v>20</v>
      </c>
      <c r="Y313" s="489">
        <f>IF(AND(W313="",X313=""),"",IF(AND(W313="NA",X313="NA"),"NA",SUM(W313:X313)))</f>
        <v>70</v>
      </c>
      <c r="Z313" s="491">
        <f>IF(AND(Y313="",V313=""),"",IF(AND(Y313="NA",V313="NA"),"NA",SUM(Y313,V313)))</f>
        <v>100</v>
      </c>
      <c r="AA313" s="490">
        <v>60</v>
      </c>
      <c r="AB313" s="490">
        <v>40</v>
      </c>
      <c r="AC313" s="489">
        <f>IF(AND(AA313="",AB313=""),"",IF(AND(AA313="NA",AB313="NA"),"NA",SUM(AA313:AB313)))</f>
        <v>100</v>
      </c>
      <c r="AD313" s="491">
        <f>IF(AND(Z313="",AC313=""),"",IF(AND(Z313="NA",AC313="NA"),"NA",SUM(Z313,AC313)))</f>
        <v>200</v>
      </c>
      <c r="AE313" s="990"/>
      <c r="AF313" s="991"/>
      <c r="AJ313" s="499"/>
      <c r="AK313" s="499"/>
      <c r="AL313" s="499"/>
      <c r="AM313" s="499"/>
    </row>
    <row r="314" spans="1:39" s="41" customFormat="1" ht="21" customHeight="1">
      <c r="A314" s="92">
        <f>IF(N305="","",A313+1)</f>
        <v>17</v>
      </c>
      <c r="B314" s="410" t="str">
        <f>IF('Result Sheet'!$AV$208="","",'Result Sheet'!$AV$208)</f>
        <v>गणित</v>
      </c>
      <c r="C314" s="497">
        <f>IFERROR(IF(AND(N305=""),"",VLOOKUP(N305,Marks,47,0)),"")</f>
        <v>10</v>
      </c>
      <c r="D314" s="497">
        <f>IFERROR(IF(AND(N305=""),"",VLOOKUP(N305,Marks,48,0)),"")</f>
        <v>9</v>
      </c>
      <c r="E314" s="497">
        <f>IFERROR(IF(AND(N305=""),"",VLOOKUP(N305,Marks,49,0)),"")</f>
        <v>8</v>
      </c>
      <c r="F314" s="496">
        <f>IFERROR(IF(AND(N305=""),"",VLOOKUP(N305,Marks,50,0)),"")</f>
        <v>27</v>
      </c>
      <c r="G314" s="497">
        <f>IFERROR(IF(AND(N305=""),"",VLOOKUP(N305,Marks,51,0)),"")</f>
        <v>29</v>
      </c>
      <c r="H314" s="497">
        <f>IFERROR(IF(AND(N305=""),"",VLOOKUP(N305,Marks,52,0)),"")</f>
        <v>14</v>
      </c>
      <c r="I314" s="496">
        <f>IFERROR(IF(AND(N305=""),"",VLOOKUP(N305,Marks,53,0)),"")</f>
        <v>43</v>
      </c>
      <c r="J314" s="494">
        <f>IFERROR(IF(AND(N305=""),"",VLOOKUP(N305,Marks,54,0)),"")</f>
        <v>70</v>
      </c>
      <c r="K314" s="497">
        <f>IFERROR(IF(AND(N305=""),"",VLOOKUP(N305,Marks,55,0)),"")</f>
        <v>54</v>
      </c>
      <c r="L314" s="497">
        <f>IFERROR(IF(AND(N305=""),"",VLOOKUP(N305,Marks,56,0)),"")</f>
        <v>37</v>
      </c>
      <c r="M314" s="496">
        <f>IFERROR(IF(AND(N305=""),"",VLOOKUP(N305,Marks,57,0)),"")</f>
        <v>91</v>
      </c>
      <c r="N314" s="495">
        <f>IFERROR(IF(AND(N305=""),"",VLOOKUP(N305,Marks,58,0)),"")</f>
        <v>161</v>
      </c>
      <c r="O314" s="73" t="str">
        <f>IFERROR(IF(AND(N305=""),"",VLOOKUP(N305,Marks,64,0)),"")</f>
        <v>B</v>
      </c>
      <c r="P314" s="201" t="str">
        <f>IFERROR(IF(AND(N305=""),"",VLOOKUP(N305,Marks,62,0)),"")</f>
        <v>P</v>
      </c>
      <c r="Q314" s="1006"/>
      <c r="R314" s="410" t="str">
        <f>IF('Result Sheet'!$AV$208="","",'Result Sheet'!$AV$208)</f>
        <v>गणित</v>
      </c>
      <c r="S314" s="497">
        <f>IFERROR(IF(AND(AD305=""),"",VLOOKUP(AD305,Marks,47,0)),"")</f>
        <v>10</v>
      </c>
      <c r="T314" s="497">
        <f>IFERROR(IF(AND(AD305=""),"",VLOOKUP(AD305,Marks,48,0)),"")</f>
        <v>9</v>
      </c>
      <c r="U314" s="497">
        <f>IFERROR(IF(AND(AD305=""),"",VLOOKUP(AD305,Marks,49,0)),"")</f>
        <v>8</v>
      </c>
      <c r="V314" s="496">
        <f>IFERROR(IF(AND(AD305=""),"",VLOOKUP(AD305,Marks,50,0)),"")</f>
        <v>27</v>
      </c>
      <c r="W314" s="497">
        <f>IFERROR(IF(AND(AD305=""),"",VLOOKUP(AD305,Marks,51,0)),"")</f>
        <v>29</v>
      </c>
      <c r="X314" s="497">
        <f>IFERROR(IF(AND(AD305=""),"",VLOOKUP(AD305,Marks,52,0)),"")</f>
        <v>14</v>
      </c>
      <c r="Y314" s="496">
        <f>IFERROR(IF(AND(AD305=""),"",VLOOKUP(AD305,Marks,53,0)),"")</f>
        <v>43</v>
      </c>
      <c r="Z314" s="494">
        <f>IFERROR(IF(AND(AD305=""),"",VLOOKUP(AD305,Marks,54,0)),"")</f>
        <v>70</v>
      </c>
      <c r="AA314" s="497">
        <f>IFERROR(IF(AND(AD305=""),"",VLOOKUP(AD305,Marks,55,0)),"")</f>
        <v>58</v>
      </c>
      <c r="AB314" s="497">
        <f>IFERROR(IF(AND(AD305=""),"",VLOOKUP(AD305,Marks,56,0)),"")</f>
        <v>37</v>
      </c>
      <c r="AC314" s="496">
        <f>IFERROR(IF(AND(AD305=""),"",VLOOKUP(AD305,Marks,57,0)),"")</f>
        <v>95</v>
      </c>
      <c r="AD314" s="495">
        <f>IFERROR(IF(AND(AD305=""),"",VLOOKUP(AD305,Marks,58,0)),"")</f>
        <v>165</v>
      </c>
      <c r="AE314" s="73" t="str">
        <f>IFERROR(IF(AND(AD305=""),"",VLOOKUP(AD305,Marks,64,0)),"")</f>
        <v>B</v>
      </c>
      <c r="AF314" s="201" t="str">
        <f>IFERROR(IF(AND(AD305=""),"",VLOOKUP(AD305,Marks,62,0)),"")</f>
        <v>P</v>
      </c>
      <c r="AJ314" s="499"/>
      <c r="AK314" s="499"/>
      <c r="AL314" s="499"/>
      <c r="AM314" s="499"/>
    </row>
    <row r="315" spans="1:39" s="41" customFormat="1" ht="21" customHeight="1">
      <c r="A315" s="92">
        <f>IF(N305="","",A314+1)</f>
        <v>18</v>
      </c>
      <c r="B315" s="410" t="str">
        <f>IF('Result Sheet'!$BN$208="","",'Result Sheet'!$BN$208)</f>
        <v>पर्यावरण अध्ययन</v>
      </c>
      <c r="C315" s="497">
        <f>IFERROR(IF(AND(N305=""),"",VLOOKUP(N305,Marks,65,0)),"")</f>
        <v>10</v>
      </c>
      <c r="D315" s="497">
        <f>IFERROR(IF(AND(N305=""),"",VLOOKUP(N305,Marks,66,0)),"")</f>
        <v>10</v>
      </c>
      <c r="E315" s="497">
        <f>IFERROR(IF(AND(N305=""),"",VLOOKUP(N305,Marks,67,0)),"")</f>
        <v>9</v>
      </c>
      <c r="F315" s="496">
        <f>IFERROR(IF(AND(N305=""),"",VLOOKUP(N305,Marks,68,0)),"")</f>
        <v>29</v>
      </c>
      <c r="G315" s="497">
        <f>IFERROR(IF(AND(N305=""),"",VLOOKUP(N305,Marks,69,0)),"")</f>
        <v>35</v>
      </c>
      <c r="H315" s="497">
        <f>IFERROR(IF(AND(N305=""),"",VLOOKUP(N305,Marks,70,0)),"")</f>
        <v>18</v>
      </c>
      <c r="I315" s="496">
        <f>IFERROR(IF(AND(N305=""),"",VLOOKUP(N305,Marks,71,0)),"")</f>
        <v>53</v>
      </c>
      <c r="J315" s="494">
        <f>IFERROR(IF(AND(N305=""),"",VLOOKUP(N305,Marks,72,0)),"")</f>
        <v>82</v>
      </c>
      <c r="K315" s="497">
        <f>IFERROR(IF(AND(N305=""),"",VLOOKUP(N305,Marks,73,0)),"")</f>
        <v>51</v>
      </c>
      <c r="L315" s="497">
        <f>IFERROR(IF(AND(N305=""),"",VLOOKUP(N305,Marks,74,0)),"")</f>
        <v>37</v>
      </c>
      <c r="M315" s="496">
        <f>IFERROR(IF(AND(N305=""),"",VLOOKUP(N305,Marks,75,0)),"")</f>
        <v>88</v>
      </c>
      <c r="N315" s="495">
        <f>IFERROR(IF(AND(N305=""),"",VLOOKUP(N305,Marks,76,0)),"")</f>
        <v>170</v>
      </c>
      <c r="O315" s="73" t="str">
        <f>IFERROR(IF(AND(N305=""),"",VLOOKUP(N305,Marks,82,0)),"")</f>
        <v>B</v>
      </c>
      <c r="P315" s="201" t="str">
        <f>IFERROR(IF(AND(N305=""),"",VLOOKUP(N305,Marks,80,0)),"")</f>
        <v>P</v>
      </c>
      <c r="Q315" s="1006"/>
      <c r="R315" s="410" t="str">
        <f>IF('Result Sheet'!$BN$208="","",'Result Sheet'!$BN$208)</f>
        <v>पर्यावरण अध्ययन</v>
      </c>
      <c r="S315" s="497">
        <f>IFERROR(IF(AND(AD305=""),"",VLOOKUP(AD305,Marks,65,0)),"")</f>
        <v>10</v>
      </c>
      <c r="T315" s="497">
        <f>IFERROR(IF(AND(AD305=""),"",VLOOKUP(AD305,Marks,66,0)),"")</f>
        <v>10</v>
      </c>
      <c r="U315" s="497">
        <f>IFERROR(IF(AND(AD305=""),"",VLOOKUP(AD305,Marks,67,0)),"")</f>
        <v>9</v>
      </c>
      <c r="V315" s="496">
        <f>IFERROR(IF(AND(AD305=""),"",VLOOKUP(AD305,Marks,68,0)),"")</f>
        <v>29</v>
      </c>
      <c r="W315" s="497">
        <f>IFERROR(IF(AND(AD305=""),"",VLOOKUP(AD305,Marks,69,0)),"")</f>
        <v>36</v>
      </c>
      <c r="X315" s="497">
        <f>IFERROR(IF(AND(AD305=""),"",VLOOKUP(AD305,Marks,70,0)),"")</f>
        <v>18</v>
      </c>
      <c r="Y315" s="496">
        <f>IFERROR(IF(AND(AD305=""),"",VLOOKUP(AD305,Marks,71,0)),"")</f>
        <v>54</v>
      </c>
      <c r="Z315" s="494">
        <f>IFERROR(IF(AND(AD305=""),"",VLOOKUP(AD305,Marks,72,0)),"")</f>
        <v>83</v>
      </c>
      <c r="AA315" s="497">
        <f>IFERROR(IF(AND(AD305=""),"",VLOOKUP(AD305,Marks,73,0)),"")</f>
        <v>52</v>
      </c>
      <c r="AB315" s="497">
        <f>IFERROR(IF(AND(AD305=""),"",VLOOKUP(AD305,Marks,74,0)),"")</f>
        <v>37</v>
      </c>
      <c r="AC315" s="496">
        <f>IFERROR(IF(AND(AD305=""),"",VLOOKUP(AD305,Marks,75,0)),"")</f>
        <v>89</v>
      </c>
      <c r="AD315" s="495">
        <f>IFERROR(IF(AND(AD305=""),"",VLOOKUP(AD305,Marks,76,0)),"")</f>
        <v>172</v>
      </c>
      <c r="AE315" s="73" t="str">
        <f>IFERROR(IF(AND(AD305=""),"",VLOOKUP(AD305,Marks,82,0)),"")</f>
        <v>A</v>
      </c>
      <c r="AF315" s="201" t="str">
        <f>IFERROR(IF(AND(AD305=""),"",VLOOKUP(AD305,Marks,80,0)),"")</f>
        <v>P</v>
      </c>
      <c r="AJ315" s="499"/>
      <c r="AK315" s="499"/>
      <c r="AL315" s="499"/>
      <c r="AM315" s="499"/>
    </row>
    <row r="316" spans="1:39" s="41" customFormat="1" ht="23.1" customHeight="1">
      <c r="A316" s="92">
        <f>IF(N305="","",A315+1)</f>
        <v>19</v>
      </c>
      <c r="B316" s="284" t="str">
        <f>IF('Master sheet'!$D$14="Hindi","कुल योग","Total")</f>
        <v>कुल योग</v>
      </c>
      <c r="C316" s="494">
        <f>IF(AND(N305=""),"",IF(AND(C310="",C312="",C314="",C315=""),"",SUM(C310:C315)))</f>
        <v>49</v>
      </c>
      <c r="D316" s="494">
        <f>IF(AND(N305=""),"",IF(AND(D310="",D312="",D314="",D315=""),"",SUM(D310:D315)))</f>
        <v>46</v>
      </c>
      <c r="E316" s="494">
        <f>IF(AND(N305=""),"",IF(AND(E310="",E312="",E314="",E315=""),"",SUM(E310:E315)))</f>
        <v>47</v>
      </c>
      <c r="F316" s="494">
        <f>IF(AND(N305=""),"",IF(AND(F310="",F312="",F314="",F315=""),"",SUM(F310:F315)))</f>
        <v>142</v>
      </c>
      <c r="G316" s="494">
        <f>IF(AND(N305=""),"",IF(AND(G310="",G312="",G314="",G315=""),"",SUM(G310:G315)))</f>
        <v>209</v>
      </c>
      <c r="H316" s="494">
        <f>IF(AND(N305=""),"",IF(AND(H310="",H312="",H314="",H315=""),"",SUM(H310:H315)))</f>
        <v>90</v>
      </c>
      <c r="I316" s="494">
        <f>IF(AND(N305=""),"",IF(AND(I310="",I312="",I314="",I315=""),"",SUM(I310:I315)))</f>
        <v>299</v>
      </c>
      <c r="J316" s="494">
        <f>IF(AND(N305=""),"",IF(AND(J310="",J312="",J314="",J315=""),"",SUM(J310:J315)))</f>
        <v>441</v>
      </c>
      <c r="K316" s="494">
        <f>IF(AND(N305=""),"",IF(AND(K310="",K312="",K314="",K315=""),"",SUM(K310:K315)))</f>
        <v>260</v>
      </c>
      <c r="L316" s="494">
        <f>IF(AND(N305=""),"",IF(AND(L310="",L312="",L314="",L315=""),"",SUM(L310:L315)))</f>
        <v>189</v>
      </c>
      <c r="M316" s="494">
        <f>IF(AND(N305=""),"",IF(AND(M310="",M312="",M314="",M315=""),"",SUM(M310:M315)))</f>
        <v>449</v>
      </c>
      <c r="N316" s="494">
        <f>IF(AND(N305=""),"",IF(AND(N310="",N312="",N314="",N315=""),"",SUM(N310:N315)))</f>
        <v>890</v>
      </c>
      <c r="O316" s="492" t="str">
        <f>IFERROR(IF(AND(N305=""),"",VLOOKUP(N305,Marks,152,0)),"")</f>
        <v>B</v>
      </c>
      <c r="P316" s="493" t="str">
        <f>IF(AND(P310="P",P312="P",P314="P",P315="P"),"P","")</f>
        <v>P</v>
      </c>
      <c r="Q316" s="1006"/>
      <c r="R316" s="284" t="str">
        <f>IF('Master sheet'!$D$14="Hindi","कुल योग","Total")</f>
        <v>कुल योग</v>
      </c>
      <c r="S316" s="494">
        <f>IF(AND(AD305=""),"",IF(AND(S310="",S312="",S314="",S315=""),"",SUM(S310:S315)))</f>
        <v>49</v>
      </c>
      <c r="T316" s="494">
        <f>IF(AND(AD305=""),"",IF(AND(T310="",T312="",T314="",T315=""),"",SUM(T310:T315)))</f>
        <v>46</v>
      </c>
      <c r="U316" s="494">
        <f>IF(AND(AD305=""),"",IF(AND(U310="",U312="",U314="",U315=""),"",SUM(U310:U315)))</f>
        <v>47</v>
      </c>
      <c r="V316" s="494">
        <f>IF(AND(AD305=""),"",IF(AND(V310="",V312="",V314="",V315=""),"",SUM(V310:V315)))</f>
        <v>142</v>
      </c>
      <c r="W316" s="494">
        <f>IF(AND(AD305=""),"",IF(AND(W310="",W312="",W314="",W315=""),"",SUM(W310:W315)))</f>
        <v>205</v>
      </c>
      <c r="X316" s="494">
        <f>IF(AND(AD305=""),"",IF(AND(X310="",X312="",X314="",X315=""),"",SUM(X310:X315)))</f>
        <v>90</v>
      </c>
      <c r="Y316" s="494">
        <f>IF(AND(AD305=""),"",IF(AND(Y310="",Y312="",Y314="",Y315=""),"",SUM(Y310:Y315)))</f>
        <v>295</v>
      </c>
      <c r="Z316" s="494">
        <f>IF(AND(AD305=""),"",IF(AND(Z310="",Z312="",Z314="",Z315=""),"",SUM(Z310:Z315)))</f>
        <v>437</v>
      </c>
      <c r="AA316" s="494">
        <f>IF(AND(AD305=""),"",IF(AND(AA310="",AA312="",AA314="",AA315=""),"",SUM(AA310:AA315)))</f>
        <v>266</v>
      </c>
      <c r="AB316" s="494">
        <f>IF(AND(AD305=""),"",IF(AND(AB310="",AB312="",AB314="",AB315=""),"",SUM(AB310:AB315)))</f>
        <v>190</v>
      </c>
      <c r="AC316" s="494">
        <f>IF(AND(AD305=""),"",IF(AND(AC310="",AC312="",AC314="",AC315=""),"",SUM(AC310:AC315)))</f>
        <v>456</v>
      </c>
      <c r="AD316" s="494">
        <f>IF(AND(AD305=""),"",IF(AND(AD310="",AD312="",AD314="",AD315=""),"",SUM(AD310:AD315)))</f>
        <v>893</v>
      </c>
      <c r="AE316" s="492" t="str">
        <f>IFERROR(IF(AND(AD305=""),"",VLOOKUP(AD305,Marks,152,0)),"")</f>
        <v>B</v>
      </c>
      <c r="AF316" s="493" t="str">
        <f>IF(AND(AF310="P",AF312="P",AF314="P",AF315="P"),"P","")</f>
        <v>P</v>
      </c>
      <c r="AJ316" s="499"/>
      <c r="AK316" s="499"/>
      <c r="AL316" s="499"/>
      <c r="AM316" s="499"/>
    </row>
    <row r="317" spans="1:39" s="41" customFormat="1" ht="21" customHeight="1">
      <c r="A317" s="92">
        <f>IF(N305="","",A316+1)</f>
        <v>20</v>
      </c>
      <c r="B317" s="964" t="str">
        <f>IF('Master sheet'!$D$14="Hindi","अतिरिक्त विषय ","Extra Subject")</f>
        <v xml:space="preserve">अतिरिक्त विषय </v>
      </c>
      <c r="C317" s="964"/>
      <c r="D317" s="964"/>
      <c r="E317" s="964"/>
      <c r="F317" s="964"/>
      <c r="G317" s="964"/>
      <c r="H317" s="964"/>
      <c r="I317" s="964"/>
      <c r="J317" s="964"/>
      <c r="K317" s="964"/>
      <c r="L317" s="964"/>
      <c r="M317" s="964"/>
      <c r="N317" s="964"/>
      <c r="O317" s="964"/>
      <c r="P317" s="964"/>
      <c r="Q317" s="1006"/>
      <c r="R317" s="964" t="str">
        <f>IF('Master sheet'!$D$14="Hindi","अतिरिक्त विषय ","Extra Subject")</f>
        <v xml:space="preserve">अतिरिक्त विषय </v>
      </c>
      <c r="S317" s="964"/>
      <c r="T317" s="964"/>
      <c r="U317" s="964"/>
      <c r="V317" s="964"/>
      <c r="W317" s="964"/>
      <c r="X317" s="964"/>
      <c r="Y317" s="964"/>
      <c r="Z317" s="964"/>
      <c r="AA317" s="964"/>
      <c r="AB317" s="964"/>
      <c r="AC317" s="964"/>
      <c r="AD317" s="964"/>
      <c r="AE317" s="964"/>
      <c r="AF317" s="964"/>
      <c r="AJ317" s="499"/>
      <c r="AK317" s="499"/>
      <c r="AL317" s="499"/>
      <c r="AM317" s="499"/>
    </row>
    <row r="318" spans="1:39" s="41" customFormat="1" ht="21" customHeight="1">
      <c r="A318" s="92">
        <f>IF(N305="","",A317+1)</f>
        <v>21</v>
      </c>
      <c r="B318" s="286" t="str">
        <f>IF('Result Sheet'!$CF$208="","",'Result Sheet'!$CF$208)</f>
        <v>कंप्यूटर</v>
      </c>
      <c r="C318" s="497">
        <f>IFERROR(IF(AND(N305=""),"",VLOOKUP(N305,Marks,83,0)),"")</f>
        <v>9</v>
      </c>
      <c r="D318" s="497">
        <f>IFERROR(IF(AND(N305=""),"",VLOOKUP(N305,Marks,84,0)),"")</f>
        <v>8</v>
      </c>
      <c r="E318" s="497">
        <f>IFERROR(IF(AND(N305=""),"",VLOOKUP(N305,Marks,85,0)),"")</f>
        <v>10</v>
      </c>
      <c r="F318" s="496">
        <f>IFERROR(IF(AND(N305=""),"",VLOOKUP(N305,Marks,86,0)),"")</f>
        <v>27</v>
      </c>
      <c r="G318" s="497">
        <f>IFERROR(IF(AND(N305=""),"",VLOOKUP(N305,Marks,87,0)),"")</f>
        <v>20</v>
      </c>
      <c r="H318" s="497">
        <f>IFERROR(IF(AND(N305=""),"",VLOOKUP(N305,Marks,88,0)),"")</f>
        <v>45</v>
      </c>
      <c r="I318" s="496">
        <f>IFERROR(IF(AND(N305=""),"",VLOOKUP(N305,Marks,89,0)),"")</f>
        <v>65</v>
      </c>
      <c r="J318" s="495">
        <f>IFERROR(IF(AND(N305=""),"",VLOOKUP(N305,Marks,90,0)),"")</f>
        <v>92</v>
      </c>
      <c r="K318" s="497">
        <f>IFERROR(IF(AND(N305=""),"",VLOOKUP(N305,Marks,91,0)),"")</f>
        <v>38</v>
      </c>
      <c r="L318" s="497">
        <f>IFERROR(IF(AND(N305=""),"",VLOOKUP(N305,Marks,92,0)),"")</f>
        <v>48</v>
      </c>
      <c r="M318" s="496">
        <f>IFERROR(IF(AND(N305=""),"",VLOOKUP(N305,Marks,93,0)),"")</f>
        <v>86</v>
      </c>
      <c r="N318" s="495">
        <f>IFERROR(IF(AND(N305=""),"",VLOOKUP(N305,Marks,94,0)),"")</f>
        <v>178</v>
      </c>
      <c r="O318" s="73" t="str">
        <f>IFERROR(IF(AND(N305=""),"",VLOOKUP(N305,Marks,98,0)),"")</f>
        <v>A</v>
      </c>
      <c r="P318" s="201" t="str">
        <f>IFERROR(IF(AND(N305=""),"",VLOOKUP(N305,Marks,97,0)),"")</f>
        <v>P</v>
      </c>
      <c r="Q318" s="1006"/>
      <c r="R318" s="286" t="str">
        <f>IF('Result Sheet'!$CF$208="","",'Result Sheet'!$CF$208)</f>
        <v>कंप्यूटर</v>
      </c>
      <c r="S318" s="497">
        <f>IFERROR(IF(AND(AD305=""),"",VLOOKUP(AD305,Marks,83,0)),"")</f>
        <v>9</v>
      </c>
      <c r="T318" s="497">
        <f>IFERROR(IF(AND(AD305=""),"",VLOOKUP(AD305,Marks,84,0)),"")</f>
        <v>8</v>
      </c>
      <c r="U318" s="497">
        <f>IFERROR(IF(AND(AD305=""),"",VLOOKUP(AD305,Marks,85,0)),"")</f>
        <v>10</v>
      </c>
      <c r="V318" s="496">
        <f>IFERROR(IF(AND(AD305=""),"",VLOOKUP(AD305,Marks,86,0)),"")</f>
        <v>27</v>
      </c>
      <c r="W318" s="497">
        <f>IFERROR(IF(AND(AD305=""),"",VLOOKUP(AD305,Marks,87,0)),"")</f>
        <v>20</v>
      </c>
      <c r="X318" s="497">
        <f>IFERROR(IF(AND(AD305=""),"",VLOOKUP(AD305,Marks,88,0)),"")</f>
        <v>45</v>
      </c>
      <c r="Y318" s="496">
        <f>IFERROR(IF(AND(AD305=""),"",VLOOKUP(AD305,Marks,89,0)),"")</f>
        <v>65</v>
      </c>
      <c r="Z318" s="495">
        <f>IFERROR(IF(AND(AD305=""),"",VLOOKUP(AD305,Marks,90,0)),"")</f>
        <v>92</v>
      </c>
      <c r="AA318" s="497">
        <f>IFERROR(IF(AND(AD305=""),"",VLOOKUP(AD305,Marks,91,0)),"")</f>
        <v>38</v>
      </c>
      <c r="AB318" s="497">
        <f>IFERROR(IF(AND(AD305=""),"",VLOOKUP(AD305,Marks,92,0)),"")</f>
        <v>48</v>
      </c>
      <c r="AC318" s="496">
        <f>IFERROR(IF(AND(AD305=""),"",VLOOKUP(AD305,Marks,93,0)),"")</f>
        <v>86</v>
      </c>
      <c r="AD318" s="495">
        <f>IFERROR(IF(AND(AD305=""),"",VLOOKUP(AD305,Marks,94,0)),"")</f>
        <v>178</v>
      </c>
      <c r="AE318" s="73" t="str">
        <f>IFERROR(IF(AND(AD305=""),"",VLOOKUP(AD305,Marks,98,0)),"")</f>
        <v>A</v>
      </c>
      <c r="AF318" s="201" t="str">
        <f>IFERROR(IF(AND(AD305=""),"",VLOOKUP(AD305,Marks,97,0)),"")</f>
        <v>P</v>
      </c>
      <c r="AJ318" s="499"/>
      <c r="AK318" s="499"/>
      <c r="AL318" s="499"/>
      <c r="AM318" s="499"/>
    </row>
    <row r="319" spans="1:39" s="337" customFormat="1" ht="18.95" customHeight="1">
      <c r="A319" s="92">
        <f>IF(N305="","",A318+1)</f>
        <v>22</v>
      </c>
      <c r="B319" s="286" t="str">
        <f>IF('Result Sheet'!$CV$208="","",'Result Sheet'!$CV$208)</f>
        <v>सामान्य ज्ञान</v>
      </c>
      <c r="C319" s="497">
        <f>IFERROR(IF(AND(N305=""),"",VLOOKUP(N305,Marks,99,0)),"")</f>
        <v>8</v>
      </c>
      <c r="D319" s="497">
        <f>IFERROR(IF(AND(N305=""),"",VLOOKUP(N305,Marks,100,0)),"")</f>
        <v>7</v>
      </c>
      <c r="E319" s="497">
        <f>IFERROR(IF(AND(N305=""),"",VLOOKUP(N305,Marks,101,0)),"")</f>
        <v>9</v>
      </c>
      <c r="F319" s="496">
        <f>IFERROR(IF(AND(N305=""),"",VLOOKUP(N305,Marks,102,0)),"")</f>
        <v>24</v>
      </c>
      <c r="G319" s="497">
        <f>IFERROR(IF(AND(N305=""),"",VLOOKUP(N305,Marks,103,0)),"")</f>
        <v>42</v>
      </c>
      <c r="H319" s="497">
        <f>IFERROR(IF(AND(N305=""),"",VLOOKUP(N305,Marks,104,0)),"")</f>
        <v>18</v>
      </c>
      <c r="I319" s="496">
        <f>IFERROR(IF(AND(N305=""),"",VLOOKUP(N305,Marks,105,0)),"")</f>
        <v>60</v>
      </c>
      <c r="J319" s="495">
        <f>IFERROR(IF(AND(N305=""),"",VLOOKUP(N305,Marks,106,0)),"")</f>
        <v>84</v>
      </c>
      <c r="K319" s="497">
        <f>IFERROR(IF(AND(N305=""),"",VLOOKUP(N305,Marks,107,0)),"")</f>
        <v>49</v>
      </c>
      <c r="L319" s="497">
        <f>IFERROR(IF(AND(N305=""),"",VLOOKUP(N305,Marks,108,0)),"")</f>
        <v>35</v>
      </c>
      <c r="M319" s="496">
        <f>IFERROR(IF(AND(N305=""),"",VLOOKUP(N305,Marks,109,0)),"")</f>
        <v>84</v>
      </c>
      <c r="N319" s="495">
        <f>IFERROR(IF(AND(N305=""),"",VLOOKUP(N305,Marks,110,0)),"")</f>
        <v>168</v>
      </c>
      <c r="O319" s="73" t="str">
        <f>IFERROR(IF(AND(N305=""),"",VLOOKUP(N305,Marks,114,0)),"")</f>
        <v>B</v>
      </c>
      <c r="P319" s="201" t="str">
        <f>IFERROR(IF(AND(N305=""),"",VLOOKUP(N305,Marks,113,0)),"")</f>
        <v>P</v>
      </c>
      <c r="Q319" s="1006"/>
      <c r="R319" s="286" t="str">
        <f>IF('Result Sheet'!$CV$208="","",'Result Sheet'!$CV$208)</f>
        <v>सामान्य ज्ञान</v>
      </c>
      <c r="S319" s="497">
        <f>IFERROR(IF(AND(AD305=""),"",VLOOKUP(AD305,Marks,99,0)),"")</f>
        <v>8</v>
      </c>
      <c r="T319" s="497">
        <f>IFERROR(IF(AND(AD305=""),"",VLOOKUP(AD305,Marks,100,0)),"")</f>
        <v>7</v>
      </c>
      <c r="U319" s="497">
        <f>IFERROR(IF(AND(AD305=""),"",VLOOKUP(AD305,Marks,101,0)),"")</f>
        <v>9</v>
      </c>
      <c r="V319" s="496">
        <f>IFERROR(IF(AND(AD305=""),"",VLOOKUP(AD305,Marks,102,0)),"")</f>
        <v>24</v>
      </c>
      <c r="W319" s="497">
        <f>IFERROR(IF(AND(AD305=""),"",VLOOKUP(AD305,Marks,103,0)),"")</f>
        <v>41</v>
      </c>
      <c r="X319" s="497">
        <f>IFERROR(IF(AND(AD305=""),"",VLOOKUP(AD305,Marks,104,0)),"")</f>
        <v>18</v>
      </c>
      <c r="Y319" s="496">
        <f>IFERROR(IF(AND(AD305=""),"",VLOOKUP(AD305,Marks,105,0)),"")</f>
        <v>59</v>
      </c>
      <c r="Z319" s="495">
        <f>IFERROR(IF(AND(AD305=""),"",VLOOKUP(AD305,Marks,106,0)),"")</f>
        <v>83</v>
      </c>
      <c r="AA319" s="497">
        <f>IFERROR(IF(AND(AD305=""),"",VLOOKUP(AD305,Marks,107,0)),"")</f>
        <v>47</v>
      </c>
      <c r="AB319" s="497">
        <f>IFERROR(IF(AND(AD305=""),"",VLOOKUP(AD305,Marks,108,0)),"")</f>
        <v>36</v>
      </c>
      <c r="AC319" s="496">
        <f>IFERROR(IF(AND(AD305=""),"",VLOOKUP(AD305,Marks,109,0)),"")</f>
        <v>83</v>
      </c>
      <c r="AD319" s="495">
        <f>IFERROR(IF(AND(AD305=""),"",VLOOKUP(AD305,Marks,110,0)),"")</f>
        <v>166</v>
      </c>
      <c r="AE319" s="73" t="str">
        <f>IFERROR(IF(AND(AD305=""),"",VLOOKUP(AD305,Marks,114,0)),"")</f>
        <v>B</v>
      </c>
      <c r="AF319" s="201" t="str">
        <f>IFERROR(IF(AND(AD305=""),"",VLOOKUP(AD305,Marks,113,0)),"")</f>
        <v>P</v>
      </c>
    </row>
    <row r="320" spans="1:39" s="337" customFormat="1" ht="18.95" customHeight="1">
      <c r="A320" s="92">
        <f>IF(N305="","",A319+1)</f>
        <v>23</v>
      </c>
      <c r="B320" s="286"/>
      <c r="C320" s="988" t="str">
        <f>IF('Master sheet'!$D$14="Hindi","प्रथम मूल्यांकन","1st Assessment")</f>
        <v>प्रथम मूल्यांकन</v>
      </c>
      <c r="D320" s="989"/>
      <c r="E320" s="988" t="str">
        <f>IF('Master sheet'!$D$14="Hindi","द्वितीय मूल्यांकन","2nd Assessment")</f>
        <v>द्वितीय मूल्यांकन</v>
      </c>
      <c r="F320" s="989"/>
      <c r="G320" s="988" t="str">
        <f>IF('Master sheet'!$D$14="Hindi","तृतीय मूल्यांकन","3rd Assessment")</f>
        <v>तृतीय मूल्यांकन</v>
      </c>
      <c r="H320" s="989"/>
      <c r="I320" s="988" t="str">
        <f>IF('Master sheet'!$D$14="Hindi","चतुर्थ मूल्यांकन","4th Assessment")</f>
        <v>चतुर्थ मूल्यांकन</v>
      </c>
      <c r="J320" s="989"/>
      <c r="K320" s="988" t="str">
        <f>IF('Master sheet'!$D$14="Hindi","पंचम मूल्यांकन","5th Assessment")</f>
        <v>पंचम मूल्यांकन</v>
      </c>
      <c r="L320" s="989"/>
      <c r="M320" s="992" t="str">
        <f>IF('Master sheet'!$D$14="Hindi","कुल योग ","Total")</f>
        <v xml:space="preserve">कुल योग </v>
      </c>
      <c r="N320" s="993"/>
      <c r="O320" s="990"/>
      <c r="P320" s="991"/>
      <c r="Q320" s="1006"/>
      <c r="R320" s="286"/>
      <c r="S320" s="988" t="str">
        <f>IF('Master sheet'!$D$14="Hindi","प्रथम मूल्यांकन","1st Assessment")</f>
        <v>प्रथम मूल्यांकन</v>
      </c>
      <c r="T320" s="989"/>
      <c r="U320" s="988" t="str">
        <f>IF('Master sheet'!$D$14="Hindi","द्वितीय मूल्यांकन","2nd Assessment")</f>
        <v>द्वितीय मूल्यांकन</v>
      </c>
      <c r="V320" s="989"/>
      <c r="W320" s="988" t="str">
        <f>IF('Master sheet'!$D$14="Hindi","तृतीय मूल्यांकन","3rd Assessment")</f>
        <v>तृतीय मूल्यांकन</v>
      </c>
      <c r="X320" s="989"/>
      <c r="Y320" s="988" t="str">
        <f>IF('Master sheet'!$D$14="Hindi","चतुर्थ मूल्यांकन","4th Assessment")</f>
        <v>चतुर्थ मूल्यांकन</v>
      </c>
      <c r="Z320" s="989"/>
      <c r="AA320" s="988" t="str">
        <f>IF('Master sheet'!$D$14="Hindi","पंचम मूल्यांकन","5th Assessment")</f>
        <v>पंचम मूल्यांकन</v>
      </c>
      <c r="AB320" s="989"/>
      <c r="AC320" s="992" t="str">
        <f>IF('Master sheet'!$D$14="Hindi","कुल योग ","Total")</f>
        <v xml:space="preserve">कुल योग </v>
      </c>
      <c r="AD320" s="993"/>
      <c r="AE320" s="990"/>
      <c r="AF320" s="991"/>
    </row>
    <row r="321" spans="1:32" s="337" customFormat="1" ht="18.95" customHeight="1">
      <c r="A321" s="92">
        <f>IF(N305="","",A320+1)</f>
        <v>24</v>
      </c>
      <c r="B321" s="410" t="str">
        <f>IF('Result Sheet'!$DL$208="","",'Result Sheet'!$DL$208)</f>
        <v>कार्यानुभव</v>
      </c>
      <c r="C321" s="951">
        <f>IFERROR(IF(AND(N305=""),"",VLOOKUP(N305,Marks,115,0)),"")</f>
        <v>17</v>
      </c>
      <c r="D321" s="951"/>
      <c r="E321" s="951">
        <f>IFERROR(IF(AND(N305=""),"",VLOOKUP(N305,Marks,116,0)),"")</f>
        <v>16</v>
      </c>
      <c r="F321" s="951"/>
      <c r="G321" s="951">
        <f>IFERROR(IF(AND(N305=""),"",VLOOKUP(N305,Marks,117,0)),"")</f>
        <v>16</v>
      </c>
      <c r="H321" s="951"/>
      <c r="I321" s="951">
        <f>IFERROR(IF(AND(N305=""),"",VLOOKUP(N305,Marks,118,0)),"")</f>
        <v>14</v>
      </c>
      <c r="J321" s="951"/>
      <c r="K321" s="951">
        <f>IFERROR(IF(AND(N305=""),"",VLOOKUP(N305,Marks,119,0)),"")</f>
        <v>17</v>
      </c>
      <c r="L321" s="951"/>
      <c r="M321" s="979">
        <f>IFERROR(IF(AND(N305=""),"",VLOOKUP(N305,Marks,120,0)),"")</f>
        <v>80</v>
      </c>
      <c r="N321" s="979"/>
      <c r="O321" s="411" t="str">
        <f>IFERROR(IF(AND(N305=""),"",VLOOKUP(N305,Marks,124,0)),"")</f>
        <v>A</v>
      </c>
      <c r="P321" s="201" t="str">
        <f>IFERROR(IF(AND(N305=""),"",VLOOKUP(N305,Marks,123,0)),"")</f>
        <v>P</v>
      </c>
      <c r="Q321" s="1006"/>
      <c r="R321" s="410" t="str">
        <f>IF('Result Sheet'!$DL$208="","",'Result Sheet'!$DL$208)</f>
        <v>कार्यानुभव</v>
      </c>
      <c r="S321" s="951">
        <f>IFERROR(IF(AND(AD305=""),"",VLOOKUP(AD305,Marks,115,0)),"")</f>
        <v>0</v>
      </c>
      <c r="T321" s="951"/>
      <c r="U321" s="951">
        <f>IFERROR(IF(AND(AD305=""),"",VLOOKUP(AD305,Marks,116,0)),"")</f>
        <v>0</v>
      </c>
      <c r="V321" s="951"/>
      <c r="W321" s="951">
        <f>IFERROR(IF(AND(AD305=""),"",VLOOKUP(AD305,Marks,117,0)),"")</f>
        <v>0</v>
      </c>
      <c r="X321" s="951"/>
      <c r="Y321" s="951">
        <f>IFERROR(IF(AND(AD305=""),"",VLOOKUP(AD305,Marks,118,0)),"")</f>
        <v>0</v>
      </c>
      <c r="Z321" s="951"/>
      <c r="AA321" s="951">
        <f>IFERROR(IF(AND(AD305=""),"",VLOOKUP(AD305,Marks,119,0)),"")</f>
        <v>0</v>
      </c>
      <c r="AB321" s="951"/>
      <c r="AC321" s="979">
        <f>IFERROR(IF(AND(AD305=""),"",VLOOKUP(AD305,Marks,120,0)),"")</f>
        <v>0</v>
      </c>
      <c r="AD321" s="979"/>
      <c r="AE321" s="411" t="str">
        <f>IFERROR(IF(AND(AD305=""),"",VLOOKUP(AD305,Marks,124,0)),"")</f>
        <v/>
      </c>
      <c r="AF321" s="201" t="str">
        <f>IFERROR(IF(AND(AD305=""),"",VLOOKUP(AD305,Marks,123,0)),"")</f>
        <v/>
      </c>
    </row>
    <row r="322" spans="1:32" s="337" customFormat="1" ht="18.95" customHeight="1">
      <c r="A322" s="92">
        <f>IF(N305="","",A321+1)</f>
        <v>25</v>
      </c>
      <c r="B322" s="410" t="str">
        <f>IF('Result Sheet'!$DV$208="","",'Result Sheet'!$DV$208)</f>
        <v>कला शिक्षा</v>
      </c>
      <c r="C322" s="951">
        <f>IFERROR(IF(AND(N305=""),"",VLOOKUP(N305,Marks,125,0)),"")</f>
        <v>15</v>
      </c>
      <c r="D322" s="951"/>
      <c r="E322" s="951">
        <f>IFERROR(IF(AND(N305=""),"",VLOOKUP(N305,Marks,126,0)),"")</f>
        <v>20</v>
      </c>
      <c r="F322" s="951"/>
      <c r="G322" s="951">
        <f>IFERROR(IF(AND(N305=""),"",VLOOKUP(N305,Marks,127,0)),"")</f>
        <v>15</v>
      </c>
      <c r="H322" s="951"/>
      <c r="I322" s="951">
        <f>IFERROR(IF(AND(N305=""),"",VLOOKUP(N305,Marks,128,0)),"")</f>
        <v>14</v>
      </c>
      <c r="J322" s="951"/>
      <c r="K322" s="951">
        <f>IFERROR(IF(AND(N305=""),"",VLOOKUP(N305,Marks,129,0)),"")</f>
        <v>16</v>
      </c>
      <c r="L322" s="951"/>
      <c r="M322" s="979">
        <f>IFERROR(IF(AND(N305=""),"",VLOOKUP(N305,Marks,130,0)),"")</f>
        <v>80</v>
      </c>
      <c r="N322" s="979"/>
      <c r="O322" s="411" t="str">
        <f>IFERROR(IF(AND(N305=""),"",VLOOKUP(N305,Marks,134,0)),"")</f>
        <v>A</v>
      </c>
      <c r="P322" s="201" t="str">
        <f>IFERROR(IF(AND(N305=""),"",VLOOKUP(N305,Marks,133,0)),"")</f>
        <v>P</v>
      </c>
      <c r="Q322" s="1006"/>
      <c r="R322" s="410" t="str">
        <f>IF('Result Sheet'!$DV$208="","",'Result Sheet'!$DV$208)</f>
        <v>कला शिक्षा</v>
      </c>
      <c r="S322" s="951">
        <f>IFERROR(IF(AND(AD305=""),"",VLOOKUP(AD305,Marks,125,0)),"")</f>
        <v>0</v>
      </c>
      <c r="T322" s="951"/>
      <c r="U322" s="951">
        <f>IFERROR(IF(AND(AD305=""),"",VLOOKUP(AD305,Marks,126,0)),"")</f>
        <v>0</v>
      </c>
      <c r="V322" s="951"/>
      <c r="W322" s="951">
        <f>IFERROR(IF(AND(AD305=""),"",VLOOKUP(AD305,Marks,127,0)),"")</f>
        <v>0</v>
      </c>
      <c r="X322" s="951"/>
      <c r="Y322" s="951">
        <f>IFERROR(IF(AND(AD305=""),"",VLOOKUP(AD305,Marks,128,0)),"")</f>
        <v>0</v>
      </c>
      <c r="Z322" s="951"/>
      <c r="AA322" s="951">
        <f>IFERROR(IF(AND(AD305=""),"",VLOOKUP(AD305,Marks,129,0)),"")</f>
        <v>0</v>
      </c>
      <c r="AB322" s="951"/>
      <c r="AC322" s="979">
        <f>IFERROR(IF(AND(AD305=""),"",VLOOKUP(AD305,Marks,130,0)),"")</f>
        <v>0</v>
      </c>
      <c r="AD322" s="979"/>
      <c r="AE322" s="411" t="str">
        <f>IFERROR(IF(AND(AD305=""),"",VLOOKUP(AD305,Marks,134,0)),"")</f>
        <v/>
      </c>
      <c r="AF322" s="201" t="str">
        <f>IFERROR(IF(AND(AD305=""),"",VLOOKUP(AD305,Marks,133,0)),"")</f>
        <v/>
      </c>
    </row>
    <row r="323" spans="1:32" s="41" customFormat="1" ht="22.5" customHeight="1">
      <c r="A323" s="92">
        <f>IF(N305="","",A322+1)</f>
        <v>26</v>
      </c>
      <c r="B323" s="410" t="str">
        <f>IF('Result Sheet'!$EF$208="","",'Result Sheet'!$EF$208)</f>
        <v>स्वा. एवं शा. शिक्षा</v>
      </c>
      <c r="C323" s="951">
        <f>IFERROR(IF(AND(N305=""),"",VLOOKUP(N305,Marks,135,0)),"")</f>
        <v>20</v>
      </c>
      <c r="D323" s="951"/>
      <c r="E323" s="951">
        <f>IFERROR(IF(AND(N305=""),"",VLOOKUP(N305,Marks,136,0)),"")</f>
        <v>19</v>
      </c>
      <c r="F323" s="951"/>
      <c r="G323" s="951">
        <f>IFERROR(IF(AND(N305=""),"",VLOOKUP(N305,Marks,137,0)),"")</f>
        <v>18</v>
      </c>
      <c r="H323" s="951"/>
      <c r="I323" s="951">
        <f>IFERROR(IF(AND(N305=""),"",VLOOKUP(N305,Marks,138,0)),"")</f>
        <v>15</v>
      </c>
      <c r="J323" s="951"/>
      <c r="K323" s="951">
        <f>IFERROR(IF(AND(N305=""),"",VLOOKUP(N305,Marks,139,0)),"")</f>
        <v>15</v>
      </c>
      <c r="L323" s="951"/>
      <c r="M323" s="979">
        <f>IFERROR(IF(AND(N305=""),"",VLOOKUP(N305,Marks,140,0)),"")</f>
        <v>87</v>
      </c>
      <c r="N323" s="979"/>
      <c r="O323" s="411" t="str">
        <f>IFERROR(IF(AND(N305=""),"",VLOOKUP(N305,Marks,144,0)),"")</f>
        <v>A</v>
      </c>
      <c r="P323" s="201" t="str">
        <f>IFERROR(IF(AND(N305=""),"",VLOOKUP(N305,Marks,143,0)),"")</f>
        <v>P</v>
      </c>
      <c r="Q323" s="1006"/>
      <c r="R323" s="410" t="str">
        <f>IF('Result Sheet'!$EF$208="","",'Result Sheet'!$EF$208)</f>
        <v>स्वा. एवं शा. शिक्षा</v>
      </c>
      <c r="S323" s="951">
        <f>IFERROR(IF(AND(AD305=""),"",VLOOKUP(AD305,Marks,135,0)),"")</f>
        <v>0</v>
      </c>
      <c r="T323" s="951"/>
      <c r="U323" s="951">
        <f>IFERROR(IF(AND(AD305=""),"",VLOOKUP(AD305,Marks,136,0)),"")</f>
        <v>0</v>
      </c>
      <c r="V323" s="951"/>
      <c r="W323" s="951">
        <f>IFERROR(IF(AND(AD305=""),"",VLOOKUP(AD305,Marks,137,0)),"")</f>
        <v>0</v>
      </c>
      <c r="X323" s="951"/>
      <c r="Y323" s="951">
        <f>IFERROR(IF(AND(AD305=""),"",VLOOKUP(AD305,Marks,138,0)),"")</f>
        <v>0</v>
      </c>
      <c r="Z323" s="951"/>
      <c r="AA323" s="951">
        <f>IFERROR(IF(AND(AD305=""),"",VLOOKUP(AD305,Marks,139,0)),"")</f>
        <v>0</v>
      </c>
      <c r="AB323" s="951"/>
      <c r="AC323" s="979">
        <f>IFERROR(IF(AND(AD305=""),"",VLOOKUP(AD305,Marks,140,0)),"")</f>
        <v>0</v>
      </c>
      <c r="AD323" s="979"/>
      <c r="AE323" s="411" t="str">
        <f>IFERROR(IF(AND(AD305=""),"",VLOOKUP(AD305,Marks,144,0)),"")</f>
        <v/>
      </c>
      <c r="AF323" s="201" t="str">
        <f>IFERROR(IF(AND(AD305=""),"",VLOOKUP(AD305,Marks,143,0)),"")</f>
        <v/>
      </c>
    </row>
    <row r="324" spans="1:32" s="41" customFormat="1" ht="21" customHeight="1">
      <c r="A324" s="92">
        <f>IF(N305="","",A323+1)</f>
        <v>27</v>
      </c>
      <c r="B324" s="967" t="str">
        <f>IF('Master sheet'!$D$14="Hindi","कुल कार्य दिवस :-","Total Meeting :-")</f>
        <v>कुल कार्य दिवस :-</v>
      </c>
      <c r="C324" s="967"/>
      <c r="D324" s="967"/>
      <c r="E324" s="980">
        <f>IFERROR(IF(AND(N305=""),"",VLOOKUP(N305,Marks,150,0)),"")</f>
        <v>340</v>
      </c>
      <c r="F324" s="980"/>
      <c r="G324" s="980"/>
      <c r="H324" s="980"/>
      <c r="I324" s="967" t="str">
        <f>IF('Master sheet'!$D$14="Hindi","कुल उपस्थिति :-","Total Attendance :-")</f>
        <v>कुल उपस्थिति :-</v>
      </c>
      <c r="J324" s="967"/>
      <c r="K324" s="967"/>
      <c r="L324" s="967"/>
      <c r="M324" s="976">
        <f>IFERROR(IF(AND(N305=""),"",VLOOKUP(N305,Marks,151,0)),"")</f>
        <v>310</v>
      </c>
      <c r="N324" s="976"/>
      <c r="O324" s="976"/>
      <c r="P324" s="976"/>
      <c r="Q324" s="1006"/>
      <c r="R324" s="967" t="str">
        <f>IF('Master sheet'!$D$14="Hindi","कुल कार्य दिवस :-","Total Meeting :-")</f>
        <v>कुल कार्य दिवस :-</v>
      </c>
      <c r="S324" s="967"/>
      <c r="T324" s="967"/>
      <c r="U324" s="980">
        <f>IFERROR(IF(AND(AD305=""),"",VLOOKUP(AD305,Marks,150,0)),"")</f>
        <v>340</v>
      </c>
      <c r="V324" s="980"/>
      <c r="W324" s="980"/>
      <c r="X324" s="980"/>
      <c r="Y324" s="967" t="str">
        <f>IF('Master sheet'!$D$14="Hindi","कुल उपस्थिति :-","Total Attendance :-")</f>
        <v>कुल उपस्थिति :-</v>
      </c>
      <c r="Z324" s="967"/>
      <c r="AA324" s="967"/>
      <c r="AB324" s="967"/>
      <c r="AC324" s="976">
        <f>IFERROR(IF(AND(AD305=""),"",VLOOKUP(AD305,Marks,151,0)),"")</f>
        <v>310</v>
      </c>
      <c r="AD324" s="976"/>
      <c r="AE324" s="976"/>
      <c r="AF324" s="976"/>
    </row>
    <row r="325" spans="1:32" s="41" customFormat="1" ht="21" customHeight="1">
      <c r="A325" s="92">
        <f>IF(N305="","",A324+1)</f>
        <v>28</v>
      </c>
      <c r="B325" s="967" t="str">
        <f>IF('Master sheet'!$D$14="Hindi","परिणाम :-","Result :-")</f>
        <v>परिणाम :-</v>
      </c>
      <c r="C325" s="967"/>
      <c r="D325" s="967"/>
      <c r="E325" s="977" t="str">
        <f>IFERROR(IF(AND(N305=""),"",VLOOKUP(N305,Marks,149,0)),"")</f>
        <v>कक्षोंन्नति</v>
      </c>
      <c r="F325" s="977"/>
      <c r="G325" s="977"/>
      <c r="H325" s="977"/>
      <c r="I325" s="967" t="str">
        <f>IF('Master sheet'!$D$14="Hindi","परिणाम प्रतिशत में :-","Result in Percentage :-")</f>
        <v>परिणाम प्रतिशत में :-</v>
      </c>
      <c r="J325" s="967"/>
      <c r="K325" s="967"/>
      <c r="L325" s="967"/>
      <c r="M325" s="978">
        <f>IFERROR(IF(AND(N305=""),"",VLOOKUP(N305,Marks,146,0)),"")</f>
        <v>84.285714285714292</v>
      </c>
      <c r="N325" s="978"/>
      <c r="O325" s="978"/>
      <c r="P325" s="978"/>
      <c r="Q325" s="1006"/>
      <c r="R325" s="967" t="str">
        <f>IF('Master sheet'!$D$14="Hindi","परिणाम :-","Result :-")</f>
        <v>परिणाम :-</v>
      </c>
      <c r="S325" s="967"/>
      <c r="T325" s="967"/>
      <c r="U325" s="977" t="str">
        <f>IFERROR(IF(AND(AD305=""),"",VLOOKUP(AD305,Marks,149,0)),"")</f>
        <v>कक्षोंन्नति</v>
      </c>
      <c r="V325" s="977"/>
      <c r="W325" s="977"/>
      <c r="X325" s="977"/>
      <c r="Y325" s="967" t="str">
        <f>IF('Master sheet'!$D$14="Hindi","परिणाम प्रतिशत में :-","Result in Percentage :-")</f>
        <v>परिणाम प्रतिशत में :-</v>
      </c>
      <c r="Z325" s="967"/>
      <c r="AA325" s="967"/>
      <c r="AB325" s="967"/>
      <c r="AC325" s="978">
        <f>IFERROR(IF(AND(AD305=""),"",VLOOKUP(AD305,Marks,146,0)),"")</f>
        <v>84.714285714285708</v>
      </c>
      <c r="AD325" s="978"/>
      <c r="AE325" s="978"/>
      <c r="AF325" s="978"/>
    </row>
    <row r="326" spans="1:32" s="41" customFormat="1" ht="21" customHeight="1">
      <c r="A326" s="92">
        <f>IF(N305="","",A325+1)</f>
        <v>29</v>
      </c>
      <c r="B326" s="967" t="str">
        <f>IF('Master sheet'!$D$14="Hindi","ग्रेड :-","Grade :-")</f>
        <v>ग्रेड :-</v>
      </c>
      <c r="C326" s="967"/>
      <c r="D326" s="967"/>
      <c r="E326" s="973" t="str">
        <f>IFERROR(IF(AND(N305=""),"",VLOOKUP(N305,Marks,152,0)),"")</f>
        <v>B</v>
      </c>
      <c r="F326" s="973"/>
      <c r="G326" s="973"/>
      <c r="H326" s="973"/>
      <c r="I326" s="967" t="str">
        <f>IF('Master sheet'!$D$14="Hindi","कक्षा में स्थान :-","Position in the Class :-")</f>
        <v>कक्षा में स्थान :-</v>
      </c>
      <c r="J326" s="967"/>
      <c r="K326" s="967"/>
      <c r="L326" s="967"/>
      <c r="M326" s="968">
        <f>IFERROR(IF(AND(N305=""),"",VLOOKUP(N305,Marks,148,0)),"")</f>
        <v>17.000000000000298</v>
      </c>
      <c r="N326" s="968"/>
      <c r="O326" s="968"/>
      <c r="P326" s="968"/>
      <c r="Q326" s="1006"/>
      <c r="R326" s="967" t="str">
        <f>IF('Master sheet'!$D$14="Hindi","ग्रेड :-","Grade :-")</f>
        <v>ग्रेड :-</v>
      </c>
      <c r="S326" s="967"/>
      <c r="T326" s="967"/>
      <c r="U326" s="973" t="str">
        <f>IFERROR(IF(AND(AD305=""),"",VLOOKUP(AD305,Marks,152,0)),"")</f>
        <v>B</v>
      </c>
      <c r="V326" s="973"/>
      <c r="W326" s="973"/>
      <c r="X326" s="973"/>
      <c r="Y326" s="967" t="str">
        <f>IF('Master sheet'!$D$14="Hindi","कक्षा में स्थान :-","Position in the Class :-")</f>
        <v>कक्षा में स्थान :-</v>
      </c>
      <c r="Z326" s="967"/>
      <c r="AA326" s="967"/>
      <c r="AB326" s="967"/>
      <c r="AC326" s="968">
        <f>IFERROR(IF(AND(AD305=""),"",VLOOKUP(AD305,Marks,148,0)),"")</f>
        <v>15.999999999999996</v>
      </c>
      <c r="AD326" s="968"/>
      <c r="AE326" s="968"/>
      <c r="AF326" s="968"/>
    </row>
    <row r="327" spans="1:32" s="41" customFormat="1" ht="21" customHeight="1">
      <c r="A327" s="92">
        <f>IF(N305="","",A326+1)</f>
        <v>30</v>
      </c>
      <c r="B327" s="1003" t="str">
        <f>IF('Master sheet'!$D$14="Hindi","परीक्षा परिणाम घोषणा दिनांक :-","Result Declaration Date :-")</f>
        <v>परीक्षा परिणाम घोषणा दिनांक :-</v>
      </c>
      <c r="C327" s="1003"/>
      <c r="D327" s="1003"/>
      <c r="E327" s="984">
        <f>IFERROR(IF(AND(N305=""),"",'Master sheet'!$D$13),"")</f>
        <v>45793</v>
      </c>
      <c r="F327" s="984"/>
      <c r="G327" s="984"/>
      <c r="H327" s="498"/>
      <c r="I327" s="967" t="str">
        <f>IF('Master sheet'!$D$14="Hindi","श्रेणी  :-","Division  :-")</f>
        <v>श्रेणी  :-</v>
      </c>
      <c r="J327" s="967"/>
      <c r="K327" s="967"/>
      <c r="L327" s="967"/>
      <c r="M327" s="974" t="str">
        <f>IFERROR(IF(AND(N305=""),"",VLOOKUP(N305,Marks,147,0)),"")</f>
        <v>I</v>
      </c>
      <c r="N327" s="974"/>
      <c r="O327" s="974"/>
      <c r="P327" s="974"/>
      <c r="Q327" s="1006"/>
      <c r="R327" s="1003" t="str">
        <f>IF('Master sheet'!$D$14="Hindi","परीक्षा परिणाम घोषणा दिनांक :-","Result Declaration Date :-")</f>
        <v>परीक्षा परिणाम घोषणा दिनांक :-</v>
      </c>
      <c r="S327" s="1003"/>
      <c r="T327" s="1003"/>
      <c r="U327" s="984">
        <f>IFERROR(IF(AND(AD305=""),"",'Master sheet'!$D$13),"")</f>
        <v>45793</v>
      </c>
      <c r="V327" s="984"/>
      <c r="W327" s="984"/>
      <c r="X327" s="498"/>
      <c r="Y327" s="967" t="str">
        <f>IF('Master sheet'!$D$14="Hindi","श्रेणी  :-","Division  :-")</f>
        <v>श्रेणी  :-</v>
      </c>
      <c r="Z327" s="967"/>
      <c r="AA327" s="967"/>
      <c r="AB327" s="967"/>
      <c r="AC327" s="974" t="str">
        <f>IFERROR(IF(AND(AD305=""),"",VLOOKUP(AD305,Marks,147,0)),"")</f>
        <v>I</v>
      </c>
      <c r="AD327" s="974"/>
      <c r="AE327" s="974"/>
      <c r="AF327" s="974"/>
    </row>
    <row r="328" spans="1:32" s="41" customFormat="1" ht="39" customHeight="1">
      <c r="A328" s="92">
        <f>IF(N305="","",A327+1)</f>
        <v>31</v>
      </c>
      <c r="B328" s="981" t="str">
        <f>IFERROR(IF(AND(N305=""),"",'Result Sheet'!$EV$211),"")</f>
        <v>( PRADIP SINGH RAJAWAT )</v>
      </c>
      <c r="C328" s="981"/>
      <c r="D328" s="981"/>
      <c r="E328" s="981"/>
      <c r="F328" s="982" t="str">
        <f>IF(AND(N305=""),"",CONCATENATE("(",'Master sheet'!$D$17," )"))</f>
        <v>(Suresh Kumar )</v>
      </c>
      <c r="G328" s="982"/>
      <c r="H328" s="982"/>
      <c r="I328" s="982"/>
      <c r="J328" s="982"/>
      <c r="K328" s="982" t="str">
        <f>IF(AND(N305=""),"",CONCATENATE("(",'Master sheet'!$D$15," )"))</f>
        <v>(USHA PALIYA )</v>
      </c>
      <c r="L328" s="982"/>
      <c r="M328" s="982"/>
      <c r="N328" s="982"/>
      <c r="O328" s="982"/>
      <c r="P328" s="982"/>
      <c r="Q328" s="1006"/>
      <c r="R328" s="981" t="str">
        <f>IFERROR(IF(AND(AD305=""),"",'Result Sheet'!$EV$211),"")</f>
        <v>( PRADIP SINGH RAJAWAT )</v>
      </c>
      <c r="S328" s="981"/>
      <c r="T328" s="981"/>
      <c r="U328" s="981"/>
      <c r="V328" s="982" t="str">
        <f>IF(AND(AD305=""),"",CONCATENATE("(",'Master sheet'!$D$17," )"))</f>
        <v>(Suresh Kumar )</v>
      </c>
      <c r="W328" s="982"/>
      <c r="X328" s="982"/>
      <c r="Y328" s="982"/>
      <c r="Z328" s="982"/>
      <c r="AA328" s="982" t="str">
        <f>IF(AND(AD305=""),"",CONCATENATE("(",'Master sheet'!$D$15," )"))</f>
        <v>(USHA PALIYA )</v>
      </c>
      <c r="AB328" s="982"/>
      <c r="AC328" s="982"/>
      <c r="AD328" s="982"/>
      <c r="AE328" s="982"/>
      <c r="AF328" s="982"/>
    </row>
    <row r="329" spans="1:32" s="41" customFormat="1" ht="21" customHeight="1">
      <c r="A329" s="92">
        <f>IF(N305="","",A328+1)</f>
        <v>32</v>
      </c>
      <c r="B329" s="949" t="str">
        <f>IF('Master sheet'!$D$14="Hindi","हस्ताक्षर कक्षाध्यापक","Signature of the class teacher")</f>
        <v>हस्ताक्षर कक्षाध्यापक</v>
      </c>
      <c r="C329" s="949"/>
      <c r="D329" s="949"/>
      <c r="E329" s="949"/>
      <c r="F329" s="949" t="str">
        <f>IF('Master sheet'!$D$14="Hindi","हस्ताक्षर परीक्षा प्रभारी","Signature of the exam. Incharge")</f>
        <v>हस्ताक्षर परीक्षा प्रभारी</v>
      </c>
      <c r="G329" s="949"/>
      <c r="H329" s="949"/>
      <c r="I329" s="949"/>
      <c r="J329" s="949"/>
      <c r="K329" s="949" t="str">
        <f>IF('Master sheet'!$D$14="Hindi","हस्ताक्षर संस्था प्रधान","Head of Institute's Signature")</f>
        <v>हस्ताक्षर संस्था प्रधान</v>
      </c>
      <c r="L329" s="949"/>
      <c r="M329" s="949"/>
      <c r="N329" s="949"/>
      <c r="O329" s="949"/>
      <c r="P329" s="949"/>
      <c r="Q329" s="1006"/>
      <c r="R329" s="949" t="str">
        <f>IF('Master sheet'!$D$14="Hindi","हस्ताक्षर कक्षाध्यापक","Signature of the class teacher")</f>
        <v>हस्ताक्षर कक्षाध्यापक</v>
      </c>
      <c r="S329" s="949"/>
      <c r="T329" s="949"/>
      <c r="U329" s="949"/>
      <c r="V329" s="949" t="str">
        <f>IF('Master sheet'!$D$14="Hindi","हस्ताक्षर परीक्षा प्रभारी","Signature of the exam. Incharge")</f>
        <v>हस्ताक्षर परीक्षा प्रभारी</v>
      </c>
      <c r="W329" s="949"/>
      <c r="X329" s="949"/>
      <c r="Y329" s="949"/>
      <c r="Z329" s="949"/>
      <c r="AA329" s="949" t="str">
        <f>IF('Master sheet'!$D$14="Hindi","हस्ताक्षर संस्था प्रधान","Head of Institute's Signature")</f>
        <v>हस्ताक्षर संस्था प्रधान</v>
      </c>
      <c r="AB329" s="949"/>
      <c r="AC329" s="949"/>
      <c r="AD329" s="949"/>
      <c r="AE329" s="949"/>
      <c r="AF329" s="949"/>
    </row>
  </sheetData>
  <sheetProtection password="F18B" sheet="1" objects="1" scenarios="1" formatCells="0" formatColumns="0" formatRows="0"/>
  <mergeCells count="1611">
    <mergeCell ref="O14:P14"/>
    <mergeCell ref="AE14:AF14"/>
    <mergeCell ref="O16:P16"/>
    <mergeCell ref="AE16:AF16"/>
    <mergeCell ref="E29:H29"/>
    <mergeCell ref="U29:X29"/>
    <mergeCell ref="C322:D322"/>
    <mergeCell ref="E322:F322"/>
    <mergeCell ref="G322:H322"/>
    <mergeCell ref="I322:J322"/>
    <mergeCell ref="K322:L322"/>
    <mergeCell ref="M322:N322"/>
    <mergeCell ref="S322:T322"/>
    <mergeCell ref="U322:V322"/>
    <mergeCell ref="W322:X322"/>
    <mergeCell ref="Y322:Z322"/>
    <mergeCell ref="AA322:AB322"/>
    <mergeCell ref="AC322:AD322"/>
    <mergeCell ref="C320:D320"/>
    <mergeCell ref="E320:F320"/>
    <mergeCell ref="G320:H320"/>
    <mergeCell ref="I320:J320"/>
    <mergeCell ref="K320:L320"/>
    <mergeCell ref="M320:N320"/>
    <mergeCell ref="O320:P320"/>
    <mergeCell ref="S320:T320"/>
    <mergeCell ref="U320:V320"/>
    <mergeCell ref="W320:X320"/>
    <mergeCell ref="Y320:Z320"/>
    <mergeCell ref="AA320:AB320"/>
    <mergeCell ref="AC320:AD320"/>
    <mergeCell ref="AE320:AF320"/>
    <mergeCell ref="G321:H321"/>
    <mergeCell ref="I321:J321"/>
    <mergeCell ref="K321:L321"/>
    <mergeCell ref="M321:N321"/>
    <mergeCell ref="S321:T321"/>
    <mergeCell ref="U321:V321"/>
    <mergeCell ref="W321:X321"/>
    <mergeCell ref="Y321:Z321"/>
    <mergeCell ref="AA321:AB321"/>
    <mergeCell ref="AC321:AD321"/>
    <mergeCell ref="AE287:AF287"/>
    <mergeCell ref="C288:D288"/>
    <mergeCell ref="E288:F288"/>
    <mergeCell ref="G288:H288"/>
    <mergeCell ref="I288:J288"/>
    <mergeCell ref="K288:L288"/>
    <mergeCell ref="M288:N288"/>
    <mergeCell ref="S288:T288"/>
    <mergeCell ref="U288:V288"/>
    <mergeCell ref="W288:X288"/>
    <mergeCell ref="Y288:Z288"/>
    <mergeCell ref="AA288:AB288"/>
    <mergeCell ref="AC288:AD288"/>
    <mergeCell ref="C289:D289"/>
    <mergeCell ref="E289:F289"/>
    <mergeCell ref="G289:H289"/>
    <mergeCell ref="I289:J289"/>
    <mergeCell ref="K289:L289"/>
    <mergeCell ref="M289:N289"/>
    <mergeCell ref="B291:D291"/>
    <mergeCell ref="C256:D256"/>
    <mergeCell ref="E256:F256"/>
    <mergeCell ref="G256:H256"/>
    <mergeCell ref="I256:J256"/>
    <mergeCell ref="K256:L256"/>
    <mergeCell ref="M256:N256"/>
    <mergeCell ref="S256:T256"/>
    <mergeCell ref="U256:V256"/>
    <mergeCell ref="W256:X256"/>
    <mergeCell ref="Y256:Z256"/>
    <mergeCell ref="AA256:AB256"/>
    <mergeCell ref="AC256:AD256"/>
    <mergeCell ref="C287:D287"/>
    <mergeCell ref="E287:F287"/>
    <mergeCell ref="G287:H287"/>
    <mergeCell ref="I287:J287"/>
    <mergeCell ref="K287:L287"/>
    <mergeCell ref="M287:N287"/>
    <mergeCell ref="O287:P287"/>
    <mergeCell ref="S287:T287"/>
    <mergeCell ref="U287:V287"/>
    <mergeCell ref="W287:X287"/>
    <mergeCell ref="Y287:Z287"/>
    <mergeCell ref="AA287:AB287"/>
    <mergeCell ref="AC287:AD287"/>
    <mergeCell ref="B259:D259"/>
    <mergeCell ref="C257:D257"/>
    <mergeCell ref="Y257:Z257"/>
    <mergeCell ref="AA257:AB257"/>
    <mergeCell ref="AC257:AD257"/>
    <mergeCell ref="B262:E262"/>
    <mergeCell ref="F262:J262"/>
    <mergeCell ref="E255:F255"/>
    <mergeCell ref="G255:H255"/>
    <mergeCell ref="I255:J255"/>
    <mergeCell ref="K255:L255"/>
    <mergeCell ref="M255:N255"/>
    <mergeCell ref="S255:T255"/>
    <mergeCell ref="U255:V255"/>
    <mergeCell ref="W255:X255"/>
    <mergeCell ref="Y255:Z255"/>
    <mergeCell ref="AA255:AB255"/>
    <mergeCell ref="AC255:AD255"/>
    <mergeCell ref="S289:T289"/>
    <mergeCell ref="U289:V289"/>
    <mergeCell ref="W289:X289"/>
    <mergeCell ref="Y289:Z289"/>
    <mergeCell ref="AA289:AB289"/>
    <mergeCell ref="AC289:AD289"/>
    <mergeCell ref="E259:H259"/>
    <mergeCell ref="I259:L259"/>
    <mergeCell ref="M259:P259"/>
    <mergeCell ref="R259:T259"/>
    <mergeCell ref="U259:X259"/>
    <mergeCell ref="Y259:AB259"/>
    <mergeCell ref="AC259:AF259"/>
    <mergeCell ref="E257:F257"/>
    <mergeCell ref="G257:H257"/>
    <mergeCell ref="I257:J257"/>
    <mergeCell ref="K257:L257"/>
    <mergeCell ref="M257:N257"/>
    <mergeCell ref="S257:T257"/>
    <mergeCell ref="U257:V257"/>
    <mergeCell ref="W257:X257"/>
    <mergeCell ref="AE221:AF221"/>
    <mergeCell ref="C222:D222"/>
    <mergeCell ref="E222:F222"/>
    <mergeCell ref="G222:H222"/>
    <mergeCell ref="I222:J222"/>
    <mergeCell ref="K222:L222"/>
    <mergeCell ref="M222:N222"/>
    <mergeCell ref="S222:T222"/>
    <mergeCell ref="U222:V222"/>
    <mergeCell ref="W222:X222"/>
    <mergeCell ref="Y222:Z222"/>
    <mergeCell ref="AA222:AB222"/>
    <mergeCell ref="AC222:AD222"/>
    <mergeCell ref="C223:D223"/>
    <mergeCell ref="E223:F223"/>
    <mergeCell ref="G223:H223"/>
    <mergeCell ref="I223:J223"/>
    <mergeCell ref="K223:L223"/>
    <mergeCell ref="M223:N223"/>
    <mergeCell ref="S223:T223"/>
    <mergeCell ref="U223:V223"/>
    <mergeCell ref="W223:X223"/>
    <mergeCell ref="Y223:Z223"/>
    <mergeCell ref="AA223:AB223"/>
    <mergeCell ref="AC223:AD223"/>
    <mergeCell ref="C221:D221"/>
    <mergeCell ref="E221:F221"/>
    <mergeCell ref="G221:H221"/>
    <mergeCell ref="I221:J221"/>
    <mergeCell ref="K221:L221"/>
    <mergeCell ref="M221:N221"/>
    <mergeCell ref="O221:P221"/>
    <mergeCell ref="S221:T221"/>
    <mergeCell ref="U221:V221"/>
    <mergeCell ref="W221:X221"/>
    <mergeCell ref="Y221:Z221"/>
    <mergeCell ref="AA221:AB221"/>
    <mergeCell ref="AC221:AD221"/>
    <mergeCell ref="B193:D193"/>
    <mergeCell ref="E193:H193"/>
    <mergeCell ref="I193:L193"/>
    <mergeCell ref="M193:P193"/>
    <mergeCell ref="R193:T193"/>
    <mergeCell ref="U193:X193"/>
    <mergeCell ref="Y193:AB193"/>
    <mergeCell ref="AE188:AF188"/>
    <mergeCell ref="C189:D189"/>
    <mergeCell ref="E189:F189"/>
    <mergeCell ref="G189:H189"/>
    <mergeCell ref="I189:J189"/>
    <mergeCell ref="K189:L189"/>
    <mergeCell ref="M189:N189"/>
    <mergeCell ref="S189:T189"/>
    <mergeCell ref="U189:V189"/>
    <mergeCell ref="W189:X189"/>
    <mergeCell ref="Y189:Z189"/>
    <mergeCell ref="AA189:AB189"/>
    <mergeCell ref="AC189:AD189"/>
    <mergeCell ref="C190:D190"/>
    <mergeCell ref="E190:F190"/>
    <mergeCell ref="G190:H190"/>
    <mergeCell ref="I190:J190"/>
    <mergeCell ref="K190:L190"/>
    <mergeCell ref="M190:N190"/>
    <mergeCell ref="S190:T190"/>
    <mergeCell ref="U190:V190"/>
    <mergeCell ref="W190:X190"/>
    <mergeCell ref="Y190:Z190"/>
    <mergeCell ref="AA190:AB190"/>
    <mergeCell ref="AC190:AD190"/>
    <mergeCell ref="C156:D156"/>
    <mergeCell ref="E156:F156"/>
    <mergeCell ref="G156:H156"/>
    <mergeCell ref="I156:J156"/>
    <mergeCell ref="K156:L156"/>
    <mergeCell ref="M156:N156"/>
    <mergeCell ref="S156:T156"/>
    <mergeCell ref="U156:V156"/>
    <mergeCell ref="W156:X156"/>
    <mergeCell ref="Y156:Z156"/>
    <mergeCell ref="AA156:AB156"/>
    <mergeCell ref="AC156:AD156"/>
    <mergeCell ref="C157:D157"/>
    <mergeCell ref="E157:F157"/>
    <mergeCell ref="G157:H157"/>
    <mergeCell ref="I157:J157"/>
    <mergeCell ref="K157:L157"/>
    <mergeCell ref="M157:N157"/>
    <mergeCell ref="S157:T157"/>
    <mergeCell ref="U157:V157"/>
    <mergeCell ref="W157:X157"/>
    <mergeCell ref="Y157:Z157"/>
    <mergeCell ref="AA157:AB157"/>
    <mergeCell ref="AC157:AD157"/>
    <mergeCell ref="B161:D161"/>
    <mergeCell ref="B162:D162"/>
    <mergeCell ref="S124:T124"/>
    <mergeCell ref="U124:V124"/>
    <mergeCell ref="W124:X124"/>
    <mergeCell ref="Y124:Z124"/>
    <mergeCell ref="AA124:AB124"/>
    <mergeCell ref="AC124:AD124"/>
    <mergeCell ref="C155:D155"/>
    <mergeCell ref="E155:F155"/>
    <mergeCell ref="G155:H155"/>
    <mergeCell ref="I155:J155"/>
    <mergeCell ref="K155:L155"/>
    <mergeCell ref="M155:N155"/>
    <mergeCell ref="O155:P155"/>
    <mergeCell ref="S155:T155"/>
    <mergeCell ref="U155:V155"/>
    <mergeCell ref="W155:X155"/>
    <mergeCell ref="Y155:Z155"/>
    <mergeCell ref="AA155:AB155"/>
    <mergeCell ref="AC155:AD155"/>
    <mergeCell ref="B152:P152"/>
    <mergeCell ref="R152:AF152"/>
    <mergeCell ref="B127:D127"/>
    <mergeCell ref="E127:H127"/>
    <mergeCell ref="I127:L127"/>
    <mergeCell ref="M127:P127"/>
    <mergeCell ref="R127:T127"/>
    <mergeCell ref="AE155:AF155"/>
    <mergeCell ref="U127:X127"/>
    <mergeCell ref="Y127:AB127"/>
    <mergeCell ref="AC127:AF127"/>
    <mergeCell ref="C125:D125"/>
    <mergeCell ref="E125:F125"/>
    <mergeCell ref="C91:D91"/>
    <mergeCell ref="E91:F91"/>
    <mergeCell ref="G91:H91"/>
    <mergeCell ref="I91:J91"/>
    <mergeCell ref="K91:L91"/>
    <mergeCell ref="M91:N91"/>
    <mergeCell ref="S91:T91"/>
    <mergeCell ref="U91:V91"/>
    <mergeCell ref="W91:X91"/>
    <mergeCell ref="Y91:Z91"/>
    <mergeCell ref="AA91:AB91"/>
    <mergeCell ref="AC91:AD91"/>
    <mergeCell ref="C122:D122"/>
    <mergeCell ref="E122:F122"/>
    <mergeCell ref="G122:H122"/>
    <mergeCell ref="I122:J122"/>
    <mergeCell ref="K122:L122"/>
    <mergeCell ref="M122:N122"/>
    <mergeCell ref="O122:P122"/>
    <mergeCell ref="S122:T122"/>
    <mergeCell ref="U122:V122"/>
    <mergeCell ref="W122:X122"/>
    <mergeCell ref="Y122:Z122"/>
    <mergeCell ref="AA122:AB122"/>
    <mergeCell ref="AC122:AD122"/>
    <mergeCell ref="B98:E98"/>
    <mergeCell ref="F98:J98"/>
    <mergeCell ref="K98:P98"/>
    <mergeCell ref="R98:U98"/>
    <mergeCell ref="V98:Z98"/>
    <mergeCell ref="AA98:AF98"/>
    <mergeCell ref="B95:D95"/>
    <mergeCell ref="C58:D58"/>
    <mergeCell ref="E58:F58"/>
    <mergeCell ref="G58:H58"/>
    <mergeCell ref="I58:J58"/>
    <mergeCell ref="K58:L58"/>
    <mergeCell ref="M58:N58"/>
    <mergeCell ref="S58:T58"/>
    <mergeCell ref="U58:V58"/>
    <mergeCell ref="W58:X58"/>
    <mergeCell ref="Y58:Z58"/>
    <mergeCell ref="AA58:AB58"/>
    <mergeCell ref="AC58:AD58"/>
    <mergeCell ref="C89:D89"/>
    <mergeCell ref="E89:F89"/>
    <mergeCell ref="G89:H89"/>
    <mergeCell ref="I89:J89"/>
    <mergeCell ref="K89:L89"/>
    <mergeCell ref="M89:N89"/>
    <mergeCell ref="O89:P89"/>
    <mergeCell ref="S89:T89"/>
    <mergeCell ref="U89:V89"/>
    <mergeCell ref="W89:X89"/>
    <mergeCell ref="Y89:Z89"/>
    <mergeCell ref="AA89:AB89"/>
    <mergeCell ref="AC89:AD89"/>
    <mergeCell ref="E59:F59"/>
    <mergeCell ref="G59:H59"/>
    <mergeCell ref="I59:J59"/>
    <mergeCell ref="K59:L59"/>
    <mergeCell ref="M59:N59"/>
    <mergeCell ref="S59:T59"/>
    <mergeCell ref="U59:V59"/>
    <mergeCell ref="C56:D56"/>
    <mergeCell ref="E56:F56"/>
    <mergeCell ref="G56:H56"/>
    <mergeCell ref="I56:J56"/>
    <mergeCell ref="K56:L56"/>
    <mergeCell ref="M56:N56"/>
    <mergeCell ref="O56:P56"/>
    <mergeCell ref="S56:T56"/>
    <mergeCell ref="U56:V56"/>
    <mergeCell ref="W56:X56"/>
    <mergeCell ref="Y56:Z56"/>
    <mergeCell ref="AA56:AB56"/>
    <mergeCell ref="AC56:AD56"/>
    <mergeCell ref="AE56:AF56"/>
    <mergeCell ref="C57:D57"/>
    <mergeCell ref="E57:F57"/>
    <mergeCell ref="G57:H57"/>
    <mergeCell ref="I57:J57"/>
    <mergeCell ref="K57:L57"/>
    <mergeCell ref="M57:N57"/>
    <mergeCell ref="S57:T57"/>
    <mergeCell ref="U57:V57"/>
    <mergeCell ref="W57:X57"/>
    <mergeCell ref="Y57:Z57"/>
    <mergeCell ref="AA57:AB57"/>
    <mergeCell ref="AC57:AD57"/>
    <mergeCell ref="S23:T23"/>
    <mergeCell ref="U23:V23"/>
    <mergeCell ref="W23:X23"/>
    <mergeCell ref="Y23:Z23"/>
    <mergeCell ref="AA23:AB23"/>
    <mergeCell ref="AC23:AD23"/>
    <mergeCell ref="AE23:AF23"/>
    <mergeCell ref="S24:T24"/>
    <mergeCell ref="U24:V24"/>
    <mergeCell ref="W24:X24"/>
    <mergeCell ref="Y24:Z24"/>
    <mergeCell ref="AA24:AB24"/>
    <mergeCell ref="AC24:AD24"/>
    <mergeCell ref="S25:T25"/>
    <mergeCell ref="U25:V25"/>
    <mergeCell ref="W25:X25"/>
    <mergeCell ref="Y25:Z25"/>
    <mergeCell ref="AA25:AB25"/>
    <mergeCell ref="AC25:AD25"/>
    <mergeCell ref="G23:H23"/>
    <mergeCell ref="I23:J23"/>
    <mergeCell ref="K23:L23"/>
    <mergeCell ref="M23:N23"/>
    <mergeCell ref="O23:P23"/>
    <mergeCell ref="C24:D24"/>
    <mergeCell ref="E24:F24"/>
    <mergeCell ref="G24:H24"/>
    <mergeCell ref="I24:J24"/>
    <mergeCell ref="K24:L24"/>
    <mergeCell ref="M24:N24"/>
    <mergeCell ref="C25:D25"/>
    <mergeCell ref="E25:F25"/>
    <mergeCell ref="G25:H25"/>
    <mergeCell ref="I25:J25"/>
    <mergeCell ref="K25:L25"/>
    <mergeCell ref="M25:N25"/>
    <mergeCell ref="AE43:AE45"/>
    <mergeCell ref="AF43:AF45"/>
    <mergeCell ref="B218:P218"/>
    <mergeCell ref="R218:AF218"/>
    <mergeCell ref="B251:P251"/>
    <mergeCell ref="R251:AF251"/>
    <mergeCell ref="G10:I10"/>
    <mergeCell ref="J10:J11"/>
    <mergeCell ref="K10:M10"/>
    <mergeCell ref="N10:N11"/>
    <mergeCell ref="B20:P20"/>
    <mergeCell ref="B61:D61"/>
    <mergeCell ref="B60:D60"/>
    <mergeCell ref="E60:H60"/>
    <mergeCell ref="I60:L60"/>
    <mergeCell ref="M60:P60"/>
    <mergeCell ref="R60:T60"/>
    <mergeCell ref="U60:X60"/>
    <mergeCell ref="E63:G63"/>
    <mergeCell ref="R63:T63"/>
    <mergeCell ref="U63:W63"/>
    <mergeCell ref="B62:D62"/>
    <mergeCell ref="I62:L62"/>
    <mergeCell ref="M62:P62"/>
    <mergeCell ref="R62:T62"/>
    <mergeCell ref="B53:P53"/>
    <mergeCell ref="R53:AF53"/>
    <mergeCell ref="O43:O45"/>
    <mergeCell ref="P43:P45"/>
    <mergeCell ref="C23:D23"/>
    <mergeCell ref="E23:F23"/>
    <mergeCell ref="R43:R45"/>
    <mergeCell ref="B41:D41"/>
    <mergeCell ref="E41:I41"/>
    <mergeCell ref="AJ13:AM21"/>
    <mergeCell ref="S26:T26"/>
    <mergeCell ref="U26:V26"/>
    <mergeCell ref="W26:X26"/>
    <mergeCell ref="Y26:Z26"/>
    <mergeCell ref="AA26:AB26"/>
    <mergeCell ref="C26:D26"/>
    <mergeCell ref="E26:F26"/>
    <mergeCell ref="G26:H26"/>
    <mergeCell ref="I26:J26"/>
    <mergeCell ref="K26:L26"/>
    <mergeCell ref="M26:N26"/>
    <mergeCell ref="AC26:AD26"/>
    <mergeCell ref="E61:H61"/>
    <mergeCell ref="I61:L61"/>
    <mergeCell ref="M61:P61"/>
    <mergeCell ref="R61:T61"/>
    <mergeCell ref="U41:Y41"/>
    <mergeCell ref="Z41:AC41"/>
    <mergeCell ref="AD41:AF41"/>
    <mergeCell ref="B40:D40"/>
    <mergeCell ref="E40:I40"/>
    <mergeCell ref="J40:M40"/>
    <mergeCell ref="N40:P40"/>
    <mergeCell ref="R40:T40"/>
    <mergeCell ref="U40:Y40"/>
    <mergeCell ref="X38:Y38"/>
    <mergeCell ref="Z38:AC38"/>
    <mergeCell ref="AD38:AF38"/>
    <mergeCell ref="B39:D39"/>
    <mergeCell ref="Y30:AB30"/>
    <mergeCell ref="AC30:AF30"/>
    <mergeCell ref="S43:V43"/>
    <mergeCell ref="B43:B45"/>
    <mergeCell ref="C43:F43"/>
    <mergeCell ref="B34:P34"/>
    <mergeCell ref="Q34:Q65"/>
    <mergeCell ref="R34:AF34"/>
    <mergeCell ref="B35:P35"/>
    <mergeCell ref="R35:AF35"/>
    <mergeCell ref="B36:D36"/>
    <mergeCell ref="E36:P36"/>
    <mergeCell ref="R36:T36"/>
    <mergeCell ref="U36:AF36"/>
    <mergeCell ref="E37:P37"/>
    <mergeCell ref="U37:AF37"/>
    <mergeCell ref="C38:D38"/>
    <mergeCell ref="E38:G38"/>
    <mergeCell ref="H38:I38"/>
    <mergeCell ref="J38:M38"/>
    <mergeCell ref="N38:P38"/>
    <mergeCell ref="S38:T38"/>
    <mergeCell ref="U38:W38"/>
    <mergeCell ref="E39:I39"/>
    <mergeCell ref="J39:M39"/>
    <mergeCell ref="N39:P39"/>
    <mergeCell ref="R39:T39"/>
    <mergeCell ref="U39:Y39"/>
    <mergeCell ref="Z39:AC39"/>
    <mergeCell ref="AD39:AF39"/>
    <mergeCell ref="Z40:AC40"/>
    <mergeCell ref="AD40:AF40"/>
    <mergeCell ref="Z7:AC7"/>
    <mergeCell ref="U4:AF4"/>
    <mergeCell ref="C5:D5"/>
    <mergeCell ref="J41:M41"/>
    <mergeCell ref="N41:P41"/>
    <mergeCell ref="R41:T41"/>
    <mergeCell ref="M27:P27"/>
    <mergeCell ref="R27:T27"/>
    <mergeCell ref="U27:X27"/>
    <mergeCell ref="Y29:AB29"/>
    <mergeCell ref="AC29:AF29"/>
    <mergeCell ref="B30:D30"/>
    <mergeCell ref="E30:G30"/>
    <mergeCell ref="R30:T30"/>
    <mergeCell ref="U30:W30"/>
    <mergeCell ref="B29:D29"/>
    <mergeCell ref="I29:L29"/>
    <mergeCell ref="M29:P29"/>
    <mergeCell ref="R29:T29"/>
    <mergeCell ref="B32:E32"/>
    <mergeCell ref="F32:J32"/>
    <mergeCell ref="K32:P32"/>
    <mergeCell ref="R32:U32"/>
    <mergeCell ref="V32:Z32"/>
    <mergeCell ref="AA32:AF32"/>
    <mergeCell ref="B31:E31"/>
    <mergeCell ref="F31:J31"/>
    <mergeCell ref="K31:P31"/>
    <mergeCell ref="R31:U31"/>
    <mergeCell ref="V31:Z31"/>
    <mergeCell ref="AA31:AF31"/>
    <mergeCell ref="M30:P30"/>
    <mergeCell ref="B8:D8"/>
    <mergeCell ref="E8:I8"/>
    <mergeCell ref="J8:M8"/>
    <mergeCell ref="B1:P1"/>
    <mergeCell ref="Q1:Q32"/>
    <mergeCell ref="R1:AF1"/>
    <mergeCell ref="B2:P2"/>
    <mergeCell ref="R2:AF2"/>
    <mergeCell ref="B3:D3"/>
    <mergeCell ref="E3:P3"/>
    <mergeCell ref="R3:T3"/>
    <mergeCell ref="U3:AF3"/>
    <mergeCell ref="E4:P4"/>
    <mergeCell ref="AE10:AE12"/>
    <mergeCell ref="AF10:AF12"/>
    <mergeCell ref="O10:O12"/>
    <mergeCell ref="P10:P12"/>
    <mergeCell ref="R10:R12"/>
    <mergeCell ref="S10:V10"/>
    <mergeCell ref="B10:B12"/>
    <mergeCell ref="C10:F10"/>
    <mergeCell ref="X5:Y5"/>
    <mergeCell ref="Z5:AC5"/>
    <mergeCell ref="AD5:AF5"/>
    <mergeCell ref="B6:D6"/>
    <mergeCell ref="E6:I6"/>
    <mergeCell ref="J6:M6"/>
    <mergeCell ref="N6:P6"/>
    <mergeCell ref="R6:T6"/>
    <mergeCell ref="U6:Y6"/>
    <mergeCell ref="Z6:AC6"/>
    <mergeCell ref="AD6:AF6"/>
    <mergeCell ref="AD71:AF71"/>
    <mergeCell ref="Y61:AB61"/>
    <mergeCell ref="AC61:AF61"/>
    <mergeCell ref="U61:X61"/>
    <mergeCell ref="B65:E65"/>
    <mergeCell ref="F65:J65"/>
    <mergeCell ref="K65:P65"/>
    <mergeCell ref="R65:U65"/>
    <mergeCell ref="V65:Z65"/>
    <mergeCell ref="AA65:AF65"/>
    <mergeCell ref="B64:E64"/>
    <mergeCell ref="F64:J64"/>
    <mergeCell ref="K64:P64"/>
    <mergeCell ref="B63:D63"/>
    <mergeCell ref="E5:G5"/>
    <mergeCell ref="H5:I5"/>
    <mergeCell ref="J5:M5"/>
    <mergeCell ref="N5:P5"/>
    <mergeCell ref="S5:T5"/>
    <mergeCell ref="U5:W5"/>
    <mergeCell ref="N8:P8"/>
    <mergeCell ref="R8:T8"/>
    <mergeCell ref="U8:Y8"/>
    <mergeCell ref="Z8:AC8"/>
    <mergeCell ref="AD8:AF8"/>
    <mergeCell ref="B7:D7"/>
    <mergeCell ref="E7:I7"/>
    <mergeCell ref="J7:M7"/>
    <mergeCell ref="N7:P7"/>
    <mergeCell ref="R7:T7"/>
    <mergeCell ref="U7:Y7"/>
    <mergeCell ref="AD7:AF7"/>
    <mergeCell ref="B72:D72"/>
    <mergeCell ref="E72:I72"/>
    <mergeCell ref="J72:M72"/>
    <mergeCell ref="N72:P72"/>
    <mergeCell ref="R72:T72"/>
    <mergeCell ref="U72:Y72"/>
    <mergeCell ref="Z72:AC72"/>
    <mergeCell ref="AD72:AF72"/>
    <mergeCell ref="W59:X59"/>
    <mergeCell ref="Y59:Z59"/>
    <mergeCell ref="AA59:AB59"/>
    <mergeCell ref="AC59:AD59"/>
    <mergeCell ref="B67:P67"/>
    <mergeCell ref="Q67:Q98"/>
    <mergeCell ref="R67:AF67"/>
    <mergeCell ref="B68:P68"/>
    <mergeCell ref="R68:AF68"/>
    <mergeCell ref="B69:D69"/>
    <mergeCell ref="E69:P69"/>
    <mergeCell ref="R69:T69"/>
    <mergeCell ref="U69:AF69"/>
    <mergeCell ref="E70:P70"/>
    <mergeCell ref="U70:AF70"/>
    <mergeCell ref="C71:D71"/>
    <mergeCell ref="E71:G71"/>
    <mergeCell ref="H71:I71"/>
    <mergeCell ref="J71:M71"/>
    <mergeCell ref="N71:P71"/>
    <mergeCell ref="S71:T71"/>
    <mergeCell ref="B76:B78"/>
    <mergeCell ref="C76:F76"/>
    <mergeCell ref="C59:D59"/>
    <mergeCell ref="B73:D73"/>
    <mergeCell ref="E73:I73"/>
    <mergeCell ref="J73:M73"/>
    <mergeCell ref="N73:P73"/>
    <mergeCell ref="R73:T73"/>
    <mergeCell ref="U73:Y73"/>
    <mergeCell ref="Z73:AC73"/>
    <mergeCell ref="AD73:AF73"/>
    <mergeCell ref="B74:D74"/>
    <mergeCell ref="E74:I74"/>
    <mergeCell ref="J74:M74"/>
    <mergeCell ref="N74:P74"/>
    <mergeCell ref="R74:T74"/>
    <mergeCell ref="U74:Y74"/>
    <mergeCell ref="Z74:AC74"/>
    <mergeCell ref="AD74:AF74"/>
    <mergeCell ref="AE76:AE78"/>
    <mergeCell ref="AF76:AF78"/>
    <mergeCell ref="G76:I76"/>
    <mergeCell ref="J76:J77"/>
    <mergeCell ref="K76:M76"/>
    <mergeCell ref="N76:N77"/>
    <mergeCell ref="W76:Y76"/>
    <mergeCell ref="Z76:Z77"/>
    <mergeCell ref="AA76:AC76"/>
    <mergeCell ref="AD76:AD77"/>
    <mergeCell ref="B94:D94"/>
    <mergeCell ref="R94:T94"/>
    <mergeCell ref="C92:D92"/>
    <mergeCell ref="E92:F92"/>
    <mergeCell ref="G92:H92"/>
    <mergeCell ref="I92:J92"/>
    <mergeCell ref="K92:L92"/>
    <mergeCell ref="M92:N92"/>
    <mergeCell ref="S92:T92"/>
    <mergeCell ref="U92:V92"/>
    <mergeCell ref="W92:X92"/>
    <mergeCell ref="Y92:Z92"/>
    <mergeCell ref="AA92:AB92"/>
    <mergeCell ref="AC92:AD92"/>
    <mergeCell ref="E94:H94"/>
    <mergeCell ref="I94:L94"/>
    <mergeCell ref="M94:P94"/>
    <mergeCell ref="U94:X94"/>
    <mergeCell ref="Y94:AB94"/>
    <mergeCell ref="AC94:AF94"/>
    <mergeCell ref="B93:D93"/>
    <mergeCell ref="E93:H93"/>
    <mergeCell ref="I93:L93"/>
    <mergeCell ref="M93:P93"/>
    <mergeCell ref="R93:T93"/>
    <mergeCell ref="U93:X93"/>
    <mergeCell ref="Y93:AB93"/>
    <mergeCell ref="AC93:AF93"/>
    <mergeCell ref="J105:M105"/>
    <mergeCell ref="AE109:AE111"/>
    <mergeCell ref="AF109:AF111"/>
    <mergeCell ref="B119:P119"/>
    <mergeCell ref="R119:AF119"/>
    <mergeCell ref="B109:B111"/>
    <mergeCell ref="C109:F109"/>
    <mergeCell ref="O109:O111"/>
    <mergeCell ref="P109:P111"/>
    <mergeCell ref="I95:L95"/>
    <mergeCell ref="M95:P95"/>
    <mergeCell ref="R95:T95"/>
    <mergeCell ref="Y95:AB95"/>
    <mergeCell ref="AC95:AF95"/>
    <mergeCell ref="B96:D96"/>
    <mergeCell ref="R96:T96"/>
    <mergeCell ref="E96:G96"/>
    <mergeCell ref="U96:W96"/>
    <mergeCell ref="S109:V109"/>
    <mergeCell ref="N105:P105"/>
    <mergeCell ref="R105:T105"/>
    <mergeCell ref="U105:Y105"/>
    <mergeCell ref="Z105:AC105"/>
    <mergeCell ref="AD105:AF105"/>
    <mergeCell ref="B106:D106"/>
    <mergeCell ref="E106:I106"/>
    <mergeCell ref="J106:M106"/>
    <mergeCell ref="N106:P106"/>
    <mergeCell ref="AE122:AF122"/>
    <mergeCell ref="C123:D123"/>
    <mergeCell ref="E123:F123"/>
    <mergeCell ref="G123:H123"/>
    <mergeCell ref="I123:J123"/>
    <mergeCell ref="K123:L123"/>
    <mergeCell ref="M123:N123"/>
    <mergeCell ref="S123:T123"/>
    <mergeCell ref="U123:V123"/>
    <mergeCell ref="W123:X123"/>
    <mergeCell ref="Y123:Z123"/>
    <mergeCell ref="AA123:AB123"/>
    <mergeCell ref="AC123:AD123"/>
    <mergeCell ref="C124:D124"/>
    <mergeCell ref="E124:F124"/>
    <mergeCell ref="G124:H124"/>
    <mergeCell ref="I124:J124"/>
    <mergeCell ref="K124:L124"/>
    <mergeCell ref="M124:N124"/>
    <mergeCell ref="Q100:Q131"/>
    <mergeCell ref="R100:AF100"/>
    <mergeCell ref="B101:P101"/>
    <mergeCell ref="R101:AF101"/>
    <mergeCell ref="B102:D102"/>
    <mergeCell ref="E102:P102"/>
    <mergeCell ref="R102:T102"/>
    <mergeCell ref="U102:AF102"/>
    <mergeCell ref="E103:P103"/>
    <mergeCell ref="Z104:AC104"/>
    <mergeCell ref="AD104:AF104"/>
    <mergeCell ref="B105:D105"/>
    <mergeCell ref="E105:I105"/>
    <mergeCell ref="AC125:AD125"/>
    <mergeCell ref="AE142:AE144"/>
    <mergeCell ref="AF142:AF144"/>
    <mergeCell ref="B130:E130"/>
    <mergeCell ref="F130:J130"/>
    <mergeCell ref="K130:P130"/>
    <mergeCell ref="R130:U130"/>
    <mergeCell ref="V130:Z130"/>
    <mergeCell ref="AA130:AF130"/>
    <mergeCell ref="B131:E131"/>
    <mergeCell ref="F131:J131"/>
    <mergeCell ref="K131:P131"/>
    <mergeCell ref="R131:U131"/>
    <mergeCell ref="V131:Z131"/>
    <mergeCell ref="AA131:AF131"/>
    <mergeCell ref="B128:D128"/>
    <mergeCell ref="I128:L128"/>
    <mergeCell ref="M128:P128"/>
    <mergeCell ref="R128:T128"/>
    <mergeCell ref="Y128:AB128"/>
    <mergeCell ref="AC128:AF128"/>
    <mergeCell ref="B126:D126"/>
    <mergeCell ref="E126:H126"/>
    <mergeCell ref="I126:L126"/>
    <mergeCell ref="M126:P126"/>
    <mergeCell ref="R126:T126"/>
    <mergeCell ref="U126:X126"/>
    <mergeCell ref="Y126:AB126"/>
    <mergeCell ref="AC126:AF126"/>
    <mergeCell ref="B142:B144"/>
    <mergeCell ref="C142:F142"/>
    <mergeCell ref="O142:O144"/>
    <mergeCell ref="P142:P144"/>
    <mergeCell ref="R142:R144"/>
    <mergeCell ref="S142:V142"/>
    <mergeCell ref="Q133:Q164"/>
    <mergeCell ref="R133:AF133"/>
    <mergeCell ref="B134:P134"/>
    <mergeCell ref="B129:D129"/>
    <mergeCell ref="E129:G129"/>
    <mergeCell ref="R129:T129"/>
    <mergeCell ref="U129:W129"/>
    <mergeCell ref="R135:T135"/>
    <mergeCell ref="U135:AF135"/>
    <mergeCell ref="E136:P136"/>
    <mergeCell ref="U136:AF136"/>
    <mergeCell ref="C137:D137"/>
    <mergeCell ref="E137:G137"/>
    <mergeCell ref="H137:I137"/>
    <mergeCell ref="J137:M137"/>
    <mergeCell ref="N137:P137"/>
    <mergeCell ref="S137:T137"/>
    <mergeCell ref="U137:W137"/>
    <mergeCell ref="X137:Y137"/>
    <mergeCell ref="Z137:AC137"/>
    <mergeCell ref="AD137:AF137"/>
    <mergeCell ref="R134:AF134"/>
    <mergeCell ref="B135:D135"/>
    <mergeCell ref="E135:P135"/>
    <mergeCell ref="AC129:AF129"/>
    <mergeCell ref="B159:D159"/>
    <mergeCell ref="E159:H159"/>
    <mergeCell ref="I159:L159"/>
    <mergeCell ref="M159:P159"/>
    <mergeCell ref="R159:T159"/>
    <mergeCell ref="U159:X159"/>
    <mergeCell ref="Y159:AB159"/>
    <mergeCell ref="AC159:AF159"/>
    <mergeCell ref="B160:D160"/>
    <mergeCell ref="E160:H160"/>
    <mergeCell ref="I160:L160"/>
    <mergeCell ref="M160:P160"/>
    <mergeCell ref="R160:T160"/>
    <mergeCell ref="U160:X160"/>
    <mergeCell ref="Y160:AB160"/>
    <mergeCell ref="AC160:AF160"/>
    <mergeCell ref="B138:D138"/>
    <mergeCell ref="E138:I138"/>
    <mergeCell ref="J138:M138"/>
    <mergeCell ref="C158:D158"/>
    <mergeCell ref="E158:F158"/>
    <mergeCell ref="G158:H158"/>
    <mergeCell ref="I158:J158"/>
    <mergeCell ref="K158:L158"/>
    <mergeCell ref="M158:N158"/>
    <mergeCell ref="S158:T158"/>
    <mergeCell ref="U158:V158"/>
    <mergeCell ref="W158:X158"/>
    <mergeCell ref="Y158:Z158"/>
    <mergeCell ref="AA158:AB158"/>
    <mergeCell ref="AC158:AD158"/>
    <mergeCell ref="B140:D140"/>
    <mergeCell ref="U170:W170"/>
    <mergeCell ref="X170:Y170"/>
    <mergeCell ref="Z170:AC170"/>
    <mergeCell ref="AD170:AF170"/>
    <mergeCell ref="B171:D171"/>
    <mergeCell ref="E171:I171"/>
    <mergeCell ref="J171:M171"/>
    <mergeCell ref="AE175:AE177"/>
    <mergeCell ref="AF175:AF177"/>
    <mergeCell ref="B163:E163"/>
    <mergeCell ref="F163:J163"/>
    <mergeCell ref="K163:P163"/>
    <mergeCell ref="R163:U163"/>
    <mergeCell ref="V163:Z163"/>
    <mergeCell ref="AA163:AF163"/>
    <mergeCell ref="B164:E164"/>
    <mergeCell ref="F164:J164"/>
    <mergeCell ref="K164:P164"/>
    <mergeCell ref="R164:U164"/>
    <mergeCell ref="V164:Z164"/>
    <mergeCell ref="AA164:AF164"/>
    <mergeCell ref="N171:P171"/>
    <mergeCell ref="R171:T171"/>
    <mergeCell ref="U171:Y171"/>
    <mergeCell ref="Z171:AC171"/>
    <mergeCell ref="AD171:AF171"/>
    <mergeCell ref="B172:D172"/>
    <mergeCell ref="E172:I172"/>
    <mergeCell ref="J172:M172"/>
    <mergeCell ref="N172:P172"/>
    <mergeCell ref="R172:T172"/>
    <mergeCell ref="U172:Y172"/>
    <mergeCell ref="Z172:AC172"/>
    <mergeCell ref="AD172:AF172"/>
    <mergeCell ref="AA175:AC175"/>
    <mergeCell ref="AD175:AD176"/>
    <mergeCell ref="B166:P166"/>
    <mergeCell ref="Q166:Q197"/>
    <mergeCell ref="R166:AF166"/>
    <mergeCell ref="B167:P167"/>
    <mergeCell ref="R167:AF167"/>
    <mergeCell ref="B168:D168"/>
    <mergeCell ref="E168:P168"/>
    <mergeCell ref="R168:T168"/>
    <mergeCell ref="U168:AF168"/>
    <mergeCell ref="E169:P169"/>
    <mergeCell ref="U169:AF169"/>
    <mergeCell ref="C170:D170"/>
    <mergeCell ref="E170:G170"/>
    <mergeCell ref="H170:I170"/>
    <mergeCell ref="J170:M170"/>
    <mergeCell ref="N170:P170"/>
    <mergeCell ref="S170:T170"/>
    <mergeCell ref="B173:D173"/>
    <mergeCell ref="E173:I173"/>
    <mergeCell ref="J173:M173"/>
    <mergeCell ref="N173:P173"/>
    <mergeCell ref="R173:T173"/>
    <mergeCell ref="U173:Y173"/>
    <mergeCell ref="Z173:AC173"/>
    <mergeCell ref="AD173:AF173"/>
    <mergeCell ref="B175:B177"/>
    <mergeCell ref="C175:F175"/>
    <mergeCell ref="O175:O177"/>
    <mergeCell ref="P175:P177"/>
    <mergeCell ref="R175:R177"/>
    <mergeCell ref="S175:V175"/>
    <mergeCell ref="G175:I175"/>
    <mergeCell ref="J175:J176"/>
    <mergeCell ref="K175:M175"/>
    <mergeCell ref="N175:N176"/>
    <mergeCell ref="W175:Y175"/>
    <mergeCell ref="Z175:Z176"/>
    <mergeCell ref="B192:D192"/>
    <mergeCell ref="E192:H192"/>
    <mergeCell ref="I192:L192"/>
    <mergeCell ref="M192:P192"/>
    <mergeCell ref="R192:T192"/>
    <mergeCell ref="U192:X192"/>
    <mergeCell ref="Y192:AB192"/>
    <mergeCell ref="AC192:AF192"/>
    <mergeCell ref="C188:D188"/>
    <mergeCell ref="E188:F188"/>
    <mergeCell ref="G188:H188"/>
    <mergeCell ref="I188:J188"/>
    <mergeCell ref="K188:L188"/>
    <mergeCell ref="M188:N188"/>
    <mergeCell ref="O188:P188"/>
    <mergeCell ref="S188:T188"/>
    <mergeCell ref="B185:P185"/>
    <mergeCell ref="R185:AF185"/>
    <mergeCell ref="U188:V188"/>
    <mergeCell ref="W188:X188"/>
    <mergeCell ref="Y188:Z188"/>
    <mergeCell ref="AA188:AB188"/>
    <mergeCell ref="AC188:AD188"/>
    <mergeCell ref="B201:D201"/>
    <mergeCell ref="E201:P201"/>
    <mergeCell ref="AC193:AF193"/>
    <mergeCell ref="C191:D191"/>
    <mergeCell ref="E191:F191"/>
    <mergeCell ref="G191:H191"/>
    <mergeCell ref="I191:J191"/>
    <mergeCell ref="K191:L191"/>
    <mergeCell ref="M191:N191"/>
    <mergeCell ref="S191:T191"/>
    <mergeCell ref="U191:V191"/>
    <mergeCell ref="W191:X191"/>
    <mergeCell ref="Y191:Z191"/>
    <mergeCell ref="AA191:AB191"/>
    <mergeCell ref="AC191:AD191"/>
    <mergeCell ref="AE208:AE210"/>
    <mergeCell ref="AF208:AF210"/>
    <mergeCell ref="B196:E196"/>
    <mergeCell ref="F196:J196"/>
    <mergeCell ref="K196:P196"/>
    <mergeCell ref="R196:U196"/>
    <mergeCell ref="V196:Z196"/>
    <mergeCell ref="AA196:AF196"/>
    <mergeCell ref="B197:E197"/>
    <mergeCell ref="F197:J197"/>
    <mergeCell ref="K197:P197"/>
    <mergeCell ref="R197:U197"/>
    <mergeCell ref="V197:Z197"/>
    <mergeCell ref="AA197:AF197"/>
    <mergeCell ref="B194:D194"/>
    <mergeCell ref="I194:L194"/>
    <mergeCell ref="M194:P194"/>
    <mergeCell ref="C224:D224"/>
    <mergeCell ref="E224:F224"/>
    <mergeCell ref="G224:H224"/>
    <mergeCell ref="I224:J224"/>
    <mergeCell ref="K224:L224"/>
    <mergeCell ref="M224:N224"/>
    <mergeCell ref="S224:T224"/>
    <mergeCell ref="U224:V224"/>
    <mergeCell ref="W224:X224"/>
    <mergeCell ref="Y224:Z224"/>
    <mergeCell ref="AA224:AB224"/>
    <mergeCell ref="AC224:AD224"/>
    <mergeCell ref="B206:D206"/>
    <mergeCell ref="E206:I206"/>
    <mergeCell ref="J206:M206"/>
    <mergeCell ref="N206:P206"/>
    <mergeCell ref="R206:T206"/>
    <mergeCell ref="U206:Y206"/>
    <mergeCell ref="Z206:AC206"/>
    <mergeCell ref="AD206:AF206"/>
    <mergeCell ref="B208:B210"/>
    <mergeCell ref="C208:F208"/>
    <mergeCell ref="O208:O210"/>
    <mergeCell ref="P208:P210"/>
    <mergeCell ref="R208:R210"/>
    <mergeCell ref="S208:V208"/>
    <mergeCell ref="Q199:Q230"/>
    <mergeCell ref="R199:AF199"/>
    <mergeCell ref="B200:P200"/>
    <mergeCell ref="R201:T201"/>
    <mergeCell ref="U201:AF201"/>
    <mergeCell ref="E202:P202"/>
    <mergeCell ref="B227:D227"/>
    <mergeCell ref="I227:L227"/>
    <mergeCell ref="M227:P227"/>
    <mergeCell ref="R227:T227"/>
    <mergeCell ref="Y227:AB227"/>
    <mergeCell ref="AC227:AF227"/>
    <mergeCell ref="B228:D228"/>
    <mergeCell ref="E228:G228"/>
    <mergeCell ref="R228:T228"/>
    <mergeCell ref="U228:W228"/>
    <mergeCell ref="B225:D225"/>
    <mergeCell ref="E225:H225"/>
    <mergeCell ref="I225:L225"/>
    <mergeCell ref="M225:P225"/>
    <mergeCell ref="R225:T225"/>
    <mergeCell ref="U225:X225"/>
    <mergeCell ref="Y225:AB225"/>
    <mergeCell ref="AC225:AF225"/>
    <mergeCell ref="B226:D226"/>
    <mergeCell ref="E226:H226"/>
    <mergeCell ref="I226:L226"/>
    <mergeCell ref="M226:P226"/>
    <mergeCell ref="R226:T226"/>
    <mergeCell ref="U226:X226"/>
    <mergeCell ref="Y226:AB226"/>
    <mergeCell ref="AC226:AF226"/>
    <mergeCell ref="B229:E229"/>
    <mergeCell ref="F229:J229"/>
    <mergeCell ref="K229:P229"/>
    <mergeCell ref="R229:U229"/>
    <mergeCell ref="V229:Z229"/>
    <mergeCell ref="AA229:AF229"/>
    <mergeCell ref="B230:E230"/>
    <mergeCell ref="F230:J230"/>
    <mergeCell ref="K230:P230"/>
    <mergeCell ref="R230:U230"/>
    <mergeCell ref="V230:Z230"/>
    <mergeCell ref="AA230:AF230"/>
    <mergeCell ref="N237:P237"/>
    <mergeCell ref="R237:T237"/>
    <mergeCell ref="U237:Y237"/>
    <mergeCell ref="Z237:AC237"/>
    <mergeCell ref="AD237:AF237"/>
    <mergeCell ref="E239:I239"/>
    <mergeCell ref="J239:M239"/>
    <mergeCell ref="N239:P239"/>
    <mergeCell ref="R239:T239"/>
    <mergeCell ref="U239:Y239"/>
    <mergeCell ref="Z239:AC239"/>
    <mergeCell ref="AD239:AF239"/>
    <mergeCell ref="B241:B243"/>
    <mergeCell ref="C241:F241"/>
    <mergeCell ref="O241:O243"/>
    <mergeCell ref="U236:W236"/>
    <mergeCell ref="X236:Y236"/>
    <mergeCell ref="Z236:AC236"/>
    <mergeCell ref="AD236:AF236"/>
    <mergeCell ref="B237:D237"/>
    <mergeCell ref="E237:I237"/>
    <mergeCell ref="J237:M237"/>
    <mergeCell ref="AE241:AE243"/>
    <mergeCell ref="AF241:AF243"/>
    <mergeCell ref="B238:D238"/>
    <mergeCell ref="E238:I238"/>
    <mergeCell ref="J238:M238"/>
    <mergeCell ref="N238:P238"/>
    <mergeCell ref="R238:T238"/>
    <mergeCell ref="U238:Y238"/>
    <mergeCell ref="M254:N254"/>
    <mergeCell ref="O254:P254"/>
    <mergeCell ref="S254:T254"/>
    <mergeCell ref="U254:V254"/>
    <mergeCell ref="W254:X254"/>
    <mergeCell ref="Y254:Z254"/>
    <mergeCell ref="AA254:AB254"/>
    <mergeCell ref="AC254:AD254"/>
    <mergeCell ref="AE254:AF254"/>
    <mergeCell ref="C255:D255"/>
    <mergeCell ref="Z238:AC238"/>
    <mergeCell ref="AD238:AF238"/>
    <mergeCell ref="AA241:AC241"/>
    <mergeCell ref="AD241:AD242"/>
    <mergeCell ref="B232:P232"/>
    <mergeCell ref="Q232:Q263"/>
    <mergeCell ref="R232:AF232"/>
    <mergeCell ref="B233:P233"/>
    <mergeCell ref="R233:AF233"/>
    <mergeCell ref="B234:D234"/>
    <mergeCell ref="E234:P234"/>
    <mergeCell ref="R234:T234"/>
    <mergeCell ref="U234:AF234"/>
    <mergeCell ref="E235:P235"/>
    <mergeCell ref="U235:AF235"/>
    <mergeCell ref="C236:D236"/>
    <mergeCell ref="E236:G236"/>
    <mergeCell ref="H236:I236"/>
    <mergeCell ref="J236:M236"/>
    <mergeCell ref="N236:P236"/>
    <mergeCell ref="S236:T236"/>
    <mergeCell ref="B239:D239"/>
    <mergeCell ref="B260:D260"/>
    <mergeCell ref="I260:L260"/>
    <mergeCell ref="M260:P260"/>
    <mergeCell ref="R260:T260"/>
    <mergeCell ref="Y260:AB260"/>
    <mergeCell ref="AC260:AF260"/>
    <mergeCell ref="B261:D261"/>
    <mergeCell ref="E261:G261"/>
    <mergeCell ref="R261:T261"/>
    <mergeCell ref="U261:W261"/>
    <mergeCell ref="P241:P243"/>
    <mergeCell ref="R241:R243"/>
    <mergeCell ref="S241:V241"/>
    <mergeCell ref="G241:I241"/>
    <mergeCell ref="J241:J242"/>
    <mergeCell ref="K241:M241"/>
    <mergeCell ref="N241:N242"/>
    <mergeCell ref="W241:Y241"/>
    <mergeCell ref="Z241:Z242"/>
    <mergeCell ref="B258:D258"/>
    <mergeCell ref="E258:H258"/>
    <mergeCell ref="I258:L258"/>
    <mergeCell ref="M258:P258"/>
    <mergeCell ref="R258:T258"/>
    <mergeCell ref="U258:X258"/>
    <mergeCell ref="Y258:AB258"/>
    <mergeCell ref="AC258:AF258"/>
    <mergeCell ref="C254:D254"/>
    <mergeCell ref="E254:F254"/>
    <mergeCell ref="G254:H254"/>
    <mergeCell ref="I254:J254"/>
    <mergeCell ref="K254:L254"/>
    <mergeCell ref="Z269:AC269"/>
    <mergeCell ref="AD269:AF269"/>
    <mergeCell ref="B270:D270"/>
    <mergeCell ref="E270:I270"/>
    <mergeCell ref="J270:M270"/>
    <mergeCell ref="AE274:AE276"/>
    <mergeCell ref="AF274:AF276"/>
    <mergeCell ref="B284:P284"/>
    <mergeCell ref="R284:AF284"/>
    <mergeCell ref="B272:D272"/>
    <mergeCell ref="E272:I272"/>
    <mergeCell ref="J272:M272"/>
    <mergeCell ref="N272:P272"/>
    <mergeCell ref="K262:P262"/>
    <mergeCell ref="R262:U262"/>
    <mergeCell ref="V262:Z262"/>
    <mergeCell ref="AA262:AF262"/>
    <mergeCell ref="B263:E263"/>
    <mergeCell ref="F263:J263"/>
    <mergeCell ref="K263:P263"/>
    <mergeCell ref="R263:U263"/>
    <mergeCell ref="V263:Z263"/>
    <mergeCell ref="AA263:AF263"/>
    <mergeCell ref="N270:P270"/>
    <mergeCell ref="R270:T270"/>
    <mergeCell ref="U270:Y270"/>
    <mergeCell ref="Z270:AC270"/>
    <mergeCell ref="AD270:AF270"/>
    <mergeCell ref="B271:D271"/>
    <mergeCell ref="E271:I271"/>
    <mergeCell ref="J271:M271"/>
    <mergeCell ref="N271:P271"/>
    <mergeCell ref="R271:T271"/>
    <mergeCell ref="U271:Y271"/>
    <mergeCell ref="Z271:AC271"/>
    <mergeCell ref="AD271:AF271"/>
    <mergeCell ref="B265:P265"/>
    <mergeCell ref="Q265:Q296"/>
    <mergeCell ref="R265:AF265"/>
    <mergeCell ref="B266:P266"/>
    <mergeCell ref="R266:AF266"/>
    <mergeCell ref="B267:D267"/>
    <mergeCell ref="E267:P267"/>
    <mergeCell ref="R267:T267"/>
    <mergeCell ref="U267:AF267"/>
    <mergeCell ref="E268:P268"/>
    <mergeCell ref="U268:AF268"/>
    <mergeCell ref="C269:D269"/>
    <mergeCell ref="E269:G269"/>
    <mergeCell ref="H269:I269"/>
    <mergeCell ref="J269:M269"/>
    <mergeCell ref="N269:P269"/>
    <mergeCell ref="S269:T269"/>
    <mergeCell ref="U269:W269"/>
    <mergeCell ref="X269:Y269"/>
    <mergeCell ref="C290:D290"/>
    <mergeCell ref="E290:F290"/>
    <mergeCell ref="G290:H290"/>
    <mergeCell ref="I290:J290"/>
    <mergeCell ref="K290:L290"/>
    <mergeCell ref="M290:N290"/>
    <mergeCell ref="S290:T290"/>
    <mergeCell ref="U290:V290"/>
    <mergeCell ref="W290:X290"/>
    <mergeCell ref="Y290:Z290"/>
    <mergeCell ref="AA290:AB290"/>
    <mergeCell ref="AC290:AD290"/>
    <mergeCell ref="R272:T272"/>
    <mergeCell ref="U272:Y272"/>
    <mergeCell ref="Z272:AC272"/>
    <mergeCell ref="AD272:AF272"/>
    <mergeCell ref="B274:B276"/>
    <mergeCell ref="C274:F274"/>
    <mergeCell ref="O274:O276"/>
    <mergeCell ref="P274:P276"/>
    <mergeCell ref="R274:R276"/>
    <mergeCell ref="S274:V274"/>
    <mergeCell ref="B293:D293"/>
    <mergeCell ref="I293:L293"/>
    <mergeCell ref="M293:P293"/>
    <mergeCell ref="R293:T293"/>
    <mergeCell ref="Y293:AB293"/>
    <mergeCell ref="AC293:AF293"/>
    <mergeCell ref="K274:M274"/>
    <mergeCell ref="N274:N275"/>
    <mergeCell ref="W274:Y274"/>
    <mergeCell ref="Z274:Z275"/>
    <mergeCell ref="AA274:AC274"/>
    <mergeCell ref="AD274:AD275"/>
    <mergeCell ref="B294:D294"/>
    <mergeCell ref="E294:G294"/>
    <mergeCell ref="R294:T294"/>
    <mergeCell ref="U294:W294"/>
    <mergeCell ref="E291:H291"/>
    <mergeCell ref="I291:L291"/>
    <mergeCell ref="M291:P291"/>
    <mergeCell ref="R291:T291"/>
    <mergeCell ref="U291:X291"/>
    <mergeCell ref="Y291:AB291"/>
    <mergeCell ref="AC291:AF291"/>
    <mergeCell ref="B292:D292"/>
    <mergeCell ref="E292:H292"/>
    <mergeCell ref="I292:L292"/>
    <mergeCell ref="M292:P292"/>
    <mergeCell ref="R292:T292"/>
    <mergeCell ref="U292:X292"/>
    <mergeCell ref="Y292:AB292"/>
    <mergeCell ref="AC292:AF292"/>
    <mergeCell ref="B295:E295"/>
    <mergeCell ref="F295:J295"/>
    <mergeCell ref="K295:P295"/>
    <mergeCell ref="R295:U295"/>
    <mergeCell ref="V295:Z295"/>
    <mergeCell ref="AA295:AF295"/>
    <mergeCell ref="B296:E296"/>
    <mergeCell ref="F296:J296"/>
    <mergeCell ref="K296:P296"/>
    <mergeCell ref="R296:U296"/>
    <mergeCell ref="V296:Z296"/>
    <mergeCell ref="AA296:AF296"/>
    <mergeCell ref="AD303:AF303"/>
    <mergeCell ref="B304:D304"/>
    <mergeCell ref="E304:I304"/>
    <mergeCell ref="J304:M304"/>
    <mergeCell ref="N304:P304"/>
    <mergeCell ref="R304:T304"/>
    <mergeCell ref="U304:Y304"/>
    <mergeCell ref="Z304:AC304"/>
    <mergeCell ref="AD304:AF304"/>
    <mergeCell ref="C302:D302"/>
    <mergeCell ref="E302:G302"/>
    <mergeCell ref="H302:I302"/>
    <mergeCell ref="J302:M302"/>
    <mergeCell ref="N302:P302"/>
    <mergeCell ref="S302:T302"/>
    <mergeCell ref="U302:W302"/>
    <mergeCell ref="X302:Y302"/>
    <mergeCell ref="Z302:AC302"/>
    <mergeCell ref="AD302:AF302"/>
    <mergeCell ref="B329:E329"/>
    <mergeCell ref="F329:J329"/>
    <mergeCell ref="K329:P329"/>
    <mergeCell ref="R329:U329"/>
    <mergeCell ref="V329:Z329"/>
    <mergeCell ref="AA329:AF329"/>
    <mergeCell ref="B326:D326"/>
    <mergeCell ref="I326:L326"/>
    <mergeCell ref="M326:P326"/>
    <mergeCell ref="B303:D303"/>
    <mergeCell ref="E303:I303"/>
    <mergeCell ref="J303:M303"/>
    <mergeCell ref="AE307:AE309"/>
    <mergeCell ref="AF307:AF309"/>
    <mergeCell ref="AD305:AF305"/>
    <mergeCell ref="B307:B309"/>
    <mergeCell ref="C307:F307"/>
    <mergeCell ref="O307:O309"/>
    <mergeCell ref="P307:P309"/>
    <mergeCell ref="R307:R309"/>
    <mergeCell ref="C321:D321"/>
    <mergeCell ref="E321:F321"/>
    <mergeCell ref="R326:T326"/>
    <mergeCell ref="Y326:AB326"/>
    <mergeCell ref="AC326:AF326"/>
    <mergeCell ref="B327:D327"/>
    <mergeCell ref="E327:G327"/>
    <mergeCell ref="R327:T327"/>
    <mergeCell ref="U327:W327"/>
    <mergeCell ref="B324:D324"/>
    <mergeCell ref="E324:H324"/>
    <mergeCell ref="I324:L324"/>
    <mergeCell ref="M324:P324"/>
    <mergeCell ref="R324:T324"/>
    <mergeCell ref="U324:X324"/>
    <mergeCell ref="Y324:AB324"/>
    <mergeCell ref="AC324:AF324"/>
    <mergeCell ref="B325:D325"/>
    <mergeCell ref="E325:H325"/>
    <mergeCell ref="I325:L325"/>
    <mergeCell ref="M325:P325"/>
    <mergeCell ref="R325:T325"/>
    <mergeCell ref="U325:X325"/>
    <mergeCell ref="Y325:AB325"/>
    <mergeCell ref="AC325:AF325"/>
    <mergeCell ref="Q298:Q329"/>
    <mergeCell ref="R298:AF298"/>
    <mergeCell ref="B299:P299"/>
    <mergeCell ref="R299:AF299"/>
    <mergeCell ref="B300:D300"/>
    <mergeCell ref="E300:P300"/>
    <mergeCell ref="R300:T300"/>
    <mergeCell ref="U300:AF300"/>
    <mergeCell ref="E301:P301"/>
    <mergeCell ref="B28:D28"/>
    <mergeCell ref="E28:H28"/>
    <mergeCell ref="I28:L28"/>
    <mergeCell ref="M28:P28"/>
    <mergeCell ref="R28:T28"/>
    <mergeCell ref="U28:X28"/>
    <mergeCell ref="Y28:AB28"/>
    <mergeCell ref="AC28:AF28"/>
    <mergeCell ref="B27:D27"/>
    <mergeCell ref="E27:H27"/>
    <mergeCell ref="I27:L27"/>
    <mergeCell ref="I30:L30"/>
    <mergeCell ref="B328:E328"/>
    <mergeCell ref="F328:J328"/>
    <mergeCell ref="K328:P328"/>
    <mergeCell ref="R328:U328"/>
    <mergeCell ref="V328:Z328"/>
    <mergeCell ref="AA328:AF328"/>
    <mergeCell ref="C323:D323"/>
    <mergeCell ref="E323:F323"/>
    <mergeCell ref="G323:H323"/>
    <mergeCell ref="I323:J323"/>
    <mergeCell ref="K323:L323"/>
    <mergeCell ref="M323:N323"/>
    <mergeCell ref="S323:T323"/>
    <mergeCell ref="U323:V323"/>
    <mergeCell ref="W323:X323"/>
    <mergeCell ref="Y323:Z323"/>
    <mergeCell ref="AA323:AB323"/>
    <mergeCell ref="AC323:AD323"/>
    <mergeCell ref="S307:V307"/>
    <mergeCell ref="G307:I307"/>
    <mergeCell ref="M90:N90"/>
    <mergeCell ref="S90:T90"/>
    <mergeCell ref="U90:V90"/>
    <mergeCell ref="W90:X90"/>
    <mergeCell ref="Y90:Z90"/>
    <mergeCell ref="AA90:AB90"/>
    <mergeCell ref="AC90:AD90"/>
    <mergeCell ref="W10:Y10"/>
    <mergeCell ref="Z10:Z11"/>
    <mergeCell ref="AA10:AC10"/>
    <mergeCell ref="AD10:AD11"/>
    <mergeCell ref="R20:AF20"/>
    <mergeCell ref="G43:I43"/>
    <mergeCell ref="J43:J44"/>
    <mergeCell ref="K43:M43"/>
    <mergeCell ref="N43:N44"/>
    <mergeCell ref="W43:Y43"/>
    <mergeCell ref="Z43:Z44"/>
    <mergeCell ref="AA43:AC43"/>
    <mergeCell ref="AD43:AD44"/>
    <mergeCell ref="Y27:AB27"/>
    <mergeCell ref="AC27:AF27"/>
    <mergeCell ref="U71:W71"/>
    <mergeCell ref="X71:Y71"/>
    <mergeCell ref="R64:U64"/>
    <mergeCell ref="V64:Z64"/>
    <mergeCell ref="AA64:AF64"/>
    <mergeCell ref="Y62:AB62"/>
    <mergeCell ref="AC62:AF62"/>
    <mergeCell ref="Y60:AB60"/>
    <mergeCell ref="AC60:AF60"/>
    <mergeCell ref="Z71:AC71"/>
    <mergeCell ref="E104:G104"/>
    <mergeCell ref="H104:I104"/>
    <mergeCell ref="J104:M104"/>
    <mergeCell ref="N104:P104"/>
    <mergeCell ref="S104:T104"/>
    <mergeCell ref="U104:W104"/>
    <mergeCell ref="X104:Y104"/>
    <mergeCell ref="B139:D139"/>
    <mergeCell ref="E139:I139"/>
    <mergeCell ref="J139:M139"/>
    <mergeCell ref="N139:P139"/>
    <mergeCell ref="R139:T139"/>
    <mergeCell ref="U139:Y139"/>
    <mergeCell ref="Z139:AC139"/>
    <mergeCell ref="AD139:AF139"/>
    <mergeCell ref="B133:P133"/>
    <mergeCell ref="O113:P113"/>
    <mergeCell ref="AE113:AF113"/>
    <mergeCell ref="O115:P115"/>
    <mergeCell ref="AE115:AF115"/>
    <mergeCell ref="E128:H128"/>
    <mergeCell ref="U128:X128"/>
    <mergeCell ref="I129:L129"/>
    <mergeCell ref="M129:P129"/>
    <mergeCell ref="Y129:AB129"/>
    <mergeCell ref="K125:L125"/>
    <mergeCell ref="M125:N125"/>
    <mergeCell ref="S125:T125"/>
    <mergeCell ref="U125:V125"/>
    <mergeCell ref="W125:X125"/>
    <mergeCell ref="Y125:Z125"/>
    <mergeCell ref="AA125:AB125"/>
    <mergeCell ref="J203:M203"/>
    <mergeCell ref="N203:P203"/>
    <mergeCell ref="B97:E97"/>
    <mergeCell ref="F97:J97"/>
    <mergeCell ref="K97:P97"/>
    <mergeCell ref="R97:U97"/>
    <mergeCell ref="V97:Z97"/>
    <mergeCell ref="AA97:AF97"/>
    <mergeCell ref="G109:I109"/>
    <mergeCell ref="J109:J110"/>
    <mergeCell ref="K109:M109"/>
    <mergeCell ref="N109:N110"/>
    <mergeCell ref="W109:Y109"/>
    <mergeCell ref="Z109:Z110"/>
    <mergeCell ref="AA109:AC109"/>
    <mergeCell ref="AD109:AD110"/>
    <mergeCell ref="B107:D107"/>
    <mergeCell ref="E107:I107"/>
    <mergeCell ref="J107:M107"/>
    <mergeCell ref="N107:P107"/>
    <mergeCell ref="R107:T107"/>
    <mergeCell ref="U107:Y107"/>
    <mergeCell ref="Z107:AC107"/>
    <mergeCell ref="AD107:AF107"/>
    <mergeCell ref="R109:R111"/>
    <mergeCell ref="R106:T106"/>
    <mergeCell ref="U106:Y106"/>
    <mergeCell ref="Z106:AC106"/>
    <mergeCell ref="AD106:AF106"/>
    <mergeCell ref="B100:P100"/>
    <mergeCell ref="U103:AF103"/>
    <mergeCell ref="C104:D104"/>
    <mergeCell ref="O311:P311"/>
    <mergeCell ref="AE311:AF311"/>
    <mergeCell ref="B205:D205"/>
    <mergeCell ref="E205:I205"/>
    <mergeCell ref="J205:M205"/>
    <mergeCell ref="N205:P205"/>
    <mergeCell ref="R205:T205"/>
    <mergeCell ref="U205:Y205"/>
    <mergeCell ref="Z205:AC205"/>
    <mergeCell ref="AD205:AF205"/>
    <mergeCell ref="B199:P199"/>
    <mergeCell ref="G142:I142"/>
    <mergeCell ref="J142:J143"/>
    <mergeCell ref="K142:M142"/>
    <mergeCell ref="N142:N143"/>
    <mergeCell ref="W142:Y142"/>
    <mergeCell ref="Z142:Z143"/>
    <mergeCell ref="AA142:AC142"/>
    <mergeCell ref="AD142:AD143"/>
    <mergeCell ref="B204:D204"/>
    <mergeCell ref="E204:I204"/>
    <mergeCell ref="J204:M204"/>
    <mergeCell ref="Y194:AB194"/>
    <mergeCell ref="AC194:AF194"/>
    <mergeCell ref="B195:D195"/>
    <mergeCell ref="E195:G195"/>
    <mergeCell ref="R195:T195"/>
    <mergeCell ref="U195:W195"/>
    <mergeCell ref="U202:AF202"/>
    <mergeCell ref="C203:D203"/>
    <mergeCell ref="E203:G203"/>
    <mergeCell ref="H203:I203"/>
    <mergeCell ref="B305:D305"/>
    <mergeCell ref="E305:I305"/>
    <mergeCell ref="J305:M305"/>
    <mergeCell ref="N305:P305"/>
    <mergeCell ref="R305:T305"/>
    <mergeCell ref="U305:Y305"/>
    <mergeCell ref="Z305:AC305"/>
    <mergeCell ref="G208:I208"/>
    <mergeCell ref="J208:J209"/>
    <mergeCell ref="K208:M208"/>
    <mergeCell ref="N208:N209"/>
    <mergeCell ref="W208:Y208"/>
    <mergeCell ref="Z208:Z209"/>
    <mergeCell ref="AA208:AC208"/>
    <mergeCell ref="AD208:AD209"/>
    <mergeCell ref="J307:J308"/>
    <mergeCell ref="K307:M307"/>
    <mergeCell ref="N307:N308"/>
    <mergeCell ref="W307:Y307"/>
    <mergeCell ref="Z307:Z308"/>
    <mergeCell ref="N303:P303"/>
    <mergeCell ref="R303:T303"/>
    <mergeCell ref="U303:Y303"/>
    <mergeCell ref="Z303:AC303"/>
    <mergeCell ref="I228:L228"/>
    <mergeCell ref="M228:P228"/>
    <mergeCell ref="Y228:AB228"/>
    <mergeCell ref="AC228:AF228"/>
    <mergeCell ref="AA307:AC307"/>
    <mergeCell ref="AD307:AD308"/>
    <mergeCell ref="B298:P298"/>
    <mergeCell ref="U301:AF301"/>
    <mergeCell ref="O47:P47"/>
    <mergeCell ref="AE47:AF47"/>
    <mergeCell ref="O49:P49"/>
    <mergeCell ref="AE49:AF49"/>
    <mergeCell ref="E62:H62"/>
    <mergeCell ref="U62:X62"/>
    <mergeCell ref="I63:L63"/>
    <mergeCell ref="M63:P63"/>
    <mergeCell ref="Y63:AB63"/>
    <mergeCell ref="AC63:AF63"/>
    <mergeCell ref="O80:P80"/>
    <mergeCell ref="AE80:AF80"/>
    <mergeCell ref="O82:P82"/>
    <mergeCell ref="AE82:AF82"/>
    <mergeCell ref="E95:H95"/>
    <mergeCell ref="U95:X95"/>
    <mergeCell ref="I96:L96"/>
    <mergeCell ref="M96:P96"/>
    <mergeCell ref="Y96:AB96"/>
    <mergeCell ref="AC96:AF96"/>
    <mergeCell ref="O76:O78"/>
    <mergeCell ref="P76:P78"/>
    <mergeCell ref="R76:R78"/>
    <mergeCell ref="S76:V76"/>
    <mergeCell ref="B86:P86"/>
    <mergeCell ref="R86:AF86"/>
    <mergeCell ref="AE89:AF89"/>
    <mergeCell ref="C90:D90"/>
    <mergeCell ref="E90:F90"/>
    <mergeCell ref="G90:H90"/>
    <mergeCell ref="I90:J90"/>
    <mergeCell ref="K90:L90"/>
    <mergeCell ref="O148:P148"/>
    <mergeCell ref="AE148:AF148"/>
    <mergeCell ref="E161:H161"/>
    <mergeCell ref="U161:X161"/>
    <mergeCell ref="I162:L162"/>
    <mergeCell ref="M162:P162"/>
    <mergeCell ref="Y162:AB162"/>
    <mergeCell ref="AC162:AF162"/>
    <mergeCell ref="N138:P138"/>
    <mergeCell ref="R138:T138"/>
    <mergeCell ref="U138:Y138"/>
    <mergeCell ref="Z138:AC138"/>
    <mergeCell ref="AD138:AF138"/>
    <mergeCell ref="I161:L161"/>
    <mergeCell ref="M161:P161"/>
    <mergeCell ref="R161:T161"/>
    <mergeCell ref="Y161:AB161"/>
    <mergeCell ref="AC161:AF161"/>
    <mergeCell ref="E162:G162"/>
    <mergeCell ref="R162:T162"/>
    <mergeCell ref="U162:W162"/>
    <mergeCell ref="E140:I140"/>
    <mergeCell ref="J140:M140"/>
    <mergeCell ref="N140:P140"/>
    <mergeCell ref="R140:T140"/>
    <mergeCell ref="U140:Y140"/>
    <mergeCell ref="Z140:AC140"/>
    <mergeCell ref="AD140:AF140"/>
    <mergeCell ref="G125:H125"/>
    <mergeCell ref="I125:J125"/>
    <mergeCell ref="O179:P179"/>
    <mergeCell ref="AE179:AF179"/>
    <mergeCell ref="O181:P181"/>
    <mergeCell ref="AE181:AF181"/>
    <mergeCell ref="E194:H194"/>
    <mergeCell ref="U194:X194"/>
    <mergeCell ref="I195:L195"/>
    <mergeCell ref="M195:P195"/>
    <mergeCell ref="Y195:AB195"/>
    <mergeCell ref="AC195:AF195"/>
    <mergeCell ref="O212:P212"/>
    <mergeCell ref="AE212:AF212"/>
    <mergeCell ref="O214:P214"/>
    <mergeCell ref="AE214:AF214"/>
    <mergeCell ref="E227:H227"/>
    <mergeCell ref="U227:X227"/>
    <mergeCell ref="N204:P204"/>
    <mergeCell ref="R204:T204"/>
    <mergeCell ref="U204:Y204"/>
    <mergeCell ref="Z204:AC204"/>
    <mergeCell ref="AD204:AF204"/>
    <mergeCell ref="S203:T203"/>
    <mergeCell ref="U203:W203"/>
    <mergeCell ref="X203:Y203"/>
    <mergeCell ref="Z203:AC203"/>
    <mergeCell ref="AD203:AF203"/>
    <mergeCell ref="R200:AF200"/>
    <mergeCell ref="R194:T194"/>
    <mergeCell ref="O146:P146"/>
    <mergeCell ref="AE146:AF146"/>
    <mergeCell ref="O313:P313"/>
    <mergeCell ref="AE313:AF313"/>
    <mergeCell ref="E326:H326"/>
    <mergeCell ref="U326:X326"/>
    <mergeCell ref="I327:L327"/>
    <mergeCell ref="M327:P327"/>
    <mergeCell ref="Y327:AB327"/>
    <mergeCell ref="AC327:AF327"/>
    <mergeCell ref="O245:P245"/>
    <mergeCell ref="AE245:AF245"/>
    <mergeCell ref="O247:P247"/>
    <mergeCell ref="AE247:AF247"/>
    <mergeCell ref="E260:H260"/>
    <mergeCell ref="U260:X260"/>
    <mergeCell ref="I261:L261"/>
    <mergeCell ref="M261:P261"/>
    <mergeCell ref="Y261:AB261"/>
    <mergeCell ref="AC261:AF261"/>
    <mergeCell ref="O278:P278"/>
    <mergeCell ref="AE278:AF278"/>
    <mergeCell ref="O280:P280"/>
    <mergeCell ref="AE280:AF280"/>
    <mergeCell ref="E293:H293"/>
    <mergeCell ref="U293:X293"/>
    <mergeCell ref="I294:L294"/>
    <mergeCell ref="M294:P294"/>
    <mergeCell ref="Y294:AB294"/>
    <mergeCell ref="AC294:AF294"/>
    <mergeCell ref="G274:I274"/>
    <mergeCell ref="J274:J275"/>
    <mergeCell ref="B317:P317"/>
    <mergeCell ref="R317:AF317"/>
  </mergeCells>
  <conditionalFormatting sqref="B328:AF329 B262:AF275 B34:AF44 B64:AF77 B97:AF110 B130:AF143 B163:AF176 B196:AF209 B229:AF242 B295:AF308">
    <cfRule type="expression" dxfId="1" priority="57" stopIfTrue="1">
      <formula>$A34=""</formula>
    </cfRule>
    <cfRule type="cellIs" dxfId="0" priority="61" stopIfTrue="1" operator="equal">
      <formula>0</formula>
    </cfRule>
  </conditionalFormatting>
  <pageMargins left="0.4" right="0.2" top="0.2" bottom="0.2" header="0.05" footer="0.05"/>
  <pageSetup paperSize="9" scale="77" fitToHeight="10" orientation="landscape" r:id="rId1"/>
  <drawing r:id="rId2"/>
  <legacyDrawing r:id="rId3"/>
</worksheet>
</file>

<file path=xl/worksheets/sheet2.xml><?xml version="1.0" encoding="utf-8"?>
<worksheet xmlns="http://schemas.openxmlformats.org/spreadsheetml/2006/main" xmlns:r="http://schemas.openxmlformats.org/officeDocument/2006/relationships">
  <dimension ref="A1:BD67"/>
  <sheetViews>
    <sheetView showGridLines="0" workbookViewId="0">
      <selection activeCell="D6" sqref="D6"/>
    </sheetView>
  </sheetViews>
  <sheetFormatPr defaultColWidth="0" defaultRowHeight="0" customHeight="1" zeroHeight="1"/>
  <cols>
    <col min="1" max="1" width="4.25" style="41" customWidth="1"/>
    <col min="2" max="2" width="3.5" style="41" customWidth="1"/>
    <col min="3" max="3" width="45.625" style="41" customWidth="1"/>
    <col min="4" max="4" width="69.125" style="41" customWidth="1"/>
    <col min="5" max="5" width="3.5" style="41" customWidth="1"/>
    <col min="6" max="6" width="5.125" style="41" customWidth="1"/>
    <col min="7" max="7" width="26" style="41" customWidth="1"/>
    <col min="8" max="8" width="16.875" style="41" customWidth="1"/>
    <col min="9" max="9" width="13.625" style="41" customWidth="1"/>
    <col min="10" max="10" width="5" style="41" customWidth="1"/>
    <col min="11" max="11" width="26.625" style="41" customWidth="1"/>
    <col min="12" max="12" width="26.5" style="41" customWidth="1"/>
    <col min="13" max="13" width="4.125" style="41" customWidth="1"/>
    <col min="14" max="14" width="12.75" style="41" customWidth="1"/>
    <col min="15" max="15" width="16.25" style="41" hidden="1" customWidth="1"/>
    <col min="16" max="16" width="13.25" style="41" hidden="1" customWidth="1"/>
    <col min="17" max="17" width="18.625" style="41" hidden="1" customWidth="1"/>
    <col min="18" max="18" width="36.625" style="41" hidden="1" customWidth="1"/>
    <col min="19" max="19" width="16.25" style="41" hidden="1" customWidth="1"/>
    <col min="20" max="20" width="9" style="41" hidden="1" customWidth="1"/>
    <col min="21" max="21" width="10" style="41" hidden="1" customWidth="1"/>
    <col min="22" max="22" width="14.75" style="41" hidden="1" customWidth="1"/>
    <col min="23" max="23" width="23.625" style="41" hidden="1" customWidth="1"/>
    <col min="24" max="24" width="20" style="41" hidden="1" customWidth="1"/>
    <col min="25" max="25" width="20.125" style="41" hidden="1" customWidth="1"/>
    <col min="26" max="26" width="15.75" style="41" hidden="1" customWidth="1"/>
    <col min="27" max="27" width="19.125" style="41" hidden="1" customWidth="1"/>
    <col min="28" max="28" width="23.875" style="41" hidden="1" customWidth="1"/>
    <col min="29" max="33" width="24.375" style="41" hidden="1" customWidth="1"/>
    <col min="34" max="34" width="9" style="41" hidden="1" customWidth="1"/>
    <col min="35" max="35" width="10" style="41" hidden="1" customWidth="1"/>
    <col min="36" max="36" width="14.75" style="41" hidden="1" customWidth="1"/>
    <col min="37" max="37" width="23.625" style="41" hidden="1" customWidth="1"/>
    <col min="38" max="38" width="20" style="41" hidden="1" customWidth="1"/>
    <col min="39" max="39" width="20.125" style="41" hidden="1" customWidth="1"/>
    <col min="40" max="40" width="15.75" style="41" hidden="1" customWidth="1"/>
    <col min="41" max="41" width="19.125" style="41" hidden="1" customWidth="1"/>
    <col min="42" max="42" width="23.875" style="41" hidden="1" customWidth="1"/>
    <col min="43" max="56" width="24.375" style="41" hidden="1" customWidth="1"/>
    <col min="57" max="16384" width="9.125" style="41" hidden="1"/>
  </cols>
  <sheetData>
    <row r="1" spans="1:18" ht="15">
      <c r="A1" s="74"/>
      <c r="B1" s="74"/>
      <c r="C1" s="74"/>
      <c r="D1" s="74"/>
      <c r="E1" s="74"/>
      <c r="F1" s="74"/>
      <c r="G1" s="74"/>
      <c r="H1" s="74"/>
      <c r="I1" s="74"/>
      <c r="J1" s="74"/>
      <c r="K1" s="74"/>
      <c r="L1" s="74"/>
      <c r="M1" s="74"/>
      <c r="N1" s="74"/>
    </row>
    <row r="2" spans="1:18" ht="15">
      <c r="A2" s="74"/>
      <c r="B2" s="75"/>
      <c r="C2" s="75"/>
      <c r="D2" s="75"/>
      <c r="E2" s="75"/>
      <c r="F2" s="75"/>
      <c r="G2" s="75"/>
      <c r="H2" s="75"/>
      <c r="I2" s="75"/>
      <c r="J2" s="75"/>
      <c r="K2" s="75"/>
      <c r="L2" s="75"/>
      <c r="M2" s="75"/>
      <c r="N2" s="74"/>
    </row>
    <row r="3" spans="1:18" ht="26.25">
      <c r="A3" s="74"/>
      <c r="B3" s="75"/>
      <c r="C3" s="75"/>
      <c r="D3" s="76"/>
      <c r="E3" s="76"/>
      <c r="F3" s="75"/>
      <c r="G3" s="75"/>
      <c r="H3" s="75"/>
      <c r="I3" s="75"/>
      <c r="J3" s="75"/>
      <c r="K3" s="75"/>
      <c r="L3" s="75"/>
      <c r="M3" s="75"/>
      <c r="N3" s="74"/>
    </row>
    <row r="4" spans="1:18" ht="33.75" customHeight="1" thickBot="1">
      <c r="A4" s="77"/>
      <c r="B4" s="75"/>
      <c r="C4" s="78"/>
      <c r="D4" s="79"/>
      <c r="E4" s="79"/>
      <c r="F4" s="79"/>
      <c r="G4" s="79"/>
      <c r="H4" s="79"/>
      <c r="I4" s="79"/>
      <c r="J4" s="79"/>
      <c r="K4" s="79"/>
      <c r="L4" s="75"/>
      <c r="M4" s="75"/>
      <c r="N4" s="74"/>
      <c r="R4" s="41" t="e">
        <f>IF(#REF!="","",#REF!)</f>
        <v>#REF!</v>
      </c>
    </row>
    <row r="5" spans="1:18" ht="20.25" customHeight="1" thickBot="1">
      <c r="A5" s="80"/>
      <c r="B5" s="272"/>
      <c r="C5" s="273"/>
      <c r="D5" s="274"/>
      <c r="E5" s="275"/>
      <c r="F5" s="79"/>
      <c r="G5" s="79"/>
      <c r="H5" s="79"/>
      <c r="I5" s="79"/>
      <c r="J5" s="79"/>
      <c r="K5" s="79"/>
      <c r="L5" s="75"/>
      <c r="M5" s="75"/>
      <c r="N5" s="74"/>
      <c r="R5" s="41" t="e">
        <f>IF(#REF!="","",#REF!)</f>
        <v>#REF!</v>
      </c>
    </row>
    <row r="6" spans="1:18" ht="24" customHeight="1">
      <c r="A6" s="81"/>
      <c r="B6" s="276"/>
      <c r="C6" s="268" t="s">
        <v>216</v>
      </c>
      <c r="D6" s="260" t="s">
        <v>263</v>
      </c>
      <c r="E6" s="277"/>
      <c r="F6" s="82">
        <v>1</v>
      </c>
      <c r="G6" s="305" t="str">
        <f>IF(D14="Hindi","हिंदी","Hindi")</f>
        <v>हिंदी</v>
      </c>
      <c r="H6" s="566" t="s">
        <v>137</v>
      </c>
      <c r="I6" s="567"/>
      <c r="J6" s="82">
        <v>1</v>
      </c>
      <c r="K6" s="305" t="str">
        <f>IF($D$14="Hindi","हिंदी","Hindi")</f>
        <v>हिंदी</v>
      </c>
      <c r="L6" s="331" t="s">
        <v>247</v>
      </c>
      <c r="M6" s="75"/>
      <c r="N6" s="74"/>
      <c r="R6" s="41" t="e">
        <f>IF(#REF!="","",#REF!)</f>
        <v>#REF!</v>
      </c>
    </row>
    <row r="7" spans="1:18" ht="24" customHeight="1">
      <c r="A7" s="74"/>
      <c r="B7" s="278"/>
      <c r="C7" s="269" t="s">
        <v>215</v>
      </c>
      <c r="D7" s="261" t="s">
        <v>274</v>
      </c>
      <c r="E7" s="279"/>
      <c r="F7" s="82">
        <v>2</v>
      </c>
      <c r="G7" s="306" t="str">
        <f>IF(D14="Hindi","अंग्रेजी","English")</f>
        <v>अंग्रेजी</v>
      </c>
      <c r="H7" s="568" t="s">
        <v>120</v>
      </c>
      <c r="I7" s="569"/>
      <c r="J7" s="82">
        <v>2</v>
      </c>
      <c r="K7" s="306" t="str">
        <f>IF(D14="Hindi","अंग्रेजी","English")</f>
        <v>अंग्रेजी</v>
      </c>
      <c r="L7" s="332" t="s">
        <v>120</v>
      </c>
      <c r="M7" s="75"/>
      <c r="N7" s="74"/>
      <c r="R7" s="41" t="e">
        <f>IF(#REF!="","",#REF!)</f>
        <v>#REF!</v>
      </c>
    </row>
    <row r="8" spans="1:18" ht="24" customHeight="1">
      <c r="A8" s="74"/>
      <c r="B8" s="278"/>
      <c r="C8" s="269" t="s">
        <v>214</v>
      </c>
      <c r="D8" s="262" t="s">
        <v>275</v>
      </c>
      <c r="E8" s="279"/>
      <c r="F8" s="82">
        <v>3</v>
      </c>
      <c r="G8" s="306" t="str">
        <f>IF(D14="Hindi","गणित","Maths")</f>
        <v>गणित</v>
      </c>
      <c r="H8" s="568" t="s">
        <v>121</v>
      </c>
      <c r="I8" s="569"/>
      <c r="J8" s="82">
        <v>3</v>
      </c>
      <c r="K8" s="306" t="str">
        <f>IF(D14="Hindi","गणित","Maths")</f>
        <v>गणित</v>
      </c>
      <c r="L8" s="332" t="s">
        <v>248</v>
      </c>
      <c r="M8" s="75"/>
      <c r="N8" s="74"/>
      <c r="R8" s="41" t="e">
        <f>IF(#REF!="","",#REF!)</f>
        <v>#REF!</v>
      </c>
    </row>
    <row r="9" spans="1:18" ht="24" customHeight="1">
      <c r="A9" s="74"/>
      <c r="B9" s="278"/>
      <c r="C9" s="269" t="s">
        <v>81</v>
      </c>
      <c r="D9" s="263" t="s">
        <v>264</v>
      </c>
      <c r="E9" s="279"/>
      <c r="F9" s="82">
        <v>4</v>
      </c>
      <c r="G9" s="306" t="str">
        <f>IF(D14="Hindi","पर्यावरण अध्ययन","EVS")</f>
        <v>पर्यावरण अध्ययन</v>
      </c>
      <c r="H9" s="568" t="s">
        <v>122</v>
      </c>
      <c r="I9" s="569"/>
      <c r="J9" s="82">
        <v>4</v>
      </c>
      <c r="K9" s="306" t="str">
        <f>IF(D14="Hindi","पर्यावरण अध्ययन","EVS")</f>
        <v>पर्यावरण अध्ययन</v>
      </c>
      <c r="L9" s="332" t="s">
        <v>122</v>
      </c>
      <c r="M9" s="75"/>
      <c r="N9" s="74"/>
      <c r="R9" s="41" t="e">
        <f>IF(#REF!="","",#REF!)</f>
        <v>#REF!</v>
      </c>
    </row>
    <row r="10" spans="1:18" ht="24" customHeight="1">
      <c r="A10" s="74"/>
      <c r="B10" s="278"/>
      <c r="C10" s="269" t="s">
        <v>231</v>
      </c>
      <c r="D10" s="367">
        <v>8200300101</v>
      </c>
      <c r="E10" s="279"/>
      <c r="F10" s="82">
        <v>5</v>
      </c>
      <c r="G10" s="306" t="str">
        <f>IF(D14="Hindi","कंप्यूटर","Computer")</f>
        <v>कंप्यूटर</v>
      </c>
      <c r="H10" s="568" t="s">
        <v>235</v>
      </c>
      <c r="I10" s="569"/>
      <c r="J10" s="82">
        <v>5</v>
      </c>
      <c r="K10" s="306" t="str">
        <f>IF(D14="Hindi","कंप्यूटर","Computer")</f>
        <v>कंप्यूटर</v>
      </c>
      <c r="L10" s="332" t="s">
        <v>235</v>
      </c>
      <c r="M10" s="75"/>
      <c r="N10" s="74"/>
    </row>
    <row r="11" spans="1:18" ht="24" customHeight="1">
      <c r="A11" s="74"/>
      <c r="B11" s="278"/>
      <c r="C11" s="269" t="s">
        <v>232</v>
      </c>
      <c r="D11" s="470" t="s">
        <v>265</v>
      </c>
      <c r="E11" s="279"/>
      <c r="F11" s="82">
        <v>6</v>
      </c>
      <c r="G11" s="306" t="str">
        <f>IF(D14="Hindi","सामान्य ज्ञान","G.K.")</f>
        <v>सामान्य ज्ञान</v>
      </c>
      <c r="H11" s="568" t="s">
        <v>236</v>
      </c>
      <c r="I11" s="569"/>
      <c r="J11" s="82">
        <v>6</v>
      </c>
      <c r="K11" s="306" t="str">
        <f>IF(D14="Hindi","सामान्य ज्ञान","G.K.")</f>
        <v>सामान्य ज्ञान</v>
      </c>
      <c r="L11" s="332" t="s">
        <v>246</v>
      </c>
      <c r="M11" s="75"/>
      <c r="N11" s="74"/>
    </row>
    <row r="12" spans="1:18" ht="24" customHeight="1">
      <c r="A12" s="74"/>
      <c r="B12" s="278"/>
      <c r="C12" s="269" t="s">
        <v>233</v>
      </c>
      <c r="D12" s="368" t="s">
        <v>234</v>
      </c>
      <c r="E12" s="279"/>
      <c r="F12" s="82">
        <v>7</v>
      </c>
      <c r="G12" s="306" t="str">
        <f>IF(D14="Hindi","कला शिक्षा","Art Education")</f>
        <v>कला शिक्षा</v>
      </c>
      <c r="H12" s="568" t="s">
        <v>244</v>
      </c>
      <c r="I12" s="569"/>
      <c r="J12" s="82">
        <v>7</v>
      </c>
      <c r="K12" s="306" t="str">
        <f>IF(D14="Hindi","कला शिक्षा","Art Education")</f>
        <v>कला शिक्षा</v>
      </c>
      <c r="L12" s="332" t="s">
        <v>245</v>
      </c>
      <c r="M12" s="75"/>
      <c r="N12" s="74"/>
    </row>
    <row r="13" spans="1:18" ht="24" customHeight="1">
      <c r="A13" s="74"/>
      <c r="B13" s="278"/>
      <c r="C13" s="269" t="s">
        <v>82</v>
      </c>
      <c r="D13" s="264">
        <v>45793</v>
      </c>
      <c r="E13" s="279"/>
      <c r="F13" s="82">
        <v>8</v>
      </c>
      <c r="G13" s="306" t="str">
        <f>IF('Master sheet'!$D$14="Hindi","कार्यानुभव","WORK EXP.")</f>
        <v>कार्यानुभव</v>
      </c>
      <c r="H13" s="568" t="s">
        <v>245</v>
      </c>
      <c r="I13" s="569"/>
      <c r="J13" s="82">
        <v>8</v>
      </c>
      <c r="K13" s="306" t="str">
        <f>IF('Master sheet'!$D$14="Hindi","कार्यानुभव","WORK EXP.")</f>
        <v>कार्यानुभव</v>
      </c>
      <c r="L13" s="332" t="s">
        <v>249</v>
      </c>
      <c r="M13" s="75"/>
      <c r="N13" s="74"/>
      <c r="R13" s="41" t="e">
        <f>IF(#REF!="","",#REF!)</f>
        <v>#REF!</v>
      </c>
    </row>
    <row r="14" spans="1:18" ht="24" customHeight="1">
      <c r="A14" s="74"/>
      <c r="B14" s="576"/>
      <c r="C14" s="270" t="s">
        <v>83</v>
      </c>
      <c r="D14" s="265" t="s">
        <v>212</v>
      </c>
      <c r="E14" s="575"/>
      <c r="F14" s="82">
        <v>9</v>
      </c>
      <c r="G14" s="306" t="str">
        <f>IF('Master sheet'!$D$14="Hindi","स्वा. एवं शा. शिक्षा","HE.&amp;PH. EDU.")</f>
        <v>स्वा. एवं शा. शिक्षा</v>
      </c>
      <c r="H14" s="568" t="s">
        <v>237</v>
      </c>
      <c r="I14" s="569"/>
      <c r="J14" s="82">
        <v>9</v>
      </c>
      <c r="K14" s="306" t="str">
        <f>IF('Master sheet'!$D$14="Hindi","स्वा. एवं शा. शिक्षा","HE.&amp;PH. EDU.")</f>
        <v>स्वा. एवं शा. शिक्षा</v>
      </c>
      <c r="L14" s="332" t="s">
        <v>237</v>
      </c>
      <c r="M14" s="75"/>
      <c r="N14" s="74"/>
      <c r="R14" s="41" t="e">
        <f>IF(#REF!="","",#REF!)</f>
        <v>#REF!</v>
      </c>
    </row>
    <row r="15" spans="1:18" ht="24" customHeight="1" thickBot="1">
      <c r="A15" s="74"/>
      <c r="B15" s="576"/>
      <c r="C15" s="269" t="s">
        <v>84</v>
      </c>
      <c r="D15" s="266" t="s">
        <v>85</v>
      </c>
      <c r="E15" s="575"/>
      <c r="F15" s="82">
        <v>10</v>
      </c>
      <c r="G15" s="307" t="str">
        <f>IF(D14="Hindi","कक्षा 3 के कक्षाध्यापक","3rd Class Teacher")</f>
        <v>कक्षा 3 के कक्षाध्यापक</v>
      </c>
      <c r="H15" s="570" t="s">
        <v>136</v>
      </c>
      <c r="I15" s="571"/>
      <c r="J15" s="82">
        <v>10</v>
      </c>
      <c r="K15" s="307" t="str">
        <f>IF(D14="Hindi","कक्षा 4 के कक्षाध्यापक","4th Class Teacher")</f>
        <v>कक्षा 4 के कक्षाध्यापक</v>
      </c>
      <c r="L15" s="333" t="s">
        <v>120</v>
      </c>
      <c r="M15" s="75"/>
      <c r="N15" s="74"/>
      <c r="R15" s="41" t="e">
        <f>IF(#REF!="","",#REF!)</f>
        <v>#REF!</v>
      </c>
    </row>
    <row r="16" spans="1:18" ht="24" customHeight="1">
      <c r="A16" s="74"/>
      <c r="B16" s="278"/>
      <c r="C16" s="269" t="s">
        <v>86</v>
      </c>
      <c r="D16" s="266">
        <v>9828765219</v>
      </c>
      <c r="E16" s="279"/>
      <c r="F16" s="82"/>
      <c r="G16" s="75"/>
      <c r="H16" s="75"/>
      <c r="I16" s="75"/>
      <c r="J16" s="79"/>
      <c r="K16" s="79"/>
      <c r="L16" s="75"/>
      <c r="M16" s="75"/>
      <c r="N16" s="74"/>
      <c r="R16" s="41" t="e">
        <f>IF(#REF!="","",#REF!)</f>
        <v>#REF!</v>
      </c>
    </row>
    <row r="17" spans="1:18" ht="24" customHeight="1">
      <c r="A17" s="74"/>
      <c r="B17" s="278"/>
      <c r="C17" s="269" t="s">
        <v>87</v>
      </c>
      <c r="D17" s="266" t="s">
        <v>20</v>
      </c>
      <c r="E17" s="279"/>
      <c r="F17" s="82"/>
      <c r="G17" s="75"/>
      <c r="H17" s="75"/>
      <c r="I17" s="75"/>
      <c r="J17" s="79"/>
      <c r="K17" s="79"/>
      <c r="L17" s="75"/>
      <c r="M17" s="75"/>
      <c r="N17" s="74"/>
      <c r="R17" s="41" t="e">
        <f>IF(#REF!="","",#REF!)</f>
        <v>#REF!</v>
      </c>
    </row>
    <row r="18" spans="1:18" ht="24" customHeight="1">
      <c r="A18" s="74"/>
      <c r="B18" s="278"/>
      <c r="C18" s="269" t="s">
        <v>88</v>
      </c>
      <c r="D18" s="266" t="s">
        <v>80</v>
      </c>
      <c r="E18" s="279"/>
      <c r="F18" s="82"/>
      <c r="G18" s="75"/>
      <c r="H18" s="75"/>
      <c r="I18" s="75"/>
      <c r="J18" s="79"/>
      <c r="K18" s="79"/>
      <c r="L18" s="75"/>
      <c r="M18" s="75"/>
      <c r="N18" s="74"/>
      <c r="R18" s="41" t="e">
        <f>IF(#REF!="","",#REF!)</f>
        <v>#REF!</v>
      </c>
    </row>
    <row r="19" spans="1:18" ht="24" customHeight="1" thickBot="1">
      <c r="A19" s="74"/>
      <c r="B19" s="278"/>
      <c r="C19" s="271" t="s">
        <v>213</v>
      </c>
      <c r="D19" s="267" t="s">
        <v>266</v>
      </c>
      <c r="E19" s="279"/>
      <c r="F19" s="82"/>
      <c r="G19" s="572" t="s">
        <v>267</v>
      </c>
      <c r="H19" s="572"/>
      <c r="I19" s="572"/>
      <c r="J19" s="79"/>
      <c r="K19" s="79"/>
      <c r="L19" s="75"/>
      <c r="M19" s="75"/>
      <c r="N19" s="74"/>
      <c r="R19" s="41" t="e">
        <f>IF(#REF!="","",#REF!)</f>
        <v>#REF!</v>
      </c>
    </row>
    <row r="20" spans="1:18" ht="21" customHeight="1" thickBot="1">
      <c r="A20" s="74"/>
      <c r="B20" s="280"/>
      <c r="C20" s="281"/>
      <c r="D20" s="281"/>
      <c r="E20" s="282"/>
      <c r="F20" s="82"/>
      <c r="G20" s="572"/>
      <c r="H20" s="572"/>
      <c r="I20" s="572"/>
      <c r="J20" s="79"/>
      <c r="K20" s="79"/>
      <c r="L20" s="75"/>
      <c r="M20" s="75"/>
      <c r="N20" s="74"/>
      <c r="R20" s="41" t="e">
        <f>IF(#REF!="","",#REF!)</f>
        <v>#REF!</v>
      </c>
    </row>
    <row r="21" spans="1:18" ht="21" customHeight="1">
      <c r="A21" s="74"/>
      <c r="B21" s="366"/>
      <c r="C21" s="366"/>
      <c r="D21" s="366"/>
      <c r="E21" s="366"/>
      <c r="F21" s="82"/>
      <c r="G21" s="573" t="s">
        <v>278</v>
      </c>
      <c r="H21" s="573"/>
      <c r="I21" s="573"/>
      <c r="J21" s="79"/>
      <c r="K21" s="79"/>
      <c r="L21" s="75"/>
      <c r="M21" s="75"/>
      <c r="N21" s="74"/>
    </row>
    <row r="22" spans="1:18" ht="21" customHeight="1">
      <c r="A22" s="74"/>
      <c r="B22" s="75"/>
      <c r="C22" s="75"/>
      <c r="D22" s="75"/>
      <c r="E22" s="75"/>
      <c r="F22" s="82"/>
      <c r="G22" s="573"/>
      <c r="H22" s="573"/>
      <c r="I22" s="573"/>
      <c r="J22" s="79"/>
      <c r="K22" s="79"/>
      <c r="L22" s="75"/>
      <c r="M22" s="75"/>
      <c r="N22" s="74"/>
    </row>
    <row r="23" spans="1:18" ht="21" customHeight="1">
      <c r="A23" s="74"/>
      <c r="B23" s="75"/>
      <c r="C23" s="75"/>
      <c r="D23" s="75"/>
      <c r="E23" s="75"/>
      <c r="F23" s="82"/>
      <c r="G23" s="75"/>
      <c r="H23" s="75"/>
      <c r="I23" s="75"/>
      <c r="J23" s="79"/>
      <c r="K23" s="79"/>
      <c r="L23" s="75"/>
      <c r="M23" s="75"/>
      <c r="N23" s="74"/>
    </row>
    <row r="24" spans="1:18" ht="24" customHeight="1">
      <c r="A24" s="74"/>
      <c r="B24" s="75"/>
      <c r="C24" s="75"/>
      <c r="D24" s="75"/>
      <c r="E24" s="75"/>
      <c r="F24" s="82"/>
      <c r="G24" s="75"/>
      <c r="H24" s="75"/>
      <c r="I24" s="75"/>
      <c r="J24" s="79"/>
      <c r="K24" s="79"/>
      <c r="L24" s="75"/>
      <c r="M24" s="75"/>
      <c r="N24" s="74"/>
      <c r="R24" s="41" t="e">
        <f>IF(#REF!="","",#REF!)</f>
        <v>#REF!</v>
      </c>
    </row>
    <row r="25" spans="1:18" ht="20.25">
      <c r="A25" s="74"/>
      <c r="B25" s="75"/>
      <c r="C25" s="75"/>
      <c r="D25" s="75"/>
      <c r="E25" s="75"/>
      <c r="F25" s="75"/>
      <c r="G25" s="75"/>
      <c r="H25" s="75"/>
      <c r="I25" s="75"/>
      <c r="J25" s="79"/>
      <c r="K25" s="79"/>
      <c r="L25" s="75"/>
      <c r="M25" s="75"/>
      <c r="N25" s="74"/>
      <c r="R25" s="41" t="e">
        <f>IF(#REF!="","",#REF!)</f>
        <v>#REF!</v>
      </c>
    </row>
    <row r="26" spans="1:18" ht="21" thickBot="1">
      <c r="A26" s="74"/>
      <c r="B26" s="75"/>
      <c r="C26" s="75"/>
      <c r="D26" s="75"/>
      <c r="E26" s="309">
        <v>1</v>
      </c>
      <c r="F26" s="75"/>
      <c r="G26" s="75"/>
      <c r="H26" s="75"/>
      <c r="I26" s="75"/>
      <c r="J26" s="75"/>
      <c r="K26" s="79"/>
      <c r="L26" s="75"/>
      <c r="M26" s="75"/>
      <c r="N26" s="74"/>
      <c r="R26" s="41" t="e">
        <f>IF(#REF!="","",#REF!)</f>
        <v>#REF!</v>
      </c>
    </row>
    <row r="27" spans="1:18" ht="21" customHeight="1" thickBot="1">
      <c r="A27" s="74"/>
      <c r="B27" s="75"/>
      <c r="C27" s="75"/>
      <c r="D27" s="583" t="s">
        <v>0</v>
      </c>
      <c r="E27" s="589"/>
      <c r="F27" s="75"/>
      <c r="G27" s="75"/>
      <c r="H27" s="75"/>
      <c r="I27" s="75"/>
      <c r="J27" s="75"/>
      <c r="K27" s="79"/>
      <c r="L27" s="75"/>
      <c r="M27" s="75"/>
      <c r="N27" s="74"/>
      <c r="R27" s="41" t="e">
        <f>IF(#REF!="","",#REF!)</f>
        <v>#REF!</v>
      </c>
    </row>
    <row r="28" spans="1:18" ht="21.75" customHeight="1" thickBot="1">
      <c r="A28" s="74"/>
      <c r="B28" s="75"/>
      <c r="C28" s="590" t="s">
        <v>268</v>
      </c>
      <c r="D28" s="584"/>
      <c r="E28" s="589"/>
      <c r="F28" s="75"/>
      <c r="G28" s="75"/>
      <c r="H28" s="75"/>
      <c r="I28" s="75"/>
      <c r="J28" s="75"/>
      <c r="K28" s="79"/>
      <c r="L28" s="75"/>
      <c r="M28" s="75"/>
      <c r="N28" s="74"/>
      <c r="R28" s="41" t="e">
        <f>IF(#REF!="","",#REF!)</f>
        <v>#REF!</v>
      </c>
    </row>
    <row r="29" spans="1:18" ht="58.5" customHeight="1" thickTop="1" thickBot="1">
      <c r="A29" s="74"/>
      <c r="B29" s="75"/>
      <c r="C29" s="591"/>
      <c r="D29" s="471" t="s">
        <v>1</v>
      </c>
      <c r="E29" s="589"/>
      <c r="F29" s="75"/>
      <c r="G29" s="309">
        <v>1</v>
      </c>
      <c r="H29" s="308"/>
      <c r="I29" s="75"/>
      <c r="J29" s="218"/>
      <c r="K29" s="79"/>
      <c r="L29" s="75"/>
      <c r="M29" s="75"/>
      <c r="N29" s="74"/>
      <c r="R29" s="41" t="e">
        <f>IF(#REF!="","",#REF!)</f>
        <v>#REF!</v>
      </c>
    </row>
    <row r="30" spans="1:18" ht="21.75" customHeight="1" thickTop="1" thickBot="1">
      <c r="A30" s="74"/>
      <c r="B30" s="75"/>
      <c r="C30" s="592"/>
      <c r="D30" s="585" t="s">
        <v>242</v>
      </c>
      <c r="E30" s="589"/>
      <c r="F30" s="75"/>
      <c r="G30" s="577"/>
      <c r="H30" s="578"/>
      <c r="I30" s="304"/>
      <c r="J30" s="327"/>
      <c r="K30" s="327"/>
      <c r="L30" s="75"/>
      <c r="M30" s="75"/>
      <c r="N30" s="74"/>
      <c r="R30" s="41" t="e">
        <f>IF(#REF!="","",#REF!)</f>
        <v>#REF!</v>
      </c>
    </row>
    <row r="31" spans="1:18" ht="21.75" customHeight="1" thickBot="1">
      <c r="A31" s="74"/>
      <c r="B31" s="75"/>
      <c r="C31" s="75"/>
      <c r="D31" s="586"/>
      <c r="E31" s="589"/>
      <c r="F31" s="75"/>
      <c r="G31" s="75"/>
      <c r="H31" s="75"/>
      <c r="I31" s="75"/>
      <c r="J31" s="75"/>
      <c r="K31" s="75"/>
      <c r="L31" s="75"/>
      <c r="M31" s="75"/>
      <c r="N31" s="74"/>
      <c r="R31" s="41" t="e">
        <f>IF(#REF!="","",#REF!)</f>
        <v>#REF!</v>
      </c>
    </row>
    <row r="32" spans="1:18" ht="21.75" customHeight="1" thickTop="1">
      <c r="A32" s="74"/>
      <c r="B32" s="75"/>
      <c r="C32" s="75"/>
      <c r="D32" s="587" t="s">
        <v>2</v>
      </c>
      <c r="E32" s="589"/>
      <c r="F32" s="75"/>
      <c r="G32" s="75"/>
      <c r="H32" s="75"/>
      <c r="I32" s="75"/>
      <c r="J32" s="75"/>
      <c r="K32" s="75"/>
      <c r="L32" s="75"/>
      <c r="M32" s="75"/>
      <c r="N32" s="74"/>
      <c r="R32" s="41" t="e">
        <f>IF(#REF!="","",#REF!)</f>
        <v>#REF!</v>
      </c>
    </row>
    <row r="33" spans="1:18" ht="21.75" customHeight="1" thickBot="1">
      <c r="A33" s="74"/>
      <c r="B33" s="75"/>
      <c r="C33" s="75"/>
      <c r="D33" s="588"/>
      <c r="E33" s="589"/>
      <c r="F33" s="75"/>
      <c r="G33" s="75"/>
      <c r="H33" s="75"/>
      <c r="I33" s="75"/>
      <c r="J33" s="75"/>
      <c r="K33" s="75"/>
      <c r="L33" s="75"/>
      <c r="M33" s="75"/>
      <c r="N33" s="74"/>
      <c r="R33" s="41" t="e">
        <f>IF(#REF!="","",#REF!)</f>
        <v>#REF!</v>
      </c>
    </row>
    <row r="34" spans="1:18" ht="21.75" customHeight="1" thickTop="1">
      <c r="A34" s="74"/>
      <c r="B34" s="75"/>
      <c r="C34" s="75"/>
      <c r="D34" s="579" t="s">
        <v>89</v>
      </c>
      <c r="E34" s="589"/>
      <c r="F34" s="75"/>
      <c r="G34" s="75"/>
      <c r="H34" s="75"/>
      <c r="I34" s="75"/>
      <c r="J34" s="75"/>
      <c r="K34" s="75"/>
      <c r="L34" s="75"/>
      <c r="M34" s="75"/>
      <c r="N34" s="74"/>
      <c r="R34" s="41" t="e">
        <f>IF(#REF!="","",#REF!)</f>
        <v>#REF!</v>
      </c>
    </row>
    <row r="35" spans="1:18" ht="21.75" customHeight="1" thickBot="1">
      <c r="A35" s="74"/>
      <c r="B35" s="75"/>
      <c r="C35" s="75"/>
      <c r="D35" s="580"/>
      <c r="E35" s="589"/>
      <c r="F35" s="75"/>
      <c r="G35" s="75"/>
      <c r="H35" s="75"/>
      <c r="I35" s="75"/>
      <c r="J35" s="75"/>
      <c r="K35" s="565" t="s">
        <v>269</v>
      </c>
      <c r="L35" s="565"/>
      <c r="M35" s="75"/>
      <c r="N35" s="74"/>
      <c r="R35" s="41" t="e">
        <f>IF(#REF!="","",#REF!)</f>
        <v>#REF!</v>
      </c>
    </row>
    <row r="36" spans="1:18" ht="24" customHeight="1" thickTop="1">
      <c r="A36" s="74"/>
      <c r="B36" s="75"/>
      <c r="C36" s="472" t="s">
        <v>270</v>
      </c>
      <c r="D36" s="581" t="s">
        <v>90</v>
      </c>
      <c r="E36" s="589"/>
      <c r="F36" s="75"/>
      <c r="G36" s="75"/>
      <c r="H36" s="75"/>
      <c r="I36" s="75"/>
      <c r="J36" s="75"/>
      <c r="K36" s="75"/>
      <c r="L36" s="75"/>
      <c r="M36" s="75"/>
      <c r="N36" s="74"/>
      <c r="R36" s="41" t="e">
        <f>IF(#REF!="","",#REF!)</f>
        <v>#REF!</v>
      </c>
    </row>
    <row r="37" spans="1:18" ht="24" customHeight="1" thickBot="1">
      <c r="A37" s="74"/>
      <c r="B37" s="75"/>
      <c r="C37" s="75"/>
      <c r="D37" s="582"/>
      <c r="E37" s="589"/>
      <c r="F37" s="75"/>
      <c r="G37" s="75"/>
      <c r="H37" s="75"/>
      <c r="I37" s="75"/>
      <c r="J37" s="75"/>
      <c r="K37" s="75"/>
      <c r="L37" s="75"/>
      <c r="M37" s="75"/>
      <c r="N37" s="74"/>
      <c r="R37" s="41" t="e">
        <f>IF(#REF!="","",#REF!)</f>
        <v>#REF!</v>
      </c>
    </row>
    <row r="38" spans="1:18" ht="12" customHeight="1">
      <c r="A38" s="74"/>
      <c r="B38" s="75"/>
      <c r="C38" s="75"/>
      <c r="D38" s="574"/>
      <c r="E38" s="574"/>
      <c r="F38" s="75"/>
      <c r="G38" s="75"/>
      <c r="H38" s="75"/>
      <c r="I38" s="75"/>
      <c r="J38" s="75"/>
      <c r="K38" s="75"/>
      <c r="L38" s="75"/>
      <c r="M38" s="75"/>
      <c r="N38" s="74"/>
      <c r="R38" s="41" t="e">
        <f>IF(#REF!="","",#REF!)</f>
        <v>#REF!</v>
      </c>
    </row>
    <row r="39" spans="1:18" ht="24" customHeight="1">
      <c r="A39" s="74"/>
      <c r="B39" s="75"/>
      <c r="C39" s="75"/>
      <c r="D39" s="75"/>
      <c r="E39" s="75"/>
      <c r="F39" s="75"/>
      <c r="G39" s="75"/>
      <c r="H39" s="75"/>
      <c r="I39" s="75"/>
      <c r="J39" s="75"/>
      <c r="K39" s="75"/>
      <c r="L39" s="75"/>
      <c r="M39" s="75"/>
      <c r="N39" s="74"/>
      <c r="R39" s="41" t="e">
        <f>IF(#REF!="","",#REF!)</f>
        <v>#REF!</v>
      </c>
    </row>
    <row r="40" spans="1:18" ht="15">
      <c r="A40" s="74"/>
      <c r="B40" s="74"/>
      <c r="C40" s="74"/>
      <c r="D40" s="74"/>
      <c r="E40" s="74"/>
      <c r="F40" s="74"/>
      <c r="G40" s="74"/>
      <c r="H40" s="74"/>
      <c r="I40" s="74"/>
      <c r="J40" s="74"/>
      <c r="K40" s="74"/>
      <c r="L40" s="74"/>
      <c r="M40" s="74"/>
      <c r="N40" s="74"/>
      <c r="R40" s="41" t="e">
        <f>IF(#REF!="","",#REF!)</f>
        <v>#REF!</v>
      </c>
    </row>
    <row r="41" spans="1:18" ht="15" hidden="1">
      <c r="R41" s="41" t="e">
        <f>IF(#REF!="","",#REF!)</f>
        <v>#REF!</v>
      </c>
    </row>
    <row r="42" spans="1:18" ht="15" hidden="1">
      <c r="R42" s="41" t="e">
        <f>IF(#REF!="","",#REF!)</f>
        <v>#REF!</v>
      </c>
    </row>
    <row r="43" spans="1:18" ht="15" hidden="1">
      <c r="R43" s="41" t="e">
        <f>IF(#REF!="","",#REF!)</f>
        <v>#REF!</v>
      </c>
    </row>
    <row r="44" spans="1:18" ht="15" hidden="1">
      <c r="R44" s="41" t="e">
        <f>IF(#REF!="","",#REF!)</f>
        <v>#REF!</v>
      </c>
    </row>
    <row r="45" spans="1:18" ht="15" hidden="1">
      <c r="R45" s="41" t="e">
        <f>IF(#REF!="","",#REF!)</f>
        <v>#REF!</v>
      </c>
    </row>
    <row r="46" spans="1:18" ht="15" hidden="1">
      <c r="R46" s="41" t="e">
        <f>IF(#REF!="","",#REF!)</f>
        <v>#REF!</v>
      </c>
    </row>
    <row r="47" spans="1:18" ht="15" hidden="1">
      <c r="R47" s="41" t="e">
        <f>IF(#REF!="","",#REF!)</f>
        <v>#REF!</v>
      </c>
    </row>
    <row r="48" spans="1:18" ht="15" hidden="1">
      <c r="R48" s="41" t="e">
        <f>IF(#REF!="","",#REF!)</f>
        <v>#REF!</v>
      </c>
    </row>
    <row r="49" spans="18:18" ht="15" hidden="1">
      <c r="R49" s="41" t="e">
        <f>IF(#REF!="","",#REF!)</f>
        <v>#REF!</v>
      </c>
    </row>
    <row r="50" spans="18:18" ht="15" hidden="1">
      <c r="R50" s="41" t="e">
        <f>IF(#REF!="","",#REF!)</f>
        <v>#REF!</v>
      </c>
    </row>
    <row r="51" spans="18:18" ht="15" hidden="1">
      <c r="R51" s="41" t="e">
        <f>IF(#REF!="","",#REF!)</f>
        <v>#REF!</v>
      </c>
    </row>
    <row r="52" spans="18:18" ht="15" hidden="1">
      <c r="R52" s="41" t="e">
        <f>IF(#REF!="","",#REF!)</f>
        <v>#REF!</v>
      </c>
    </row>
    <row r="53" spans="18:18" ht="15" hidden="1">
      <c r="R53" s="41" t="e">
        <f>IF(#REF!="","",#REF!)</f>
        <v>#REF!</v>
      </c>
    </row>
    <row r="54" spans="18:18" ht="15" hidden="1">
      <c r="R54" s="41" t="e">
        <f>IF(#REF!="","",#REF!)</f>
        <v>#REF!</v>
      </c>
    </row>
    <row r="55" spans="18:18" ht="15" hidden="1">
      <c r="R55" s="41" t="e">
        <f>IF(#REF!="","",#REF!)</f>
        <v>#REF!</v>
      </c>
    </row>
    <row r="56" spans="18:18" ht="15" hidden="1">
      <c r="R56" s="41" t="e">
        <f>IF(#REF!="","",#REF!)</f>
        <v>#REF!</v>
      </c>
    </row>
    <row r="57" spans="18:18" ht="15" hidden="1">
      <c r="R57" s="41" t="e">
        <f>IF(#REF!="","",#REF!)</f>
        <v>#REF!</v>
      </c>
    </row>
    <row r="58" spans="18:18" ht="15" hidden="1">
      <c r="R58" s="41" t="e">
        <f>IF(#REF!="","",#REF!)</f>
        <v>#REF!</v>
      </c>
    </row>
    <row r="59" spans="18:18" ht="15" hidden="1">
      <c r="R59" s="41" t="e">
        <f>IF(#REF!="","",#REF!)</f>
        <v>#REF!</v>
      </c>
    </row>
    <row r="60" spans="18:18" ht="15" hidden="1">
      <c r="R60" s="41" t="e">
        <f>IF(#REF!="","",#REF!)</f>
        <v>#REF!</v>
      </c>
    </row>
    <row r="61" spans="18:18" ht="15" hidden="1">
      <c r="R61" s="41" t="e">
        <f>IF(#REF!="","",#REF!)</f>
        <v>#REF!</v>
      </c>
    </row>
    <row r="62" spans="18:18" ht="15" hidden="1">
      <c r="R62" s="41" t="e">
        <f>IF(#REF!="","",#REF!)</f>
        <v>#REF!</v>
      </c>
    </row>
    <row r="63" spans="18:18" ht="15" hidden="1">
      <c r="R63" s="41" t="e">
        <f>IF(#REF!="","",#REF!)</f>
        <v>#REF!</v>
      </c>
    </row>
    <row r="64" spans="18:18" ht="15" hidden="1">
      <c r="R64" s="41" t="e">
        <f>IF(#REF!="","",#REF!)</f>
        <v>#REF!</v>
      </c>
    </row>
    <row r="65" spans="18:18" ht="15" hidden="1">
      <c r="R65" s="41" t="e">
        <f>IF(#REF!="","",#REF!)</f>
        <v>#REF!</v>
      </c>
    </row>
    <row r="66" spans="18:18" ht="15" hidden="1">
      <c r="R66" s="41" t="e">
        <f>IF(#REF!="","",#REF!)</f>
        <v>#REF!</v>
      </c>
    </row>
    <row r="67" spans="18:18" ht="15" hidden="1">
      <c r="R67" s="41" t="e">
        <f>IF(#REF!="","",#REF!)</f>
        <v>#REF!</v>
      </c>
    </row>
  </sheetData>
  <sheetProtection password="C1FB" sheet="1" scenarios="1" formatColumns="0" formatRows="0" selectLockedCells="1"/>
  <protectedRanges>
    <protectedRange sqref="D6:D19 F16:F24 F6:G15 J6:K15" name="Range12"/>
    <protectedRange sqref="D4:E5 C20:D21 E6:E21 B5:B21" name="Range11"/>
  </protectedRanges>
  <mergeCells count="24">
    <mergeCell ref="D38:E38"/>
    <mergeCell ref="E14:E15"/>
    <mergeCell ref="B14:B15"/>
    <mergeCell ref="G30:H30"/>
    <mergeCell ref="D34:D35"/>
    <mergeCell ref="D36:D37"/>
    <mergeCell ref="D27:D28"/>
    <mergeCell ref="D30:D31"/>
    <mergeCell ref="D32:D33"/>
    <mergeCell ref="E27:E37"/>
    <mergeCell ref="C28:C30"/>
    <mergeCell ref="K35:L35"/>
    <mergeCell ref="H6:I6"/>
    <mergeCell ref="H7:I7"/>
    <mergeCell ref="H8:I8"/>
    <mergeCell ref="H9:I9"/>
    <mergeCell ref="H13:I13"/>
    <mergeCell ref="H10:I10"/>
    <mergeCell ref="H11:I11"/>
    <mergeCell ref="H12:I12"/>
    <mergeCell ref="H14:I14"/>
    <mergeCell ref="H15:I15"/>
    <mergeCell ref="G19:I20"/>
    <mergeCell ref="G21:I22"/>
  </mergeCells>
  <dataValidations count="3">
    <dataValidation allowBlank="1" showErrorMessage="1" sqref="K6:K14 G6:G14"/>
    <dataValidation type="list" allowBlank="1" showInputMessage="1" showErrorMessage="1" sqref="D14">
      <formula1>"Hindi, English"</formula1>
    </dataValidation>
    <dataValidation type="textLength" operator="equal" allowBlank="1" showInputMessage="1" showErrorMessage="1" error="मोबाइल नंबर दस अंकों में भरें " sqref="D16">
      <formula1>10</formula1>
    </dataValidation>
  </dataValidations>
  <hyperlinks>
    <hyperlink ref="D36" r:id="rId1"/>
    <hyperlink ref="D11" r:id="rId2" display="ocdcdabok2003@gmail.com"/>
    <hyperlink ref="G21" r:id="rId3"/>
  </hyperlinks>
  <pageMargins left="0.7" right="0.7" top="0.75" bottom="0.75" header="0.3" footer="0.3"/>
  <pageSetup orientation="portrait" r:id="rId4"/>
  <drawing r:id="rId5"/>
</worksheet>
</file>

<file path=xl/worksheets/sheet3.xml><?xml version="1.0" encoding="utf-8"?>
<worksheet xmlns="http://schemas.openxmlformats.org/spreadsheetml/2006/main" xmlns:r="http://schemas.openxmlformats.org/officeDocument/2006/relationships">
  <dimension ref="A1:GO413"/>
  <sheetViews>
    <sheetView showGridLines="0" zoomScale="98" zoomScaleNormal="98" workbookViewId="0">
      <pane xSplit="11" ySplit="6" topLeftCell="L7" activePane="bottomRight" state="frozen"/>
      <selection pane="topRight" activeCell="J1" sqref="J1"/>
      <selection pane="bottomLeft" activeCell="A7" sqref="A7"/>
      <selection pane="bottomRight" activeCell="N8" sqref="N8"/>
    </sheetView>
  </sheetViews>
  <sheetFormatPr defaultColWidth="0" defaultRowHeight="18.75" zeroHeight="1"/>
  <cols>
    <col min="1" max="1" width="4.75" style="4" customWidth="1"/>
    <col min="2" max="2" width="5.625" style="4" customWidth="1"/>
    <col min="3" max="3" width="4.25" style="4" customWidth="1"/>
    <col min="4" max="4" width="7.875" style="4" customWidth="1"/>
    <col min="5" max="5" width="14.25" style="4" customWidth="1"/>
    <col min="6" max="6" width="19.125" style="2" customWidth="1"/>
    <col min="7" max="8" width="19.625" style="2" customWidth="1"/>
    <col min="9" max="9" width="9.75" style="2" customWidth="1"/>
    <col min="10" max="10" width="6.75" style="2" customWidth="1"/>
    <col min="11" max="11" width="5.875" style="2" customWidth="1"/>
    <col min="12" max="53" width="6.125" style="2" customWidth="1"/>
    <col min="54" max="68" width="5.125" style="2" customWidth="1"/>
    <col min="69" max="69" width="8.75" style="2" customWidth="1"/>
    <col min="70" max="70" width="9.25" style="2" customWidth="1"/>
    <col min="71" max="71" width="8.25" style="2" customWidth="1"/>
    <col min="72" max="72" width="7.75" style="2" customWidth="1"/>
    <col min="73" max="73" width="30" style="2" customWidth="1"/>
    <col min="74" max="74" width="8" style="2" customWidth="1"/>
    <col min="75" max="75" width="8.75" style="2" customWidth="1"/>
    <col min="76" max="76" width="9.125" style="2" customWidth="1"/>
    <col min="77" max="77" width="9.125" style="2" hidden="1" customWidth="1"/>
    <col min="78" max="87" width="6.75" style="2" hidden="1" customWidth="1"/>
    <col min="88" max="107" width="6.75" style="14" hidden="1" customWidth="1"/>
    <col min="108" max="197" width="6.75" style="2" hidden="1" customWidth="1"/>
    <col min="198" max="16384" width="5.75" style="2" hidden="1"/>
  </cols>
  <sheetData>
    <row r="1" spans="1:107" ht="24.75" customHeight="1">
      <c r="A1" s="641" t="str">
        <f>IF('Master sheet'!D14="Hindi",'Master sheet'!D8,'Master sheet'!D7)</f>
        <v>महात्मा गाँधी राजकीय विद्यालय (अंग्रेजी माध्यम) बर, ब्यावर</v>
      </c>
      <c r="B1" s="642"/>
      <c r="C1" s="642"/>
      <c r="D1" s="642"/>
      <c r="E1" s="642"/>
      <c r="F1" s="642"/>
      <c r="G1" s="642"/>
      <c r="H1" s="642"/>
      <c r="I1" s="642"/>
      <c r="J1" s="642"/>
      <c r="K1" s="642"/>
      <c r="L1" s="642"/>
      <c r="M1" s="642"/>
      <c r="N1" s="642"/>
      <c r="O1" s="642"/>
      <c r="P1" s="644" t="s">
        <v>238</v>
      </c>
      <c r="Q1" s="645"/>
      <c r="R1" s="645"/>
      <c r="S1" s="645"/>
      <c r="T1" s="645"/>
      <c r="U1" s="645"/>
      <c r="V1" s="645"/>
      <c r="W1" s="645"/>
      <c r="X1" s="645"/>
      <c r="Y1" s="646"/>
      <c r="Z1" s="650"/>
      <c r="AA1" s="651"/>
      <c r="AB1" s="651"/>
      <c r="AC1" s="651"/>
      <c r="AD1" s="651"/>
      <c r="AE1" s="651"/>
      <c r="AF1" s="651"/>
      <c r="AG1" s="651"/>
      <c r="AH1" s="651"/>
      <c r="AI1" s="651"/>
      <c r="AJ1" s="651"/>
      <c r="AK1" s="651"/>
      <c r="AL1" s="651"/>
      <c r="AM1" s="652"/>
      <c r="AN1" s="665" t="str">
        <f>IF('Master sheet'!$D$14="Hindi","अतिरिक्त विषय ","Extra Subject")</f>
        <v xml:space="preserve">अतिरिक्त विषय </v>
      </c>
      <c r="AO1" s="666"/>
      <c r="AP1" s="666"/>
      <c r="AQ1" s="666"/>
      <c r="AR1" s="666"/>
      <c r="AS1" s="666"/>
      <c r="AT1" s="666"/>
      <c r="AU1" s="666"/>
      <c r="AV1" s="666"/>
      <c r="AW1" s="666"/>
      <c r="AX1" s="666"/>
      <c r="AY1" s="666"/>
      <c r="AZ1" s="666"/>
      <c r="BA1" s="666"/>
      <c r="BB1" s="593" t="s">
        <v>252</v>
      </c>
      <c r="BC1" s="593"/>
      <c r="BD1" s="593"/>
      <c r="BE1" s="593"/>
      <c r="BF1" s="593"/>
      <c r="BG1" s="593"/>
      <c r="BH1" s="593"/>
      <c r="BI1" s="593"/>
      <c r="BJ1" s="593"/>
      <c r="BK1" s="593"/>
      <c r="BL1" s="593"/>
      <c r="BM1" s="593"/>
      <c r="BN1" s="593"/>
      <c r="BO1" s="593"/>
      <c r="BP1" s="594"/>
      <c r="BQ1" s="635"/>
      <c r="BR1" s="636"/>
      <c r="BS1" s="1"/>
      <c r="BT1" s="1"/>
      <c r="BU1" s="1"/>
      <c r="BV1" s="1"/>
      <c r="BW1" s="1"/>
      <c r="CZ1" s="14" t="str">
        <f>L3</f>
        <v>हिंदी</v>
      </c>
      <c r="DC1" s="14" t="e">
        <f>#REF!</f>
        <v>#REF!</v>
      </c>
    </row>
    <row r="2" spans="1:107" ht="24.75" customHeight="1" thickBot="1">
      <c r="A2" s="639" t="str">
        <f>IF('Master sheet'!D14="Hindi","रिजल्ट वर्कशीट","RESULT WORKSHEET")</f>
        <v>रिजल्ट वर्कशीट</v>
      </c>
      <c r="B2" s="639"/>
      <c r="C2" s="639"/>
      <c r="D2" s="639"/>
      <c r="E2" s="639"/>
      <c r="F2" s="639"/>
      <c r="G2" s="639"/>
      <c r="H2" s="50"/>
      <c r="I2" s="640" t="str">
        <f>IF('Master sheet'!D12="","",'Master sheet'!D12)</f>
        <v>2024-2025</v>
      </c>
      <c r="J2" s="640"/>
      <c r="K2" s="640"/>
      <c r="L2" s="43"/>
      <c r="M2" s="43"/>
      <c r="N2" s="43"/>
      <c r="O2" s="43"/>
      <c r="P2" s="647"/>
      <c r="Q2" s="648"/>
      <c r="R2" s="648"/>
      <c r="S2" s="648"/>
      <c r="T2" s="648"/>
      <c r="U2" s="648"/>
      <c r="V2" s="648"/>
      <c r="W2" s="648"/>
      <c r="X2" s="648"/>
      <c r="Y2" s="649"/>
      <c r="Z2" s="653"/>
      <c r="AA2" s="654"/>
      <c r="AB2" s="654"/>
      <c r="AC2" s="654"/>
      <c r="AD2" s="654"/>
      <c r="AE2" s="654"/>
      <c r="AF2" s="654"/>
      <c r="AG2" s="654"/>
      <c r="AH2" s="654"/>
      <c r="AI2" s="654"/>
      <c r="AJ2" s="654"/>
      <c r="AK2" s="654"/>
      <c r="AL2" s="654"/>
      <c r="AM2" s="655"/>
      <c r="AN2" s="667"/>
      <c r="AO2" s="668"/>
      <c r="AP2" s="668"/>
      <c r="AQ2" s="668"/>
      <c r="AR2" s="668"/>
      <c r="AS2" s="668"/>
      <c r="AT2" s="668"/>
      <c r="AU2" s="668"/>
      <c r="AV2" s="668"/>
      <c r="AW2" s="668"/>
      <c r="AX2" s="668"/>
      <c r="AY2" s="668"/>
      <c r="AZ2" s="668"/>
      <c r="BA2" s="668"/>
      <c r="BB2" s="595"/>
      <c r="BC2" s="595"/>
      <c r="BD2" s="595"/>
      <c r="BE2" s="595"/>
      <c r="BF2" s="595"/>
      <c r="BG2" s="595"/>
      <c r="BH2" s="595"/>
      <c r="BI2" s="595"/>
      <c r="BJ2" s="595"/>
      <c r="BK2" s="595"/>
      <c r="BL2" s="595"/>
      <c r="BM2" s="595"/>
      <c r="BN2" s="595"/>
      <c r="BO2" s="595"/>
      <c r="BP2" s="596"/>
      <c r="BQ2" s="637"/>
      <c r="BR2" s="638"/>
      <c r="BS2" s="1"/>
      <c r="BT2" s="1"/>
      <c r="BU2" s="1"/>
      <c r="BV2" s="1"/>
      <c r="BW2" s="1"/>
      <c r="CZ2" s="14" t="str">
        <f>S3</f>
        <v>अंग्रेजी</v>
      </c>
      <c r="DC2" s="14" t="e">
        <f>#REF!</f>
        <v>#REF!</v>
      </c>
    </row>
    <row r="3" spans="1:107" s="6" customFormat="1" ht="28.5" customHeight="1" thickTop="1" thickBot="1">
      <c r="A3" s="656" t="str">
        <f>IF('Master sheet'!D14="Hindi","विद्यार्थी की सामान्य जानकारी","General Information of Students")</f>
        <v>विद्यार्थी की सामान्य जानकारी</v>
      </c>
      <c r="B3" s="657"/>
      <c r="C3" s="657"/>
      <c r="D3" s="657"/>
      <c r="E3" s="657"/>
      <c r="F3" s="657"/>
      <c r="G3" s="657"/>
      <c r="H3" s="657"/>
      <c r="I3" s="28" t="str">
        <f>IF('Master sheet'!D14="Hindi","कक्षा  :-","CLASS :- ")</f>
        <v>कक्षा  :-</v>
      </c>
      <c r="J3" s="658" t="s">
        <v>250</v>
      </c>
      <c r="K3" s="659"/>
      <c r="L3" s="604" t="str">
        <f>IF('Master sheet'!$D$14="Hindi","हिंदी","Hindi")</f>
        <v>हिंदी</v>
      </c>
      <c r="M3" s="604"/>
      <c r="N3" s="604"/>
      <c r="O3" s="660" t="str">
        <f>UPPER('Master sheet'!H6)</f>
        <v>MANOJ KUMAR PACHORI</v>
      </c>
      <c r="P3" s="661"/>
      <c r="Q3" s="661"/>
      <c r="R3" s="661"/>
      <c r="S3" s="662" t="str">
        <f>IF('Master sheet'!$D$14="Hindi","अंग्रेजी","English")</f>
        <v>अंग्रेजी</v>
      </c>
      <c r="T3" s="662"/>
      <c r="U3" s="662"/>
      <c r="V3" s="663" t="str">
        <f>UPPER('Master sheet'!H7)</f>
        <v>SAMPAT RAJ</v>
      </c>
      <c r="W3" s="663"/>
      <c r="X3" s="663"/>
      <c r="Y3" s="663"/>
      <c r="Z3" s="664" t="str">
        <f>IF('Master sheet'!$D$14="Hindi","गणित","Maths")</f>
        <v>गणित</v>
      </c>
      <c r="AA3" s="664"/>
      <c r="AB3" s="664"/>
      <c r="AC3" s="669" t="str">
        <f>UPPER('Master sheet'!H8)</f>
        <v>PRADIP SINGH</v>
      </c>
      <c r="AD3" s="669"/>
      <c r="AE3" s="669"/>
      <c r="AF3" s="669"/>
      <c r="AG3" s="670" t="str">
        <f>IF('Master sheet'!$D$14="Hindi","पर्यावरण अध्ययन","EVS")</f>
        <v>पर्यावरण अध्ययन</v>
      </c>
      <c r="AH3" s="670"/>
      <c r="AI3" s="670"/>
      <c r="AJ3" s="671" t="str">
        <f>UPPER('Master sheet'!H9)</f>
        <v>PUSHPENDRA JAWRA</v>
      </c>
      <c r="AK3" s="671"/>
      <c r="AL3" s="671"/>
      <c r="AM3" s="671"/>
      <c r="AN3" s="673" t="str">
        <f>IF('Master sheet'!$D$14="Hindi","कंप्यूटर","Computer")</f>
        <v>कंप्यूटर</v>
      </c>
      <c r="AO3" s="673"/>
      <c r="AP3" s="673"/>
      <c r="AQ3" s="627" t="str">
        <f>UPPER('Master sheet'!H10)</f>
        <v>HEERALAL JAT</v>
      </c>
      <c r="AR3" s="627"/>
      <c r="AS3" s="627"/>
      <c r="AT3" s="627"/>
      <c r="AU3" s="633" t="str">
        <f>IF('Master sheet'!$D$14="Hindi","सामान्य ज्ञान","G.K.")</f>
        <v>सामान्य ज्ञान</v>
      </c>
      <c r="AV3" s="633"/>
      <c r="AW3" s="633"/>
      <c r="AX3" s="634" t="str">
        <f>UPPER('Master sheet'!H11)</f>
        <v>MUKESH KUMAR</v>
      </c>
      <c r="AY3" s="634"/>
      <c r="AZ3" s="634"/>
      <c r="BA3" s="634"/>
      <c r="BB3" s="597" t="str">
        <f>IF('Master sheet'!$D$14="Hindi","कार्यानुभव","WORK EXP.")</f>
        <v>कार्यानुभव</v>
      </c>
      <c r="BC3" s="598"/>
      <c r="BD3" s="598"/>
      <c r="BE3" s="598"/>
      <c r="BF3" s="599"/>
      <c r="BG3" s="597" t="str">
        <f>IF('Master sheet'!$D$14="Hindi","कला शिक्षा","ART EDU.")</f>
        <v>कला शिक्षा</v>
      </c>
      <c r="BH3" s="598"/>
      <c r="BI3" s="598"/>
      <c r="BJ3" s="598"/>
      <c r="BK3" s="599"/>
      <c r="BL3" s="597" t="str">
        <f>IF('Master sheet'!$D$14="Hindi","स्वा. एवं शा. शिक्षा","HE.&amp;PH. EDU.")</f>
        <v>स्वा. एवं शा. शिक्षा</v>
      </c>
      <c r="BM3" s="598"/>
      <c r="BN3" s="598"/>
      <c r="BO3" s="598"/>
      <c r="BP3" s="599"/>
      <c r="BQ3" s="643" t="str">
        <f>IF('Master sheet'!$D$14="Hindi","उपस्थिति","Attendance")</f>
        <v>उपस्थिति</v>
      </c>
      <c r="BR3" s="643"/>
      <c r="BS3" s="1"/>
      <c r="BT3" s="3"/>
      <c r="BU3" s="3"/>
      <c r="BV3" s="3"/>
      <c r="BW3" s="3"/>
      <c r="CJ3" s="15"/>
      <c r="CK3" s="15"/>
      <c r="CL3" s="15"/>
      <c r="CM3" s="15"/>
      <c r="CN3" s="15"/>
      <c r="CO3" s="15"/>
      <c r="CP3" s="15"/>
      <c r="CQ3" s="15"/>
      <c r="CR3" s="15"/>
      <c r="CS3" s="15"/>
      <c r="CT3" s="15"/>
      <c r="CU3" s="15"/>
      <c r="CV3" s="15"/>
      <c r="CW3" s="15"/>
      <c r="CX3" s="15"/>
      <c r="CY3" s="15"/>
      <c r="CZ3" s="15" t="e">
        <f>#REF!</f>
        <v>#REF!</v>
      </c>
      <c r="DA3" s="15"/>
      <c r="DB3" s="15"/>
      <c r="DC3" s="15" t="e">
        <f>#REF!</f>
        <v>#REF!</v>
      </c>
    </row>
    <row r="4" spans="1:107" ht="26.25" customHeight="1" thickTop="1" thickBot="1">
      <c r="A4" s="603" t="str">
        <f>IF('Master sheet'!D14="Hindi","क्र. स.","Sr. No. ")</f>
        <v>क्र. स.</v>
      </c>
      <c r="B4" s="606" t="str">
        <f>IF('Master sheet'!D14="Hindi","कक्षा","CLASS ")</f>
        <v>कक्षा</v>
      </c>
      <c r="C4" s="606" t="str">
        <f>IF('Master sheet'!D14="Hindi","सेक्शन","Section ")</f>
        <v>सेक्शन</v>
      </c>
      <c r="D4" s="606" t="str">
        <f>IF('Master sheet'!D14="Hindi","प्रवेशांक","SR. NO.")</f>
        <v>प्रवेशांक</v>
      </c>
      <c r="E4" s="606" t="str">
        <f>IF('Master sheet'!D14="Hindi","जन्म दिनांक","Date of Birth")</f>
        <v>जन्म दिनांक</v>
      </c>
      <c r="F4" s="603" t="str">
        <f>IF('Master sheet'!D14="Hindi","विद्यार्थी का नाम","Student's Name")</f>
        <v>विद्यार्थी का नाम</v>
      </c>
      <c r="G4" s="603" t="str">
        <f>IF('Master sheet'!D14="Hindi","पिता का नाम","Father's Name")</f>
        <v>पिता का नाम</v>
      </c>
      <c r="H4" s="603" t="str">
        <f>IF('Master sheet'!D14="Hindi","माता का नाम ","Mother's Name")</f>
        <v xml:space="preserve">माता का नाम </v>
      </c>
      <c r="I4" s="606" t="str">
        <f>IF('Master sheet'!D14="Hindi","कक्षा रोल न. ","Class Roll No.")</f>
        <v xml:space="preserve">कक्षा रोल न. </v>
      </c>
      <c r="J4" s="607" t="str">
        <f>IF('Master sheet'!D14="Hindi","लिंग ","Gender")</f>
        <v xml:space="preserve">लिंग </v>
      </c>
      <c r="K4" s="607" t="str">
        <f>IF('Master sheet'!D14="Hindi","वर्ग  ","Category")</f>
        <v xml:space="preserve">वर्ग  </v>
      </c>
      <c r="L4" s="610" t="str">
        <f>IF('Master sheet'!D14="Hindi","प्रथम परख ","First Test")</f>
        <v xml:space="preserve">प्रथम परख </v>
      </c>
      <c r="M4" s="610" t="str">
        <f>IF('Master sheet'!D14="Hindi","द्वितीय परख","Second Test")</f>
        <v>द्वितीय परख</v>
      </c>
      <c r="N4" s="610" t="str">
        <f>IF('Master sheet'!D14="Hindi","तृतीय परख","Third Test")</f>
        <v>तृतीय परख</v>
      </c>
      <c r="O4" s="609" t="str">
        <f>IF('Master sheet'!$D$14="Hindi","अर्द्धवार्षिक","Half Yearly")</f>
        <v>अर्द्धवार्षिक</v>
      </c>
      <c r="P4" s="609"/>
      <c r="Q4" s="609" t="str">
        <f>IF('Master sheet'!$D$14="Hindi","वार्षिक","Yearly")</f>
        <v>वार्षिक</v>
      </c>
      <c r="R4" s="609"/>
      <c r="S4" s="620" t="str">
        <f>IF('Master sheet'!D14="Hindi","प्रथम परख ","First Test")</f>
        <v xml:space="preserve">प्रथम परख </v>
      </c>
      <c r="T4" s="620" t="str">
        <f>IF('Master sheet'!D14="Hindi","द्वितीय परख","Second Test")</f>
        <v>द्वितीय परख</v>
      </c>
      <c r="U4" s="620" t="str">
        <f>IF('Master sheet'!D14="Hindi","तृतीय परख","Third Test")</f>
        <v>तृतीय परख</v>
      </c>
      <c r="V4" s="625" t="str">
        <f>IF('Master sheet'!$D$14="Hindi","अर्द्धवार्षिक","Half Yearly")</f>
        <v>अर्द्धवार्षिक</v>
      </c>
      <c r="W4" s="625"/>
      <c r="X4" s="625" t="str">
        <f>IF('Master sheet'!$D$14="Hindi","वार्षिक","Yearly")</f>
        <v>वार्षिक</v>
      </c>
      <c r="Y4" s="625"/>
      <c r="Z4" s="622" t="str">
        <f>IF('Master sheet'!D14="Hindi","प्रथम परख ","First Test")</f>
        <v xml:space="preserve">प्रथम परख </v>
      </c>
      <c r="AA4" s="622" t="str">
        <f>IF('Master sheet'!D14="Hindi","द्वितीय परख","Second Test")</f>
        <v>द्वितीय परख</v>
      </c>
      <c r="AB4" s="622" t="str">
        <f>IF('Master sheet'!D14="Hindi","तृतीय परख","Third Test")</f>
        <v>तृतीय परख</v>
      </c>
      <c r="AC4" s="624" t="str">
        <f>IF('Master sheet'!$D$14="Hindi","अर्द्धवार्षिक","Half Yearly")</f>
        <v>अर्द्धवार्षिक</v>
      </c>
      <c r="AD4" s="624"/>
      <c r="AE4" s="624" t="str">
        <f>IF('Master sheet'!$D$14="Hindi","वार्षिक","Yearly")</f>
        <v>वार्षिक</v>
      </c>
      <c r="AF4" s="624"/>
      <c r="AG4" s="623" t="str">
        <f>IF('Master sheet'!D14="Hindi","प्रथम परख ","First Test")</f>
        <v xml:space="preserve">प्रथम परख </v>
      </c>
      <c r="AH4" s="623" t="str">
        <f>IF('Master sheet'!D14="Hindi","द्वितीय परख","Second Test")</f>
        <v>द्वितीय परख</v>
      </c>
      <c r="AI4" s="623" t="str">
        <f>IF('Master sheet'!D14="Hindi","तृतीय परख","Third Test")</f>
        <v>तृतीय परख</v>
      </c>
      <c r="AJ4" s="621" t="str">
        <f>IF('Master sheet'!$D$14="Hindi","अर्द्धवार्षिक","Half Yearly")</f>
        <v>अर्द्धवार्षिक</v>
      </c>
      <c r="AK4" s="621"/>
      <c r="AL4" s="621" t="str">
        <f>IF('Master sheet'!$D$14="Hindi","वार्षिक","Yearly")</f>
        <v>वार्षिक</v>
      </c>
      <c r="AM4" s="621"/>
      <c r="AN4" s="672" t="str">
        <f>IF('Master sheet'!$D$14="Hindi","प्रथम परख ","First Test")</f>
        <v xml:space="preserve">प्रथम परख </v>
      </c>
      <c r="AO4" s="672" t="str">
        <f>IF('Master sheet'!$D$14="Hindi","द्वितीय परख","Second Test")</f>
        <v>द्वितीय परख</v>
      </c>
      <c r="AP4" s="672" t="str">
        <f>IF('Master sheet'!$D$14="Hindi","तृतीय परख","Third Test")</f>
        <v>तृतीय परख</v>
      </c>
      <c r="AQ4" s="626" t="str">
        <f>IF('Master sheet'!$D$14="Hindi","अर्द्धवार्षिक","Half Yearly")</f>
        <v>अर्द्धवार्षिक</v>
      </c>
      <c r="AR4" s="626"/>
      <c r="AS4" s="626" t="str">
        <f>IF('Master sheet'!$D$14="Hindi","वार्षिक","Yearly")</f>
        <v>वार्षिक</v>
      </c>
      <c r="AT4" s="626"/>
      <c r="AU4" s="631" t="str">
        <f>IF('Master sheet'!$D$14="Hindi","प्रथम परख ","First Test")</f>
        <v xml:space="preserve">प्रथम परख </v>
      </c>
      <c r="AV4" s="631" t="str">
        <f>IF('Master sheet'!$D$14="Hindi","द्वितीय परख","Second Test")</f>
        <v>द्वितीय परख</v>
      </c>
      <c r="AW4" s="631" t="str">
        <f>IF('Master sheet'!$D$14="Hindi","तृतीय परख","Third Test")</f>
        <v>तृतीय परख</v>
      </c>
      <c r="AX4" s="632" t="str">
        <f>IF('Master sheet'!$D$14="Hindi","अर्द्धवार्षिक","Half Yearly")</f>
        <v>अर्द्धवार्षिक</v>
      </c>
      <c r="AY4" s="632"/>
      <c r="AZ4" s="632" t="str">
        <f>IF('Master sheet'!$D$14="Hindi","वार्षिक","Yearly")</f>
        <v>वार्षिक</v>
      </c>
      <c r="BA4" s="632"/>
      <c r="BB4" s="600" t="str">
        <f>UPPER('Master sheet'!H13)</f>
        <v>SEEMA CHHABA</v>
      </c>
      <c r="BC4" s="601"/>
      <c r="BD4" s="601"/>
      <c r="BE4" s="601"/>
      <c r="BF4" s="602"/>
      <c r="BG4" s="600" t="str">
        <f>UPPER('Master sheet'!H12)</f>
        <v>SHARAD SHARMA</v>
      </c>
      <c r="BH4" s="601"/>
      <c r="BI4" s="601"/>
      <c r="BJ4" s="601"/>
      <c r="BK4" s="602"/>
      <c r="BL4" s="600" t="str">
        <f>UPPER('Master sheet'!H14)</f>
        <v>LALIT KUMAR</v>
      </c>
      <c r="BM4" s="601"/>
      <c r="BN4" s="601"/>
      <c r="BO4" s="601"/>
      <c r="BP4" s="602"/>
      <c r="BQ4" s="628" t="str">
        <f>IF('Master sheet'!$D$14="Hindi","कुल कार्य दिवस","Total Meeting")</f>
        <v>कुल कार्य दिवस</v>
      </c>
      <c r="BR4" s="628" t="str">
        <f>IF('Master sheet'!$D$14="Hindi","कुल उपस्थिति","Total Attendance")</f>
        <v>कुल उपस्थिति</v>
      </c>
      <c r="BS4" s="1"/>
      <c r="BT4" s="1"/>
      <c r="BU4" s="1"/>
      <c r="BV4" s="1"/>
      <c r="BW4" s="1"/>
      <c r="CI4" s="14"/>
      <c r="CZ4" s="14" t="str">
        <f>Z3</f>
        <v>गणित</v>
      </c>
    </row>
    <row r="5" spans="1:107" ht="92.25" customHeight="1" thickTop="1" thickBot="1">
      <c r="A5" s="604"/>
      <c r="B5" s="607"/>
      <c r="C5" s="607"/>
      <c r="D5" s="607"/>
      <c r="E5" s="607"/>
      <c r="F5" s="604"/>
      <c r="G5" s="604"/>
      <c r="H5" s="604"/>
      <c r="I5" s="607"/>
      <c r="J5" s="607"/>
      <c r="K5" s="607"/>
      <c r="L5" s="610"/>
      <c r="M5" s="610"/>
      <c r="N5" s="610"/>
      <c r="O5" s="363" t="str">
        <f>IF('Master sheet'!$D$14="Hindi","लिखित","Written")</f>
        <v>लिखित</v>
      </c>
      <c r="P5" s="363" t="str">
        <f>IF('Master sheet'!$D$14="Hindi","मौखिक","Oral")</f>
        <v>मौखिक</v>
      </c>
      <c r="Q5" s="363" t="str">
        <f>IF('Master sheet'!$D$14="Hindi","लिखित","Written")</f>
        <v>लिखित</v>
      </c>
      <c r="R5" s="363" t="str">
        <f>IF('Master sheet'!$D$14="Hindi","मौखिक","Oral")</f>
        <v>मौखिक</v>
      </c>
      <c r="S5" s="620"/>
      <c r="T5" s="620"/>
      <c r="U5" s="620"/>
      <c r="V5" s="364" t="str">
        <f>IF('Master sheet'!$D$14="Hindi","लिखित","Written")</f>
        <v>लिखित</v>
      </c>
      <c r="W5" s="364" t="str">
        <f>IF('Master sheet'!$D$14="Hindi","मौखिक","Oral")</f>
        <v>मौखिक</v>
      </c>
      <c r="X5" s="364" t="str">
        <f>IF('Master sheet'!$D$14="Hindi","लिखित","Written")</f>
        <v>लिखित</v>
      </c>
      <c r="Y5" s="364" t="str">
        <f>IF('Master sheet'!$D$14="Hindi","मौखिक","Oral")</f>
        <v>मौखिक</v>
      </c>
      <c r="Z5" s="622"/>
      <c r="AA5" s="622"/>
      <c r="AB5" s="622"/>
      <c r="AC5" s="365" t="str">
        <f>IF('Master sheet'!$D$14="Hindi","लिखित","Written")</f>
        <v>लिखित</v>
      </c>
      <c r="AD5" s="365" t="str">
        <f>IF('Master sheet'!$D$14="Hindi","मौखिक","Oral")</f>
        <v>मौखिक</v>
      </c>
      <c r="AE5" s="365" t="str">
        <f>IF('Master sheet'!$D$14="Hindi","लिखित","Written")</f>
        <v>लिखित</v>
      </c>
      <c r="AF5" s="365" t="str">
        <f>IF('Master sheet'!$D$14="Hindi","मौखिक","Oral")</f>
        <v>मौखिक</v>
      </c>
      <c r="AG5" s="623"/>
      <c r="AH5" s="623"/>
      <c r="AI5" s="623"/>
      <c r="AJ5" s="362" t="str">
        <f>IF('Master sheet'!$D$14="Hindi","लिखित","Written")</f>
        <v>लिखित</v>
      </c>
      <c r="AK5" s="362" t="str">
        <f>IF('Master sheet'!$D$14="Hindi","मौखिक","Oral")</f>
        <v>मौखिक</v>
      </c>
      <c r="AL5" s="362" t="str">
        <f>IF('Master sheet'!$D$14="Hindi","लिखित","Written")</f>
        <v>लिखित</v>
      </c>
      <c r="AM5" s="362" t="str">
        <f>IF('Master sheet'!$D$14="Hindi","मौखिक","Oral")</f>
        <v>मौखिक</v>
      </c>
      <c r="AN5" s="672"/>
      <c r="AO5" s="672"/>
      <c r="AP5" s="672"/>
      <c r="AQ5" s="316" t="str">
        <f>IF('Master sheet'!$D$14="Hindi","प्रायोगिक","Practical")</f>
        <v>प्रायोगिक</v>
      </c>
      <c r="AR5" s="316" t="str">
        <f>IF('Master sheet'!$D$14="Hindi","लिखित","Written")</f>
        <v>लिखित</v>
      </c>
      <c r="AS5" s="316" t="str">
        <f>IF('Master sheet'!$D$14="Hindi","प्रायोगिक","Practical")</f>
        <v>प्रायोगिक</v>
      </c>
      <c r="AT5" s="316" t="str">
        <f>IF('Master sheet'!$D$14="Hindi","लिखित","Written")</f>
        <v>लिखित</v>
      </c>
      <c r="AU5" s="631"/>
      <c r="AV5" s="631"/>
      <c r="AW5" s="631"/>
      <c r="AX5" s="369" t="str">
        <f>IF('Master sheet'!$D$14="Hindi","लिखित","Written")</f>
        <v>लिखित</v>
      </c>
      <c r="AY5" s="369" t="str">
        <f>IF('Master sheet'!$D$14="Hindi","मौखिक","Oral")</f>
        <v>मौखिक</v>
      </c>
      <c r="AZ5" s="369" t="str">
        <f>IF('Master sheet'!$D$14="Hindi","लिखित","Written")</f>
        <v>लिखित</v>
      </c>
      <c r="BA5" s="369" t="str">
        <f>IF('Master sheet'!$D$14="Hindi","मौखिक","Oral")</f>
        <v>मौखिक</v>
      </c>
      <c r="BB5" s="451" t="str">
        <f>IF('Master sheet'!$D$14="Hindi","प्रथम मूल्यांकन","1st Assessment")</f>
        <v>प्रथम मूल्यांकन</v>
      </c>
      <c r="BC5" s="451" t="str">
        <f>IF('Master sheet'!$D$14="Hindi","द्वितीय मूल्यांकन","2nd Assessment")</f>
        <v>द्वितीय मूल्यांकन</v>
      </c>
      <c r="BD5" s="451" t="str">
        <f>IF('Master sheet'!$D$14="Hindi","तृतीय मूल्यांकन","3rd Assessment")</f>
        <v>तृतीय मूल्यांकन</v>
      </c>
      <c r="BE5" s="451" t="str">
        <f>IF('Master sheet'!$D$14="Hindi","चतुर्थ मूल्यांकन","4th Assessment")</f>
        <v>चतुर्थ मूल्यांकन</v>
      </c>
      <c r="BF5" s="451" t="str">
        <f>IF('Master sheet'!$D$14="Hindi","पंचम मूल्यांकन","5th Assessment")</f>
        <v>पंचम मूल्यांकन</v>
      </c>
      <c r="BG5" s="451" t="str">
        <f>IF('Master sheet'!$D$14="Hindi","प्रथम मूल्यांकन","1st Assessment")</f>
        <v>प्रथम मूल्यांकन</v>
      </c>
      <c r="BH5" s="451" t="str">
        <f>IF('Master sheet'!$D$14="Hindi","द्वितीय मूल्यांकन","2nd Assessment")</f>
        <v>द्वितीय मूल्यांकन</v>
      </c>
      <c r="BI5" s="451" t="str">
        <f>IF('Master sheet'!$D$14="Hindi","तृतीय मूल्यांकन","3rd Assessment")</f>
        <v>तृतीय मूल्यांकन</v>
      </c>
      <c r="BJ5" s="451" t="str">
        <f>IF('Master sheet'!$D$14="Hindi","चतुर्थ मूल्यांकन","4th Assessment")</f>
        <v>चतुर्थ मूल्यांकन</v>
      </c>
      <c r="BK5" s="451" t="str">
        <f>IF('Master sheet'!$D$14="Hindi","पंचम मूल्यांकन","5th Assessment")</f>
        <v>पंचम मूल्यांकन</v>
      </c>
      <c r="BL5" s="451" t="str">
        <f>IF('Master sheet'!$D$14="Hindi","प्रथम मूल्यांकन","1st Assessment")</f>
        <v>प्रथम मूल्यांकन</v>
      </c>
      <c r="BM5" s="451" t="str">
        <f>IF('Master sheet'!$D$14="Hindi","द्वितीय मूल्यांकन","2nd Assessment")</f>
        <v>द्वितीय मूल्यांकन</v>
      </c>
      <c r="BN5" s="451" t="str">
        <f>IF('Master sheet'!$D$14="Hindi","तृतीय मूल्यांकन","3rd Assessment")</f>
        <v>तृतीय मूल्यांकन</v>
      </c>
      <c r="BO5" s="451" t="str">
        <f>IF('Master sheet'!$D$14="Hindi","चतुर्थ मूल्यांकन","4th Assessment")</f>
        <v>चतुर्थ मूल्यांकन</v>
      </c>
      <c r="BP5" s="451" t="str">
        <f>IF('Master sheet'!$D$14="Hindi","पंचम मूल्यांकन","5th Assessment")</f>
        <v>पंचम मूल्यांकन</v>
      </c>
      <c r="BQ5" s="628"/>
      <c r="BR5" s="628"/>
      <c r="BS5" s="1"/>
      <c r="BT5" s="1"/>
      <c r="BU5" s="1"/>
      <c r="BV5" s="1"/>
      <c r="BW5" s="1"/>
      <c r="CI5" s="14"/>
      <c r="CK5" s="14">
        <f>IF(AND(L6="",M6="",N6="",P6=""),"",SUM(L6,M6,N6,O6,P6))</f>
        <v>100</v>
      </c>
      <c r="CL5" s="14">
        <v>20</v>
      </c>
      <c r="CM5" s="14">
        <f>IF(AND(S6="",T6="",U6="",W6=""),"",SUM(S6,T6,U6,V6,W6))</f>
        <v>50</v>
      </c>
      <c r="CN5" s="14">
        <v>20</v>
      </c>
      <c r="CO5" s="14" t="e">
        <f>IF(AND(#REF!="",#REF!="",#REF!="",#REF!=""),"",SUM(#REF!,#REF!,#REF!,#REF!,#REF!))</f>
        <v>#REF!</v>
      </c>
      <c r="CP5" s="14">
        <v>20</v>
      </c>
      <c r="CQ5" s="14">
        <f>IF(AND(Z6="",AA6="",AB6="",AD6=""),"",SUM(Z6,AA6,AB6,AC6,AD6))</f>
        <v>100</v>
      </c>
      <c r="CR5" s="14">
        <v>20</v>
      </c>
      <c r="CS5" s="14">
        <f>IF(AND(AG6="",AH6="",AI6="",AK6=""),"",SUM(AG6,AH6,AI6,AJ6,AK6))</f>
        <v>100</v>
      </c>
      <c r="CT5" s="14">
        <v>20</v>
      </c>
      <c r="CU5" s="14" t="e">
        <f>IF(AND(#REF!="",#REF!="",#REF!="",#REF!=""),"",SUM(#REF!,#REF!,#REF!,#REF!,#REF!))</f>
        <v>#REF!</v>
      </c>
      <c r="CV5" s="14">
        <v>20</v>
      </c>
      <c r="CZ5" s="14" t="str">
        <f>AG3</f>
        <v>पर्यावरण अध्ययन</v>
      </c>
    </row>
    <row r="6" spans="1:107" ht="21" customHeight="1" thickTop="1" thickBot="1">
      <c r="A6" s="605"/>
      <c r="B6" s="608"/>
      <c r="C6" s="608"/>
      <c r="D6" s="608"/>
      <c r="E6" s="608"/>
      <c r="F6" s="605"/>
      <c r="G6" s="605"/>
      <c r="H6" s="605"/>
      <c r="I6" s="608"/>
      <c r="J6" s="608"/>
      <c r="K6" s="608"/>
      <c r="L6" s="8">
        <v>10</v>
      </c>
      <c r="M6" s="8">
        <v>10</v>
      </c>
      <c r="N6" s="8">
        <v>10</v>
      </c>
      <c r="O6" s="8">
        <v>50</v>
      </c>
      <c r="P6" s="8">
        <v>20</v>
      </c>
      <c r="Q6" s="8">
        <v>60</v>
      </c>
      <c r="R6" s="8">
        <v>40</v>
      </c>
      <c r="S6" s="8">
        <v>5</v>
      </c>
      <c r="T6" s="8">
        <v>5</v>
      </c>
      <c r="U6" s="8">
        <v>5</v>
      </c>
      <c r="V6" s="8">
        <v>25</v>
      </c>
      <c r="W6" s="8">
        <v>10</v>
      </c>
      <c r="X6" s="8">
        <v>30</v>
      </c>
      <c r="Y6" s="8">
        <v>20</v>
      </c>
      <c r="Z6" s="8">
        <v>10</v>
      </c>
      <c r="AA6" s="8">
        <v>10</v>
      </c>
      <c r="AB6" s="8">
        <v>10</v>
      </c>
      <c r="AC6" s="8">
        <v>50</v>
      </c>
      <c r="AD6" s="8">
        <v>20</v>
      </c>
      <c r="AE6" s="8">
        <v>60</v>
      </c>
      <c r="AF6" s="8">
        <v>40</v>
      </c>
      <c r="AG6" s="8">
        <v>10</v>
      </c>
      <c r="AH6" s="8">
        <v>10</v>
      </c>
      <c r="AI6" s="8">
        <v>10</v>
      </c>
      <c r="AJ6" s="8">
        <v>50</v>
      </c>
      <c r="AK6" s="8">
        <v>20</v>
      </c>
      <c r="AL6" s="8">
        <v>60</v>
      </c>
      <c r="AM6" s="8">
        <v>40</v>
      </c>
      <c r="AN6" s="8">
        <v>10</v>
      </c>
      <c r="AO6" s="8">
        <v>10</v>
      </c>
      <c r="AP6" s="8">
        <v>10</v>
      </c>
      <c r="AQ6" s="8">
        <v>20</v>
      </c>
      <c r="AR6" s="8">
        <v>50</v>
      </c>
      <c r="AS6" s="8">
        <v>40</v>
      </c>
      <c r="AT6" s="8">
        <v>60</v>
      </c>
      <c r="AU6" s="8">
        <v>10</v>
      </c>
      <c r="AV6" s="8">
        <v>10</v>
      </c>
      <c r="AW6" s="8">
        <v>10</v>
      </c>
      <c r="AX6" s="8">
        <v>50</v>
      </c>
      <c r="AY6" s="8">
        <v>20</v>
      </c>
      <c r="AZ6" s="8">
        <v>60</v>
      </c>
      <c r="BA6" s="8">
        <v>40</v>
      </c>
      <c r="BB6" s="8">
        <v>20</v>
      </c>
      <c r="BC6" s="8">
        <v>20</v>
      </c>
      <c r="BD6" s="8">
        <v>20</v>
      </c>
      <c r="BE6" s="8">
        <v>20</v>
      </c>
      <c r="BF6" s="8">
        <v>20</v>
      </c>
      <c r="BG6" s="8">
        <v>20</v>
      </c>
      <c r="BH6" s="8">
        <v>20</v>
      </c>
      <c r="BI6" s="8">
        <v>20</v>
      </c>
      <c r="BJ6" s="8">
        <v>20</v>
      </c>
      <c r="BK6" s="8">
        <v>20</v>
      </c>
      <c r="BL6" s="8">
        <v>20</v>
      </c>
      <c r="BM6" s="8">
        <v>20</v>
      </c>
      <c r="BN6" s="8">
        <v>20</v>
      </c>
      <c r="BO6" s="8">
        <v>20</v>
      </c>
      <c r="BP6" s="8">
        <v>20</v>
      </c>
      <c r="BQ6" s="8">
        <v>350</v>
      </c>
      <c r="BR6" s="8"/>
      <c r="BS6" s="1"/>
      <c r="BT6" s="613" t="s">
        <v>28</v>
      </c>
      <c r="BU6" s="614"/>
      <c r="BV6" s="614"/>
      <c r="BW6" s="1"/>
      <c r="CI6" s="14"/>
      <c r="CK6" s="14">
        <v>1</v>
      </c>
      <c r="CL6" s="14">
        <v>1</v>
      </c>
      <c r="CM6" s="14">
        <v>2</v>
      </c>
      <c r="CN6" s="14">
        <v>2</v>
      </c>
      <c r="CO6" s="14">
        <v>3</v>
      </c>
      <c r="CP6" s="14">
        <v>3</v>
      </c>
      <c r="CQ6" s="14">
        <v>4</v>
      </c>
      <c r="CR6" s="14">
        <v>4</v>
      </c>
      <c r="CS6" s="14">
        <v>5</v>
      </c>
      <c r="CT6" s="14">
        <v>5</v>
      </c>
      <c r="CU6" s="14">
        <v>6</v>
      </c>
      <c r="CV6" s="14">
        <v>6</v>
      </c>
      <c r="CZ6" s="14" t="e">
        <f>#REF!</f>
        <v>#REF!</v>
      </c>
    </row>
    <row r="7" spans="1:107" ht="21.95" customHeight="1">
      <c r="A7" s="223">
        <v>1</v>
      </c>
      <c r="B7" s="224">
        <v>3</v>
      </c>
      <c r="C7" s="225" t="s">
        <v>3</v>
      </c>
      <c r="D7" s="226">
        <v>936</v>
      </c>
      <c r="E7" s="227" t="s">
        <v>52</v>
      </c>
      <c r="F7" s="228" t="s">
        <v>139</v>
      </c>
      <c r="G7" s="228" t="s">
        <v>140</v>
      </c>
      <c r="H7" s="229" t="s">
        <v>141</v>
      </c>
      <c r="I7" s="230">
        <v>301</v>
      </c>
      <c r="J7" s="231" t="s">
        <v>4</v>
      </c>
      <c r="K7" s="232" t="s">
        <v>5</v>
      </c>
      <c r="L7" s="9">
        <v>10</v>
      </c>
      <c r="M7" s="10">
        <v>8</v>
      </c>
      <c r="N7" s="10">
        <v>10</v>
      </c>
      <c r="O7" s="10">
        <v>45</v>
      </c>
      <c r="P7" s="29">
        <v>19</v>
      </c>
      <c r="Q7" s="31">
        <v>55</v>
      </c>
      <c r="R7" s="370">
        <v>37</v>
      </c>
      <c r="S7" s="473">
        <v>5</v>
      </c>
      <c r="T7" s="474">
        <v>4</v>
      </c>
      <c r="U7" s="10">
        <v>5</v>
      </c>
      <c r="V7" s="10">
        <v>14</v>
      </c>
      <c r="W7" s="33">
        <v>9</v>
      </c>
      <c r="X7" s="31">
        <v>24</v>
      </c>
      <c r="Y7" s="370">
        <v>18</v>
      </c>
      <c r="Z7" s="9">
        <v>10</v>
      </c>
      <c r="AA7" s="10">
        <v>9</v>
      </c>
      <c r="AB7" s="10">
        <v>8</v>
      </c>
      <c r="AC7" s="10">
        <v>29</v>
      </c>
      <c r="AD7" s="29">
        <v>15</v>
      </c>
      <c r="AE7" s="31">
        <v>45</v>
      </c>
      <c r="AF7" s="10">
        <v>37</v>
      </c>
      <c r="AG7" s="475">
        <v>10</v>
      </c>
      <c r="AH7" s="31">
        <v>10</v>
      </c>
      <c r="AI7" s="31">
        <v>9</v>
      </c>
      <c r="AJ7" s="31">
        <v>36</v>
      </c>
      <c r="AK7" s="31">
        <v>18</v>
      </c>
      <c r="AL7" s="31">
        <v>47</v>
      </c>
      <c r="AM7" s="61">
        <v>37</v>
      </c>
      <c r="AN7" s="9">
        <v>9</v>
      </c>
      <c r="AO7" s="10">
        <v>8</v>
      </c>
      <c r="AP7" s="10">
        <v>10</v>
      </c>
      <c r="AQ7" s="10">
        <v>20</v>
      </c>
      <c r="AR7" s="10">
        <v>45</v>
      </c>
      <c r="AS7" s="10">
        <v>36</v>
      </c>
      <c r="AT7" s="370">
        <v>48</v>
      </c>
      <c r="AU7" s="9">
        <v>8</v>
      </c>
      <c r="AV7" s="10">
        <v>7</v>
      </c>
      <c r="AW7" s="10">
        <v>9</v>
      </c>
      <c r="AX7" s="10">
        <v>48</v>
      </c>
      <c r="AY7" s="10">
        <v>18</v>
      </c>
      <c r="AZ7" s="10">
        <v>55</v>
      </c>
      <c r="BA7" s="370">
        <v>36</v>
      </c>
      <c r="BB7" s="9">
        <v>18</v>
      </c>
      <c r="BC7" s="10">
        <v>16</v>
      </c>
      <c r="BD7" s="10">
        <v>14</v>
      </c>
      <c r="BE7" s="10">
        <v>18</v>
      </c>
      <c r="BF7" s="10">
        <v>13</v>
      </c>
      <c r="BG7" s="9">
        <v>11</v>
      </c>
      <c r="BH7" s="10">
        <v>20</v>
      </c>
      <c r="BI7" s="10">
        <v>15</v>
      </c>
      <c r="BJ7" s="10">
        <v>14</v>
      </c>
      <c r="BK7" s="370">
        <v>20</v>
      </c>
      <c r="BL7" s="9">
        <v>20</v>
      </c>
      <c r="BM7" s="10">
        <v>19</v>
      </c>
      <c r="BN7" s="10">
        <v>14</v>
      </c>
      <c r="BO7" s="10">
        <v>12</v>
      </c>
      <c r="BP7" s="10">
        <v>15</v>
      </c>
      <c r="BQ7" s="9">
        <v>320</v>
      </c>
      <c r="BR7" s="61">
        <v>310</v>
      </c>
      <c r="BS7" s="1"/>
      <c r="BT7" s="1"/>
      <c r="BU7" s="1"/>
      <c r="BV7" s="1"/>
      <c r="BW7" s="3"/>
      <c r="CI7" s="14"/>
      <c r="CJ7" s="14">
        <f>IF(I7="","",I7)</f>
        <v>301</v>
      </c>
      <c r="CK7" s="22">
        <f>IF(AND(L7="",M7="",N7="",P7=""),"",SUM(L7,M7,N7,O7,P7))</f>
        <v>92</v>
      </c>
      <c r="CL7" s="22">
        <f>IFERROR(IF(CK7="","",ROUNDUP(CK7*20%,0)),"")</f>
        <v>19</v>
      </c>
      <c r="CM7" s="14">
        <f>IF(AND(S7="",T7="",U7="",W7=""),"",SUM(S7,T7,U7,V7,W7))</f>
        <v>37</v>
      </c>
      <c r="CN7" s="22">
        <f>IFERROR(IF(CM7="","",ROUNDUP(CM7*20%,0)),"")</f>
        <v>8</v>
      </c>
      <c r="CO7" s="14" t="e">
        <f>IF(AND(#REF!="",#REF!="",#REF!="",#REF!=""),"",SUM(#REF!,#REF!,#REF!,#REF!,#REF!))</f>
        <v>#REF!</v>
      </c>
      <c r="CP7" s="22" t="str">
        <f>IFERROR(IF(CO7="","",ROUNDUP(CO7*20%,0)),"")</f>
        <v/>
      </c>
      <c r="CQ7" s="14">
        <f>IF(AND(Z7="",AA7="",AB7="",AD7=""),"",SUM(Z7,AA7,AB7,AC7,AD7))</f>
        <v>71</v>
      </c>
      <c r="CR7" s="22">
        <f>IFERROR(IF(CQ7="","",ROUNDUP(CQ7*20%,0)),"")</f>
        <v>15</v>
      </c>
      <c r="CS7" s="14">
        <f>IF(AND(AG7="",AH7="",AI7="",AK7=""),"",SUM(AG7,AH7,AI7,AJ7,AK7))</f>
        <v>83</v>
      </c>
      <c r="CT7" s="22">
        <f>IFERROR(IF(CS7="","",ROUNDUP(CS7*20%,0)),"")</f>
        <v>17</v>
      </c>
      <c r="CU7" s="14" t="e">
        <f>IF(AND(#REF!="",#REF!="",#REF!="",#REF!=""),"",SUM(#REF!,#REF!,#REF!,#REF!,#REF!))</f>
        <v>#REF!</v>
      </c>
      <c r="CV7" s="22" t="str">
        <f>IFERROR(IF(CU7="","",ROUNDUP(CU7*20%,0)),"")</f>
        <v/>
      </c>
      <c r="CW7" s="22"/>
      <c r="CX7" s="22"/>
    </row>
    <row r="8" spans="1:107" ht="21.95" customHeight="1">
      <c r="A8" s="233">
        <v>2</v>
      </c>
      <c r="B8" s="234">
        <v>3</v>
      </c>
      <c r="C8" s="235" t="s">
        <v>3</v>
      </c>
      <c r="D8" s="236">
        <v>944</v>
      </c>
      <c r="E8" s="237">
        <v>42005</v>
      </c>
      <c r="F8" s="238" t="s">
        <v>142</v>
      </c>
      <c r="G8" s="238" t="s">
        <v>143</v>
      </c>
      <c r="H8" s="239" t="s">
        <v>12</v>
      </c>
      <c r="I8" s="240">
        <v>302</v>
      </c>
      <c r="J8" s="241" t="s">
        <v>6</v>
      </c>
      <c r="K8" s="242" t="s">
        <v>5</v>
      </c>
      <c r="L8" s="11">
        <v>9</v>
      </c>
      <c r="M8" s="7">
        <v>9</v>
      </c>
      <c r="N8" s="7">
        <v>10</v>
      </c>
      <c r="O8" s="7">
        <v>46</v>
      </c>
      <c r="P8" s="30">
        <v>19</v>
      </c>
      <c r="Q8" s="32">
        <v>56</v>
      </c>
      <c r="R8" s="371">
        <v>37</v>
      </c>
      <c r="S8" s="476">
        <v>5</v>
      </c>
      <c r="T8" s="477">
        <v>4</v>
      </c>
      <c r="U8" s="7">
        <v>4</v>
      </c>
      <c r="V8" s="7">
        <v>16</v>
      </c>
      <c r="W8" s="34">
        <v>9</v>
      </c>
      <c r="X8" s="32">
        <v>24</v>
      </c>
      <c r="Y8" s="371">
        <v>17</v>
      </c>
      <c r="Z8" s="11">
        <v>10</v>
      </c>
      <c r="AA8" s="7">
        <v>9</v>
      </c>
      <c r="AB8" s="7">
        <v>8</v>
      </c>
      <c r="AC8" s="7">
        <v>39</v>
      </c>
      <c r="AD8" s="30">
        <v>17</v>
      </c>
      <c r="AE8" s="32">
        <v>48</v>
      </c>
      <c r="AF8" s="7">
        <v>37</v>
      </c>
      <c r="AG8" s="478">
        <v>10</v>
      </c>
      <c r="AH8" s="32">
        <v>10</v>
      </c>
      <c r="AI8" s="32">
        <v>9</v>
      </c>
      <c r="AJ8" s="32">
        <v>47</v>
      </c>
      <c r="AK8" s="32">
        <v>18</v>
      </c>
      <c r="AL8" s="32">
        <v>58</v>
      </c>
      <c r="AM8" s="62">
        <v>37</v>
      </c>
      <c r="AN8" s="11">
        <v>9</v>
      </c>
      <c r="AO8" s="7">
        <v>8</v>
      </c>
      <c r="AP8" s="7">
        <v>10</v>
      </c>
      <c r="AQ8" s="7">
        <v>20</v>
      </c>
      <c r="AR8" s="7">
        <v>45</v>
      </c>
      <c r="AS8" s="7">
        <v>37</v>
      </c>
      <c r="AT8" s="371">
        <v>48</v>
      </c>
      <c r="AU8" s="11">
        <v>8</v>
      </c>
      <c r="AV8" s="7">
        <v>7</v>
      </c>
      <c r="AW8" s="7">
        <v>9</v>
      </c>
      <c r="AX8" s="7">
        <v>47</v>
      </c>
      <c r="AY8" s="7">
        <v>17</v>
      </c>
      <c r="AZ8" s="7">
        <v>56</v>
      </c>
      <c r="BA8" s="371">
        <v>38</v>
      </c>
      <c r="BB8" s="11">
        <v>18</v>
      </c>
      <c r="BC8" s="7">
        <v>15</v>
      </c>
      <c r="BD8" s="7">
        <v>14</v>
      </c>
      <c r="BE8" s="7">
        <v>14</v>
      </c>
      <c r="BF8" s="7">
        <v>15</v>
      </c>
      <c r="BG8" s="11">
        <v>11</v>
      </c>
      <c r="BH8" s="7">
        <v>20</v>
      </c>
      <c r="BI8" s="7">
        <v>15</v>
      </c>
      <c r="BJ8" s="7">
        <v>14</v>
      </c>
      <c r="BK8" s="371">
        <v>19</v>
      </c>
      <c r="BL8" s="11">
        <v>20</v>
      </c>
      <c r="BM8" s="7">
        <v>19</v>
      </c>
      <c r="BN8" s="7">
        <v>14</v>
      </c>
      <c r="BO8" s="7">
        <v>12</v>
      </c>
      <c r="BP8" s="7">
        <v>15</v>
      </c>
      <c r="BQ8" s="11">
        <v>330</v>
      </c>
      <c r="BR8" s="62">
        <v>300</v>
      </c>
      <c r="BS8" s="1"/>
      <c r="BT8" s="615" t="s">
        <v>221</v>
      </c>
      <c r="BU8" s="615"/>
      <c r="BV8" s="615"/>
      <c r="BW8" s="1"/>
      <c r="CI8" s="14"/>
      <c r="CJ8" s="14">
        <f t="shared" ref="CJ8:CJ71" si="0">IF(I8="","",I8)</f>
        <v>302</v>
      </c>
      <c r="CK8" s="22">
        <f t="shared" ref="CK8:CK71" si="1">IF(AND(L8="",M8="",N8="",P8=""),"",SUM(L8,M8,N8,O8,P8))</f>
        <v>93</v>
      </c>
      <c r="CL8" s="22">
        <f t="shared" ref="CL8:CL71" si="2">IFERROR(IF(CK8="","",ROUNDUP(CK8*20%,0)),"")</f>
        <v>19</v>
      </c>
      <c r="CM8" s="14">
        <f t="shared" ref="CM8:CM71" si="3">IF(AND(S8="",T8="",U8="",W8=""),"",SUM(S8,T8,U8,V8,W8))</f>
        <v>38</v>
      </c>
      <c r="CN8" s="22">
        <f t="shared" ref="CN8:CN71" si="4">IFERROR(IF(CM8="","",ROUNDUP(CM8*20%,0)),"")</f>
        <v>8</v>
      </c>
      <c r="CO8" s="14" t="e">
        <f>IF(AND(#REF!="",#REF!="",#REF!="",#REF!=""),"",SUM(#REF!,#REF!,#REF!,#REF!,#REF!))</f>
        <v>#REF!</v>
      </c>
      <c r="CP8" s="22" t="str">
        <f t="shared" ref="CP8:CP71" si="5">IFERROR(IF(CO8="","",ROUNDUP(CO8*20%,0)),"")</f>
        <v/>
      </c>
      <c r="CQ8" s="14">
        <f t="shared" ref="CQ8:CQ71" si="6">IF(AND(Z8="",AA8="",AB8="",AD8=""),"",SUM(Z8,AA8,AB8,AC8,AD8))</f>
        <v>83</v>
      </c>
      <c r="CR8" s="22">
        <f t="shared" ref="CR8:CR71" si="7">IFERROR(IF(CQ8="","",ROUNDUP(CQ8*20%,0)),"")</f>
        <v>17</v>
      </c>
      <c r="CS8" s="14">
        <f t="shared" ref="CS8:CS71" si="8">IF(AND(AG8="",AH8="",AI8="",AK8=""),"",SUM(AG8,AH8,AI8,AJ8,AK8))</f>
        <v>94</v>
      </c>
      <c r="CT8" s="22">
        <f t="shared" ref="CT8:CT71" si="9">IFERROR(IF(CS8="","",ROUNDUP(CS8*20%,0)),"")</f>
        <v>19</v>
      </c>
      <c r="CU8" s="14" t="e">
        <f>IF(AND(#REF!="",#REF!="",#REF!="",#REF!=""),"",SUM(#REF!,#REF!,#REF!,#REF!,#REF!))</f>
        <v>#REF!</v>
      </c>
      <c r="CV8" s="22" t="str">
        <f t="shared" ref="CV8:CV71" si="10">IFERROR(IF(CU8="","",ROUNDUP(CU8*20%,0)),"")</f>
        <v/>
      </c>
      <c r="CW8" s="22"/>
      <c r="CX8" s="22"/>
    </row>
    <row r="9" spans="1:107" ht="21.95" customHeight="1">
      <c r="A9" s="233">
        <v>3</v>
      </c>
      <c r="B9" s="234">
        <v>3</v>
      </c>
      <c r="C9" s="235" t="s">
        <v>3</v>
      </c>
      <c r="D9" s="236">
        <v>934</v>
      </c>
      <c r="E9" s="237">
        <v>42348</v>
      </c>
      <c r="F9" s="238" t="s">
        <v>144</v>
      </c>
      <c r="G9" s="238" t="s">
        <v>145</v>
      </c>
      <c r="H9" s="239" t="s">
        <v>146</v>
      </c>
      <c r="I9" s="240">
        <v>303</v>
      </c>
      <c r="J9" s="241" t="s">
        <v>6</v>
      </c>
      <c r="K9" s="242" t="s">
        <v>5</v>
      </c>
      <c r="L9" s="11">
        <v>9</v>
      </c>
      <c r="M9" s="7">
        <v>8</v>
      </c>
      <c r="N9" s="7">
        <v>10</v>
      </c>
      <c r="O9" s="7">
        <v>47</v>
      </c>
      <c r="P9" s="30">
        <v>19</v>
      </c>
      <c r="Q9" s="32">
        <v>57</v>
      </c>
      <c r="R9" s="371">
        <v>37</v>
      </c>
      <c r="S9" s="476">
        <v>5</v>
      </c>
      <c r="T9" s="477">
        <v>4</v>
      </c>
      <c r="U9" s="7">
        <v>5</v>
      </c>
      <c r="V9" s="7">
        <v>18</v>
      </c>
      <c r="W9" s="34">
        <v>9</v>
      </c>
      <c r="X9" s="32">
        <v>24</v>
      </c>
      <c r="Y9" s="371">
        <v>16</v>
      </c>
      <c r="Z9" s="11">
        <v>10</v>
      </c>
      <c r="AA9" s="7">
        <v>9</v>
      </c>
      <c r="AB9" s="7">
        <v>8</v>
      </c>
      <c r="AC9" s="7">
        <v>35</v>
      </c>
      <c r="AD9" s="30">
        <v>18</v>
      </c>
      <c r="AE9" s="32">
        <v>47</v>
      </c>
      <c r="AF9" s="7">
        <v>37</v>
      </c>
      <c r="AG9" s="478">
        <v>10</v>
      </c>
      <c r="AH9" s="32">
        <v>10</v>
      </c>
      <c r="AI9" s="32">
        <v>9</v>
      </c>
      <c r="AJ9" s="32">
        <v>48</v>
      </c>
      <c r="AK9" s="32">
        <v>18</v>
      </c>
      <c r="AL9" s="32">
        <v>59</v>
      </c>
      <c r="AM9" s="62">
        <v>37</v>
      </c>
      <c r="AN9" s="11">
        <v>9</v>
      </c>
      <c r="AO9" s="7">
        <v>8</v>
      </c>
      <c r="AP9" s="7">
        <v>10</v>
      </c>
      <c r="AQ9" s="7">
        <v>20</v>
      </c>
      <c r="AR9" s="7">
        <v>45</v>
      </c>
      <c r="AS9" s="7">
        <v>38</v>
      </c>
      <c r="AT9" s="371">
        <v>48</v>
      </c>
      <c r="AU9" s="11">
        <v>8</v>
      </c>
      <c r="AV9" s="7">
        <v>7</v>
      </c>
      <c r="AW9" s="7">
        <v>9</v>
      </c>
      <c r="AX9" s="7">
        <v>48</v>
      </c>
      <c r="AY9" s="7">
        <v>15</v>
      </c>
      <c r="AZ9" s="7">
        <v>58</v>
      </c>
      <c r="BA9" s="371">
        <v>39</v>
      </c>
      <c r="BB9" s="11">
        <v>17</v>
      </c>
      <c r="BC9" s="7">
        <v>18</v>
      </c>
      <c r="BD9" s="7">
        <v>14</v>
      </c>
      <c r="BE9" s="7">
        <v>18</v>
      </c>
      <c r="BF9" s="7">
        <v>14</v>
      </c>
      <c r="BG9" s="11">
        <v>11</v>
      </c>
      <c r="BH9" s="7">
        <v>20</v>
      </c>
      <c r="BI9" s="7">
        <v>15</v>
      </c>
      <c r="BJ9" s="7">
        <v>14</v>
      </c>
      <c r="BK9" s="371">
        <v>18</v>
      </c>
      <c r="BL9" s="11">
        <v>20</v>
      </c>
      <c r="BM9" s="7">
        <v>19</v>
      </c>
      <c r="BN9" s="7">
        <v>14</v>
      </c>
      <c r="BO9" s="7">
        <v>10</v>
      </c>
      <c r="BP9" s="7">
        <v>14</v>
      </c>
      <c r="BQ9" s="11">
        <v>340</v>
      </c>
      <c r="BR9" s="62">
        <v>290</v>
      </c>
      <c r="BS9" s="1"/>
      <c r="BT9" s="1"/>
      <c r="BU9" s="1"/>
      <c r="BV9" s="1"/>
      <c r="BW9" s="1"/>
      <c r="CI9" s="14"/>
      <c r="CJ9" s="14">
        <f t="shared" si="0"/>
        <v>303</v>
      </c>
      <c r="CK9" s="22">
        <f t="shared" si="1"/>
        <v>93</v>
      </c>
      <c r="CL9" s="22">
        <f t="shared" si="2"/>
        <v>19</v>
      </c>
      <c r="CM9" s="14">
        <f t="shared" si="3"/>
        <v>41</v>
      </c>
      <c r="CN9" s="22">
        <f t="shared" si="4"/>
        <v>9</v>
      </c>
      <c r="CO9" s="14" t="e">
        <f>IF(AND(#REF!="",#REF!="",#REF!="",#REF!=""),"",SUM(#REF!,#REF!,#REF!,#REF!,#REF!))</f>
        <v>#REF!</v>
      </c>
      <c r="CP9" s="22" t="str">
        <f t="shared" si="5"/>
        <v/>
      </c>
      <c r="CQ9" s="14">
        <f t="shared" si="6"/>
        <v>80</v>
      </c>
      <c r="CR9" s="22">
        <f t="shared" si="7"/>
        <v>16</v>
      </c>
      <c r="CS9" s="14">
        <f t="shared" si="8"/>
        <v>95</v>
      </c>
      <c r="CT9" s="22">
        <f t="shared" si="9"/>
        <v>19</v>
      </c>
      <c r="CU9" s="14" t="e">
        <f>IF(AND(#REF!="",#REF!="",#REF!="",#REF!=""),"",SUM(#REF!,#REF!,#REF!,#REF!,#REF!))</f>
        <v>#REF!</v>
      </c>
      <c r="CV9" s="22" t="str">
        <f t="shared" si="10"/>
        <v/>
      </c>
      <c r="CW9" s="22"/>
      <c r="CX9" s="22"/>
    </row>
    <row r="10" spans="1:107" ht="21.95" customHeight="1">
      <c r="A10" s="233">
        <v>4</v>
      </c>
      <c r="B10" s="234">
        <v>3</v>
      </c>
      <c r="C10" s="235" t="s">
        <v>3</v>
      </c>
      <c r="D10" s="236">
        <v>926</v>
      </c>
      <c r="E10" s="237">
        <v>42491</v>
      </c>
      <c r="F10" s="238" t="s">
        <v>147</v>
      </c>
      <c r="G10" s="238" t="s">
        <v>148</v>
      </c>
      <c r="H10" s="239" t="s">
        <v>17</v>
      </c>
      <c r="I10" s="240">
        <v>304</v>
      </c>
      <c r="J10" s="241" t="s">
        <v>6</v>
      </c>
      <c r="K10" s="242" t="s">
        <v>5</v>
      </c>
      <c r="L10" s="11">
        <v>9</v>
      </c>
      <c r="M10" s="7">
        <v>8</v>
      </c>
      <c r="N10" s="7">
        <v>10</v>
      </c>
      <c r="O10" s="7">
        <v>48</v>
      </c>
      <c r="P10" s="30">
        <v>19</v>
      </c>
      <c r="Q10" s="32">
        <v>58</v>
      </c>
      <c r="R10" s="371">
        <v>37</v>
      </c>
      <c r="S10" s="476">
        <v>5</v>
      </c>
      <c r="T10" s="477">
        <v>4</v>
      </c>
      <c r="U10" s="7">
        <v>5</v>
      </c>
      <c r="V10" s="7">
        <v>19</v>
      </c>
      <c r="W10" s="34">
        <v>9</v>
      </c>
      <c r="X10" s="32">
        <v>24</v>
      </c>
      <c r="Y10" s="371">
        <v>14</v>
      </c>
      <c r="Z10" s="11">
        <v>10</v>
      </c>
      <c r="AA10" s="7">
        <v>9</v>
      </c>
      <c r="AB10" s="7">
        <v>8</v>
      </c>
      <c r="AC10" s="7">
        <v>38</v>
      </c>
      <c r="AD10" s="30">
        <v>19</v>
      </c>
      <c r="AE10" s="32">
        <v>48</v>
      </c>
      <c r="AF10" s="7">
        <v>37</v>
      </c>
      <c r="AG10" s="478">
        <v>10</v>
      </c>
      <c r="AH10" s="32">
        <v>10</v>
      </c>
      <c r="AI10" s="32">
        <v>9</v>
      </c>
      <c r="AJ10" s="32">
        <v>49</v>
      </c>
      <c r="AK10" s="32">
        <v>18</v>
      </c>
      <c r="AL10" s="32">
        <v>57</v>
      </c>
      <c r="AM10" s="62">
        <v>37</v>
      </c>
      <c r="AN10" s="11">
        <v>9</v>
      </c>
      <c r="AO10" s="7">
        <v>8</v>
      </c>
      <c r="AP10" s="7">
        <v>10</v>
      </c>
      <c r="AQ10" s="7">
        <v>20</v>
      </c>
      <c r="AR10" s="7">
        <v>45</v>
      </c>
      <c r="AS10" s="7">
        <v>38</v>
      </c>
      <c r="AT10" s="371">
        <v>48</v>
      </c>
      <c r="AU10" s="11">
        <v>8</v>
      </c>
      <c r="AV10" s="7">
        <v>7</v>
      </c>
      <c r="AW10" s="7">
        <v>9</v>
      </c>
      <c r="AX10" s="7">
        <v>49</v>
      </c>
      <c r="AY10" s="7">
        <v>18</v>
      </c>
      <c r="AZ10" s="7">
        <v>54</v>
      </c>
      <c r="BA10" s="371">
        <v>37</v>
      </c>
      <c r="BB10" s="11">
        <v>18</v>
      </c>
      <c r="BC10" s="7">
        <v>17</v>
      </c>
      <c r="BD10" s="7">
        <v>15</v>
      </c>
      <c r="BE10" s="7">
        <v>19</v>
      </c>
      <c r="BF10" s="7">
        <v>16</v>
      </c>
      <c r="BG10" s="11">
        <v>11</v>
      </c>
      <c r="BH10" s="7">
        <v>20</v>
      </c>
      <c r="BI10" s="7">
        <v>15</v>
      </c>
      <c r="BJ10" s="7">
        <v>14</v>
      </c>
      <c r="BK10" s="371">
        <v>17</v>
      </c>
      <c r="BL10" s="11">
        <v>20</v>
      </c>
      <c r="BM10" s="7">
        <v>19</v>
      </c>
      <c r="BN10" s="7">
        <v>14</v>
      </c>
      <c r="BO10" s="7">
        <v>10</v>
      </c>
      <c r="BP10" s="7">
        <v>15</v>
      </c>
      <c r="BQ10" s="11">
        <v>350</v>
      </c>
      <c r="BR10" s="62">
        <v>280</v>
      </c>
      <c r="BS10" s="1"/>
      <c r="BT10" s="629" t="s">
        <v>0</v>
      </c>
      <c r="BU10" s="630"/>
      <c r="BV10" s="630"/>
      <c r="BW10" s="1"/>
      <c r="CI10" s="14"/>
      <c r="CJ10" s="14">
        <f t="shared" si="0"/>
        <v>304</v>
      </c>
      <c r="CK10" s="22">
        <f t="shared" si="1"/>
        <v>94</v>
      </c>
      <c r="CL10" s="22">
        <f t="shared" si="2"/>
        <v>19</v>
      </c>
      <c r="CM10" s="14">
        <f t="shared" si="3"/>
        <v>42</v>
      </c>
      <c r="CN10" s="22">
        <f t="shared" si="4"/>
        <v>9</v>
      </c>
      <c r="CO10" s="14" t="e">
        <f>IF(AND(#REF!="",#REF!="",#REF!="",#REF!=""),"",SUM(#REF!,#REF!,#REF!,#REF!,#REF!))</f>
        <v>#REF!</v>
      </c>
      <c r="CP10" s="22" t="str">
        <f t="shared" si="5"/>
        <v/>
      </c>
      <c r="CQ10" s="14">
        <f t="shared" si="6"/>
        <v>84</v>
      </c>
      <c r="CR10" s="22">
        <f t="shared" si="7"/>
        <v>17</v>
      </c>
      <c r="CS10" s="14">
        <f t="shared" si="8"/>
        <v>96</v>
      </c>
      <c r="CT10" s="22">
        <f t="shared" si="9"/>
        <v>20</v>
      </c>
      <c r="CU10" s="14" t="e">
        <f>IF(AND(#REF!="",#REF!="",#REF!="",#REF!=""),"",SUM(#REF!,#REF!,#REF!,#REF!,#REF!))</f>
        <v>#REF!</v>
      </c>
      <c r="CV10" s="22" t="str">
        <f t="shared" si="10"/>
        <v/>
      </c>
      <c r="CW10" s="22"/>
      <c r="CX10" s="22"/>
    </row>
    <row r="11" spans="1:107" ht="21.95" customHeight="1">
      <c r="A11" s="233">
        <v>5</v>
      </c>
      <c r="B11" s="234">
        <v>3</v>
      </c>
      <c r="C11" s="235" t="s">
        <v>3</v>
      </c>
      <c r="D11" s="236">
        <v>951</v>
      </c>
      <c r="E11" s="237" t="s">
        <v>53</v>
      </c>
      <c r="F11" s="238" t="s">
        <v>149</v>
      </c>
      <c r="G11" s="238" t="s">
        <v>27</v>
      </c>
      <c r="H11" s="239" t="s">
        <v>19</v>
      </c>
      <c r="I11" s="240">
        <v>305</v>
      </c>
      <c r="J11" s="241" t="s">
        <v>6</v>
      </c>
      <c r="K11" s="242" t="s">
        <v>5</v>
      </c>
      <c r="L11" s="11">
        <v>9</v>
      </c>
      <c r="M11" s="7">
        <v>8</v>
      </c>
      <c r="N11" s="7">
        <v>10</v>
      </c>
      <c r="O11" s="7">
        <v>49</v>
      </c>
      <c r="P11" s="30">
        <v>19</v>
      </c>
      <c r="Q11" s="32">
        <v>59</v>
      </c>
      <c r="R11" s="371">
        <v>37</v>
      </c>
      <c r="S11" s="476">
        <v>5</v>
      </c>
      <c r="T11" s="477">
        <v>4</v>
      </c>
      <c r="U11" s="7">
        <v>5</v>
      </c>
      <c r="V11" s="7">
        <v>25</v>
      </c>
      <c r="W11" s="34">
        <v>9</v>
      </c>
      <c r="X11" s="32">
        <v>24</v>
      </c>
      <c r="Y11" s="371">
        <v>15</v>
      </c>
      <c r="Z11" s="11">
        <v>10</v>
      </c>
      <c r="AA11" s="7">
        <v>9</v>
      </c>
      <c r="AB11" s="7">
        <v>8</v>
      </c>
      <c r="AC11" s="7">
        <v>39</v>
      </c>
      <c r="AD11" s="30">
        <v>14</v>
      </c>
      <c r="AE11" s="32">
        <v>49</v>
      </c>
      <c r="AF11" s="7">
        <v>37</v>
      </c>
      <c r="AG11" s="478">
        <v>10</v>
      </c>
      <c r="AH11" s="32">
        <v>10</v>
      </c>
      <c r="AI11" s="32">
        <v>9</v>
      </c>
      <c r="AJ11" s="32">
        <v>45</v>
      </c>
      <c r="AK11" s="32">
        <v>18</v>
      </c>
      <c r="AL11" s="32">
        <v>54</v>
      </c>
      <c r="AM11" s="62">
        <v>37</v>
      </c>
      <c r="AN11" s="11">
        <v>9</v>
      </c>
      <c r="AO11" s="7">
        <v>8</v>
      </c>
      <c r="AP11" s="7">
        <v>10</v>
      </c>
      <c r="AQ11" s="7">
        <v>20</v>
      </c>
      <c r="AR11" s="7">
        <v>45</v>
      </c>
      <c r="AS11" s="7">
        <v>38</v>
      </c>
      <c r="AT11" s="371">
        <v>48</v>
      </c>
      <c r="AU11" s="11">
        <v>8</v>
      </c>
      <c r="AV11" s="7">
        <v>7</v>
      </c>
      <c r="AW11" s="7">
        <v>9</v>
      </c>
      <c r="AX11" s="7">
        <v>45</v>
      </c>
      <c r="AY11" s="7">
        <v>19</v>
      </c>
      <c r="AZ11" s="7">
        <v>58</v>
      </c>
      <c r="BA11" s="371">
        <v>34</v>
      </c>
      <c r="BB11" s="11">
        <v>19</v>
      </c>
      <c r="BC11" s="7">
        <v>14</v>
      </c>
      <c r="BD11" s="7">
        <v>16</v>
      </c>
      <c r="BE11" s="7">
        <v>14</v>
      </c>
      <c r="BF11" s="7">
        <v>17</v>
      </c>
      <c r="BG11" s="11">
        <v>11</v>
      </c>
      <c r="BH11" s="7">
        <v>20</v>
      </c>
      <c r="BI11" s="7">
        <v>15</v>
      </c>
      <c r="BJ11" s="7">
        <v>14</v>
      </c>
      <c r="BK11" s="371">
        <v>16</v>
      </c>
      <c r="BL11" s="11">
        <v>20</v>
      </c>
      <c r="BM11" s="7">
        <v>19</v>
      </c>
      <c r="BN11" s="7">
        <v>15</v>
      </c>
      <c r="BO11" s="7">
        <v>10</v>
      </c>
      <c r="BP11" s="7">
        <v>15</v>
      </c>
      <c r="BQ11" s="11">
        <v>340</v>
      </c>
      <c r="BR11" s="62">
        <v>270</v>
      </c>
      <c r="BS11" s="1"/>
      <c r="BT11" s="629"/>
      <c r="BU11" s="630"/>
      <c r="BV11" s="630"/>
      <c r="BW11" s="1"/>
      <c r="CI11" s="14"/>
      <c r="CJ11" s="14">
        <f t="shared" si="0"/>
        <v>305</v>
      </c>
      <c r="CK11" s="22">
        <f t="shared" si="1"/>
        <v>95</v>
      </c>
      <c r="CL11" s="22">
        <f t="shared" si="2"/>
        <v>19</v>
      </c>
      <c r="CM11" s="14">
        <f t="shared" si="3"/>
        <v>48</v>
      </c>
      <c r="CN11" s="22">
        <f t="shared" si="4"/>
        <v>10</v>
      </c>
      <c r="CO11" s="14" t="e">
        <f>IF(AND(#REF!="",#REF!="",#REF!="",#REF!=""),"",SUM(#REF!,#REF!,#REF!,#REF!,#REF!))</f>
        <v>#REF!</v>
      </c>
      <c r="CP11" s="22" t="str">
        <f t="shared" si="5"/>
        <v/>
      </c>
      <c r="CQ11" s="14">
        <f t="shared" si="6"/>
        <v>80</v>
      </c>
      <c r="CR11" s="22">
        <f t="shared" si="7"/>
        <v>16</v>
      </c>
      <c r="CS11" s="14">
        <f t="shared" si="8"/>
        <v>92</v>
      </c>
      <c r="CT11" s="22">
        <f t="shared" si="9"/>
        <v>19</v>
      </c>
      <c r="CU11" s="14" t="e">
        <f>IF(AND(#REF!="",#REF!="",#REF!="",#REF!=""),"",SUM(#REF!,#REF!,#REF!,#REF!,#REF!))</f>
        <v>#REF!</v>
      </c>
      <c r="CV11" s="22" t="str">
        <f t="shared" si="10"/>
        <v/>
      </c>
      <c r="CW11" s="22"/>
      <c r="CX11" s="22"/>
    </row>
    <row r="12" spans="1:107" ht="21.95" customHeight="1">
      <c r="A12" s="233">
        <v>6</v>
      </c>
      <c r="B12" s="234">
        <v>3</v>
      </c>
      <c r="C12" s="235" t="s">
        <v>3</v>
      </c>
      <c r="D12" s="236">
        <v>939</v>
      </c>
      <c r="E12" s="237" t="s">
        <v>54</v>
      </c>
      <c r="F12" s="238" t="s">
        <v>150</v>
      </c>
      <c r="G12" s="238" t="s">
        <v>151</v>
      </c>
      <c r="H12" s="239" t="s">
        <v>152</v>
      </c>
      <c r="I12" s="240">
        <v>306</v>
      </c>
      <c r="J12" s="241" t="s">
        <v>4</v>
      </c>
      <c r="K12" s="242" t="s">
        <v>5</v>
      </c>
      <c r="L12" s="11">
        <v>9</v>
      </c>
      <c r="M12" s="7">
        <v>8</v>
      </c>
      <c r="N12" s="7">
        <v>10</v>
      </c>
      <c r="O12" s="7">
        <v>50</v>
      </c>
      <c r="P12" s="30">
        <v>19</v>
      </c>
      <c r="Q12" s="32">
        <v>60</v>
      </c>
      <c r="R12" s="371">
        <v>37</v>
      </c>
      <c r="S12" s="476">
        <v>5</v>
      </c>
      <c r="T12" s="477">
        <v>4</v>
      </c>
      <c r="U12" s="7">
        <v>5</v>
      </c>
      <c r="V12" s="7">
        <v>24</v>
      </c>
      <c r="W12" s="34">
        <v>9</v>
      </c>
      <c r="X12" s="32">
        <v>24</v>
      </c>
      <c r="Y12" s="371">
        <v>16</v>
      </c>
      <c r="Z12" s="11">
        <v>10</v>
      </c>
      <c r="AA12" s="7">
        <v>9</v>
      </c>
      <c r="AB12" s="7">
        <v>8</v>
      </c>
      <c r="AC12" s="7">
        <v>45</v>
      </c>
      <c r="AD12" s="30">
        <v>15</v>
      </c>
      <c r="AE12" s="32">
        <v>58</v>
      </c>
      <c r="AF12" s="7">
        <v>37</v>
      </c>
      <c r="AG12" s="478">
        <v>10</v>
      </c>
      <c r="AH12" s="32">
        <v>10</v>
      </c>
      <c r="AI12" s="32">
        <v>9</v>
      </c>
      <c r="AJ12" s="32">
        <v>41</v>
      </c>
      <c r="AK12" s="32">
        <v>18</v>
      </c>
      <c r="AL12" s="32">
        <v>51</v>
      </c>
      <c r="AM12" s="62">
        <v>37</v>
      </c>
      <c r="AN12" s="11">
        <v>9</v>
      </c>
      <c r="AO12" s="7">
        <v>8</v>
      </c>
      <c r="AP12" s="7">
        <v>10</v>
      </c>
      <c r="AQ12" s="7">
        <v>20</v>
      </c>
      <c r="AR12" s="7">
        <v>45</v>
      </c>
      <c r="AS12" s="7">
        <v>38</v>
      </c>
      <c r="AT12" s="371">
        <v>48</v>
      </c>
      <c r="AU12" s="11">
        <v>8</v>
      </c>
      <c r="AV12" s="7">
        <v>7</v>
      </c>
      <c r="AW12" s="7">
        <v>9</v>
      </c>
      <c r="AX12" s="7">
        <v>46</v>
      </c>
      <c r="AY12" s="7">
        <v>18</v>
      </c>
      <c r="AZ12" s="7">
        <v>59</v>
      </c>
      <c r="BA12" s="371">
        <v>31</v>
      </c>
      <c r="BB12" s="11">
        <v>17</v>
      </c>
      <c r="BC12" s="7">
        <v>15</v>
      </c>
      <c r="BD12" s="7">
        <v>14</v>
      </c>
      <c r="BE12" s="7">
        <v>14</v>
      </c>
      <c r="BF12" s="7">
        <v>18</v>
      </c>
      <c r="BG12" s="11">
        <v>12</v>
      </c>
      <c r="BH12" s="7">
        <v>20</v>
      </c>
      <c r="BI12" s="7">
        <v>15</v>
      </c>
      <c r="BJ12" s="7">
        <v>14</v>
      </c>
      <c r="BK12" s="371">
        <v>14</v>
      </c>
      <c r="BL12" s="11">
        <v>20</v>
      </c>
      <c r="BM12" s="7">
        <v>19</v>
      </c>
      <c r="BN12" s="7">
        <v>16</v>
      </c>
      <c r="BO12" s="7">
        <v>10</v>
      </c>
      <c r="BP12" s="7">
        <v>15</v>
      </c>
      <c r="BQ12" s="11">
        <v>340</v>
      </c>
      <c r="BR12" s="62">
        <v>330</v>
      </c>
      <c r="BS12" s="1"/>
      <c r="BT12" s="618" t="s">
        <v>1</v>
      </c>
      <c r="BU12" s="619"/>
      <c r="BV12" s="619"/>
      <c r="BW12" s="1"/>
      <c r="CI12" s="14"/>
      <c r="CJ12" s="14">
        <f t="shared" si="0"/>
        <v>306</v>
      </c>
      <c r="CK12" s="22">
        <f t="shared" si="1"/>
        <v>96</v>
      </c>
      <c r="CL12" s="22">
        <f t="shared" si="2"/>
        <v>20</v>
      </c>
      <c r="CM12" s="14">
        <f t="shared" si="3"/>
        <v>47</v>
      </c>
      <c r="CN12" s="22">
        <f t="shared" si="4"/>
        <v>10</v>
      </c>
      <c r="CO12" s="14" t="e">
        <f>IF(AND(#REF!="",#REF!="",#REF!="",#REF!=""),"",SUM(#REF!,#REF!,#REF!,#REF!,#REF!))</f>
        <v>#REF!</v>
      </c>
      <c r="CP12" s="22" t="str">
        <f t="shared" si="5"/>
        <v/>
      </c>
      <c r="CQ12" s="14">
        <f t="shared" si="6"/>
        <v>87</v>
      </c>
      <c r="CR12" s="22">
        <f t="shared" si="7"/>
        <v>18</v>
      </c>
      <c r="CS12" s="14">
        <f t="shared" si="8"/>
        <v>88</v>
      </c>
      <c r="CT12" s="22">
        <f t="shared" si="9"/>
        <v>18</v>
      </c>
      <c r="CU12" s="14" t="e">
        <f>IF(AND(#REF!="",#REF!="",#REF!="",#REF!=""),"",SUM(#REF!,#REF!,#REF!,#REF!,#REF!))</f>
        <v>#REF!</v>
      </c>
      <c r="CV12" s="22" t="str">
        <f t="shared" si="10"/>
        <v/>
      </c>
      <c r="CW12" s="22"/>
      <c r="CX12" s="22"/>
    </row>
    <row r="13" spans="1:107" ht="21.95" customHeight="1">
      <c r="A13" s="233">
        <v>7</v>
      </c>
      <c r="B13" s="234">
        <v>3</v>
      </c>
      <c r="C13" s="235" t="s">
        <v>3</v>
      </c>
      <c r="D13" s="236">
        <v>942</v>
      </c>
      <c r="E13" s="237" t="s">
        <v>55</v>
      </c>
      <c r="F13" s="238" t="s">
        <v>153</v>
      </c>
      <c r="G13" s="238" t="s">
        <v>16</v>
      </c>
      <c r="H13" s="239" t="s">
        <v>154</v>
      </c>
      <c r="I13" s="240">
        <v>307</v>
      </c>
      <c r="J13" s="241" t="s">
        <v>6</v>
      </c>
      <c r="K13" s="242" t="s">
        <v>5</v>
      </c>
      <c r="L13" s="11">
        <v>9</v>
      </c>
      <c r="M13" s="7">
        <v>8</v>
      </c>
      <c r="N13" s="7">
        <v>10</v>
      </c>
      <c r="O13" s="7">
        <v>47</v>
      </c>
      <c r="P13" s="30">
        <v>19</v>
      </c>
      <c r="Q13" s="32">
        <v>58</v>
      </c>
      <c r="R13" s="371">
        <v>37</v>
      </c>
      <c r="S13" s="476">
        <v>5</v>
      </c>
      <c r="T13" s="477">
        <v>4</v>
      </c>
      <c r="U13" s="7">
        <v>5</v>
      </c>
      <c r="V13" s="7">
        <v>23</v>
      </c>
      <c r="W13" s="34">
        <v>9</v>
      </c>
      <c r="X13" s="32">
        <v>24</v>
      </c>
      <c r="Y13" s="371">
        <v>14</v>
      </c>
      <c r="Z13" s="11">
        <v>10</v>
      </c>
      <c r="AA13" s="7">
        <v>9</v>
      </c>
      <c r="AB13" s="7">
        <v>8</v>
      </c>
      <c r="AC13" s="7">
        <v>47</v>
      </c>
      <c r="AD13" s="30">
        <v>14</v>
      </c>
      <c r="AE13" s="32">
        <v>59</v>
      </c>
      <c r="AF13" s="7">
        <v>37</v>
      </c>
      <c r="AG13" s="478">
        <v>10</v>
      </c>
      <c r="AH13" s="32">
        <v>10</v>
      </c>
      <c r="AI13" s="32">
        <v>9</v>
      </c>
      <c r="AJ13" s="32">
        <v>40</v>
      </c>
      <c r="AK13" s="32">
        <v>18</v>
      </c>
      <c r="AL13" s="32">
        <v>45</v>
      </c>
      <c r="AM13" s="62">
        <v>37</v>
      </c>
      <c r="AN13" s="11">
        <v>9</v>
      </c>
      <c r="AO13" s="7">
        <v>8</v>
      </c>
      <c r="AP13" s="7">
        <v>10</v>
      </c>
      <c r="AQ13" s="7">
        <v>20</v>
      </c>
      <c r="AR13" s="7">
        <v>45</v>
      </c>
      <c r="AS13" s="7">
        <v>38</v>
      </c>
      <c r="AT13" s="371">
        <v>48</v>
      </c>
      <c r="AU13" s="11">
        <v>8</v>
      </c>
      <c r="AV13" s="7">
        <v>7</v>
      </c>
      <c r="AW13" s="7">
        <v>9</v>
      </c>
      <c r="AX13" s="7">
        <v>47</v>
      </c>
      <c r="AY13" s="7">
        <v>18</v>
      </c>
      <c r="AZ13" s="7">
        <v>52</v>
      </c>
      <c r="BA13" s="371">
        <v>32</v>
      </c>
      <c r="BB13" s="11">
        <v>18</v>
      </c>
      <c r="BC13" s="7">
        <v>16</v>
      </c>
      <c r="BD13" s="7">
        <v>16</v>
      </c>
      <c r="BE13" s="7">
        <v>14</v>
      </c>
      <c r="BF13" s="7">
        <v>19</v>
      </c>
      <c r="BG13" s="11">
        <v>13</v>
      </c>
      <c r="BH13" s="7">
        <v>20</v>
      </c>
      <c r="BI13" s="7">
        <v>15</v>
      </c>
      <c r="BJ13" s="7">
        <v>14</v>
      </c>
      <c r="BK13" s="371">
        <v>13</v>
      </c>
      <c r="BL13" s="11">
        <v>20</v>
      </c>
      <c r="BM13" s="7">
        <v>19</v>
      </c>
      <c r="BN13" s="7">
        <v>17</v>
      </c>
      <c r="BO13" s="7">
        <v>10</v>
      </c>
      <c r="BP13" s="7">
        <v>15</v>
      </c>
      <c r="BQ13" s="11">
        <v>350</v>
      </c>
      <c r="BR13" s="62">
        <v>320</v>
      </c>
      <c r="BS13" s="1"/>
      <c r="BT13" s="618"/>
      <c r="BU13" s="619"/>
      <c r="BV13" s="619"/>
      <c r="BW13" s="1"/>
      <c r="CI13" s="14"/>
      <c r="CJ13" s="14">
        <f t="shared" si="0"/>
        <v>307</v>
      </c>
      <c r="CK13" s="22">
        <f t="shared" si="1"/>
        <v>93</v>
      </c>
      <c r="CL13" s="22">
        <f t="shared" si="2"/>
        <v>19</v>
      </c>
      <c r="CM13" s="14">
        <f t="shared" si="3"/>
        <v>46</v>
      </c>
      <c r="CN13" s="22">
        <f t="shared" si="4"/>
        <v>10</v>
      </c>
      <c r="CO13" s="14" t="e">
        <f>IF(AND(#REF!="",#REF!="",#REF!="",#REF!=""),"",SUM(#REF!,#REF!,#REF!,#REF!,#REF!))</f>
        <v>#REF!</v>
      </c>
      <c r="CP13" s="22" t="str">
        <f t="shared" si="5"/>
        <v/>
      </c>
      <c r="CQ13" s="14">
        <f t="shared" si="6"/>
        <v>88</v>
      </c>
      <c r="CR13" s="22">
        <f t="shared" si="7"/>
        <v>18</v>
      </c>
      <c r="CS13" s="14">
        <f t="shared" si="8"/>
        <v>87</v>
      </c>
      <c r="CT13" s="22">
        <f t="shared" si="9"/>
        <v>18</v>
      </c>
      <c r="CU13" s="14" t="e">
        <f>IF(AND(#REF!="",#REF!="",#REF!="",#REF!=""),"",SUM(#REF!,#REF!,#REF!,#REF!,#REF!))</f>
        <v>#REF!</v>
      </c>
      <c r="CV13" s="22" t="str">
        <f t="shared" si="10"/>
        <v/>
      </c>
      <c r="CW13" s="22"/>
      <c r="CX13" s="22"/>
    </row>
    <row r="14" spans="1:107" ht="21.95" customHeight="1">
      <c r="A14" s="233">
        <v>8</v>
      </c>
      <c r="B14" s="234">
        <v>3</v>
      </c>
      <c r="C14" s="235" t="s">
        <v>3</v>
      </c>
      <c r="D14" s="236">
        <v>925</v>
      </c>
      <c r="E14" s="237" t="s">
        <v>56</v>
      </c>
      <c r="F14" s="238" t="s">
        <v>155</v>
      </c>
      <c r="G14" s="238" t="s">
        <v>156</v>
      </c>
      <c r="H14" s="239" t="s">
        <v>26</v>
      </c>
      <c r="I14" s="240">
        <v>308</v>
      </c>
      <c r="J14" s="241" t="s">
        <v>4</v>
      </c>
      <c r="K14" s="242" t="s">
        <v>5</v>
      </c>
      <c r="L14" s="11">
        <v>9</v>
      </c>
      <c r="M14" s="7">
        <v>8</v>
      </c>
      <c r="N14" s="7">
        <v>10</v>
      </c>
      <c r="O14" s="7">
        <v>48</v>
      </c>
      <c r="P14" s="30">
        <v>19</v>
      </c>
      <c r="Q14" s="32">
        <v>57</v>
      </c>
      <c r="R14" s="371">
        <v>37</v>
      </c>
      <c r="S14" s="476">
        <v>5</v>
      </c>
      <c r="T14" s="477">
        <v>4</v>
      </c>
      <c r="U14" s="7">
        <v>5</v>
      </c>
      <c r="V14" s="7">
        <v>21</v>
      </c>
      <c r="W14" s="34">
        <v>9</v>
      </c>
      <c r="X14" s="32">
        <v>24</v>
      </c>
      <c r="Y14" s="371">
        <v>18</v>
      </c>
      <c r="Z14" s="11">
        <v>10</v>
      </c>
      <c r="AA14" s="7">
        <v>9</v>
      </c>
      <c r="AB14" s="7">
        <v>8</v>
      </c>
      <c r="AC14" s="7">
        <v>48</v>
      </c>
      <c r="AD14" s="30">
        <v>14</v>
      </c>
      <c r="AE14" s="32">
        <v>57</v>
      </c>
      <c r="AF14" s="7">
        <v>37</v>
      </c>
      <c r="AG14" s="478">
        <v>10</v>
      </c>
      <c r="AH14" s="32">
        <v>10</v>
      </c>
      <c r="AI14" s="32">
        <v>9</v>
      </c>
      <c r="AJ14" s="32">
        <v>42</v>
      </c>
      <c r="AK14" s="32">
        <v>18</v>
      </c>
      <c r="AL14" s="32">
        <v>46</v>
      </c>
      <c r="AM14" s="62">
        <v>37</v>
      </c>
      <c r="AN14" s="11">
        <v>9</v>
      </c>
      <c r="AO14" s="7">
        <v>8</v>
      </c>
      <c r="AP14" s="7">
        <v>10</v>
      </c>
      <c r="AQ14" s="7">
        <v>20</v>
      </c>
      <c r="AR14" s="7">
        <v>45</v>
      </c>
      <c r="AS14" s="7">
        <v>38</v>
      </c>
      <c r="AT14" s="371">
        <v>48</v>
      </c>
      <c r="AU14" s="11">
        <v>8</v>
      </c>
      <c r="AV14" s="7">
        <v>7</v>
      </c>
      <c r="AW14" s="7">
        <v>9</v>
      </c>
      <c r="AX14" s="7">
        <v>36</v>
      </c>
      <c r="AY14" s="7">
        <v>18</v>
      </c>
      <c r="AZ14" s="7">
        <v>51</v>
      </c>
      <c r="BA14" s="371">
        <v>36</v>
      </c>
      <c r="BB14" s="11">
        <v>19</v>
      </c>
      <c r="BC14" s="7">
        <v>14</v>
      </c>
      <c r="BD14" s="7">
        <v>16</v>
      </c>
      <c r="BE14" s="7">
        <v>14</v>
      </c>
      <c r="BF14" s="7">
        <v>17</v>
      </c>
      <c r="BG14" s="11">
        <v>13</v>
      </c>
      <c r="BH14" s="7">
        <v>20</v>
      </c>
      <c r="BI14" s="7">
        <v>15</v>
      </c>
      <c r="BJ14" s="7">
        <v>14</v>
      </c>
      <c r="BK14" s="371">
        <v>12</v>
      </c>
      <c r="BL14" s="11">
        <v>20</v>
      </c>
      <c r="BM14" s="7">
        <v>19</v>
      </c>
      <c r="BN14" s="7">
        <v>18</v>
      </c>
      <c r="BO14" s="7">
        <v>10</v>
      </c>
      <c r="BP14" s="7">
        <v>15</v>
      </c>
      <c r="BQ14" s="11">
        <v>320</v>
      </c>
      <c r="BR14" s="62">
        <v>310</v>
      </c>
      <c r="BS14" s="1"/>
      <c r="BT14" s="616" t="s">
        <v>243</v>
      </c>
      <c r="BU14" s="617"/>
      <c r="BV14" s="617"/>
      <c r="BW14" s="1"/>
      <c r="CI14" s="14"/>
      <c r="CJ14" s="14">
        <f t="shared" si="0"/>
        <v>308</v>
      </c>
      <c r="CK14" s="22">
        <f t="shared" si="1"/>
        <v>94</v>
      </c>
      <c r="CL14" s="22">
        <f t="shared" si="2"/>
        <v>19</v>
      </c>
      <c r="CM14" s="14">
        <f t="shared" si="3"/>
        <v>44</v>
      </c>
      <c r="CN14" s="22">
        <f t="shared" si="4"/>
        <v>9</v>
      </c>
      <c r="CO14" s="14" t="e">
        <f>IF(AND(#REF!="",#REF!="",#REF!="",#REF!=""),"",SUM(#REF!,#REF!,#REF!,#REF!,#REF!))</f>
        <v>#REF!</v>
      </c>
      <c r="CP14" s="22" t="str">
        <f t="shared" si="5"/>
        <v/>
      </c>
      <c r="CQ14" s="14">
        <f t="shared" si="6"/>
        <v>89</v>
      </c>
      <c r="CR14" s="22">
        <f t="shared" si="7"/>
        <v>18</v>
      </c>
      <c r="CS14" s="14">
        <f t="shared" si="8"/>
        <v>89</v>
      </c>
      <c r="CT14" s="22">
        <f t="shared" si="9"/>
        <v>18</v>
      </c>
      <c r="CU14" s="14" t="e">
        <f>IF(AND(#REF!="",#REF!="",#REF!="",#REF!=""),"",SUM(#REF!,#REF!,#REF!,#REF!,#REF!))</f>
        <v>#REF!</v>
      </c>
      <c r="CV14" s="22" t="str">
        <f t="shared" si="10"/>
        <v/>
      </c>
      <c r="CW14" s="22"/>
      <c r="CX14" s="22"/>
    </row>
    <row r="15" spans="1:107" ht="21.95" customHeight="1">
      <c r="A15" s="233">
        <v>9</v>
      </c>
      <c r="B15" s="234">
        <v>3</v>
      </c>
      <c r="C15" s="235" t="s">
        <v>3</v>
      </c>
      <c r="D15" s="236">
        <v>952</v>
      </c>
      <c r="E15" s="237">
        <v>42047</v>
      </c>
      <c r="F15" s="238" t="s">
        <v>157</v>
      </c>
      <c r="G15" s="238" t="s">
        <v>158</v>
      </c>
      <c r="H15" s="239" t="s">
        <v>159</v>
      </c>
      <c r="I15" s="240">
        <v>309</v>
      </c>
      <c r="J15" s="241" t="s">
        <v>6</v>
      </c>
      <c r="K15" s="242" t="s">
        <v>7</v>
      </c>
      <c r="L15" s="11">
        <v>9</v>
      </c>
      <c r="M15" s="7">
        <v>8</v>
      </c>
      <c r="N15" s="7">
        <v>10</v>
      </c>
      <c r="O15" s="7">
        <v>49</v>
      </c>
      <c r="P15" s="30">
        <v>19</v>
      </c>
      <c r="Q15" s="32">
        <v>54</v>
      </c>
      <c r="R15" s="371">
        <v>37</v>
      </c>
      <c r="S15" s="476">
        <v>5</v>
      </c>
      <c r="T15" s="477">
        <v>4</v>
      </c>
      <c r="U15" s="7">
        <v>5</v>
      </c>
      <c r="V15" s="7">
        <v>24</v>
      </c>
      <c r="W15" s="34">
        <v>9</v>
      </c>
      <c r="X15" s="32">
        <v>24</v>
      </c>
      <c r="Y15" s="371">
        <v>19</v>
      </c>
      <c r="Z15" s="11">
        <v>10</v>
      </c>
      <c r="AA15" s="7">
        <v>9</v>
      </c>
      <c r="AB15" s="7">
        <v>8</v>
      </c>
      <c r="AC15" s="7">
        <v>49</v>
      </c>
      <c r="AD15" s="30">
        <v>14</v>
      </c>
      <c r="AE15" s="32">
        <v>54</v>
      </c>
      <c r="AF15" s="7">
        <v>37</v>
      </c>
      <c r="AG15" s="478">
        <v>10</v>
      </c>
      <c r="AH15" s="32">
        <v>10</v>
      </c>
      <c r="AI15" s="32">
        <v>9</v>
      </c>
      <c r="AJ15" s="32">
        <v>45</v>
      </c>
      <c r="AK15" s="32">
        <v>18</v>
      </c>
      <c r="AL15" s="32">
        <v>47</v>
      </c>
      <c r="AM15" s="62">
        <v>37</v>
      </c>
      <c r="AN15" s="11">
        <v>9</v>
      </c>
      <c r="AO15" s="7">
        <v>8</v>
      </c>
      <c r="AP15" s="7">
        <v>10</v>
      </c>
      <c r="AQ15" s="7">
        <v>20</v>
      </c>
      <c r="AR15" s="7">
        <v>45</v>
      </c>
      <c r="AS15" s="7">
        <v>38</v>
      </c>
      <c r="AT15" s="371">
        <v>48</v>
      </c>
      <c r="AU15" s="11">
        <v>8</v>
      </c>
      <c r="AV15" s="7">
        <v>7</v>
      </c>
      <c r="AW15" s="7">
        <v>9</v>
      </c>
      <c r="AX15" s="7">
        <v>35</v>
      </c>
      <c r="AY15" s="7">
        <v>18</v>
      </c>
      <c r="AZ15" s="7">
        <v>54</v>
      </c>
      <c r="BA15" s="371">
        <v>35</v>
      </c>
      <c r="BB15" s="11">
        <v>17</v>
      </c>
      <c r="BC15" s="7">
        <v>15</v>
      </c>
      <c r="BD15" s="7">
        <v>16</v>
      </c>
      <c r="BE15" s="7">
        <v>14</v>
      </c>
      <c r="BF15" s="7">
        <v>17</v>
      </c>
      <c r="BG15" s="11">
        <v>14</v>
      </c>
      <c r="BH15" s="7">
        <v>20</v>
      </c>
      <c r="BI15" s="7">
        <v>15</v>
      </c>
      <c r="BJ15" s="7">
        <v>14</v>
      </c>
      <c r="BK15" s="371">
        <v>11</v>
      </c>
      <c r="BL15" s="11">
        <v>20</v>
      </c>
      <c r="BM15" s="7">
        <v>19</v>
      </c>
      <c r="BN15" s="7">
        <v>19</v>
      </c>
      <c r="BO15" s="7">
        <v>10</v>
      </c>
      <c r="BP15" s="7">
        <v>15</v>
      </c>
      <c r="BQ15" s="11">
        <v>330</v>
      </c>
      <c r="BR15" s="62">
        <v>300</v>
      </c>
      <c r="BS15" s="1"/>
      <c r="BT15" s="616"/>
      <c r="BU15" s="617"/>
      <c r="BV15" s="617"/>
      <c r="BW15" s="1"/>
      <c r="CI15" s="14"/>
      <c r="CJ15" s="14">
        <f t="shared" si="0"/>
        <v>309</v>
      </c>
      <c r="CK15" s="22">
        <f t="shared" si="1"/>
        <v>95</v>
      </c>
      <c r="CL15" s="22">
        <f t="shared" si="2"/>
        <v>19</v>
      </c>
      <c r="CM15" s="14">
        <f t="shared" si="3"/>
        <v>47</v>
      </c>
      <c r="CN15" s="22">
        <f t="shared" si="4"/>
        <v>10</v>
      </c>
      <c r="CO15" s="14" t="e">
        <f>IF(AND(#REF!="",#REF!="",#REF!="",#REF!=""),"",SUM(#REF!,#REF!,#REF!,#REF!,#REF!))</f>
        <v>#REF!</v>
      </c>
      <c r="CP15" s="22" t="str">
        <f t="shared" si="5"/>
        <v/>
      </c>
      <c r="CQ15" s="14">
        <f t="shared" si="6"/>
        <v>90</v>
      </c>
      <c r="CR15" s="22">
        <f t="shared" si="7"/>
        <v>18</v>
      </c>
      <c r="CS15" s="14">
        <f t="shared" si="8"/>
        <v>92</v>
      </c>
      <c r="CT15" s="22">
        <f t="shared" si="9"/>
        <v>19</v>
      </c>
      <c r="CU15" s="14" t="e">
        <f>IF(AND(#REF!="",#REF!="",#REF!="",#REF!=""),"",SUM(#REF!,#REF!,#REF!,#REF!,#REF!))</f>
        <v>#REF!</v>
      </c>
      <c r="CV15" s="22" t="str">
        <f t="shared" si="10"/>
        <v/>
      </c>
      <c r="CW15" s="22"/>
      <c r="CX15" s="22"/>
    </row>
    <row r="16" spans="1:107" ht="21.95" customHeight="1">
      <c r="A16" s="233">
        <v>10</v>
      </c>
      <c r="B16" s="234">
        <v>3</v>
      </c>
      <c r="C16" s="235" t="s">
        <v>3</v>
      </c>
      <c r="D16" s="236">
        <v>931</v>
      </c>
      <c r="E16" s="237" t="s">
        <v>57</v>
      </c>
      <c r="F16" s="238" t="s">
        <v>160</v>
      </c>
      <c r="G16" s="238" t="s">
        <v>161</v>
      </c>
      <c r="H16" s="239" t="s">
        <v>18</v>
      </c>
      <c r="I16" s="240">
        <v>310</v>
      </c>
      <c r="J16" s="241" t="s">
        <v>6</v>
      </c>
      <c r="K16" s="242" t="s">
        <v>5</v>
      </c>
      <c r="L16" s="11">
        <v>9</v>
      </c>
      <c r="M16" s="7">
        <v>8</v>
      </c>
      <c r="N16" s="7">
        <v>10</v>
      </c>
      <c r="O16" s="7">
        <v>47</v>
      </c>
      <c r="P16" s="30">
        <v>19</v>
      </c>
      <c r="Q16" s="32">
        <v>56</v>
      </c>
      <c r="R16" s="371">
        <v>37</v>
      </c>
      <c r="S16" s="476">
        <v>5</v>
      </c>
      <c r="T16" s="477">
        <v>4</v>
      </c>
      <c r="U16" s="7">
        <v>5</v>
      </c>
      <c r="V16" s="7">
        <v>20</v>
      </c>
      <c r="W16" s="34">
        <v>9</v>
      </c>
      <c r="X16" s="32">
        <v>24</v>
      </c>
      <c r="Y16" s="371">
        <v>14</v>
      </c>
      <c r="Z16" s="11">
        <v>10</v>
      </c>
      <c r="AA16" s="7">
        <v>9</v>
      </c>
      <c r="AB16" s="7">
        <v>8</v>
      </c>
      <c r="AC16" s="7">
        <v>45</v>
      </c>
      <c r="AD16" s="30">
        <v>14</v>
      </c>
      <c r="AE16" s="32">
        <v>56</v>
      </c>
      <c r="AF16" s="7">
        <v>37</v>
      </c>
      <c r="AG16" s="478">
        <v>10</v>
      </c>
      <c r="AH16" s="32">
        <v>10</v>
      </c>
      <c r="AI16" s="32">
        <v>9</v>
      </c>
      <c r="AJ16" s="32">
        <v>46</v>
      </c>
      <c r="AK16" s="32">
        <v>18</v>
      </c>
      <c r="AL16" s="32">
        <v>35</v>
      </c>
      <c r="AM16" s="62">
        <v>37</v>
      </c>
      <c r="AN16" s="11">
        <v>9</v>
      </c>
      <c r="AO16" s="7">
        <v>8</v>
      </c>
      <c r="AP16" s="7">
        <v>10</v>
      </c>
      <c r="AQ16" s="7">
        <v>20</v>
      </c>
      <c r="AR16" s="7">
        <v>45</v>
      </c>
      <c r="AS16" s="7">
        <v>38</v>
      </c>
      <c r="AT16" s="371">
        <v>48</v>
      </c>
      <c r="AU16" s="11">
        <v>8</v>
      </c>
      <c r="AV16" s="7">
        <v>7</v>
      </c>
      <c r="AW16" s="7">
        <v>9</v>
      </c>
      <c r="AX16" s="7">
        <v>34</v>
      </c>
      <c r="AY16" s="7">
        <v>18</v>
      </c>
      <c r="AZ16" s="7">
        <v>58</v>
      </c>
      <c r="BA16" s="371">
        <v>39</v>
      </c>
      <c r="BB16" s="11">
        <v>18</v>
      </c>
      <c r="BC16" s="7">
        <v>16</v>
      </c>
      <c r="BD16" s="7">
        <v>16</v>
      </c>
      <c r="BE16" s="7">
        <v>14</v>
      </c>
      <c r="BF16" s="7">
        <v>17</v>
      </c>
      <c r="BG16" s="11">
        <v>15</v>
      </c>
      <c r="BH16" s="7">
        <v>20</v>
      </c>
      <c r="BI16" s="7">
        <v>15</v>
      </c>
      <c r="BJ16" s="7">
        <v>14</v>
      </c>
      <c r="BK16" s="371">
        <v>10</v>
      </c>
      <c r="BL16" s="11">
        <v>20</v>
      </c>
      <c r="BM16" s="7">
        <v>19</v>
      </c>
      <c r="BN16" s="7">
        <v>19</v>
      </c>
      <c r="BO16" s="7">
        <v>10</v>
      </c>
      <c r="BP16" s="7">
        <v>15</v>
      </c>
      <c r="BQ16" s="11">
        <v>340</v>
      </c>
      <c r="BR16" s="62">
        <v>302</v>
      </c>
      <c r="BS16" s="1"/>
      <c r="BT16" s="611" t="s">
        <v>2</v>
      </c>
      <c r="BU16" s="612"/>
      <c r="BV16" s="612"/>
      <c r="BW16" s="1"/>
      <c r="CI16" s="14"/>
      <c r="CJ16" s="14">
        <f t="shared" si="0"/>
        <v>310</v>
      </c>
      <c r="CK16" s="22">
        <f t="shared" si="1"/>
        <v>93</v>
      </c>
      <c r="CL16" s="22">
        <f t="shared" si="2"/>
        <v>19</v>
      </c>
      <c r="CM16" s="14">
        <f t="shared" si="3"/>
        <v>43</v>
      </c>
      <c r="CN16" s="22">
        <f t="shared" si="4"/>
        <v>9</v>
      </c>
      <c r="CO16" s="14" t="e">
        <f>IF(AND(#REF!="",#REF!="",#REF!="",#REF!=""),"",SUM(#REF!,#REF!,#REF!,#REF!,#REF!))</f>
        <v>#REF!</v>
      </c>
      <c r="CP16" s="22" t="str">
        <f t="shared" si="5"/>
        <v/>
      </c>
      <c r="CQ16" s="14">
        <f t="shared" si="6"/>
        <v>86</v>
      </c>
      <c r="CR16" s="22">
        <f t="shared" si="7"/>
        <v>18</v>
      </c>
      <c r="CS16" s="14">
        <f t="shared" si="8"/>
        <v>93</v>
      </c>
      <c r="CT16" s="22">
        <f t="shared" si="9"/>
        <v>19</v>
      </c>
      <c r="CU16" s="14" t="e">
        <f>IF(AND(#REF!="",#REF!="",#REF!="",#REF!=""),"",SUM(#REF!,#REF!,#REF!,#REF!,#REF!))</f>
        <v>#REF!</v>
      </c>
      <c r="CV16" s="22" t="str">
        <f t="shared" si="10"/>
        <v/>
      </c>
      <c r="CW16" s="22"/>
      <c r="CX16" s="22"/>
    </row>
    <row r="17" spans="1:102" ht="21.95" customHeight="1">
      <c r="A17" s="233">
        <v>11</v>
      </c>
      <c r="B17" s="234">
        <v>3</v>
      </c>
      <c r="C17" s="235" t="s">
        <v>3</v>
      </c>
      <c r="D17" s="236">
        <v>923</v>
      </c>
      <c r="E17" s="237" t="s">
        <v>57</v>
      </c>
      <c r="F17" s="238" t="s">
        <v>162</v>
      </c>
      <c r="G17" s="238" t="s">
        <v>163</v>
      </c>
      <c r="H17" s="239" t="s">
        <v>164</v>
      </c>
      <c r="I17" s="240">
        <v>311</v>
      </c>
      <c r="J17" s="241" t="s">
        <v>4</v>
      </c>
      <c r="K17" s="242" t="s">
        <v>5</v>
      </c>
      <c r="L17" s="11">
        <v>9</v>
      </c>
      <c r="M17" s="7">
        <v>8</v>
      </c>
      <c r="N17" s="7">
        <v>10</v>
      </c>
      <c r="O17" s="7">
        <v>48</v>
      </c>
      <c r="P17" s="30">
        <v>19</v>
      </c>
      <c r="Q17" s="32">
        <v>51</v>
      </c>
      <c r="R17" s="371">
        <v>37</v>
      </c>
      <c r="S17" s="476">
        <v>5</v>
      </c>
      <c r="T17" s="477">
        <v>4</v>
      </c>
      <c r="U17" s="7">
        <v>5</v>
      </c>
      <c r="V17" s="7">
        <v>18</v>
      </c>
      <c r="W17" s="34">
        <v>9</v>
      </c>
      <c r="X17" s="32">
        <v>24</v>
      </c>
      <c r="Y17" s="371">
        <v>15</v>
      </c>
      <c r="Z17" s="11">
        <v>10</v>
      </c>
      <c r="AA17" s="7">
        <v>9</v>
      </c>
      <c r="AB17" s="7">
        <v>8</v>
      </c>
      <c r="AC17" s="7">
        <v>46</v>
      </c>
      <c r="AD17" s="30">
        <v>14</v>
      </c>
      <c r="AE17" s="32">
        <v>54</v>
      </c>
      <c r="AF17" s="7">
        <v>37</v>
      </c>
      <c r="AG17" s="478">
        <v>10</v>
      </c>
      <c r="AH17" s="32">
        <v>10</v>
      </c>
      <c r="AI17" s="32">
        <v>9</v>
      </c>
      <c r="AJ17" s="32">
        <v>47</v>
      </c>
      <c r="AK17" s="32">
        <v>18</v>
      </c>
      <c r="AL17" s="32">
        <v>36</v>
      </c>
      <c r="AM17" s="62">
        <v>37</v>
      </c>
      <c r="AN17" s="11">
        <v>9</v>
      </c>
      <c r="AO17" s="7">
        <v>8</v>
      </c>
      <c r="AP17" s="7">
        <v>10</v>
      </c>
      <c r="AQ17" s="7">
        <v>20</v>
      </c>
      <c r="AR17" s="7">
        <v>45</v>
      </c>
      <c r="AS17" s="7">
        <v>38</v>
      </c>
      <c r="AT17" s="371">
        <v>48</v>
      </c>
      <c r="AU17" s="11">
        <v>8</v>
      </c>
      <c r="AV17" s="7">
        <v>7</v>
      </c>
      <c r="AW17" s="7">
        <v>9</v>
      </c>
      <c r="AX17" s="7">
        <v>35</v>
      </c>
      <c r="AY17" s="7">
        <v>18</v>
      </c>
      <c r="AZ17" s="7">
        <v>59</v>
      </c>
      <c r="BA17" s="371">
        <v>38</v>
      </c>
      <c r="BB17" s="11">
        <v>18</v>
      </c>
      <c r="BC17" s="7">
        <v>14</v>
      </c>
      <c r="BD17" s="7">
        <v>16</v>
      </c>
      <c r="BE17" s="7">
        <v>14</v>
      </c>
      <c r="BF17" s="7">
        <v>17</v>
      </c>
      <c r="BG17" s="11">
        <v>15</v>
      </c>
      <c r="BH17" s="7">
        <v>20</v>
      </c>
      <c r="BI17" s="7">
        <v>15</v>
      </c>
      <c r="BJ17" s="7">
        <v>14</v>
      </c>
      <c r="BK17" s="371">
        <v>11</v>
      </c>
      <c r="BL17" s="11">
        <v>20</v>
      </c>
      <c r="BM17" s="7">
        <v>19</v>
      </c>
      <c r="BN17" s="7">
        <v>18</v>
      </c>
      <c r="BO17" s="7">
        <v>10</v>
      </c>
      <c r="BP17" s="7">
        <v>15</v>
      </c>
      <c r="BQ17" s="11">
        <v>340</v>
      </c>
      <c r="BR17" s="62">
        <v>320</v>
      </c>
      <c r="BS17" s="1"/>
      <c r="BT17" s="611"/>
      <c r="BU17" s="612"/>
      <c r="BV17" s="612"/>
      <c r="BW17" s="1"/>
      <c r="CI17" s="14"/>
      <c r="CJ17" s="14">
        <f t="shared" si="0"/>
        <v>311</v>
      </c>
      <c r="CK17" s="22">
        <f t="shared" si="1"/>
        <v>94</v>
      </c>
      <c r="CL17" s="22">
        <f t="shared" si="2"/>
        <v>19</v>
      </c>
      <c r="CM17" s="14">
        <f t="shared" si="3"/>
        <v>41</v>
      </c>
      <c r="CN17" s="22">
        <f t="shared" si="4"/>
        <v>9</v>
      </c>
      <c r="CO17" s="14" t="e">
        <f>IF(AND(#REF!="",#REF!="",#REF!="",#REF!=""),"",SUM(#REF!,#REF!,#REF!,#REF!,#REF!))</f>
        <v>#REF!</v>
      </c>
      <c r="CP17" s="22" t="str">
        <f t="shared" si="5"/>
        <v/>
      </c>
      <c r="CQ17" s="14">
        <f t="shared" si="6"/>
        <v>87</v>
      </c>
      <c r="CR17" s="22">
        <f t="shared" si="7"/>
        <v>18</v>
      </c>
      <c r="CS17" s="14">
        <f t="shared" si="8"/>
        <v>94</v>
      </c>
      <c r="CT17" s="22">
        <f t="shared" si="9"/>
        <v>19</v>
      </c>
      <c r="CU17" s="14" t="e">
        <f>IF(AND(#REF!="",#REF!="",#REF!="",#REF!=""),"",SUM(#REF!,#REF!,#REF!,#REF!,#REF!))</f>
        <v>#REF!</v>
      </c>
      <c r="CV17" s="22" t="str">
        <f t="shared" si="10"/>
        <v/>
      </c>
      <c r="CW17" s="22"/>
      <c r="CX17" s="22"/>
    </row>
    <row r="18" spans="1:102" ht="21.95" customHeight="1">
      <c r="A18" s="233">
        <v>12</v>
      </c>
      <c r="B18" s="234">
        <v>3</v>
      </c>
      <c r="C18" s="235" t="s">
        <v>3</v>
      </c>
      <c r="D18" s="236">
        <v>949</v>
      </c>
      <c r="E18" s="237" t="s">
        <v>58</v>
      </c>
      <c r="F18" s="238" t="s">
        <v>165</v>
      </c>
      <c r="G18" s="238" t="s">
        <v>166</v>
      </c>
      <c r="H18" s="239" t="s">
        <v>167</v>
      </c>
      <c r="I18" s="240">
        <v>312</v>
      </c>
      <c r="J18" s="241" t="s">
        <v>6</v>
      </c>
      <c r="K18" s="242" t="s">
        <v>5</v>
      </c>
      <c r="L18" s="11">
        <v>9</v>
      </c>
      <c r="M18" s="7">
        <v>8</v>
      </c>
      <c r="N18" s="7">
        <v>10</v>
      </c>
      <c r="O18" s="7">
        <v>49</v>
      </c>
      <c r="P18" s="30">
        <v>19</v>
      </c>
      <c r="Q18" s="32">
        <v>52</v>
      </c>
      <c r="R18" s="371">
        <v>37</v>
      </c>
      <c r="S18" s="476">
        <v>5</v>
      </c>
      <c r="T18" s="477">
        <v>4</v>
      </c>
      <c r="U18" s="7">
        <v>5</v>
      </c>
      <c r="V18" s="7">
        <v>19</v>
      </c>
      <c r="W18" s="34">
        <v>9</v>
      </c>
      <c r="X18" s="32">
        <v>24</v>
      </c>
      <c r="Y18" s="371">
        <v>12</v>
      </c>
      <c r="Z18" s="11">
        <v>10</v>
      </c>
      <c r="AA18" s="7">
        <v>9</v>
      </c>
      <c r="AB18" s="7">
        <v>8</v>
      </c>
      <c r="AC18" s="7">
        <v>47</v>
      </c>
      <c r="AD18" s="30">
        <v>14</v>
      </c>
      <c r="AE18" s="32">
        <v>51</v>
      </c>
      <c r="AF18" s="7">
        <v>37</v>
      </c>
      <c r="AG18" s="478">
        <v>10</v>
      </c>
      <c r="AH18" s="32">
        <v>10</v>
      </c>
      <c r="AI18" s="32">
        <v>9</v>
      </c>
      <c r="AJ18" s="32">
        <v>48</v>
      </c>
      <c r="AK18" s="32">
        <v>18</v>
      </c>
      <c r="AL18" s="32">
        <v>32</v>
      </c>
      <c r="AM18" s="62">
        <v>37</v>
      </c>
      <c r="AN18" s="11">
        <v>9</v>
      </c>
      <c r="AO18" s="7">
        <v>8</v>
      </c>
      <c r="AP18" s="7">
        <v>10</v>
      </c>
      <c r="AQ18" s="7">
        <v>20</v>
      </c>
      <c r="AR18" s="7">
        <v>45</v>
      </c>
      <c r="AS18" s="7">
        <v>38</v>
      </c>
      <c r="AT18" s="371">
        <v>48</v>
      </c>
      <c r="AU18" s="11">
        <v>8</v>
      </c>
      <c r="AV18" s="7">
        <v>7</v>
      </c>
      <c r="AW18" s="7">
        <v>9</v>
      </c>
      <c r="AX18" s="7">
        <v>36</v>
      </c>
      <c r="AY18" s="7">
        <v>18</v>
      </c>
      <c r="AZ18" s="7">
        <v>57</v>
      </c>
      <c r="BA18" s="371">
        <v>34</v>
      </c>
      <c r="BB18" s="11">
        <v>17</v>
      </c>
      <c r="BC18" s="7">
        <v>15</v>
      </c>
      <c r="BD18" s="7">
        <v>16</v>
      </c>
      <c r="BE18" s="7">
        <v>14</v>
      </c>
      <c r="BF18" s="7">
        <v>17</v>
      </c>
      <c r="BG18" s="11">
        <v>15</v>
      </c>
      <c r="BH18" s="7">
        <v>20</v>
      </c>
      <c r="BI18" s="7">
        <v>15</v>
      </c>
      <c r="BJ18" s="7">
        <v>14</v>
      </c>
      <c r="BK18" s="371">
        <v>12</v>
      </c>
      <c r="BL18" s="11">
        <v>20</v>
      </c>
      <c r="BM18" s="7">
        <v>19</v>
      </c>
      <c r="BN18" s="7">
        <v>17</v>
      </c>
      <c r="BO18" s="7">
        <v>10</v>
      </c>
      <c r="BP18" s="7">
        <v>15</v>
      </c>
      <c r="BQ18" s="11">
        <v>340</v>
      </c>
      <c r="BR18" s="62">
        <v>310</v>
      </c>
      <c r="BS18" s="1"/>
      <c r="BT18" s="1"/>
      <c r="BU18" s="1"/>
      <c r="BV18" s="1"/>
      <c r="BW18" s="1"/>
      <c r="CI18" s="14"/>
      <c r="CJ18" s="14">
        <f t="shared" si="0"/>
        <v>312</v>
      </c>
      <c r="CK18" s="22">
        <f t="shared" si="1"/>
        <v>95</v>
      </c>
      <c r="CL18" s="22">
        <f t="shared" si="2"/>
        <v>19</v>
      </c>
      <c r="CM18" s="14">
        <f t="shared" si="3"/>
        <v>42</v>
      </c>
      <c r="CN18" s="22">
        <f t="shared" si="4"/>
        <v>9</v>
      </c>
      <c r="CO18" s="14" t="e">
        <f>IF(AND(#REF!="",#REF!="",#REF!="",#REF!=""),"",SUM(#REF!,#REF!,#REF!,#REF!,#REF!))</f>
        <v>#REF!</v>
      </c>
      <c r="CP18" s="22" t="str">
        <f t="shared" si="5"/>
        <v/>
      </c>
      <c r="CQ18" s="14">
        <f t="shared" si="6"/>
        <v>88</v>
      </c>
      <c r="CR18" s="22">
        <f t="shared" si="7"/>
        <v>18</v>
      </c>
      <c r="CS18" s="14">
        <f t="shared" si="8"/>
        <v>95</v>
      </c>
      <c r="CT18" s="22">
        <f t="shared" si="9"/>
        <v>19</v>
      </c>
      <c r="CU18" s="14" t="e">
        <f>IF(AND(#REF!="",#REF!="",#REF!="",#REF!=""),"",SUM(#REF!,#REF!,#REF!,#REF!,#REF!))</f>
        <v>#REF!</v>
      </c>
      <c r="CV18" s="22" t="str">
        <f t="shared" si="10"/>
        <v/>
      </c>
      <c r="CW18" s="22"/>
      <c r="CX18" s="22"/>
    </row>
    <row r="19" spans="1:102" ht="21.95" customHeight="1">
      <c r="A19" s="233">
        <v>13</v>
      </c>
      <c r="B19" s="234">
        <v>3</v>
      </c>
      <c r="C19" s="235" t="s">
        <v>3</v>
      </c>
      <c r="D19" s="236">
        <v>933</v>
      </c>
      <c r="E19" s="237" t="s">
        <v>59</v>
      </c>
      <c r="F19" s="238" t="s">
        <v>168</v>
      </c>
      <c r="G19" s="238" t="s">
        <v>169</v>
      </c>
      <c r="H19" s="239" t="s">
        <v>23</v>
      </c>
      <c r="I19" s="240">
        <v>313</v>
      </c>
      <c r="J19" s="241" t="s">
        <v>4</v>
      </c>
      <c r="K19" s="242" t="s">
        <v>5</v>
      </c>
      <c r="L19" s="11">
        <v>9</v>
      </c>
      <c r="M19" s="7">
        <v>8</v>
      </c>
      <c r="N19" s="7">
        <v>10</v>
      </c>
      <c r="O19" s="7">
        <v>47</v>
      </c>
      <c r="P19" s="30">
        <v>19</v>
      </c>
      <c r="Q19" s="32">
        <v>53</v>
      </c>
      <c r="R19" s="371">
        <v>37</v>
      </c>
      <c r="S19" s="476">
        <v>5</v>
      </c>
      <c r="T19" s="477">
        <v>4</v>
      </c>
      <c r="U19" s="7">
        <v>5</v>
      </c>
      <c r="V19" s="7">
        <v>17</v>
      </c>
      <c r="W19" s="34">
        <v>9</v>
      </c>
      <c r="X19" s="32">
        <v>24</v>
      </c>
      <c r="Y19" s="371">
        <v>13</v>
      </c>
      <c r="Z19" s="11">
        <v>10</v>
      </c>
      <c r="AA19" s="7">
        <v>9</v>
      </c>
      <c r="AB19" s="7">
        <v>8</v>
      </c>
      <c r="AC19" s="7">
        <v>41</v>
      </c>
      <c r="AD19" s="30">
        <v>14</v>
      </c>
      <c r="AE19" s="32">
        <v>52</v>
      </c>
      <c r="AF19" s="7">
        <v>37</v>
      </c>
      <c r="AG19" s="478">
        <v>10</v>
      </c>
      <c r="AH19" s="32">
        <v>10</v>
      </c>
      <c r="AI19" s="32">
        <v>9</v>
      </c>
      <c r="AJ19" s="32">
        <v>41</v>
      </c>
      <c r="AK19" s="32">
        <v>18</v>
      </c>
      <c r="AL19" s="32">
        <v>32</v>
      </c>
      <c r="AM19" s="62">
        <v>37</v>
      </c>
      <c r="AN19" s="11">
        <v>9</v>
      </c>
      <c r="AO19" s="7">
        <v>8</v>
      </c>
      <c r="AP19" s="7">
        <v>10</v>
      </c>
      <c r="AQ19" s="7">
        <v>20</v>
      </c>
      <c r="AR19" s="7">
        <v>45</v>
      </c>
      <c r="AS19" s="7">
        <v>38</v>
      </c>
      <c r="AT19" s="371">
        <v>48</v>
      </c>
      <c r="AU19" s="11">
        <v>8</v>
      </c>
      <c r="AV19" s="7">
        <v>7</v>
      </c>
      <c r="AW19" s="7">
        <v>9</v>
      </c>
      <c r="AX19" s="7">
        <v>38</v>
      </c>
      <c r="AY19" s="7">
        <v>18</v>
      </c>
      <c r="AZ19" s="7">
        <v>54</v>
      </c>
      <c r="BA19" s="371">
        <v>35</v>
      </c>
      <c r="BB19" s="11">
        <v>18</v>
      </c>
      <c r="BC19" s="7">
        <v>16</v>
      </c>
      <c r="BD19" s="7">
        <v>16</v>
      </c>
      <c r="BE19" s="7">
        <v>14</v>
      </c>
      <c r="BF19" s="7">
        <v>17</v>
      </c>
      <c r="BG19" s="11">
        <v>15</v>
      </c>
      <c r="BH19" s="7">
        <v>20</v>
      </c>
      <c r="BI19" s="7">
        <v>15</v>
      </c>
      <c r="BJ19" s="7">
        <v>14</v>
      </c>
      <c r="BK19" s="371">
        <v>13</v>
      </c>
      <c r="BL19" s="11">
        <v>20</v>
      </c>
      <c r="BM19" s="7">
        <v>19</v>
      </c>
      <c r="BN19" s="7">
        <v>18</v>
      </c>
      <c r="BO19" s="7">
        <v>10</v>
      </c>
      <c r="BP19" s="7">
        <v>15</v>
      </c>
      <c r="BQ19" s="11">
        <v>340</v>
      </c>
      <c r="BR19" s="62">
        <v>310</v>
      </c>
      <c r="BS19" s="1"/>
      <c r="BT19" s="1"/>
      <c r="BU19" s="1"/>
      <c r="BV19" s="1"/>
      <c r="BW19" s="1"/>
      <c r="CI19" s="14"/>
      <c r="CJ19" s="14">
        <f t="shared" si="0"/>
        <v>313</v>
      </c>
      <c r="CK19" s="22">
        <f t="shared" si="1"/>
        <v>93</v>
      </c>
      <c r="CL19" s="22">
        <f t="shared" si="2"/>
        <v>19</v>
      </c>
      <c r="CM19" s="14">
        <f t="shared" si="3"/>
        <v>40</v>
      </c>
      <c r="CN19" s="22">
        <f t="shared" si="4"/>
        <v>8</v>
      </c>
      <c r="CO19" s="14" t="e">
        <f>IF(AND(#REF!="",#REF!="",#REF!="",#REF!=""),"",SUM(#REF!,#REF!,#REF!,#REF!,#REF!))</f>
        <v>#REF!</v>
      </c>
      <c r="CP19" s="22" t="str">
        <f t="shared" si="5"/>
        <v/>
      </c>
      <c r="CQ19" s="14">
        <f t="shared" si="6"/>
        <v>82</v>
      </c>
      <c r="CR19" s="22">
        <f t="shared" si="7"/>
        <v>17</v>
      </c>
      <c r="CS19" s="14">
        <f t="shared" si="8"/>
        <v>88</v>
      </c>
      <c r="CT19" s="22">
        <f t="shared" si="9"/>
        <v>18</v>
      </c>
      <c r="CU19" s="14" t="e">
        <f>IF(AND(#REF!="",#REF!="",#REF!="",#REF!=""),"",SUM(#REF!,#REF!,#REF!,#REF!,#REF!))</f>
        <v>#REF!</v>
      </c>
      <c r="CV19" s="22" t="str">
        <f t="shared" si="10"/>
        <v/>
      </c>
      <c r="CW19" s="22"/>
      <c r="CX19" s="22"/>
    </row>
    <row r="20" spans="1:102" ht="21.95" customHeight="1">
      <c r="A20" s="233">
        <v>14</v>
      </c>
      <c r="B20" s="234">
        <v>3</v>
      </c>
      <c r="C20" s="235" t="s">
        <v>3</v>
      </c>
      <c r="D20" s="236">
        <v>946</v>
      </c>
      <c r="E20" s="237" t="s">
        <v>60</v>
      </c>
      <c r="F20" s="238" t="s">
        <v>168</v>
      </c>
      <c r="G20" s="238" t="s">
        <v>170</v>
      </c>
      <c r="H20" s="239" t="s">
        <v>171</v>
      </c>
      <c r="I20" s="240">
        <v>314</v>
      </c>
      <c r="J20" s="241" t="s">
        <v>4</v>
      </c>
      <c r="K20" s="242" t="s">
        <v>5</v>
      </c>
      <c r="L20" s="11">
        <v>9</v>
      </c>
      <c r="M20" s="7">
        <v>8</v>
      </c>
      <c r="N20" s="7">
        <v>10</v>
      </c>
      <c r="O20" s="7">
        <v>48</v>
      </c>
      <c r="P20" s="30">
        <v>19</v>
      </c>
      <c r="Q20" s="32">
        <v>45</v>
      </c>
      <c r="R20" s="371">
        <v>37</v>
      </c>
      <c r="S20" s="476">
        <v>5</v>
      </c>
      <c r="T20" s="477">
        <v>4</v>
      </c>
      <c r="U20" s="7">
        <v>5</v>
      </c>
      <c r="V20" s="7">
        <v>18</v>
      </c>
      <c r="W20" s="34">
        <v>9</v>
      </c>
      <c r="X20" s="32">
        <v>24</v>
      </c>
      <c r="Y20" s="371">
        <v>14</v>
      </c>
      <c r="Z20" s="11">
        <v>10</v>
      </c>
      <c r="AA20" s="7">
        <v>9</v>
      </c>
      <c r="AB20" s="7">
        <v>8</v>
      </c>
      <c r="AC20" s="7">
        <v>42</v>
      </c>
      <c r="AD20" s="30">
        <v>14</v>
      </c>
      <c r="AE20" s="32">
        <v>53</v>
      </c>
      <c r="AF20" s="7">
        <v>37</v>
      </c>
      <c r="AG20" s="478">
        <v>10</v>
      </c>
      <c r="AH20" s="32">
        <v>10</v>
      </c>
      <c r="AI20" s="32">
        <v>9</v>
      </c>
      <c r="AJ20" s="32">
        <v>40</v>
      </c>
      <c r="AK20" s="32">
        <v>18</v>
      </c>
      <c r="AL20" s="32">
        <v>35</v>
      </c>
      <c r="AM20" s="62">
        <v>37</v>
      </c>
      <c r="AN20" s="11">
        <v>9</v>
      </c>
      <c r="AO20" s="7">
        <v>8</v>
      </c>
      <c r="AP20" s="7">
        <v>10</v>
      </c>
      <c r="AQ20" s="7">
        <v>20</v>
      </c>
      <c r="AR20" s="7">
        <v>45</v>
      </c>
      <c r="AS20" s="7">
        <v>38</v>
      </c>
      <c r="AT20" s="371">
        <v>48</v>
      </c>
      <c r="AU20" s="11">
        <v>8</v>
      </c>
      <c r="AV20" s="7">
        <v>7</v>
      </c>
      <c r="AW20" s="7">
        <v>9</v>
      </c>
      <c r="AX20" s="7">
        <v>39</v>
      </c>
      <c r="AY20" s="7">
        <v>18</v>
      </c>
      <c r="AZ20" s="7">
        <v>54</v>
      </c>
      <c r="BA20" s="371">
        <v>36</v>
      </c>
      <c r="BB20" s="11">
        <v>18</v>
      </c>
      <c r="BC20" s="7">
        <v>14</v>
      </c>
      <c r="BD20" s="7">
        <v>16</v>
      </c>
      <c r="BE20" s="7">
        <v>14</v>
      </c>
      <c r="BF20" s="7">
        <v>17</v>
      </c>
      <c r="BG20" s="11">
        <v>15</v>
      </c>
      <c r="BH20" s="7">
        <v>20</v>
      </c>
      <c r="BI20" s="7">
        <v>15</v>
      </c>
      <c r="BJ20" s="7">
        <v>14</v>
      </c>
      <c r="BK20" s="371">
        <v>14</v>
      </c>
      <c r="BL20" s="11">
        <v>20</v>
      </c>
      <c r="BM20" s="7">
        <v>19</v>
      </c>
      <c r="BN20" s="7">
        <v>19</v>
      </c>
      <c r="BO20" s="7">
        <v>10</v>
      </c>
      <c r="BP20" s="7">
        <v>15</v>
      </c>
      <c r="BQ20" s="11">
        <v>340</v>
      </c>
      <c r="BR20" s="62">
        <v>310</v>
      </c>
      <c r="BS20" s="1"/>
      <c r="BT20" s="1"/>
      <c r="BU20" s="26"/>
      <c r="BV20" s="1"/>
      <c r="BW20" s="1"/>
      <c r="CI20" s="14"/>
      <c r="CJ20" s="14">
        <f t="shared" si="0"/>
        <v>314</v>
      </c>
      <c r="CK20" s="22">
        <f t="shared" si="1"/>
        <v>94</v>
      </c>
      <c r="CL20" s="22">
        <f t="shared" si="2"/>
        <v>19</v>
      </c>
      <c r="CM20" s="14">
        <f t="shared" si="3"/>
        <v>41</v>
      </c>
      <c r="CN20" s="22">
        <f t="shared" si="4"/>
        <v>9</v>
      </c>
      <c r="CO20" s="14" t="e">
        <f>IF(AND(#REF!="",#REF!="",#REF!="",#REF!=""),"",SUM(#REF!,#REF!,#REF!,#REF!,#REF!))</f>
        <v>#REF!</v>
      </c>
      <c r="CP20" s="22" t="str">
        <f t="shared" si="5"/>
        <v/>
      </c>
      <c r="CQ20" s="14">
        <f t="shared" si="6"/>
        <v>83</v>
      </c>
      <c r="CR20" s="22">
        <f t="shared" si="7"/>
        <v>17</v>
      </c>
      <c r="CS20" s="14">
        <f t="shared" si="8"/>
        <v>87</v>
      </c>
      <c r="CT20" s="22">
        <f t="shared" si="9"/>
        <v>18</v>
      </c>
      <c r="CU20" s="14" t="e">
        <f>IF(AND(#REF!="",#REF!="",#REF!="",#REF!=""),"",SUM(#REF!,#REF!,#REF!,#REF!,#REF!))</f>
        <v>#REF!</v>
      </c>
      <c r="CV20" s="22" t="str">
        <f t="shared" si="10"/>
        <v/>
      </c>
      <c r="CW20" s="22"/>
      <c r="CX20" s="22"/>
    </row>
    <row r="21" spans="1:102" ht="21.95" customHeight="1">
      <c r="A21" s="233">
        <v>15</v>
      </c>
      <c r="B21" s="234">
        <v>3</v>
      </c>
      <c r="C21" s="235" t="s">
        <v>3</v>
      </c>
      <c r="D21" s="236">
        <v>935</v>
      </c>
      <c r="E21" s="237" t="s">
        <v>61</v>
      </c>
      <c r="F21" s="238" t="s">
        <v>172</v>
      </c>
      <c r="G21" s="238" t="s">
        <v>173</v>
      </c>
      <c r="H21" s="239" t="s">
        <v>11</v>
      </c>
      <c r="I21" s="240">
        <v>315</v>
      </c>
      <c r="J21" s="241" t="s">
        <v>6</v>
      </c>
      <c r="K21" s="242" t="s">
        <v>7</v>
      </c>
      <c r="L21" s="11">
        <v>9</v>
      </c>
      <c r="M21" s="7">
        <v>8</v>
      </c>
      <c r="N21" s="7">
        <v>10</v>
      </c>
      <c r="O21" s="7">
        <v>49</v>
      </c>
      <c r="P21" s="30">
        <v>19</v>
      </c>
      <c r="Q21" s="32">
        <v>46</v>
      </c>
      <c r="R21" s="371">
        <v>37</v>
      </c>
      <c r="S21" s="476">
        <v>5</v>
      </c>
      <c r="T21" s="477">
        <v>4</v>
      </c>
      <c r="U21" s="7">
        <v>5</v>
      </c>
      <c r="V21" s="7">
        <v>19</v>
      </c>
      <c r="W21" s="34">
        <v>9</v>
      </c>
      <c r="X21" s="32">
        <v>24</v>
      </c>
      <c r="Y21" s="371">
        <v>15</v>
      </c>
      <c r="Z21" s="11">
        <v>10</v>
      </c>
      <c r="AA21" s="7">
        <v>9</v>
      </c>
      <c r="AB21" s="7">
        <v>8</v>
      </c>
      <c r="AC21" s="7">
        <v>32</v>
      </c>
      <c r="AD21" s="30">
        <v>14</v>
      </c>
      <c r="AE21" s="32">
        <v>56</v>
      </c>
      <c r="AF21" s="7">
        <v>37</v>
      </c>
      <c r="AG21" s="478">
        <v>10</v>
      </c>
      <c r="AH21" s="32">
        <v>10</v>
      </c>
      <c r="AI21" s="32">
        <v>9</v>
      </c>
      <c r="AJ21" s="32">
        <v>45</v>
      </c>
      <c r="AK21" s="32">
        <v>18</v>
      </c>
      <c r="AL21" s="32">
        <v>36</v>
      </c>
      <c r="AM21" s="62">
        <v>37</v>
      </c>
      <c r="AN21" s="11">
        <v>9</v>
      </c>
      <c r="AO21" s="7">
        <v>8</v>
      </c>
      <c r="AP21" s="7">
        <v>10</v>
      </c>
      <c r="AQ21" s="7">
        <v>20</v>
      </c>
      <c r="AR21" s="7">
        <v>45</v>
      </c>
      <c r="AS21" s="7">
        <v>38</v>
      </c>
      <c r="AT21" s="371">
        <v>48</v>
      </c>
      <c r="AU21" s="11">
        <v>8</v>
      </c>
      <c r="AV21" s="7">
        <v>7</v>
      </c>
      <c r="AW21" s="7">
        <v>9</v>
      </c>
      <c r="AX21" s="7">
        <v>34</v>
      </c>
      <c r="AY21" s="7">
        <v>18</v>
      </c>
      <c r="AZ21" s="7">
        <v>45</v>
      </c>
      <c r="BA21" s="371">
        <v>39</v>
      </c>
      <c r="BB21" s="11">
        <v>19</v>
      </c>
      <c r="BC21" s="7">
        <v>15</v>
      </c>
      <c r="BD21" s="7">
        <v>16</v>
      </c>
      <c r="BE21" s="7">
        <v>14</v>
      </c>
      <c r="BF21" s="7">
        <v>17</v>
      </c>
      <c r="BG21" s="11">
        <v>15</v>
      </c>
      <c r="BH21" s="7">
        <v>20</v>
      </c>
      <c r="BI21" s="7">
        <v>15</v>
      </c>
      <c r="BJ21" s="7">
        <v>14</v>
      </c>
      <c r="BK21" s="371">
        <v>15</v>
      </c>
      <c r="BL21" s="11">
        <v>20</v>
      </c>
      <c r="BM21" s="7">
        <v>19</v>
      </c>
      <c r="BN21" s="7">
        <v>14</v>
      </c>
      <c r="BO21" s="7">
        <v>10</v>
      </c>
      <c r="BP21" s="7">
        <v>15</v>
      </c>
      <c r="BQ21" s="11">
        <v>340</v>
      </c>
      <c r="BR21" s="62">
        <v>310</v>
      </c>
      <c r="BS21" s="1"/>
      <c r="BT21" s="1"/>
      <c r="BU21" s="27"/>
      <c r="BV21" s="1"/>
      <c r="BW21" s="1"/>
      <c r="CI21" s="14"/>
      <c r="CJ21" s="14">
        <f t="shared" si="0"/>
        <v>315</v>
      </c>
      <c r="CK21" s="22">
        <f t="shared" si="1"/>
        <v>95</v>
      </c>
      <c r="CL21" s="22">
        <f t="shared" si="2"/>
        <v>19</v>
      </c>
      <c r="CM21" s="14">
        <f t="shared" si="3"/>
        <v>42</v>
      </c>
      <c r="CN21" s="22">
        <f t="shared" si="4"/>
        <v>9</v>
      </c>
      <c r="CO21" s="14" t="e">
        <f>IF(AND(#REF!="",#REF!="",#REF!="",#REF!=""),"",SUM(#REF!,#REF!,#REF!,#REF!,#REF!))</f>
        <v>#REF!</v>
      </c>
      <c r="CP21" s="22" t="str">
        <f t="shared" si="5"/>
        <v/>
      </c>
      <c r="CQ21" s="14">
        <f t="shared" si="6"/>
        <v>73</v>
      </c>
      <c r="CR21" s="22">
        <f t="shared" si="7"/>
        <v>15</v>
      </c>
      <c r="CS21" s="14">
        <f t="shared" si="8"/>
        <v>92</v>
      </c>
      <c r="CT21" s="22">
        <f t="shared" si="9"/>
        <v>19</v>
      </c>
      <c r="CU21" s="14" t="e">
        <f>IF(AND(#REF!="",#REF!="",#REF!="",#REF!=""),"",SUM(#REF!,#REF!,#REF!,#REF!,#REF!))</f>
        <v>#REF!</v>
      </c>
      <c r="CV21" s="22" t="str">
        <f t="shared" si="10"/>
        <v/>
      </c>
      <c r="CW21" s="22"/>
      <c r="CX21" s="22"/>
    </row>
    <row r="22" spans="1:102" ht="21.95" customHeight="1">
      <c r="A22" s="233">
        <v>16</v>
      </c>
      <c r="B22" s="234">
        <v>3</v>
      </c>
      <c r="C22" s="235" t="s">
        <v>3</v>
      </c>
      <c r="D22" s="236">
        <v>940</v>
      </c>
      <c r="E22" s="237" t="s">
        <v>62</v>
      </c>
      <c r="F22" s="238" t="s">
        <v>174</v>
      </c>
      <c r="G22" s="238" t="s">
        <v>175</v>
      </c>
      <c r="H22" s="239" t="s">
        <v>18</v>
      </c>
      <c r="I22" s="240">
        <v>316</v>
      </c>
      <c r="J22" s="241" t="s">
        <v>4</v>
      </c>
      <c r="K22" s="242" t="s">
        <v>5</v>
      </c>
      <c r="L22" s="11">
        <v>9</v>
      </c>
      <c r="M22" s="7">
        <v>8</v>
      </c>
      <c r="N22" s="7">
        <v>10</v>
      </c>
      <c r="O22" s="7">
        <v>47</v>
      </c>
      <c r="P22" s="30">
        <v>19</v>
      </c>
      <c r="Q22" s="32">
        <v>47</v>
      </c>
      <c r="R22" s="371">
        <v>37</v>
      </c>
      <c r="S22" s="476">
        <v>5</v>
      </c>
      <c r="T22" s="477">
        <v>4</v>
      </c>
      <c r="U22" s="7">
        <v>5</v>
      </c>
      <c r="V22" s="7">
        <v>20</v>
      </c>
      <c r="W22" s="34">
        <v>9</v>
      </c>
      <c r="X22" s="32">
        <v>24</v>
      </c>
      <c r="Y22" s="371">
        <v>16</v>
      </c>
      <c r="Z22" s="11">
        <v>10</v>
      </c>
      <c r="AA22" s="7">
        <v>9</v>
      </c>
      <c r="AB22" s="7">
        <v>8</v>
      </c>
      <c r="AC22" s="7">
        <v>29</v>
      </c>
      <c r="AD22" s="30">
        <v>14</v>
      </c>
      <c r="AE22" s="32">
        <v>58</v>
      </c>
      <c r="AF22" s="7">
        <v>37</v>
      </c>
      <c r="AG22" s="478">
        <v>10</v>
      </c>
      <c r="AH22" s="32">
        <v>10</v>
      </c>
      <c r="AI22" s="32">
        <v>9</v>
      </c>
      <c r="AJ22" s="32">
        <v>46</v>
      </c>
      <c r="AK22" s="32">
        <v>18</v>
      </c>
      <c r="AL22" s="32">
        <v>58</v>
      </c>
      <c r="AM22" s="62">
        <v>37</v>
      </c>
      <c r="AN22" s="11">
        <v>9</v>
      </c>
      <c r="AO22" s="7">
        <v>8</v>
      </c>
      <c r="AP22" s="7">
        <v>10</v>
      </c>
      <c r="AQ22" s="7">
        <v>20</v>
      </c>
      <c r="AR22" s="7">
        <v>45</v>
      </c>
      <c r="AS22" s="7">
        <v>38</v>
      </c>
      <c r="AT22" s="371">
        <v>48</v>
      </c>
      <c r="AU22" s="11">
        <v>8</v>
      </c>
      <c r="AV22" s="7">
        <v>7</v>
      </c>
      <c r="AW22" s="7">
        <v>9</v>
      </c>
      <c r="AX22" s="7">
        <v>47</v>
      </c>
      <c r="AY22" s="7">
        <v>18</v>
      </c>
      <c r="AZ22" s="7">
        <v>46</v>
      </c>
      <c r="BA22" s="371">
        <v>38</v>
      </c>
      <c r="BB22" s="11">
        <v>17</v>
      </c>
      <c r="BC22" s="7">
        <v>16</v>
      </c>
      <c r="BD22" s="7">
        <v>16</v>
      </c>
      <c r="BE22" s="7">
        <v>14</v>
      </c>
      <c r="BF22" s="7">
        <v>17</v>
      </c>
      <c r="BG22" s="11">
        <v>15</v>
      </c>
      <c r="BH22" s="7">
        <v>20</v>
      </c>
      <c r="BI22" s="7">
        <v>15</v>
      </c>
      <c r="BJ22" s="7">
        <v>14</v>
      </c>
      <c r="BK22" s="371">
        <v>16</v>
      </c>
      <c r="BL22" s="11">
        <v>20</v>
      </c>
      <c r="BM22" s="7">
        <v>19</v>
      </c>
      <c r="BN22" s="7">
        <v>15</v>
      </c>
      <c r="BO22" s="7">
        <v>10</v>
      </c>
      <c r="BP22" s="7">
        <v>15</v>
      </c>
      <c r="BQ22" s="11">
        <v>340</v>
      </c>
      <c r="BR22" s="62">
        <v>310</v>
      </c>
      <c r="BS22" s="1"/>
      <c r="BT22" s="1"/>
      <c r="BU22" s="23"/>
      <c r="BV22" s="1"/>
      <c r="BW22" s="1"/>
      <c r="CI22" s="14"/>
      <c r="CJ22" s="14">
        <f t="shared" si="0"/>
        <v>316</v>
      </c>
      <c r="CK22" s="22">
        <f t="shared" si="1"/>
        <v>93</v>
      </c>
      <c r="CL22" s="22">
        <f t="shared" si="2"/>
        <v>19</v>
      </c>
      <c r="CM22" s="14">
        <f t="shared" si="3"/>
        <v>43</v>
      </c>
      <c r="CN22" s="22">
        <f t="shared" si="4"/>
        <v>9</v>
      </c>
      <c r="CO22" s="14" t="e">
        <f>IF(AND(#REF!="",#REF!="",#REF!="",#REF!=""),"",SUM(#REF!,#REF!,#REF!,#REF!,#REF!))</f>
        <v>#REF!</v>
      </c>
      <c r="CP22" s="22" t="str">
        <f t="shared" si="5"/>
        <v/>
      </c>
      <c r="CQ22" s="14">
        <f t="shared" si="6"/>
        <v>70</v>
      </c>
      <c r="CR22" s="22">
        <f t="shared" si="7"/>
        <v>14</v>
      </c>
      <c r="CS22" s="14">
        <f t="shared" si="8"/>
        <v>93</v>
      </c>
      <c r="CT22" s="22">
        <f t="shared" si="9"/>
        <v>19</v>
      </c>
      <c r="CU22" s="14" t="e">
        <f>IF(AND(#REF!="",#REF!="",#REF!="",#REF!=""),"",SUM(#REF!,#REF!,#REF!,#REF!,#REF!))</f>
        <v>#REF!</v>
      </c>
      <c r="CV22" s="22" t="str">
        <f t="shared" si="10"/>
        <v/>
      </c>
      <c r="CW22" s="22"/>
      <c r="CX22" s="22"/>
    </row>
    <row r="23" spans="1:102" ht="21.95" customHeight="1">
      <c r="A23" s="233">
        <v>17</v>
      </c>
      <c r="B23" s="234">
        <v>3</v>
      </c>
      <c r="C23" s="235" t="s">
        <v>3</v>
      </c>
      <c r="D23" s="236">
        <v>924</v>
      </c>
      <c r="E23" s="237" t="s">
        <v>63</v>
      </c>
      <c r="F23" s="238" t="s">
        <v>176</v>
      </c>
      <c r="G23" s="238" t="s">
        <v>177</v>
      </c>
      <c r="H23" s="239" t="s">
        <v>178</v>
      </c>
      <c r="I23" s="240">
        <v>317</v>
      </c>
      <c r="J23" s="241" t="s">
        <v>6</v>
      </c>
      <c r="K23" s="242" t="s">
        <v>5</v>
      </c>
      <c r="L23" s="11">
        <v>9</v>
      </c>
      <c r="M23" s="7">
        <v>8</v>
      </c>
      <c r="N23" s="7">
        <v>10</v>
      </c>
      <c r="O23" s="7">
        <v>48</v>
      </c>
      <c r="P23" s="30">
        <v>19</v>
      </c>
      <c r="Q23" s="32">
        <v>48</v>
      </c>
      <c r="R23" s="371">
        <v>37</v>
      </c>
      <c r="S23" s="476">
        <v>5</v>
      </c>
      <c r="T23" s="477">
        <v>4</v>
      </c>
      <c r="U23" s="7">
        <v>5</v>
      </c>
      <c r="V23" s="7">
        <v>21</v>
      </c>
      <c r="W23" s="34">
        <v>9</v>
      </c>
      <c r="X23" s="32">
        <v>24</v>
      </c>
      <c r="Y23" s="371">
        <v>14</v>
      </c>
      <c r="Z23" s="11">
        <v>10</v>
      </c>
      <c r="AA23" s="7">
        <v>9</v>
      </c>
      <c r="AB23" s="7">
        <v>8</v>
      </c>
      <c r="AC23" s="7">
        <v>29</v>
      </c>
      <c r="AD23" s="30">
        <v>14</v>
      </c>
      <c r="AE23" s="32">
        <v>59</v>
      </c>
      <c r="AF23" s="7">
        <v>37</v>
      </c>
      <c r="AG23" s="478">
        <v>10</v>
      </c>
      <c r="AH23" s="32">
        <v>10</v>
      </c>
      <c r="AI23" s="32">
        <v>9</v>
      </c>
      <c r="AJ23" s="32">
        <v>47</v>
      </c>
      <c r="AK23" s="32">
        <v>18</v>
      </c>
      <c r="AL23" s="32">
        <v>59</v>
      </c>
      <c r="AM23" s="62">
        <v>37</v>
      </c>
      <c r="AN23" s="11">
        <v>9</v>
      </c>
      <c r="AO23" s="7">
        <v>8</v>
      </c>
      <c r="AP23" s="7">
        <v>10</v>
      </c>
      <c r="AQ23" s="7">
        <v>20</v>
      </c>
      <c r="AR23" s="7">
        <v>45</v>
      </c>
      <c r="AS23" s="7">
        <v>38</v>
      </c>
      <c r="AT23" s="371">
        <v>48</v>
      </c>
      <c r="AU23" s="11">
        <v>8</v>
      </c>
      <c r="AV23" s="7">
        <v>7</v>
      </c>
      <c r="AW23" s="7">
        <v>9</v>
      </c>
      <c r="AX23" s="7">
        <v>48</v>
      </c>
      <c r="AY23" s="7">
        <v>18</v>
      </c>
      <c r="AZ23" s="7">
        <v>47</v>
      </c>
      <c r="BA23" s="371">
        <v>37</v>
      </c>
      <c r="BB23" s="11">
        <v>18</v>
      </c>
      <c r="BC23" s="7">
        <v>14</v>
      </c>
      <c r="BD23" s="7">
        <v>16</v>
      </c>
      <c r="BE23" s="7">
        <v>14</v>
      </c>
      <c r="BF23" s="7">
        <v>17</v>
      </c>
      <c r="BG23" s="11">
        <v>15</v>
      </c>
      <c r="BH23" s="7">
        <v>20</v>
      </c>
      <c r="BI23" s="7">
        <v>15</v>
      </c>
      <c r="BJ23" s="7">
        <v>14</v>
      </c>
      <c r="BK23" s="371">
        <v>14</v>
      </c>
      <c r="BL23" s="11">
        <v>20</v>
      </c>
      <c r="BM23" s="7">
        <v>19</v>
      </c>
      <c r="BN23" s="7">
        <v>16</v>
      </c>
      <c r="BO23" s="7">
        <v>10</v>
      </c>
      <c r="BP23" s="7">
        <v>15</v>
      </c>
      <c r="BQ23" s="11">
        <v>340</v>
      </c>
      <c r="BR23" s="62">
        <v>310</v>
      </c>
      <c r="BS23" s="1"/>
      <c r="BT23" s="1"/>
      <c r="BU23" s="23"/>
      <c r="BV23" s="1"/>
      <c r="BW23" s="1"/>
      <c r="CI23" s="14"/>
      <c r="CJ23" s="14">
        <f t="shared" si="0"/>
        <v>317</v>
      </c>
      <c r="CK23" s="22">
        <f t="shared" si="1"/>
        <v>94</v>
      </c>
      <c r="CL23" s="22">
        <f t="shared" si="2"/>
        <v>19</v>
      </c>
      <c r="CM23" s="14">
        <f t="shared" si="3"/>
        <v>44</v>
      </c>
      <c r="CN23" s="22">
        <f t="shared" si="4"/>
        <v>9</v>
      </c>
      <c r="CO23" s="14" t="e">
        <f>IF(AND(#REF!="",#REF!="",#REF!="",#REF!=""),"",SUM(#REF!,#REF!,#REF!,#REF!,#REF!))</f>
        <v>#REF!</v>
      </c>
      <c r="CP23" s="22" t="str">
        <f t="shared" si="5"/>
        <v/>
      </c>
      <c r="CQ23" s="14">
        <f t="shared" si="6"/>
        <v>70</v>
      </c>
      <c r="CR23" s="22">
        <f t="shared" si="7"/>
        <v>14</v>
      </c>
      <c r="CS23" s="14">
        <f t="shared" si="8"/>
        <v>94</v>
      </c>
      <c r="CT23" s="22">
        <f t="shared" si="9"/>
        <v>19</v>
      </c>
      <c r="CU23" s="14" t="e">
        <f>IF(AND(#REF!="",#REF!="",#REF!="",#REF!=""),"",SUM(#REF!,#REF!,#REF!,#REF!,#REF!))</f>
        <v>#REF!</v>
      </c>
      <c r="CV23" s="22" t="str">
        <f t="shared" si="10"/>
        <v/>
      </c>
      <c r="CW23" s="22"/>
      <c r="CX23" s="22"/>
    </row>
    <row r="24" spans="1:102" ht="21.95" customHeight="1">
      <c r="A24" s="233">
        <v>18</v>
      </c>
      <c r="B24" s="234">
        <v>3</v>
      </c>
      <c r="C24" s="235" t="s">
        <v>3</v>
      </c>
      <c r="D24" s="236">
        <v>921</v>
      </c>
      <c r="E24" s="237">
        <v>42008</v>
      </c>
      <c r="F24" s="238" t="s">
        <v>179</v>
      </c>
      <c r="G24" s="238" t="s">
        <v>180</v>
      </c>
      <c r="H24" s="239" t="s">
        <v>181</v>
      </c>
      <c r="I24" s="240">
        <v>318</v>
      </c>
      <c r="J24" s="241" t="s">
        <v>6</v>
      </c>
      <c r="K24" s="242" t="s">
        <v>8</v>
      </c>
      <c r="L24" s="11">
        <v>9</v>
      </c>
      <c r="M24" s="7">
        <v>8</v>
      </c>
      <c r="N24" s="7">
        <v>10</v>
      </c>
      <c r="O24" s="7">
        <v>49</v>
      </c>
      <c r="P24" s="30">
        <v>19</v>
      </c>
      <c r="Q24" s="32">
        <v>49</v>
      </c>
      <c r="R24" s="371">
        <v>37</v>
      </c>
      <c r="S24" s="476">
        <v>5</v>
      </c>
      <c r="T24" s="477">
        <v>4</v>
      </c>
      <c r="U24" s="7">
        <v>5</v>
      </c>
      <c r="V24" s="7">
        <v>23</v>
      </c>
      <c r="W24" s="34">
        <v>9</v>
      </c>
      <c r="X24" s="32">
        <v>24</v>
      </c>
      <c r="Y24" s="371">
        <v>17</v>
      </c>
      <c r="Z24" s="11">
        <v>10</v>
      </c>
      <c r="AA24" s="7">
        <v>9</v>
      </c>
      <c r="AB24" s="7">
        <v>8</v>
      </c>
      <c r="AC24" s="7">
        <v>29</v>
      </c>
      <c r="AD24" s="30">
        <v>14</v>
      </c>
      <c r="AE24" s="32">
        <v>57</v>
      </c>
      <c r="AF24" s="7">
        <v>37</v>
      </c>
      <c r="AG24" s="478">
        <v>10</v>
      </c>
      <c r="AH24" s="32">
        <v>10</v>
      </c>
      <c r="AI24" s="32">
        <v>9</v>
      </c>
      <c r="AJ24" s="32">
        <v>48</v>
      </c>
      <c r="AK24" s="32">
        <v>18</v>
      </c>
      <c r="AL24" s="32">
        <v>54</v>
      </c>
      <c r="AM24" s="62">
        <v>37</v>
      </c>
      <c r="AN24" s="11">
        <v>9</v>
      </c>
      <c r="AO24" s="7">
        <v>8</v>
      </c>
      <c r="AP24" s="7">
        <v>10</v>
      </c>
      <c r="AQ24" s="7">
        <v>20</v>
      </c>
      <c r="AR24" s="7">
        <v>45</v>
      </c>
      <c r="AS24" s="7">
        <v>38</v>
      </c>
      <c r="AT24" s="371">
        <v>48</v>
      </c>
      <c r="AU24" s="11">
        <v>8</v>
      </c>
      <c r="AV24" s="7">
        <v>7</v>
      </c>
      <c r="AW24" s="7">
        <v>9</v>
      </c>
      <c r="AX24" s="7">
        <v>49</v>
      </c>
      <c r="AY24" s="7">
        <v>18</v>
      </c>
      <c r="AZ24" s="7">
        <v>48</v>
      </c>
      <c r="BA24" s="371">
        <v>34</v>
      </c>
      <c r="BB24" s="11">
        <v>19</v>
      </c>
      <c r="BC24" s="7">
        <v>15</v>
      </c>
      <c r="BD24" s="7">
        <v>16</v>
      </c>
      <c r="BE24" s="7">
        <v>14</v>
      </c>
      <c r="BF24" s="7">
        <v>17</v>
      </c>
      <c r="BG24" s="11">
        <v>15</v>
      </c>
      <c r="BH24" s="7">
        <v>20</v>
      </c>
      <c r="BI24" s="7">
        <v>15</v>
      </c>
      <c r="BJ24" s="7">
        <v>14</v>
      </c>
      <c r="BK24" s="371">
        <v>15</v>
      </c>
      <c r="BL24" s="11">
        <v>20</v>
      </c>
      <c r="BM24" s="7">
        <v>19</v>
      </c>
      <c r="BN24" s="7">
        <v>17</v>
      </c>
      <c r="BO24" s="7">
        <v>10</v>
      </c>
      <c r="BP24" s="7">
        <v>15</v>
      </c>
      <c r="BQ24" s="11">
        <v>340</v>
      </c>
      <c r="BR24" s="62">
        <v>310</v>
      </c>
      <c r="BS24" s="1"/>
      <c r="BT24" s="1"/>
      <c r="BU24" s="23"/>
      <c r="BV24" s="1"/>
      <c r="BW24" s="1"/>
      <c r="CI24" s="14"/>
      <c r="CJ24" s="14">
        <f t="shared" si="0"/>
        <v>318</v>
      </c>
      <c r="CK24" s="22">
        <f t="shared" si="1"/>
        <v>95</v>
      </c>
      <c r="CL24" s="22">
        <f t="shared" si="2"/>
        <v>19</v>
      </c>
      <c r="CM24" s="14">
        <f t="shared" si="3"/>
        <v>46</v>
      </c>
      <c r="CN24" s="22">
        <f t="shared" si="4"/>
        <v>10</v>
      </c>
      <c r="CO24" s="14" t="e">
        <f>IF(AND(#REF!="",#REF!="",#REF!="",#REF!=""),"",SUM(#REF!,#REF!,#REF!,#REF!,#REF!))</f>
        <v>#REF!</v>
      </c>
      <c r="CP24" s="22" t="str">
        <f t="shared" si="5"/>
        <v/>
      </c>
      <c r="CQ24" s="14">
        <f t="shared" si="6"/>
        <v>70</v>
      </c>
      <c r="CR24" s="22">
        <f t="shared" si="7"/>
        <v>14</v>
      </c>
      <c r="CS24" s="14">
        <f t="shared" si="8"/>
        <v>95</v>
      </c>
      <c r="CT24" s="22">
        <f t="shared" si="9"/>
        <v>19</v>
      </c>
      <c r="CU24" s="14" t="e">
        <f>IF(AND(#REF!="",#REF!="",#REF!="",#REF!=""),"",SUM(#REF!,#REF!,#REF!,#REF!,#REF!))</f>
        <v>#REF!</v>
      </c>
      <c r="CV24" s="22" t="str">
        <f t="shared" si="10"/>
        <v/>
      </c>
      <c r="CW24" s="22"/>
      <c r="CX24" s="22"/>
    </row>
    <row r="25" spans="1:102" ht="21.95" customHeight="1">
      <c r="A25" s="233">
        <v>19</v>
      </c>
      <c r="B25" s="234">
        <v>3</v>
      </c>
      <c r="C25" s="235" t="s">
        <v>3</v>
      </c>
      <c r="D25" s="236">
        <v>948</v>
      </c>
      <c r="E25" s="237">
        <v>42257</v>
      </c>
      <c r="F25" s="238" t="s">
        <v>182</v>
      </c>
      <c r="G25" s="238" t="s">
        <v>183</v>
      </c>
      <c r="H25" s="239" t="s">
        <v>184</v>
      </c>
      <c r="I25" s="240">
        <v>319</v>
      </c>
      <c r="J25" s="241" t="s">
        <v>6</v>
      </c>
      <c r="K25" s="242" t="s">
        <v>9</v>
      </c>
      <c r="L25" s="11">
        <v>9</v>
      </c>
      <c r="M25" s="7">
        <v>8</v>
      </c>
      <c r="N25" s="7">
        <v>10</v>
      </c>
      <c r="O25" s="7">
        <v>45</v>
      </c>
      <c r="P25" s="30">
        <v>19</v>
      </c>
      <c r="Q25" s="32">
        <v>41</v>
      </c>
      <c r="R25" s="371">
        <v>37</v>
      </c>
      <c r="S25" s="476">
        <v>5</v>
      </c>
      <c r="T25" s="477">
        <v>4</v>
      </c>
      <c r="U25" s="7">
        <v>5</v>
      </c>
      <c r="V25" s="7">
        <v>25</v>
      </c>
      <c r="W25" s="34">
        <v>9</v>
      </c>
      <c r="X25" s="32">
        <v>24</v>
      </c>
      <c r="Y25" s="371">
        <v>18</v>
      </c>
      <c r="Z25" s="11">
        <v>10</v>
      </c>
      <c r="AA25" s="7">
        <v>9</v>
      </c>
      <c r="AB25" s="7">
        <v>8</v>
      </c>
      <c r="AC25" s="7">
        <v>29</v>
      </c>
      <c r="AD25" s="30">
        <v>14</v>
      </c>
      <c r="AE25" s="32">
        <v>54</v>
      </c>
      <c r="AF25" s="7">
        <v>37</v>
      </c>
      <c r="AG25" s="478">
        <v>10</v>
      </c>
      <c r="AH25" s="32">
        <v>10</v>
      </c>
      <c r="AI25" s="32">
        <v>9</v>
      </c>
      <c r="AJ25" s="32">
        <v>35</v>
      </c>
      <c r="AK25" s="32">
        <v>18</v>
      </c>
      <c r="AL25" s="32">
        <v>51</v>
      </c>
      <c r="AM25" s="62">
        <v>37</v>
      </c>
      <c r="AN25" s="11">
        <v>9</v>
      </c>
      <c r="AO25" s="7">
        <v>8</v>
      </c>
      <c r="AP25" s="7">
        <v>10</v>
      </c>
      <c r="AQ25" s="7">
        <v>20</v>
      </c>
      <c r="AR25" s="7">
        <v>45</v>
      </c>
      <c r="AS25" s="7">
        <v>38</v>
      </c>
      <c r="AT25" s="371">
        <v>48</v>
      </c>
      <c r="AU25" s="11">
        <v>8</v>
      </c>
      <c r="AV25" s="7">
        <v>7</v>
      </c>
      <c r="AW25" s="7">
        <v>9</v>
      </c>
      <c r="AX25" s="7">
        <v>42</v>
      </c>
      <c r="AY25" s="7">
        <v>18</v>
      </c>
      <c r="AZ25" s="7">
        <v>49</v>
      </c>
      <c r="BA25" s="371">
        <v>35</v>
      </c>
      <c r="BB25" s="11">
        <v>17</v>
      </c>
      <c r="BC25" s="7">
        <v>16</v>
      </c>
      <c r="BD25" s="7">
        <v>16</v>
      </c>
      <c r="BE25" s="7">
        <v>14</v>
      </c>
      <c r="BF25" s="7">
        <v>17</v>
      </c>
      <c r="BG25" s="11">
        <v>15</v>
      </c>
      <c r="BH25" s="7">
        <v>20</v>
      </c>
      <c r="BI25" s="7">
        <v>15</v>
      </c>
      <c r="BJ25" s="7">
        <v>14</v>
      </c>
      <c r="BK25" s="371">
        <v>16</v>
      </c>
      <c r="BL25" s="11">
        <v>20</v>
      </c>
      <c r="BM25" s="7">
        <v>19</v>
      </c>
      <c r="BN25" s="7">
        <v>18</v>
      </c>
      <c r="BO25" s="7">
        <v>15</v>
      </c>
      <c r="BP25" s="7">
        <v>15</v>
      </c>
      <c r="BQ25" s="11">
        <v>340</v>
      </c>
      <c r="BR25" s="62">
        <v>310</v>
      </c>
      <c r="BS25" s="1"/>
      <c r="BT25" s="1"/>
      <c r="BU25" s="23"/>
      <c r="BV25" s="1"/>
      <c r="BW25" s="1"/>
      <c r="CI25" s="14"/>
      <c r="CJ25" s="14">
        <f t="shared" si="0"/>
        <v>319</v>
      </c>
      <c r="CK25" s="22">
        <f t="shared" si="1"/>
        <v>91</v>
      </c>
      <c r="CL25" s="22">
        <f t="shared" si="2"/>
        <v>19</v>
      </c>
      <c r="CM25" s="14">
        <f t="shared" si="3"/>
        <v>48</v>
      </c>
      <c r="CN25" s="22">
        <f t="shared" si="4"/>
        <v>10</v>
      </c>
      <c r="CO25" s="14" t="e">
        <f>IF(AND(#REF!="",#REF!="",#REF!="",#REF!=""),"",SUM(#REF!,#REF!,#REF!,#REF!,#REF!))</f>
        <v>#REF!</v>
      </c>
      <c r="CP25" s="22" t="str">
        <f t="shared" si="5"/>
        <v/>
      </c>
      <c r="CQ25" s="14">
        <f t="shared" si="6"/>
        <v>70</v>
      </c>
      <c r="CR25" s="22">
        <f t="shared" si="7"/>
        <v>14</v>
      </c>
      <c r="CS25" s="14">
        <f t="shared" si="8"/>
        <v>82</v>
      </c>
      <c r="CT25" s="22">
        <f t="shared" si="9"/>
        <v>17</v>
      </c>
      <c r="CU25" s="14" t="e">
        <f>IF(AND(#REF!="",#REF!="",#REF!="",#REF!=""),"",SUM(#REF!,#REF!,#REF!,#REF!,#REF!))</f>
        <v>#REF!</v>
      </c>
      <c r="CV25" s="22" t="str">
        <f t="shared" si="10"/>
        <v/>
      </c>
      <c r="CW25" s="22"/>
      <c r="CX25" s="22"/>
    </row>
    <row r="26" spans="1:102" ht="21.95" customHeight="1">
      <c r="A26" s="233">
        <v>20</v>
      </c>
      <c r="B26" s="234">
        <v>3</v>
      </c>
      <c r="C26" s="235" t="s">
        <v>3</v>
      </c>
      <c r="D26" s="236">
        <v>943</v>
      </c>
      <c r="E26" s="237" t="s">
        <v>64</v>
      </c>
      <c r="F26" s="238" t="s">
        <v>185</v>
      </c>
      <c r="G26" s="238" t="s">
        <v>25</v>
      </c>
      <c r="H26" s="239" t="s">
        <v>13</v>
      </c>
      <c r="I26" s="240">
        <v>320</v>
      </c>
      <c r="J26" s="241" t="s">
        <v>4</v>
      </c>
      <c r="K26" s="242" t="s">
        <v>7</v>
      </c>
      <c r="L26" s="11">
        <v>9</v>
      </c>
      <c r="M26" s="7">
        <v>8</v>
      </c>
      <c r="N26" s="7">
        <v>10</v>
      </c>
      <c r="O26" s="7">
        <v>41</v>
      </c>
      <c r="P26" s="30">
        <v>19</v>
      </c>
      <c r="Q26" s="32">
        <v>42</v>
      </c>
      <c r="R26" s="371">
        <v>37</v>
      </c>
      <c r="S26" s="476">
        <v>5</v>
      </c>
      <c r="T26" s="477">
        <v>4</v>
      </c>
      <c r="U26" s="7">
        <v>5</v>
      </c>
      <c r="V26" s="7">
        <v>24</v>
      </c>
      <c r="W26" s="34">
        <v>9</v>
      </c>
      <c r="X26" s="32">
        <v>24</v>
      </c>
      <c r="Y26" s="371">
        <v>19</v>
      </c>
      <c r="Z26" s="11">
        <v>10</v>
      </c>
      <c r="AA26" s="7">
        <v>9</v>
      </c>
      <c r="AB26" s="7">
        <v>8</v>
      </c>
      <c r="AC26" s="7">
        <v>29</v>
      </c>
      <c r="AD26" s="30">
        <v>14</v>
      </c>
      <c r="AE26" s="32">
        <v>58</v>
      </c>
      <c r="AF26" s="7">
        <v>37</v>
      </c>
      <c r="AG26" s="478">
        <v>10</v>
      </c>
      <c r="AH26" s="32">
        <v>10</v>
      </c>
      <c r="AI26" s="32">
        <v>9</v>
      </c>
      <c r="AJ26" s="32">
        <v>36</v>
      </c>
      <c r="AK26" s="32">
        <v>18</v>
      </c>
      <c r="AL26" s="32">
        <v>52</v>
      </c>
      <c r="AM26" s="62">
        <v>37</v>
      </c>
      <c r="AN26" s="11">
        <v>9</v>
      </c>
      <c r="AO26" s="7">
        <v>8</v>
      </c>
      <c r="AP26" s="7">
        <v>10</v>
      </c>
      <c r="AQ26" s="7">
        <v>20</v>
      </c>
      <c r="AR26" s="7">
        <v>45</v>
      </c>
      <c r="AS26" s="7">
        <v>38</v>
      </c>
      <c r="AT26" s="371">
        <v>48</v>
      </c>
      <c r="AU26" s="11">
        <v>8</v>
      </c>
      <c r="AV26" s="7">
        <v>7</v>
      </c>
      <c r="AW26" s="7">
        <v>9</v>
      </c>
      <c r="AX26" s="7">
        <v>41</v>
      </c>
      <c r="AY26" s="7">
        <v>18</v>
      </c>
      <c r="AZ26" s="7">
        <v>47</v>
      </c>
      <c r="BA26" s="371">
        <v>36</v>
      </c>
      <c r="BB26" s="11"/>
      <c r="BC26" s="7"/>
      <c r="BD26" s="7"/>
      <c r="BE26" s="7"/>
      <c r="BF26" s="7"/>
      <c r="BG26" s="11"/>
      <c r="BH26" s="7"/>
      <c r="BI26" s="7"/>
      <c r="BJ26" s="7"/>
      <c r="BK26" s="371"/>
      <c r="BL26" s="11"/>
      <c r="BM26" s="7"/>
      <c r="BN26" s="7"/>
      <c r="BO26" s="7"/>
      <c r="BP26" s="7"/>
      <c r="BQ26" s="11">
        <v>340</v>
      </c>
      <c r="BR26" s="62">
        <v>310</v>
      </c>
      <c r="BS26" s="1"/>
      <c r="BT26" s="1"/>
      <c r="BU26" s="23"/>
      <c r="BV26" s="1"/>
      <c r="BW26" s="1"/>
      <c r="CI26" s="14"/>
      <c r="CJ26" s="14">
        <f t="shared" si="0"/>
        <v>320</v>
      </c>
      <c r="CK26" s="22">
        <f t="shared" si="1"/>
        <v>87</v>
      </c>
      <c r="CL26" s="22">
        <f t="shared" si="2"/>
        <v>18</v>
      </c>
      <c r="CM26" s="14">
        <f t="shared" si="3"/>
        <v>47</v>
      </c>
      <c r="CN26" s="22">
        <f t="shared" si="4"/>
        <v>10</v>
      </c>
      <c r="CO26" s="14" t="e">
        <f>IF(AND(#REF!="",#REF!="",#REF!="",#REF!=""),"",SUM(#REF!,#REF!,#REF!,#REF!,#REF!))</f>
        <v>#REF!</v>
      </c>
      <c r="CP26" s="22" t="str">
        <f t="shared" si="5"/>
        <v/>
      </c>
      <c r="CQ26" s="14">
        <f t="shared" si="6"/>
        <v>70</v>
      </c>
      <c r="CR26" s="22">
        <f t="shared" si="7"/>
        <v>14</v>
      </c>
      <c r="CS26" s="14">
        <f t="shared" si="8"/>
        <v>83</v>
      </c>
      <c r="CT26" s="22">
        <f t="shared" si="9"/>
        <v>17</v>
      </c>
      <c r="CU26" s="14" t="e">
        <f>IF(AND(#REF!="",#REF!="",#REF!="",#REF!=""),"",SUM(#REF!,#REF!,#REF!,#REF!,#REF!))</f>
        <v>#REF!</v>
      </c>
      <c r="CV26" s="22" t="str">
        <f t="shared" si="10"/>
        <v/>
      </c>
      <c r="CW26" s="22"/>
      <c r="CX26" s="22"/>
    </row>
    <row r="27" spans="1:102" ht="21.95" customHeight="1">
      <c r="A27" s="233">
        <v>21</v>
      </c>
      <c r="B27" s="234">
        <v>3</v>
      </c>
      <c r="C27" s="235" t="s">
        <v>3</v>
      </c>
      <c r="D27" s="236">
        <v>929</v>
      </c>
      <c r="E27" s="237" t="s">
        <v>65</v>
      </c>
      <c r="F27" s="238" t="s">
        <v>186</v>
      </c>
      <c r="G27" s="238" t="s">
        <v>187</v>
      </c>
      <c r="H27" s="239" t="s">
        <v>188</v>
      </c>
      <c r="I27" s="240">
        <v>321</v>
      </c>
      <c r="J27" s="241" t="s">
        <v>6</v>
      </c>
      <c r="K27" s="242" t="s">
        <v>5</v>
      </c>
      <c r="L27" s="11">
        <v>9</v>
      </c>
      <c r="M27" s="7">
        <v>8</v>
      </c>
      <c r="N27" s="7">
        <v>10</v>
      </c>
      <c r="O27" s="7">
        <v>42</v>
      </c>
      <c r="P27" s="30">
        <v>19</v>
      </c>
      <c r="Q27" s="32">
        <v>45</v>
      </c>
      <c r="R27" s="371">
        <v>37</v>
      </c>
      <c r="S27" s="476">
        <v>5</v>
      </c>
      <c r="T27" s="477">
        <v>4</v>
      </c>
      <c r="U27" s="7">
        <v>5</v>
      </c>
      <c r="V27" s="7">
        <v>21</v>
      </c>
      <c r="W27" s="34">
        <v>9</v>
      </c>
      <c r="X27" s="32">
        <v>24</v>
      </c>
      <c r="Y27" s="371">
        <v>19</v>
      </c>
      <c r="Z27" s="11">
        <v>10</v>
      </c>
      <c r="AA27" s="7">
        <v>9</v>
      </c>
      <c r="AB27" s="7">
        <v>8</v>
      </c>
      <c r="AC27" s="7">
        <v>29</v>
      </c>
      <c r="AD27" s="30">
        <v>14</v>
      </c>
      <c r="AE27" s="32">
        <v>45</v>
      </c>
      <c r="AF27" s="7">
        <v>37</v>
      </c>
      <c r="AG27" s="478">
        <v>10</v>
      </c>
      <c r="AH27" s="32">
        <v>10</v>
      </c>
      <c r="AI27" s="32">
        <v>9</v>
      </c>
      <c r="AJ27" s="32">
        <v>32</v>
      </c>
      <c r="AK27" s="32">
        <v>18</v>
      </c>
      <c r="AL27" s="32">
        <v>40</v>
      </c>
      <c r="AM27" s="62">
        <v>37</v>
      </c>
      <c r="AN27" s="11">
        <v>9</v>
      </c>
      <c r="AO27" s="7">
        <v>8</v>
      </c>
      <c r="AP27" s="7">
        <v>10</v>
      </c>
      <c r="AQ27" s="7">
        <v>20</v>
      </c>
      <c r="AR27" s="7">
        <v>45</v>
      </c>
      <c r="AS27" s="7">
        <v>38</v>
      </c>
      <c r="AT27" s="371">
        <v>48</v>
      </c>
      <c r="AU27" s="11">
        <v>8</v>
      </c>
      <c r="AV27" s="7">
        <v>7</v>
      </c>
      <c r="AW27" s="7">
        <v>9</v>
      </c>
      <c r="AX27" s="7">
        <v>40</v>
      </c>
      <c r="AY27" s="7">
        <v>18</v>
      </c>
      <c r="AZ27" s="7">
        <v>41</v>
      </c>
      <c r="BA27" s="371">
        <v>39</v>
      </c>
      <c r="BB27" s="11"/>
      <c r="BC27" s="7"/>
      <c r="BD27" s="7"/>
      <c r="BE27" s="7"/>
      <c r="BF27" s="7"/>
      <c r="BG27" s="11"/>
      <c r="BH27" s="7"/>
      <c r="BI27" s="7"/>
      <c r="BJ27" s="7"/>
      <c r="BK27" s="371"/>
      <c r="BL27" s="11"/>
      <c r="BM27" s="7"/>
      <c r="BN27" s="7"/>
      <c r="BO27" s="7"/>
      <c r="BP27" s="7"/>
      <c r="BQ27" s="11">
        <v>340</v>
      </c>
      <c r="BR27" s="62">
        <v>310</v>
      </c>
      <c r="BS27" s="1"/>
      <c r="BT27" s="1"/>
      <c r="BU27" s="23"/>
      <c r="BV27" s="1"/>
      <c r="BW27" s="1"/>
      <c r="CI27" s="14"/>
      <c r="CJ27" s="14">
        <f t="shared" si="0"/>
        <v>321</v>
      </c>
      <c r="CK27" s="22">
        <f t="shared" si="1"/>
        <v>88</v>
      </c>
      <c r="CL27" s="22">
        <f t="shared" si="2"/>
        <v>18</v>
      </c>
      <c r="CM27" s="14">
        <f t="shared" si="3"/>
        <v>44</v>
      </c>
      <c r="CN27" s="22">
        <f t="shared" si="4"/>
        <v>9</v>
      </c>
      <c r="CO27" s="14" t="e">
        <f>IF(AND(#REF!="",#REF!="",#REF!="",#REF!=""),"",SUM(#REF!,#REF!,#REF!,#REF!,#REF!))</f>
        <v>#REF!</v>
      </c>
      <c r="CP27" s="22" t="str">
        <f t="shared" si="5"/>
        <v/>
      </c>
      <c r="CQ27" s="14">
        <f t="shared" si="6"/>
        <v>70</v>
      </c>
      <c r="CR27" s="22">
        <f t="shared" si="7"/>
        <v>14</v>
      </c>
      <c r="CS27" s="14">
        <f t="shared" si="8"/>
        <v>79</v>
      </c>
      <c r="CT27" s="22">
        <f t="shared" si="9"/>
        <v>16</v>
      </c>
      <c r="CU27" s="14" t="e">
        <f>IF(AND(#REF!="",#REF!="",#REF!="",#REF!=""),"",SUM(#REF!,#REF!,#REF!,#REF!,#REF!))</f>
        <v>#REF!</v>
      </c>
      <c r="CV27" s="22" t="str">
        <f t="shared" si="10"/>
        <v/>
      </c>
      <c r="CW27" s="22"/>
      <c r="CX27" s="22"/>
    </row>
    <row r="28" spans="1:102" ht="21.95" customHeight="1">
      <c r="A28" s="233">
        <v>22</v>
      </c>
      <c r="B28" s="234">
        <v>3</v>
      </c>
      <c r="C28" s="235" t="s">
        <v>3</v>
      </c>
      <c r="D28" s="236">
        <v>932</v>
      </c>
      <c r="E28" s="237" t="s">
        <v>66</v>
      </c>
      <c r="F28" s="238" t="s">
        <v>189</v>
      </c>
      <c r="G28" s="238" t="s">
        <v>10</v>
      </c>
      <c r="H28" s="239" t="s">
        <v>21</v>
      </c>
      <c r="I28" s="240">
        <v>322</v>
      </c>
      <c r="J28" s="241" t="s">
        <v>4</v>
      </c>
      <c r="K28" s="242" t="s">
        <v>5</v>
      </c>
      <c r="L28" s="11">
        <v>9</v>
      </c>
      <c r="M28" s="7">
        <v>8</v>
      </c>
      <c r="N28" s="7">
        <v>10</v>
      </c>
      <c r="O28" s="7">
        <v>43</v>
      </c>
      <c r="P28" s="30">
        <v>19</v>
      </c>
      <c r="Q28" s="32">
        <v>47</v>
      </c>
      <c r="R28" s="371">
        <v>37</v>
      </c>
      <c r="S28" s="476">
        <v>5</v>
      </c>
      <c r="T28" s="477">
        <v>4</v>
      </c>
      <c r="U28" s="7">
        <v>5</v>
      </c>
      <c r="V28" s="7">
        <v>23</v>
      </c>
      <c r="W28" s="34">
        <v>9</v>
      </c>
      <c r="X28" s="32">
        <v>24</v>
      </c>
      <c r="Y28" s="371">
        <v>19</v>
      </c>
      <c r="Z28" s="11">
        <v>10</v>
      </c>
      <c r="AA28" s="7">
        <v>9</v>
      </c>
      <c r="AB28" s="7">
        <v>8</v>
      </c>
      <c r="AC28" s="7">
        <v>29</v>
      </c>
      <c r="AD28" s="30">
        <v>14</v>
      </c>
      <c r="AE28" s="32">
        <v>46</v>
      </c>
      <c r="AF28" s="7">
        <v>37</v>
      </c>
      <c r="AG28" s="478">
        <v>10</v>
      </c>
      <c r="AH28" s="32">
        <v>10</v>
      </c>
      <c r="AI28" s="32">
        <v>9</v>
      </c>
      <c r="AJ28" s="32">
        <v>31</v>
      </c>
      <c r="AK28" s="32">
        <v>18</v>
      </c>
      <c r="AL28" s="32">
        <v>45</v>
      </c>
      <c r="AM28" s="62">
        <v>37</v>
      </c>
      <c r="AN28" s="11">
        <v>9</v>
      </c>
      <c r="AO28" s="7">
        <v>8</v>
      </c>
      <c r="AP28" s="7">
        <v>10</v>
      </c>
      <c r="AQ28" s="7">
        <v>20</v>
      </c>
      <c r="AR28" s="7">
        <v>45</v>
      </c>
      <c r="AS28" s="7">
        <v>38</v>
      </c>
      <c r="AT28" s="371">
        <v>48</v>
      </c>
      <c r="AU28" s="11">
        <v>8</v>
      </c>
      <c r="AV28" s="7">
        <v>7</v>
      </c>
      <c r="AW28" s="7">
        <v>9</v>
      </c>
      <c r="AX28" s="7">
        <v>40</v>
      </c>
      <c r="AY28" s="7">
        <v>18</v>
      </c>
      <c r="AZ28" s="7">
        <v>30</v>
      </c>
      <c r="BA28" s="371">
        <v>38</v>
      </c>
      <c r="BB28" s="11"/>
      <c r="BC28" s="7"/>
      <c r="BD28" s="7"/>
      <c r="BE28" s="7"/>
      <c r="BF28" s="7"/>
      <c r="BG28" s="11"/>
      <c r="BH28" s="7"/>
      <c r="BI28" s="7"/>
      <c r="BJ28" s="7"/>
      <c r="BK28" s="371"/>
      <c r="BL28" s="11"/>
      <c r="BM28" s="7"/>
      <c r="BN28" s="7"/>
      <c r="BO28" s="7"/>
      <c r="BP28" s="7"/>
      <c r="BQ28" s="11">
        <v>340</v>
      </c>
      <c r="BR28" s="62">
        <v>310</v>
      </c>
      <c r="BS28" s="1"/>
      <c r="BT28" s="1"/>
      <c r="BU28" s="23"/>
      <c r="BV28" s="1"/>
      <c r="BW28" s="1"/>
      <c r="CI28" s="14"/>
      <c r="CJ28" s="14">
        <f t="shared" si="0"/>
        <v>322</v>
      </c>
      <c r="CK28" s="22">
        <f t="shared" si="1"/>
        <v>89</v>
      </c>
      <c r="CL28" s="22">
        <f t="shared" si="2"/>
        <v>18</v>
      </c>
      <c r="CM28" s="14">
        <f t="shared" si="3"/>
        <v>46</v>
      </c>
      <c r="CN28" s="22">
        <f t="shared" si="4"/>
        <v>10</v>
      </c>
      <c r="CO28" s="14" t="e">
        <f>IF(AND(#REF!="",#REF!="",#REF!="",#REF!=""),"",SUM(#REF!,#REF!,#REF!,#REF!,#REF!))</f>
        <v>#REF!</v>
      </c>
      <c r="CP28" s="22" t="str">
        <f t="shared" si="5"/>
        <v/>
      </c>
      <c r="CQ28" s="14">
        <f t="shared" si="6"/>
        <v>70</v>
      </c>
      <c r="CR28" s="22">
        <f t="shared" si="7"/>
        <v>14</v>
      </c>
      <c r="CS28" s="14">
        <f t="shared" si="8"/>
        <v>78</v>
      </c>
      <c r="CT28" s="22">
        <f t="shared" si="9"/>
        <v>16</v>
      </c>
      <c r="CU28" s="14" t="e">
        <f>IF(AND(#REF!="",#REF!="",#REF!="",#REF!=""),"",SUM(#REF!,#REF!,#REF!,#REF!,#REF!))</f>
        <v>#REF!</v>
      </c>
      <c r="CV28" s="22" t="str">
        <f t="shared" si="10"/>
        <v/>
      </c>
      <c r="CW28" s="22"/>
      <c r="CX28" s="22"/>
    </row>
    <row r="29" spans="1:102" ht="21.95" customHeight="1">
      <c r="A29" s="233">
        <v>23</v>
      </c>
      <c r="B29" s="234">
        <v>3</v>
      </c>
      <c r="C29" s="235" t="s">
        <v>3</v>
      </c>
      <c r="D29" s="236">
        <v>927</v>
      </c>
      <c r="E29" s="237" t="s">
        <v>67</v>
      </c>
      <c r="F29" s="238" t="s">
        <v>190</v>
      </c>
      <c r="G29" s="238" t="s">
        <v>191</v>
      </c>
      <c r="H29" s="239" t="s">
        <v>14</v>
      </c>
      <c r="I29" s="240">
        <v>323</v>
      </c>
      <c r="J29" s="241" t="s">
        <v>6</v>
      </c>
      <c r="K29" s="242" t="s">
        <v>5</v>
      </c>
      <c r="L29" s="11">
        <v>9</v>
      </c>
      <c r="M29" s="7">
        <v>8</v>
      </c>
      <c r="N29" s="7">
        <v>10</v>
      </c>
      <c r="O29" s="7">
        <v>45</v>
      </c>
      <c r="P29" s="30">
        <v>19</v>
      </c>
      <c r="Q29" s="32">
        <v>48</v>
      </c>
      <c r="R29" s="371">
        <v>37</v>
      </c>
      <c r="S29" s="476">
        <v>5</v>
      </c>
      <c r="T29" s="477">
        <v>4</v>
      </c>
      <c r="U29" s="7">
        <v>5</v>
      </c>
      <c r="V29" s="7">
        <v>20</v>
      </c>
      <c r="W29" s="34">
        <v>9</v>
      </c>
      <c r="X29" s="32">
        <v>24</v>
      </c>
      <c r="Y29" s="371">
        <v>19</v>
      </c>
      <c r="Z29" s="11">
        <v>10</v>
      </c>
      <c r="AA29" s="7">
        <v>9</v>
      </c>
      <c r="AB29" s="7">
        <v>8</v>
      </c>
      <c r="AC29" s="7">
        <v>29</v>
      </c>
      <c r="AD29" s="30">
        <v>14</v>
      </c>
      <c r="AE29" s="32">
        <v>47</v>
      </c>
      <c r="AF29" s="7">
        <v>37</v>
      </c>
      <c r="AG29" s="478">
        <v>10</v>
      </c>
      <c r="AH29" s="32">
        <v>10</v>
      </c>
      <c r="AI29" s="32">
        <v>9</v>
      </c>
      <c r="AJ29" s="32">
        <v>26</v>
      </c>
      <c r="AK29" s="32">
        <v>18</v>
      </c>
      <c r="AL29" s="32">
        <v>48</v>
      </c>
      <c r="AM29" s="62">
        <v>37</v>
      </c>
      <c r="AN29" s="11">
        <v>9</v>
      </c>
      <c r="AO29" s="7">
        <v>8</v>
      </c>
      <c r="AP29" s="7">
        <v>10</v>
      </c>
      <c r="AQ29" s="7">
        <v>20</v>
      </c>
      <c r="AR29" s="7">
        <v>45</v>
      </c>
      <c r="AS29" s="7">
        <v>38</v>
      </c>
      <c r="AT29" s="371">
        <v>48</v>
      </c>
      <c r="AU29" s="11">
        <v>8</v>
      </c>
      <c r="AV29" s="7">
        <v>7</v>
      </c>
      <c r="AW29" s="7">
        <v>9</v>
      </c>
      <c r="AX29" s="7">
        <v>40</v>
      </c>
      <c r="AY29" s="7">
        <v>18</v>
      </c>
      <c r="AZ29" s="7">
        <v>32</v>
      </c>
      <c r="BA29" s="371">
        <v>34</v>
      </c>
      <c r="BB29" s="11"/>
      <c r="BC29" s="7"/>
      <c r="BD29" s="7"/>
      <c r="BE29" s="7"/>
      <c r="BF29" s="7"/>
      <c r="BG29" s="11"/>
      <c r="BH29" s="7"/>
      <c r="BI29" s="7"/>
      <c r="BJ29" s="7"/>
      <c r="BK29" s="371"/>
      <c r="BL29" s="11"/>
      <c r="BM29" s="7"/>
      <c r="BN29" s="7"/>
      <c r="BO29" s="7"/>
      <c r="BP29" s="7"/>
      <c r="BQ29" s="11">
        <v>340</v>
      </c>
      <c r="BR29" s="62">
        <v>310</v>
      </c>
      <c r="BS29" s="1"/>
      <c r="BT29" s="1"/>
      <c r="BU29" s="23"/>
      <c r="BV29" s="1"/>
      <c r="BW29" s="1"/>
      <c r="CI29" s="14"/>
      <c r="CJ29" s="14">
        <f t="shared" si="0"/>
        <v>323</v>
      </c>
      <c r="CK29" s="22">
        <f t="shared" si="1"/>
        <v>91</v>
      </c>
      <c r="CL29" s="22">
        <f t="shared" si="2"/>
        <v>19</v>
      </c>
      <c r="CM29" s="14">
        <f t="shared" si="3"/>
        <v>43</v>
      </c>
      <c r="CN29" s="22">
        <f t="shared" si="4"/>
        <v>9</v>
      </c>
      <c r="CO29" s="14" t="e">
        <f>IF(AND(#REF!="",#REF!="",#REF!="",#REF!=""),"",SUM(#REF!,#REF!,#REF!,#REF!,#REF!))</f>
        <v>#REF!</v>
      </c>
      <c r="CP29" s="22" t="str">
        <f t="shared" si="5"/>
        <v/>
      </c>
      <c r="CQ29" s="14">
        <f t="shared" si="6"/>
        <v>70</v>
      </c>
      <c r="CR29" s="22">
        <f t="shared" si="7"/>
        <v>14</v>
      </c>
      <c r="CS29" s="14">
        <f t="shared" si="8"/>
        <v>73</v>
      </c>
      <c r="CT29" s="22">
        <f t="shared" si="9"/>
        <v>15</v>
      </c>
      <c r="CU29" s="14" t="e">
        <f>IF(AND(#REF!="",#REF!="",#REF!="",#REF!=""),"",SUM(#REF!,#REF!,#REF!,#REF!,#REF!))</f>
        <v>#REF!</v>
      </c>
      <c r="CV29" s="22" t="str">
        <f t="shared" si="10"/>
        <v/>
      </c>
      <c r="CW29" s="22"/>
      <c r="CX29" s="22"/>
    </row>
    <row r="30" spans="1:102" ht="21.95" customHeight="1">
      <c r="A30" s="233">
        <v>24</v>
      </c>
      <c r="B30" s="234">
        <v>3</v>
      </c>
      <c r="C30" s="235" t="s">
        <v>3</v>
      </c>
      <c r="D30" s="236">
        <v>938</v>
      </c>
      <c r="E30" s="237" t="s">
        <v>68</v>
      </c>
      <c r="F30" s="238" t="s">
        <v>192</v>
      </c>
      <c r="G30" s="238" t="s">
        <v>193</v>
      </c>
      <c r="H30" s="239" t="s">
        <v>15</v>
      </c>
      <c r="I30" s="240">
        <v>324</v>
      </c>
      <c r="J30" s="241" t="s">
        <v>6</v>
      </c>
      <c r="K30" s="242" t="s">
        <v>9</v>
      </c>
      <c r="L30" s="11">
        <v>9</v>
      </c>
      <c r="M30" s="7">
        <v>8</v>
      </c>
      <c r="N30" s="7">
        <v>10</v>
      </c>
      <c r="O30" s="7">
        <v>41</v>
      </c>
      <c r="P30" s="30">
        <v>19</v>
      </c>
      <c r="Q30" s="32">
        <v>49</v>
      </c>
      <c r="R30" s="371">
        <v>37</v>
      </c>
      <c r="S30" s="476">
        <v>5</v>
      </c>
      <c r="T30" s="477">
        <v>4</v>
      </c>
      <c r="U30" s="7">
        <v>5</v>
      </c>
      <c r="V30" s="7">
        <v>20</v>
      </c>
      <c r="W30" s="34">
        <v>9</v>
      </c>
      <c r="X30" s="32">
        <v>24</v>
      </c>
      <c r="Y30" s="371">
        <v>19</v>
      </c>
      <c r="Z30" s="11">
        <v>10</v>
      </c>
      <c r="AA30" s="7">
        <v>9</v>
      </c>
      <c r="AB30" s="7">
        <v>8</v>
      </c>
      <c r="AC30" s="7">
        <v>29</v>
      </c>
      <c r="AD30" s="30">
        <v>14</v>
      </c>
      <c r="AE30" s="32">
        <v>48</v>
      </c>
      <c r="AF30" s="7">
        <v>37</v>
      </c>
      <c r="AG30" s="478">
        <v>10</v>
      </c>
      <c r="AH30" s="32">
        <v>10</v>
      </c>
      <c r="AI30" s="32">
        <v>9</v>
      </c>
      <c r="AJ30" s="32">
        <v>26</v>
      </c>
      <c r="AK30" s="32">
        <v>18</v>
      </c>
      <c r="AL30" s="32">
        <v>47</v>
      </c>
      <c r="AM30" s="62">
        <v>37</v>
      </c>
      <c r="AN30" s="11">
        <v>9</v>
      </c>
      <c r="AO30" s="7">
        <v>8</v>
      </c>
      <c r="AP30" s="7">
        <v>10</v>
      </c>
      <c r="AQ30" s="7">
        <v>20</v>
      </c>
      <c r="AR30" s="7">
        <v>45</v>
      </c>
      <c r="AS30" s="7">
        <v>38</v>
      </c>
      <c r="AT30" s="371">
        <v>48</v>
      </c>
      <c r="AU30" s="11">
        <v>8</v>
      </c>
      <c r="AV30" s="7">
        <v>7</v>
      </c>
      <c r="AW30" s="7">
        <v>9</v>
      </c>
      <c r="AX30" s="7">
        <v>40</v>
      </c>
      <c r="AY30" s="7">
        <v>18</v>
      </c>
      <c r="AZ30" s="7">
        <v>36</v>
      </c>
      <c r="BA30" s="371">
        <v>31</v>
      </c>
      <c r="BB30" s="11"/>
      <c r="BC30" s="7"/>
      <c r="BD30" s="7"/>
      <c r="BE30" s="7"/>
      <c r="BF30" s="7"/>
      <c r="BG30" s="11"/>
      <c r="BH30" s="7"/>
      <c r="BI30" s="7"/>
      <c r="BJ30" s="7"/>
      <c r="BK30" s="371"/>
      <c r="BL30" s="11"/>
      <c r="BM30" s="7"/>
      <c r="BN30" s="7"/>
      <c r="BO30" s="7"/>
      <c r="BP30" s="7"/>
      <c r="BQ30" s="11">
        <v>340</v>
      </c>
      <c r="BR30" s="62">
        <v>310</v>
      </c>
      <c r="BS30" s="1"/>
      <c r="BT30" s="1"/>
      <c r="BU30" s="23"/>
      <c r="BV30" s="1"/>
      <c r="BW30" s="1"/>
      <c r="CI30" s="14"/>
      <c r="CJ30" s="14">
        <f t="shared" si="0"/>
        <v>324</v>
      </c>
      <c r="CK30" s="22">
        <f t="shared" si="1"/>
        <v>87</v>
      </c>
      <c r="CL30" s="22">
        <f t="shared" si="2"/>
        <v>18</v>
      </c>
      <c r="CM30" s="14">
        <f t="shared" si="3"/>
        <v>43</v>
      </c>
      <c r="CN30" s="22">
        <f t="shared" si="4"/>
        <v>9</v>
      </c>
      <c r="CO30" s="14" t="e">
        <f>IF(AND(#REF!="",#REF!="",#REF!="",#REF!=""),"",SUM(#REF!,#REF!,#REF!,#REF!,#REF!))</f>
        <v>#REF!</v>
      </c>
      <c r="CP30" s="22" t="str">
        <f t="shared" si="5"/>
        <v/>
      </c>
      <c r="CQ30" s="14">
        <f t="shared" si="6"/>
        <v>70</v>
      </c>
      <c r="CR30" s="22">
        <f t="shared" si="7"/>
        <v>14</v>
      </c>
      <c r="CS30" s="14">
        <f t="shared" si="8"/>
        <v>73</v>
      </c>
      <c r="CT30" s="22">
        <f t="shared" si="9"/>
        <v>15</v>
      </c>
      <c r="CU30" s="14" t="e">
        <f>IF(AND(#REF!="",#REF!="",#REF!="",#REF!=""),"",SUM(#REF!,#REF!,#REF!,#REF!,#REF!))</f>
        <v>#REF!</v>
      </c>
      <c r="CV30" s="22" t="str">
        <f t="shared" si="10"/>
        <v/>
      </c>
      <c r="CW30" s="22"/>
      <c r="CX30" s="22"/>
    </row>
    <row r="31" spans="1:102" ht="21.95" customHeight="1">
      <c r="A31" s="233">
        <v>25</v>
      </c>
      <c r="B31" s="234">
        <v>3</v>
      </c>
      <c r="C31" s="235" t="s">
        <v>3</v>
      </c>
      <c r="D31" s="236">
        <v>950</v>
      </c>
      <c r="E31" s="237" t="s">
        <v>69</v>
      </c>
      <c r="F31" s="238" t="s">
        <v>194</v>
      </c>
      <c r="G31" s="238" t="s">
        <v>195</v>
      </c>
      <c r="H31" s="239" t="s">
        <v>196</v>
      </c>
      <c r="I31" s="240">
        <v>325</v>
      </c>
      <c r="J31" s="241" t="s">
        <v>6</v>
      </c>
      <c r="K31" s="242" t="s">
        <v>5</v>
      </c>
      <c r="L31" s="11">
        <v>9</v>
      </c>
      <c r="M31" s="7">
        <v>8</v>
      </c>
      <c r="N31" s="7">
        <v>10</v>
      </c>
      <c r="O31" s="7">
        <v>40</v>
      </c>
      <c r="P31" s="30">
        <v>19</v>
      </c>
      <c r="Q31" s="32">
        <v>45</v>
      </c>
      <c r="R31" s="371">
        <v>37</v>
      </c>
      <c r="S31" s="476">
        <v>5</v>
      </c>
      <c r="T31" s="477">
        <v>4</v>
      </c>
      <c r="U31" s="7">
        <v>5</v>
      </c>
      <c r="V31" s="7">
        <v>21</v>
      </c>
      <c r="W31" s="34">
        <v>9</v>
      </c>
      <c r="X31" s="32">
        <v>24</v>
      </c>
      <c r="Y31" s="371">
        <v>19</v>
      </c>
      <c r="Z31" s="11">
        <v>10</v>
      </c>
      <c r="AA31" s="7">
        <v>9</v>
      </c>
      <c r="AB31" s="7">
        <v>8</v>
      </c>
      <c r="AC31" s="7">
        <v>29</v>
      </c>
      <c r="AD31" s="30">
        <v>14</v>
      </c>
      <c r="AE31" s="32">
        <v>49</v>
      </c>
      <c r="AF31" s="7">
        <v>37</v>
      </c>
      <c r="AG31" s="478">
        <v>10</v>
      </c>
      <c r="AH31" s="32">
        <v>10</v>
      </c>
      <c r="AI31" s="32">
        <v>9</v>
      </c>
      <c r="AJ31" s="32">
        <v>26</v>
      </c>
      <c r="AK31" s="32">
        <v>18</v>
      </c>
      <c r="AL31" s="32">
        <v>49</v>
      </c>
      <c r="AM31" s="62">
        <v>37</v>
      </c>
      <c r="AN31" s="11">
        <v>9</v>
      </c>
      <c r="AO31" s="7">
        <v>8</v>
      </c>
      <c r="AP31" s="7">
        <v>10</v>
      </c>
      <c r="AQ31" s="7">
        <v>20</v>
      </c>
      <c r="AR31" s="7">
        <v>45</v>
      </c>
      <c r="AS31" s="7">
        <v>38</v>
      </c>
      <c r="AT31" s="371">
        <v>48</v>
      </c>
      <c r="AU31" s="11">
        <v>8</v>
      </c>
      <c r="AV31" s="7">
        <v>7</v>
      </c>
      <c r="AW31" s="7">
        <v>9</v>
      </c>
      <c r="AX31" s="7">
        <v>40</v>
      </c>
      <c r="AY31" s="7">
        <v>18</v>
      </c>
      <c r="AZ31" s="7">
        <v>35</v>
      </c>
      <c r="BA31" s="371">
        <v>30</v>
      </c>
      <c r="BB31" s="11"/>
      <c r="BC31" s="7"/>
      <c r="BD31" s="7"/>
      <c r="BE31" s="7"/>
      <c r="BF31" s="7"/>
      <c r="BG31" s="11"/>
      <c r="BH31" s="7"/>
      <c r="BI31" s="7"/>
      <c r="BJ31" s="7"/>
      <c r="BK31" s="371"/>
      <c r="BL31" s="11"/>
      <c r="BM31" s="7"/>
      <c r="BN31" s="7"/>
      <c r="BO31" s="7"/>
      <c r="BP31" s="7"/>
      <c r="BQ31" s="11">
        <v>340</v>
      </c>
      <c r="BR31" s="62">
        <v>310</v>
      </c>
      <c r="BS31" s="1"/>
      <c r="BT31" s="1"/>
      <c r="BU31" s="23"/>
      <c r="BV31" s="1"/>
      <c r="BW31" s="1"/>
      <c r="CI31" s="14"/>
      <c r="CJ31" s="14">
        <f t="shared" si="0"/>
        <v>325</v>
      </c>
      <c r="CK31" s="22">
        <f t="shared" si="1"/>
        <v>86</v>
      </c>
      <c r="CL31" s="22">
        <f t="shared" si="2"/>
        <v>18</v>
      </c>
      <c r="CM31" s="14">
        <f t="shared" si="3"/>
        <v>44</v>
      </c>
      <c r="CN31" s="22">
        <f t="shared" si="4"/>
        <v>9</v>
      </c>
      <c r="CO31" s="14" t="e">
        <f>IF(AND(#REF!="",#REF!="",#REF!="",#REF!=""),"",SUM(#REF!,#REF!,#REF!,#REF!,#REF!))</f>
        <v>#REF!</v>
      </c>
      <c r="CP31" s="22" t="str">
        <f t="shared" si="5"/>
        <v/>
      </c>
      <c r="CQ31" s="14">
        <f t="shared" si="6"/>
        <v>70</v>
      </c>
      <c r="CR31" s="22">
        <f t="shared" si="7"/>
        <v>14</v>
      </c>
      <c r="CS31" s="14">
        <f t="shared" si="8"/>
        <v>73</v>
      </c>
      <c r="CT31" s="22">
        <f t="shared" si="9"/>
        <v>15</v>
      </c>
      <c r="CU31" s="14" t="e">
        <f>IF(AND(#REF!="",#REF!="",#REF!="",#REF!=""),"",SUM(#REF!,#REF!,#REF!,#REF!,#REF!))</f>
        <v>#REF!</v>
      </c>
      <c r="CV31" s="22" t="str">
        <f t="shared" si="10"/>
        <v/>
      </c>
      <c r="CW31" s="22"/>
      <c r="CX31" s="22"/>
    </row>
    <row r="32" spans="1:102" ht="21.95" customHeight="1">
      <c r="A32" s="233">
        <v>26</v>
      </c>
      <c r="B32" s="234">
        <v>3</v>
      </c>
      <c r="C32" s="235" t="s">
        <v>3</v>
      </c>
      <c r="D32" s="236">
        <v>945</v>
      </c>
      <c r="E32" s="237" t="s">
        <v>70</v>
      </c>
      <c r="F32" s="238" t="s">
        <v>197</v>
      </c>
      <c r="G32" s="238" t="s">
        <v>198</v>
      </c>
      <c r="H32" s="239" t="s">
        <v>199</v>
      </c>
      <c r="I32" s="240">
        <v>326</v>
      </c>
      <c r="J32" s="241" t="s">
        <v>6</v>
      </c>
      <c r="K32" s="242" t="s">
        <v>5</v>
      </c>
      <c r="L32" s="11">
        <v>9</v>
      </c>
      <c r="M32" s="7">
        <v>8</v>
      </c>
      <c r="N32" s="7">
        <v>10</v>
      </c>
      <c r="O32" s="7">
        <v>35</v>
      </c>
      <c r="P32" s="30">
        <v>19</v>
      </c>
      <c r="Q32" s="32">
        <v>41</v>
      </c>
      <c r="R32" s="371">
        <v>37</v>
      </c>
      <c r="S32" s="476">
        <v>5</v>
      </c>
      <c r="T32" s="477">
        <v>4</v>
      </c>
      <c r="U32" s="7">
        <v>5</v>
      </c>
      <c r="V32" s="7">
        <v>23</v>
      </c>
      <c r="W32" s="34">
        <v>9</v>
      </c>
      <c r="X32" s="32">
        <v>24</v>
      </c>
      <c r="Y32" s="371">
        <v>19</v>
      </c>
      <c r="Z32" s="11">
        <v>10</v>
      </c>
      <c r="AA32" s="7">
        <v>9</v>
      </c>
      <c r="AB32" s="7">
        <v>8</v>
      </c>
      <c r="AC32" s="7">
        <v>29</v>
      </c>
      <c r="AD32" s="30">
        <v>14</v>
      </c>
      <c r="AE32" s="32">
        <v>50</v>
      </c>
      <c r="AF32" s="7">
        <v>37</v>
      </c>
      <c r="AG32" s="478">
        <v>10</v>
      </c>
      <c r="AH32" s="32">
        <v>10</v>
      </c>
      <c r="AI32" s="32">
        <v>9</v>
      </c>
      <c r="AJ32" s="32">
        <v>26</v>
      </c>
      <c r="AK32" s="32">
        <v>18</v>
      </c>
      <c r="AL32" s="32">
        <v>58</v>
      </c>
      <c r="AM32" s="62">
        <v>37</v>
      </c>
      <c r="AN32" s="11">
        <v>9</v>
      </c>
      <c r="AO32" s="7">
        <v>8</v>
      </c>
      <c r="AP32" s="7">
        <v>10</v>
      </c>
      <c r="AQ32" s="7">
        <v>20</v>
      </c>
      <c r="AR32" s="7">
        <v>45</v>
      </c>
      <c r="AS32" s="7">
        <v>38</v>
      </c>
      <c r="AT32" s="371">
        <v>48</v>
      </c>
      <c r="AU32" s="11">
        <v>8</v>
      </c>
      <c r="AV32" s="7">
        <v>7</v>
      </c>
      <c r="AW32" s="7">
        <v>9</v>
      </c>
      <c r="AX32" s="7">
        <v>40</v>
      </c>
      <c r="AY32" s="7">
        <v>18</v>
      </c>
      <c r="AZ32" s="7">
        <v>58</v>
      </c>
      <c r="BA32" s="371">
        <v>32</v>
      </c>
      <c r="BB32" s="11"/>
      <c r="BC32" s="7"/>
      <c r="BD32" s="7"/>
      <c r="BE32" s="7"/>
      <c r="BF32" s="7"/>
      <c r="BG32" s="11"/>
      <c r="BH32" s="7"/>
      <c r="BI32" s="7"/>
      <c r="BJ32" s="7"/>
      <c r="BK32" s="371"/>
      <c r="BL32" s="11"/>
      <c r="BM32" s="7"/>
      <c r="BN32" s="7"/>
      <c r="BO32" s="7"/>
      <c r="BP32" s="7"/>
      <c r="BQ32" s="11">
        <v>340</v>
      </c>
      <c r="BR32" s="62">
        <v>310</v>
      </c>
      <c r="BS32" s="1"/>
      <c r="BT32" s="1"/>
      <c r="BU32" s="23"/>
      <c r="BV32" s="1"/>
      <c r="BW32" s="1"/>
      <c r="CI32" s="14"/>
      <c r="CJ32" s="14">
        <f t="shared" si="0"/>
        <v>326</v>
      </c>
      <c r="CK32" s="22">
        <f t="shared" si="1"/>
        <v>81</v>
      </c>
      <c r="CL32" s="22">
        <f t="shared" si="2"/>
        <v>17</v>
      </c>
      <c r="CM32" s="14">
        <f t="shared" si="3"/>
        <v>46</v>
      </c>
      <c r="CN32" s="22">
        <f t="shared" si="4"/>
        <v>10</v>
      </c>
      <c r="CO32" s="14" t="e">
        <f>IF(AND(#REF!="",#REF!="",#REF!="",#REF!=""),"",SUM(#REF!,#REF!,#REF!,#REF!,#REF!))</f>
        <v>#REF!</v>
      </c>
      <c r="CP32" s="22" t="str">
        <f t="shared" si="5"/>
        <v/>
      </c>
      <c r="CQ32" s="14">
        <f t="shared" si="6"/>
        <v>70</v>
      </c>
      <c r="CR32" s="22">
        <f t="shared" si="7"/>
        <v>14</v>
      </c>
      <c r="CS32" s="14">
        <f t="shared" si="8"/>
        <v>73</v>
      </c>
      <c r="CT32" s="22">
        <f t="shared" si="9"/>
        <v>15</v>
      </c>
      <c r="CU32" s="14" t="e">
        <f>IF(AND(#REF!="",#REF!="",#REF!="",#REF!=""),"",SUM(#REF!,#REF!,#REF!,#REF!,#REF!))</f>
        <v>#REF!</v>
      </c>
      <c r="CV32" s="22" t="str">
        <f t="shared" si="10"/>
        <v/>
      </c>
      <c r="CW32" s="22"/>
      <c r="CX32" s="22"/>
    </row>
    <row r="33" spans="1:102" ht="21.95" customHeight="1">
      <c r="A33" s="233">
        <v>27</v>
      </c>
      <c r="B33" s="234">
        <v>3</v>
      </c>
      <c r="C33" s="235" t="s">
        <v>3</v>
      </c>
      <c r="D33" s="236">
        <v>928</v>
      </c>
      <c r="E33" s="237">
        <v>42676</v>
      </c>
      <c r="F33" s="238" t="s">
        <v>200</v>
      </c>
      <c r="G33" s="238" t="s">
        <v>201</v>
      </c>
      <c r="H33" s="239" t="s">
        <v>24</v>
      </c>
      <c r="I33" s="240">
        <v>327</v>
      </c>
      <c r="J33" s="241" t="s">
        <v>6</v>
      </c>
      <c r="K33" s="242" t="s">
        <v>5</v>
      </c>
      <c r="L33" s="11">
        <v>9</v>
      </c>
      <c r="M33" s="7">
        <v>8</v>
      </c>
      <c r="N33" s="7">
        <v>10</v>
      </c>
      <c r="O33" s="7">
        <v>36</v>
      </c>
      <c r="P33" s="30">
        <v>19</v>
      </c>
      <c r="Q33" s="32">
        <v>47</v>
      </c>
      <c r="R33" s="371">
        <v>37</v>
      </c>
      <c r="S33" s="476">
        <v>5</v>
      </c>
      <c r="T33" s="477">
        <v>4</v>
      </c>
      <c r="U33" s="7">
        <v>5</v>
      </c>
      <c r="V33" s="7">
        <v>21</v>
      </c>
      <c r="W33" s="34">
        <v>9</v>
      </c>
      <c r="X33" s="32">
        <v>24</v>
      </c>
      <c r="Y33" s="371">
        <v>19</v>
      </c>
      <c r="Z33" s="11">
        <v>10</v>
      </c>
      <c r="AA33" s="7">
        <v>9</v>
      </c>
      <c r="AB33" s="7">
        <v>8</v>
      </c>
      <c r="AC33" s="7">
        <v>29</v>
      </c>
      <c r="AD33" s="30">
        <v>14</v>
      </c>
      <c r="AE33" s="32">
        <v>51</v>
      </c>
      <c r="AF33" s="7">
        <v>37</v>
      </c>
      <c r="AG33" s="478">
        <v>10</v>
      </c>
      <c r="AH33" s="32">
        <v>10</v>
      </c>
      <c r="AI33" s="32">
        <v>9</v>
      </c>
      <c r="AJ33" s="32">
        <v>36</v>
      </c>
      <c r="AK33" s="32">
        <v>18</v>
      </c>
      <c r="AL33" s="32">
        <v>58</v>
      </c>
      <c r="AM33" s="62">
        <v>37</v>
      </c>
      <c r="AN33" s="11">
        <v>9</v>
      </c>
      <c r="AO33" s="7">
        <v>8</v>
      </c>
      <c r="AP33" s="7">
        <v>10</v>
      </c>
      <c r="AQ33" s="7">
        <v>20</v>
      </c>
      <c r="AR33" s="7">
        <v>45</v>
      </c>
      <c r="AS33" s="7">
        <v>38</v>
      </c>
      <c r="AT33" s="371">
        <v>48</v>
      </c>
      <c r="AU33" s="11">
        <v>8</v>
      </c>
      <c r="AV33" s="7">
        <v>7</v>
      </c>
      <c r="AW33" s="7">
        <v>9</v>
      </c>
      <c r="AX33" s="7">
        <v>40</v>
      </c>
      <c r="AY33" s="7">
        <v>18</v>
      </c>
      <c r="AZ33" s="7">
        <v>54</v>
      </c>
      <c r="BA33" s="371">
        <v>35</v>
      </c>
      <c r="BB33" s="11"/>
      <c r="BC33" s="7"/>
      <c r="BD33" s="7"/>
      <c r="BE33" s="7"/>
      <c r="BF33" s="7"/>
      <c r="BG33" s="11"/>
      <c r="BH33" s="7"/>
      <c r="BI33" s="7"/>
      <c r="BJ33" s="7"/>
      <c r="BK33" s="371"/>
      <c r="BL33" s="11"/>
      <c r="BM33" s="7"/>
      <c r="BN33" s="7"/>
      <c r="BO33" s="7"/>
      <c r="BP33" s="7"/>
      <c r="BQ33" s="11">
        <v>340</v>
      </c>
      <c r="BR33" s="62">
        <v>310</v>
      </c>
      <c r="BS33" s="1"/>
      <c r="BT33" s="1"/>
      <c r="BU33" s="23"/>
      <c r="BV33" s="1"/>
      <c r="BW33" s="1"/>
      <c r="CI33" s="14"/>
      <c r="CJ33" s="14">
        <f t="shared" si="0"/>
        <v>327</v>
      </c>
      <c r="CK33" s="22">
        <f t="shared" si="1"/>
        <v>82</v>
      </c>
      <c r="CL33" s="22">
        <f t="shared" si="2"/>
        <v>17</v>
      </c>
      <c r="CM33" s="14">
        <f t="shared" si="3"/>
        <v>44</v>
      </c>
      <c r="CN33" s="22">
        <f t="shared" si="4"/>
        <v>9</v>
      </c>
      <c r="CO33" s="14" t="e">
        <f>IF(AND(#REF!="",#REF!="",#REF!="",#REF!=""),"",SUM(#REF!,#REF!,#REF!,#REF!,#REF!))</f>
        <v>#REF!</v>
      </c>
      <c r="CP33" s="22" t="str">
        <f t="shared" si="5"/>
        <v/>
      </c>
      <c r="CQ33" s="14">
        <f t="shared" si="6"/>
        <v>70</v>
      </c>
      <c r="CR33" s="22">
        <f t="shared" si="7"/>
        <v>14</v>
      </c>
      <c r="CS33" s="14">
        <f t="shared" si="8"/>
        <v>83</v>
      </c>
      <c r="CT33" s="22">
        <f t="shared" si="9"/>
        <v>17</v>
      </c>
      <c r="CU33" s="14" t="e">
        <f>IF(AND(#REF!="",#REF!="",#REF!="",#REF!=""),"",SUM(#REF!,#REF!,#REF!,#REF!,#REF!))</f>
        <v>#REF!</v>
      </c>
      <c r="CV33" s="22" t="str">
        <f t="shared" si="10"/>
        <v/>
      </c>
      <c r="CW33" s="22"/>
      <c r="CX33" s="22"/>
    </row>
    <row r="34" spans="1:102" ht="21.95" customHeight="1">
      <c r="A34" s="233">
        <v>28</v>
      </c>
      <c r="B34" s="234">
        <v>3</v>
      </c>
      <c r="C34" s="235" t="s">
        <v>3</v>
      </c>
      <c r="D34" s="236">
        <v>947</v>
      </c>
      <c r="E34" s="237" t="s">
        <v>71</v>
      </c>
      <c r="F34" s="238" t="s">
        <v>202</v>
      </c>
      <c r="G34" s="238" t="s">
        <v>203</v>
      </c>
      <c r="H34" s="239" t="s">
        <v>22</v>
      </c>
      <c r="I34" s="240">
        <v>328</v>
      </c>
      <c r="J34" s="241" t="s">
        <v>6</v>
      </c>
      <c r="K34" s="242" t="s">
        <v>5</v>
      </c>
      <c r="L34" s="11">
        <v>9</v>
      </c>
      <c r="M34" s="7">
        <v>8</v>
      </c>
      <c r="N34" s="7">
        <v>10</v>
      </c>
      <c r="O34" s="7">
        <v>35</v>
      </c>
      <c r="P34" s="30">
        <v>19</v>
      </c>
      <c r="Q34" s="32">
        <v>48</v>
      </c>
      <c r="R34" s="371">
        <v>37</v>
      </c>
      <c r="S34" s="476">
        <v>5</v>
      </c>
      <c r="T34" s="477">
        <v>4</v>
      </c>
      <c r="U34" s="7">
        <v>5</v>
      </c>
      <c r="V34" s="7">
        <v>22</v>
      </c>
      <c r="W34" s="34">
        <v>9</v>
      </c>
      <c r="X34" s="32">
        <v>24</v>
      </c>
      <c r="Y34" s="371">
        <v>19</v>
      </c>
      <c r="Z34" s="11">
        <v>10</v>
      </c>
      <c r="AA34" s="7">
        <v>9</v>
      </c>
      <c r="AB34" s="7">
        <v>8</v>
      </c>
      <c r="AC34" s="7">
        <v>29</v>
      </c>
      <c r="AD34" s="30">
        <v>14</v>
      </c>
      <c r="AE34" s="32">
        <v>52</v>
      </c>
      <c r="AF34" s="7">
        <v>37</v>
      </c>
      <c r="AG34" s="478">
        <v>10</v>
      </c>
      <c r="AH34" s="32">
        <v>10</v>
      </c>
      <c r="AI34" s="32">
        <v>9</v>
      </c>
      <c r="AJ34" s="32">
        <v>32</v>
      </c>
      <c r="AK34" s="32">
        <v>18</v>
      </c>
      <c r="AL34" s="32">
        <v>59</v>
      </c>
      <c r="AM34" s="62">
        <v>37</v>
      </c>
      <c r="AN34" s="11">
        <v>9</v>
      </c>
      <c r="AO34" s="7">
        <v>8</v>
      </c>
      <c r="AP34" s="7">
        <v>10</v>
      </c>
      <c r="AQ34" s="7">
        <v>20</v>
      </c>
      <c r="AR34" s="7">
        <v>45</v>
      </c>
      <c r="AS34" s="7">
        <v>38</v>
      </c>
      <c r="AT34" s="371">
        <v>48</v>
      </c>
      <c r="AU34" s="11">
        <v>8</v>
      </c>
      <c r="AV34" s="7">
        <v>7</v>
      </c>
      <c r="AW34" s="7">
        <v>9</v>
      </c>
      <c r="AX34" s="7">
        <v>40</v>
      </c>
      <c r="AY34" s="7">
        <v>18</v>
      </c>
      <c r="AZ34" s="7">
        <v>51</v>
      </c>
      <c r="BA34" s="371">
        <v>36</v>
      </c>
      <c r="BB34" s="11"/>
      <c r="BC34" s="7"/>
      <c r="BD34" s="7"/>
      <c r="BE34" s="7"/>
      <c r="BF34" s="7"/>
      <c r="BG34" s="11"/>
      <c r="BH34" s="7"/>
      <c r="BI34" s="7"/>
      <c r="BJ34" s="7"/>
      <c r="BK34" s="371"/>
      <c r="BL34" s="11"/>
      <c r="BM34" s="7"/>
      <c r="BN34" s="7"/>
      <c r="BO34" s="7"/>
      <c r="BP34" s="7"/>
      <c r="BQ34" s="11">
        <v>340</v>
      </c>
      <c r="BR34" s="62">
        <v>310</v>
      </c>
      <c r="BS34" s="1"/>
      <c r="BT34" s="1"/>
      <c r="BU34" s="23"/>
      <c r="BV34" s="1"/>
      <c r="BW34" s="1"/>
      <c r="CI34" s="14"/>
      <c r="CJ34" s="14">
        <f t="shared" si="0"/>
        <v>328</v>
      </c>
      <c r="CK34" s="22">
        <f t="shared" si="1"/>
        <v>81</v>
      </c>
      <c r="CL34" s="22">
        <f t="shared" si="2"/>
        <v>17</v>
      </c>
      <c r="CM34" s="14">
        <f t="shared" si="3"/>
        <v>45</v>
      </c>
      <c r="CN34" s="22">
        <f t="shared" si="4"/>
        <v>9</v>
      </c>
      <c r="CO34" s="14" t="e">
        <f>IF(AND(#REF!="",#REF!="",#REF!="",#REF!=""),"",SUM(#REF!,#REF!,#REF!,#REF!,#REF!))</f>
        <v>#REF!</v>
      </c>
      <c r="CP34" s="22" t="str">
        <f t="shared" si="5"/>
        <v/>
      </c>
      <c r="CQ34" s="14">
        <f t="shared" si="6"/>
        <v>70</v>
      </c>
      <c r="CR34" s="22">
        <f t="shared" si="7"/>
        <v>14</v>
      </c>
      <c r="CS34" s="14">
        <f t="shared" si="8"/>
        <v>79</v>
      </c>
      <c r="CT34" s="22">
        <f t="shared" si="9"/>
        <v>16</v>
      </c>
      <c r="CU34" s="14" t="e">
        <f>IF(AND(#REF!="",#REF!="",#REF!="",#REF!=""),"",SUM(#REF!,#REF!,#REF!,#REF!,#REF!))</f>
        <v>#REF!</v>
      </c>
      <c r="CV34" s="22" t="str">
        <f t="shared" si="10"/>
        <v/>
      </c>
      <c r="CW34" s="22"/>
      <c r="CX34" s="22"/>
    </row>
    <row r="35" spans="1:102" ht="21.95" customHeight="1">
      <c r="A35" s="233">
        <v>29</v>
      </c>
      <c r="B35" s="234">
        <v>3</v>
      </c>
      <c r="C35" s="235" t="s">
        <v>3</v>
      </c>
      <c r="D35" s="236">
        <v>930</v>
      </c>
      <c r="E35" s="237" t="s">
        <v>72</v>
      </c>
      <c r="F35" s="238" t="s">
        <v>204</v>
      </c>
      <c r="G35" s="238" t="s">
        <v>205</v>
      </c>
      <c r="H35" s="239" t="s">
        <v>206</v>
      </c>
      <c r="I35" s="240">
        <v>329</v>
      </c>
      <c r="J35" s="241" t="s">
        <v>6</v>
      </c>
      <c r="K35" s="242" t="s">
        <v>5</v>
      </c>
      <c r="L35" s="11">
        <v>9</v>
      </c>
      <c r="M35" s="7">
        <v>8</v>
      </c>
      <c r="N35" s="7">
        <v>10</v>
      </c>
      <c r="O35" s="7">
        <v>38</v>
      </c>
      <c r="P35" s="30">
        <v>19</v>
      </c>
      <c r="Q35" s="32">
        <v>49</v>
      </c>
      <c r="R35" s="371">
        <v>37</v>
      </c>
      <c r="S35" s="476">
        <v>5</v>
      </c>
      <c r="T35" s="477">
        <v>4</v>
      </c>
      <c r="U35" s="7">
        <v>5</v>
      </c>
      <c r="V35" s="7">
        <v>22</v>
      </c>
      <c r="W35" s="34">
        <v>9</v>
      </c>
      <c r="X35" s="32">
        <v>24</v>
      </c>
      <c r="Y35" s="371">
        <v>19</v>
      </c>
      <c r="Z35" s="11">
        <v>10</v>
      </c>
      <c r="AA35" s="7">
        <v>9</v>
      </c>
      <c r="AB35" s="7">
        <v>8</v>
      </c>
      <c r="AC35" s="7">
        <v>29</v>
      </c>
      <c r="AD35" s="30">
        <v>14</v>
      </c>
      <c r="AE35" s="32">
        <v>53</v>
      </c>
      <c r="AF35" s="7">
        <v>37</v>
      </c>
      <c r="AG35" s="478">
        <v>10</v>
      </c>
      <c r="AH35" s="32">
        <v>10</v>
      </c>
      <c r="AI35" s="32">
        <v>9</v>
      </c>
      <c r="AJ35" s="32">
        <v>35</v>
      </c>
      <c r="AK35" s="32">
        <v>18</v>
      </c>
      <c r="AL35" s="32">
        <v>57</v>
      </c>
      <c r="AM35" s="62">
        <v>37</v>
      </c>
      <c r="AN35" s="11">
        <v>9</v>
      </c>
      <c r="AO35" s="7">
        <v>8</v>
      </c>
      <c r="AP35" s="7">
        <v>10</v>
      </c>
      <c r="AQ35" s="7">
        <v>20</v>
      </c>
      <c r="AR35" s="7">
        <v>45</v>
      </c>
      <c r="AS35" s="7">
        <v>38</v>
      </c>
      <c r="AT35" s="371">
        <v>48</v>
      </c>
      <c r="AU35" s="11">
        <v>8</v>
      </c>
      <c r="AV35" s="7">
        <v>7</v>
      </c>
      <c r="AW35" s="7">
        <v>9</v>
      </c>
      <c r="AX35" s="7">
        <v>40</v>
      </c>
      <c r="AY35" s="7">
        <v>18</v>
      </c>
      <c r="AZ35" s="7">
        <v>50</v>
      </c>
      <c r="BA35" s="371">
        <v>39</v>
      </c>
      <c r="BB35" s="11"/>
      <c r="BC35" s="7"/>
      <c r="BD35" s="7"/>
      <c r="BE35" s="7"/>
      <c r="BF35" s="7"/>
      <c r="BG35" s="11"/>
      <c r="BH35" s="7"/>
      <c r="BI35" s="7"/>
      <c r="BJ35" s="7"/>
      <c r="BK35" s="371"/>
      <c r="BL35" s="11"/>
      <c r="BM35" s="7"/>
      <c r="BN35" s="7"/>
      <c r="BO35" s="7"/>
      <c r="BP35" s="7"/>
      <c r="BQ35" s="11">
        <v>340</v>
      </c>
      <c r="BR35" s="62">
        <v>310</v>
      </c>
      <c r="BS35" s="1"/>
      <c r="BT35" s="1"/>
      <c r="BU35" s="23"/>
      <c r="BV35" s="1"/>
      <c r="BW35" s="1"/>
      <c r="CI35" s="14"/>
      <c r="CJ35" s="14">
        <f t="shared" si="0"/>
        <v>329</v>
      </c>
      <c r="CK35" s="22">
        <f t="shared" si="1"/>
        <v>84</v>
      </c>
      <c r="CL35" s="22">
        <f t="shared" si="2"/>
        <v>17</v>
      </c>
      <c r="CM35" s="14">
        <f t="shared" si="3"/>
        <v>45</v>
      </c>
      <c r="CN35" s="22">
        <f t="shared" si="4"/>
        <v>9</v>
      </c>
      <c r="CO35" s="14" t="e">
        <f>IF(AND(#REF!="",#REF!="",#REF!="",#REF!=""),"",SUM(#REF!,#REF!,#REF!,#REF!,#REF!))</f>
        <v>#REF!</v>
      </c>
      <c r="CP35" s="22" t="str">
        <f t="shared" si="5"/>
        <v/>
      </c>
      <c r="CQ35" s="14">
        <f t="shared" si="6"/>
        <v>70</v>
      </c>
      <c r="CR35" s="22">
        <f t="shared" si="7"/>
        <v>14</v>
      </c>
      <c r="CS35" s="14">
        <f t="shared" si="8"/>
        <v>82</v>
      </c>
      <c r="CT35" s="22">
        <f t="shared" si="9"/>
        <v>17</v>
      </c>
      <c r="CU35" s="14" t="e">
        <f>IF(AND(#REF!="",#REF!="",#REF!="",#REF!=""),"",SUM(#REF!,#REF!,#REF!,#REF!,#REF!))</f>
        <v>#REF!</v>
      </c>
      <c r="CV35" s="22" t="str">
        <f t="shared" si="10"/>
        <v/>
      </c>
      <c r="CW35" s="22"/>
      <c r="CX35" s="22"/>
    </row>
    <row r="36" spans="1:102" ht="21.95" customHeight="1">
      <c r="A36" s="233">
        <v>30</v>
      </c>
      <c r="B36" s="234">
        <v>3</v>
      </c>
      <c r="C36" s="235" t="s">
        <v>3</v>
      </c>
      <c r="D36" s="236">
        <v>941</v>
      </c>
      <c r="E36" s="237">
        <v>42219</v>
      </c>
      <c r="F36" s="238" t="s">
        <v>207</v>
      </c>
      <c r="G36" s="238" t="s">
        <v>208</v>
      </c>
      <c r="H36" s="239" t="s">
        <v>209</v>
      </c>
      <c r="I36" s="240">
        <v>330</v>
      </c>
      <c r="J36" s="241" t="s">
        <v>4</v>
      </c>
      <c r="K36" s="242" t="s">
        <v>8</v>
      </c>
      <c r="L36" s="11">
        <v>9</v>
      </c>
      <c r="M36" s="7">
        <v>8</v>
      </c>
      <c r="N36" s="7">
        <v>10</v>
      </c>
      <c r="O36" s="7">
        <v>39</v>
      </c>
      <c r="P36" s="30">
        <v>19</v>
      </c>
      <c r="Q36" s="32">
        <v>58</v>
      </c>
      <c r="R36" s="371">
        <v>37</v>
      </c>
      <c r="S36" s="476">
        <v>5</v>
      </c>
      <c r="T36" s="477">
        <v>4</v>
      </c>
      <c r="U36" s="7">
        <v>5</v>
      </c>
      <c r="V36" s="7">
        <v>23</v>
      </c>
      <c r="W36" s="34">
        <v>9</v>
      </c>
      <c r="X36" s="32">
        <v>24</v>
      </c>
      <c r="Y36" s="371">
        <v>19</v>
      </c>
      <c r="Z36" s="11">
        <v>10</v>
      </c>
      <c r="AA36" s="7">
        <v>9</v>
      </c>
      <c r="AB36" s="7">
        <v>8</v>
      </c>
      <c r="AC36" s="7">
        <v>29</v>
      </c>
      <c r="AD36" s="30">
        <v>14</v>
      </c>
      <c r="AE36" s="32">
        <v>54</v>
      </c>
      <c r="AF36" s="7">
        <v>37</v>
      </c>
      <c r="AG36" s="478">
        <v>10</v>
      </c>
      <c r="AH36" s="32">
        <v>10</v>
      </c>
      <c r="AI36" s="32">
        <v>9</v>
      </c>
      <c r="AJ36" s="32">
        <v>36</v>
      </c>
      <c r="AK36" s="32">
        <v>18</v>
      </c>
      <c r="AL36" s="32">
        <v>27</v>
      </c>
      <c r="AM36" s="62">
        <v>37</v>
      </c>
      <c r="AN36" s="11">
        <v>9</v>
      </c>
      <c r="AO36" s="7">
        <v>8</v>
      </c>
      <c r="AP36" s="7">
        <v>10</v>
      </c>
      <c r="AQ36" s="7">
        <v>20</v>
      </c>
      <c r="AR36" s="7">
        <v>45</v>
      </c>
      <c r="AS36" s="7">
        <v>38</v>
      </c>
      <c r="AT36" s="371">
        <v>48</v>
      </c>
      <c r="AU36" s="11">
        <v>8</v>
      </c>
      <c r="AV36" s="7">
        <v>7</v>
      </c>
      <c r="AW36" s="7">
        <v>9</v>
      </c>
      <c r="AX36" s="7">
        <v>40</v>
      </c>
      <c r="AY36" s="7">
        <v>18</v>
      </c>
      <c r="AZ36" s="7">
        <v>45</v>
      </c>
      <c r="BA36" s="371">
        <v>38</v>
      </c>
      <c r="BB36" s="11"/>
      <c r="BC36" s="7"/>
      <c r="BD36" s="7"/>
      <c r="BE36" s="7"/>
      <c r="BF36" s="7"/>
      <c r="BG36" s="11"/>
      <c r="BH36" s="7"/>
      <c r="BI36" s="7"/>
      <c r="BJ36" s="7"/>
      <c r="BK36" s="371"/>
      <c r="BL36" s="11"/>
      <c r="BM36" s="7"/>
      <c r="BN36" s="7"/>
      <c r="BO36" s="7"/>
      <c r="BP36" s="7"/>
      <c r="BQ36" s="11">
        <v>340</v>
      </c>
      <c r="BR36" s="62">
        <v>310</v>
      </c>
      <c r="BS36" s="1"/>
      <c r="BT36" s="1"/>
      <c r="BU36" s="23"/>
      <c r="BV36" s="1"/>
      <c r="BW36" s="1"/>
      <c r="CI36" s="14"/>
      <c r="CJ36" s="14">
        <f t="shared" si="0"/>
        <v>330</v>
      </c>
      <c r="CK36" s="22">
        <f t="shared" si="1"/>
        <v>85</v>
      </c>
      <c r="CL36" s="22">
        <f t="shared" si="2"/>
        <v>17</v>
      </c>
      <c r="CM36" s="14">
        <f t="shared" si="3"/>
        <v>46</v>
      </c>
      <c r="CN36" s="22">
        <f t="shared" si="4"/>
        <v>10</v>
      </c>
      <c r="CO36" s="14" t="e">
        <f>IF(AND(#REF!="",#REF!="",#REF!="",#REF!=""),"",SUM(#REF!,#REF!,#REF!,#REF!,#REF!))</f>
        <v>#REF!</v>
      </c>
      <c r="CP36" s="22" t="str">
        <f t="shared" si="5"/>
        <v/>
      </c>
      <c r="CQ36" s="14">
        <f t="shared" si="6"/>
        <v>70</v>
      </c>
      <c r="CR36" s="22">
        <f t="shared" si="7"/>
        <v>14</v>
      </c>
      <c r="CS36" s="14">
        <f t="shared" si="8"/>
        <v>83</v>
      </c>
      <c r="CT36" s="22">
        <f t="shared" si="9"/>
        <v>17</v>
      </c>
      <c r="CU36" s="14" t="e">
        <f>IF(AND(#REF!="",#REF!="",#REF!="",#REF!=""),"",SUM(#REF!,#REF!,#REF!,#REF!,#REF!))</f>
        <v>#REF!</v>
      </c>
      <c r="CV36" s="22" t="str">
        <f t="shared" si="10"/>
        <v/>
      </c>
      <c r="CW36" s="22"/>
      <c r="CX36" s="22"/>
    </row>
    <row r="37" spans="1:102">
      <c r="A37" s="233">
        <v>31</v>
      </c>
      <c r="B37" s="234"/>
      <c r="C37" s="235"/>
      <c r="D37" s="236"/>
      <c r="E37" s="237"/>
      <c r="F37" s="238"/>
      <c r="G37" s="238"/>
      <c r="H37" s="239"/>
      <c r="I37" s="240"/>
      <c r="J37" s="241"/>
      <c r="K37" s="242"/>
      <c r="L37" s="11"/>
      <c r="M37" s="7"/>
      <c r="N37" s="7"/>
      <c r="O37" s="7"/>
      <c r="P37" s="30"/>
      <c r="Q37" s="32"/>
      <c r="R37" s="371"/>
      <c r="S37" s="476"/>
      <c r="T37" s="477"/>
      <c r="U37" s="477"/>
      <c r="V37" s="7"/>
      <c r="W37" s="34"/>
      <c r="X37" s="32"/>
      <c r="Y37" s="371"/>
      <c r="Z37" s="11"/>
      <c r="AA37" s="7"/>
      <c r="AB37" s="7"/>
      <c r="AC37" s="7"/>
      <c r="AD37" s="30"/>
      <c r="AE37" s="32"/>
      <c r="AF37" s="7"/>
      <c r="AG37" s="478"/>
      <c r="AH37" s="32"/>
      <c r="AI37" s="32"/>
      <c r="AJ37" s="32"/>
      <c r="AK37" s="32"/>
      <c r="AL37" s="32"/>
      <c r="AM37" s="62"/>
      <c r="AN37" s="11"/>
      <c r="AO37" s="7"/>
      <c r="AP37" s="7"/>
      <c r="AQ37" s="7"/>
      <c r="AR37" s="7"/>
      <c r="AS37" s="7"/>
      <c r="AT37" s="371"/>
      <c r="AU37" s="11"/>
      <c r="AV37" s="7"/>
      <c r="AW37" s="7"/>
      <c r="AX37" s="7"/>
      <c r="AY37" s="7"/>
      <c r="AZ37" s="7"/>
      <c r="BA37" s="371"/>
      <c r="BB37" s="11"/>
      <c r="BC37" s="7"/>
      <c r="BD37" s="7"/>
      <c r="BE37" s="7"/>
      <c r="BF37" s="7"/>
      <c r="BG37" s="11"/>
      <c r="BH37" s="7"/>
      <c r="BI37" s="7"/>
      <c r="BJ37" s="7"/>
      <c r="BK37" s="371"/>
      <c r="BL37" s="11"/>
      <c r="BM37" s="7"/>
      <c r="BN37" s="7"/>
      <c r="BO37" s="7"/>
      <c r="BP37" s="7"/>
      <c r="BQ37" s="11"/>
      <c r="BR37" s="62"/>
      <c r="BS37" s="1"/>
      <c r="BT37" s="1"/>
      <c r="BU37" s="23"/>
      <c r="BV37" s="1"/>
      <c r="BW37" s="1"/>
      <c r="CI37" s="14"/>
      <c r="CJ37" s="14" t="str">
        <f t="shared" si="0"/>
        <v/>
      </c>
      <c r="CK37" s="22" t="str">
        <f t="shared" si="1"/>
        <v/>
      </c>
      <c r="CL37" s="22" t="str">
        <f t="shared" si="2"/>
        <v/>
      </c>
      <c r="CM37" s="14" t="str">
        <f t="shared" si="3"/>
        <v/>
      </c>
      <c r="CN37" s="22" t="str">
        <f t="shared" si="4"/>
        <v/>
      </c>
      <c r="CO37" s="14" t="e">
        <f>IF(AND(#REF!="",#REF!="",#REF!="",#REF!=""),"",SUM(#REF!,#REF!,#REF!,#REF!,#REF!))</f>
        <v>#REF!</v>
      </c>
      <c r="CP37" s="22" t="str">
        <f t="shared" si="5"/>
        <v/>
      </c>
      <c r="CQ37" s="14" t="str">
        <f t="shared" si="6"/>
        <v/>
      </c>
      <c r="CR37" s="22" t="str">
        <f t="shared" si="7"/>
        <v/>
      </c>
      <c r="CS37" s="14" t="str">
        <f t="shared" si="8"/>
        <v/>
      </c>
      <c r="CT37" s="22" t="str">
        <f t="shared" si="9"/>
        <v/>
      </c>
      <c r="CU37" s="14" t="e">
        <f>IF(AND(#REF!="",#REF!="",#REF!="",#REF!=""),"",SUM(#REF!,#REF!,#REF!,#REF!,#REF!))</f>
        <v>#REF!</v>
      </c>
      <c r="CV37" s="22" t="str">
        <f t="shared" si="10"/>
        <v/>
      </c>
      <c r="CW37" s="22"/>
      <c r="CX37" s="22"/>
    </row>
    <row r="38" spans="1:102">
      <c r="A38" s="233">
        <v>32</v>
      </c>
      <c r="B38" s="234"/>
      <c r="C38" s="235"/>
      <c r="D38" s="236"/>
      <c r="E38" s="237"/>
      <c r="F38" s="238"/>
      <c r="G38" s="238"/>
      <c r="H38" s="239"/>
      <c r="I38" s="240"/>
      <c r="J38" s="241"/>
      <c r="K38" s="242"/>
      <c r="L38" s="11"/>
      <c r="M38" s="7"/>
      <c r="N38" s="7"/>
      <c r="O38" s="7"/>
      <c r="P38" s="30"/>
      <c r="Q38" s="32"/>
      <c r="R38" s="371"/>
      <c r="S38" s="476"/>
      <c r="T38" s="477"/>
      <c r="U38" s="477"/>
      <c r="V38" s="7"/>
      <c r="W38" s="34"/>
      <c r="X38" s="32"/>
      <c r="Y38" s="371"/>
      <c r="Z38" s="11"/>
      <c r="AA38" s="7"/>
      <c r="AB38" s="7"/>
      <c r="AC38" s="7"/>
      <c r="AD38" s="30"/>
      <c r="AE38" s="32"/>
      <c r="AF38" s="7"/>
      <c r="AG38" s="478"/>
      <c r="AH38" s="32"/>
      <c r="AI38" s="32"/>
      <c r="AJ38" s="32"/>
      <c r="AK38" s="32"/>
      <c r="AL38" s="32"/>
      <c r="AM38" s="62"/>
      <c r="AN38" s="11"/>
      <c r="AO38" s="7"/>
      <c r="AP38" s="7"/>
      <c r="AQ38" s="7"/>
      <c r="AR38" s="7"/>
      <c r="AS38" s="7"/>
      <c r="AT38" s="371"/>
      <c r="AU38" s="11"/>
      <c r="AV38" s="7"/>
      <c r="AW38" s="7"/>
      <c r="AX38" s="7"/>
      <c r="AY38" s="7"/>
      <c r="AZ38" s="7"/>
      <c r="BA38" s="371"/>
      <c r="BB38" s="11"/>
      <c r="BC38" s="7"/>
      <c r="BD38" s="7"/>
      <c r="BE38" s="7"/>
      <c r="BF38" s="7"/>
      <c r="BG38" s="11"/>
      <c r="BH38" s="7"/>
      <c r="BI38" s="7"/>
      <c r="BJ38" s="7"/>
      <c r="BK38" s="371"/>
      <c r="BL38" s="11"/>
      <c r="BM38" s="7"/>
      <c r="BN38" s="7"/>
      <c r="BO38" s="7"/>
      <c r="BP38" s="7"/>
      <c r="BQ38" s="11"/>
      <c r="BR38" s="62"/>
      <c r="BS38" s="1"/>
      <c r="BT38" s="1"/>
      <c r="BU38" s="23"/>
      <c r="BV38" s="1"/>
      <c r="BW38" s="1"/>
      <c r="CI38" s="14"/>
      <c r="CJ38" s="14" t="str">
        <f t="shared" si="0"/>
        <v/>
      </c>
      <c r="CK38" s="22" t="str">
        <f t="shared" si="1"/>
        <v/>
      </c>
      <c r="CL38" s="22" t="str">
        <f t="shared" si="2"/>
        <v/>
      </c>
      <c r="CM38" s="14" t="str">
        <f t="shared" si="3"/>
        <v/>
      </c>
      <c r="CN38" s="22" t="str">
        <f t="shared" si="4"/>
        <v/>
      </c>
      <c r="CO38" s="14" t="e">
        <f>IF(AND(#REF!="",#REF!="",#REF!="",#REF!=""),"",SUM(#REF!,#REF!,#REF!,#REF!,#REF!))</f>
        <v>#REF!</v>
      </c>
      <c r="CP38" s="22" t="str">
        <f t="shared" si="5"/>
        <v/>
      </c>
      <c r="CQ38" s="14" t="str">
        <f t="shared" si="6"/>
        <v/>
      </c>
      <c r="CR38" s="22" t="str">
        <f t="shared" si="7"/>
        <v/>
      </c>
      <c r="CS38" s="14" t="str">
        <f t="shared" si="8"/>
        <v/>
      </c>
      <c r="CT38" s="22" t="str">
        <f t="shared" si="9"/>
        <v/>
      </c>
      <c r="CU38" s="14" t="e">
        <f>IF(AND(#REF!="",#REF!="",#REF!="",#REF!=""),"",SUM(#REF!,#REF!,#REF!,#REF!,#REF!))</f>
        <v>#REF!</v>
      </c>
      <c r="CV38" s="22" t="str">
        <f t="shared" si="10"/>
        <v/>
      </c>
      <c r="CW38" s="22"/>
      <c r="CX38" s="22"/>
    </row>
    <row r="39" spans="1:102">
      <c r="A39" s="233">
        <v>33</v>
      </c>
      <c r="B39" s="234"/>
      <c r="C39" s="235"/>
      <c r="D39" s="236"/>
      <c r="E39" s="237"/>
      <c r="F39" s="238"/>
      <c r="G39" s="238"/>
      <c r="H39" s="239"/>
      <c r="I39" s="240"/>
      <c r="J39" s="241"/>
      <c r="K39" s="242"/>
      <c r="L39" s="11"/>
      <c r="M39" s="7"/>
      <c r="N39" s="7"/>
      <c r="O39" s="7"/>
      <c r="P39" s="30"/>
      <c r="Q39" s="32"/>
      <c r="R39" s="371"/>
      <c r="S39" s="476"/>
      <c r="T39" s="477"/>
      <c r="U39" s="477"/>
      <c r="V39" s="7"/>
      <c r="W39" s="34"/>
      <c r="X39" s="32"/>
      <c r="Y39" s="371"/>
      <c r="Z39" s="11"/>
      <c r="AA39" s="7"/>
      <c r="AB39" s="7"/>
      <c r="AC39" s="7"/>
      <c r="AD39" s="30"/>
      <c r="AE39" s="32"/>
      <c r="AF39" s="7"/>
      <c r="AG39" s="478"/>
      <c r="AH39" s="32"/>
      <c r="AI39" s="32"/>
      <c r="AJ39" s="32"/>
      <c r="AK39" s="32"/>
      <c r="AL39" s="32"/>
      <c r="AM39" s="62"/>
      <c r="AN39" s="11"/>
      <c r="AO39" s="7"/>
      <c r="AP39" s="7"/>
      <c r="AQ39" s="7"/>
      <c r="AR39" s="7"/>
      <c r="AS39" s="7"/>
      <c r="AT39" s="371"/>
      <c r="AU39" s="11"/>
      <c r="AV39" s="7"/>
      <c r="AW39" s="7"/>
      <c r="AX39" s="7"/>
      <c r="AY39" s="7"/>
      <c r="AZ39" s="7"/>
      <c r="BA39" s="371"/>
      <c r="BB39" s="11"/>
      <c r="BC39" s="7"/>
      <c r="BD39" s="7"/>
      <c r="BE39" s="7"/>
      <c r="BF39" s="7"/>
      <c r="BG39" s="11"/>
      <c r="BH39" s="7"/>
      <c r="BI39" s="7"/>
      <c r="BJ39" s="7"/>
      <c r="BK39" s="371"/>
      <c r="BL39" s="11"/>
      <c r="BM39" s="7"/>
      <c r="BN39" s="7"/>
      <c r="BO39" s="7"/>
      <c r="BP39" s="7"/>
      <c r="BQ39" s="11"/>
      <c r="BR39" s="62"/>
      <c r="BS39" s="1"/>
      <c r="BT39" s="1"/>
      <c r="BU39" s="23"/>
      <c r="BV39" s="1"/>
      <c r="BW39" s="1"/>
      <c r="CI39" s="14"/>
      <c r="CJ39" s="14" t="str">
        <f t="shared" si="0"/>
        <v/>
      </c>
      <c r="CK39" s="22" t="str">
        <f t="shared" si="1"/>
        <v/>
      </c>
      <c r="CL39" s="22" t="str">
        <f t="shared" si="2"/>
        <v/>
      </c>
      <c r="CM39" s="14" t="str">
        <f t="shared" si="3"/>
        <v/>
      </c>
      <c r="CN39" s="22" t="str">
        <f t="shared" si="4"/>
        <v/>
      </c>
      <c r="CO39" s="14" t="e">
        <f>IF(AND(#REF!="",#REF!="",#REF!="",#REF!=""),"",SUM(#REF!,#REF!,#REF!,#REF!,#REF!))</f>
        <v>#REF!</v>
      </c>
      <c r="CP39" s="22" t="str">
        <f t="shared" si="5"/>
        <v/>
      </c>
      <c r="CQ39" s="14" t="str">
        <f t="shared" si="6"/>
        <v/>
      </c>
      <c r="CR39" s="22" t="str">
        <f t="shared" si="7"/>
        <v/>
      </c>
      <c r="CS39" s="14" t="str">
        <f t="shared" si="8"/>
        <v/>
      </c>
      <c r="CT39" s="22" t="str">
        <f t="shared" si="9"/>
        <v/>
      </c>
      <c r="CU39" s="14" t="e">
        <f>IF(AND(#REF!="",#REF!="",#REF!="",#REF!=""),"",SUM(#REF!,#REF!,#REF!,#REF!,#REF!))</f>
        <v>#REF!</v>
      </c>
      <c r="CV39" s="22" t="str">
        <f t="shared" si="10"/>
        <v/>
      </c>
      <c r="CW39" s="22"/>
      <c r="CX39" s="22"/>
    </row>
    <row r="40" spans="1:102">
      <c r="A40" s="233">
        <v>34</v>
      </c>
      <c r="B40" s="234"/>
      <c r="C40" s="235"/>
      <c r="D40" s="236"/>
      <c r="E40" s="237"/>
      <c r="F40" s="238"/>
      <c r="G40" s="238"/>
      <c r="H40" s="239"/>
      <c r="I40" s="240"/>
      <c r="J40" s="241"/>
      <c r="K40" s="242"/>
      <c r="L40" s="11"/>
      <c r="M40" s="7"/>
      <c r="N40" s="7"/>
      <c r="O40" s="7"/>
      <c r="P40" s="30"/>
      <c r="Q40" s="32"/>
      <c r="R40" s="371"/>
      <c r="S40" s="476"/>
      <c r="T40" s="477"/>
      <c r="U40" s="477"/>
      <c r="V40" s="7"/>
      <c r="W40" s="34"/>
      <c r="X40" s="32"/>
      <c r="Y40" s="371"/>
      <c r="Z40" s="11"/>
      <c r="AA40" s="7"/>
      <c r="AB40" s="7"/>
      <c r="AC40" s="7"/>
      <c r="AD40" s="30"/>
      <c r="AE40" s="32"/>
      <c r="AF40" s="7"/>
      <c r="AG40" s="478"/>
      <c r="AH40" s="32"/>
      <c r="AI40" s="32"/>
      <c r="AJ40" s="32"/>
      <c r="AK40" s="32"/>
      <c r="AL40" s="32"/>
      <c r="AM40" s="62"/>
      <c r="AN40" s="11"/>
      <c r="AO40" s="7"/>
      <c r="AP40" s="7"/>
      <c r="AQ40" s="7"/>
      <c r="AR40" s="7"/>
      <c r="AS40" s="7"/>
      <c r="AT40" s="371"/>
      <c r="AU40" s="11"/>
      <c r="AV40" s="7"/>
      <c r="AW40" s="7"/>
      <c r="AX40" s="7"/>
      <c r="AY40" s="7"/>
      <c r="AZ40" s="7"/>
      <c r="BA40" s="371"/>
      <c r="BB40" s="11"/>
      <c r="BC40" s="7"/>
      <c r="BD40" s="7"/>
      <c r="BE40" s="7"/>
      <c r="BF40" s="7"/>
      <c r="BG40" s="11"/>
      <c r="BH40" s="7"/>
      <c r="BI40" s="7"/>
      <c r="BJ40" s="7"/>
      <c r="BK40" s="371"/>
      <c r="BL40" s="11"/>
      <c r="BM40" s="7"/>
      <c r="BN40" s="7"/>
      <c r="BO40" s="7"/>
      <c r="BP40" s="7"/>
      <c r="BQ40" s="11"/>
      <c r="BR40" s="62"/>
      <c r="BS40" s="1"/>
      <c r="BT40" s="1"/>
      <c r="BU40" s="23"/>
      <c r="BV40" s="1"/>
      <c r="BW40" s="1"/>
      <c r="CI40" s="14"/>
      <c r="CJ40" s="14" t="str">
        <f t="shared" si="0"/>
        <v/>
      </c>
      <c r="CK40" s="22" t="str">
        <f t="shared" si="1"/>
        <v/>
      </c>
      <c r="CL40" s="22" t="str">
        <f t="shared" si="2"/>
        <v/>
      </c>
      <c r="CM40" s="14" t="str">
        <f t="shared" si="3"/>
        <v/>
      </c>
      <c r="CN40" s="22" t="str">
        <f t="shared" si="4"/>
        <v/>
      </c>
      <c r="CO40" s="14" t="e">
        <f>IF(AND(#REF!="",#REF!="",#REF!="",#REF!=""),"",SUM(#REF!,#REF!,#REF!,#REF!,#REF!))</f>
        <v>#REF!</v>
      </c>
      <c r="CP40" s="22" t="str">
        <f t="shared" si="5"/>
        <v/>
      </c>
      <c r="CQ40" s="14" t="str">
        <f t="shared" si="6"/>
        <v/>
      </c>
      <c r="CR40" s="22" t="str">
        <f t="shared" si="7"/>
        <v/>
      </c>
      <c r="CS40" s="14" t="str">
        <f t="shared" si="8"/>
        <v/>
      </c>
      <c r="CT40" s="22" t="str">
        <f t="shared" si="9"/>
        <v/>
      </c>
      <c r="CU40" s="14" t="e">
        <f>IF(AND(#REF!="",#REF!="",#REF!="",#REF!=""),"",SUM(#REF!,#REF!,#REF!,#REF!,#REF!))</f>
        <v>#REF!</v>
      </c>
      <c r="CV40" s="22" t="str">
        <f t="shared" si="10"/>
        <v/>
      </c>
      <c r="CW40" s="22"/>
      <c r="CX40" s="22"/>
    </row>
    <row r="41" spans="1:102">
      <c r="A41" s="233">
        <v>35</v>
      </c>
      <c r="B41" s="234"/>
      <c r="C41" s="235"/>
      <c r="D41" s="236"/>
      <c r="E41" s="237"/>
      <c r="F41" s="238"/>
      <c r="G41" s="238"/>
      <c r="H41" s="239"/>
      <c r="I41" s="240"/>
      <c r="J41" s="241"/>
      <c r="K41" s="242"/>
      <c r="L41" s="11"/>
      <c r="M41" s="7"/>
      <c r="N41" s="7"/>
      <c r="O41" s="7"/>
      <c r="P41" s="30"/>
      <c r="Q41" s="32"/>
      <c r="R41" s="371"/>
      <c r="S41" s="476"/>
      <c r="T41" s="477"/>
      <c r="U41" s="477"/>
      <c r="V41" s="7"/>
      <c r="W41" s="34"/>
      <c r="X41" s="32"/>
      <c r="Y41" s="371"/>
      <c r="Z41" s="11"/>
      <c r="AA41" s="7"/>
      <c r="AB41" s="7"/>
      <c r="AC41" s="7"/>
      <c r="AD41" s="30"/>
      <c r="AE41" s="32"/>
      <c r="AF41" s="7"/>
      <c r="AG41" s="478"/>
      <c r="AH41" s="32"/>
      <c r="AI41" s="32"/>
      <c r="AJ41" s="32"/>
      <c r="AK41" s="32"/>
      <c r="AL41" s="32"/>
      <c r="AM41" s="62"/>
      <c r="AN41" s="11"/>
      <c r="AO41" s="7"/>
      <c r="AP41" s="7"/>
      <c r="AQ41" s="7"/>
      <c r="AR41" s="7"/>
      <c r="AS41" s="7"/>
      <c r="AT41" s="371"/>
      <c r="AU41" s="11"/>
      <c r="AV41" s="7"/>
      <c r="AW41" s="7"/>
      <c r="AX41" s="7"/>
      <c r="AY41" s="7"/>
      <c r="AZ41" s="7"/>
      <c r="BA41" s="371"/>
      <c r="BB41" s="11"/>
      <c r="BC41" s="7"/>
      <c r="BD41" s="7"/>
      <c r="BE41" s="7"/>
      <c r="BF41" s="7"/>
      <c r="BG41" s="11"/>
      <c r="BH41" s="7"/>
      <c r="BI41" s="7"/>
      <c r="BJ41" s="7"/>
      <c r="BK41" s="371"/>
      <c r="BL41" s="11"/>
      <c r="BM41" s="7"/>
      <c r="BN41" s="7"/>
      <c r="BO41" s="7"/>
      <c r="BP41" s="7"/>
      <c r="BQ41" s="11"/>
      <c r="BR41" s="62"/>
      <c r="BS41" s="1"/>
      <c r="BT41" s="1"/>
      <c r="BU41" s="23"/>
      <c r="BV41" s="1"/>
      <c r="BW41" s="1"/>
      <c r="CI41" s="14"/>
      <c r="CJ41" s="14" t="str">
        <f t="shared" si="0"/>
        <v/>
      </c>
      <c r="CK41" s="22" t="str">
        <f t="shared" si="1"/>
        <v/>
      </c>
      <c r="CL41" s="22" t="str">
        <f t="shared" si="2"/>
        <v/>
      </c>
      <c r="CM41" s="14" t="str">
        <f t="shared" si="3"/>
        <v/>
      </c>
      <c r="CN41" s="22" t="str">
        <f t="shared" si="4"/>
        <v/>
      </c>
      <c r="CO41" s="14" t="e">
        <f>IF(AND(#REF!="",#REF!="",#REF!="",#REF!=""),"",SUM(#REF!,#REF!,#REF!,#REF!,#REF!))</f>
        <v>#REF!</v>
      </c>
      <c r="CP41" s="22" t="str">
        <f t="shared" si="5"/>
        <v/>
      </c>
      <c r="CQ41" s="14" t="str">
        <f t="shared" si="6"/>
        <v/>
      </c>
      <c r="CR41" s="22" t="str">
        <f t="shared" si="7"/>
        <v/>
      </c>
      <c r="CS41" s="14" t="str">
        <f t="shared" si="8"/>
        <v/>
      </c>
      <c r="CT41" s="22" t="str">
        <f t="shared" si="9"/>
        <v/>
      </c>
      <c r="CU41" s="14" t="e">
        <f>IF(AND(#REF!="",#REF!="",#REF!="",#REF!=""),"",SUM(#REF!,#REF!,#REF!,#REF!,#REF!))</f>
        <v>#REF!</v>
      </c>
      <c r="CV41" s="22" t="str">
        <f t="shared" si="10"/>
        <v/>
      </c>
      <c r="CW41" s="22"/>
      <c r="CX41" s="22"/>
    </row>
    <row r="42" spans="1:102">
      <c r="A42" s="233">
        <v>36</v>
      </c>
      <c r="B42" s="234"/>
      <c r="C42" s="235"/>
      <c r="D42" s="236"/>
      <c r="E42" s="237"/>
      <c r="F42" s="238"/>
      <c r="G42" s="238"/>
      <c r="H42" s="239"/>
      <c r="I42" s="240"/>
      <c r="J42" s="241"/>
      <c r="K42" s="242"/>
      <c r="L42" s="11"/>
      <c r="M42" s="7"/>
      <c r="N42" s="7"/>
      <c r="O42" s="7"/>
      <c r="P42" s="30"/>
      <c r="Q42" s="32"/>
      <c r="R42" s="371"/>
      <c r="S42" s="476"/>
      <c r="T42" s="477"/>
      <c r="U42" s="477"/>
      <c r="V42" s="7"/>
      <c r="W42" s="34"/>
      <c r="X42" s="32"/>
      <c r="Y42" s="371"/>
      <c r="Z42" s="11"/>
      <c r="AA42" s="7"/>
      <c r="AB42" s="7"/>
      <c r="AC42" s="7"/>
      <c r="AD42" s="30"/>
      <c r="AE42" s="32"/>
      <c r="AF42" s="7"/>
      <c r="AG42" s="478"/>
      <c r="AH42" s="32"/>
      <c r="AI42" s="32"/>
      <c r="AJ42" s="32"/>
      <c r="AK42" s="32"/>
      <c r="AL42" s="32"/>
      <c r="AM42" s="62"/>
      <c r="AN42" s="11"/>
      <c r="AO42" s="7"/>
      <c r="AP42" s="7"/>
      <c r="AQ42" s="7"/>
      <c r="AR42" s="7"/>
      <c r="AS42" s="7"/>
      <c r="AT42" s="371"/>
      <c r="AU42" s="11"/>
      <c r="AV42" s="7"/>
      <c r="AW42" s="7"/>
      <c r="AX42" s="7"/>
      <c r="AY42" s="7"/>
      <c r="AZ42" s="7"/>
      <c r="BA42" s="371"/>
      <c r="BB42" s="11"/>
      <c r="BC42" s="7"/>
      <c r="BD42" s="7"/>
      <c r="BE42" s="7"/>
      <c r="BF42" s="7"/>
      <c r="BG42" s="11"/>
      <c r="BH42" s="7"/>
      <c r="BI42" s="7"/>
      <c r="BJ42" s="7"/>
      <c r="BK42" s="371"/>
      <c r="BL42" s="11"/>
      <c r="BM42" s="7"/>
      <c r="BN42" s="7"/>
      <c r="BO42" s="7"/>
      <c r="BP42" s="7"/>
      <c r="BQ42" s="11"/>
      <c r="BR42" s="62"/>
      <c r="BS42" s="1"/>
      <c r="BT42" s="1"/>
      <c r="BU42" s="23"/>
      <c r="BV42" s="1"/>
      <c r="BW42" s="1"/>
      <c r="CI42" s="14"/>
      <c r="CJ42" s="14" t="str">
        <f t="shared" si="0"/>
        <v/>
      </c>
      <c r="CK42" s="22" t="str">
        <f t="shared" si="1"/>
        <v/>
      </c>
      <c r="CL42" s="22" t="str">
        <f t="shared" si="2"/>
        <v/>
      </c>
      <c r="CM42" s="14" t="str">
        <f t="shared" si="3"/>
        <v/>
      </c>
      <c r="CN42" s="22" t="str">
        <f t="shared" si="4"/>
        <v/>
      </c>
      <c r="CO42" s="14" t="e">
        <f>IF(AND(#REF!="",#REF!="",#REF!="",#REF!=""),"",SUM(#REF!,#REF!,#REF!,#REF!,#REF!))</f>
        <v>#REF!</v>
      </c>
      <c r="CP42" s="22" t="str">
        <f t="shared" si="5"/>
        <v/>
      </c>
      <c r="CQ42" s="14" t="str">
        <f t="shared" si="6"/>
        <v/>
      </c>
      <c r="CR42" s="22" t="str">
        <f t="shared" si="7"/>
        <v/>
      </c>
      <c r="CS42" s="14" t="str">
        <f t="shared" si="8"/>
        <v/>
      </c>
      <c r="CT42" s="22" t="str">
        <f t="shared" si="9"/>
        <v/>
      </c>
      <c r="CU42" s="14" t="e">
        <f>IF(AND(#REF!="",#REF!="",#REF!="",#REF!=""),"",SUM(#REF!,#REF!,#REF!,#REF!,#REF!))</f>
        <v>#REF!</v>
      </c>
      <c r="CV42" s="22" t="str">
        <f t="shared" si="10"/>
        <v/>
      </c>
      <c r="CW42" s="22"/>
      <c r="CX42" s="22"/>
    </row>
    <row r="43" spans="1:102">
      <c r="A43" s="233">
        <v>37</v>
      </c>
      <c r="B43" s="234"/>
      <c r="C43" s="235"/>
      <c r="D43" s="236"/>
      <c r="E43" s="237"/>
      <c r="F43" s="238"/>
      <c r="G43" s="238"/>
      <c r="H43" s="239"/>
      <c r="I43" s="240"/>
      <c r="J43" s="241"/>
      <c r="K43" s="242"/>
      <c r="L43" s="11"/>
      <c r="M43" s="7"/>
      <c r="N43" s="7"/>
      <c r="O43" s="7"/>
      <c r="P43" s="30"/>
      <c r="Q43" s="32"/>
      <c r="R43" s="371"/>
      <c r="S43" s="476"/>
      <c r="T43" s="477"/>
      <c r="U43" s="477"/>
      <c r="V43" s="7"/>
      <c r="W43" s="34"/>
      <c r="X43" s="32"/>
      <c r="Y43" s="371"/>
      <c r="Z43" s="11"/>
      <c r="AA43" s="7"/>
      <c r="AB43" s="7"/>
      <c r="AC43" s="7"/>
      <c r="AD43" s="30"/>
      <c r="AE43" s="32"/>
      <c r="AF43" s="7"/>
      <c r="AG43" s="478"/>
      <c r="AH43" s="32"/>
      <c r="AI43" s="32"/>
      <c r="AJ43" s="32"/>
      <c r="AK43" s="32"/>
      <c r="AL43" s="32"/>
      <c r="AM43" s="62"/>
      <c r="AN43" s="11"/>
      <c r="AO43" s="7"/>
      <c r="AP43" s="7"/>
      <c r="AQ43" s="7"/>
      <c r="AR43" s="7"/>
      <c r="AS43" s="7"/>
      <c r="AT43" s="371"/>
      <c r="AU43" s="11"/>
      <c r="AV43" s="7"/>
      <c r="AW43" s="7"/>
      <c r="AX43" s="7"/>
      <c r="AY43" s="7"/>
      <c r="AZ43" s="7"/>
      <c r="BA43" s="371"/>
      <c r="BB43" s="11"/>
      <c r="BC43" s="7"/>
      <c r="BD43" s="7"/>
      <c r="BE43" s="7"/>
      <c r="BF43" s="7"/>
      <c r="BG43" s="11"/>
      <c r="BH43" s="7"/>
      <c r="BI43" s="7"/>
      <c r="BJ43" s="7"/>
      <c r="BK43" s="371"/>
      <c r="BL43" s="11"/>
      <c r="BM43" s="7"/>
      <c r="BN43" s="7"/>
      <c r="BO43" s="7"/>
      <c r="BP43" s="7"/>
      <c r="BQ43" s="11" t="s">
        <v>210</v>
      </c>
      <c r="BR43" s="62" t="s">
        <v>210</v>
      </c>
      <c r="BS43" s="1"/>
      <c r="BT43" s="1"/>
      <c r="BU43" s="23"/>
      <c r="BV43" s="1"/>
      <c r="BW43" s="1"/>
      <c r="CI43" s="14"/>
      <c r="CJ43" s="14" t="str">
        <f t="shared" si="0"/>
        <v/>
      </c>
      <c r="CK43" s="22" t="str">
        <f t="shared" si="1"/>
        <v/>
      </c>
      <c r="CL43" s="22" t="str">
        <f t="shared" si="2"/>
        <v/>
      </c>
      <c r="CM43" s="14" t="str">
        <f t="shared" si="3"/>
        <v/>
      </c>
      <c r="CN43" s="22" t="str">
        <f t="shared" si="4"/>
        <v/>
      </c>
      <c r="CO43" s="14" t="e">
        <f>IF(AND(#REF!="",#REF!="",#REF!="",#REF!=""),"",SUM(#REF!,#REF!,#REF!,#REF!,#REF!))</f>
        <v>#REF!</v>
      </c>
      <c r="CP43" s="22" t="str">
        <f t="shared" si="5"/>
        <v/>
      </c>
      <c r="CQ43" s="14" t="str">
        <f t="shared" si="6"/>
        <v/>
      </c>
      <c r="CR43" s="22" t="str">
        <f t="shared" si="7"/>
        <v/>
      </c>
      <c r="CS43" s="14" t="str">
        <f t="shared" si="8"/>
        <v/>
      </c>
      <c r="CT43" s="22" t="str">
        <f t="shared" si="9"/>
        <v/>
      </c>
      <c r="CU43" s="14" t="e">
        <f>IF(AND(#REF!="",#REF!="",#REF!="",#REF!=""),"",SUM(#REF!,#REF!,#REF!,#REF!,#REF!))</f>
        <v>#REF!</v>
      </c>
      <c r="CV43" s="22" t="str">
        <f t="shared" si="10"/>
        <v/>
      </c>
      <c r="CW43" s="22"/>
      <c r="CX43" s="22"/>
    </row>
    <row r="44" spans="1:102">
      <c r="A44" s="233">
        <v>38</v>
      </c>
      <c r="B44" s="234"/>
      <c r="C44" s="235"/>
      <c r="D44" s="236"/>
      <c r="E44" s="237"/>
      <c r="F44" s="238"/>
      <c r="G44" s="238"/>
      <c r="H44" s="239"/>
      <c r="I44" s="240"/>
      <c r="J44" s="241"/>
      <c r="K44" s="242"/>
      <c r="L44" s="11"/>
      <c r="M44" s="7"/>
      <c r="N44" s="7"/>
      <c r="O44" s="7"/>
      <c r="P44" s="30"/>
      <c r="Q44" s="32"/>
      <c r="R44" s="371"/>
      <c r="S44" s="476"/>
      <c r="T44" s="477"/>
      <c r="U44" s="477"/>
      <c r="V44" s="7"/>
      <c r="W44" s="34"/>
      <c r="X44" s="32"/>
      <c r="Y44" s="371"/>
      <c r="Z44" s="11"/>
      <c r="AA44" s="7"/>
      <c r="AB44" s="7"/>
      <c r="AC44" s="7"/>
      <c r="AD44" s="30"/>
      <c r="AE44" s="32"/>
      <c r="AF44" s="7"/>
      <c r="AG44" s="478"/>
      <c r="AH44" s="32"/>
      <c r="AI44" s="32"/>
      <c r="AJ44" s="32"/>
      <c r="AK44" s="32"/>
      <c r="AL44" s="32"/>
      <c r="AM44" s="62"/>
      <c r="AN44" s="11"/>
      <c r="AO44" s="7"/>
      <c r="AP44" s="7"/>
      <c r="AQ44" s="7"/>
      <c r="AR44" s="7"/>
      <c r="AS44" s="7"/>
      <c r="AT44" s="371"/>
      <c r="AU44" s="11"/>
      <c r="AV44" s="7"/>
      <c r="AW44" s="7"/>
      <c r="AX44" s="7"/>
      <c r="AY44" s="7"/>
      <c r="AZ44" s="7"/>
      <c r="BA44" s="371"/>
      <c r="BB44" s="11"/>
      <c r="BC44" s="7"/>
      <c r="BD44" s="7"/>
      <c r="BE44" s="7"/>
      <c r="BF44" s="7"/>
      <c r="BG44" s="11"/>
      <c r="BH44" s="7"/>
      <c r="BI44" s="7"/>
      <c r="BJ44" s="7"/>
      <c r="BK44" s="371"/>
      <c r="BL44" s="11"/>
      <c r="BM44" s="7"/>
      <c r="BN44" s="7"/>
      <c r="BO44" s="7"/>
      <c r="BP44" s="7"/>
      <c r="BQ44" s="11" t="s">
        <v>210</v>
      </c>
      <c r="BR44" s="62" t="s">
        <v>210</v>
      </c>
      <c r="BS44" s="1"/>
      <c r="BT44" s="1"/>
      <c r="BU44" s="23"/>
      <c r="BV44" s="1"/>
      <c r="BW44" s="1"/>
      <c r="CI44" s="14"/>
      <c r="CJ44" s="14" t="str">
        <f t="shared" si="0"/>
        <v/>
      </c>
      <c r="CK44" s="22" t="str">
        <f t="shared" si="1"/>
        <v/>
      </c>
      <c r="CL44" s="22" t="str">
        <f t="shared" si="2"/>
        <v/>
      </c>
      <c r="CM44" s="14" t="str">
        <f t="shared" si="3"/>
        <v/>
      </c>
      <c r="CN44" s="22" t="str">
        <f t="shared" si="4"/>
        <v/>
      </c>
      <c r="CO44" s="14" t="e">
        <f>IF(AND(#REF!="",#REF!="",#REF!="",#REF!=""),"",SUM(#REF!,#REF!,#REF!,#REF!,#REF!))</f>
        <v>#REF!</v>
      </c>
      <c r="CP44" s="22" t="str">
        <f t="shared" si="5"/>
        <v/>
      </c>
      <c r="CQ44" s="14" t="str">
        <f t="shared" si="6"/>
        <v/>
      </c>
      <c r="CR44" s="22" t="str">
        <f t="shared" si="7"/>
        <v/>
      </c>
      <c r="CS44" s="14" t="str">
        <f t="shared" si="8"/>
        <v/>
      </c>
      <c r="CT44" s="22" t="str">
        <f t="shared" si="9"/>
        <v/>
      </c>
      <c r="CU44" s="14" t="e">
        <f>IF(AND(#REF!="",#REF!="",#REF!="",#REF!=""),"",SUM(#REF!,#REF!,#REF!,#REF!,#REF!))</f>
        <v>#REF!</v>
      </c>
      <c r="CV44" s="22" t="str">
        <f t="shared" si="10"/>
        <v/>
      </c>
      <c r="CW44" s="22"/>
      <c r="CX44" s="22"/>
    </row>
    <row r="45" spans="1:102">
      <c r="A45" s="233">
        <v>39</v>
      </c>
      <c r="B45" s="234"/>
      <c r="C45" s="235"/>
      <c r="D45" s="236"/>
      <c r="E45" s="237"/>
      <c r="F45" s="238"/>
      <c r="G45" s="238"/>
      <c r="H45" s="239"/>
      <c r="I45" s="240"/>
      <c r="J45" s="241"/>
      <c r="K45" s="242"/>
      <c r="L45" s="11"/>
      <c r="M45" s="7"/>
      <c r="N45" s="7"/>
      <c r="O45" s="7"/>
      <c r="P45" s="30"/>
      <c r="Q45" s="32"/>
      <c r="R45" s="371"/>
      <c r="S45" s="476"/>
      <c r="T45" s="477"/>
      <c r="U45" s="477"/>
      <c r="V45" s="7"/>
      <c r="W45" s="34"/>
      <c r="X45" s="32"/>
      <c r="Y45" s="371"/>
      <c r="Z45" s="11"/>
      <c r="AA45" s="7"/>
      <c r="AB45" s="7"/>
      <c r="AC45" s="7"/>
      <c r="AD45" s="30"/>
      <c r="AE45" s="32"/>
      <c r="AF45" s="7"/>
      <c r="AG45" s="478"/>
      <c r="AH45" s="32"/>
      <c r="AI45" s="32"/>
      <c r="AJ45" s="32"/>
      <c r="AK45" s="32"/>
      <c r="AL45" s="32"/>
      <c r="AM45" s="62"/>
      <c r="AN45" s="11"/>
      <c r="AO45" s="7"/>
      <c r="AP45" s="7"/>
      <c r="AQ45" s="7"/>
      <c r="AR45" s="7"/>
      <c r="AS45" s="7"/>
      <c r="AT45" s="371"/>
      <c r="AU45" s="11"/>
      <c r="AV45" s="7"/>
      <c r="AW45" s="7"/>
      <c r="AX45" s="7"/>
      <c r="AY45" s="7"/>
      <c r="AZ45" s="7"/>
      <c r="BA45" s="371"/>
      <c r="BB45" s="11"/>
      <c r="BC45" s="7"/>
      <c r="BD45" s="7"/>
      <c r="BE45" s="7"/>
      <c r="BF45" s="7"/>
      <c r="BG45" s="11"/>
      <c r="BH45" s="7"/>
      <c r="BI45" s="7"/>
      <c r="BJ45" s="7"/>
      <c r="BK45" s="371"/>
      <c r="BL45" s="11"/>
      <c r="BM45" s="7"/>
      <c r="BN45" s="7"/>
      <c r="BO45" s="7"/>
      <c r="BP45" s="7"/>
      <c r="BQ45" s="11" t="s">
        <v>210</v>
      </c>
      <c r="BR45" s="62" t="s">
        <v>210</v>
      </c>
      <c r="BS45" s="1"/>
      <c r="BT45" s="1"/>
      <c r="BU45" s="23"/>
      <c r="BV45" s="1"/>
      <c r="BW45" s="1"/>
      <c r="CI45" s="14"/>
      <c r="CJ45" s="14" t="str">
        <f t="shared" si="0"/>
        <v/>
      </c>
      <c r="CK45" s="22" t="str">
        <f t="shared" si="1"/>
        <v/>
      </c>
      <c r="CL45" s="22" t="str">
        <f t="shared" si="2"/>
        <v/>
      </c>
      <c r="CM45" s="14" t="str">
        <f t="shared" si="3"/>
        <v/>
      </c>
      <c r="CN45" s="22" t="str">
        <f t="shared" si="4"/>
        <v/>
      </c>
      <c r="CO45" s="14" t="e">
        <f>IF(AND(#REF!="",#REF!="",#REF!="",#REF!=""),"",SUM(#REF!,#REF!,#REF!,#REF!,#REF!))</f>
        <v>#REF!</v>
      </c>
      <c r="CP45" s="22" t="str">
        <f t="shared" si="5"/>
        <v/>
      </c>
      <c r="CQ45" s="14" t="str">
        <f t="shared" si="6"/>
        <v/>
      </c>
      <c r="CR45" s="22" t="str">
        <f t="shared" si="7"/>
        <v/>
      </c>
      <c r="CS45" s="14" t="str">
        <f t="shared" si="8"/>
        <v/>
      </c>
      <c r="CT45" s="22" t="str">
        <f t="shared" si="9"/>
        <v/>
      </c>
      <c r="CU45" s="14" t="e">
        <f>IF(AND(#REF!="",#REF!="",#REF!="",#REF!=""),"",SUM(#REF!,#REF!,#REF!,#REF!,#REF!))</f>
        <v>#REF!</v>
      </c>
      <c r="CV45" s="22" t="str">
        <f t="shared" si="10"/>
        <v/>
      </c>
      <c r="CW45" s="22"/>
      <c r="CX45" s="22"/>
    </row>
    <row r="46" spans="1:102">
      <c r="A46" s="233">
        <v>40</v>
      </c>
      <c r="B46" s="234"/>
      <c r="C46" s="235"/>
      <c r="D46" s="236"/>
      <c r="E46" s="237"/>
      <c r="F46" s="238"/>
      <c r="G46" s="238"/>
      <c r="H46" s="239"/>
      <c r="I46" s="240"/>
      <c r="J46" s="241"/>
      <c r="K46" s="242"/>
      <c r="L46" s="11"/>
      <c r="M46" s="7"/>
      <c r="N46" s="7"/>
      <c r="O46" s="7"/>
      <c r="P46" s="30"/>
      <c r="Q46" s="32"/>
      <c r="R46" s="371"/>
      <c r="S46" s="476"/>
      <c r="T46" s="477"/>
      <c r="U46" s="477"/>
      <c r="V46" s="7"/>
      <c r="W46" s="34"/>
      <c r="X46" s="32"/>
      <c r="Y46" s="371"/>
      <c r="Z46" s="11"/>
      <c r="AA46" s="7"/>
      <c r="AB46" s="7"/>
      <c r="AC46" s="7"/>
      <c r="AD46" s="30"/>
      <c r="AE46" s="32"/>
      <c r="AF46" s="7"/>
      <c r="AG46" s="478"/>
      <c r="AH46" s="32"/>
      <c r="AI46" s="32"/>
      <c r="AJ46" s="32"/>
      <c r="AK46" s="32"/>
      <c r="AL46" s="32"/>
      <c r="AM46" s="62"/>
      <c r="AN46" s="11"/>
      <c r="AO46" s="7"/>
      <c r="AP46" s="7"/>
      <c r="AQ46" s="7"/>
      <c r="AR46" s="7"/>
      <c r="AS46" s="7"/>
      <c r="AT46" s="371"/>
      <c r="AU46" s="11"/>
      <c r="AV46" s="7"/>
      <c r="AW46" s="7"/>
      <c r="AX46" s="7"/>
      <c r="AY46" s="7"/>
      <c r="AZ46" s="7"/>
      <c r="BA46" s="371"/>
      <c r="BB46" s="11"/>
      <c r="BC46" s="7"/>
      <c r="BD46" s="7"/>
      <c r="BE46" s="7"/>
      <c r="BF46" s="7"/>
      <c r="BG46" s="11"/>
      <c r="BH46" s="7"/>
      <c r="BI46" s="7"/>
      <c r="BJ46" s="7"/>
      <c r="BK46" s="371"/>
      <c r="BL46" s="11"/>
      <c r="BM46" s="7"/>
      <c r="BN46" s="7"/>
      <c r="BO46" s="7"/>
      <c r="BP46" s="7"/>
      <c r="BQ46" s="11" t="s">
        <v>210</v>
      </c>
      <c r="BR46" s="62" t="s">
        <v>210</v>
      </c>
      <c r="BS46" s="1"/>
      <c r="BT46" s="1"/>
      <c r="BU46" s="23"/>
      <c r="BV46" s="1"/>
      <c r="BW46" s="1"/>
      <c r="CI46" s="14"/>
      <c r="CJ46" s="14" t="str">
        <f t="shared" si="0"/>
        <v/>
      </c>
      <c r="CK46" s="22" t="str">
        <f t="shared" si="1"/>
        <v/>
      </c>
      <c r="CL46" s="22" t="str">
        <f t="shared" si="2"/>
        <v/>
      </c>
      <c r="CM46" s="14" t="str">
        <f t="shared" si="3"/>
        <v/>
      </c>
      <c r="CN46" s="22" t="str">
        <f t="shared" si="4"/>
        <v/>
      </c>
      <c r="CO46" s="14" t="e">
        <f>IF(AND(#REF!="",#REF!="",#REF!="",#REF!=""),"",SUM(#REF!,#REF!,#REF!,#REF!,#REF!))</f>
        <v>#REF!</v>
      </c>
      <c r="CP46" s="22" t="str">
        <f t="shared" si="5"/>
        <v/>
      </c>
      <c r="CQ46" s="14" t="str">
        <f t="shared" si="6"/>
        <v/>
      </c>
      <c r="CR46" s="22" t="str">
        <f t="shared" si="7"/>
        <v/>
      </c>
      <c r="CS46" s="14" t="str">
        <f t="shared" si="8"/>
        <v/>
      </c>
      <c r="CT46" s="22" t="str">
        <f t="shared" si="9"/>
        <v/>
      </c>
      <c r="CU46" s="14" t="e">
        <f>IF(AND(#REF!="",#REF!="",#REF!="",#REF!=""),"",SUM(#REF!,#REF!,#REF!,#REF!,#REF!))</f>
        <v>#REF!</v>
      </c>
      <c r="CV46" s="22" t="str">
        <f t="shared" si="10"/>
        <v/>
      </c>
      <c r="CW46" s="22"/>
      <c r="CX46" s="22"/>
    </row>
    <row r="47" spans="1:102">
      <c r="A47" s="233">
        <v>41</v>
      </c>
      <c r="B47" s="234"/>
      <c r="C47" s="235"/>
      <c r="D47" s="236"/>
      <c r="E47" s="237"/>
      <c r="F47" s="238"/>
      <c r="G47" s="238"/>
      <c r="H47" s="239"/>
      <c r="I47" s="240"/>
      <c r="J47" s="241"/>
      <c r="K47" s="242"/>
      <c r="L47" s="11"/>
      <c r="M47" s="7"/>
      <c r="N47" s="7"/>
      <c r="O47" s="7"/>
      <c r="P47" s="30"/>
      <c r="Q47" s="32"/>
      <c r="R47" s="371"/>
      <c r="S47" s="476"/>
      <c r="T47" s="477"/>
      <c r="U47" s="477"/>
      <c r="V47" s="7"/>
      <c r="W47" s="34"/>
      <c r="X47" s="32"/>
      <c r="Y47" s="371"/>
      <c r="Z47" s="11"/>
      <c r="AA47" s="7"/>
      <c r="AB47" s="7"/>
      <c r="AC47" s="7"/>
      <c r="AD47" s="30"/>
      <c r="AE47" s="32"/>
      <c r="AF47" s="7"/>
      <c r="AG47" s="478"/>
      <c r="AH47" s="32"/>
      <c r="AI47" s="32"/>
      <c r="AJ47" s="32"/>
      <c r="AK47" s="32"/>
      <c r="AL47" s="32"/>
      <c r="AM47" s="62"/>
      <c r="AN47" s="11"/>
      <c r="AO47" s="7"/>
      <c r="AP47" s="7"/>
      <c r="AQ47" s="7"/>
      <c r="AR47" s="7"/>
      <c r="AS47" s="7"/>
      <c r="AT47" s="371"/>
      <c r="AU47" s="11"/>
      <c r="AV47" s="7"/>
      <c r="AW47" s="7"/>
      <c r="AX47" s="7"/>
      <c r="AY47" s="7"/>
      <c r="AZ47" s="7"/>
      <c r="BA47" s="371"/>
      <c r="BB47" s="11"/>
      <c r="BC47" s="7"/>
      <c r="BD47" s="7"/>
      <c r="BE47" s="7"/>
      <c r="BF47" s="7"/>
      <c r="BG47" s="11"/>
      <c r="BH47" s="7"/>
      <c r="BI47" s="7"/>
      <c r="BJ47" s="7"/>
      <c r="BK47" s="371"/>
      <c r="BL47" s="11"/>
      <c r="BM47" s="7"/>
      <c r="BN47" s="7"/>
      <c r="BO47" s="7"/>
      <c r="BP47" s="7"/>
      <c r="BQ47" s="11" t="s">
        <v>210</v>
      </c>
      <c r="BR47" s="62" t="s">
        <v>210</v>
      </c>
      <c r="BS47" s="1"/>
      <c r="BT47" s="1"/>
      <c r="BU47" s="23"/>
      <c r="BV47" s="1"/>
      <c r="BW47" s="1"/>
      <c r="CI47" s="14"/>
      <c r="CJ47" s="14" t="str">
        <f t="shared" si="0"/>
        <v/>
      </c>
      <c r="CK47" s="22" t="str">
        <f t="shared" si="1"/>
        <v/>
      </c>
      <c r="CL47" s="22" t="str">
        <f t="shared" si="2"/>
        <v/>
      </c>
      <c r="CM47" s="14" t="str">
        <f t="shared" si="3"/>
        <v/>
      </c>
      <c r="CN47" s="22" t="str">
        <f t="shared" si="4"/>
        <v/>
      </c>
      <c r="CO47" s="14" t="e">
        <f>IF(AND(#REF!="",#REF!="",#REF!="",#REF!=""),"",SUM(#REF!,#REF!,#REF!,#REF!,#REF!))</f>
        <v>#REF!</v>
      </c>
      <c r="CP47" s="22" t="str">
        <f t="shared" si="5"/>
        <v/>
      </c>
      <c r="CQ47" s="14" t="str">
        <f t="shared" si="6"/>
        <v/>
      </c>
      <c r="CR47" s="22" t="str">
        <f t="shared" si="7"/>
        <v/>
      </c>
      <c r="CS47" s="14" t="str">
        <f t="shared" si="8"/>
        <v/>
      </c>
      <c r="CT47" s="22" t="str">
        <f t="shared" si="9"/>
        <v/>
      </c>
      <c r="CU47" s="14" t="e">
        <f>IF(AND(#REF!="",#REF!="",#REF!="",#REF!=""),"",SUM(#REF!,#REF!,#REF!,#REF!,#REF!))</f>
        <v>#REF!</v>
      </c>
      <c r="CV47" s="22" t="str">
        <f t="shared" si="10"/>
        <v/>
      </c>
      <c r="CW47" s="22"/>
      <c r="CX47" s="22"/>
    </row>
    <row r="48" spans="1:102">
      <c r="A48" s="233">
        <v>42</v>
      </c>
      <c r="B48" s="234"/>
      <c r="C48" s="235"/>
      <c r="D48" s="236"/>
      <c r="E48" s="237"/>
      <c r="F48" s="238"/>
      <c r="G48" s="238"/>
      <c r="H48" s="239"/>
      <c r="I48" s="240"/>
      <c r="J48" s="241"/>
      <c r="K48" s="242"/>
      <c r="L48" s="11"/>
      <c r="M48" s="7"/>
      <c r="N48" s="7"/>
      <c r="O48" s="7"/>
      <c r="P48" s="30"/>
      <c r="Q48" s="32"/>
      <c r="R48" s="371"/>
      <c r="S48" s="476"/>
      <c r="T48" s="477"/>
      <c r="U48" s="477"/>
      <c r="V48" s="7"/>
      <c r="W48" s="34"/>
      <c r="X48" s="32"/>
      <c r="Y48" s="371"/>
      <c r="Z48" s="11"/>
      <c r="AA48" s="7"/>
      <c r="AB48" s="7"/>
      <c r="AC48" s="7"/>
      <c r="AD48" s="30"/>
      <c r="AE48" s="32"/>
      <c r="AF48" s="7"/>
      <c r="AG48" s="478"/>
      <c r="AH48" s="32"/>
      <c r="AI48" s="32"/>
      <c r="AJ48" s="32"/>
      <c r="AK48" s="32"/>
      <c r="AL48" s="32"/>
      <c r="AM48" s="62"/>
      <c r="AN48" s="11"/>
      <c r="AO48" s="7"/>
      <c r="AP48" s="7"/>
      <c r="AQ48" s="7"/>
      <c r="AR48" s="7"/>
      <c r="AS48" s="7"/>
      <c r="AT48" s="371"/>
      <c r="AU48" s="11"/>
      <c r="AV48" s="7"/>
      <c r="AW48" s="7"/>
      <c r="AX48" s="7"/>
      <c r="AY48" s="7"/>
      <c r="AZ48" s="7"/>
      <c r="BA48" s="371"/>
      <c r="BB48" s="11"/>
      <c r="BC48" s="7"/>
      <c r="BD48" s="7"/>
      <c r="BE48" s="7"/>
      <c r="BF48" s="7"/>
      <c r="BG48" s="11"/>
      <c r="BH48" s="7"/>
      <c r="BI48" s="7"/>
      <c r="BJ48" s="7"/>
      <c r="BK48" s="371"/>
      <c r="BL48" s="11"/>
      <c r="BM48" s="7"/>
      <c r="BN48" s="7"/>
      <c r="BO48" s="7"/>
      <c r="BP48" s="7"/>
      <c r="BQ48" s="11" t="s">
        <v>210</v>
      </c>
      <c r="BR48" s="62" t="s">
        <v>210</v>
      </c>
      <c r="BS48" s="1"/>
      <c r="BT48" s="1"/>
      <c r="BU48" s="23"/>
      <c r="BV48" s="1"/>
      <c r="BW48" s="1"/>
      <c r="CI48" s="14"/>
      <c r="CJ48" s="14" t="str">
        <f t="shared" si="0"/>
        <v/>
      </c>
      <c r="CK48" s="22" t="str">
        <f t="shared" si="1"/>
        <v/>
      </c>
      <c r="CL48" s="22" t="str">
        <f t="shared" si="2"/>
        <v/>
      </c>
      <c r="CM48" s="14" t="str">
        <f t="shared" si="3"/>
        <v/>
      </c>
      <c r="CN48" s="22" t="str">
        <f t="shared" si="4"/>
        <v/>
      </c>
      <c r="CO48" s="14" t="e">
        <f>IF(AND(#REF!="",#REF!="",#REF!="",#REF!=""),"",SUM(#REF!,#REF!,#REF!,#REF!,#REF!))</f>
        <v>#REF!</v>
      </c>
      <c r="CP48" s="22" t="str">
        <f t="shared" si="5"/>
        <v/>
      </c>
      <c r="CQ48" s="14" t="str">
        <f t="shared" si="6"/>
        <v/>
      </c>
      <c r="CR48" s="22" t="str">
        <f t="shared" si="7"/>
        <v/>
      </c>
      <c r="CS48" s="14" t="str">
        <f t="shared" si="8"/>
        <v/>
      </c>
      <c r="CT48" s="22" t="str">
        <f t="shared" si="9"/>
        <v/>
      </c>
      <c r="CU48" s="14" t="e">
        <f>IF(AND(#REF!="",#REF!="",#REF!="",#REF!=""),"",SUM(#REF!,#REF!,#REF!,#REF!,#REF!))</f>
        <v>#REF!</v>
      </c>
      <c r="CV48" s="22" t="str">
        <f t="shared" si="10"/>
        <v/>
      </c>
      <c r="CW48" s="22"/>
      <c r="CX48" s="22"/>
    </row>
    <row r="49" spans="1:102">
      <c r="A49" s="233">
        <v>43</v>
      </c>
      <c r="B49" s="234"/>
      <c r="C49" s="235"/>
      <c r="D49" s="236"/>
      <c r="E49" s="237"/>
      <c r="F49" s="238"/>
      <c r="G49" s="238"/>
      <c r="H49" s="239"/>
      <c r="I49" s="240"/>
      <c r="J49" s="241"/>
      <c r="K49" s="242"/>
      <c r="L49" s="11"/>
      <c r="M49" s="7"/>
      <c r="N49" s="7"/>
      <c r="O49" s="7"/>
      <c r="P49" s="30"/>
      <c r="Q49" s="32"/>
      <c r="R49" s="371"/>
      <c r="S49" s="476"/>
      <c r="T49" s="477"/>
      <c r="U49" s="477"/>
      <c r="V49" s="7"/>
      <c r="W49" s="34"/>
      <c r="X49" s="32"/>
      <c r="Y49" s="371"/>
      <c r="Z49" s="11"/>
      <c r="AA49" s="7"/>
      <c r="AB49" s="7"/>
      <c r="AC49" s="7"/>
      <c r="AD49" s="30"/>
      <c r="AE49" s="32"/>
      <c r="AF49" s="7"/>
      <c r="AG49" s="478"/>
      <c r="AH49" s="32"/>
      <c r="AI49" s="32"/>
      <c r="AJ49" s="32"/>
      <c r="AK49" s="32"/>
      <c r="AL49" s="32"/>
      <c r="AM49" s="62"/>
      <c r="AN49" s="11"/>
      <c r="AO49" s="7"/>
      <c r="AP49" s="7"/>
      <c r="AQ49" s="7"/>
      <c r="AR49" s="7"/>
      <c r="AS49" s="7"/>
      <c r="AT49" s="371"/>
      <c r="AU49" s="11"/>
      <c r="AV49" s="7"/>
      <c r="AW49" s="7"/>
      <c r="AX49" s="7"/>
      <c r="AY49" s="7"/>
      <c r="AZ49" s="7"/>
      <c r="BA49" s="371"/>
      <c r="BB49" s="11"/>
      <c r="BC49" s="7"/>
      <c r="BD49" s="7"/>
      <c r="BE49" s="7"/>
      <c r="BF49" s="7"/>
      <c r="BG49" s="11"/>
      <c r="BH49" s="7"/>
      <c r="BI49" s="7"/>
      <c r="BJ49" s="7"/>
      <c r="BK49" s="371"/>
      <c r="BL49" s="11"/>
      <c r="BM49" s="7"/>
      <c r="BN49" s="7"/>
      <c r="BO49" s="7"/>
      <c r="BP49" s="7"/>
      <c r="BQ49" s="11" t="s">
        <v>210</v>
      </c>
      <c r="BR49" s="62" t="s">
        <v>210</v>
      </c>
      <c r="BS49" s="1"/>
      <c r="BT49" s="1"/>
      <c r="BU49" s="23"/>
      <c r="BV49" s="1"/>
      <c r="BW49" s="1"/>
      <c r="CI49" s="14"/>
      <c r="CJ49" s="14" t="str">
        <f t="shared" si="0"/>
        <v/>
      </c>
      <c r="CK49" s="22" t="str">
        <f t="shared" si="1"/>
        <v/>
      </c>
      <c r="CL49" s="22" t="str">
        <f t="shared" si="2"/>
        <v/>
      </c>
      <c r="CM49" s="14" t="str">
        <f t="shared" si="3"/>
        <v/>
      </c>
      <c r="CN49" s="22" t="str">
        <f t="shared" si="4"/>
        <v/>
      </c>
      <c r="CO49" s="14" t="e">
        <f>IF(AND(#REF!="",#REF!="",#REF!="",#REF!=""),"",SUM(#REF!,#REF!,#REF!,#REF!,#REF!))</f>
        <v>#REF!</v>
      </c>
      <c r="CP49" s="22" t="str">
        <f t="shared" si="5"/>
        <v/>
      </c>
      <c r="CQ49" s="14" t="str">
        <f t="shared" si="6"/>
        <v/>
      </c>
      <c r="CR49" s="22" t="str">
        <f t="shared" si="7"/>
        <v/>
      </c>
      <c r="CS49" s="14" t="str">
        <f t="shared" si="8"/>
        <v/>
      </c>
      <c r="CT49" s="22" t="str">
        <f t="shared" si="9"/>
        <v/>
      </c>
      <c r="CU49" s="14" t="e">
        <f>IF(AND(#REF!="",#REF!="",#REF!="",#REF!=""),"",SUM(#REF!,#REF!,#REF!,#REF!,#REF!))</f>
        <v>#REF!</v>
      </c>
      <c r="CV49" s="22" t="str">
        <f t="shared" si="10"/>
        <v/>
      </c>
      <c r="CW49" s="22"/>
      <c r="CX49" s="22"/>
    </row>
    <row r="50" spans="1:102">
      <c r="A50" s="233">
        <v>44</v>
      </c>
      <c r="B50" s="234"/>
      <c r="C50" s="235"/>
      <c r="D50" s="236"/>
      <c r="E50" s="237"/>
      <c r="F50" s="238"/>
      <c r="G50" s="238"/>
      <c r="H50" s="239"/>
      <c r="I50" s="240"/>
      <c r="J50" s="241"/>
      <c r="K50" s="242"/>
      <c r="L50" s="11"/>
      <c r="M50" s="7"/>
      <c r="N50" s="7"/>
      <c r="O50" s="7"/>
      <c r="P50" s="30"/>
      <c r="Q50" s="32"/>
      <c r="R50" s="371"/>
      <c r="S50" s="476"/>
      <c r="T50" s="477"/>
      <c r="U50" s="477"/>
      <c r="V50" s="7"/>
      <c r="W50" s="34"/>
      <c r="X50" s="32"/>
      <c r="Y50" s="371"/>
      <c r="Z50" s="11"/>
      <c r="AA50" s="7"/>
      <c r="AB50" s="7"/>
      <c r="AC50" s="7"/>
      <c r="AD50" s="30"/>
      <c r="AE50" s="32"/>
      <c r="AF50" s="7"/>
      <c r="AG50" s="478"/>
      <c r="AH50" s="32"/>
      <c r="AI50" s="32"/>
      <c r="AJ50" s="32"/>
      <c r="AK50" s="32"/>
      <c r="AL50" s="32"/>
      <c r="AM50" s="62"/>
      <c r="AN50" s="11"/>
      <c r="AO50" s="7"/>
      <c r="AP50" s="7"/>
      <c r="AQ50" s="7"/>
      <c r="AR50" s="7"/>
      <c r="AS50" s="7"/>
      <c r="AT50" s="371"/>
      <c r="AU50" s="11"/>
      <c r="AV50" s="7"/>
      <c r="AW50" s="7"/>
      <c r="AX50" s="7"/>
      <c r="AY50" s="7"/>
      <c r="AZ50" s="7"/>
      <c r="BA50" s="371"/>
      <c r="BB50" s="11"/>
      <c r="BC50" s="7"/>
      <c r="BD50" s="7"/>
      <c r="BE50" s="7"/>
      <c r="BF50" s="7"/>
      <c r="BG50" s="11"/>
      <c r="BH50" s="7"/>
      <c r="BI50" s="7"/>
      <c r="BJ50" s="7"/>
      <c r="BK50" s="371"/>
      <c r="BL50" s="11"/>
      <c r="BM50" s="7"/>
      <c r="BN50" s="7"/>
      <c r="BO50" s="7"/>
      <c r="BP50" s="7"/>
      <c r="BQ50" s="11" t="s">
        <v>210</v>
      </c>
      <c r="BR50" s="62" t="s">
        <v>210</v>
      </c>
      <c r="BS50" s="1"/>
      <c r="BT50" s="1"/>
      <c r="BU50" s="23"/>
      <c r="BV50" s="1"/>
      <c r="BW50" s="1"/>
      <c r="CI50" s="14"/>
      <c r="CJ50" s="14" t="str">
        <f t="shared" si="0"/>
        <v/>
      </c>
      <c r="CK50" s="22" t="str">
        <f t="shared" si="1"/>
        <v/>
      </c>
      <c r="CL50" s="22" t="str">
        <f t="shared" si="2"/>
        <v/>
      </c>
      <c r="CM50" s="14" t="str">
        <f t="shared" si="3"/>
        <v/>
      </c>
      <c r="CN50" s="22" t="str">
        <f t="shared" si="4"/>
        <v/>
      </c>
      <c r="CO50" s="14" t="e">
        <f>IF(AND(#REF!="",#REF!="",#REF!="",#REF!=""),"",SUM(#REF!,#REF!,#REF!,#REF!,#REF!))</f>
        <v>#REF!</v>
      </c>
      <c r="CP50" s="22" t="str">
        <f t="shared" si="5"/>
        <v/>
      </c>
      <c r="CQ50" s="14" t="str">
        <f t="shared" si="6"/>
        <v/>
      </c>
      <c r="CR50" s="22" t="str">
        <f t="shared" si="7"/>
        <v/>
      </c>
      <c r="CS50" s="14" t="str">
        <f t="shared" si="8"/>
        <v/>
      </c>
      <c r="CT50" s="22" t="str">
        <f t="shared" si="9"/>
        <v/>
      </c>
      <c r="CU50" s="14" t="e">
        <f>IF(AND(#REF!="",#REF!="",#REF!="",#REF!=""),"",SUM(#REF!,#REF!,#REF!,#REF!,#REF!))</f>
        <v>#REF!</v>
      </c>
      <c r="CV50" s="22" t="str">
        <f t="shared" si="10"/>
        <v/>
      </c>
      <c r="CW50" s="22"/>
      <c r="CX50" s="22"/>
    </row>
    <row r="51" spans="1:102">
      <c r="A51" s="233">
        <v>45</v>
      </c>
      <c r="B51" s="234"/>
      <c r="C51" s="235"/>
      <c r="D51" s="236"/>
      <c r="E51" s="237"/>
      <c r="F51" s="238"/>
      <c r="G51" s="238"/>
      <c r="H51" s="239"/>
      <c r="I51" s="240"/>
      <c r="J51" s="241"/>
      <c r="K51" s="242"/>
      <c r="L51" s="11"/>
      <c r="M51" s="7"/>
      <c r="N51" s="7"/>
      <c r="O51" s="7"/>
      <c r="P51" s="30"/>
      <c r="Q51" s="32"/>
      <c r="R51" s="371"/>
      <c r="S51" s="476"/>
      <c r="T51" s="477"/>
      <c r="U51" s="477"/>
      <c r="V51" s="7"/>
      <c r="W51" s="34"/>
      <c r="X51" s="32"/>
      <c r="Y51" s="371"/>
      <c r="Z51" s="11"/>
      <c r="AA51" s="7"/>
      <c r="AB51" s="7"/>
      <c r="AC51" s="7"/>
      <c r="AD51" s="30"/>
      <c r="AE51" s="32"/>
      <c r="AF51" s="7"/>
      <c r="AG51" s="478"/>
      <c r="AH51" s="32"/>
      <c r="AI51" s="32"/>
      <c r="AJ51" s="32"/>
      <c r="AK51" s="32"/>
      <c r="AL51" s="32"/>
      <c r="AM51" s="62"/>
      <c r="AN51" s="11"/>
      <c r="AO51" s="7"/>
      <c r="AP51" s="7"/>
      <c r="AQ51" s="7"/>
      <c r="AR51" s="7"/>
      <c r="AS51" s="7"/>
      <c r="AT51" s="371"/>
      <c r="AU51" s="11"/>
      <c r="AV51" s="7"/>
      <c r="AW51" s="7"/>
      <c r="AX51" s="7"/>
      <c r="AY51" s="7"/>
      <c r="AZ51" s="7"/>
      <c r="BA51" s="371"/>
      <c r="BB51" s="11"/>
      <c r="BC51" s="7"/>
      <c r="BD51" s="7"/>
      <c r="BE51" s="7"/>
      <c r="BF51" s="7"/>
      <c r="BG51" s="11"/>
      <c r="BH51" s="7"/>
      <c r="BI51" s="7"/>
      <c r="BJ51" s="7"/>
      <c r="BK51" s="371"/>
      <c r="BL51" s="11"/>
      <c r="BM51" s="7"/>
      <c r="BN51" s="7"/>
      <c r="BO51" s="7"/>
      <c r="BP51" s="7"/>
      <c r="BQ51" s="11" t="s">
        <v>210</v>
      </c>
      <c r="BR51" s="62" t="s">
        <v>210</v>
      </c>
      <c r="BS51" s="1"/>
      <c r="BT51" s="1"/>
      <c r="BU51" s="23"/>
      <c r="BV51" s="1"/>
      <c r="BW51" s="1"/>
      <c r="CI51" s="14"/>
      <c r="CJ51" s="14" t="str">
        <f t="shared" si="0"/>
        <v/>
      </c>
      <c r="CK51" s="22" t="str">
        <f t="shared" si="1"/>
        <v/>
      </c>
      <c r="CL51" s="22" t="str">
        <f t="shared" si="2"/>
        <v/>
      </c>
      <c r="CM51" s="14" t="str">
        <f t="shared" si="3"/>
        <v/>
      </c>
      <c r="CN51" s="22" t="str">
        <f t="shared" si="4"/>
        <v/>
      </c>
      <c r="CO51" s="14" t="e">
        <f>IF(AND(#REF!="",#REF!="",#REF!="",#REF!=""),"",SUM(#REF!,#REF!,#REF!,#REF!,#REF!))</f>
        <v>#REF!</v>
      </c>
      <c r="CP51" s="22" t="str">
        <f t="shared" si="5"/>
        <v/>
      </c>
      <c r="CQ51" s="14" t="str">
        <f t="shared" si="6"/>
        <v/>
      </c>
      <c r="CR51" s="22" t="str">
        <f t="shared" si="7"/>
        <v/>
      </c>
      <c r="CS51" s="14" t="str">
        <f t="shared" si="8"/>
        <v/>
      </c>
      <c r="CT51" s="22" t="str">
        <f t="shared" si="9"/>
        <v/>
      </c>
      <c r="CU51" s="14" t="e">
        <f>IF(AND(#REF!="",#REF!="",#REF!="",#REF!=""),"",SUM(#REF!,#REF!,#REF!,#REF!,#REF!))</f>
        <v>#REF!</v>
      </c>
      <c r="CV51" s="22" t="str">
        <f t="shared" si="10"/>
        <v/>
      </c>
      <c r="CW51" s="22"/>
      <c r="CX51" s="22"/>
    </row>
    <row r="52" spans="1:102">
      <c r="A52" s="233">
        <v>46</v>
      </c>
      <c r="B52" s="234"/>
      <c r="C52" s="235"/>
      <c r="D52" s="236"/>
      <c r="E52" s="237"/>
      <c r="F52" s="238"/>
      <c r="G52" s="238"/>
      <c r="H52" s="239"/>
      <c r="I52" s="240"/>
      <c r="J52" s="241"/>
      <c r="K52" s="242"/>
      <c r="L52" s="11"/>
      <c r="M52" s="7"/>
      <c r="N52" s="7"/>
      <c r="O52" s="7"/>
      <c r="P52" s="30"/>
      <c r="Q52" s="32"/>
      <c r="R52" s="371"/>
      <c r="S52" s="476"/>
      <c r="T52" s="477"/>
      <c r="U52" s="477"/>
      <c r="V52" s="7"/>
      <c r="W52" s="34"/>
      <c r="X52" s="32"/>
      <c r="Y52" s="371"/>
      <c r="Z52" s="11"/>
      <c r="AA52" s="7"/>
      <c r="AB52" s="7"/>
      <c r="AC52" s="7"/>
      <c r="AD52" s="30"/>
      <c r="AE52" s="32"/>
      <c r="AF52" s="7"/>
      <c r="AG52" s="478"/>
      <c r="AH52" s="32"/>
      <c r="AI52" s="32"/>
      <c r="AJ52" s="32"/>
      <c r="AK52" s="32"/>
      <c r="AL52" s="32"/>
      <c r="AM52" s="62"/>
      <c r="AN52" s="11"/>
      <c r="AO52" s="7"/>
      <c r="AP52" s="7"/>
      <c r="AQ52" s="7"/>
      <c r="AR52" s="7"/>
      <c r="AS52" s="7"/>
      <c r="AT52" s="371"/>
      <c r="AU52" s="11"/>
      <c r="AV52" s="7"/>
      <c r="AW52" s="7"/>
      <c r="AX52" s="7"/>
      <c r="AY52" s="7"/>
      <c r="AZ52" s="7"/>
      <c r="BA52" s="371"/>
      <c r="BB52" s="11"/>
      <c r="BC52" s="7"/>
      <c r="BD52" s="7"/>
      <c r="BE52" s="7"/>
      <c r="BF52" s="7"/>
      <c r="BG52" s="11"/>
      <c r="BH52" s="7"/>
      <c r="BI52" s="7"/>
      <c r="BJ52" s="7"/>
      <c r="BK52" s="371"/>
      <c r="BL52" s="11"/>
      <c r="BM52" s="7"/>
      <c r="BN52" s="7"/>
      <c r="BO52" s="7"/>
      <c r="BP52" s="7"/>
      <c r="BQ52" s="11" t="s">
        <v>210</v>
      </c>
      <c r="BR52" s="62" t="s">
        <v>210</v>
      </c>
      <c r="BS52" s="1"/>
      <c r="BT52" s="1"/>
      <c r="BU52" s="23"/>
      <c r="BV52" s="1"/>
      <c r="BW52" s="1"/>
      <c r="CI52" s="14"/>
      <c r="CJ52" s="14" t="str">
        <f t="shared" si="0"/>
        <v/>
      </c>
      <c r="CK52" s="22" t="str">
        <f t="shared" si="1"/>
        <v/>
      </c>
      <c r="CL52" s="22" t="str">
        <f t="shared" si="2"/>
        <v/>
      </c>
      <c r="CM52" s="14" t="str">
        <f t="shared" si="3"/>
        <v/>
      </c>
      <c r="CN52" s="22" t="str">
        <f t="shared" si="4"/>
        <v/>
      </c>
      <c r="CO52" s="14" t="e">
        <f>IF(AND(#REF!="",#REF!="",#REF!="",#REF!=""),"",SUM(#REF!,#REF!,#REF!,#REF!,#REF!))</f>
        <v>#REF!</v>
      </c>
      <c r="CP52" s="22" t="str">
        <f t="shared" si="5"/>
        <v/>
      </c>
      <c r="CQ52" s="14" t="str">
        <f t="shared" si="6"/>
        <v/>
      </c>
      <c r="CR52" s="22" t="str">
        <f t="shared" si="7"/>
        <v/>
      </c>
      <c r="CS52" s="14" t="str">
        <f t="shared" si="8"/>
        <v/>
      </c>
      <c r="CT52" s="22" t="str">
        <f t="shared" si="9"/>
        <v/>
      </c>
      <c r="CU52" s="14" t="e">
        <f>IF(AND(#REF!="",#REF!="",#REF!="",#REF!=""),"",SUM(#REF!,#REF!,#REF!,#REF!,#REF!))</f>
        <v>#REF!</v>
      </c>
      <c r="CV52" s="22" t="str">
        <f t="shared" si="10"/>
        <v/>
      </c>
      <c r="CW52" s="22"/>
      <c r="CX52" s="22"/>
    </row>
    <row r="53" spans="1:102">
      <c r="A53" s="233">
        <v>47</v>
      </c>
      <c r="B53" s="234"/>
      <c r="C53" s="235"/>
      <c r="D53" s="236"/>
      <c r="E53" s="237"/>
      <c r="F53" s="238"/>
      <c r="G53" s="238"/>
      <c r="H53" s="239"/>
      <c r="I53" s="240"/>
      <c r="J53" s="241"/>
      <c r="K53" s="242"/>
      <c r="L53" s="11"/>
      <c r="M53" s="7"/>
      <c r="N53" s="7"/>
      <c r="O53" s="7"/>
      <c r="P53" s="30"/>
      <c r="Q53" s="32"/>
      <c r="R53" s="371"/>
      <c r="S53" s="476"/>
      <c r="T53" s="477"/>
      <c r="U53" s="477"/>
      <c r="V53" s="7"/>
      <c r="W53" s="34"/>
      <c r="X53" s="32"/>
      <c r="Y53" s="371"/>
      <c r="Z53" s="11"/>
      <c r="AA53" s="7"/>
      <c r="AB53" s="7"/>
      <c r="AC53" s="7"/>
      <c r="AD53" s="30"/>
      <c r="AE53" s="32"/>
      <c r="AF53" s="7"/>
      <c r="AG53" s="478"/>
      <c r="AH53" s="32"/>
      <c r="AI53" s="32"/>
      <c r="AJ53" s="32"/>
      <c r="AK53" s="32"/>
      <c r="AL53" s="32"/>
      <c r="AM53" s="62"/>
      <c r="AN53" s="11"/>
      <c r="AO53" s="7"/>
      <c r="AP53" s="7"/>
      <c r="AQ53" s="7"/>
      <c r="AR53" s="7"/>
      <c r="AS53" s="7"/>
      <c r="AT53" s="371"/>
      <c r="AU53" s="11"/>
      <c r="AV53" s="7"/>
      <c r="AW53" s="7"/>
      <c r="AX53" s="7"/>
      <c r="AY53" s="7"/>
      <c r="AZ53" s="7"/>
      <c r="BA53" s="371"/>
      <c r="BB53" s="11"/>
      <c r="BC53" s="7"/>
      <c r="BD53" s="7"/>
      <c r="BE53" s="7"/>
      <c r="BF53" s="7"/>
      <c r="BG53" s="11"/>
      <c r="BH53" s="7"/>
      <c r="BI53" s="7"/>
      <c r="BJ53" s="7"/>
      <c r="BK53" s="371"/>
      <c r="BL53" s="11"/>
      <c r="BM53" s="7"/>
      <c r="BN53" s="7"/>
      <c r="BO53" s="7"/>
      <c r="BP53" s="7"/>
      <c r="BQ53" s="11" t="s">
        <v>210</v>
      </c>
      <c r="BR53" s="62" t="s">
        <v>210</v>
      </c>
      <c r="BS53" s="1"/>
      <c r="BT53" s="1"/>
      <c r="BU53" s="23"/>
      <c r="BV53" s="1"/>
      <c r="BW53" s="1"/>
      <c r="CI53" s="14"/>
      <c r="CJ53" s="14" t="str">
        <f t="shared" si="0"/>
        <v/>
      </c>
      <c r="CK53" s="22" t="str">
        <f t="shared" si="1"/>
        <v/>
      </c>
      <c r="CL53" s="22" t="str">
        <f t="shared" si="2"/>
        <v/>
      </c>
      <c r="CM53" s="14" t="str">
        <f t="shared" si="3"/>
        <v/>
      </c>
      <c r="CN53" s="22" t="str">
        <f t="shared" si="4"/>
        <v/>
      </c>
      <c r="CO53" s="14" t="e">
        <f>IF(AND(#REF!="",#REF!="",#REF!="",#REF!=""),"",SUM(#REF!,#REF!,#REF!,#REF!,#REF!))</f>
        <v>#REF!</v>
      </c>
      <c r="CP53" s="22" t="str">
        <f t="shared" si="5"/>
        <v/>
      </c>
      <c r="CQ53" s="14" t="str">
        <f t="shared" si="6"/>
        <v/>
      </c>
      <c r="CR53" s="22" t="str">
        <f t="shared" si="7"/>
        <v/>
      </c>
      <c r="CS53" s="14" t="str">
        <f t="shared" si="8"/>
        <v/>
      </c>
      <c r="CT53" s="22" t="str">
        <f t="shared" si="9"/>
        <v/>
      </c>
      <c r="CU53" s="14" t="e">
        <f>IF(AND(#REF!="",#REF!="",#REF!="",#REF!=""),"",SUM(#REF!,#REF!,#REF!,#REF!,#REF!))</f>
        <v>#REF!</v>
      </c>
      <c r="CV53" s="22" t="str">
        <f t="shared" si="10"/>
        <v/>
      </c>
      <c r="CW53" s="22"/>
      <c r="CX53" s="22"/>
    </row>
    <row r="54" spans="1:102">
      <c r="A54" s="233">
        <v>48</v>
      </c>
      <c r="B54" s="234"/>
      <c r="C54" s="235"/>
      <c r="D54" s="236"/>
      <c r="E54" s="237"/>
      <c r="F54" s="238"/>
      <c r="G54" s="238"/>
      <c r="H54" s="239"/>
      <c r="I54" s="240"/>
      <c r="J54" s="241"/>
      <c r="K54" s="242"/>
      <c r="L54" s="11"/>
      <c r="M54" s="7"/>
      <c r="N54" s="7"/>
      <c r="O54" s="7"/>
      <c r="P54" s="30"/>
      <c r="Q54" s="32"/>
      <c r="R54" s="371"/>
      <c r="S54" s="476"/>
      <c r="T54" s="477"/>
      <c r="U54" s="477"/>
      <c r="V54" s="7"/>
      <c r="W54" s="34"/>
      <c r="X54" s="32"/>
      <c r="Y54" s="371"/>
      <c r="Z54" s="11"/>
      <c r="AA54" s="7"/>
      <c r="AB54" s="7"/>
      <c r="AC54" s="7"/>
      <c r="AD54" s="30"/>
      <c r="AE54" s="32"/>
      <c r="AF54" s="7"/>
      <c r="AG54" s="478"/>
      <c r="AH54" s="32"/>
      <c r="AI54" s="32"/>
      <c r="AJ54" s="32"/>
      <c r="AK54" s="32"/>
      <c r="AL54" s="32"/>
      <c r="AM54" s="62"/>
      <c r="AN54" s="11"/>
      <c r="AO54" s="7"/>
      <c r="AP54" s="7"/>
      <c r="AQ54" s="7"/>
      <c r="AR54" s="7"/>
      <c r="AS54" s="7"/>
      <c r="AT54" s="371"/>
      <c r="AU54" s="11"/>
      <c r="AV54" s="7"/>
      <c r="AW54" s="7"/>
      <c r="AX54" s="7"/>
      <c r="AY54" s="7"/>
      <c r="AZ54" s="7"/>
      <c r="BA54" s="371"/>
      <c r="BB54" s="11"/>
      <c r="BC54" s="7"/>
      <c r="BD54" s="7"/>
      <c r="BE54" s="7"/>
      <c r="BF54" s="7"/>
      <c r="BG54" s="11"/>
      <c r="BH54" s="7"/>
      <c r="BI54" s="7"/>
      <c r="BJ54" s="7"/>
      <c r="BK54" s="371"/>
      <c r="BL54" s="11"/>
      <c r="BM54" s="7"/>
      <c r="BN54" s="7"/>
      <c r="BO54" s="7"/>
      <c r="BP54" s="7"/>
      <c r="BQ54" s="11" t="s">
        <v>210</v>
      </c>
      <c r="BR54" s="62" t="s">
        <v>210</v>
      </c>
      <c r="BS54" s="1"/>
      <c r="BT54" s="1"/>
      <c r="BU54" s="23"/>
      <c r="BV54" s="1"/>
      <c r="BW54" s="1"/>
      <c r="CI54" s="14"/>
      <c r="CJ54" s="14" t="str">
        <f t="shared" si="0"/>
        <v/>
      </c>
      <c r="CK54" s="22" t="str">
        <f t="shared" si="1"/>
        <v/>
      </c>
      <c r="CL54" s="22" t="str">
        <f t="shared" si="2"/>
        <v/>
      </c>
      <c r="CM54" s="14" t="str">
        <f t="shared" si="3"/>
        <v/>
      </c>
      <c r="CN54" s="22" t="str">
        <f t="shared" si="4"/>
        <v/>
      </c>
      <c r="CO54" s="14" t="e">
        <f>IF(AND(#REF!="",#REF!="",#REF!="",#REF!=""),"",SUM(#REF!,#REF!,#REF!,#REF!,#REF!))</f>
        <v>#REF!</v>
      </c>
      <c r="CP54" s="22" t="str">
        <f t="shared" si="5"/>
        <v/>
      </c>
      <c r="CQ54" s="14" t="str">
        <f t="shared" si="6"/>
        <v/>
      </c>
      <c r="CR54" s="22" t="str">
        <f t="shared" si="7"/>
        <v/>
      </c>
      <c r="CS54" s="14" t="str">
        <f t="shared" si="8"/>
        <v/>
      </c>
      <c r="CT54" s="22" t="str">
        <f t="shared" si="9"/>
        <v/>
      </c>
      <c r="CU54" s="14" t="e">
        <f>IF(AND(#REF!="",#REF!="",#REF!="",#REF!=""),"",SUM(#REF!,#REF!,#REF!,#REF!,#REF!))</f>
        <v>#REF!</v>
      </c>
      <c r="CV54" s="22" t="str">
        <f t="shared" si="10"/>
        <v/>
      </c>
      <c r="CW54" s="22"/>
      <c r="CX54" s="22"/>
    </row>
    <row r="55" spans="1:102">
      <c r="A55" s="233">
        <v>49</v>
      </c>
      <c r="B55" s="234"/>
      <c r="C55" s="235"/>
      <c r="D55" s="236"/>
      <c r="E55" s="237"/>
      <c r="F55" s="238"/>
      <c r="G55" s="238"/>
      <c r="H55" s="239"/>
      <c r="I55" s="240"/>
      <c r="J55" s="241"/>
      <c r="K55" s="242"/>
      <c r="L55" s="11"/>
      <c r="M55" s="7"/>
      <c r="N55" s="7"/>
      <c r="O55" s="7"/>
      <c r="P55" s="30"/>
      <c r="Q55" s="32"/>
      <c r="R55" s="371"/>
      <c r="S55" s="476"/>
      <c r="T55" s="477"/>
      <c r="U55" s="477"/>
      <c r="V55" s="7"/>
      <c r="W55" s="34"/>
      <c r="X55" s="32"/>
      <c r="Y55" s="371"/>
      <c r="Z55" s="11"/>
      <c r="AA55" s="7"/>
      <c r="AB55" s="7"/>
      <c r="AC55" s="7"/>
      <c r="AD55" s="30"/>
      <c r="AE55" s="32"/>
      <c r="AF55" s="7"/>
      <c r="AG55" s="478"/>
      <c r="AH55" s="32"/>
      <c r="AI55" s="32"/>
      <c r="AJ55" s="32"/>
      <c r="AK55" s="32"/>
      <c r="AL55" s="32"/>
      <c r="AM55" s="62"/>
      <c r="AN55" s="11"/>
      <c r="AO55" s="7"/>
      <c r="AP55" s="7"/>
      <c r="AQ55" s="7"/>
      <c r="AR55" s="7"/>
      <c r="AS55" s="7"/>
      <c r="AT55" s="371"/>
      <c r="AU55" s="11"/>
      <c r="AV55" s="7"/>
      <c r="AW55" s="7"/>
      <c r="AX55" s="7"/>
      <c r="AY55" s="7"/>
      <c r="AZ55" s="7"/>
      <c r="BA55" s="371"/>
      <c r="BB55" s="11"/>
      <c r="BC55" s="7"/>
      <c r="BD55" s="7"/>
      <c r="BE55" s="7"/>
      <c r="BF55" s="7"/>
      <c r="BG55" s="11"/>
      <c r="BH55" s="7"/>
      <c r="BI55" s="7"/>
      <c r="BJ55" s="7"/>
      <c r="BK55" s="371"/>
      <c r="BL55" s="11"/>
      <c r="BM55" s="7"/>
      <c r="BN55" s="7"/>
      <c r="BO55" s="7"/>
      <c r="BP55" s="7"/>
      <c r="BQ55" s="11" t="s">
        <v>210</v>
      </c>
      <c r="BR55" s="62" t="s">
        <v>210</v>
      </c>
      <c r="BS55" s="1"/>
      <c r="BT55" s="1"/>
      <c r="BU55" s="23"/>
      <c r="BV55" s="1"/>
      <c r="BW55" s="1"/>
      <c r="CI55" s="14"/>
      <c r="CJ55" s="14" t="str">
        <f t="shared" si="0"/>
        <v/>
      </c>
      <c r="CK55" s="22" t="str">
        <f t="shared" si="1"/>
        <v/>
      </c>
      <c r="CL55" s="22" t="str">
        <f t="shared" si="2"/>
        <v/>
      </c>
      <c r="CM55" s="14" t="str">
        <f t="shared" si="3"/>
        <v/>
      </c>
      <c r="CN55" s="22" t="str">
        <f t="shared" si="4"/>
        <v/>
      </c>
      <c r="CO55" s="14" t="e">
        <f>IF(AND(#REF!="",#REF!="",#REF!="",#REF!=""),"",SUM(#REF!,#REF!,#REF!,#REF!,#REF!))</f>
        <v>#REF!</v>
      </c>
      <c r="CP55" s="22" t="str">
        <f t="shared" si="5"/>
        <v/>
      </c>
      <c r="CQ55" s="14" t="str">
        <f t="shared" si="6"/>
        <v/>
      </c>
      <c r="CR55" s="22" t="str">
        <f t="shared" si="7"/>
        <v/>
      </c>
      <c r="CS55" s="14" t="str">
        <f t="shared" si="8"/>
        <v/>
      </c>
      <c r="CT55" s="22" t="str">
        <f t="shared" si="9"/>
        <v/>
      </c>
      <c r="CU55" s="14" t="e">
        <f>IF(AND(#REF!="",#REF!="",#REF!="",#REF!=""),"",SUM(#REF!,#REF!,#REF!,#REF!,#REF!))</f>
        <v>#REF!</v>
      </c>
      <c r="CV55" s="22" t="str">
        <f t="shared" si="10"/>
        <v/>
      </c>
      <c r="CW55" s="22"/>
      <c r="CX55" s="22"/>
    </row>
    <row r="56" spans="1:102">
      <c r="A56" s="233">
        <v>50</v>
      </c>
      <c r="B56" s="234"/>
      <c r="C56" s="235"/>
      <c r="D56" s="236"/>
      <c r="E56" s="237"/>
      <c r="F56" s="238"/>
      <c r="G56" s="238"/>
      <c r="H56" s="239"/>
      <c r="I56" s="240"/>
      <c r="J56" s="241"/>
      <c r="K56" s="242"/>
      <c r="L56" s="11"/>
      <c r="M56" s="7"/>
      <c r="N56" s="7"/>
      <c r="O56" s="7"/>
      <c r="P56" s="30"/>
      <c r="Q56" s="32"/>
      <c r="R56" s="371"/>
      <c r="S56" s="476"/>
      <c r="T56" s="477"/>
      <c r="U56" s="477"/>
      <c r="V56" s="7"/>
      <c r="W56" s="34"/>
      <c r="X56" s="32"/>
      <c r="Y56" s="371"/>
      <c r="Z56" s="11"/>
      <c r="AA56" s="7"/>
      <c r="AB56" s="7"/>
      <c r="AC56" s="7"/>
      <c r="AD56" s="30"/>
      <c r="AE56" s="32"/>
      <c r="AF56" s="7"/>
      <c r="AG56" s="478"/>
      <c r="AH56" s="32"/>
      <c r="AI56" s="32"/>
      <c r="AJ56" s="32"/>
      <c r="AK56" s="32"/>
      <c r="AL56" s="32"/>
      <c r="AM56" s="62"/>
      <c r="AN56" s="11"/>
      <c r="AO56" s="7"/>
      <c r="AP56" s="7"/>
      <c r="AQ56" s="7"/>
      <c r="AR56" s="7"/>
      <c r="AS56" s="7"/>
      <c r="AT56" s="371"/>
      <c r="AU56" s="11"/>
      <c r="AV56" s="7"/>
      <c r="AW56" s="7"/>
      <c r="AX56" s="7"/>
      <c r="AY56" s="7"/>
      <c r="AZ56" s="7"/>
      <c r="BA56" s="371"/>
      <c r="BB56" s="11"/>
      <c r="BC56" s="7"/>
      <c r="BD56" s="7"/>
      <c r="BE56" s="7"/>
      <c r="BF56" s="7"/>
      <c r="BG56" s="11"/>
      <c r="BH56" s="7"/>
      <c r="BI56" s="7"/>
      <c r="BJ56" s="7"/>
      <c r="BK56" s="371"/>
      <c r="BL56" s="11"/>
      <c r="BM56" s="7"/>
      <c r="BN56" s="7"/>
      <c r="BO56" s="7"/>
      <c r="BP56" s="7"/>
      <c r="BQ56" s="11" t="s">
        <v>210</v>
      </c>
      <c r="BR56" s="62" t="s">
        <v>210</v>
      </c>
      <c r="BS56" s="1"/>
      <c r="BT56" s="1"/>
      <c r="BU56" s="23"/>
      <c r="BV56" s="1"/>
      <c r="BW56" s="1"/>
      <c r="CI56" s="14"/>
      <c r="CJ56" s="14" t="str">
        <f t="shared" si="0"/>
        <v/>
      </c>
      <c r="CK56" s="22" t="str">
        <f t="shared" si="1"/>
        <v/>
      </c>
      <c r="CL56" s="22" t="str">
        <f t="shared" si="2"/>
        <v/>
      </c>
      <c r="CM56" s="14" t="str">
        <f t="shared" si="3"/>
        <v/>
      </c>
      <c r="CN56" s="22" t="str">
        <f t="shared" si="4"/>
        <v/>
      </c>
      <c r="CO56" s="14" t="e">
        <f>IF(AND(#REF!="",#REF!="",#REF!="",#REF!=""),"",SUM(#REF!,#REF!,#REF!,#REF!,#REF!))</f>
        <v>#REF!</v>
      </c>
      <c r="CP56" s="22" t="str">
        <f t="shared" si="5"/>
        <v/>
      </c>
      <c r="CQ56" s="14" t="str">
        <f t="shared" si="6"/>
        <v/>
      </c>
      <c r="CR56" s="22" t="str">
        <f t="shared" si="7"/>
        <v/>
      </c>
      <c r="CS56" s="14" t="str">
        <f t="shared" si="8"/>
        <v/>
      </c>
      <c r="CT56" s="22" t="str">
        <f t="shared" si="9"/>
        <v/>
      </c>
      <c r="CU56" s="14" t="e">
        <f>IF(AND(#REF!="",#REF!="",#REF!="",#REF!=""),"",SUM(#REF!,#REF!,#REF!,#REF!,#REF!))</f>
        <v>#REF!</v>
      </c>
      <c r="CV56" s="22" t="str">
        <f t="shared" si="10"/>
        <v/>
      </c>
      <c r="CW56" s="22"/>
      <c r="CX56" s="22"/>
    </row>
    <row r="57" spans="1:102">
      <c r="A57" s="233">
        <v>51</v>
      </c>
      <c r="B57" s="234"/>
      <c r="C57" s="235"/>
      <c r="D57" s="236"/>
      <c r="E57" s="237"/>
      <c r="F57" s="238"/>
      <c r="G57" s="238"/>
      <c r="H57" s="239"/>
      <c r="I57" s="240"/>
      <c r="J57" s="241"/>
      <c r="K57" s="242"/>
      <c r="L57" s="11"/>
      <c r="M57" s="7"/>
      <c r="N57" s="7"/>
      <c r="O57" s="7"/>
      <c r="P57" s="30"/>
      <c r="Q57" s="32"/>
      <c r="R57" s="371"/>
      <c r="S57" s="476"/>
      <c r="T57" s="477"/>
      <c r="U57" s="477"/>
      <c r="V57" s="7"/>
      <c r="W57" s="34"/>
      <c r="X57" s="32"/>
      <c r="Y57" s="371"/>
      <c r="Z57" s="11"/>
      <c r="AA57" s="7"/>
      <c r="AB57" s="7"/>
      <c r="AC57" s="7"/>
      <c r="AD57" s="30"/>
      <c r="AE57" s="32"/>
      <c r="AF57" s="7"/>
      <c r="AG57" s="478"/>
      <c r="AH57" s="32"/>
      <c r="AI57" s="32"/>
      <c r="AJ57" s="32"/>
      <c r="AK57" s="32"/>
      <c r="AL57" s="32"/>
      <c r="AM57" s="62"/>
      <c r="AN57" s="11"/>
      <c r="AO57" s="7"/>
      <c r="AP57" s="7"/>
      <c r="AQ57" s="7"/>
      <c r="AR57" s="7"/>
      <c r="AS57" s="7"/>
      <c r="AT57" s="371"/>
      <c r="AU57" s="11"/>
      <c r="AV57" s="7"/>
      <c r="AW57" s="7"/>
      <c r="AX57" s="7"/>
      <c r="AY57" s="7"/>
      <c r="AZ57" s="7"/>
      <c r="BA57" s="371"/>
      <c r="BB57" s="11"/>
      <c r="BC57" s="7"/>
      <c r="BD57" s="7"/>
      <c r="BE57" s="7"/>
      <c r="BF57" s="7"/>
      <c r="BG57" s="11"/>
      <c r="BH57" s="7"/>
      <c r="BI57" s="7"/>
      <c r="BJ57" s="7"/>
      <c r="BK57" s="371"/>
      <c r="BL57" s="11"/>
      <c r="BM57" s="7"/>
      <c r="BN57" s="7"/>
      <c r="BO57" s="7"/>
      <c r="BP57" s="7"/>
      <c r="BQ57" s="11" t="s">
        <v>210</v>
      </c>
      <c r="BR57" s="62" t="s">
        <v>210</v>
      </c>
      <c r="BS57" s="1"/>
      <c r="BT57" s="1"/>
      <c r="BU57" s="23"/>
      <c r="BV57" s="1"/>
      <c r="BW57" s="1"/>
      <c r="CI57" s="14"/>
      <c r="CJ57" s="14" t="str">
        <f t="shared" si="0"/>
        <v/>
      </c>
      <c r="CK57" s="22" t="str">
        <f t="shared" si="1"/>
        <v/>
      </c>
      <c r="CL57" s="22" t="str">
        <f t="shared" si="2"/>
        <v/>
      </c>
      <c r="CM57" s="14" t="str">
        <f t="shared" si="3"/>
        <v/>
      </c>
      <c r="CN57" s="22" t="str">
        <f t="shared" si="4"/>
        <v/>
      </c>
      <c r="CO57" s="14" t="e">
        <f>IF(AND(#REF!="",#REF!="",#REF!="",#REF!=""),"",SUM(#REF!,#REF!,#REF!,#REF!,#REF!))</f>
        <v>#REF!</v>
      </c>
      <c r="CP57" s="22" t="str">
        <f t="shared" si="5"/>
        <v/>
      </c>
      <c r="CQ57" s="14" t="str">
        <f t="shared" si="6"/>
        <v/>
      </c>
      <c r="CR57" s="22" t="str">
        <f t="shared" si="7"/>
        <v/>
      </c>
      <c r="CS57" s="14" t="str">
        <f t="shared" si="8"/>
        <v/>
      </c>
      <c r="CT57" s="22" t="str">
        <f t="shared" si="9"/>
        <v/>
      </c>
      <c r="CU57" s="14" t="e">
        <f>IF(AND(#REF!="",#REF!="",#REF!="",#REF!=""),"",SUM(#REF!,#REF!,#REF!,#REF!,#REF!))</f>
        <v>#REF!</v>
      </c>
      <c r="CV57" s="22" t="str">
        <f t="shared" si="10"/>
        <v/>
      </c>
      <c r="CW57" s="22"/>
      <c r="CX57" s="22"/>
    </row>
    <row r="58" spans="1:102">
      <c r="A58" s="233">
        <v>52</v>
      </c>
      <c r="B58" s="234"/>
      <c r="C58" s="235"/>
      <c r="D58" s="236"/>
      <c r="E58" s="237"/>
      <c r="F58" s="238"/>
      <c r="G58" s="238"/>
      <c r="H58" s="239"/>
      <c r="I58" s="240"/>
      <c r="J58" s="241"/>
      <c r="K58" s="242"/>
      <c r="L58" s="11"/>
      <c r="M58" s="7"/>
      <c r="N58" s="7"/>
      <c r="O58" s="7"/>
      <c r="P58" s="30"/>
      <c r="Q58" s="32"/>
      <c r="R58" s="371"/>
      <c r="S58" s="476"/>
      <c r="T58" s="477"/>
      <c r="U58" s="477"/>
      <c r="V58" s="7"/>
      <c r="W58" s="34"/>
      <c r="X58" s="32"/>
      <c r="Y58" s="371"/>
      <c r="Z58" s="11"/>
      <c r="AA58" s="7"/>
      <c r="AB58" s="7"/>
      <c r="AC58" s="7"/>
      <c r="AD58" s="30"/>
      <c r="AE58" s="32"/>
      <c r="AF58" s="7"/>
      <c r="AG58" s="478"/>
      <c r="AH58" s="32"/>
      <c r="AI58" s="32"/>
      <c r="AJ58" s="32"/>
      <c r="AK58" s="32"/>
      <c r="AL58" s="32"/>
      <c r="AM58" s="62"/>
      <c r="AN58" s="11"/>
      <c r="AO58" s="7"/>
      <c r="AP58" s="7"/>
      <c r="AQ58" s="7"/>
      <c r="AR58" s="7"/>
      <c r="AS58" s="7"/>
      <c r="AT58" s="371"/>
      <c r="AU58" s="11"/>
      <c r="AV58" s="7"/>
      <c r="AW58" s="7"/>
      <c r="AX58" s="7"/>
      <c r="AY58" s="7"/>
      <c r="AZ58" s="7"/>
      <c r="BA58" s="371"/>
      <c r="BB58" s="11"/>
      <c r="BC58" s="7"/>
      <c r="BD58" s="7"/>
      <c r="BE58" s="7"/>
      <c r="BF58" s="7"/>
      <c r="BG58" s="11"/>
      <c r="BH58" s="7"/>
      <c r="BI58" s="7"/>
      <c r="BJ58" s="7"/>
      <c r="BK58" s="371"/>
      <c r="BL58" s="11"/>
      <c r="BM58" s="7"/>
      <c r="BN58" s="7"/>
      <c r="BO58" s="7"/>
      <c r="BP58" s="7"/>
      <c r="BQ58" s="11" t="s">
        <v>210</v>
      </c>
      <c r="BR58" s="62" t="s">
        <v>210</v>
      </c>
      <c r="BS58" s="1"/>
      <c r="BT58" s="1"/>
      <c r="BU58" s="23"/>
      <c r="BV58" s="1"/>
      <c r="BW58" s="1"/>
      <c r="CI58" s="14"/>
      <c r="CJ58" s="14" t="str">
        <f t="shared" si="0"/>
        <v/>
      </c>
      <c r="CK58" s="22" t="str">
        <f t="shared" si="1"/>
        <v/>
      </c>
      <c r="CL58" s="22" t="str">
        <f t="shared" si="2"/>
        <v/>
      </c>
      <c r="CM58" s="14" t="str">
        <f t="shared" si="3"/>
        <v/>
      </c>
      <c r="CN58" s="22" t="str">
        <f t="shared" si="4"/>
        <v/>
      </c>
      <c r="CO58" s="14" t="e">
        <f>IF(AND(#REF!="",#REF!="",#REF!="",#REF!=""),"",SUM(#REF!,#REF!,#REF!,#REF!,#REF!))</f>
        <v>#REF!</v>
      </c>
      <c r="CP58" s="22" t="str">
        <f t="shared" si="5"/>
        <v/>
      </c>
      <c r="CQ58" s="14" t="str">
        <f t="shared" si="6"/>
        <v/>
      </c>
      <c r="CR58" s="22" t="str">
        <f t="shared" si="7"/>
        <v/>
      </c>
      <c r="CS58" s="14" t="str">
        <f t="shared" si="8"/>
        <v/>
      </c>
      <c r="CT58" s="22" t="str">
        <f t="shared" si="9"/>
        <v/>
      </c>
      <c r="CU58" s="14" t="e">
        <f>IF(AND(#REF!="",#REF!="",#REF!="",#REF!=""),"",SUM(#REF!,#REF!,#REF!,#REF!,#REF!))</f>
        <v>#REF!</v>
      </c>
      <c r="CV58" s="22" t="str">
        <f t="shared" si="10"/>
        <v/>
      </c>
      <c r="CW58" s="22"/>
      <c r="CX58" s="22"/>
    </row>
    <row r="59" spans="1:102">
      <c r="A59" s="233">
        <v>53</v>
      </c>
      <c r="B59" s="234"/>
      <c r="C59" s="235"/>
      <c r="D59" s="236"/>
      <c r="E59" s="237"/>
      <c r="F59" s="238"/>
      <c r="G59" s="238"/>
      <c r="H59" s="239"/>
      <c r="I59" s="240"/>
      <c r="J59" s="241"/>
      <c r="K59" s="242"/>
      <c r="L59" s="11"/>
      <c r="M59" s="7"/>
      <c r="N59" s="7"/>
      <c r="O59" s="7"/>
      <c r="P59" s="30"/>
      <c r="Q59" s="32"/>
      <c r="R59" s="371"/>
      <c r="S59" s="476"/>
      <c r="T59" s="477"/>
      <c r="U59" s="477"/>
      <c r="V59" s="7"/>
      <c r="W59" s="34"/>
      <c r="X59" s="32"/>
      <c r="Y59" s="371"/>
      <c r="Z59" s="11"/>
      <c r="AA59" s="7"/>
      <c r="AB59" s="7"/>
      <c r="AC59" s="7"/>
      <c r="AD59" s="30"/>
      <c r="AE59" s="32"/>
      <c r="AF59" s="7"/>
      <c r="AG59" s="478"/>
      <c r="AH59" s="32"/>
      <c r="AI59" s="32"/>
      <c r="AJ59" s="32"/>
      <c r="AK59" s="32"/>
      <c r="AL59" s="32"/>
      <c r="AM59" s="62"/>
      <c r="AN59" s="11"/>
      <c r="AO59" s="7"/>
      <c r="AP59" s="7"/>
      <c r="AQ59" s="7"/>
      <c r="AR59" s="7"/>
      <c r="AS59" s="7"/>
      <c r="AT59" s="371"/>
      <c r="AU59" s="11"/>
      <c r="AV59" s="7"/>
      <c r="AW59" s="7"/>
      <c r="AX59" s="7"/>
      <c r="AY59" s="7"/>
      <c r="AZ59" s="7"/>
      <c r="BA59" s="371"/>
      <c r="BB59" s="11"/>
      <c r="BC59" s="7"/>
      <c r="BD59" s="7"/>
      <c r="BE59" s="7"/>
      <c r="BF59" s="7"/>
      <c r="BG59" s="11"/>
      <c r="BH59" s="7"/>
      <c r="BI59" s="7"/>
      <c r="BJ59" s="7"/>
      <c r="BK59" s="371"/>
      <c r="BL59" s="11"/>
      <c r="BM59" s="7"/>
      <c r="BN59" s="7"/>
      <c r="BO59" s="7"/>
      <c r="BP59" s="7"/>
      <c r="BQ59" s="11" t="s">
        <v>210</v>
      </c>
      <c r="BR59" s="62" t="s">
        <v>210</v>
      </c>
      <c r="BS59" s="1"/>
      <c r="BT59" s="1"/>
      <c r="BU59" s="23"/>
      <c r="BV59" s="1"/>
      <c r="BW59" s="1"/>
      <c r="CI59" s="14"/>
      <c r="CJ59" s="24" t="str">
        <f t="shared" si="0"/>
        <v/>
      </c>
      <c r="CK59" s="25" t="str">
        <f t="shared" si="1"/>
        <v/>
      </c>
      <c r="CL59" s="25" t="str">
        <f t="shared" si="2"/>
        <v/>
      </c>
      <c r="CM59" s="24" t="str">
        <f t="shared" si="3"/>
        <v/>
      </c>
      <c r="CN59" s="25" t="str">
        <f t="shared" si="4"/>
        <v/>
      </c>
      <c r="CO59" s="24" t="e">
        <f>IF(AND(#REF!="",#REF!="",#REF!="",#REF!=""),"",SUM(#REF!,#REF!,#REF!,#REF!,#REF!))</f>
        <v>#REF!</v>
      </c>
      <c r="CP59" s="25" t="str">
        <f t="shared" si="5"/>
        <v/>
      </c>
      <c r="CQ59" s="24" t="str">
        <f t="shared" si="6"/>
        <v/>
      </c>
      <c r="CR59" s="25" t="str">
        <f t="shared" si="7"/>
        <v/>
      </c>
      <c r="CS59" s="24" t="str">
        <f t="shared" si="8"/>
        <v/>
      </c>
      <c r="CT59" s="25" t="str">
        <f t="shared" si="9"/>
        <v/>
      </c>
      <c r="CU59" s="24" t="e">
        <f>IF(AND(#REF!="",#REF!="",#REF!="",#REF!=""),"",SUM(#REF!,#REF!,#REF!,#REF!,#REF!))</f>
        <v>#REF!</v>
      </c>
      <c r="CV59" s="25" t="str">
        <f t="shared" si="10"/>
        <v/>
      </c>
      <c r="CW59" s="22"/>
      <c r="CX59" s="22"/>
    </row>
    <row r="60" spans="1:102">
      <c r="A60" s="233">
        <v>54</v>
      </c>
      <c r="B60" s="234"/>
      <c r="C60" s="235"/>
      <c r="D60" s="236"/>
      <c r="E60" s="237"/>
      <c r="F60" s="238"/>
      <c r="G60" s="238"/>
      <c r="H60" s="239"/>
      <c r="I60" s="240"/>
      <c r="J60" s="241"/>
      <c r="K60" s="242"/>
      <c r="L60" s="11"/>
      <c r="M60" s="7"/>
      <c r="N60" s="7"/>
      <c r="O60" s="7"/>
      <c r="P60" s="30"/>
      <c r="Q60" s="32"/>
      <c r="R60" s="371"/>
      <c r="S60" s="476"/>
      <c r="T60" s="477"/>
      <c r="U60" s="477"/>
      <c r="V60" s="7"/>
      <c r="W60" s="34"/>
      <c r="X60" s="32"/>
      <c r="Y60" s="371"/>
      <c r="Z60" s="11"/>
      <c r="AA60" s="7"/>
      <c r="AB60" s="7"/>
      <c r="AC60" s="7"/>
      <c r="AD60" s="30"/>
      <c r="AE60" s="32"/>
      <c r="AF60" s="7"/>
      <c r="AG60" s="478"/>
      <c r="AH60" s="32"/>
      <c r="AI60" s="32"/>
      <c r="AJ60" s="32"/>
      <c r="AK60" s="32"/>
      <c r="AL60" s="32"/>
      <c r="AM60" s="62"/>
      <c r="AN60" s="11"/>
      <c r="AO60" s="7"/>
      <c r="AP60" s="7"/>
      <c r="AQ60" s="7"/>
      <c r="AR60" s="7"/>
      <c r="AS60" s="7"/>
      <c r="AT60" s="371"/>
      <c r="AU60" s="11"/>
      <c r="AV60" s="7"/>
      <c r="AW60" s="7"/>
      <c r="AX60" s="7"/>
      <c r="AY60" s="7"/>
      <c r="AZ60" s="7"/>
      <c r="BA60" s="371"/>
      <c r="BB60" s="11"/>
      <c r="BC60" s="7"/>
      <c r="BD60" s="7"/>
      <c r="BE60" s="7"/>
      <c r="BF60" s="7"/>
      <c r="BG60" s="11"/>
      <c r="BH60" s="7"/>
      <c r="BI60" s="7"/>
      <c r="BJ60" s="7"/>
      <c r="BK60" s="371"/>
      <c r="BL60" s="11"/>
      <c r="BM60" s="7"/>
      <c r="BN60" s="7"/>
      <c r="BO60" s="7"/>
      <c r="BP60" s="7"/>
      <c r="BQ60" s="11" t="s">
        <v>210</v>
      </c>
      <c r="BR60" s="62" t="s">
        <v>210</v>
      </c>
      <c r="BS60" s="1"/>
      <c r="BT60" s="1"/>
      <c r="BU60" s="23"/>
      <c r="BV60" s="1"/>
      <c r="BW60" s="1"/>
      <c r="CI60" s="14"/>
      <c r="CJ60" s="24" t="str">
        <f t="shared" si="0"/>
        <v/>
      </c>
      <c r="CK60" s="25" t="str">
        <f t="shared" si="1"/>
        <v/>
      </c>
      <c r="CL60" s="25" t="str">
        <f t="shared" si="2"/>
        <v/>
      </c>
      <c r="CM60" s="24" t="str">
        <f t="shared" si="3"/>
        <v/>
      </c>
      <c r="CN60" s="25" t="str">
        <f t="shared" si="4"/>
        <v/>
      </c>
      <c r="CO60" s="24" t="e">
        <f>IF(AND(#REF!="",#REF!="",#REF!="",#REF!=""),"",SUM(#REF!,#REF!,#REF!,#REF!,#REF!))</f>
        <v>#REF!</v>
      </c>
      <c r="CP60" s="25" t="str">
        <f t="shared" si="5"/>
        <v/>
      </c>
      <c r="CQ60" s="24" t="str">
        <f t="shared" si="6"/>
        <v/>
      </c>
      <c r="CR60" s="25" t="str">
        <f t="shared" si="7"/>
        <v/>
      </c>
      <c r="CS60" s="24" t="str">
        <f t="shared" si="8"/>
        <v/>
      </c>
      <c r="CT60" s="25" t="str">
        <f t="shared" si="9"/>
        <v/>
      </c>
      <c r="CU60" s="24" t="e">
        <f>IF(AND(#REF!="",#REF!="",#REF!="",#REF!=""),"",SUM(#REF!,#REF!,#REF!,#REF!,#REF!))</f>
        <v>#REF!</v>
      </c>
      <c r="CV60" s="25" t="str">
        <f t="shared" si="10"/>
        <v/>
      </c>
      <c r="CW60" s="22"/>
      <c r="CX60" s="22"/>
    </row>
    <row r="61" spans="1:102">
      <c r="A61" s="233">
        <v>55</v>
      </c>
      <c r="B61" s="234"/>
      <c r="C61" s="235"/>
      <c r="D61" s="236"/>
      <c r="E61" s="237"/>
      <c r="F61" s="238"/>
      <c r="G61" s="238"/>
      <c r="H61" s="239"/>
      <c r="I61" s="240"/>
      <c r="J61" s="241"/>
      <c r="K61" s="242"/>
      <c r="L61" s="11"/>
      <c r="M61" s="7"/>
      <c r="N61" s="7"/>
      <c r="O61" s="7"/>
      <c r="P61" s="30"/>
      <c r="Q61" s="32"/>
      <c r="R61" s="371"/>
      <c r="S61" s="476"/>
      <c r="T61" s="477"/>
      <c r="U61" s="477"/>
      <c r="V61" s="7"/>
      <c r="W61" s="34"/>
      <c r="X61" s="32"/>
      <c r="Y61" s="371"/>
      <c r="Z61" s="11"/>
      <c r="AA61" s="7"/>
      <c r="AB61" s="7"/>
      <c r="AC61" s="7"/>
      <c r="AD61" s="30"/>
      <c r="AE61" s="32"/>
      <c r="AF61" s="7"/>
      <c r="AG61" s="478"/>
      <c r="AH61" s="32"/>
      <c r="AI61" s="32"/>
      <c r="AJ61" s="32"/>
      <c r="AK61" s="32"/>
      <c r="AL61" s="32"/>
      <c r="AM61" s="62"/>
      <c r="AN61" s="11"/>
      <c r="AO61" s="7"/>
      <c r="AP61" s="7"/>
      <c r="AQ61" s="7"/>
      <c r="AR61" s="7"/>
      <c r="AS61" s="7"/>
      <c r="AT61" s="371"/>
      <c r="AU61" s="11"/>
      <c r="AV61" s="7"/>
      <c r="AW61" s="7"/>
      <c r="AX61" s="7"/>
      <c r="AY61" s="7"/>
      <c r="AZ61" s="7"/>
      <c r="BA61" s="371"/>
      <c r="BB61" s="11"/>
      <c r="BC61" s="7"/>
      <c r="BD61" s="7"/>
      <c r="BE61" s="7"/>
      <c r="BF61" s="7"/>
      <c r="BG61" s="11"/>
      <c r="BH61" s="7"/>
      <c r="BI61" s="7"/>
      <c r="BJ61" s="7"/>
      <c r="BK61" s="371"/>
      <c r="BL61" s="11"/>
      <c r="BM61" s="7"/>
      <c r="BN61" s="7"/>
      <c r="BO61" s="7"/>
      <c r="BP61" s="7"/>
      <c r="BQ61" s="11" t="s">
        <v>210</v>
      </c>
      <c r="BR61" s="62" t="s">
        <v>210</v>
      </c>
      <c r="BS61" s="1"/>
      <c r="BT61" s="1"/>
      <c r="BU61" s="23"/>
      <c r="BV61" s="1"/>
      <c r="BW61" s="1"/>
      <c r="CI61" s="14"/>
      <c r="CJ61" s="24" t="str">
        <f t="shared" si="0"/>
        <v/>
      </c>
      <c r="CK61" s="25" t="str">
        <f t="shared" si="1"/>
        <v/>
      </c>
      <c r="CL61" s="25" t="str">
        <f t="shared" si="2"/>
        <v/>
      </c>
      <c r="CM61" s="24" t="str">
        <f t="shared" si="3"/>
        <v/>
      </c>
      <c r="CN61" s="25" t="str">
        <f t="shared" si="4"/>
        <v/>
      </c>
      <c r="CO61" s="24" t="e">
        <f>IF(AND(#REF!="",#REF!="",#REF!="",#REF!=""),"",SUM(#REF!,#REF!,#REF!,#REF!,#REF!))</f>
        <v>#REF!</v>
      </c>
      <c r="CP61" s="25" t="str">
        <f t="shared" si="5"/>
        <v/>
      </c>
      <c r="CQ61" s="24" t="str">
        <f t="shared" si="6"/>
        <v/>
      </c>
      <c r="CR61" s="25" t="str">
        <f t="shared" si="7"/>
        <v/>
      </c>
      <c r="CS61" s="24" t="str">
        <f t="shared" si="8"/>
        <v/>
      </c>
      <c r="CT61" s="25" t="str">
        <f t="shared" si="9"/>
        <v/>
      </c>
      <c r="CU61" s="24" t="e">
        <f>IF(AND(#REF!="",#REF!="",#REF!="",#REF!=""),"",SUM(#REF!,#REF!,#REF!,#REF!,#REF!))</f>
        <v>#REF!</v>
      </c>
      <c r="CV61" s="25" t="str">
        <f t="shared" si="10"/>
        <v/>
      </c>
      <c r="CW61" s="22"/>
      <c r="CX61" s="22"/>
    </row>
    <row r="62" spans="1:102">
      <c r="A62" s="233">
        <v>56</v>
      </c>
      <c r="B62" s="234"/>
      <c r="C62" s="235"/>
      <c r="D62" s="236"/>
      <c r="E62" s="237"/>
      <c r="F62" s="238"/>
      <c r="G62" s="238"/>
      <c r="H62" s="239"/>
      <c r="I62" s="240"/>
      <c r="J62" s="241"/>
      <c r="K62" s="242"/>
      <c r="L62" s="11"/>
      <c r="M62" s="7"/>
      <c r="N62" s="7"/>
      <c r="O62" s="7"/>
      <c r="P62" s="30"/>
      <c r="Q62" s="32"/>
      <c r="R62" s="371"/>
      <c r="S62" s="476"/>
      <c r="T62" s="477"/>
      <c r="U62" s="477"/>
      <c r="V62" s="7"/>
      <c r="W62" s="34"/>
      <c r="X62" s="32"/>
      <c r="Y62" s="371"/>
      <c r="Z62" s="11"/>
      <c r="AA62" s="7"/>
      <c r="AB62" s="7"/>
      <c r="AC62" s="7"/>
      <c r="AD62" s="30"/>
      <c r="AE62" s="32"/>
      <c r="AF62" s="7"/>
      <c r="AG62" s="478"/>
      <c r="AH62" s="32"/>
      <c r="AI62" s="32"/>
      <c r="AJ62" s="32"/>
      <c r="AK62" s="32"/>
      <c r="AL62" s="32"/>
      <c r="AM62" s="62"/>
      <c r="AN62" s="11"/>
      <c r="AO62" s="7"/>
      <c r="AP62" s="7"/>
      <c r="AQ62" s="7"/>
      <c r="AR62" s="7"/>
      <c r="AS62" s="7"/>
      <c r="AT62" s="371"/>
      <c r="AU62" s="11"/>
      <c r="AV62" s="7"/>
      <c r="AW62" s="7"/>
      <c r="AX62" s="7"/>
      <c r="AY62" s="7"/>
      <c r="AZ62" s="7"/>
      <c r="BA62" s="371"/>
      <c r="BB62" s="11"/>
      <c r="BC62" s="7"/>
      <c r="BD62" s="7"/>
      <c r="BE62" s="7"/>
      <c r="BF62" s="7"/>
      <c r="BG62" s="11"/>
      <c r="BH62" s="7"/>
      <c r="BI62" s="7"/>
      <c r="BJ62" s="7"/>
      <c r="BK62" s="371"/>
      <c r="BL62" s="11"/>
      <c r="BM62" s="7"/>
      <c r="BN62" s="7"/>
      <c r="BO62" s="7"/>
      <c r="BP62" s="7"/>
      <c r="BQ62" s="11" t="s">
        <v>210</v>
      </c>
      <c r="BR62" s="62" t="s">
        <v>210</v>
      </c>
      <c r="BS62" s="1"/>
      <c r="BT62" s="1"/>
      <c r="BU62" s="23"/>
      <c r="BV62" s="1"/>
      <c r="BW62" s="1"/>
      <c r="CI62" s="14"/>
      <c r="CJ62" s="24" t="str">
        <f t="shared" si="0"/>
        <v/>
      </c>
      <c r="CK62" s="25" t="str">
        <f t="shared" si="1"/>
        <v/>
      </c>
      <c r="CL62" s="25" t="str">
        <f t="shared" si="2"/>
        <v/>
      </c>
      <c r="CM62" s="24" t="str">
        <f t="shared" si="3"/>
        <v/>
      </c>
      <c r="CN62" s="25" t="str">
        <f t="shared" si="4"/>
        <v/>
      </c>
      <c r="CO62" s="24" t="e">
        <f>IF(AND(#REF!="",#REF!="",#REF!="",#REF!=""),"",SUM(#REF!,#REF!,#REF!,#REF!,#REF!))</f>
        <v>#REF!</v>
      </c>
      <c r="CP62" s="25" t="str">
        <f t="shared" si="5"/>
        <v/>
      </c>
      <c r="CQ62" s="24" t="str">
        <f t="shared" si="6"/>
        <v/>
      </c>
      <c r="CR62" s="25" t="str">
        <f t="shared" si="7"/>
        <v/>
      </c>
      <c r="CS62" s="24" t="str">
        <f t="shared" si="8"/>
        <v/>
      </c>
      <c r="CT62" s="25" t="str">
        <f t="shared" si="9"/>
        <v/>
      </c>
      <c r="CU62" s="24" t="e">
        <f>IF(AND(#REF!="",#REF!="",#REF!="",#REF!=""),"",SUM(#REF!,#REF!,#REF!,#REF!,#REF!))</f>
        <v>#REF!</v>
      </c>
      <c r="CV62" s="25" t="str">
        <f t="shared" si="10"/>
        <v/>
      </c>
      <c r="CW62" s="22"/>
      <c r="CX62" s="22"/>
    </row>
    <row r="63" spans="1:102">
      <c r="A63" s="233">
        <v>57</v>
      </c>
      <c r="B63" s="234"/>
      <c r="C63" s="235"/>
      <c r="D63" s="236"/>
      <c r="E63" s="237"/>
      <c r="F63" s="238"/>
      <c r="G63" s="238"/>
      <c r="H63" s="239"/>
      <c r="I63" s="240"/>
      <c r="J63" s="241"/>
      <c r="K63" s="242"/>
      <c r="L63" s="11"/>
      <c r="M63" s="7"/>
      <c r="N63" s="7"/>
      <c r="O63" s="7"/>
      <c r="P63" s="30"/>
      <c r="Q63" s="32"/>
      <c r="R63" s="371"/>
      <c r="S63" s="476"/>
      <c r="T63" s="477"/>
      <c r="U63" s="477"/>
      <c r="V63" s="7"/>
      <c r="W63" s="34"/>
      <c r="X63" s="32"/>
      <c r="Y63" s="371"/>
      <c r="Z63" s="11"/>
      <c r="AA63" s="7"/>
      <c r="AB63" s="7"/>
      <c r="AC63" s="7"/>
      <c r="AD63" s="30"/>
      <c r="AE63" s="32"/>
      <c r="AF63" s="7"/>
      <c r="AG63" s="478"/>
      <c r="AH63" s="32"/>
      <c r="AI63" s="32"/>
      <c r="AJ63" s="32"/>
      <c r="AK63" s="32"/>
      <c r="AL63" s="32"/>
      <c r="AM63" s="62"/>
      <c r="AN63" s="11"/>
      <c r="AO63" s="7"/>
      <c r="AP63" s="7"/>
      <c r="AQ63" s="7"/>
      <c r="AR63" s="7"/>
      <c r="AS63" s="7"/>
      <c r="AT63" s="371"/>
      <c r="AU63" s="11"/>
      <c r="AV63" s="7"/>
      <c r="AW63" s="7"/>
      <c r="AX63" s="7"/>
      <c r="AY63" s="7"/>
      <c r="AZ63" s="7"/>
      <c r="BA63" s="371"/>
      <c r="BB63" s="11"/>
      <c r="BC63" s="7"/>
      <c r="BD63" s="7"/>
      <c r="BE63" s="7"/>
      <c r="BF63" s="7"/>
      <c r="BG63" s="11"/>
      <c r="BH63" s="7"/>
      <c r="BI63" s="7"/>
      <c r="BJ63" s="7"/>
      <c r="BK63" s="371"/>
      <c r="BL63" s="11"/>
      <c r="BM63" s="7"/>
      <c r="BN63" s="7"/>
      <c r="BO63" s="7"/>
      <c r="BP63" s="7"/>
      <c r="BQ63" s="11" t="s">
        <v>210</v>
      </c>
      <c r="BR63" s="62" t="s">
        <v>210</v>
      </c>
      <c r="BS63" s="1"/>
      <c r="BT63" s="1"/>
      <c r="BU63" s="23"/>
      <c r="BV63" s="1"/>
      <c r="BW63" s="1"/>
      <c r="CI63" s="14"/>
      <c r="CJ63" s="24" t="str">
        <f t="shared" si="0"/>
        <v/>
      </c>
      <c r="CK63" s="25" t="str">
        <f t="shared" si="1"/>
        <v/>
      </c>
      <c r="CL63" s="25" t="str">
        <f t="shared" si="2"/>
        <v/>
      </c>
      <c r="CM63" s="24" t="str">
        <f t="shared" si="3"/>
        <v/>
      </c>
      <c r="CN63" s="25" t="str">
        <f t="shared" si="4"/>
        <v/>
      </c>
      <c r="CO63" s="24" t="e">
        <f>IF(AND(#REF!="",#REF!="",#REF!="",#REF!=""),"",SUM(#REF!,#REF!,#REF!,#REF!,#REF!))</f>
        <v>#REF!</v>
      </c>
      <c r="CP63" s="25" t="str">
        <f t="shared" si="5"/>
        <v/>
      </c>
      <c r="CQ63" s="24" t="str">
        <f t="shared" si="6"/>
        <v/>
      </c>
      <c r="CR63" s="25" t="str">
        <f t="shared" si="7"/>
        <v/>
      </c>
      <c r="CS63" s="24" t="str">
        <f t="shared" si="8"/>
        <v/>
      </c>
      <c r="CT63" s="25" t="str">
        <f t="shared" si="9"/>
        <v/>
      </c>
      <c r="CU63" s="24" t="e">
        <f>IF(AND(#REF!="",#REF!="",#REF!="",#REF!=""),"",SUM(#REF!,#REF!,#REF!,#REF!,#REF!))</f>
        <v>#REF!</v>
      </c>
      <c r="CV63" s="25" t="str">
        <f t="shared" si="10"/>
        <v/>
      </c>
      <c r="CW63" s="22"/>
      <c r="CX63" s="22"/>
    </row>
    <row r="64" spans="1:102">
      <c r="A64" s="233">
        <v>58</v>
      </c>
      <c r="B64" s="234"/>
      <c r="C64" s="235"/>
      <c r="D64" s="236"/>
      <c r="E64" s="237"/>
      <c r="F64" s="238"/>
      <c r="G64" s="238"/>
      <c r="H64" s="239"/>
      <c r="I64" s="240"/>
      <c r="J64" s="241"/>
      <c r="K64" s="242"/>
      <c r="L64" s="11"/>
      <c r="M64" s="7"/>
      <c r="N64" s="7"/>
      <c r="O64" s="7"/>
      <c r="P64" s="30"/>
      <c r="Q64" s="32"/>
      <c r="R64" s="371"/>
      <c r="S64" s="476"/>
      <c r="T64" s="477"/>
      <c r="U64" s="477"/>
      <c r="V64" s="7"/>
      <c r="W64" s="34"/>
      <c r="X64" s="32"/>
      <c r="Y64" s="371"/>
      <c r="Z64" s="11"/>
      <c r="AA64" s="7"/>
      <c r="AB64" s="7"/>
      <c r="AC64" s="7"/>
      <c r="AD64" s="30"/>
      <c r="AE64" s="32"/>
      <c r="AF64" s="7"/>
      <c r="AG64" s="478"/>
      <c r="AH64" s="32"/>
      <c r="AI64" s="32"/>
      <c r="AJ64" s="32"/>
      <c r="AK64" s="32"/>
      <c r="AL64" s="32"/>
      <c r="AM64" s="62"/>
      <c r="AN64" s="11"/>
      <c r="AO64" s="7"/>
      <c r="AP64" s="7"/>
      <c r="AQ64" s="7"/>
      <c r="AR64" s="7"/>
      <c r="AS64" s="7"/>
      <c r="AT64" s="371"/>
      <c r="AU64" s="11"/>
      <c r="AV64" s="7"/>
      <c r="AW64" s="7"/>
      <c r="AX64" s="7"/>
      <c r="AY64" s="7"/>
      <c r="AZ64" s="7"/>
      <c r="BA64" s="371"/>
      <c r="BB64" s="11"/>
      <c r="BC64" s="7"/>
      <c r="BD64" s="7"/>
      <c r="BE64" s="7"/>
      <c r="BF64" s="7"/>
      <c r="BG64" s="11"/>
      <c r="BH64" s="7"/>
      <c r="BI64" s="7"/>
      <c r="BJ64" s="7"/>
      <c r="BK64" s="371"/>
      <c r="BL64" s="11"/>
      <c r="BM64" s="7"/>
      <c r="BN64" s="7"/>
      <c r="BO64" s="7"/>
      <c r="BP64" s="7"/>
      <c r="BQ64" s="11" t="s">
        <v>210</v>
      </c>
      <c r="BR64" s="62" t="s">
        <v>210</v>
      </c>
      <c r="BS64" s="1"/>
      <c r="BT64" s="1"/>
      <c r="BU64" s="23"/>
      <c r="BV64" s="1"/>
      <c r="BW64" s="1"/>
      <c r="CI64" s="14"/>
      <c r="CJ64" s="24" t="str">
        <f t="shared" si="0"/>
        <v/>
      </c>
      <c r="CK64" s="25" t="str">
        <f t="shared" si="1"/>
        <v/>
      </c>
      <c r="CL64" s="25" t="str">
        <f t="shared" si="2"/>
        <v/>
      </c>
      <c r="CM64" s="24" t="str">
        <f t="shared" si="3"/>
        <v/>
      </c>
      <c r="CN64" s="25" t="str">
        <f t="shared" si="4"/>
        <v/>
      </c>
      <c r="CO64" s="24" t="e">
        <f>IF(AND(#REF!="",#REF!="",#REF!="",#REF!=""),"",SUM(#REF!,#REF!,#REF!,#REF!,#REF!))</f>
        <v>#REF!</v>
      </c>
      <c r="CP64" s="25" t="str">
        <f t="shared" si="5"/>
        <v/>
      </c>
      <c r="CQ64" s="24" t="str">
        <f t="shared" si="6"/>
        <v/>
      </c>
      <c r="CR64" s="25" t="str">
        <f t="shared" si="7"/>
        <v/>
      </c>
      <c r="CS64" s="24" t="str">
        <f t="shared" si="8"/>
        <v/>
      </c>
      <c r="CT64" s="25" t="str">
        <f t="shared" si="9"/>
        <v/>
      </c>
      <c r="CU64" s="24" t="e">
        <f>IF(AND(#REF!="",#REF!="",#REF!="",#REF!=""),"",SUM(#REF!,#REF!,#REF!,#REF!,#REF!))</f>
        <v>#REF!</v>
      </c>
      <c r="CV64" s="25" t="str">
        <f t="shared" si="10"/>
        <v/>
      </c>
      <c r="CW64" s="22"/>
      <c r="CX64" s="22"/>
    </row>
    <row r="65" spans="1:102">
      <c r="A65" s="233">
        <v>59</v>
      </c>
      <c r="B65" s="234"/>
      <c r="C65" s="235"/>
      <c r="D65" s="236"/>
      <c r="E65" s="237"/>
      <c r="F65" s="238"/>
      <c r="G65" s="238"/>
      <c r="H65" s="239"/>
      <c r="I65" s="240"/>
      <c r="J65" s="241"/>
      <c r="K65" s="242"/>
      <c r="L65" s="11"/>
      <c r="M65" s="7"/>
      <c r="N65" s="7"/>
      <c r="O65" s="7"/>
      <c r="P65" s="30"/>
      <c r="Q65" s="32"/>
      <c r="R65" s="371"/>
      <c r="S65" s="476"/>
      <c r="T65" s="477"/>
      <c r="U65" s="477"/>
      <c r="V65" s="7"/>
      <c r="W65" s="34"/>
      <c r="X65" s="32"/>
      <c r="Y65" s="371"/>
      <c r="Z65" s="11"/>
      <c r="AA65" s="7"/>
      <c r="AB65" s="7"/>
      <c r="AC65" s="7"/>
      <c r="AD65" s="30"/>
      <c r="AE65" s="32"/>
      <c r="AF65" s="7"/>
      <c r="AG65" s="478"/>
      <c r="AH65" s="32"/>
      <c r="AI65" s="32"/>
      <c r="AJ65" s="32"/>
      <c r="AK65" s="32"/>
      <c r="AL65" s="32"/>
      <c r="AM65" s="62"/>
      <c r="AN65" s="11"/>
      <c r="AO65" s="7"/>
      <c r="AP65" s="7"/>
      <c r="AQ65" s="7"/>
      <c r="AR65" s="7"/>
      <c r="AS65" s="7"/>
      <c r="AT65" s="371"/>
      <c r="AU65" s="11"/>
      <c r="AV65" s="7"/>
      <c r="AW65" s="7"/>
      <c r="AX65" s="7"/>
      <c r="AY65" s="7"/>
      <c r="AZ65" s="7"/>
      <c r="BA65" s="371"/>
      <c r="BB65" s="11"/>
      <c r="BC65" s="7"/>
      <c r="BD65" s="7"/>
      <c r="BE65" s="7"/>
      <c r="BF65" s="7"/>
      <c r="BG65" s="11"/>
      <c r="BH65" s="7"/>
      <c r="BI65" s="7"/>
      <c r="BJ65" s="7"/>
      <c r="BK65" s="371"/>
      <c r="BL65" s="11"/>
      <c r="BM65" s="7"/>
      <c r="BN65" s="7"/>
      <c r="BO65" s="7"/>
      <c r="BP65" s="7"/>
      <c r="BQ65" s="11" t="s">
        <v>210</v>
      </c>
      <c r="BR65" s="62" t="s">
        <v>210</v>
      </c>
      <c r="BS65" s="1"/>
      <c r="BT65" s="1"/>
      <c r="BU65" s="23"/>
      <c r="BV65" s="1"/>
      <c r="BW65" s="1"/>
      <c r="CI65" s="14"/>
      <c r="CJ65" s="24" t="str">
        <f t="shared" si="0"/>
        <v/>
      </c>
      <c r="CK65" s="25" t="str">
        <f t="shared" si="1"/>
        <v/>
      </c>
      <c r="CL65" s="25" t="str">
        <f t="shared" si="2"/>
        <v/>
      </c>
      <c r="CM65" s="24" t="str">
        <f t="shared" si="3"/>
        <v/>
      </c>
      <c r="CN65" s="25" t="str">
        <f t="shared" si="4"/>
        <v/>
      </c>
      <c r="CO65" s="24" t="e">
        <f>IF(AND(#REF!="",#REF!="",#REF!="",#REF!=""),"",SUM(#REF!,#REF!,#REF!,#REF!,#REF!))</f>
        <v>#REF!</v>
      </c>
      <c r="CP65" s="25" t="str">
        <f t="shared" si="5"/>
        <v/>
      </c>
      <c r="CQ65" s="24" t="str">
        <f t="shared" si="6"/>
        <v/>
      </c>
      <c r="CR65" s="25" t="str">
        <f t="shared" si="7"/>
        <v/>
      </c>
      <c r="CS65" s="24" t="str">
        <f t="shared" si="8"/>
        <v/>
      </c>
      <c r="CT65" s="25" t="str">
        <f t="shared" si="9"/>
        <v/>
      </c>
      <c r="CU65" s="24" t="e">
        <f>IF(AND(#REF!="",#REF!="",#REF!="",#REF!=""),"",SUM(#REF!,#REF!,#REF!,#REF!,#REF!))</f>
        <v>#REF!</v>
      </c>
      <c r="CV65" s="25" t="str">
        <f t="shared" si="10"/>
        <v/>
      </c>
      <c r="CW65" s="22"/>
      <c r="CX65" s="22"/>
    </row>
    <row r="66" spans="1:102">
      <c r="A66" s="233">
        <v>60</v>
      </c>
      <c r="B66" s="234"/>
      <c r="C66" s="235"/>
      <c r="D66" s="236"/>
      <c r="E66" s="237"/>
      <c r="F66" s="238"/>
      <c r="G66" s="238"/>
      <c r="H66" s="239"/>
      <c r="I66" s="240"/>
      <c r="J66" s="241"/>
      <c r="K66" s="242"/>
      <c r="L66" s="11"/>
      <c r="M66" s="7"/>
      <c r="N66" s="7"/>
      <c r="O66" s="7"/>
      <c r="P66" s="30"/>
      <c r="Q66" s="32"/>
      <c r="R66" s="371"/>
      <c r="S66" s="476"/>
      <c r="T66" s="477"/>
      <c r="U66" s="477"/>
      <c r="V66" s="7"/>
      <c r="W66" s="34"/>
      <c r="X66" s="32"/>
      <c r="Y66" s="371"/>
      <c r="Z66" s="11"/>
      <c r="AA66" s="7"/>
      <c r="AB66" s="7"/>
      <c r="AC66" s="7"/>
      <c r="AD66" s="30"/>
      <c r="AE66" s="32"/>
      <c r="AF66" s="7"/>
      <c r="AG66" s="478"/>
      <c r="AH66" s="32"/>
      <c r="AI66" s="32"/>
      <c r="AJ66" s="32"/>
      <c r="AK66" s="32"/>
      <c r="AL66" s="32"/>
      <c r="AM66" s="62"/>
      <c r="AN66" s="11"/>
      <c r="AO66" s="7"/>
      <c r="AP66" s="7"/>
      <c r="AQ66" s="7"/>
      <c r="AR66" s="7"/>
      <c r="AS66" s="7"/>
      <c r="AT66" s="371"/>
      <c r="AU66" s="11"/>
      <c r="AV66" s="7"/>
      <c r="AW66" s="7"/>
      <c r="AX66" s="7"/>
      <c r="AY66" s="7"/>
      <c r="AZ66" s="7"/>
      <c r="BA66" s="371"/>
      <c r="BB66" s="11"/>
      <c r="BC66" s="7"/>
      <c r="BD66" s="7"/>
      <c r="BE66" s="7"/>
      <c r="BF66" s="7"/>
      <c r="BG66" s="11"/>
      <c r="BH66" s="7"/>
      <c r="BI66" s="7"/>
      <c r="BJ66" s="7"/>
      <c r="BK66" s="371"/>
      <c r="BL66" s="11"/>
      <c r="BM66" s="7"/>
      <c r="BN66" s="7"/>
      <c r="BO66" s="7"/>
      <c r="BP66" s="7"/>
      <c r="BQ66" s="11" t="s">
        <v>210</v>
      </c>
      <c r="BR66" s="62" t="s">
        <v>210</v>
      </c>
      <c r="BS66" s="1"/>
      <c r="BT66" s="1"/>
      <c r="BU66" s="23"/>
      <c r="BV66" s="1"/>
      <c r="BW66" s="1"/>
      <c r="CI66" s="14"/>
      <c r="CJ66" s="24" t="str">
        <f t="shared" si="0"/>
        <v/>
      </c>
      <c r="CK66" s="25" t="str">
        <f t="shared" si="1"/>
        <v/>
      </c>
      <c r="CL66" s="25" t="str">
        <f t="shared" si="2"/>
        <v/>
      </c>
      <c r="CM66" s="24" t="str">
        <f t="shared" si="3"/>
        <v/>
      </c>
      <c r="CN66" s="25" t="str">
        <f t="shared" si="4"/>
        <v/>
      </c>
      <c r="CO66" s="24" t="e">
        <f>IF(AND(#REF!="",#REF!="",#REF!="",#REF!=""),"",SUM(#REF!,#REF!,#REF!,#REF!,#REF!))</f>
        <v>#REF!</v>
      </c>
      <c r="CP66" s="25" t="str">
        <f t="shared" si="5"/>
        <v/>
      </c>
      <c r="CQ66" s="24" t="str">
        <f t="shared" si="6"/>
        <v/>
      </c>
      <c r="CR66" s="25" t="str">
        <f t="shared" si="7"/>
        <v/>
      </c>
      <c r="CS66" s="24" t="str">
        <f t="shared" si="8"/>
        <v/>
      </c>
      <c r="CT66" s="25" t="str">
        <f t="shared" si="9"/>
        <v/>
      </c>
      <c r="CU66" s="24" t="e">
        <f>IF(AND(#REF!="",#REF!="",#REF!="",#REF!=""),"",SUM(#REF!,#REF!,#REF!,#REF!,#REF!))</f>
        <v>#REF!</v>
      </c>
      <c r="CV66" s="25" t="str">
        <f t="shared" si="10"/>
        <v/>
      </c>
      <c r="CW66" s="22"/>
      <c r="CX66" s="22"/>
    </row>
    <row r="67" spans="1:102">
      <c r="A67" s="233">
        <v>61</v>
      </c>
      <c r="B67" s="234"/>
      <c r="C67" s="235"/>
      <c r="D67" s="236"/>
      <c r="E67" s="237"/>
      <c r="F67" s="238"/>
      <c r="G67" s="238"/>
      <c r="H67" s="239"/>
      <c r="I67" s="240"/>
      <c r="J67" s="241"/>
      <c r="K67" s="242"/>
      <c r="L67" s="11"/>
      <c r="M67" s="7"/>
      <c r="N67" s="7"/>
      <c r="O67" s="7"/>
      <c r="P67" s="30"/>
      <c r="Q67" s="32"/>
      <c r="R67" s="371"/>
      <c r="S67" s="476"/>
      <c r="T67" s="477"/>
      <c r="U67" s="477"/>
      <c r="V67" s="7"/>
      <c r="W67" s="34"/>
      <c r="X67" s="32"/>
      <c r="Y67" s="371"/>
      <c r="Z67" s="11"/>
      <c r="AA67" s="7"/>
      <c r="AB67" s="7"/>
      <c r="AC67" s="7"/>
      <c r="AD67" s="30"/>
      <c r="AE67" s="32"/>
      <c r="AF67" s="7"/>
      <c r="AG67" s="478"/>
      <c r="AH67" s="32"/>
      <c r="AI67" s="32"/>
      <c r="AJ67" s="32"/>
      <c r="AK67" s="32"/>
      <c r="AL67" s="32"/>
      <c r="AM67" s="62"/>
      <c r="AN67" s="11"/>
      <c r="AO67" s="7"/>
      <c r="AP67" s="7"/>
      <c r="AQ67" s="7"/>
      <c r="AR67" s="7"/>
      <c r="AS67" s="7"/>
      <c r="AT67" s="371"/>
      <c r="AU67" s="11"/>
      <c r="AV67" s="7"/>
      <c r="AW67" s="7"/>
      <c r="AX67" s="7"/>
      <c r="AY67" s="7"/>
      <c r="AZ67" s="7"/>
      <c r="BA67" s="371"/>
      <c r="BB67" s="11"/>
      <c r="BC67" s="7"/>
      <c r="BD67" s="7"/>
      <c r="BE67" s="7"/>
      <c r="BF67" s="7"/>
      <c r="BG67" s="11"/>
      <c r="BH67" s="7"/>
      <c r="BI67" s="7"/>
      <c r="BJ67" s="7"/>
      <c r="BK67" s="371"/>
      <c r="BL67" s="11"/>
      <c r="BM67" s="7"/>
      <c r="BN67" s="7"/>
      <c r="BO67" s="7"/>
      <c r="BP67" s="7"/>
      <c r="BQ67" s="11" t="s">
        <v>210</v>
      </c>
      <c r="BR67" s="62" t="s">
        <v>210</v>
      </c>
      <c r="BS67" s="1"/>
      <c r="BT67" s="1"/>
      <c r="BU67" s="1"/>
      <c r="BV67" s="1"/>
      <c r="BW67" s="1"/>
      <c r="CI67" s="14"/>
      <c r="CJ67" s="24" t="str">
        <f t="shared" si="0"/>
        <v/>
      </c>
      <c r="CK67" s="25" t="str">
        <f t="shared" si="1"/>
        <v/>
      </c>
      <c r="CL67" s="25" t="str">
        <f t="shared" si="2"/>
        <v/>
      </c>
      <c r="CM67" s="24" t="str">
        <f t="shared" si="3"/>
        <v/>
      </c>
      <c r="CN67" s="25" t="str">
        <f t="shared" si="4"/>
        <v/>
      </c>
      <c r="CO67" s="24" t="e">
        <f>IF(AND(#REF!="",#REF!="",#REF!="",#REF!=""),"",SUM(#REF!,#REF!,#REF!,#REF!,#REF!))</f>
        <v>#REF!</v>
      </c>
      <c r="CP67" s="25" t="str">
        <f t="shared" si="5"/>
        <v/>
      </c>
      <c r="CQ67" s="24" t="str">
        <f t="shared" si="6"/>
        <v/>
      </c>
      <c r="CR67" s="25" t="str">
        <f t="shared" si="7"/>
        <v/>
      </c>
      <c r="CS67" s="24" t="str">
        <f t="shared" si="8"/>
        <v/>
      </c>
      <c r="CT67" s="25" t="str">
        <f t="shared" si="9"/>
        <v/>
      </c>
      <c r="CU67" s="24" t="e">
        <f>IF(AND(#REF!="",#REF!="",#REF!="",#REF!=""),"",SUM(#REF!,#REF!,#REF!,#REF!,#REF!))</f>
        <v>#REF!</v>
      </c>
      <c r="CV67" s="25" t="str">
        <f t="shared" si="10"/>
        <v/>
      </c>
      <c r="CW67" s="22"/>
      <c r="CX67" s="22"/>
    </row>
    <row r="68" spans="1:102">
      <c r="A68" s="233">
        <v>62</v>
      </c>
      <c r="B68" s="234"/>
      <c r="C68" s="235"/>
      <c r="D68" s="236"/>
      <c r="E68" s="237"/>
      <c r="F68" s="238"/>
      <c r="G68" s="238"/>
      <c r="H68" s="239"/>
      <c r="I68" s="240"/>
      <c r="J68" s="241"/>
      <c r="K68" s="242"/>
      <c r="L68" s="11"/>
      <c r="M68" s="7"/>
      <c r="N68" s="7"/>
      <c r="O68" s="7"/>
      <c r="P68" s="30"/>
      <c r="Q68" s="32"/>
      <c r="R68" s="371"/>
      <c r="S68" s="476"/>
      <c r="T68" s="477"/>
      <c r="U68" s="477"/>
      <c r="V68" s="7"/>
      <c r="W68" s="34"/>
      <c r="X68" s="32"/>
      <c r="Y68" s="371"/>
      <c r="Z68" s="11"/>
      <c r="AA68" s="7"/>
      <c r="AB68" s="7"/>
      <c r="AC68" s="7"/>
      <c r="AD68" s="30"/>
      <c r="AE68" s="32"/>
      <c r="AF68" s="7"/>
      <c r="AG68" s="478"/>
      <c r="AH68" s="32"/>
      <c r="AI68" s="32"/>
      <c r="AJ68" s="32"/>
      <c r="AK68" s="32"/>
      <c r="AL68" s="32"/>
      <c r="AM68" s="62"/>
      <c r="AN68" s="11"/>
      <c r="AO68" s="7"/>
      <c r="AP68" s="7"/>
      <c r="AQ68" s="7"/>
      <c r="AR68" s="7"/>
      <c r="AS68" s="7"/>
      <c r="AT68" s="371"/>
      <c r="AU68" s="11"/>
      <c r="AV68" s="7"/>
      <c r="AW68" s="7"/>
      <c r="AX68" s="7"/>
      <c r="AY68" s="7"/>
      <c r="AZ68" s="7"/>
      <c r="BA68" s="371"/>
      <c r="BB68" s="11"/>
      <c r="BC68" s="7"/>
      <c r="BD68" s="7"/>
      <c r="BE68" s="7"/>
      <c r="BF68" s="7"/>
      <c r="BG68" s="11"/>
      <c r="BH68" s="7"/>
      <c r="BI68" s="7"/>
      <c r="BJ68" s="7"/>
      <c r="BK68" s="371"/>
      <c r="BL68" s="11"/>
      <c r="BM68" s="7"/>
      <c r="BN68" s="7"/>
      <c r="BO68" s="7"/>
      <c r="BP68" s="7"/>
      <c r="BQ68" s="11" t="s">
        <v>210</v>
      </c>
      <c r="BR68" s="62" t="s">
        <v>210</v>
      </c>
      <c r="BS68" s="1"/>
      <c r="BT68" s="1"/>
      <c r="BU68" s="1"/>
      <c r="BV68" s="1"/>
      <c r="BW68" s="1"/>
      <c r="CI68" s="14"/>
      <c r="CJ68" s="24" t="str">
        <f t="shared" si="0"/>
        <v/>
      </c>
      <c r="CK68" s="25" t="str">
        <f t="shared" si="1"/>
        <v/>
      </c>
      <c r="CL68" s="25" t="str">
        <f t="shared" si="2"/>
        <v/>
      </c>
      <c r="CM68" s="24" t="str">
        <f t="shared" si="3"/>
        <v/>
      </c>
      <c r="CN68" s="25" t="str">
        <f t="shared" si="4"/>
        <v/>
      </c>
      <c r="CO68" s="24" t="e">
        <f>IF(AND(#REF!="",#REF!="",#REF!="",#REF!=""),"",SUM(#REF!,#REF!,#REF!,#REF!,#REF!))</f>
        <v>#REF!</v>
      </c>
      <c r="CP68" s="25" t="str">
        <f t="shared" si="5"/>
        <v/>
      </c>
      <c r="CQ68" s="24" t="str">
        <f t="shared" si="6"/>
        <v/>
      </c>
      <c r="CR68" s="25" t="str">
        <f t="shared" si="7"/>
        <v/>
      </c>
      <c r="CS68" s="24" t="str">
        <f t="shared" si="8"/>
        <v/>
      </c>
      <c r="CT68" s="25" t="str">
        <f t="shared" si="9"/>
        <v/>
      </c>
      <c r="CU68" s="24" t="e">
        <f>IF(AND(#REF!="",#REF!="",#REF!="",#REF!=""),"",SUM(#REF!,#REF!,#REF!,#REF!,#REF!))</f>
        <v>#REF!</v>
      </c>
      <c r="CV68" s="25" t="str">
        <f t="shared" si="10"/>
        <v/>
      </c>
      <c r="CW68" s="22"/>
      <c r="CX68" s="22"/>
    </row>
    <row r="69" spans="1:102">
      <c r="A69" s="233">
        <v>63</v>
      </c>
      <c r="B69" s="234"/>
      <c r="C69" s="235"/>
      <c r="D69" s="236"/>
      <c r="E69" s="237"/>
      <c r="F69" s="238"/>
      <c r="G69" s="238"/>
      <c r="H69" s="239"/>
      <c r="I69" s="240"/>
      <c r="J69" s="241"/>
      <c r="K69" s="242"/>
      <c r="L69" s="11"/>
      <c r="M69" s="7"/>
      <c r="N69" s="7"/>
      <c r="O69" s="7"/>
      <c r="P69" s="30"/>
      <c r="Q69" s="32"/>
      <c r="R69" s="371"/>
      <c r="S69" s="476"/>
      <c r="T69" s="477"/>
      <c r="U69" s="477"/>
      <c r="V69" s="7"/>
      <c r="W69" s="34"/>
      <c r="X69" s="32"/>
      <c r="Y69" s="371"/>
      <c r="Z69" s="11"/>
      <c r="AA69" s="7"/>
      <c r="AB69" s="7"/>
      <c r="AC69" s="7"/>
      <c r="AD69" s="30"/>
      <c r="AE69" s="32"/>
      <c r="AF69" s="7"/>
      <c r="AG69" s="478"/>
      <c r="AH69" s="32"/>
      <c r="AI69" s="32"/>
      <c r="AJ69" s="32"/>
      <c r="AK69" s="32"/>
      <c r="AL69" s="32"/>
      <c r="AM69" s="62"/>
      <c r="AN69" s="11"/>
      <c r="AO69" s="7"/>
      <c r="AP69" s="7"/>
      <c r="AQ69" s="7"/>
      <c r="AR69" s="7"/>
      <c r="AS69" s="7"/>
      <c r="AT69" s="371"/>
      <c r="AU69" s="11"/>
      <c r="AV69" s="7"/>
      <c r="AW69" s="7"/>
      <c r="AX69" s="7"/>
      <c r="AY69" s="7"/>
      <c r="AZ69" s="7"/>
      <c r="BA69" s="371"/>
      <c r="BB69" s="11"/>
      <c r="BC69" s="7"/>
      <c r="BD69" s="7"/>
      <c r="BE69" s="7"/>
      <c r="BF69" s="7"/>
      <c r="BG69" s="11"/>
      <c r="BH69" s="7"/>
      <c r="BI69" s="7"/>
      <c r="BJ69" s="7"/>
      <c r="BK69" s="371"/>
      <c r="BL69" s="11"/>
      <c r="BM69" s="7"/>
      <c r="BN69" s="7"/>
      <c r="BO69" s="7"/>
      <c r="BP69" s="7"/>
      <c r="BQ69" s="11" t="s">
        <v>210</v>
      </c>
      <c r="BR69" s="62" t="s">
        <v>210</v>
      </c>
      <c r="BS69" s="1"/>
      <c r="BT69" s="1"/>
      <c r="BU69" s="1"/>
      <c r="BV69" s="1"/>
      <c r="BW69" s="1"/>
      <c r="CI69" s="14"/>
      <c r="CJ69" s="24" t="str">
        <f t="shared" si="0"/>
        <v/>
      </c>
      <c r="CK69" s="25" t="str">
        <f t="shared" si="1"/>
        <v/>
      </c>
      <c r="CL69" s="25" t="str">
        <f t="shared" si="2"/>
        <v/>
      </c>
      <c r="CM69" s="24" t="str">
        <f t="shared" si="3"/>
        <v/>
      </c>
      <c r="CN69" s="25" t="str">
        <f t="shared" si="4"/>
        <v/>
      </c>
      <c r="CO69" s="24" t="e">
        <f>IF(AND(#REF!="",#REF!="",#REF!="",#REF!=""),"",SUM(#REF!,#REF!,#REF!,#REF!,#REF!))</f>
        <v>#REF!</v>
      </c>
      <c r="CP69" s="25" t="str">
        <f t="shared" si="5"/>
        <v/>
      </c>
      <c r="CQ69" s="24" t="str">
        <f t="shared" si="6"/>
        <v/>
      </c>
      <c r="CR69" s="25" t="str">
        <f t="shared" si="7"/>
        <v/>
      </c>
      <c r="CS69" s="24" t="str">
        <f t="shared" si="8"/>
        <v/>
      </c>
      <c r="CT69" s="25" t="str">
        <f t="shared" si="9"/>
        <v/>
      </c>
      <c r="CU69" s="24" t="e">
        <f>IF(AND(#REF!="",#REF!="",#REF!="",#REF!=""),"",SUM(#REF!,#REF!,#REF!,#REF!,#REF!))</f>
        <v>#REF!</v>
      </c>
      <c r="CV69" s="25" t="str">
        <f t="shared" si="10"/>
        <v/>
      </c>
      <c r="CW69" s="22"/>
      <c r="CX69" s="22"/>
    </row>
    <row r="70" spans="1:102">
      <c r="A70" s="233">
        <v>64</v>
      </c>
      <c r="B70" s="234"/>
      <c r="C70" s="235"/>
      <c r="D70" s="236"/>
      <c r="E70" s="237"/>
      <c r="F70" s="238"/>
      <c r="G70" s="238"/>
      <c r="H70" s="239"/>
      <c r="I70" s="240"/>
      <c r="J70" s="241"/>
      <c r="K70" s="242"/>
      <c r="L70" s="11"/>
      <c r="M70" s="7"/>
      <c r="N70" s="7"/>
      <c r="O70" s="7"/>
      <c r="P70" s="30"/>
      <c r="Q70" s="32"/>
      <c r="R70" s="371"/>
      <c r="S70" s="476"/>
      <c r="T70" s="477"/>
      <c r="U70" s="477"/>
      <c r="V70" s="7"/>
      <c r="W70" s="34"/>
      <c r="X70" s="32"/>
      <c r="Y70" s="371"/>
      <c r="Z70" s="11"/>
      <c r="AA70" s="7"/>
      <c r="AB70" s="7"/>
      <c r="AC70" s="7"/>
      <c r="AD70" s="30"/>
      <c r="AE70" s="32"/>
      <c r="AF70" s="7"/>
      <c r="AG70" s="478"/>
      <c r="AH70" s="32"/>
      <c r="AI70" s="32"/>
      <c r="AJ70" s="32"/>
      <c r="AK70" s="32"/>
      <c r="AL70" s="32"/>
      <c r="AM70" s="62"/>
      <c r="AN70" s="11"/>
      <c r="AO70" s="7"/>
      <c r="AP70" s="7"/>
      <c r="AQ70" s="7"/>
      <c r="AR70" s="7"/>
      <c r="AS70" s="7"/>
      <c r="AT70" s="371"/>
      <c r="AU70" s="11"/>
      <c r="AV70" s="7"/>
      <c r="AW70" s="7"/>
      <c r="AX70" s="7"/>
      <c r="AY70" s="7"/>
      <c r="AZ70" s="7"/>
      <c r="BA70" s="371"/>
      <c r="BB70" s="11"/>
      <c r="BC70" s="7"/>
      <c r="BD70" s="7"/>
      <c r="BE70" s="7"/>
      <c r="BF70" s="7"/>
      <c r="BG70" s="11"/>
      <c r="BH70" s="7"/>
      <c r="BI70" s="7"/>
      <c r="BJ70" s="7"/>
      <c r="BK70" s="371"/>
      <c r="BL70" s="11"/>
      <c r="BM70" s="7"/>
      <c r="BN70" s="7"/>
      <c r="BO70" s="7"/>
      <c r="BP70" s="7"/>
      <c r="BQ70" s="11" t="s">
        <v>210</v>
      </c>
      <c r="BR70" s="62" t="s">
        <v>210</v>
      </c>
      <c r="BS70" s="1"/>
      <c r="BT70" s="1"/>
      <c r="BU70" s="1"/>
      <c r="BV70" s="1"/>
      <c r="BW70" s="1"/>
      <c r="CI70" s="14"/>
      <c r="CJ70" s="24" t="str">
        <f t="shared" si="0"/>
        <v/>
      </c>
      <c r="CK70" s="25" t="str">
        <f t="shared" si="1"/>
        <v/>
      </c>
      <c r="CL70" s="25" t="str">
        <f t="shared" si="2"/>
        <v/>
      </c>
      <c r="CM70" s="24" t="str">
        <f t="shared" si="3"/>
        <v/>
      </c>
      <c r="CN70" s="25" t="str">
        <f t="shared" si="4"/>
        <v/>
      </c>
      <c r="CO70" s="24" t="e">
        <f>IF(AND(#REF!="",#REF!="",#REF!="",#REF!=""),"",SUM(#REF!,#REF!,#REF!,#REF!,#REF!))</f>
        <v>#REF!</v>
      </c>
      <c r="CP70" s="25" t="str">
        <f t="shared" si="5"/>
        <v/>
      </c>
      <c r="CQ70" s="24" t="str">
        <f t="shared" si="6"/>
        <v/>
      </c>
      <c r="CR70" s="25" t="str">
        <f t="shared" si="7"/>
        <v/>
      </c>
      <c r="CS70" s="24" t="str">
        <f t="shared" si="8"/>
        <v/>
      </c>
      <c r="CT70" s="25" t="str">
        <f t="shared" si="9"/>
        <v/>
      </c>
      <c r="CU70" s="24" t="e">
        <f>IF(AND(#REF!="",#REF!="",#REF!="",#REF!=""),"",SUM(#REF!,#REF!,#REF!,#REF!,#REF!))</f>
        <v>#REF!</v>
      </c>
      <c r="CV70" s="25" t="str">
        <f t="shared" si="10"/>
        <v/>
      </c>
      <c r="CW70" s="22"/>
      <c r="CX70" s="22"/>
    </row>
    <row r="71" spans="1:102">
      <c r="A71" s="233">
        <v>65</v>
      </c>
      <c r="B71" s="234"/>
      <c r="C71" s="235"/>
      <c r="D71" s="236"/>
      <c r="E71" s="237"/>
      <c r="F71" s="238"/>
      <c r="G71" s="238"/>
      <c r="H71" s="239"/>
      <c r="I71" s="240"/>
      <c r="J71" s="241"/>
      <c r="K71" s="242"/>
      <c r="L71" s="11"/>
      <c r="M71" s="7"/>
      <c r="N71" s="7"/>
      <c r="O71" s="7"/>
      <c r="P71" s="30"/>
      <c r="Q71" s="32"/>
      <c r="R71" s="371"/>
      <c r="S71" s="476"/>
      <c r="T71" s="477"/>
      <c r="U71" s="477"/>
      <c r="V71" s="7"/>
      <c r="W71" s="34"/>
      <c r="X71" s="32"/>
      <c r="Y71" s="371"/>
      <c r="Z71" s="11"/>
      <c r="AA71" s="7"/>
      <c r="AB71" s="7"/>
      <c r="AC71" s="7"/>
      <c r="AD71" s="30"/>
      <c r="AE71" s="32"/>
      <c r="AF71" s="7"/>
      <c r="AG71" s="478"/>
      <c r="AH71" s="32"/>
      <c r="AI71" s="32"/>
      <c r="AJ71" s="32"/>
      <c r="AK71" s="32"/>
      <c r="AL71" s="32"/>
      <c r="AM71" s="62"/>
      <c r="AN71" s="11"/>
      <c r="AO71" s="7"/>
      <c r="AP71" s="7"/>
      <c r="AQ71" s="7"/>
      <c r="AR71" s="7"/>
      <c r="AS71" s="7"/>
      <c r="AT71" s="371"/>
      <c r="AU71" s="11"/>
      <c r="AV71" s="7"/>
      <c r="AW71" s="7"/>
      <c r="AX71" s="7"/>
      <c r="AY71" s="7"/>
      <c r="AZ71" s="7"/>
      <c r="BA71" s="371"/>
      <c r="BB71" s="11"/>
      <c r="BC71" s="7"/>
      <c r="BD71" s="7"/>
      <c r="BE71" s="7"/>
      <c r="BF71" s="7"/>
      <c r="BG71" s="11"/>
      <c r="BH71" s="7"/>
      <c r="BI71" s="7"/>
      <c r="BJ71" s="7"/>
      <c r="BK71" s="371"/>
      <c r="BL71" s="11"/>
      <c r="BM71" s="7"/>
      <c r="BN71" s="7"/>
      <c r="BO71" s="7"/>
      <c r="BP71" s="7"/>
      <c r="BQ71" s="11" t="s">
        <v>210</v>
      </c>
      <c r="BR71" s="62" t="s">
        <v>210</v>
      </c>
      <c r="BS71" s="1"/>
      <c r="BT71" s="1"/>
      <c r="BU71" s="1"/>
      <c r="BV71" s="1"/>
      <c r="BW71" s="1"/>
      <c r="CI71" s="14"/>
      <c r="CJ71" s="24" t="str">
        <f t="shared" si="0"/>
        <v/>
      </c>
      <c r="CK71" s="25" t="str">
        <f t="shared" si="1"/>
        <v/>
      </c>
      <c r="CL71" s="25" t="str">
        <f t="shared" si="2"/>
        <v/>
      </c>
      <c r="CM71" s="24" t="str">
        <f t="shared" si="3"/>
        <v/>
      </c>
      <c r="CN71" s="25" t="str">
        <f t="shared" si="4"/>
        <v/>
      </c>
      <c r="CO71" s="24" t="e">
        <f>IF(AND(#REF!="",#REF!="",#REF!="",#REF!=""),"",SUM(#REF!,#REF!,#REF!,#REF!,#REF!))</f>
        <v>#REF!</v>
      </c>
      <c r="CP71" s="25" t="str">
        <f t="shared" si="5"/>
        <v/>
      </c>
      <c r="CQ71" s="24" t="str">
        <f t="shared" si="6"/>
        <v/>
      </c>
      <c r="CR71" s="25" t="str">
        <f t="shared" si="7"/>
        <v/>
      </c>
      <c r="CS71" s="24" t="str">
        <f t="shared" si="8"/>
        <v/>
      </c>
      <c r="CT71" s="25" t="str">
        <f t="shared" si="9"/>
        <v/>
      </c>
      <c r="CU71" s="24" t="e">
        <f>IF(AND(#REF!="",#REF!="",#REF!="",#REF!=""),"",SUM(#REF!,#REF!,#REF!,#REF!,#REF!))</f>
        <v>#REF!</v>
      </c>
      <c r="CV71" s="25" t="str">
        <f t="shared" si="10"/>
        <v/>
      </c>
      <c r="CW71" s="22"/>
      <c r="CX71" s="22"/>
    </row>
    <row r="72" spans="1:102">
      <c r="A72" s="233">
        <v>66</v>
      </c>
      <c r="B72" s="234"/>
      <c r="C72" s="235"/>
      <c r="D72" s="236"/>
      <c r="E72" s="237"/>
      <c r="F72" s="238"/>
      <c r="G72" s="238"/>
      <c r="H72" s="239"/>
      <c r="I72" s="240"/>
      <c r="J72" s="241"/>
      <c r="K72" s="242"/>
      <c r="L72" s="11"/>
      <c r="M72" s="7"/>
      <c r="N72" s="7"/>
      <c r="O72" s="7"/>
      <c r="P72" s="30"/>
      <c r="Q72" s="32"/>
      <c r="R72" s="371"/>
      <c r="S72" s="476"/>
      <c r="T72" s="477"/>
      <c r="U72" s="477"/>
      <c r="V72" s="7"/>
      <c r="W72" s="34"/>
      <c r="X72" s="32"/>
      <c r="Y72" s="371"/>
      <c r="Z72" s="11"/>
      <c r="AA72" s="7"/>
      <c r="AB72" s="7"/>
      <c r="AC72" s="7"/>
      <c r="AD72" s="30"/>
      <c r="AE72" s="32"/>
      <c r="AF72" s="7"/>
      <c r="AG72" s="478"/>
      <c r="AH72" s="32"/>
      <c r="AI72" s="32"/>
      <c r="AJ72" s="32"/>
      <c r="AK72" s="32"/>
      <c r="AL72" s="32"/>
      <c r="AM72" s="62"/>
      <c r="AN72" s="11"/>
      <c r="AO72" s="7"/>
      <c r="AP72" s="7"/>
      <c r="AQ72" s="7"/>
      <c r="AR72" s="7"/>
      <c r="AS72" s="7"/>
      <c r="AT72" s="371"/>
      <c r="AU72" s="11"/>
      <c r="AV72" s="7"/>
      <c r="AW72" s="7"/>
      <c r="AX72" s="7"/>
      <c r="AY72" s="7"/>
      <c r="AZ72" s="7"/>
      <c r="BA72" s="371"/>
      <c r="BB72" s="11"/>
      <c r="BC72" s="7"/>
      <c r="BD72" s="7"/>
      <c r="BE72" s="7"/>
      <c r="BF72" s="7"/>
      <c r="BG72" s="11"/>
      <c r="BH72" s="7"/>
      <c r="BI72" s="7"/>
      <c r="BJ72" s="7"/>
      <c r="BK72" s="371"/>
      <c r="BL72" s="11"/>
      <c r="BM72" s="7"/>
      <c r="BN72" s="7"/>
      <c r="BO72" s="7"/>
      <c r="BP72" s="7"/>
      <c r="BQ72" s="11" t="s">
        <v>210</v>
      </c>
      <c r="BR72" s="62" t="s">
        <v>210</v>
      </c>
      <c r="BS72" s="1"/>
      <c r="BT72" s="1"/>
      <c r="BU72" s="1"/>
      <c r="BV72" s="1"/>
      <c r="BW72" s="1"/>
      <c r="CI72" s="14"/>
      <c r="CJ72" s="24" t="str">
        <f t="shared" ref="CJ72:CJ135" si="11">IF(I72="","",I72)</f>
        <v/>
      </c>
      <c r="CK72" s="25" t="str">
        <f t="shared" ref="CK72:CK135" si="12">IF(AND(L72="",M72="",N72="",P72=""),"",SUM(L72,M72,N72,O72,P72))</f>
        <v/>
      </c>
      <c r="CL72" s="25" t="str">
        <f t="shared" ref="CL72:CL135" si="13">IFERROR(IF(CK72="","",ROUNDUP(CK72*20%,0)),"")</f>
        <v/>
      </c>
      <c r="CM72" s="24" t="str">
        <f t="shared" ref="CM72:CM135" si="14">IF(AND(S72="",T72="",U72="",W72=""),"",SUM(S72,T72,U72,V72,W72))</f>
        <v/>
      </c>
      <c r="CN72" s="25" t="str">
        <f t="shared" ref="CN72:CN135" si="15">IFERROR(IF(CM72="","",ROUNDUP(CM72*20%,0)),"")</f>
        <v/>
      </c>
      <c r="CO72" s="24" t="e">
        <f>IF(AND(#REF!="",#REF!="",#REF!="",#REF!=""),"",SUM(#REF!,#REF!,#REF!,#REF!,#REF!))</f>
        <v>#REF!</v>
      </c>
      <c r="CP72" s="25" t="str">
        <f t="shared" ref="CP72:CP135" si="16">IFERROR(IF(CO72="","",ROUNDUP(CO72*20%,0)),"")</f>
        <v/>
      </c>
      <c r="CQ72" s="24" t="str">
        <f t="shared" ref="CQ72:CQ135" si="17">IF(AND(Z72="",AA72="",AB72="",AD72=""),"",SUM(Z72,AA72,AB72,AC72,AD72))</f>
        <v/>
      </c>
      <c r="CR72" s="25" t="str">
        <f t="shared" ref="CR72:CR135" si="18">IFERROR(IF(CQ72="","",ROUNDUP(CQ72*20%,0)),"")</f>
        <v/>
      </c>
      <c r="CS72" s="24" t="str">
        <f t="shared" ref="CS72:CS135" si="19">IF(AND(AG72="",AH72="",AI72="",AK72=""),"",SUM(AG72,AH72,AI72,AJ72,AK72))</f>
        <v/>
      </c>
      <c r="CT72" s="25" t="str">
        <f t="shared" ref="CT72:CT135" si="20">IFERROR(IF(CS72="","",ROUNDUP(CS72*20%,0)),"")</f>
        <v/>
      </c>
      <c r="CU72" s="24" t="e">
        <f>IF(AND(#REF!="",#REF!="",#REF!="",#REF!=""),"",SUM(#REF!,#REF!,#REF!,#REF!,#REF!))</f>
        <v>#REF!</v>
      </c>
      <c r="CV72" s="25" t="str">
        <f t="shared" ref="CV72:CV135" si="21">IFERROR(IF(CU72="","",ROUNDUP(CU72*20%,0)),"")</f>
        <v/>
      </c>
      <c r="CW72" s="22"/>
      <c r="CX72" s="22"/>
    </row>
    <row r="73" spans="1:102">
      <c r="A73" s="233">
        <v>67</v>
      </c>
      <c r="B73" s="234"/>
      <c r="C73" s="235"/>
      <c r="D73" s="236"/>
      <c r="E73" s="237"/>
      <c r="F73" s="238"/>
      <c r="G73" s="238"/>
      <c r="H73" s="239"/>
      <c r="I73" s="240"/>
      <c r="J73" s="241"/>
      <c r="K73" s="242"/>
      <c r="L73" s="11"/>
      <c r="M73" s="7"/>
      <c r="N73" s="7"/>
      <c r="O73" s="7"/>
      <c r="P73" s="30"/>
      <c r="Q73" s="32"/>
      <c r="R73" s="371"/>
      <c r="S73" s="476"/>
      <c r="T73" s="477"/>
      <c r="U73" s="477"/>
      <c r="V73" s="7"/>
      <c r="W73" s="34"/>
      <c r="X73" s="32"/>
      <c r="Y73" s="371"/>
      <c r="Z73" s="11"/>
      <c r="AA73" s="7"/>
      <c r="AB73" s="7"/>
      <c r="AC73" s="7"/>
      <c r="AD73" s="30"/>
      <c r="AE73" s="32"/>
      <c r="AF73" s="7"/>
      <c r="AG73" s="478"/>
      <c r="AH73" s="32"/>
      <c r="AI73" s="32"/>
      <c r="AJ73" s="32"/>
      <c r="AK73" s="32"/>
      <c r="AL73" s="32"/>
      <c r="AM73" s="62"/>
      <c r="AN73" s="11"/>
      <c r="AO73" s="7"/>
      <c r="AP73" s="7"/>
      <c r="AQ73" s="7"/>
      <c r="AR73" s="7"/>
      <c r="AS73" s="7"/>
      <c r="AT73" s="371"/>
      <c r="AU73" s="11"/>
      <c r="AV73" s="7"/>
      <c r="AW73" s="7"/>
      <c r="AX73" s="7"/>
      <c r="AY73" s="7"/>
      <c r="AZ73" s="7"/>
      <c r="BA73" s="371"/>
      <c r="BB73" s="11"/>
      <c r="BC73" s="7"/>
      <c r="BD73" s="7"/>
      <c r="BE73" s="7"/>
      <c r="BF73" s="7"/>
      <c r="BG73" s="11"/>
      <c r="BH73" s="7"/>
      <c r="BI73" s="7"/>
      <c r="BJ73" s="7"/>
      <c r="BK73" s="371"/>
      <c r="BL73" s="11"/>
      <c r="BM73" s="7"/>
      <c r="BN73" s="7"/>
      <c r="BO73" s="7"/>
      <c r="BP73" s="7"/>
      <c r="BQ73" s="11" t="s">
        <v>210</v>
      </c>
      <c r="BR73" s="62" t="s">
        <v>210</v>
      </c>
      <c r="BS73" s="1"/>
      <c r="BT73" s="1"/>
      <c r="BU73" s="1"/>
      <c r="BV73" s="1"/>
      <c r="BW73" s="1"/>
      <c r="CI73" s="14"/>
      <c r="CJ73" s="24" t="str">
        <f t="shared" si="11"/>
        <v/>
      </c>
      <c r="CK73" s="25" t="str">
        <f t="shared" si="12"/>
        <v/>
      </c>
      <c r="CL73" s="25" t="str">
        <f t="shared" si="13"/>
        <v/>
      </c>
      <c r="CM73" s="24" t="str">
        <f t="shared" si="14"/>
        <v/>
      </c>
      <c r="CN73" s="25" t="str">
        <f t="shared" si="15"/>
        <v/>
      </c>
      <c r="CO73" s="24" t="e">
        <f>IF(AND(#REF!="",#REF!="",#REF!="",#REF!=""),"",SUM(#REF!,#REF!,#REF!,#REF!,#REF!))</f>
        <v>#REF!</v>
      </c>
      <c r="CP73" s="25" t="str">
        <f t="shared" si="16"/>
        <v/>
      </c>
      <c r="CQ73" s="24" t="str">
        <f t="shared" si="17"/>
        <v/>
      </c>
      <c r="CR73" s="25" t="str">
        <f t="shared" si="18"/>
        <v/>
      </c>
      <c r="CS73" s="24" t="str">
        <f t="shared" si="19"/>
        <v/>
      </c>
      <c r="CT73" s="25" t="str">
        <f t="shared" si="20"/>
        <v/>
      </c>
      <c r="CU73" s="24" t="e">
        <f>IF(AND(#REF!="",#REF!="",#REF!="",#REF!=""),"",SUM(#REF!,#REF!,#REF!,#REF!,#REF!))</f>
        <v>#REF!</v>
      </c>
      <c r="CV73" s="25" t="str">
        <f t="shared" si="21"/>
        <v/>
      </c>
      <c r="CW73" s="22"/>
      <c r="CX73" s="22"/>
    </row>
    <row r="74" spans="1:102">
      <c r="A74" s="233">
        <v>68</v>
      </c>
      <c r="B74" s="234"/>
      <c r="C74" s="235"/>
      <c r="D74" s="236"/>
      <c r="E74" s="237"/>
      <c r="F74" s="238"/>
      <c r="G74" s="238"/>
      <c r="H74" s="239"/>
      <c r="I74" s="240"/>
      <c r="J74" s="241"/>
      <c r="K74" s="242"/>
      <c r="L74" s="11"/>
      <c r="M74" s="7"/>
      <c r="N74" s="7"/>
      <c r="O74" s="7"/>
      <c r="P74" s="30"/>
      <c r="Q74" s="32"/>
      <c r="R74" s="371"/>
      <c r="S74" s="476"/>
      <c r="T74" s="477"/>
      <c r="U74" s="477"/>
      <c r="V74" s="7"/>
      <c r="W74" s="34"/>
      <c r="X74" s="32"/>
      <c r="Y74" s="371"/>
      <c r="Z74" s="11"/>
      <c r="AA74" s="7"/>
      <c r="AB74" s="7"/>
      <c r="AC74" s="7"/>
      <c r="AD74" s="30"/>
      <c r="AE74" s="32"/>
      <c r="AF74" s="7"/>
      <c r="AG74" s="478"/>
      <c r="AH74" s="32"/>
      <c r="AI74" s="32"/>
      <c r="AJ74" s="32"/>
      <c r="AK74" s="32"/>
      <c r="AL74" s="32"/>
      <c r="AM74" s="62"/>
      <c r="AN74" s="11"/>
      <c r="AO74" s="7"/>
      <c r="AP74" s="7"/>
      <c r="AQ74" s="7"/>
      <c r="AR74" s="7"/>
      <c r="AS74" s="7"/>
      <c r="AT74" s="371"/>
      <c r="AU74" s="11"/>
      <c r="AV74" s="7"/>
      <c r="AW74" s="7"/>
      <c r="AX74" s="7"/>
      <c r="AY74" s="7"/>
      <c r="AZ74" s="7"/>
      <c r="BA74" s="371"/>
      <c r="BB74" s="11"/>
      <c r="BC74" s="7"/>
      <c r="BD74" s="7"/>
      <c r="BE74" s="7"/>
      <c r="BF74" s="7"/>
      <c r="BG74" s="11"/>
      <c r="BH74" s="7"/>
      <c r="BI74" s="7"/>
      <c r="BJ74" s="7"/>
      <c r="BK74" s="371"/>
      <c r="BL74" s="11"/>
      <c r="BM74" s="7"/>
      <c r="BN74" s="7"/>
      <c r="BO74" s="7"/>
      <c r="BP74" s="7"/>
      <c r="BQ74" s="11" t="s">
        <v>210</v>
      </c>
      <c r="BR74" s="62" t="s">
        <v>210</v>
      </c>
      <c r="BS74" s="1"/>
      <c r="BT74" s="1"/>
      <c r="BU74" s="1"/>
      <c r="BV74" s="1"/>
      <c r="BW74" s="1"/>
      <c r="CI74" s="14"/>
      <c r="CJ74" s="24" t="str">
        <f t="shared" si="11"/>
        <v/>
      </c>
      <c r="CK74" s="25" t="str">
        <f t="shared" si="12"/>
        <v/>
      </c>
      <c r="CL74" s="25" t="str">
        <f t="shared" si="13"/>
        <v/>
      </c>
      <c r="CM74" s="24" t="str">
        <f t="shared" si="14"/>
        <v/>
      </c>
      <c r="CN74" s="25" t="str">
        <f t="shared" si="15"/>
        <v/>
      </c>
      <c r="CO74" s="24" t="e">
        <f>IF(AND(#REF!="",#REF!="",#REF!="",#REF!=""),"",SUM(#REF!,#REF!,#REF!,#REF!,#REF!))</f>
        <v>#REF!</v>
      </c>
      <c r="CP74" s="25" t="str">
        <f t="shared" si="16"/>
        <v/>
      </c>
      <c r="CQ74" s="24" t="str">
        <f t="shared" si="17"/>
        <v/>
      </c>
      <c r="CR74" s="25" t="str">
        <f t="shared" si="18"/>
        <v/>
      </c>
      <c r="CS74" s="24" t="str">
        <f t="shared" si="19"/>
        <v/>
      </c>
      <c r="CT74" s="25" t="str">
        <f t="shared" si="20"/>
        <v/>
      </c>
      <c r="CU74" s="24" t="e">
        <f>IF(AND(#REF!="",#REF!="",#REF!="",#REF!=""),"",SUM(#REF!,#REF!,#REF!,#REF!,#REF!))</f>
        <v>#REF!</v>
      </c>
      <c r="CV74" s="25" t="str">
        <f t="shared" si="21"/>
        <v/>
      </c>
      <c r="CW74" s="22"/>
      <c r="CX74" s="22"/>
    </row>
    <row r="75" spans="1:102">
      <c r="A75" s="233">
        <v>69</v>
      </c>
      <c r="B75" s="234"/>
      <c r="C75" s="235"/>
      <c r="D75" s="236"/>
      <c r="E75" s="237"/>
      <c r="F75" s="238"/>
      <c r="G75" s="238"/>
      <c r="H75" s="239"/>
      <c r="I75" s="240"/>
      <c r="J75" s="241"/>
      <c r="K75" s="242"/>
      <c r="L75" s="11"/>
      <c r="M75" s="7"/>
      <c r="N75" s="7"/>
      <c r="O75" s="7"/>
      <c r="P75" s="30"/>
      <c r="Q75" s="32"/>
      <c r="R75" s="371"/>
      <c r="S75" s="476"/>
      <c r="T75" s="477"/>
      <c r="U75" s="477"/>
      <c r="V75" s="7"/>
      <c r="W75" s="34"/>
      <c r="X75" s="32"/>
      <c r="Y75" s="371"/>
      <c r="Z75" s="11"/>
      <c r="AA75" s="7"/>
      <c r="AB75" s="7"/>
      <c r="AC75" s="7"/>
      <c r="AD75" s="30"/>
      <c r="AE75" s="32"/>
      <c r="AF75" s="7"/>
      <c r="AG75" s="478"/>
      <c r="AH75" s="32"/>
      <c r="AI75" s="32"/>
      <c r="AJ75" s="32"/>
      <c r="AK75" s="32"/>
      <c r="AL75" s="32"/>
      <c r="AM75" s="62"/>
      <c r="AN75" s="11"/>
      <c r="AO75" s="7"/>
      <c r="AP75" s="7"/>
      <c r="AQ75" s="7"/>
      <c r="AR75" s="7"/>
      <c r="AS75" s="7"/>
      <c r="AT75" s="371"/>
      <c r="AU75" s="11"/>
      <c r="AV75" s="7"/>
      <c r="AW75" s="7"/>
      <c r="AX75" s="7"/>
      <c r="AY75" s="7"/>
      <c r="AZ75" s="7"/>
      <c r="BA75" s="371"/>
      <c r="BB75" s="11"/>
      <c r="BC75" s="7"/>
      <c r="BD75" s="7"/>
      <c r="BE75" s="7"/>
      <c r="BF75" s="7"/>
      <c r="BG75" s="11"/>
      <c r="BH75" s="7"/>
      <c r="BI75" s="7"/>
      <c r="BJ75" s="7"/>
      <c r="BK75" s="371"/>
      <c r="BL75" s="11"/>
      <c r="BM75" s="7"/>
      <c r="BN75" s="7"/>
      <c r="BO75" s="7"/>
      <c r="BP75" s="7"/>
      <c r="BQ75" s="11" t="s">
        <v>210</v>
      </c>
      <c r="BR75" s="62" t="s">
        <v>210</v>
      </c>
      <c r="BS75" s="1"/>
      <c r="BT75" s="1"/>
      <c r="BU75" s="1"/>
      <c r="BV75" s="1"/>
      <c r="BW75" s="1"/>
      <c r="CI75" s="14"/>
      <c r="CJ75" s="24" t="str">
        <f t="shared" si="11"/>
        <v/>
      </c>
      <c r="CK75" s="25" t="str">
        <f t="shared" si="12"/>
        <v/>
      </c>
      <c r="CL75" s="25" t="str">
        <f t="shared" si="13"/>
        <v/>
      </c>
      <c r="CM75" s="24" t="str">
        <f t="shared" si="14"/>
        <v/>
      </c>
      <c r="CN75" s="25" t="str">
        <f t="shared" si="15"/>
        <v/>
      </c>
      <c r="CO75" s="24" t="e">
        <f>IF(AND(#REF!="",#REF!="",#REF!="",#REF!=""),"",SUM(#REF!,#REF!,#REF!,#REF!,#REF!))</f>
        <v>#REF!</v>
      </c>
      <c r="CP75" s="25" t="str">
        <f t="shared" si="16"/>
        <v/>
      </c>
      <c r="CQ75" s="24" t="str">
        <f t="shared" si="17"/>
        <v/>
      </c>
      <c r="CR75" s="25" t="str">
        <f t="shared" si="18"/>
        <v/>
      </c>
      <c r="CS75" s="24" t="str">
        <f t="shared" si="19"/>
        <v/>
      </c>
      <c r="CT75" s="25" t="str">
        <f t="shared" si="20"/>
        <v/>
      </c>
      <c r="CU75" s="24" t="e">
        <f>IF(AND(#REF!="",#REF!="",#REF!="",#REF!=""),"",SUM(#REF!,#REF!,#REF!,#REF!,#REF!))</f>
        <v>#REF!</v>
      </c>
      <c r="CV75" s="25" t="str">
        <f t="shared" si="21"/>
        <v/>
      </c>
      <c r="CW75" s="22"/>
      <c r="CX75" s="22"/>
    </row>
    <row r="76" spans="1:102">
      <c r="A76" s="233">
        <v>70</v>
      </c>
      <c r="B76" s="234"/>
      <c r="C76" s="235"/>
      <c r="D76" s="236"/>
      <c r="E76" s="237"/>
      <c r="F76" s="238"/>
      <c r="G76" s="238"/>
      <c r="H76" s="239"/>
      <c r="I76" s="240"/>
      <c r="J76" s="241"/>
      <c r="K76" s="242"/>
      <c r="L76" s="11"/>
      <c r="M76" s="7"/>
      <c r="N76" s="7"/>
      <c r="O76" s="7"/>
      <c r="P76" s="30"/>
      <c r="Q76" s="32"/>
      <c r="R76" s="371"/>
      <c r="S76" s="476"/>
      <c r="T76" s="477"/>
      <c r="U76" s="477"/>
      <c r="V76" s="7"/>
      <c r="W76" s="34"/>
      <c r="X76" s="32"/>
      <c r="Y76" s="371"/>
      <c r="Z76" s="11"/>
      <c r="AA76" s="7"/>
      <c r="AB76" s="7"/>
      <c r="AC76" s="7"/>
      <c r="AD76" s="30"/>
      <c r="AE76" s="32"/>
      <c r="AF76" s="7"/>
      <c r="AG76" s="478"/>
      <c r="AH76" s="32"/>
      <c r="AI76" s="32"/>
      <c r="AJ76" s="32"/>
      <c r="AK76" s="32"/>
      <c r="AL76" s="32"/>
      <c r="AM76" s="62"/>
      <c r="AN76" s="11"/>
      <c r="AO76" s="7"/>
      <c r="AP76" s="7"/>
      <c r="AQ76" s="7"/>
      <c r="AR76" s="7"/>
      <c r="AS76" s="7"/>
      <c r="AT76" s="371"/>
      <c r="AU76" s="11"/>
      <c r="AV76" s="7"/>
      <c r="AW76" s="7"/>
      <c r="AX76" s="7"/>
      <c r="AY76" s="7"/>
      <c r="AZ76" s="7"/>
      <c r="BA76" s="371"/>
      <c r="BB76" s="11"/>
      <c r="BC76" s="7"/>
      <c r="BD76" s="7"/>
      <c r="BE76" s="7"/>
      <c r="BF76" s="7"/>
      <c r="BG76" s="11"/>
      <c r="BH76" s="7"/>
      <c r="BI76" s="7"/>
      <c r="BJ76" s="7"/>
      <c r="BK76" s="371"/>
      <c r="BL76" s="11"/>
      <c r="BM76" s="7"/>
      <c r="BN76" s="7"/>
      <c r="BO76" s="7"/>
      <c r="BP76" s="7"/>
      <c r="BQ76" s="11" t="s">
        <v>210</v>
      </c>
      <c r="BR76" s="62" t="s">
        <v>210</v>
      </c>
      <c r="BS76" s="1"/>
      <c r="BT76" s="1"/>
      <c r="BU76" s="1"/>
      <c r="BV76" s="1"/>
      <c r="BW76" s="1"/>
      <c r="CI76" s="14"/>
      <c r="CJ76" s="24" t="str">
        <f t="shared" si="11"/>
        <v/>
      </c>
      <c r="CK76" s="25" t="str">
        <f t="shared" si="12"/>
        <v/>
      </c>
      <c r="CL76" s="25" t="str">
        <f t="shared" si="13"/>
        <v/>
      </c>
      <c r="CM76" s="24" t="str">
        <f t="shared" si="14"/>
        <v/>
      </c>
      <c r="CN76" s="25" t="str">
        <f t="shared" si="15"/>
        <v/>
      </c>
      <c r="CO76" s="24" t="e">
        <f>IF(AND(#REF!="",#REF!="",#REF!="",#REF!=""),"",SUM(#REF!,#REF!,#REF!,#REF!,#REF!))</f>
        <v>#REF!</v>
      </c>
      <c r="CP76" s="25" t="str">
        <f t="shared" si="16"/>
        <v/>
      </c>
      <c r="CQ76" s="24" t="str">
        <f t="shared" si="17"/>
        <v/>
      </c>
      <c r="CR76" s="25" t="str">
        <f t="shared" si="18"/>
        <v/>
      </c>
      <c r="CS76" s="24" t="str">
        <f t="shared" si="19"/>
        <v/>
      </c>
      <c r="CT76" s="25" t="str">
        <f t="shared" si="20"/>
        <v/>
      </c>
      <c r="CU76" s="24" t="e">
        <f>IF(AND(#REF!="",#REF!="",#REF!="",#REF!=""),"",SUM(#REF!,#REF!,#REF!,#REF!,#REF!))</f>
        <v>#REF!</v>
      </c>
      <c r="CV76" s="25" t="str">
        <f t="shared" si="21"/>
        <v/>
      </c>
      <c r="CW76" s="22"/>
      <c r="CX76" s="22"/>
    </row>
    <row r="77" spans="1:102">
      <c r="A77" s="233">
        <v>71</v>
      </c>
      <c r="B77" s="234"/>
      <c r="C77" s="235"/>
      <c r="D77" s="236"/>
      <c r="E77" s="237"/>
      <c r="F77" s="238"/>
      <c r="G77" s="238"/>
      <c r="H77" s="239"/>
      <c r="I77" s="240"/>
      <c r="J77" s="241"/>
      <c r="K77" s="242"/>
      <c r="L77" s="11"/>
      <c r="M77" s="7"/>
      <c r="N77" s="7"/>
      <c r="O77" s="7"/>
      <c r="P77" s="30"/>
      <c r="Q77" s="32"/>
      <c r="R77" s="371"/>
      <c r="S77" s="476"/>
      <c r="T77" s="477"/>
      <c r="U77" s="477"/>
      <c r="V77" s="7"/>
      <c r="W77" s="34"/>
      <c r="X77" s="32"/>
      <c r="Y77" s="371"/>
      <c r="Z77" s="11"/>
      <c r="AA77" s="7"/>
      <c r="AB77" s="7"/>
      <c r="AC77" s="7"/>
      <c r="AD77" s="30"/>
      <c r="AE77" s="32"/>
      <c r="AF77" s="7"/>
      <c r="AG77" s="478"/>
      <c r="AH77" s="32"/>
      <c r="AI77" s="32"/>
      <c r="AJ77" s="32"/>
      <c r="AK77" s="32"/>
      <c r="AL77" s="32"/>
      <c r="AM77" s="62"/>
      <c r="AN77" s="11"/>
      <c r="AO77" s="7"/>
      <c r="AP77" s="7"/>
      <c r="AQ77" s="7"/>
      <c r="AR77" s="7"/>
      <c r="AS77" s="7"/>
      <c r="AT77" s="371"/>
      <c r="AU77" s="11"/>
      <c r="AV77" s="7"/>
      <c r="AW77" s="7"/>
      <c r="AX77" s="7"/>
      <c r="AY77" s="7"/>
      <c r="AZ77" s="7"/>
      <c r="BA77" s="371"/>
      <c r="BB77" s="11"/>
      <c r="BC77" s="7"/>
      <c r="BD77" s="7"/>
      <c r="BE77" s="7"/>
      <c r="BF77" s="7"/>
      <c r="BG77" s="11"/>
      <c r="BH77" s="7"/>
      <c r="BI77" s="7"/>
      <c r="BJ77" s="7"/>
      <c r="BK77" s="371"/>
      <c r="BL77" s="11"/>
      <c r="BM77" s="7"/>
      <c r="BN77" s="7"/>
      <c r="BO77" s="7"/>
      <c r="BP77" s="7"/>
      <c r="BQ77" s="11" t="s">
        <v>210</v>
      </c>
      <c r="BR77" s="62" t="s">
        <v>210</v>
      </c>
      <c r="BS77" s="1"/>
      <c r="BT77" s="1"/>
      <c r="BU77" s="1"/>
      <c r="BV77" s="1"/>
      <c r="BW77" s="1"/>
      <c r="CI77" s="14"/>
      <c r="CJ77" s="24" t="str">
        <f t="shared" si="11"/>
        <v/>
      </c>
      <c r="CK77" s="25" t="str">
        <f t="shared" si="12"/>
        <v/>
      </c>
      <c r="CL77" s="25" t="str">
        <f t="shared" si="13"/>
        <v/>
      </c>
      <c r="CM77" s="24" t="str">
        <f t="shared" si="14"/>
        <v/>
      </c>
      <c r="CN77" s="25" t="str">
        <f t="shared" si="15"/>
        <v/>
      </c>
      <c r="CO77" s="24" t="e">
        <f>IF(AND(#REF!="",#REF!="",#REF!="",#REF!=""),"",SUM(#REF!,#REF!,#REF!,#REF!,#REF!))</f>
        <v>#REF!</v>
      </c>
      <c r="CP77" s="25" t="str">
        <f t="shared" si="16"/>
        <v/>
      </c>
      <c r="CQ77" s="24" t="str">
        <f t="shared" si="17"/>
        <v/>
      </c>
      <c r="CR77" s="25" t="str">
        <f t="shared" si="18"/>
        <v/>
      </c>
      <c r="CS77" s="24" t="str">
        <f t="shared" si="19"/>
        <v/>
      </c>
      <c r="CT77" s="25" t="str">
        <f t="shared" si="20"/>
        <v/>
      </c>
      <c r="CU77" s="24" t="e">
        <f>IF(AND(#REF!="",#REF!="",#REF!="",#REF!=""),"",SUM(#REF!,#REF!,#REF!,#REF!,#REF!))</f>
        <v>#REF!</v>
      </c>
      <c r="CV77" s="25" t="str">
        <f t="shared" si="21"/>
        <v/>
      </c>
      <c r="CW77" s="22"/>
      <c r="CX77" s="22"/>
    </row>
    <row r="78" spans="1:102">
      <c r="A78" s="233">
        <v>72</v>
      </c>
      <c r="B78" s="234"/>
      <c r="C78" s="235"/>
      <c r="D78" s="236"/>
      <c r="E78" s="237"/>
      <c r="F78" s="238"/>
      <c r="G78" s="238"/>
      <c r="H78" s="239"/>
      <c r="I78" s="240"/>
      <c r="J78" s="241"/>
      <c r="K78" s="242"/>
      <c r="L78" s="11"/>
      <c r="M78" s="7"/>
      <c r="N78" s="7"/>
      <c r="O78" s="7"/>
      <c r="P78" s="30"/>
      <c r="Q78" s="32"/>
      <c r="R78" s="371"/>
      <c r="S78" s="476"/>
      <c r="T78" s="477"/>
      <c r="U78" s="477"/>
      <c r="V78" s="7"/>
      <c r="W78" s="34"/>
      <c r="X78" s="32"/>
      <c r="Y78" s="371"/>
      <c r="Z78" s="11"/>
      <c r="AA78" s="7"/>
      <c r="AB78" s="7"/>
      <c r="AC78" s="7"/>
      <c r="AD78" s="30"/>
      <c r="AE78" s="32"/>
      <c r="AF78" s="7"/>
      <c r="AG78" s="478"/>
      <c r="AH78" s="32"/>
      <c r="AI78" s="32"/>
      <c r="AJ78" s="32"/>
      <c r="AK78" s="32"/>
      <c r="AL78" s="32"/>
      <c r="AM78" s="62"/>
      <c r="AN78" s="11"/>
      <c r="AO78" s="7"/>
      <c r="AP78" s="7"/>
      <c r="AQ78" s="7"/>
      <c r="AR78" s="7"/>
      <c r="AS78" s="7"/>
      <c r="AT78" s="371"/>
      <c r="AU78" s="11"/>
      <c r="AV78" s="7"/>
      <c r="AW78" s="7"/>
      <c r="AX78" s="7"/>
      <c r="AY78" s="7"/>
      <c r="AZ78" s="7"/>
      <c r="BA78" s="371"/>
      <c r="BB78" s="11"/>
      <c r="BC78" s="7"/>
      <c r="BD78" s="7"/>
      <c r="BE78" s="7"/>
      <c r="BF78" s="7"/>
      <c r="BG78" s="11"/>
      <c r="BH78" s="7"/>
      <c r="BI78" s="7"/>
      <c r="BJ78" s="7"/>
      <c r="BK78" s="371"/>
      <c r="BL78" s="11"/>
      <c r="BM78" s="7"/>
      <c r="BN78" s="7"/>
      <c r="BO78" s="7"/>
      <c r="BP78" s="7"/>
      <c r="BQ78" s="11" t="s">
        <v>210</v>
      </c>
      <c r="BR78" s="62" t="s">
        <v>210</v>
      </c>
      <c r="BS78" s="1"/>
      <c r="BT78" s="1"/>
      <c r="BU78" s="1"/>
      <c r="BV78" s="1"/>
      <c r="BW78" s="1"/>
      <c r="CI78" s="14"/>
      <c r="CJ78" s="24" t="str">
        <f t="shared" si="11"/>
        <v/>
      </c>
      <c r="CK78" s="25" t="str">
        <f t="shared" si="12"/>
        <v/>
      </c>
      <c r="CL78" s="25" t="str">
        <f t="shared" si="13"/>
        <v/>
      </c>
      <c r="CM78" s="24" t="str">
        <f t="shared" si="14"/>
        <v/>
      </c>
      <c r="CN78" s="25" t="str">
        <f t="shared" si="15"/>
        <v/>
      </c>
      <c r="CO78" s="24" t="e">
        <f>IF(AND(#REF!="",#REF!="",#REF!="",#REF!=""),"",SUM(#REF!,#REF!,#REF!,#REF!,#REF!))</f>
        <v>#REF!</v>
      </c>
      <c r="CP78" s="25" t="str">
        <f t="shared" si="16"/>
        <v/>
      </c>
      <c r="CQ78" s="24" t="str">
        <f t="shared" si="17"/>
        <v/>
      </c>
      <c r="CR78" s="25" t="str">
        <f t="shared" si="18"/>
        <v/>
      </c>
      <c r="CS78" s="24" t="str">
        <f t="shared" si="19"/>
        <v/>
      </c>
      <c r="CT78" s="25" t="str">
        <f t="shared" si="20"/>
        <v/>
      </c>
      <c r="CU78" s="24" t="e">
        <f>IF(AND(#REF!="",#REF!="",#REF!="",#REF!=""),"",SUM(#REF!,#REF!,#REF!,#REF!,#REF!))</f>
        <v>#REF!</v>
      </c>
      <c r="CV78" s="25" t="str">
        <f t="shared" si="21"/>
        <v/>
      </c>
      <c r="CW78" s="22"/>
      <c r="CX78" s="22"/>
    </row>
    <row r="79" spans="1:102">
      <c r="A79" s="233">
        <v>73</v>
      </c>
      <c r="B79" s="234"/>
      <c r="C79" s="235"/>
      <c r="D79" s="236"/>
      <c r="E79" s="237"/>
      <c r="F79" s="238"/>
      <c r="G79" s="238"/>
      <c r="H79" s="239"/>
      <c r="I79" s="240"/>
      <c r="J79" s="241"/>
      <c r="K79" s="242"/>
      <c r="L79" s="11"/>
      <c r="M79" s="7"/>
      <c r="N79" s="7"/>
      <c r="O79" s="7"/>
      <c r="P79" s="30"/>
      <c r="Q79" s="32"/>
      <c r="R79" s="371"/>
      <c r="S79" s="476"/>
      <c r="T79" s="477"/>
      <c r="U79" s="477"/>
      <c r="V79" s="7"/>
      <c r="W79" s="34"/>
      <c r="X79" s="32"/>
      <c r="Y79" s="371"/>
      <c r="Z79" s="11"/>
      <c r="AA79" s="7"/>
      <c r="AB79" s="7"/>
      <c r="AC79" s="7"/>
      <c r="AD79" s="30"/>
      <c r="AE79" s="32"/>
      <c r="AF79" s="7"/>
      <c r="AG79" s="478"/>
      <c r="AH79" s="32"/>
      <c r="AI79" s="32"/>
      <c r="AJ79" s="32"/>
      <c r="AK79" s="32"/>
      <c r="AL79" s="32"/>
      <c r="AM79" s="62"/>
      <c r="AN79" s="11"/>
      <c r="AO79" s="7"/>
      <c r="AP79" s="7"/>
      <c r="AQ79" s="7"/>
      <c r="AR79" s="7"/>
      <c r="AS79" s="7"/>
      <c r="AT79" s="371"/>
      <c r="AU79" s="11"/>
      <c r="AV79" s="7"/>
      <c r="AW79" s="7"/>
      <c r="AX79" s="7"/>
      <c r="AY79" s="7"/>
      <c r="AZ79" s="7"/>
      <c r="BA79" s="371"/>
      <c r="BB79" s="11"/>
      <c r="BC79" s="7"/>
      <c r="BD79" s="7"/>
      <c r="BE79" s="7"/>
      <c r="BF79" s="7"/>
      <c r="BG79" s="11"/>
      <c r="BH79" s="7"/>
      <c r="BI79" s="7"/>
      <c r="BJ79" s="7"/>
      <c r="BK79" s="371"/>
      <c r="BL79" s="11"/>
      <c r="BM79" s="7"/>
      <c r="BN79" s="7"/>
      <c r="BO79" s="7"/>
      <c r="BP79" s="7"/>
      <c r="BQ79" s="11" t="s">
        <v>210</v>
      </c>
      <c r="BR79" s="62" t="s">
        <v>210</v>
      </c>
      <c r="BS79" s="1"/>
      <c r="BT79" s="1"/>
      <c r="BU79" s="1"/>
      <c r="BV79" s="1"/>
      <c r="BW79" s="1"/>
      <c r="CI79" s="14"/>
      <c r="CJ79" s="24" t="str">
        <f t="shared" si="11"/>
        <v/>
      </c>
      <c r="CK79" s="25" t="str">
        <f t="shared" si="12"/>
        <v/>
      </c>
      <c r="CL79" s="25" t="str">
        <f t="shared" si="13"/>
        <v/>
      </c>
      <c r="CM79" s="24" t="str">
        <f t="shared" si="14"/>
        <v/>
      </c>
      <c r="CN79" s="25" t="str">
        <f t="shared" si="15"/>
        <v/>
      </c>
      <c r="CO79" s="24" t="e">
        <f>IF(AND(#REF!="",#REF!="",#REF!="",#REF!=""),"",SUM(#REF!,#REF!,#REF!,#REF!,#REF!))</f>
        <v>#REF!</v>
      </c>
      <c r="CP79" s="25" t="str">
        <f t="shared" si="16"/>
        <v/>
      </c>
      <c r="CQ79" s="24" t="str">
        <f t="shared" si="17"/>
        <v/>
      </c>
      <c r="CR79" s="25" t="str">
        <f t="shared" si="18"/>
        <v/>
      </c>
      <c r="CS79" s="24" t="str">
        <f t="shared" si="19"/>
        <v/>
      </c>
      <c r="CT79" s="25" t="str">
        <f t="shared" si="20"/>
        <v/>
      </c>
      <c r="CU79" s="24" t="e">
        <f>IF(AND(#REF!="",#REF!="",#REF!="",#REF!=""),"",SUM(#REF!,#REF!,#REF!,#REF!,#REF!))</f>
        <v>#REF!</v>
      </c>
      <c r="CV79" s="25" t="str">
        <f t="shared" si="21"/>
        <v/>
      </c>
      <c r="CW79" s="22"/>
      <c r="CX79" s="22"/>
    </row>
    <row r="80" spans="1:102">
      <c r="A80" s="233">
        <v>74</v>
      </c>
      <c r="B80" s="234"/>
      <c r="C80" s="235"/>
      <c r="D80" s="236"/>
      <c r="E80" s="237"/>
      <c r="F80" s="238"/>
      <c r="G80" s="238"/>
      <c r="H80" s="239"/>
      <c r="I80" s="240"/>
      <c r="J80" s="241"/>
      <c r="K80" s="242"/>
      <c r="L80" s="11"/>
      <c r="M80" s="7"/>
      <c r="N80" s="7"/>
      <c r="O80" s="7"/>
      <c r="P80" s="30"/>
      <c r="Q80" s="32"/>
      <c r="R80" s="371"/>
      <c r="S80" s="476"/>
      <c r="T80" s="477"/>
      <c r="U80" s="477"/>
      <c r="V80" s="7"/>
      <c r="W80" s="34"/>
      <c r="X80" s="32"/>
      <c r="Y80" s="371"/>
      <c r="Z80" s="11"/>
      <c r="AA80" s="7"/>
      <c r="AB80" s="7"/>
      <c r="AC80" s="7"/>
      <c r="AD80" s="30"/>
      <c r="AE80" s="32"/>
      <c r="AF80" s="7"/>
      <c r="AG80" s="478"/>
      <c r="AH80" s="32"/>
      <c r="AI80" s="32"/>
      <c r="AJ80" s="32"/>
      <c r="AK80" s="32"/>
      <c r="AL80" s="32"/>
      <c r="AM80" s="62"/>
      <c r="AN80" s="11"/>
      <c r="AO80" s="7"/>
      <c r="AP80" s="7"/>
      <c r="AQ80" s="7"/>
      <c r="AR80" s="7"/>
      <c r="AS80" s="7"/>
      <c r="AT80" s="371"/>
      <c r="AU80" s="11"/>
      <c r="AV80" s="7"/>
      <c r="AW80" s="7"/>
      <c r="AX80" s="7"/>
      <c r="AY80" s="7"/>
      <c r="AZ80" s="7"/>
      <c r="BA80" s="371"/>
      <c r="BB80" s="11"/>
      <c r="BC80" s="7"/>
      <c r="BD80" s="7"/>
      <c r="BE80" s="7"/>
      <c r="BF80" s="7"/>
      <c r="BG80" s="11"/>
      <c r="BH80" s="7"/>
      <c r="BI80" s="7"/>
      <c r="BJ80" s="7"/>
      <c r="BK80" s="371"/>
      <c r="BL80" s="11"/>
      <c r="BM80" s="7"/>
      <c r="BN80" s="7"/>
      <c r="BO80" s="7"/>
      <c r="BP80" s="7"/>
      <c r="BQ80" s="11" t="s">
        <v>210</v>
      </c>
      <c r="BR80" s="62" t="s">
        <v>210</v>
      </c>
      <c r="BS80" s="1"/>
      <c r="BT80" s="1"/>
      <c r="BU80" s="1"/>
      <c r="BV80" s="1"/>
      <c r="BW80" s="1"/>
      <c r="CI80" s="14"/>
      <c r="CJ80" s="24" t="str">
        <f t="shared" si="11"/>
        <v/>
      </c>
      <c r="CK80" s="25" t="str">
        <f t="shared" si="12"/>
        <v/>
      </c>
      <c r="CL80" s="25" t="str">
        <f t="shared" si="13"/>
        <v/>
      </c>
      <c r="CM80" s="24" t="str">
        <f t="shared" si="14"/>
        <v/>
      </c>
      <c r="CN80" s="25" t="str">
        <f t="shared" si="15"/>
        <v/>
      </c>
      <c r="CO80" s="24" t="e">
        <f>IF(AND(#REF!="",#REF!="",#REF!="",#REF!=""),"",SUM(#REF!,#REF!,#REF!,#REF!,#REF!))</f>
        <v>#REF!</v>
      </c>
      <c r="CP80" s="25" t="str">
        <f t="shared" si="16"/>
        <v/>
      </c>
      <c r="CQ80" s="24" t="str">
        <f t="shared" si="17"/>
        <v/>
      </c>
      <c r="CR80" s="25" t="str">
        <f t="shared" si="18"/>
        <v/>
      </c>
      <c r="CS80" s="24" t="str">
        <f t="shared" si="19"/>
        <v/>
      </c>
      <c r="CT80" s="25" t="str">
        <f t="shared" si="20"/>
        <v/>
      </c>
      <c r="CU80" s="24" t="e">
        <f>IF(AND(#REF!="",#REF!="",#REF!="",#REF!=""),"",SUM(#REF!,#REF!,#REF!,#REF!,#REF!))</f>
        <v>#REF!</v>
      </c>
      <c r="CV80" s="25" t="str">
        <f t="shared" si="21"/>
        <v/>
      </c>
      <c r="CW80" s="22"/>
      <c r="CX80" s="22"/>
    </row>
    <row r="81" spans="1:102">
      <c r="A81" s="233">
        <v>75</v>
      </c>
      <c r="B81" s="234"/>
      <c r="C81" s="235"/>
      <c r="D81" s="236"/>
      <c r="E81" s="237"/>
      <c r="F81" s="238"/>
      <c r="G81" s="238"/>
      <c r="H81" s="239"/>
      <c r="I81" s="240"/>
      <c r="J81" s="241"/>
      <c r="K81" s="242"/>
      <c r="L81" s="11"/>
      <c r="M81" s="7"/>
      <c r="N81" s="7"/>
      <c r="O81" s="7"/>
      <c r="P81" s="30"/>
      <c r="Q81" s="32"/>
      <c r="R81" s="371"/>
      <c r="S81" s="476"/>
      <c r="T81" s="477"/>
      <c r="U81" s="477"/>
      <c r="V81" s="7"/>
      <c r="W81" s="34"/>
      <c r="X81" s="32"/>
      <c r="Y81" s="371"/>
      <c r="Z81" s="11"/>
      <c r="AA81" s="7"/>
      <c r="AB81" s="7"/>
      <c r="AC81" s="7"/>
      <c r="AD81" s="30"/>
      <c r="AE81" s="32"/>
      <c r="AF81" s="7"/>
      <c r="AG81" s="478"/>
      <c r="AH81" s="32"/>
      <c r="AI81" s="32"/>
      <c r="AJ81" s="32"/>
      <c r="AK81" s="32"/>
      <c r="AL81" s="32"/>
      <c r="AM81" s="62"/>
      <c r="AN81" s="11"/>
      <c r="AO81" s="7"/>
      <c r="AP81" s="7"/>
      <c r="AQ81" s="7"/>
      <c r="AR81" s="7"/>
      <c r="AS81" s="7"/>
      <c r="AT81" s="371"/>
      <c r="AU81" s="11"/>
      <c r="AV81" s="7"/>
      <c r="AW81" s="7"/>
      <c r="AX81" s="7"/>
      <c r="AY81" s="7"/>
      <c r="AZ81" s="7"/>
      <c r="BA81" s="371"/>
      <c r="BB81" s="11"/>
      <c r="BC81" s="7"/>
      <c r="BD81" s="7"/>
      <c r="BE81" s="7"/>
      <c r="BF81" s="7"/>
      <c r="BG81" s="11"/>
      <c r="BH81" s="7"/>
      <c r="BI81" s="7"/>
      <c r="BJ81" s="7"/>
      <c r="BK81" s="371"/>
      <c r="BL81" s="11"/>
      <c r="BM81" s="7"/>
      <c r="BN81" s="7"/>
      <c r="BO81" s="7"/>
      <c r="BP81" s="7"/>
      <c r="BQ81" s="11" t="s">
        <v>210</v>
      </c>
      <c r="BR81" s="62" t="s">
        <v>210</v>
      </c>
      <c r="BS81" s="1"/>
      <c r="BT81" s="1"/>
      <c r="BU81" s="1"/>
      <c r="BV81" s="1"/>
      <c r="BW81" s="1"/>
      <c r="CI81" s="14"/>
      <c r="CJ81" s="24" t="str">
        <f t="shared" si="11"/>
        <v/>
      </c>
      <c r="CK81" s="25" t="str">
        <f t="shared" si="12"/>
        <v/>
      </c>
      <c r="CL81" s="25" t="str">
        <f t="shared" si="13"/>
        <v/>
      </c>
      <c r="CM81" s="24" t="str">
        <f t="shared" si="14"/>
        <v/>
      </c>
      <c r="CN81" s="25" t="str">
        <f t="shared" si="15"/>
        <v/>
      </c>
      <c r="CO81" s="24" t="e">
        <f>IF(AND(#REF!="",#REF!="",#REF!="",#REF!=""),"",SUM(#REF!,#REF!,#REF!,#REF!,#REF!))</f>
        <v>#REF!</v>
      </c>
      <c r="CP81" s="25" t="str">
        <f t="shared" si="16"/>
        <v/>
      </c>
      <c r="CQ81" s="24" t="str">
        <f t="shared" si="17"/>
        <v/>
      </c>
      <c r="CR81" s="25" t="str">
        <f t="shared" si="18"/>
        <v/>
      </c>
      <c r="CS81" s="24" t="str">
        <f t="shared" si="19"/>
        <v/>
      </c>
      <c r="CT81" s="25" t="str">
        <f t="shared" si="20"/>
        <v/>
      </c>
      <c r="CU81" s="24" t="e">
        <f>IF(AND(#REF!="",#REF!="",#REF!="",#REF!=""),"",SUM(#REF!,#REF!,#REF!,#REF!,#REF!))</f>
        <v>#REF!</v>
      </c>
      <c r="CV81" s="25" t="str">
        <f t="shared" si="21"/>
        <v/>
      </c>
      <c r="CW81" s="22"/>
      <c r="CX81" s="22"/>
    </row>
    <row r="82" spans="1:102">
      <c r="A82" s="233">
        <v>76</v>
      </c>
      <c r="B82" s="234"/>
      <c r="C82" s="235"/>
      <c r="D82" s="236"/>
      <c r="E82" s="237"/>
      <c r="F82" s="238"/>
      <c r="G82" s="238"/>
      <c r="H82" s="239"/>
      <c r="I82" s="240"/>
      <c r="J82" s="241"/>
      <c r="K82" s="242"/>
      <c r="L82" s="11"/>
      <c r="M82" s="7"/>
      <c r="N82" s="7"/>
      <c r="O82" s="7"/>
      <c r="P82" s="30"/>
      <c r="Q82" s="32"/>
      <c r="R82" s="371"/>
      <c r="S82" s="476"/>
      <c r="T82" s="477"/>
      <c r="U82" s="477"/>
      <c r="V82" s="7"/>
      <c r="W82" s="34"/>
      <c r="X82" s="32"/>
      <c r="Y82" s="371"/>
      <c r="Z82" s="11"/>
      <c r="AA82" s="7"/>
      <c r="AB82" s="7"/>
      <c r="AC82" s="7"/>
      <c r="AD82" s="30"/>
      <c r="AE82" s="32"/>
      <c r="AF82" s="7"/>
      <c r="AG82" s="478"/>
      <c r="AH82" s="32"/>
      <c r="AI82" s="32"/>
      <c r="AJ82" s="32"/>
      <c r="AK82" s="32"/>
      <c r="AL82" s="32"/>
      <c r="AM82" s="62"/>
      <c r="AN82" s="11"/>
      <c r="AO82" s="7"/>
      <c r="AP82" s="7"/>
      <c r="AQ82" s="7"/>
      <c r="AR82" s="7"/>
      <c r="AS82" s="7"/>
      <c r="AT82" s="371"/>
      <c r="AU82" s="11"/>
      <c r="AV82" s="7"/>
      <c r="AW82" s="7"/>
      <c r="AX82" s="7"/>
      <c r="AY82" s="7"/>
      <c r="AZ82" s="7"/>
      <c r="BA82" s="371"/>
      <c r="BB82" s="11"/>
      <c r="BC82" s="7"/>
      <c r="BD82" s="7"/>
      <c r="BE82" s="7"/>
      <c r="BF82" s="7"/>
      <c r="BG82" s="11"/>
      <c r="BH82" s="7"/>
      <c r="BI82" s="7"/>
      <c r="BJ82" s="7"/>
      <c r="BK82" s="371"/>
      <c r="BL82" s="11"/>
      <c r="BM82" s="7"/>
      <c r="BN82" s="7"/>
      <c r="BO82" s="7"/>
      <c r="BP82" s="7"/>
      <c r="BQ82" s="11" t="s">
        <v>210</v>
      </c>
      <c r="BR82" s="62" t="s">
        <v>210</v>
      </c>
      <c r="BS82" s="1"/>
      <c r="BT82" s="1"/>
      <c r="BU82" s="1"/>
      <c r="BV82" s="1"/>
      <c r="BW82" s="1"/>
      <c r="CI82" s="14"/>
      <c r="CJ82" s="24" t="str">
        <f t="shared" si="11"/>
        <v/>
      </c>
      <c r="CK82" s="25" t="str">
        <f t="shared" si="12"/>
        <v/>
      </c>
      <c r="CL82" s="25" t="str">
        <f t="shared" si="13"/>
        <v/>
      </c>
      <c r="CM82" s="24" t="str">
        <f t="shared" si="14"/>
        <v/>
      </c>
      <c r="CN82" s="25" t="str">
        <f t="shared" si="15"/>
        <v/>
      </c>
      <c r="CO82" s="24" t="e">
        <f>IF(AND(#REF!="",#REF!="",#REF!="",#REF!=""),"",SUM(#REF!,#REF!,#REF!,#REF!,#REF!))</f>
        <v>#REF!</v>
      </c>
      <c r="CP82" s="25" t="str">
        <f t="shared" si="16"/>
        <v/>
      </c>
      <c r="CQ82" s="24" t="str">
        <f t="shared" si="17"/>
        <v/>
      </c>
      <c r="CR82" s="25" t="str">
        <f t="shared" si="18"/>
        <v/>
      </c>
      <c r="CS82" s="24" t="str">
        <f t="shared" si="19"/>
        <v/>
      </c>
      <c r="CT82" s="25" t="str">
        <f t="shared" si="20"/>
        <v/>
      </c>
      <c r="CU82" s="24" t="e">
        <f>IF(AND(#REF!="",#REF!="",#REF!="",#REF!=""),"",SUM(#REF!,#REF!,#REF!,#REF!,#REF!))</f>
        <v>#REF!</v>
      </c>
      <c r="CV82" s="25" t="str">
        <f t="shared" si="21"/>
        <v/>
      </c>
      <c r="CW82" s="22"/>
      <c r="CX82" s="22"/>
    </row>
    <row r="83" spans="1:102">
      <c r="A83" s="233">
        <v>77</v>
      </c>
      <c r="B83" s="234"/>
      <c r="C83" s="235"/>
      <c r="D83" s="236"/>
      <c r="E83" s="237"/>
      <c r="F83" s="238"/>
      <c r="G83" s="238"/>
      <c r="H83" s="239"/>
      <c r="I83" s="240"/>
      <c r="J83" s="241"/>
      <c r="K83" s="242"/>
      <c r="L83" s="11"/>
      <c r="M83" s="7"/>
      <c r="N83" s="7"/>
      <c r="O83" s="7"/>
      <c r="P83" s="30"/>
      <c r="Q83" s="32"/>
      <c r="R83" s="371"/>
      <c r="S83" s="476"/>
      <c r="T83" s="477"/>
      <c r="U83" s="477"/>
      <c r="V83" s="7"/>
      <c r="W83" s="34"/>
      <c r="X83" s="32"/>
      <c r="Y83" s="371"/>
      <c r="Z83" s="11"/>
      <c r="AA83" s="7"/>
      <c r="AB83" s="7"/>
      <c r="AC83" s="7"/>
      <c r="AD83" s="30"/>
      <c r="AE83" s="32"/>
      <c r="AF83" s="7"/>
      <c r="AG83" s="478"/>
      <c r="AH83" s="32"/>
      <c r="AI83" s="32"/>
      <c r="AJ83" s="32"/>
      <c r="AK83" s="32"/>
      <c r="AL83" s="32"/>
      <c r="AM83" s="62"/>
      <c r="AN83" s="11"/>
      <c r="AO83" s="7"/>
      <c r="AP83" s="7"/>
      <c r="AQ83" s="7"/>
      <c r="AR83" s="7"/>
      <c r="AS83" s="7"/>
      <c r="AT83" s="371"/>
      <c r="AU83" s="11"/>
      <c r="AV83" s="7"/>
      <c r="AW83" s="7"/>
      <c r="AX83" s="7"/>
      <c r="AY83" s="7"/>
      <c r="AZ83" s="7"/>
      <c r="BA83" s="371"/>
      <c r="BB83" s="11"/>
      <c r="BC83" s="7"/>
      <c r="BD83" s="7"/>
      <c r="BE83" s="7"/>
      <c r="BF83" s="7"/>
      <c r="BG83" s="11"/>
      <c r="BH83" s="7"/>
      <c r="BI83" s="7"/>
      <c r="BJ83" s="7"/>
      <c r="BK83" s="371"/>
      <c r="BL83" s="11"/>
      <c r="BM83" s="7"/>
      <c r="BN83" s="7"/>
      <c r="BO83" s="7"/>
      <c r="BP83" s="7"/>
      <c r="BQ83" s="11" t="s">
        <v>210</v>
      </c>
      <c r="BR83" s="62" t="s">
        <v>210</v>
      </c>
      <c r="BS83" s="1"/>
      <c r="BT83" s="1"/>
      <c r="BU83" s="1"/>
      <c r="BV83" s="1"/>
      <c r="BW83" s="1"/>
      <c r="CI83" s="14"/>
      <c r="CJ83" s="24" t="str">
        <f t="shared" si="11"/>
        <v/>
      </c>
      <c r="CK83" s="25" t="str">
        <f t="shared" si="12"/>
        <v/>
      </c>
      <c r="CL83" s="25" t="str">
        <f t="shared" si="13"/>
        <v/>
      </c>
      <c r="CM83" s="24" t="str">
        <f t="shared" si="14"/>
        <v/>
      </c>
      <c r="CN83" s="25" t="str">
        <f t="shared" si="15"/>
        <v/>
      </c>
      <c r="CO83" s="24" t="e">
        <f>IF(AND(#REF!="",#REF!="",#REF!="",#REF!=""),"",SUM(#REF!,#REF!,#REF!,#REF!,#REF!))</f>
        <v>#REF!</v>
      </c>
      <c r="CP83" s="25" t="str">
        <f t="shared" si="16"/>
        <v/>
      </c>
      <c r="CQ83" s="24" t="str">
        <f t="shared" si="17"/>
        <v/>
      </c>
      <c r="CR83" s="25" t="str">
        <f t="shared" si="18"/>
        <v/>
      </c>
      <c r="CS83" s="24" t="str">
        <f t="shared" si="19"/>
        <v/>
      </c>
      <c r="CT83" s="25" t="str">
        <f t="shared" si="20"/>
        <v/>
      </c>
      <c r="CU83" s="24" t="e">
        <f>IF(AND(#REF!="",#REF!="",#REF!="",#REF!=""),"",SUM(#REF!,#REF!,#REF!,#REF!,#REF!))</f>
        <v>#REF!</v>
      </c>
      <c r="CV83" s="25" t="str">
        <f t="shared" si="21"/>
        <v/>
      </c>
      <c r="CW83" s="22"/>
      <c r="CX83" s="22"/>
    </row>
    <row r="84" spans="1:102">
      <c r="A84" s="233">
        <v>78</v>
      </c>
      <c r="B84" s="234"/>
      <c r="C84" s="235"/>
      <c r="D84" s="236"/>
      <c r="E84" s="237"/>
      <c r="F84" s="238"/>
      <c r="G84" s="238"/>
      <c r="H84" s="239"/>
      <c r="I84" s="240"/>
      <c r="J84" s="241"/>
      <c r="K84" s="242"/>
      <c r="L84" s="11"/>
      <c r="M84" s="7"/>
      <c r="N84" s="7"/>
      <c r="O84" s="7"/>
      <c r="P84" s="30"/>
      <c r="Q84" s="32"/>
      <c r="R84" s="371"/>
      <c r="S84" s="476"/>
      <c r="T84" s="477"/>
      <c r="U84" s="477"/>
      <c r="V84" s="7"/>
      <c r="W84" s="34"/>
      <c r="X84" s="32"/>
      <c r="Y84" s="371"/>
      <c r="Z84" s="11"/>
      <c r="AA84" s="7"/>
      <c r="AB84" s="7"/>
      <c r="AC84" s="7"/>
      <c r="AD84" s="30"/>
      <c r="AE84" s="32"/>
      <c r="AF84" s="7"/>
      <c r="AG84" s="478"/>
      <c r="AH84" s="32"/>
      <c r="AI84" s="32"/>
      <c r="AJ84" s="32"/>
      <c r="AK84" s="32"/>
      <c r="AL84" s="32"/>
      <c r="AM84" s="62"/>
      <c r="AN84" s="11"/>
      <c r="AO84" s="7"/>
      <c r="AP84" s="7"/>
      <c r="AQ84" s="7"/>
      <c r="AR84" s="7"/>
      <c r="AS84" s="7"/>
      <c r="AT84" s="371"/>
      <c r="AU84" s="11"/>
      <c r="AV84" s="7"/>
      <c r="AW84" s="7"/>
      <c r="AX84" s="7"/>
      <c r="AY84" s="7"/>
      <c r="AZ84" s="7"/>
      <c r="BA84" s="371"/>
      <c r="BB84" s="11"/>
      <c r="BC84" s="7"/>
      <c r="BD84" s="7"/>
      <c r="BE84" s="7"/>
      <c r="BF84" s="7"/>
      <c r="BG84" s="11"/>
      <c r="BH84" s="7"/>
      <c r="BI84" s="7"/>
      <c r="BJ84" s="7"/>
      <c r="BK84" s="371"/>
      <c r="BL84" s="11"/>
      <c r="BM84" s="7"/>
      <c r="BN84" s="7"/>
      <c r="BO84" s="7"/>
      <c r="BP84" s="7"/>
      <c r="BQ84" s="11" t="s">
        <v>210</v>
      </c>
      <c r="BR84" s="62" t="s">
        <v>210</v>
      </c>
      <c r="BS84" s="1"/>
      <c r="BT84" s="1"/>
      <c r="BU84" s="1"/>
      <c r="BV84" s="1"/>
      <c r="BW84" s="1"/>
      <c r="CI84" s="14"/>
      <c r="CJ84" s="24" t="str">
        <f t="shared" si="11"/>
        <v/>
      </c>
      <c r="CK84" s="25" t="str">
        <f t="shared" si="12"/>
        <v/>
      </c>
      <c r="CL84" s="25" t="str">
        <f t="shared" si="13"/>
        <v/>
      </c>
      <c r="CM84" s="24" t="str">
        <f t="shared" si="14"/>
        <v/>
      </c>
      <c r="CN84" s="25" t="str">
        <f t="shared" si="15"/>
        <v/>
      </c>
      <c r="CO84" s="24" t="e">
        <f>IF(AND(#REF!="",#REF!="",#REF!="",#REF!=""),"",SUM(#REF!,#REF!,#REF!,#REF!,#REF!))</f>
        <v>#REF!</v>
      </c>
      <c r="CP84" s="25" t="str">
        <f t="shared" si="16"/>
        <v/>
      </c>
      <c r="CQ84" s="24" t="str">
        <f t="shared" si="17"/>
        <v/>
      </c>
      <c r="CR84" s="25" t="str">
        <f t="shared" si="18"/>
        <v/>
      </c>
      <c r="CS84" s="24" t="str">
        <f t="shared" si="19"/>
        <v/>
      </c>
      <c r="CT84" s="25" t="str">
        <f t="shared" si="20"/>
        <v/>
      </c>
      <c r="CU84" s="24" t="e">
        <f>IF(AND(#REF!="",#REF!="",#REF!="",#REF!=""),"",SUM(#REF!,#REF!,#REF!,#REF!,#REF!))</f>
        <v>#REF!</v>
      </c>
      <c r="CV84" s="25" t="str">
        <f t="shared" si="21"/>
        <v/>
      </c>
      <c r="CW84" s="22"/>
      <c r="CX84" s="22"/>
    </row>
    <row r="85" spans="1:102">
      <c r="A85" s="233">
        <v>79</v>
      </c>
      <c r="B85" s="234"/>
      <c r="C85" s="235"/>
      <c r="D85" s="236"/>
      <c r="E85" s="237"/>
      <c r="F85" s="238"/>
      <c r="G85" s="238"/>
      <c r="H85" s="239"/>
      <c r="I85" s="240"/>
      <c r="J85" s="241"/>
      <c r="K85" s="242"/>
      <c r="L85" s="11"/>
      <c r="M85" s="7"/>
      <c r="N85" s="7"/>
      <c r="O85" s="7"/>
      <c r="P85" s="30"/>
      <c r="Q85" s="32"/>
      <c r="R85" s="371"/>
      <c r="S85" s="476"/>
      <c r="T85" s="477"/>
      <c r="U85" s="477"/>
      <c r="V85" s="7"/>
      <c r="W85" s="34"/>
      <c r="X85" s="32"/>
      <c r="Y85" s="371"/>
      <c r="Z85" s="11"/>
      <c r="AA85" s="7"/>
      <c r="AB85" s="7"/>
      <c r="AC85" s="7"/>
      <c r="AD85" s="30"/>
      <c r="AE85" s="32"/>
      <c r="AF85" s="7"/>
      <c r="AG85" s="478"/>
      <c r="AH85" s="32"/>
      <c r="AI85" s="32"/>
      <c r="AJ85" s="32"/>
      <c r="AK85" s="32"/>
      <c r="AL85" s="32"/>
      <c r="AM85" s="62"/>
      <c r="AN85" s="11"/>
      <c r="AO85" s="7"/>
      <c r="AP85" s="7"/>
      <c r="AQ85" s="7"/>
      <c r="AR85" s="7"/>
      <c r="AS85" s="7"/>
      <c r="AT85" s="371"/>
      <c r="AU85" s="11"/>
      <c r="AV85" s="7"/>
      <c r="AW85" s="7"/>
      <c r="AX85" s="7"/>
      <c r="AY85" s="7"/>
      <c r="AZ85" s="7"/>
      <c r="BA85" s="371"/>
      <c r="BB85" s="11"/>
      <c r="BC85" s="7"/>
      <c r="BD85" s="7"/>
      <c r="BE85" s="7"/>
      <c r="BF85" s="7"/>
      <c r="BG85" s="11"/>
      <c r="BH85" s="7"/>
      <c r="BI85" s="7"/>
      <c r="BJ85" s="7"/>
      <c r="BK85" s="371"/>
      <c r="BL85" s="11"/>
      <c r="BM85" s="7"/>
      <c r="BN85" s="7"/>
      <c r="BO85" s="7"/>
      <c r="BP85" s="7"/>
      <c r="BQ85" s="11" t="s">
        <v>210</v>
      </c>
      <c r="BR85" s="62" t="s">
        <v>210</v>
      </c>
      <c r="BS85" s="1"/>
      <c r="BT85" s="1"/>
      <c r="BU85" s="1"/>
      <c r="BV85" s="1"/>
      <c r="BW85" s="1"/>
      <c r="CI85" s="14"/>
      <c r="CJ85" s="24" t="str">
        <f t="shared" si="11"/>
        <v/>
      </c>
      <c r="CK85" s="25" t="str">
        <f t="shared" si="12"/>
        <v/>
      </c>
      <c r="CL85" s="25" t="str">
        <f t="shared" si="13"/>
        <v/>
      </c>
      <c r="CM85" s="24" t="str">
        <f t="shared" si="14"/>
        <v/>
      </c>
      <c r="CN85" s="25" t="str">
        <f t="shared" si="15"/>
        <v/>
      </c>
      <c r="CO85" s="24" t="e">
        <f>IF(AND(#REF!="",#REF!="",#REF!="",#REF!=""),"",SUM(#REF!,#REF!,#REF!,#REF!,#REF!))</f>
        <v>#REF!</v>
      </c>
      <c r="CP85" s="25" t="str">
        <f t="shared" si="16"/>
        <v/>
      </c>
      <c r="CQ85" s="24" t="str">
        <f t="shared" si="17"/>
        <v/>
      </c>
      <c r="CR85" s="25" t="str">
        <f t="shared" si="18"/>
        <v/>
      </c>
      <c r="CS85" s="24" t="str">
        <f t="shared" si="19"/>
        <v/>
      </c>
      <c r="CT85" s="25" t="str">
        <f t="shared" si="20"/>
        <v/>
      </c>
      <c r="CU85" s="24" t="e">
        <f>IF(AND(#REF!="",#REF!="",#REF!="",#REF!=""),"",SUM(#REF!,#REF!,#REF!,#REF!,#REF!))</f>
        <v>#REF!</v>
      </c>
      <c r="CV85" s="25" t="str">
        <f t="shared" si="21"/>
        <v/>
      </c>
      <c r="CW85" s="22"/>
      <c r="CX85" s="22"/>
    </row>
    <row r="86" spans="1:102">
      <c r="A86" s="233">
        <v>80</v>
      </c>
      <c r="B86" s="234"/>
      <c r="C86" s="235"/>
      <c r="D86" s="236"/>
      <c r="E86" s="237"/>
      <c r="F86" s="238"/>
      <c r="G86" s="238"/>
      <c r="H86" s="239"/>
      <c r="I86" s="240"/>
      <c r="J86" s="241"/>
      <c r="K86" s="242"/>
      <c r="L86" s="11"/>
      <c r="M86" s="7"/>
      <c r="N86" s="7"/>
      <c r="O86" s="7"/>
      <c r="P86" s="30"/>
      <c r="Q86" s="32"/>
      <c r="R86" s="371"/>
      <c r="S86" s="476"/>
      <c r="T86" s="477"/>
      <c r="U86" s="477"/>
      <c r="V86" s="7"/>
      <c r="W86" s="34"/>
      <c r="X86" s="32"/>
      <c r="Y86" s="371"/>
      <c r="Z86" s="11"/>
      <c r="AA86" s="7"/>
      <c r="AB86" s="7"/>
      <c r="AC86" s="7"/>
      <c r="AD86" s="30"/>
      <c r="AE86" s="32"/>
      <c r="AF86" s="7"/>
      <c r="AG86" s="478"/>
      <c r="AH86" s="32"/>
      <c r="AI86" s="32"/>
      <c r="AJ86" s="32"/>
      <c r="AK86" s="32"/>
      <c r="AL86" s="32"/>
      <c r="AM86" s="62"/>
      <c r="AN86" s="11"/>
      <c r="AO86" s="7"/>
      <c r="AP86" s="7"/>
      <c r="AQ86" s="7"/>
      <c r="AR86" s="7"/>
      <c r="AS86" s="7"/>
      <c r="AT86" s="371"/>
      <c r="AU86" s="11"/>
      <c r="AV86" s="7"/>
      <c r="AW86" s="7"/>
      <c r="AX86" s="7"/>
      <c r="AY86" s="7"/>
      <c r="AZ86" s="7"/>
      <c r="BA86" s="371"/>
      <c r="BB86" s="11"/>
      <c r="BC86" s="7"/>
      <c r="BD86" s="7"/>
      <c r="BE86" s="7"/>
      <c r="BF86" s="7"/>
      <c r="BG86" s="11"/>
      <c r="BH86" s="7"/>
      <c r="BI86" s="7"/>
      <c r="BJ86" s="7"/>
      <c r="BK86" s="371"/>
      <c r="BL86" s="11"/>
      <c r="BM86" s="7"/>
      <c r="BN86" s="7"/>
      <c r="BO86" s="7"/>
      <c r="BP86" s="7"/>
      <c r="BQ86" s="11" t="s">
        <v>210</v>
      </c>
      <c r="BR86" s="62" t="s">
        <v>210</v>
      </c>
      <c r="BS86" s="1"/>
      <c r="BT86" s="1"/>
      <c r="BU86" s="1"/>
      <c r="BV86" s="1"/>
      <c r="BW86" s="1"/>
      <c r="CI86" s="14"/>
      <c r="CJ86" s="24" t="str">
        <f t="shared" si="11"/>
        <v/>
      </c>
      <c r="CK86" s="25" t="str">
        <f t="shared" si="12"/>
        <v/>
      </c>
      <c r="CL86" s="25" t="str">
        <f t="shared" si="13"/>
        <v/>
      </c>
      <c r="CM86" s="24" t="str">
        <f t="shared" si="14"/>
        <v/>
      </c>
      <c r="CN86" s="25" t="str">
        <f t="shared" si="15"/>
        <v/>
      </c>
      <c r="CO86" s="24" t="e">
        <f>IF(AND(#REF!="",#REF!="",#REF!="",#REF!=""),"",SUM(#REF!,#REF!,#REF!,#REF!,#REF!))</f>
        <v>#REF!</v>
      </c>
      <c r="CP86" s="25" t="str">
        <f t="shared" si="16"/>
        <v/>
      </c>
      <c r="CQ86" s="24" t="str">
        <f t="shared" si="17"/>
        <v/>
      </c>
      <c r="CR86" s="25" t="str">
        <f t="shared" si="18"/>
        <v/>
      </c>
      <c r="CS86" s="24" t="str">
        <f t="shared" si="19"/>
        <v/>
      </c>
      <c r="CT86" s="25" t="str">
        <f t="shared" si="20"/>
        <v/>
      </c>
      <c r="CU86" s="24" t="e">
        <f>IF(AND(#REF!="",#REF!="",#REF!="",#REF!=""),"",SUM(#REF!,#REF!,#REF!,#REF!,#REF!))</f>
        <v>#REF!</v>
      </c>
      <c r="CV86" s="25" t="str">
        <f t="shared" si="21"/>
        <v/>
      </c>
      <c r="CW86" s="22"/>
      <c r="CX86" s="22"/>
    </row>
    <row r="87" spans="1:102">
      <c r="A87" s="233">
        <v>81</v>
      </c>
      <c r="B87" s="234"/>
      <c r="C87" s="235"/>
      <c r="D87" s="236"/>
      <c r="E87" s="237"/>
      <c r="F87" s="238"/>
      <c r="G87" s="238"/>
      <c r="H87" s="239"/>
      <c r="I87" s="240"/>
      <c r="J87" s="241"/>
      <c r="K87" s="242"/>
      <c r="L87" s="11"/>
      <c r="M87" s="7"/>
      <c r="N87" s="7"/>
      <c r="O87" s="7"/>
      <c r="P87" s="30"/>
      <c r="Q87" s="32"/>
      <c r="R87" s="371"/>
      <c r="S87" s="476"/>
      <c r="T87" s="477"/>
      <c r="U87" s="477"/>
      <c r="V87" s="7"/>
      <c r="W87" s="34"/>
      <c r="X87" s="32"/>
      <c r="Y87" s="371"/>
      <c r="Z87" s="11"/>
      <c r="AA87" s="7"/>
      <c r="AB87" s="7"/>
      <c r="AC87" s="7"/>
      <c r="AD87" s="30"/>
      <c r="AE87" s="32"/>
      <c r="AF87" s="7"/>
      <c r="AG87" s="478"/>
      <c r="AH87" s="32"/>
      <c r="AI87" s="32"/>
      <c r="AJ87" s="32"/>
      <c r="AK87" s="32"/>
      <c r="AL87" s="32"/>
      <c r="AM87" s="62"/>
      <c r="AN87" s="11"/>
      <c r="AO87" s="7"/>
      <c r="AP87" s="7"/>
      <c r="AQ87" s="7"/>
      <c r="AR87" s="7"/>
      <c r="AS87" s="7"/>
      <c r="AT87" s="371"/>
      <c r="AU87" s="11"/>
      <c r="AV87" s="7"/>
      <c r="AW87" s="7"/>
      <c r="AX87" s="7"/>
      <c r="AY87" s="7"/>
      <c r="AZ87" s="7"/>
      <c r="BA87" s="371"/>
      <c r="BB87" s="11"/>
      <c r="BC87" s="7"/>
      <c r="BD87" s="7"/>
      <c r="BE87" s="7"/>
      <c r="BF87" s="7"/>
      <c r="BG87" s="11"/>
      <c r="BH87" s="7"/>
      <c r="BI87" s="7"/>
      <c r="BJ87" s="7"/>
      <c r="BK87" s="371"/>
      <c r="BL87" s="11"/>
      <c r="BM87" s="7"/>
      <c r="BN87" s="7"/>
      <c r="BO87" s="7"/>
      <c r="BP87" s="7"/>
      <c r="BQ87" s="11" t="s">
        <v>210</v>
      </c>
      <c r="BR87" s="62" t="s">
        <v>210</v>
      </c>
      <c r="BS87" s="1"/>
      <c r="BT87" s="1"/>
      <c r="BU87" s="1"/>
      <c r="BV87" s="1"/>
      <c r="BW87" s="1"/>
      <c r="CI87" s="14"/>
      <c r="CJ87" s="24" t="str">
        <f t="shared" si="11"/>
        <v/>
      </c>
      <c r="CK87" s="25" t="str">
        <f t="shared" si="12"/>
        <v/>
      </c>
      <c r="CL87" s="25" t="str">
        <f t="shared" si="13"/>
        <v/>
      </c>
      <c r="CM87" s="24" t="str">
        <f t="shared" si="14"/>
        <v/>
      </c>
      <c r="CN87" s="25" t="str">
        <f t="shared" si="15"/>
        <v/>
      </c>
      <c r="CO87" s="24" t="e">
        <f>IF(AND(#REF!="",#REF!="",#REF!="",#REF!=""),"",SUM(#REF!,#REF!,#REF!,#REF!,#REF!))</f>
        <v>#REF!</v>
      </c>
      <c r="CP87" s="25" t="str">
        <f t="shared" si="16"/>
        <v/>
      </c>
      <c r="CQ87" s="24" t="str">
        <f t="shared" si="17"/>
        <v/>
      </c>
      <c r="CR87" s="25" t="str">
        <f t="shared" si="18"/>
        <v/>
      </c>
      <c r="CS87" s="24" t="str">
        <f t="shared" si="19"/>
        <v/>
      </c>
      <c r="CT87" s="25" t="str">
        <f t="shared" si="20"/>
        <v/>
      </c>
      <c r="CU87" s="24" t="e">
        <f>IF(AND(#REF!="",#REF!="",#REF!="",#REF!=""),"",SUM(#REF!,#REF!,#REF!,#REF!,#REF!))</f>
        <v>#REF!</v>
      </c>
      <c r="CV87" s="25" t="str">
        <f t="shared" si="21"/>
        <v/>
      </c>
      <c r="CW87" s="22"/>
      <c r="CX87" s="22"/>
    </row>
    <row r="88" spans="1:102">
      <c r="A88" s="233">
        <v>82</v>
      </c>
      <c r="B88" s="234"/>
      <c r="C88" s="235"/>
      <c r="D88" s="236"/>
      <c r="E88" s="237"/>
      <c r="F88" s="238"/>
      <c r="G88" s="238"/>
      <c r="H88" s="239"/>
      <c r="I88" s="240"/>
      <c r="J88" s="241"/>
      <c r="K88" s="242"/>
      <c r="L88" s="11"/>
      <c r="M88" s="7"/>
      <c r="N88" s="7"/>
      <c r="O88" s="7"/>
      <c r="P88" s="30"/>
      <c r="Q88" s="32"/>
      <c r="R88" s="371"/>
      <c r="S88" s="476"/>
      <c r="T88" s="477"/>
      <c r="U88" s="477"/>
      <c r="V88" s="7"/>
      <c r="W88" s="34"/>
      <c r="X88" s="32"/>
      <c r="Y88" s="371"/>
      <c r="Z88" s="11"/>
      <c r="AA88" s="7"/>
      <c r="AB88" s="7"/>
      <c r="AC88" s="7"/>
      <c r="AD88" s="30"/>
      <c r="AE88" s="32"/>
      <c r="AF88" s="7"/>
      <c r="AG88" s="478"/>
      <c r="AH88" s="32"/>
      <c r="AI88" s="32"/>
      <c r="AJ88" s="32"/>
      <c r="AK88" s="32"/>
      <c r="AL88" s="32"/>
      <c r="AM88" s="62"/>
      <c r="AN88" s="11"/>
      <c r="AO88" s="7"/>
      <c r="AP88" s="7"/>
      <c r="AQ88" s="7"/>
      <c r="AR88" s="7"/>
      <c r="AS88" s="7"/>
      <c r="AT88" s="371"/>
      <c r="AU88" s="11"/>
      <c r="AV88" s="7"/>
      <c r="AW88" s="7"/>
      <c r="AX88" s="7"/>
      <c r="AY88" s="7"/>
      <c r="AZ88" s="7"/>
      <c r="BA88" s="371"/>
      <c r="BB88" s="11"/>
      <c r="BC88" s="7"/>
      <c r="BD88" s="7"/>
      <c r="BE88" s="7"/>
      <c r="BF88" s="7"/>
      <c r="BG88" s="11"/>
      <c r="BH88" s="7"/>
      <c r="BI88" s="7"/>
      <c r="BJ88" s="7"/>
      <c r="BK88" s="371"/>
      <c r="BL88" s="11"/>
      <c r="BM88" s="7"/>
      <c r="BN88" s="7"/>
      <c r="BO88" s="7"/>
      <c r="BP88" s="7"/>
      <c r="BQ88" s="11" t="s">
        <v>210</v>
      </c>
      <c r="BR88" s="62" t="s">
        <v>210</v>
      </c>
      <c r="BS88" s="1"/>
      <c r="BT88" s="1"/>
      <c r="BU88" s="1"/>
      <c r="BV88" s="1"/>
      <c r="BW88" s="1"/>
      <c r="CI88" s="14"/>
      <c r="CJ88" s="24" t="str">
        <f t="shared" si="11"/>
        <v/>
      </c>
      <c r="CK88" s="25" t="str">
        <f t="shared" si="12"/>
        <v/>
      </c>
      <c r="CL88" s="25" t="str">
        <f t="shared" si="13"/>
        <v/>
      </c>
      <c r="CM88" s="24" t="str">
        <f t="shared" si="14"/>
        <v/>
      </c>
      <c r="CN88" s="25" t="str">
        <f t="shared" si="15"/>
        <v/>
      </c>
      <c r="CO88" s="24" t="e">
        <f>IF(AND(#REF!="",#REF!="",#REF!="",#REF!=""),"",SUM(#REF!,#REF!,#REF!,#REF!,#REF!))</f>
        <v>#REF!</v>
      </c>
      <c r="CP88" s="25" t="str">
        <f t="shared" si="16"/>
        <v/>
      </c>
      <c r="CQ88" s="24" t="str">
        <f t="shared" si="17"/>
        <v/>
      </c>
      <c r="CR88" s="25" t="str">
        <f t="shared" si="18"/>
        <v/>
      </c>
      <c r="CS88" s="24" t="str">
        <f t="shared" si="19"/>
        <v/>
      </c>
      <c r="CT88" s="25" t="str">
        <f t="shared" si="20"/>
        <v/>
      </c>
      <c r="CU88" s="24" t="e">
        <f>IF(AND(#REF!="",#REF!="",#REF!="",#REF!=""),"",SUM(#REF!,#REF!,#REF!,#REF!,#REF!))</f>
        <v>#REF!</v>
      </c>
      <c r="CV88" s="25" t="str">
        <f t="shared" si="21"/>
        <v/>
      </c>
      <c r="CW88" s="22"/>
      <c r="CX88" s="22"/>
    </row>
    <row r="89" spans="1:102">
      <c r="A89" s="233">
        <v>83</v>
      </c>
      <c r="B89" s="234"/>
      <c r="C89" s="235"/>
      <c r="D89" s="236"/>
      <c r="E89" s="237"/>
      <c r="F89" s="238"/>
      <c r="G89" s="238"/>
      <c r="H89" s="239"/>
      <c r="I89" s="240"/>
      <c r="J89" s="241"/>
      <c r="K89" s="242"/>
      <c r="L89" s="11"/>
      <c r="M89" s="7"/>
      <c r="N89" s="7"/>
      <c r="O89" s="7"/>
      <c r="P89" s="30"/>
      <c r="Q89" s="32"/>
      <c r="R89" s="371"/>
      <c r="S89" s="476"/>
      <c r="T89" s="477"/>
      <c r="U89" s="477"/>
      <c r="V89" s="7"/>
      <c r="W89" s="34"/>
      <c r="X89" s="32"/>
      <c r="Y89" s="371"/>
      <c r="Z89" s="11"/>
      <c r="AA89" s="7"/>
      <c r="AB89" s="7"/>
      <c r="AC89" s="7"/>
      <c r="AD89" s="30"/>
      <c r="AE89" s="32"/>
      <c r="AF89" s="7"/>
      <c r="AG89" s="478"/>
      <c r="AH89" s="32"/>
      <c r="AI89" s="32"/>
      <c r="AJ89" s="32"/>
      <c r="AK89" s="32"/>
      <c r="AL89" s="32"/>
      <c r="AM89" s="62"/>
      <c r="AN89" s="11"/>
      <c r="AO89" s="7"/>
      <c r="AP89" s="7"/>
      <c r="AQ89" s="7"/>
      <c r="AR89" s="7"/>
      <c r="AS89" s="7"/>
      <c r="AT89" s="371"/>
      <c r="AU89" s="11"/>
      <c r="AV89" s="7"/>
      <c r="AW89" s="7"/>
      <c r="AX89" s="7"/>
      <c r="AY89" s="7"/>
      <c r="AZ89" s="7"/>
      <c r="BA89" s="371"/>
      <c r="BB89" s="11"/>
      <c r="BC89" s="7"/>
      <c r="BD89" s="7"/>
      <c r="BE89" s="7"/>
      <c r="BF89" s="7"/>
      <c r="BG89" s="11"/>
      <c r="BH89" s="7"/>
      <c r="BI89" s="7"/>
      <c r="BJ89" s="7"/>
      <c r="BK89" s="371"/>
      <c r="BL89" s="11"/>
      <c r="BM89" s="7"/>
      <c r="BN89" s="7"/>
      <c r="BO89" s="7"/>
      <c r="BP89" s="7"/>
      <c r="BQ89" s="11" t="s">
        <v>210</v>
      </c>
      <c r="BR89" s="62" t="s">
        <v>210</v>
      </c>
      <c r="BS89" s="1"/>
      <c r="BT89" s="1"/>
      <c r="BU89" s="1"/>
      <c r="BV89" s="1"/>
      <c r="BW89" s="1"/>
      <c r="CI89" s="14"/>
      <c r="CJ89" s="24" t="str">
        <f t="shared" si="11"/>
        <v/>
      </c>
      <c r="CK89" s="25" t="str">
        <f t="shared" si="12"/>
        <v/>
      </c>
      <c r="CL89" s="25" t="str">
        <f t="shared" si="13"/>
        <v/>
      </c>
      <c r="CM89" s="24" t="str">
        <f t="shared" si="14"/>
        <v/>
      </c>
      <c r="CN89" s="25" t="str">
        <f t="shared" si="15"/>
        <v/>
      </c>
      <c r="CO89" s="24" t="e">
        <f>IF(AND(#REF!="",#REF!="",#REF!="",#REF!=""),"",SUM(#REF!,#REF!,#REF!,#REF!,#REF!))</f>
        <v>#REF!</v>
      </c>
      <c r="CP89" s="25" t="str">
        <f t="shared" si="16"/>
        <v/>
      </c>
      <c r="CQ89" s="24" t="str">
        <f t="shared" si="17"/>
        <v/>
      </c>
      <c r="CR89" s="25" t="str">
        <f t="shared" si="18"/>
        <v/>
      </c>
      <c r="CS89" s="24" t="str">
        <f t="shared" si="19"/>
        <v/>
      </c>
      <c r="CT89" s="25" t="str">
        <f t="shared" si="20"/>
        <v/>
      </c>
      <c r="CU89" s="24" t="e">
        <f>IF(AND(#REF!="",#REF!="",#REF!="",#REF!=""),"",SUM(#REF!,#REF!,#REF!,#REF!,#REF!))</f>
        <v>#REF!</v>
      </c>
      <c r="CV89" s="25" t="str">
        <f t="shared" si="21"/>
        <v/>
      </c>
      <c r="CW89" s="22"/>
      <c r="CX89" s="22"/>
    </row>
    <row r="90" spans="1:102">
      <c r="A90" s="233">
        <v>84</v>
      </c>
      <c r="B90" s="234"/>
      <c r="C90" s="235"/>
      <c r="D90" s="236"/>
      <c r="E90" s="237"/>
      <c r="F90" s="238"/>
      <c r="G90" s="238"/>
      <c r="H90" s="239"/>
      <c r="I90" s="240"/>
      <c r="J90" s="241"/>
      <c r="K90" s="242"/>
      <c r="L90" s="11"/>
      <c r="M90" s="7"/>
      <c r="N90" s="7"/>
      <c r="O90" s="7"/>
      <c r="P90" s="30"/>
      <c r="Q90" s="32"/>
      <c r="R90" s="371"/>
      <c r="S90" s="476"/>
      <c r="T90" s="477"/>
      <c r="U90" s="477"/>
      <c r="V90" s="7"/>
      <c r="W90" s="34"/>
      <c r="X90" s="32"/>
      <c r="Y90" s="371"/>
      <c r="Z90" s="11"/>
      <c r="AA90" s="7"/>
      <c r="AB90" s="7"/>
      <c r="AC90" s="7"/>
      <c r="AD90" s="30"/>
      <c r="AE90" s="32"/>
      <c r="AF90" s="7"/>
      <c r="AG90" s="478"/>
      <c r="AH90" s="32"/>
      <c r="AI90" s="32"/>
      <c r="AJ90" s="32"/>
      <c r="AK90" s="32"/>
      <c r="AL90" s="32"/>
      <c r="AM90" s="62"/>
      <c r="AN90" s="11"/>
      <c r="AO90" s="7"/>
      <c r="AP90" s="7"/>
      <c r="AQ90" s="7"/>
      <c r="AR90" s="7"/>
      <c r="AS90" s="7"/>
      <c r="AT90" s="371"/>
      <c r="AU90" s="11"/>
      <c r="AV90" s="7"/>
      <c r="AW90" s="7"/>
      <c r="AX90" s="7"/>
      <c r="AY90" s="7"/>
      <c r="AZ90" s="7"/>
      <c r="BA90" s="371"/>
      <c r="BB90" s="11"/>
      <c r="BC90" s="7"/>
      <c r="BD90" s="7"/>
      <c r="BE90" s="7"/>
      <c r="BF90" s="7"/>
      <c r="BG90" s="11"/>
      <c r="BH90" s="7"/>
      <c r="BI90" s="7"/>
      <c r="BJ90" s="7"/>
      <c r="BK90" s="371"/>
      <c r="BL90" s="11"/>
      <c r="BM90" s="7"/>
      <c r="BN90" s="7"/>
      <c r="BO90" s="7"/>
      <c r="BP90" s="7"/>
      <c r="BQ90" s="11" t="s">
        <v>210</v>
      </c>
      <c r="BR90" s="62" t="s">
        <v>210</v>
      </c>
      <c r="BS90" s="1"/>
      <c r="BT90" s="1"/>
      <c r="BU90" s="1"/>
      <c r="BV90" s="1"/>
      <c r="BW90" s="1"/>
      <c r="CI90" s="14"/>
      <c r="CJ90" s="24" t="str">
        <f t="shared" si="11"/>
        <v/>
      </c>
      <c r="CK90" s="25" t="str">
        <f t="shared" si="12"/>
        <v/>
      </c>
      <c r="CL90" s="25" t="str">
        <f t="shared" si="13"/>
        <v/>
      </c>
      <c r="CM90" s="24" t="str">
        <f t="shared" si="14"/>
        <v/>
      </c>
      <c r="CN90" s="25" t="str">
        <f t="shared" si="15"/>
        <v/>
      </c>
      <c r="CO90" s="24" t="e">
        <f>IF(AND(#REF!="",#REF!="",#REF!="",#REF!=""),"",SUM(#REF!,#REF!,#REF!,#REF!,#REF!))</f>
        <v>#REF!</v>
      </c>
      <c r="CP90" s="25" t="str">
        <f t="shared" si="16"/>
        <v/>
      </c>
      <c r="CQ90" s="24" t="str">
        <f t="shared" si="17"/>
        <v/>
      </c>
      <c r="CR90" s="25" t="str">
        <f t="shared" si="18"/>
        <v/>
      </c>
      <c r="CS90" s="24" t="str">
        <f t="shared" si="19"/>
        <v/>
      </c>
      <c r="CT90" s="25" t="str">
        <f t="shared" si="20"/>
        <v/>
      </c>
      <c r="CU90" s="24" t="e">
        <f>IF(AND(#REF!="",#REF!="",#REF!="",#REF!=""),"",SUM(#REF!,#REF!,#REF!,#REF!,#REF!))</f>
        <v>#REF!</v>
      </c>
      <c r="CV90" s="25" t="str">
        <f t="shared" si="21"/>
        <v/>
      </c>
      <c r="CW90" s="22"/>
      <c r="CX90" s="22"/>
    </row>
    <row r="91" spans="1:102">
      <c r="A91" s="233">
        <v>85</v>
      </c>
      <c r="B91" s="234"/>
      <c r="C91" s="235"/>
      <c r="D91" s="236"/>
      <c r="E91" s="237"/>
      <c r="F91" s="238"/>
      <c r="G91" s="238"/>
      <c r="H91" s="239"/>
      <c r="I91" s="240"/>
      <c r="J91" s="241"/>
      <c r="K91" s="242"/>
      <c r="L91" s="11"/>
      <c r="M91" s="7"/>
      <c r="N91" s="7"/>
      <c r="O91" s="7"/>
      <c r="P91" s="30"/>
      <c r="Q91" s="32"/>
      <c r="R91" s="371"/>
      <c r="S91" s="476"/>
      <c r="T91" s="477"/>
      <c r="U91" s="477"/>
      <c r="V91" s="7"/>
      <c r="W91" s="34"/>
      <c r="X91" s="32"/>
      <c r="Y91" s="371"/>
      <c r="Z91" s="11"/>
      <c r="AA91" s="7"/>
      <c r="AB91" s="7"/>
      <c r="AC91" s="7"/>
      <c r="AD91" s="30"/>
      <c r="AE91" s="32"/>
      <c r="AF91" s="7"/>
      <c r="AG91" s="478"/>
      <c r="AH91" s="32"/>
      <c r="AI91" s="32"/>
      <c r="AJ91" s="32"/>
      <c r="AK91" s="32"/>
      <c r="AL91" s="32"/>
      <c r="AM91" s="62"/>
      <c r="AN91" s="11"/>
      <c r="AO91" s="7"/>
      <c r="AP91" s="7"/>
      <c r="AQ91" s="7"/>
      <c r="AR91" s="7"/>
      <c r="AS91" s="7"/>
      <c r="AT91" s="371"/>
      <c r="AU91" s="11"/>
      <c r="AV91" s="7"/>
      <c r="AW91" s="7"/>
      <c r="AX91" s="7"/>
      <c r="AY91" s="7"/>
      <c r="AZ91" s="7"/>
      <c r="BA91" s="371"/>
      <c r="BB91" s="11"/>
      <c r="BC91" s="7"/>
      <c r="BD91" s="7"/>
      <c r="BE91" s="7"/>
      <c r="BF91" s="7"/>
      <c r="BG91" s="11"/>
      <c r="BH91" s="7"/>
      <c r="BI91" s="7"/>
      <c r="BJ91" s="7"/>
      <c r="BK91" s="371"/>
      <c r="BL91" s="11"/>
      <c r="BM91" s="7"/>
      <c r="BN91" s="7"/>
      <c r="BO91" s="7"/>
      <c r="BP91" s="7"/>
      <c r="BQ91" s="11" t="s">
        <v>210</v>
      </c>
      <c r="BR91" s="62" t="s">
        <v>210</v>
      </c>
      <c r="BS91" s="1"/>
      <c r="BT91" s="1"/>
      <c r="BU91" s="1"/>
      <c r="BV91" s="1"/>
      <c r="BW91" s="1"/>
      <c r="CI91" s="14"/>
      <c r="CJ91" s="24" t="str">
        <f t="shared" si="11"/>
        <v/>
      </c>
      <c r="CK91" s="25" t="str">
        <f t="shared" si="12"/>
        <v/>
      </c>
      <c r="CL91" s="25" t="str">
        <f t="shared" si="13"/>
        <v/>
      </c>
      <c r="CM91" s="24" t="str">
        <f t="shared" si="14"/>
        <v/>
      </c>
      <c r="CN91" s="25" t="str">
        <f t="shared" si="15"/>
        <v/>
      </c>
      <c r="CO91" s="24" t="e">
        <f>IF(AND(#REF!="",#REF!="",#REF!="",#REF!=""),"",SUM(#REF!,#REF!,#REF!,#REF!,#REF!))</f>
        <v>#REF!</v>
      </c>
      <c r="CP91" s="25" t="str">
        <f t="shared" si="16"/>
        <v/>
      </c>
      <c r="CQ91" s="24" t="str">
        <f t="shared" si="17"/>
        <v/>
      </c>
      <c r="CR91" s="25" t="str">
        <f t="shared" si="18"/>
        <v/>
      </c>
      <c r="CS91" s="24" t="str">
        <f t="shared" si="19"/>
        <v/>
      </c>
      <c r="CT91" s="25" t="str">
        <f t="shared" si="20"/>
        <v/>
      </c>
      <c r="CU91" s="24" t="e">
        <f>IF(AND(#REF!="",#REF!="",#REF!="",#REF!=""),"",SUM(#REF!,#REF!,#REF!,#REF!,#REF!))</f>
        <v>#REF!</v>
      </c>
      <c r="CV91" s="25" t="str">
        <f t="shared" si="21"/>
        <v/>
      </c>
      <c r="CW91" s="22"/>
      <c r="CX91" s="22"/>
    </row>
    <row r="92" spans="1:102">
      <c r="A92" s="233">
        <v>86</v>
      </c>
      <c r="B92" s="234"/>
      <c r="C92" s="235"/>
      <c r="D92" s="236"/>
      <c r="E92" s="237"/>
      <c r="F92" s="238"/>
      <c r="G92" s="238"/>
      <c r="H92" s="239"/>
      <c r="I92" s="240"/>
      <c r="J92" s="241"/>
      <c r="K92" s="242"/>
      <c r="L92" s="11"/>
      <c r="M92" s="7"/>
      <c r="N92" s="7"/>
      <c r="O92" s="7"/>
      <c r="P92" s="30"/>
      <c r="Q92" s="32"/>
      <c r="R92" s="371"/>
      <c r="S92" s="476"/>
      <c r="T92" s="477"/>
      <c r="U92" s="477"/>
      <c r="V92" s="7"/>
      <c r="W92" s="34"/>
      <c r="X92" s="32"/>
      <c r="Y92" s="371"/>
      <c r="Z92" s="11"/>
      <c r="AA92" s="7"/>
      <c r="AB92" s="7"/>
      <c r="AC92" s="7"/>
      <c r="AD92" s="30"/>
      <c r="AE92" s="32"/>
      <c r="AF92" s="7"/>
      <c r="AG92" s="478"/>
      <c r="AH92" s="32"/>
      <c r="AI92" s="32"/>
      <c r="AJ92" s="32"/>
      <c r="AK92" s="32"/>
      <c r="AL92" s="32"/>
      <c r="AM92" s="62"/>
      <c r="AN92" s="11"/>
      <c r="AO92" s="7"/>
      <c r="AP92" s="7"/>
      <c r="AQ92" s="7"/>
      <c r="AR92" s="7"/>
      <c r="AS92" s="7"/>
      <c r="AT92" s="371"/>
      <c r="AU92" s="11"/>
      <c r="AV92" s="7"/>
      <c r="AW92" s="7"/>
      <c r="AX92" s="7"/>
      <c r="AY92" s="7"/>
      <c r="AZ92" s="7"/>
      <c r="BA92" s="371"/>
      <c r="BB92" s="11"/>
      <c r="BC92" s="7"/>
      <c r="BD92" s="7"/>
      <c r="BE92" s="7"/>
      <c r="BF92" s="7"/>
      <c r="BG92" s="11"/>
      <c r="BH92" s="7"/>
      <c r="BI92" s="7"/>
      <c r="BJ92" s="7"/>
      <c r="BK92" s="371"/>
      <c r="BL92" s="11"/>
      <c r="BM92" s="7"/>
      <c r="BN92" s="7"/>
      <c r="BO92" s="7"/>
      <c r="BP92" s="7"/>
      <c r="BQ92" s="11" t="s">
        <v>210</v>
      </c>
      <c r="BR92" s="62" t="s">
        <v>210</v>
      </c>
      <c r="BS92" s="1"/>
      <c r="BT92" s="1"/>
      <c r="BU92" s="1"/>
      <c r="BV92" s="1"/>
      <c r="BW92" s="1"/>
      <c r="CI92" s="14"/>
      <c r="CJ92" s="24" t="str">
        <f t="shared" si="11"/>
        <v/>
      </c>
      <c r="CK92" s="25" t="str">
        <f t="shared" si="12"/>
        <v/>
      </c>
      <c r="CL92" s="25" t="str">
        <f t="shared" si="13"/>
        <v/>
      </c>
      <c r="CM92" s="24" t="str">
        <f t="shared" si="14"/>
        <v/>
      </c>
      <c r="CN92" s="25" t="str">
        <f t="shared" si="15"/>
        <v/>
      </c>
      <c r="CO92" s="24" t="e">
        <f>IF(AND(#REF!="",#REF!="",#REF!="",#REF!=""),"",SUM(#REF!,#REF!,#REF!,#REF!,#REF!))</f>
        <v>#REF!</v>
      </c>
      <c r="CP92" s="25" t="str">
        <f t="shared" si="16"/>
        <v/>
      </c>
      <c r="CQ92" s="24" t="str">
        <f t="shared" si="17"/>
        <v/>
      </c>
      <c r="CR92" s="25" t="str">
        <f t="shared" si="18"/>
        <v/>
      </c>
      <c r="CS92" s="24" t="str">
        <f t="shared" si="19"/>
        <v/>
      </c>
      <c r="CT92" s="25" t="str">
        <f t="shared" si="20"/>
        <v/>
      </c>
      <c r="CU92" s="24" t="e">
        <f>IF(AND(#REF!="",#REF!="",#REF!="",#REF!=""),"",SUM(#REF!,#REF!,#REF!,#REF!,#REF!))</f>
        <v>#REF!</v>
      </c>
      <c r="CV92" s="25" t="str">
        <f t="shared" si="21"/>
        <v/>
      </c>
      <c r="CW92" s="22"/>
      <c r="CX92" s="22"/>
    </row>
    <row r="93" spans="1:102">
      <c r="A93" s="233">
        <v>87</v>
      </c>
      <c r="B93" s="234"/>
      <c r="C93" s="235"/>
      <c r="D93" s="236"/>
      <c r="E93" s="237"/>
      <c r="F93" s="238"/>
      <c r="G93" s="238"/>
      <c r="H93" s="239"/>
      <c r="I93" s="240"/>
      <c r="J93" s="241"/>
      <c r="K93" s="242"/>
      <c r="L93" s="11"/>
      <c r="M93" s="7"/>
      <c r="N93" s="7"/>
      <c r="O93" s="7"/>
      <c r="P93" s="30"/>
      <c r="Q93" s="32"/>
      <c r="R93" s="371"/>
      <c r="S93" s="476"/>
      <c r="T93" s="477"/>
      <c r="U93" s="477"/>
      <c r="V93" s="7"/>
      <c r="W93" s="34"/>
      <c r="X93" s="32"/>
      <c r="Y93" s="371"/>
      <c r="Z93" s="11"/>
      <c r="AA93" s="7"/>
      <c r="AB93" s="7"/>
      <c r="AC93" s="7"/>
      <c r="AD93" s="30"/>
      <c r="AE93" s="32"/>
      <c r="AF93" s="7"/>
      <c r="AG93" s="478"/>
      <c r="AH93" s="32"/>
      <c r="AI93" s="32"/>
      <c r="AJ93" s="32"/>
      <c r="AK93" s="32"/>
      <c r="AL93" s="32"/>
      <c r="AM93" s="62"/>
      <c r="AN93" s="11"/>
      <c r="AO93" s="7"/>
      <c r="AP93" s="7"/>
      <c r="AQ93" s="7"/>
      <c r="AR93" s="7"/>
      <c r="AS93" s="7"/>
      <c r="AT93" s="371"/>
      <c r="AU93" s="11"/>
      <c r="AV93" s="7"/>
      <c r="AW93" s="7"/>
      <c r="AX93" s="7"/>
      <c r="AY93" s="7"/>
      <c r="AZ93" s="7"/>
      <c r="BA93" s="371"/>
      <c r="BB93" s="11"/>
      <c r="BC93" s="7"/>
      <c r="BD93" s="7"/>
      <c r="BE93" s="7"/>
      <c r="BF93" s="7"/>
      <c r="BG93" s="11"/>
      <c r="BH93" s="7"/>
      <c r="BI93" s="7"/>
      <c r="BJ93" s="7"/>
      <c r="BK93" s="371"/>
      <c r="BL93" s="11"/>
      <c r="BM93" s="7"/>
      <c r="BN93" s="7"/>
      <c r="BO93" s="7"/>
      <c r="BP93" s="7"/>
      <c r="BQ93" s="11" t="s">
        <v>210</v>
      </c>
      <c r="BR93" s="62" t="s">
        <v>210</v>
      </c>
      <c r="BS93" s="1"/>
      <c r="BT93" s="1"/>
      <c r="BU93" s="1"/>
      <c r="BV93" s="1"/>
      <c r="BW93" s="1"/>
      <c r="CI93" s="14"/>
      <c r="CJ93" s="24" t="str">
        <f t="shared" si="11"/>
        <v/>
      </c>
      <c r="CK93" s="25" t="str">
        <f t="shared" si="12"/>
        <v/>
      </c>
      <c r="CL93" s="25" t="str">
        <f t="shared" si="13"/>
        <v/>
      </c>
      <c r="CM93" s="24" t="str">
        <f t="shared" si="14"/>
        <v/>
      </c>
      <c r="CN93" s="25" t="str">
        <f t="shared" si="15"/>
        <v/>
      </c>
      <c r="CO93" s="24" t="e">
        <f>IF(AND(#REF!="",#REF!="",#REF!="",#REF!=""),"",SUM(#REF!,#REF!,#REF!,#REF!,#REF!))</f>
        <v>#REF!</v>
      </c>
      <c r="CP93" s="25" t="str">
        <f t="shared" si="16"/>
        <v/>
      </c>
      <c r="CQ93" s="24" t="str">
        <f t="shared" si="17"/>
        <v/>
      </c>
      <c r="CR93" s="25" t="str">
        <f t="shared" si="18"/>
        <v/>
      </c>
      <c r="CS93" s="24" t="str">
        <f t="shared" si="19"/>
        <v/>
      </c>
      <c r="CT93" s="25" t="str">
        <f t="shared" si="20"/>
        <v/>
      </c>
      <c r="CU93" s="24" t="e">
        <f>IF(AND(#REF!="",#REF!="",#REF!="",#REF!=""),"",SUM(#REF!,#REF!,#REF!,#REF!,#REF!))</f>
        <v>#REF!</v>
      </c>
      <c r="CV93" s="25" t="str">
        <f t="shared" si="21"/>
        <v/>
      </c>
      <c r="CW93" s="22"/>
      <c r="CX93" s="22"/>
    </row>
    <row r="94" spans="1:102">
      <c r="A94" s="233">
        <v>88</v>
      </c>
      <c r="B94" s="234"/>
      <c r="C94" s="235"/>
      <c r="D94" s="236"/>
      <c r="E94" s="237"/>
      <c r="F94" s="238"/>
      <c r="G94" s="238"/>
      <c r="H94" s="239"/>
      <c r="I94" s="240"/>
      <c r="J94" s="241"/>
      <c r="K94" s="242"/>
      <c r="L94" s="11"/>
      <c r="M94" s="7"/>
      <c r="N94" s="7"/>
      <c r="O94" s="7"/>
      <c r="P94" s="30"/>
      <c r="Q94" s="32"/>
      <c r="R94" s="371"/>
      <c r="S94" s="476"/>
      <c r="T94" s="477"/>
      <c r="U94" s="477"/>
      <c r="V94" s="7"/>
      <c r="W94" s="34"/>
      <c r="X94" s="32"/>
      <c r="Y94" s="371"/>
      <c r="Z94" s="11"/>
      <c r="AA94" s="7"/>
      <c r="AB94" s="7"/>
      <c r="AC94" s="7"/>
      <c r="AD94" s="30"/>
      <c r="AE94" s="32"/>
      <c r="AF94" s="7"/>
      <c r="AG94" s="478"/>
      <c r="AH94" s="32"/>
      <c r="AI94" s="32"/>
      <c r="AJ94" s="32"/>
      <c r="AK94" s="32"/>
      <c r="AL94" s="32"/>
      <c r="AM94" s="62"/>
      <c r="AN94" s="11"/>
      <c r="AO94" s="7"/>
      <c r="AP94" s="7"/>
      <c r="AQ94" s="7"/>
      <c r="AR94" s="7"/>
      <c r="AS94" s="7"/>
      <c r="AT94" s="371"/>
      <c r="AU94" s="11"/>
      <c r="AV94" s="7"/>
      <c r="AW94" s="7"/>
      <c r="AX94" s="7"/>
      <c r="AY94" s="7"/>
      <c r="AZ94" s="7"/>
      <c r="BA94" s="371"/>
      <c r="BB94" s="11"/>
      <c r="BC94" s="7"/>
      <c r="BD94" s="7"/>
      <c r="BE94" s="7"/>
      <c r="BF94" s="7"/>
      <c r="BG94" s="11"/>
      <c r="BH94" s="7"/>
      <c r="BI94" s="7"/>
      <c r="BJ94" s="7"/>
      <c r="BK94" s="371"/>
      <c r="BL94" s="11"/>
      <c r="BM94" s="7"/>
      <c r="BN94" s="7"/>
      <c r="BO94" s="7"/>
      <c r="BP94" s="7"/>
      <c r="BQ94" s="11" t="s">
        <v>210</v>
      </c>
      <c r="BR94" s="62" t="s">
        <v>210</v>
      </c>
      <c r="BS94" s="1"/>
      <c r="BT94" s="1"/>
      <c r="BU94" s="1"/>
      <c r="BV94" s="1"/>
      <c r="BW94" s="1"/>
      <c r="CI94" s="14"/>
      <c r="CJ94" s="24" t="str">
        <f t="shared" si="11"/>
        <v/>
      </c>
      <c r="CK94" s="25" t="str">
        <f t="shared" si="12"/>
        <v/>
      </c>
      <c r="CL94" s="25" t="str">
        <f t="shared" si="13"/>
        <v/>
      </c>
      <c r="CM94" s="24" t="str">
        <f t="shared" si="14"/>
        <v/>
      </c>
      <c r="CN94" s="25" t="str">
        <f t="shared" si="15"/>
        <v/>
      </c>
      <c r="CO94" s="24" t="e">
        <f>IF(AND(#REF!="",#REF!="",#REF!="",#REF!=""),"",SUM(#REF!,#REF!,#REF!,#REF!,#REF!))</f>
        <v>#REF!</v>
      </c>
      <c r="CP94" s="25" t="str">
        <f t="shared" si="16"/>
        <v/>
      </c>
      <c r="CQ94" s="24" t="str">
        <f t="shared" si="17"/>
        <v/>
      </c>
      <c r="CR94" s="25" t="str">
        <f t="shared" si="18"/>
        <v/>
      </c>
      <c r="CS94" s="24" t="str">
        <f t="shared" si="19"/>
        <v/>
      </c>
      <c r="CT94" s="25" t="str">
        <f t="shared" si="20"/>
        <v/>
      </c>
      <c r="CU94" s="24" t="e">
        <f>IF(AND(#REF!="",#REF!="",#REF!="",#REF!=""),"",SUM(#REF!,#REF!,#REF!,#REF!,#REF!))</f>
        <v>#REF!</v>
      </c>
      <c r="CV94" s="25" t="str">
        <f t="shared" si="21"/>
        <v/>
      </c>
      <c r="CW94" s="22"/>
      <c r="CX94" s="22"/>
    </row>
    <row r="95" spans="1:102">
      <c r="A95" s="233">
        <v>89</v>
      </c>
      <c r="B95" s="234"/>
      <c r="C95" s="235"/>
      <c r="D95" s="236"/>
      <c r="E95" s="237"/>
      <c r="F95" s="238"/>
      <c r="G95" s="238"/>
      <c r="H95" s="239"/>
      <c r="I95" s="240"/>
      <c r="J95" s="241"/>
      <c r="K95" s="242"/>
      <c r="L95" s="11"/>
      <c r="M95" s="7"/>
      <c r="N95" s="7"/>
      <c r="O95" s="7"/>
      <c r="P95" s="30"/>
      <c r="Q95" s="32"/>
      <c r="R95" s="371"/>
      <c r="S95" s="476"/>
      <c r="T95" s="477"/>
      <c r="U95" s="477"/>
      <c r="V95" s="7"/>
      <c r="W95" s="34"/>
      <c r="X95" s="32"/>
      <c r="Y95" s="371"/>
      <c r="Z95" s="11"/>
      <c r="AA95" s="7"/>
      <c r="AB95" s="7"/>
      <c r="AC95" s="7"/>
      <c r="AD95" s="30"/>
      <c r="AE95" s="32"/>
      <c r="AF95" s="7"/>
      <c r="AG95" s="478"/>
      <c r="AH95" s="32"/>
      <c r="AI95" s="32"/>
      <c r="AJ95" s="32"/>
      <c r="AK95" s="32"/>
      <c r="AL95" s="32"/>
      <c r="AM95" s="62"/>
      <c r="AN95" s="11"/>
      <c r="AO95" s="7"/>
      <c r="AP95" s="7"/>
      <c r="AQ95" s="7"/>
      <c r="AR95" s="7"/>
      <c r="AS95" s="7"/>
      <c r="AT95" s="371"/>
      <c r="AU95" s="11"/>
      <c r="AV95" s="7"/>
      <c r="AW95" s="7"/>
      <c r="AX95" s="7"/>
      <c r="AY95" s="7"/>
      <c r="AZ95" s="7"/>
      <c r="BA95" s="371"/>
      <c r="BB95" s="11"/>
      <c r="BC95" s="7"/>
      <c r="BD95" s="7"/>
      <c r="BE95" s="7"/>
      <c r="BF95" s="7"/>
      <c r="BG95" s="11"/>
      <c r="BH95" s="7"/>
      <c r="BI95" s="7"/>
      <c r="BJ95" s="7"/>
      <c r="BK95" s="371"/>
      <c r="BL95" s="11"/>
      <c r="BM95" s="7"/>
      <c r="BN95" s="7"/>
      <c r="BO95" s="7"/>
      <c r="BP95" s="7"/>
      <c r="BQ95" s="11" t="s">
        <v>210</v>
      </c>
      <c r="BR95" s="62" t="s">
        <v>210</v>
      </c>
      <c r="BS95" s="1"/>
      <c r="BT95" s="1"/>
      <c r="BU95" s="1"/>
      <c r="BV95" s="1"/>
      <c r="BW95" s="1"/>
      <c r="CI95" s="14"/>
      <c r="CJ95" s="24" t="str">
        <f t="shared" si="11"/>
        <v/>
      </c>
      <c r="CK95" s="25" t="str">
        <f t="shared" si="12"/>
        <v/>
      </c>
      <c r="CL95" s="25" t="str">
        <f t="shared" si="13"/>
        <v/>
      </c>
      <c r="CM95" s="24" t="str">
        <f t="shared" si="14"/>
        <v/>
      </c>
      <c r="CN95" s="25" t="str">
        <f t="shared" si="15"/>
        <v/>
      </c>
      <c r="CO95" s="24" t="e">
        <f>IF(AND(#REF!="",#REF!="",#REF!="",#REF!=""),"",SUM(#REF!,#REF!,#REF!,#REF!,#REF!))</f>
        <v>#REF!</v>
      </c>
      <c r="CP95" s="25" t="str">
        <f t="shared" si="16"/>
        <v/>
      </c>
      <c r="CQ95" s="24" t="str">
        <f t="shared" si="17"/>
        <v/>
      </c>
      <c r="CR95" s="25" t="str">
        <f t="shared" si="18"/>
        <v/>
      </c>
      <c r="CS95" s="24" t="str">
        <f t="shared" si="19"/>
        <v/>
      </c>
      <c r="CT95" s="25" t="str">
        <f t="shared" si="20"/>
        <v/>
      </c>
      <c r="CU95" s="24" t="e">
        <f>IF(AND(#REF!="",#REF!="",#REF!="",#REF!=""),"",SUM(#REF!,#REF!,#REF!,#REF!,#REF!))</f>
        <v>#REF!</v>
      </c>
      <c r="CV95" s="25" t="str">
        <f t="shared" si="21"/>
        <v/>
      </c>
      <c r="CW95" s="22"/>
      <c r="CX95" s="22"/>
    </row>
    <row r="96" spans="1:102">
      <c r="A96" s="233">
        <v>90</v>
      </c>
      <c r="B96" s="234"/>
      <c r="C96" s="235"/>
      <c r="D96" s="236"/>
      <c r="E96" s="237"/>
      <c r="F96" s="238"/>
      <c r="G96" s="238"/>
      <c r="H96" s="239"/>
      <c r="I96" s="240"/>
      <c r="J96" s="241"/>
      <c r="K96" s="242"/>
      <c r="L96" s="11"/>
      <c r="M96" s="7"/>
      <c r="N96" s="7"/>
      <c r="O96" s="7"/>
      <c r="P96" s="30"/>
      <c r="Q96" s="32"/>
      <c r="R96" s="371"/>
      <c r="S96" s="476"/>
      <c r="T96" s="477"/>
      <c r="U96" s="477"/>
      <c r="V96" s="7"/>
      <c r="W96" s="34"/>
      <c r="X96" s="32"/>
      <c r="Y96" s="371"/>
      <c r="Z96" s="11"/>
      <c r="AA96" s="7"/>
      <c r="AB96" s="7"/>
      <c r="AC96" s="7"/>
      <c r="AD96" s="30"/>
      <c r="AE96" s="32"/>
      <c r="AF96" s="7"/>
      <c r="AG96" s="478"/>
      <c r="AH96" s="32"/>
      <c r="AI96" s="32"/>
      <c r="AJ96" s="32"/>
      <c r="AK96" s="32"/>
      <c r="AL96" s="32"/>
      <c r="AM96" s="62"/>
      <c r="AN96" s="11"/>
      <c r="AO96" s="7"/>
      <c r="AP96" s="7"/>
      <c r="AQ96" s="7"/>
      <c r="AR96" s="7"/>
      <c r="AS96" s="7"/>
      <c r="AT96" s="371"/>
      <c r="AU96" s="11"/>
      <c r="AV96" s="7"/>
      <c r="AW96" s="7"/>
      <c r="AX96" s="7"/>
      <c r="AY96" s="7"/>
      <c r="AZ96" s="7"/>
      <c r="BA96" s="371"/>
      <c r="BB96" s="11"/>
      <c r="BC96" s="7"/>
      <c r="BD96" s="7"/>
      <c r="BE96" s="7"/>
      <c r="BF96" s="7"/>
      <c r="BG96" s="11"/>
      <c r="BH96" s="7"/>
      <c r="BI96" s="7"/>
      <c r="BJ96" s="7"/>
      <c r="BK96" s="371"/>
      <c r="BL96" s="11"/>
      <c r="BM96" s="7"/>
      <c r="BN96" s="7"/>
      <c r="BO96" s="7"/>
      <c r="BP96" s="7"/>
      <c r="BQ96" s="11" t="s">
        <v>210</v>
      </c>
      <c r="BR96" s="62" t="s">
        <v>210</v>
      </c>
      <c r="BS96" s="1"/>
      <c r="BT96" s="1"/>
      <c r="BU96" s="1"/>
      <c r="BV96" s="1"/>
      <c r="BW96" s="1"/>
      <c r="CI96" s="14"/>
      <c r="CJ96" s="24" t="str">
        <f t="shared" si="11"/>
        <v/>
      </c>
      <c r="CK96" s="25" t="str">
        <f t="shared" si="12"/>
        <v/>
      </c>
      <c r="CL96" s="25" t="str">
        <f t="shared" si="13"/>
        <v/>
      </c>
      <c r="CM96" s="24" t="str">
        <f t="shared" si="14"/>
        <v/>
      </c>
      <c r="CN96" s="25" t="str">
        <f t="shared" si="15"/>
        <v/>
      </c>
      <c r="CO96" s="24" t="e">
        <f>IF(AND(#REF!="",#REF!="",#REF!="",#REF!=""),"",SUM(#REF!,#REF!,#REF!,#REF!,#REF!))</f>
        <v>#REF!</v>
      </c>
      <c r="CP96" s="25" t="str">
        <f t="shared" si="16"/>
        <v/>
      </c>
      <c r="CQ96" s="24" t="str">
        <f t="shared" si="17"/>
        <v/>
      </c>
      <c r="CR96" s="25" t="str">
        <f t="shared" si="18"/>
        <v/>
      </c>
      <c r="CS96" s="24" t="str">
        <f t="shared" si="19"/>
        <v/>
      </c>
      <c r="CT96" s="25" t="str">
        <f t="shared" si="20"/>
        <v/>
      </c>
      <c r="CU96" s="24" t="e">
        <f>IF(AND(#REF!="",#REF!="",#REF!="",#REF!=""),"",SUM(#REF!,#REF!,#REF!,#REF!,#REF!))</f>
        <v>#REF!</v>
      </c>
      <c r="CV96" s="25" t="str">
        <f t="shared" si="21"/>
        <v/>
      </c>
      <c r="CW96" s="22"/>
      <c r="CX96" s="22"/>
    </row>
    <row r="97" spans="1:102">
      <c r="A97" s="233">
        <v>91</v>
      </c>
      <c r="B97" s="234"/>
      <c r="C97" s="235"/>
      <c r="D97" s="236"/>
      <c r="E97" s="237"/>
      <c r="F97" s="238"/>
      <c r="G97" s="238"/>
      <c r="H97" s="239"/>
      <c r="I97" s="240"/>
      <c r="J97" s="241"/>
      <c r="K97" s="242"/>
      <c r="L97" s="11"/>
      <c r="M97" s="7"/>
      <c r="N97" s="7"/>
      <c r="O97" s="7"/>
      <c r="P97" s="30"/>
      <c r="Q97" s="32"/>
      <c r="R97" s="371"/>
      <c r="S97" s="476"/>
      <c r="T97" s="477"/>
      <c r="U97" s="477"/>
      <c r="V97" s="7"/>
      <c r="W97" s="34"/>
      <c r="X97" s="32"/>
      <c r="Y97" s="371"/>
      <c r="Z97" s="11"/>
      <c r="AA97" s="7"/>
      <c r="AB97" s="7"/>
      <c r="AC97" s="7"/>
      <c r="AD97" s="30"/>
      <c r="AE97" s="32"/>
      <c r="AF97" s="7"/>
      <c r="AG97" s="478"/>
      <c r="AH97" s="32"/>
      <c r="AI97" s="32"/>
      <c r="AJ97" s="32"/>
      <c r="AK97" s="32"/>
      <c r="AL97" s="32"/>
      <c r="AM97" s="62"/>
      <c r="AN97" s="11"/>
      <c r="AO97" s="7"/>
      <c r="AP97" s="7"/>
      <c r="AQ97" s="7"/>
      <c r="AR97" s="7"/>
      <c r="AS97" s="7"/>
      <c r="AT97" s="371"/>
      <c r="AU97" s="11"/>
      <c r="AV97" s="7"/>
      <c r="AW97" s="7"/>
      <c r="AX97" s="7"/>
      <c r="AY97" s="7"/>
      <c r="AZ97" s="7"/>
      <c r="BA97" s="371"/>
      <c r="BB97" s="11"/>
      <c r="BC97" s="7"/>
      <c r="BD97" s="7"/>
      <c r="BE97" s="7"/>
      <c r="BF97" s="7"/>
      <c r="BG97" s="11"/>
      <c r="BH97" s="7"/>
      <c r="BI97" s="7"/>
      <c r="BJ97" s="7"/>
      <c r="BK97" s="371"/>
      <c r="BL97" s="11"/>
      <c r="BM97" s="7"/>
      <c r="BN97" s="7"/>
      <c r="BO97" s="7"/>
      <c r="BP97" s="7"/>
      <c r="BQ97" s="11" t="s">
        <v>210</v>
      </c>
      <c r="BR97" s="62" t="s">
        <v>210</v>
      </c>
      <c r="BS97" s="1"/>
      <c r="BT97" s="1"/>
      <c r="BU97" s="1"/>
      <c r="BV97" s="1"/>
      <c r="BW97" s="1"/>
      <c r="CI97" s="14"/>
      <c r="CJ97" s="24" t="str">
        <f t="shared" si="11"/>
        <v/>
      </c>
      <c r="CK97" s="25" t="str">
        <f t="shared" si="12"/>
        <v/>
      </c>
      <c r="CL97" s="25" t="str">
        <f t="shared" si="13"/>
        <v/>
      </c>
      <c r="CM97" s="24" t="str">
        <f t="shared" si="14"/>
        <v/>
      </c>
      <c r="CN97" s="25" t="str">
        <f t="shared" si="15"/>
        <v/>
      </c>
      <c r="CO97" s="24" t="e">
        <f>IF(AND(#REF!="",#REF!="",#REF!="",#REF!=""),"",SUM(#REF!,#REF!,#REF!,#REF!,#REF!))</f>
        <v>#REF!</v>
      </c>
      <c r="CP97" s="25" t="str">
        <f t="shared" si="16"/>
        <v/>
      </c>
      <c r="CQ97" s="24" t="str">
        <f t="shared" si="17"/>
        <v/>
      </c>
      <c r="CR97" s="25" t="str">
        <f t="shared" si="18"/>
        <v/>
      </c>
      <c r="CS97" s="24" t="str">
        <f t="shared" si="19"/>
        <v/>
      </c>
      <c r="CT97" s="25" t="str">
        <f t="shared" si="20"/>
        <v/>
      </c>
      <c r="CU97" s="24" t="e">
        <f>IF(AND(#REF!="",#REF!="",#REF!="",#REF!=""),"",SUM(#REF!,#REF!,#REF!,#REF!,#REF!))</f>
        <v>#REF!</v>
      </c>
      <c r="CV97" s="25" t="str">
        <f t="shared" si="21"/>
        <v/>
      </c>
      <c r="CW97" s="22"/>
      <c r="CX97" s="22"/>
    </row>
    <row r="98" spans="1:102">
      <c r="A98" s="233">
        <v>92</v>
      </c>
      <c r="B98" s="234"/>
      <c r="C98" s="235"/>
      <c r="D98" s="236"/>
      <c r="E98" s="237"/>
      <c r="F98" s="238"/>
      <c r="G98" s="238"/>
      <c r="H98" s="239"/>
      <c r="I98" s="240"/>
      <c r="J98" s="241"/>
      <c r="K98" s="242"/>
      <c r="L98" s="11"/>
      <c r="M98" s="7"/>
      <c r="N98" s="7"/>
      <c r="O98" s="7"/>
      <c r="P98" s="30"/>
      <c r="Q98" s="32"/>
      <c r="R98" s="371"/>
      <c r="S98" s="476"/>
      <c r="T98" s="477"/>
      <c r="U98" s="477"/>
      <c r="V98" s="7"/>
      <c r="W98" s="34"/>
      <c r="X98" s="32"/>
      <c r="Y98" s="371"/>
      <c r="Z98" s="11"/>
      <c r="AA98" s="7"/>
      <c r="AB98" s="7"/>
      <c r="AC98" s="7"/>
      <c r="AD98" s="30"/>
      <c r="AE98" s="32"/>
      <c r="AF98" s="7"/>
      <c r="AG98" s="478"/>
      <c r="AH98" s="32"/>
      <c r="AI98" s="32"/>
      <c r="AJ98" s="32"/>
      <c r="AK98" s="32"/>
      <c r="AL98" s="32"/>
      <c r="AM98" s="62"/>
      <c r="AN98" s="11"/>
      <c r="AO98" s="7"/>
      <c r="AP98" s="7"/>
      <c r="AQ98" s="7"/>
      <c r="AR98" s="7"/>
      <c r="AS98" s="7"/>
      <c r="AT98" s="371"/>
      <c r="AU98" s="11"/>
      <c r="AV98" s="7"/>
      <c r="AW98" s="7"/>
      <c r="AX98" s="7"/>
      <c r="AY98" s="7"/>
      <c r="AZ98" s="7"/>
      <c r="BA98" s="371"/>
      <c r="BB98" s="11"/>
      <c r="BC98" s="7"/>
      <c r="BD98" s="7"/>
      <c r="BE98" s="7"/>
      <c r="BF98" s="7"/>
      <c r="BG98" s="11"/>
      <c r="BH98" s="7"/>
      <c r="BI98" s="7"/>
      <c r="BJ98" s="7"/>
      <c r="BK98" s="371"/>
      <c r="BL98" s="11"/>
      <c r="BM98" s="7"/>
      <c r="BN98" s="7"/>
      <c r="BO98" s="7"/>
      <c r="BP98" s="7"/>
      <c r="BQ98" s="11" t="s">
        <v>210</v>
      </c>
      <c r="BR98" s="62" t="s">
        <v>210</v>
      </c>
      <c r="BS98" s="1"/>
      <c r="BT98" s="1"/>
      <c r="BU98" s="1"/>
      <c r="BV98" s="1"/>
      <c r="BW98" s="1"/>
      <c r="CI98" s="14"/>
      <c r="CJ98" s="24" t="str">
        <f t="shared" si="11"/>
        <v/>
      </c>
      <c r="CK98" s="25" t="str">
        <f t="shared" si="12"/>
        <v/>
      </c>
      <c r="CL98" s="25" t="str">
        <f t="shared" si="13"/>
        <v/>
      </c>
      <c r="CM98" s="24" t="str">
        <f t="shared" si="14"/>
        <v/>
      </c>
      <c r="CN98" s="25" t="str">
        <f t="shared" si="15"/>
        <v/>
      </c>
      <c r="CO98" s="24" t="e">
        <f>IF(AND(#REF!="",#REF!="",#REF!="",#REF!=""),"",SUM(#REF!,#REF!,#REF!,#REF!,#REF!))</f>
        <v>#REF!</v>
      </c>
      <c r="CP98" s="25" t="str">
        <f t="shared" si="16"/>
        <v/>
      </c>
      <c r="CQ98" s="24" t="str">
        <f t="shared" si="17"/>
        <v/>
      </c>
      <c r="CR98" s="25" t="str">
        <f t="shared" si="18"/>
        <v/>
      </c>
      <c r="CS98" s="24" t="str">
        <f t="shared" si="19"/>
        <v/>
      </c>
      <c r="CT98" s="25" t="str">
        <f t="shared" si="20"/>
        <v/>
      </c>
      <c r="CU98" s="24" t="e">
        <f>IF(AND(#REF!="",#REF!="",#REF!="",#REF!=""),"",SUM(#REF!,#REF!,#REF!,#REF!,#REF!))</f>
        <v>#REF!</v>
      </c>
      <c r="CV98" s="25" t="str">
        <f t="shared" si="21"/>
        <v/>
      </c>
      <c r="CW98" s="22"/>
      <c r="CX98" s="22"/>
    </row>
    <row r="99" spans="1:102">
      <c r="A99" s="233">
        <v>93</v>
      </c>
      <c r="B99" s="234"/>
      <c r="C99" s="235"/>
      <c r="D99" s="236"/>
      <c r="E99" s="237"/>
      <c r="F99" s="238"/>
      <c r="G99" s="238"/>
      <c r="H99" s="239"/>
      <c r="I99" s="240"/>
      <c r="J99" s="241"/>
      <c r="K99" s="242"/>
      <c r="L99" s="11"/>
      <c r="M99" s="7"/>
      <c r="N99" s="7"/>
      <c r="O99" s="7"/>
      <c r="P99" s="30"/>
      <c r="Q99" s="32"/>
      <c r="R99" s="371"/>
      <c r="S99" s="476"/>
      <c r="T99" s="477"/>
      <c r="U99" s="477"/>
      <c r="V99" s="7"/>
      <c r="W99" s="34"/>
      <c r="X99" s="32"/>
      <c r="Y99" s="371"/>
      <c r="Z99" s="11"/>
      <c r="AA99" s="7"/>
      <c r="AB99" s="7"/>
      <c r="AC99" s="7"/>
      <c r="AD99" s="30"/>
      <c r="AE99" s="32"/>
      <c r="AF99" s="7"/>
      <c r="AG99" s="478"/>
      <c r="AH99" s="32"/>
      <c r="AI99" s="32"/>
      <c r="AJ99" s="32"/>
      <c r="AK99" s="32"/>
      <c r="AL99" s="32"/>
      <c r="AM99" s="62"/>
      <c r="AN99" s="11"/>
      <c r="AO99" s="7"/>
      <c r="AP99" s="7"/>
      <c r="AQ99" s="7"/>
      <c r="AR99" s="7"/>
      <c r="AS99" s="7"/>
      <c r="AT99" s="371"/>
      <c r="AU99" s="11"/>
      <c r="AV99" s="7"/>
      <c r="AW99" s="7"/>
      <c r="AX99" s="7"/>
      <c r="AY99" s="7"/>
      <c r="AZ99" s="7"/>
      <c r="BA99" s="371"/>
      <c r="BB99" s="11"/>
      <c r="BC99" s="7"/>
      <c r="BD99" s="7"/>
      <c r="BE99" s="7"/>
      <c r="BF99" s="7"/>
      <c r="BG99" s="11"/>
      <c r="BH99" s="7"/>
      <c r="BI99" s="7"/>
      <c r="BJ99" s="7"/>
      <c r="BK99" s="371"/>
      <c r="BL99" s="11"/>
      <c r="BM99" s="7"/>
      <c r="BN99" s="7"/>
      <c r="BO99" s="7"/>
      <c r="BP99" s="7"/>
      <c r="BQ99" s="11" t="s">
        <v>210</v>
      </c>
      <c r="BR99" s="62" t="s">
        <v>210</v>
      </c>
      <c r="BS99" s="1"/>
      <c r="BT99" s="1"/>
      <c r="BU99" s="1"/>
      <c r="BV99" s="1"/>
      <c r="BW99" s="1"/>
      <c r="CI99" s="14"/>
      <c r="CJ99" s="24" t="str">
        <f t="shared" si="11"/>
        <v/>
      </c>
      <c r="CK99" s="25" t="str">
        <f t="shared" si="12"/>
        <v/>
      </c>
      <c r="CL99" s="25" t="str">
        <f t="shared" si="13"/>
        <v/>
      </c>
      <c r="CM99" s="24" t="str">
        <f t="shared" si="14"/>
        <v/>
      </c>
      <c r="CN99" s="25" t="str">
        <f t="shared" si="15"/>
        <v/>
      </c>
      <c r="CO99" s="24" t="e">
        <f>IF(AND(#REF!="",#REF!="",#REF!="",#REF!=""),"",SUM(#REF!,#REF!,#REF!,#REF!,#REF!))</f>
        <v>#REF!</v>
      </c>
      <c r="CP99" s="25" t="str">
        <f t="shared" si="16"/>
        <v/>
      </c>
      <c r="CQ99" s="24" t="str">
        <f t="shared" si="17"/>
        <v/>
      </c>
      <c r="CR99" s="25" t="str">
        <f t="shared" si="18"/>
        <v/>
      </c>
      <c r="CS99" s="24" t="str">
        <f t="shared" si="19"/>
        <v/>
      </c>
      <c r="CT99" s="25" t="str">
        <f t="shared" si="20"/>
        <v/>
      </c>
      <c r="CU99" s="24" t="e">
        <f>IF(AND(#REF!="",#REF!="",#REF!="",#REF!=""),"",SUM(#REF!,#REF!,#REF!,#REF!,#REF!))</f>
        <v>#REF!</v>
      </c>
      <c r="CV99" s="25" t="str">
        <f t="shared" si="21"/>
        <v/>
      </c>
      <c r="CW99" s="22"/>
      <c r="CX99" s="22"/>
    </row>
    <row r="100" spans="1:102">
      <c r="A100" s="233">
        <v>94</v>
      </c>
      <c r="B100" s="234"/>
      <c r="C100" s="235"/>
      <c r="D100" s="236"/>
      <c r="E100" s="237"/>
      <c r="F100" s="238"/>
      <c r="G100" s="238"/>
      <c r="H100" s="239"/>
      <c r="I100" s="240"/>
      <c r="J100" s="241"/>
      <c r="K100" s="242"/>
      <c r="L100" s="11"/>
      <c r="M100" s="7"/>
      <c r="N100" s="7"/>
      <c r="O100" s="7"/>
      <c r="P100" s="30"/>
      <c r="Q100" s="32"/>
      <c r="R100" s="371"/>
      <c r="S100" s="476"/>
      <c r="T100" s="477"/>
      <c r="U100" s="477"/>
      <c r="V100" s="7"/>
      <c r="W100" s="34"/>
      <c r="X100" s="32"/>
      <c r="Y100" s="371"/>
      <c r="Z100" s="11"/>
      <c r="AA100" s="7"/>
      <c r="AB100" s="7"/>
      <c r="AC100" s="7"/>
      <c r="AD100" s="30"/>
      <c r="AE100" s="32"/>
      <c r="AF100" s="7"/>
      <c r="AG100" s="478"/>
      <c r="AH100" s="32"/>
      <c r="AI100" s="32"/>
      <c r="AJ100" s="32"/>
      <c r="AK100" s="32"/>
      <c r="AL100" s="32"/>
      <c r="AM100" s="62"/>
      <c r="AN100" s="11"/>
      <c r="AO100" s="7"/>
      <c r="AP100" s="7"/>
      <c r="AQ100" s="7"/>
      <c r="AR100" s="7"/>
      <c r="AS100" s="7"/>
      <c r="AT100" s="371"/>
      <c r="AU100" s="11"/>
      <c r="AV100" s="7"/>
      <c r="AW100" s="7"/>
      <c r="AX100" s="7"/>
      <c r="AY100" s="7"/>
      <c r="AZ100" s="7"/>
      <c r="BA100" s="371"/>
      <c r="BB100" s="11"/>
      <c r="BC100" s="7"/>
      <c r="BD100" s="7"/>
      <c r="BE100" s="7"/>
      <c r="BF100" s="7"/>
      <c r="BG100" s="11"/>
      <c r="BH100" s="7"/>
      <c r="BI100" s="7"/>
      <c r="BJ100" s="7"/>
      <c r="BK100" s="371"/>
      <c r="BL100" s="11"/>
      <c r="BM100" s="7"/>
      <c r="BN100" s="7"/>
      <c r="BO100" s="7"/>
      <c r="BP100" s="7"/>
      <c r="BQ100" s="11" t="s">
        <v>210</v>
      </c>
      <c r="BR100" s="62" t="s">
        <v>210</v>
      </c>
      <c r="BS100" s="1"/>
      <c r="BT100" s="1"/>
      <c r="BU100" s="1"/>
      <c r="BV100" s="1"/>
      <c r="BW100" s="1"/>
      <c r="CI100" s="14"/>
      <c r="CJ100" s="24" t="str">
        <f t="shared" si="11"/>
        <v/>
      </c>
      <c r="CK100" s="25" t="str">
        <f t="shared" si="12"/>
        <v/>
      </c>
      <c r="CL100" s="25" t="str">
        <f t="shared" si="13"/>
        <v/>
      </c>
      <c r="CM100" s="24" t="str">
        <f t="shared" si="14"/>
        <v/>
      </c>
      <c r="CN100" s="25" t="str">
        <f t="shared" si="15"/>
        <v/>
      </c>
      <c r="CO100" s="24" t="e">
        <f>IF(AND(#REF!="",#REF!="",#REF!="",#REF!=""),"",SUM(#REF!,#REF!,#REF!,#REF!,#REF!))</f>
        <v>#REF!</v>
      </c>
      <c r="CP100" s="25" t="str">
        <f t="shared" si="16"/>
        <v/>
      </c>
      <c r="CQ100" s="24" t="str">
        <f t="shared" si="17"/>
        <v/>
      </c>
      <c r="CR100" s="25" t="str">
        <f t="shared" si="18"/>
        <v/>
      </c>
      <c r="CS100" s="24" t="str">
        <f t="shared" si="19"/>
        <v/>
      </c>
      <c r="CT100" s="25" t="str">
        <f t="shared" si="20"/>
        <v/>
      </c>
      <c r="CU100" s="24" t="e">
        <f>IF(AND(#REF!="",#REF!="",#REF!="",#REF!=""),"",SUM(#REF!,#REF!,#REF!,#REF!,#REF!))</f>
        <v>#REF!</v>
      </c>
      <c r="CV100" s="25" t="str">
        <f t="shared" si="21"/>
        <v/>
      </c>
      <c r="CW100" s="22"/>
      <c r="CX100" s="22"/>
    </row>
    <row r="101" spans="1:102">
      <c r="A101" s="233">
        <v>95</v>
      </c>
      <c r="B101" s="234"/>
      <c r="C101" s="235"/>
      <c r="D101" s="236"/>
      <c r="E101" s="237"/>
      <c r="F101" s="238"/>
      <c r="G101" s="238"/>
      <c r="H101" s="239"/>
      <c r="I101" s="240"/>
      <c r="J101" s="241"/>
      <c r="K101" s="242"/>
      <c r="L101" s="11"/>
      <c r="M101" s="7"/>
      <c r="N101" s="7"/>
      <c r="O101" s="7"/>
      <c r="P101" s="30"/>
      <c r="Q101" s="32"/>
      <c r="R101" s="371"/>
      <c r="S101" s="476"/>
      <c r="T101" s="477"/>
      <c r="U101" s="477"/>
      <c r="V101" s="7"/>
      <c r="W101" s="34"/>
      <c r="X101" s="32"/>
      <c r="Y101" s="371"/>
      <c r="Z101" s="11"/>
      <c r="AA101" s="7"/>
      <c r="AB101" s="7"/>
      <c r="AC101" s="7"/>
      <c r="AD101" s="30"/>
      <c r="AE101" s="32"/>
      <c r="AF101" s="7"/>
      <c r="AG101" s="478"/>
      <c r="AH101" s="32"/>
      <c r="AI101" s="32"/>
      <c r="AJ101" s="32"/>
      <c r="AK101" s="32"/>
      <c r="AL101" s="32"/>
      <c r="AM101" s="62"/>
      <c r="AN101" s="11"/>
      <c r="AO101" s="7"/>
      <c r="AP101" s="7"/>
      <c r="AQ101" s="7"/>
      <c r="AR101" s="7"/>
      <c r="AS101" s="7"/>
      <c r="AT101" s="371"/>
      <c r="AU101" s="11"/>
      <c r="AV101" s="7"/>
      <c r="AW101" s="7"/>
      <c r="AX101" s="7"/>
      <c r="AY101" s="7"/>
      <c r="AZ101" s="7"/>
      <c r="BA101" s="371"/>
      <c r="BB101" s="11"/>
      <c r="BC101" s="7"/>
      <c r="BD101" s="7"/>
      <c r="BE101" s="7"/>
      <c r="BF101" s="7"/>
      <c r="BG101" s="11"/>
      <c r="BH101" s="7"/>
      <c r="BI101" s="7"/>
      <c r="BJ101" s="7"/>
      <c r="BK101" s="371"/>
      <c r="BL101" s="11"/>
      <c r="BM101" s="7"/>
      <c r="BN101" s="7"/>
      <c r="BO101" s="7"/>
      <c r="BP101" s="7"/>
      <c r="BQ101" s="11" t="s">
        <v>210</v>
      </c>
      <c r="BR101" s="62" t="s">
        <v>210</v>
      </c>
      <c r="BS101" s="1"/>
      <c r="BT101" s="1"/>
      <c r="BU101" s="1"/>
      <c r="BV101" s="1"/>
      <c r="BW101" s="1"/>
      <c r="CI101" s="14"/>
      <c r="CJ101" s="24" t="str">
        <f t="shared" si="11"/>
        <v/>
      </c>
      <c r="CK101" s="25" t="str">
        <f t="shared" si="12"/>
        <v/>
      </c>
      <c r="CL101" s="25" t="str">
        <f t="shared" si="13"/>
        <v/>
      </c>
      <c r="CM101" s="24" t="str">
        <f t="shared" si="14"/>
        <v/>
      </c>
      <c r="CN101" s="25" t="str">
        <f t="shared" si="15"/>
        <v/>
      </c>
      <c r="CO101" s="24" t="e">
        <f>IF(AND(#REF!="",#REF!="",#REF!="",#REF!=""),"",SUM(#REF!,#REF!,#REF!,#REF!,#REF!))</f>
        <v>#REF!</v>
      </c>
      <c r="CP101" s="25" t="str">
        <f t="shared" si="16"/>
        <v/>
      </c>
      <c r="CQ101" s="24" t="str">
        <f t="shared" si="17"/>
        <v/>
      </c>
      <c r="CR101" s="25" t="str">
        <f t="shared" si="18"/>
        <v/>
      </c>
      <c r="CS101" s="24" t="str">
        <f t="shared" si="19"/>
        <v/>
      </c>
      <c r="CT101" s="25" t="str">
        <f t="shared" si="20"/>
        <v/>
      </c>
      <c r="CU101" s="24" t="e">
        <f>IF(AND(#REF!="",#REF!="",#REF!="",#REF!=""),"",SUM(#REF!,#REF!,#REF!,#REF!,#REF!))</f>
        <v>#REF!</v>
      </c>
      <c r="CV101" s="25" t="str">
        <f t="shared" si="21"/>
        <v/>
      </c>
      <c r="CW101" s="22"/>
      <c r="CX101" s="22"/>
    </row>
    <row r="102" spans="1:102">
      <c r="A102" s="233">
        <v>96</v>
      </c>
      <c r="B102" s="234"/>
      <c r="C102" s="235"/>
      <c r="D102" s="236"/>
      <c r="E102" s="237"/>
      <c r="F102" s="238"/>
      <c r="G102" s="238"/>
      <c r="H102" s="239"/>
      <c r="I102" s="240"/>
      <c r="J102" s="241"/>
      <c r="K102" s="242"/>
      <c r="L102" s="11"/>
      <c r="M102" s="7"/>
      <c r="N102" s="7"/>
      <c r="O102" s="7"/>
      <c r="P102" s="30"/>
      <c r="Q102" s="32"/>
      <c r="R102" s="371"/>
      <c r="S102" s="476"/>
      <c r="T102" s="477"/>
      <c r="U102" s="477"/>
      <c r="V102" s="7"/>
      <c r="W102" s="34"/>
      <c r="X102" s="32"/>
      <c r="Y102" s="371"/>
      <c r="Z102" s="11"/>
      <c r="AA102" s="7"/>
      <c r="AB102" s="7"/>
      <c r="AC102" s="7"/>
      <c r="AD102" s="30"/>
      <c r="AE102" s="32"/>
      <c r="AF102" s="7"/>
      <c r="AG102" s="478"/>
      <c r="AH102" s="32"/>
      <c r="AI102" s="32"/>
      <c r="AJ102" s="32"/>
      <c r="AK102" s="32"/>
      <c r="AL102" s="32"/>
      <c r="AM102" s="62"/>
      <c r="AN102" s="11"/>
      <c r="AO102" s="7"/>
      <c r="AP102" s="7"/>
      <c r="AQ102" s="7"/>
      <c r="AR102" s="7"/>
      <c r="AS102" s="7"/>
      <c r="AT102" s="371"/>
      <c r="AU102" s="11"/>
      <c r="AV102" s="7"/>
      <c r="AW102" s="7"/>
      <c r="AX102" s="7"/>
      <c r="AY102" s="7"/>
      <c r="AZ102" s="7"/>
      <c r="BA102" s="371"/>
      <c r="BB102" s="11"/>
      <c r="BC102" s="7"/>
      <c r="BD102" s="7"/>
      <c r="BE102" s="7"/>
      <c r="BF102" s="7"/>
      <c r="BG102" s="11"/>
      <c r="BH102" s="7"/>
      <c r="BI102" s="7"/>
      <c r="BJ102" s="7"/>
      <c r="BK102" s="371"/>
      <c r="BL102" s="11"/>
      <c r="BM102" s="7"/>
      <c r="BN102" s="7"/>
      <c r="BO102" s="7"/>
      <c r="BP102" s="7"/>
      <c r="BQ102" s="11" t="s">
        <v>210</v>
      </c>
      <c r="BR102" s="62" t="s">
        <v>210</v>
      </c>
      <c r="BS102" s="1"/>
      <c r="BT102" s="1"/>
      <c r="BU102" s="1"/>
      <c r="BV102" s="1"/>
      <c r="BW102" s="1"/>
      <c r="CI102" s="14"/>
      <c r="CJ102" s="24" t="str">
        <f t="shared" si="11"/>
        <v/>
      </c>
      <c r="CK102" s="25" t="str">
        <f t="shared" si="12"/>
        <v/>
      </c>
      <c r="CL102" s="25" t="str">
        <f t="shared" si="13"/>
        <v/>
      </c>
      <c r="CM102" s="24" t="str">
        <f t="shared" si="14"/>
        <v/>
      </c>
      <c r="CN102" s="25" t="str">
        <f t="shared" si="15"/>
        <v/>
      </c>
      <c r="CO102" s="24" t="e">
        <f>IF(AND(#REF!="",#REF!="",#REF!="",#REF!=""),"",SUM(#REF!,#REF!,#REF!,#REF!,#REF!))</f>
        <v>#REF!</v>
      </c>
      <c r="CP102" s="25" t="str">
        <f t="shared" si="16"/>
        <v/>
      </c>
      <c r="CQ102" s="24" t="str">
        <f t="shared" si="17"/>
        <v/>
      </c>
      <c r="CR102" s="25" t="str">
        <f t="shared" si="18"/>
        <v/>
      </c>
      <c r="CS102" s="24" t="str">
        <f t="shared" si="19"/>
        <v/>
      </c>
      <c r="CT102" s="25" t="str">
        <f t="shared" si="20"/>
        <v/>
      </c>
      <c r="CU102" s="24" t="e">
        <f>IF(AND(#REF!="",#REF!="",#REF!="",#REF!=""),"",SUM(#REF!,#REF!,#REF!,#REF!,#REF!))</f>
        <v>#REF!</v>
      </c>
      <c r="CV102" s="25" t="str">
        <f t="shared" si="21"/>
        <v/>
      </c>
      <c r="CW102" s="22"/>
      <c r="CX102" s="22"/>
    </row>
    <row r="103" spans="1:102">
      <c r="A103" s="233">
        <v>97</v>
      </c>
      <c r="B103" s="234"/>
      <c r="C103" s="235"/>
      <c r="D103" s="236"/>
      <c r="E103" s="237"/>
      <c r="F103" s="238"/>
      <c r="G103" s="238"/>
      <c r="H103" s="239"/>
      <c r="I103" s="240"/>
      <c r="J103" s="241"/>
      <c r="K103" s="242"/>
      <c r="L103" s="11"/>
      <c r="M103" s="7"/>
      <c r="N103" s="7"/>
      <c r="O103" s="7"/>
      <c r="P103" s="30"/>
      <c r="Q103" s="32"/>
      <c r="R103" s="371"/>
      <c r="S103" s="476"/>
      <c r="T103" s="477"/>
      <c r="U103" s="477"/>
      <c r="V103" s="7"/>
      <c r="W103" s="34"/>
      <c r="X103" s="32"/>
      <c r="Y103" s="371"/>
      <c r="Z103" s="11"/>
      <c r="AA103" s="7"/>
      <c r="AB103" s="7"/>
      <c r="AC103" s="7"/>
      <c r="AD103" s="30"/>
      <c r="AE103" s="32"/>
      <c r="AF103" s="7"/>
      <c r="AG103" s="478"/>
      <c r="AH103" s="32"/>
      <c r="AI103" s="32"/>
      <c r="AJ103" s="32"/>
      <c r="AK103" s="32"/>
      <c r="AL103" s="32"/>
      <c r="AM103" s="62"/>
      <c r="AN103" s="11"/>
      <c r="AO103" s="7"/>
      <c r="AP103" s="7"/>
      <c r="AQ103" s="7"/>
      <c r="AR103" s="7"/>
      <c r="AS103" s="7"/>
      <c r="AT103" s="371"/>
      <c r="AU103" s="11"/>
      <c r="AV103" s="7"/>
      <c r="AW103" s="7"/>
      <c r="AX103" s="7"/>
      <c r="AY103" s="7"/>
      <c r="AZ103" s="7"/>
      <c r="BA103" s="371"/>
      <c r="BB103" s="11"/>
      <c r="BC103" s="7"/>
      <c r="BD103" s="7"/>
      <c r="BE103" s="7"/>
      <c r="BF103" s="7"/>
      <c r="BG103" s="11"/>
      <c r="BH103" s="7"/>
      <c r="BI103" s="7"/>
      <c r="BJ103" s="7"/>
      <c r="BK103" s="371"/>
      <c r="BL103" s="11"/>
      <c r="BM103" s="7"/>
      <c r="BN103" s="7"/>
      <c r="BO103" s="7"/>
      <c r="BP103" s="7"/>
      <c r="BQ103" s="11" t="s">
        <v>210</v>
      </c>
      <c r="BR103" s="62" t="s">
        <v>210</v>
      </c>
      <c r="BS103" s="1"/>
      <c r="BT103" s="1"/>
      <c r="BU103" s="1"/>
      <c r="BV103" s="1"/>
      <c r="BW103" s="1"/>
      <c r="CI103" s="14"/>
      <c r="CJ103" s="24" t="str">
        <f t="shared" si="11"/>
        <v/>
      </c>
      <c r="CK103" s="25" t="str">
        <f t="shared" si="12"/>
        <v/>
      </c>
      <c r="CL103" s="25" t="str">
        <f t="shared" si="13"/>
        <v/>
      </c>
      <c r="CM103" s="24" t="str">
        <f t="shared" si="14"/>
        <v/>
      </c>
      <c r="CN103" s="25" t="str">
        <f t="shared" si="15"/>
        <v/>
      </c>
      <c r="CO103" s="24" t="e">
        <f>IF(AND(#REF!="",#REF!="",#REF!="",#REF!=""),"",SUM(#REF!,#REF!,#REF!,#REF!,#REF!))</f>
        <v>#REF!</v>
      </c>
      <c r="CP103" s="25" t="str">
        <f t="shared" si="16"/>
        <v/>
      </c>
      <c r="CQ103" s="24" t="str">
        <f t="shared" si="17"/>
        <v/>
      </c>
      <c r="CR103" s="25" t="str">
        <f t="shared" si="18"/>
        <v/>
      </c>
      <c r="CS103" s="24" t="str">
        <f t="shared" si="19"/>
        <v/>
      </c>
      <c r="CT103" s="25" t="str">
        <f t="shared" si="20"/>
        <v/>
      </c>
      <c r="CU103" s="24" t="e">
        <f>IF(AND(#REF!="",#REF!="",#REF!="",#REF!=""),"",SUM(#REF!,#REF!,#REF!,#REF!,#REF!))</f>
        <v>#REF!</v>
      </c>
      <c r="CV103" s="25" t="str">
        <f t="shared" si="21"/>
        <v/>
      </c>
      <c r="CW103" s="22"/>
      <c r="CX103" s="22"/>
    </row>
    <row r="104" spans="1:102">
      <c r="A104" s="233">
        <v>98</v>
      </c>
      <c r="B104" s="234"/>
      <c r="C104" s="235"/>
      <c r="D104" s="236"/>
      <c r="E104" s="237"/>
      <c r="F104" s="238"/>
      <c r="G104" s="238"/>
      <c r="H104" s="239"/>
      <c r="I104" s="240"/>
      <c r="J104" s="241"/>
      <c r="K104" s="242"/>
      <c r="L104" s="11"/>
      <c r="M104" s="7"/>
      <c r="N104" s="7"/>
      <c r="O104" s="7"/>
      <c r="P104" s="30"/>
      <c r="Q104" s="32"/>
      <c r="R104" s="371"/>
      <c r="S104" s="476"/>
      <c r="T104" s="477"/>
      <c r="U104" s="477"/>
      <c r="V104" s="7"/>
      <c r="W104" s="34"/>
      <c r="X104" s="32"/>
      <c r="Y104" s="371"/>
      <c r="Z104" s="11"/>
      <c r="AA104" s="7"/>
      <c r="AB104" s="7"/>
      <c r="AC104" s="7"/>
      <c r="AD104" s="30"/>
      <c r="AE104" s="32"/>
      <c r="AF104" s="7"/>
      <c r="AG104" s="478"/>
      <c r="AH104" s="32"/>
      <c r="AI104" s="32"/>
      <c r="AJ104" s="32"/>
      <c r="AK104" s="32"/>
      <c r="AL104" s="32"/>
      <c r="AM104" s="62"/>
      <c r="AN104" s="11"/>
      <c r="AO104" s="7"/>
      <c r="AP104" s="7"/>
      <c r="AQ104" s="7"/>
      <c r="AR104" s="7"/>
      <c r="AS104" s="7"/>
      <c r="AT104" s="371"/>
      <c r="AU104" s="11"/>
      <c r="AV104" s="7"/>
      <c r="AW104" s="7"/>
      <c r="AX104" s="7"/>
      <c r="AY104" s="7"/>
      <c r="AZ104" s="7"/>
      <c r="BA104" s="371"/>
      <c r="BB104" s="11"/>
      <c r="BC104" s="7"/>
      <c r="BD104" s="7"/>
      <c r="BE104" s="7"/>
      <c r="BF104" s="7"/>
      <c r="BG104" s="11"/>
      <c r="BH104" s="7"/>
      <c r="BI104" s="7"/>
      <c r="BJ104" s="7"/>
      <c r="BK104" s="371"/>
      <c r="BL104" s="11"/>
      <c r="BM104" s="7"/>
      <c r="BN104" s="7"/>
      <c r="BO104" s="7"/>
      <c r="BP104" s="7"/>
      <c r="BQ104" s="11" t="s">
        <v>210</v>
      </c>
      <c r="BR104" s="62" t="s">
        <v>210</v>
      </c>
      <c r="BS104" s="1"/>
      <c r="BT104" s="1"/>
      <c r="BU104" s="1"/>
      <c r="BV104" s="1"/>
      <c r="BW104" s="1"/>
      <c r="CI104" s="14"/>
      <c r="CJ104" s="24" t="str">
        <f t="shared" si="11"/>
        <v/>
      </c>
      <c r="CK104" s="25" t="str">
        <f t="shared" si="12"/>
        <v/>
      </c>
      <c r="CL104" s="25" t="str">
        <f t="shared" si="13"/>
        <v/>
      </c>
      <c r="CM104" s="24" t="str">
        <f t="shared" si="14"/>
        <v/>
      </c>
      <c r="CN104" s="25" t="str">
        <f t="shared" si="15"/>
        <v/>
      </c>
      <c r="CO104" s="24" t="e">
        <f>IF(AND(#REF!="",#REF!="",#REF!="",#REF!=""),"",SUM(#REF!,#REF!,#REF!,#REF!,#REF!))</f>
        <v>#REF!</v>
      </c>
      <c r="CP104" s="25" t="str">
        <f t="shared" si="16"/>
        <v/>
      </c>
      <c r="CQ104" s="24" t="str">
        <f t="shared" si="17"/>
        <v/>
      </c>
      <c r="CR104" s="25" t="str">
        <f t="shared" si="18"/>
        <v/>
      </c>
      <c r="CS104" s="24" t="str">
        <f t="shared" si="19"/>
        <v/>
      </c>
      <c r="CT104" s="25" t="str">
        <f t="shared" si="20"/>
        <v/>
      </c>
      <c r="CU104" s="24" t="e">
        <f>IF(AND(#REF!="",#REF!="",#REF!="",#REF!=""),"",SUM(#REF!,#REF!,#REF!,#REF!,#REF!))</f>
        <v>#REF!</v>
      </c>
      <c r="CV104" s="25" t="str">
        <f t="shared" si="21"/>
        <v/>
      </c>
      <c r="CW104" s="22"/>
      <c r="CX104" s="22"/>
    </row>
    <row r="105" spans="1:102">
      <c r="A105" s="233">
        <v>99</v>
      </c>
      <c r="B105" s="234"/>
      <c r="C105" s="235"/>
      <c r="D105" s="236"/>
      <c r="E105" s="237"/>
      <c r="F105" s="238"/>
      <c r="G105" s="238"/>
      <c r="H105" s="239"/>
      <c r="I105" s="240"/>
      <c r="J105" s="241"/>
      <c r="K105" s="242"/>
      <c r="L105" s="11"/>
      <c r="M105" s="7"/>
      <c r="N105" s="7"/>
      <c r="O105" s="7"/>
      <c r="P105" s="30"/>
      <c r="Q105" s="32"/>
      <c r="R105" s="371"/>
      <c r="S105" s="476"/>
      <c r="T105" s="477"/>
      <c r="U105" s="477"/>
      <c r="V105" s="7"/>
      <c r="W105" s="34"/>
      <c r="X105" s="32"/>
      <c r="Y105" s="371"/>
      <c r="Z105" s="11"/>
      <c r="AA105" s="7"/>
      <c r="AB105" s="7"/>
      <c r="AC105" s="7"/>
      <c r="AD105" s="30"/>
      <c r="AE105" s="32"/>
      <c r="AF105" s="7"/>
      <c r="AG105" s="478"/>
      <c r="AH105" s="32"/>
      <c r="AI105" s="32"/>
      <c r="AJ105" s="32"/>
      <c r="AK105" s="32"/>
      <c r="AL105" s="32"/>
      <c r="AM105" s="62"/>
      <c r="AN105" s="11"/>
      <c r="AO105" s="7"/>
      <c r="AP105" s="7"/>
      <c r="AQ105" s="7"/>
      <c r="AR105" s="7"/>
      <c r="AS105" s="7"/>
      <c r="AT105" s="371"/>
      <c r="AU105" s="11"/>
      <c r="AV105" s="7"/>
      <c r="AW105" s="7"/>
      <c r="AX105" s="7"/>
      <c r="AY105" s="7"/>
      <c r="AZ105" s="7"/>
      <c r="BA105" s="371"/>
      <c r="BB105" s="11"/>
      <c r="BC105" s="7"/>
      <c r="BD105" s="7"/>
      <c r="BE105" s="7"/>
      <c r="BF105" s="7"/>
      <c r="BG105" s="11"/>
      <c r="BH105" s="7"/>
      <c r="BI105" s="7"/>
      <c r="BJ105" s="7"/>
      <c r="BK105" s="371"/>
      <c r="BL105" s="11"/>
      <c r="BM105" s="7"/>
      <c r="BN105" s="7"/>
      <c r="BO105" s="7"/>
      <c r="BP105" s="7"/>
      <c r="BQ105" s="11" t="s">
        <v>210</v>
      </c>
      <c r="BR105" s="62" t="s">
        <v>210</v>
      </c>
      <c r="BS105" s="1"/>
      <c r="BT105" s="1"/>
      <c r="BU105" s="1"/>
      <c r="BV105" s="1"/>
      <c r="BW105" s="1"/>
      <c r="CI105" s="14"/>
      <c r="CJ105" s="24" t="str">
        <f t="shared" si="11"/>
        <v/>
      </c>
      <c r="CK105" s="25" t="str">
        <f t="shared" si="12"/>
        <v/>
      </c>
      <c r="CL105" s="25" t="str">
        <f t="shared" si="13"/>
        <v/>
      </c>
      <c r="CM105" s="24" t="str">
        <f t="shared" si="14"/>
        <v/>
      </c>
      <c r="CN105" s="25" t="str">
        <f t="shared" si="15"/>
        <v/>
      </c>
      <c r="CO105" s="24" t="e">
        <f>IF(AND(#REF!="",#REF!="",#REF!="",#REF!=""),"",SUM(#REF!,#REF!,#REF!,#REF!,#REF!))</f>
        <v>#REF!</v>
      </c>
      <c r="CP105" s="25" t="str">
        <f t="shared" si="16"/>
        <v/>
      </c>
      <c r="CQ105" s="24" t="str">
        <f t="shared" si="17"/>
        <v/>
      </c>
      <c r="CR105" s="25" t="str">
        <f t="shared" si="18"/>
        <v/>
      </c>
      <c r="CS105" s="24" t="str">
        <f t="shared" si="19"/>
        <v/>
      </c>
      <c r="CT105" s="25" t="str">
        <f t="shared" si="20"/>
        <v/>
      </c>
      <c r="CU105" s="24" t="e">
        <f>IF(AND(#REF!="",#REF!="",#REF!="",#REF!=""),"",SUM(#REF!,#REF!,#REF!,#REF!,#REF!))</f>
        <v>#REF!</v>
      </c>
      <c r="CV105" s="25" t="str">
        <f t="shared" si="21"/>
        <v/>
      </c>
      <c r="CW105" s="22"/>
      <c r="CX105" s="22"/>
    </row>
    <row r="106" spans="1:102">
      <c r="A106" s="233">
        <v>100</v>
      </c>
      <c r="B106" s="234"/>
      <c r="C106" s="235"/>
      <c r="D106" s="236"/>
      <c r="E106" s="237"/>
      <c r="F106" s="238"/>
      <c r="G106" s="238"/>
      <c r="H106" s="239"/>
      <c r="I106" s="240"/>
      <c r="J106" s="241"/>
      <c r="K106" s="242"/>
      <c r="L106" s="11"/>
      <c r="M106" s="7"/>
      <c r="N106" s="7"/>
      <c r="O106" s="7"/>
      <c r="P106" s="30"/>
      <c r="Q106" s="32"/>
      <c r="R106" s="371"/>
      <c r="S106" s="476"/>
      <c r="T106" s="477"/>
      <c r="U106" s="477"/>
      <c r="V106" s="7"/>
      <c r="W106" s="34"/>
      <c r="X106" s="32"/>
      <c r="Y106" s="371"/>
      <c r="Z106" s="11"/>
      <c r="AA106" s="7"/>
      <c r="AB106" s="7"/>
      <c r="AC106" s="7"/>
      <c r="AD106" s="30"/>
      <c r="AE106" s="32"/>
      <c r="AF106" s="7"/>
      <c r="AG106" s="478"/>
      <c r="AH106" s="32"/>
      <c r="AI106" s="32"/>
      <c r="AJ106" s="32"/>
      <c r="AK106" s="32"/>
      <c r="AL106" s="32"/>
      <c r="AM106" s="62"/>
      <c r="AN106" s="11"/>
      <c r="AO106" s="7"/>
      <c r="AP106" s="7"/>
      <c r="AQ106" s="7"/>
      <c r="AR106" s="7"/>
      <c r="AS106" s="7"/>
      <c r="AT106" s="371"/>
      <c r="AU106" s="11"/>
      <c r="AV106" s="7"/>
      <c r="AW106" s="7"/>
      <c r="AX106" s="7"/>
      <c r="AY106" s="7"/>
      <c r="AZ106" s="7"/>
      <c r="BA106" s="371"/>
      <c r="BB106" s="11"/>
      <c r="BC106" s="7"/>
      <c r="BD106" s="7"/>
      <c r="BE106" s="7"/>
      <c r="BF106" s="7"/>
      <c r="BG106" s="11"/>
      <c r="BH106" s="7"/>
      <c r="BI106" s="7"/>
      <c r="BJ106" s="7"/>
      <c r="BK106" s="371"/>
      <c r="BL106" s="11"/>
      <c r="BM106" s="7"/>
      <c r="BN106" s="7"/>
      <c r="BO106" s="7"/>
      <c r="BP106" s="7"/>
      <c r="BQ106" s="11" t="s">
        <v>210</v>
      </c>
      <c r="BR106" s="62" t="s">
        <v>210</v>
      </c>
      <c r="BS106" s="1"/>
      <c r="BT106" s="1"/>
      <c r="BU106" s="1"/>
      <c r="BV106" s="1"/>
      <c r="BW106" s="1"/>
      <c r="CI106" s="14"/>
      <c r="CJ106" s="24" t="str">
        <f t="shared" si="11"/>
        <v/>
      </c>
      <c r="CK106" s="25" t="str">
        <f t="shared" si="12"/>
        <v/>
      </c>
      <c r="CL106" s="25" t="str">
        <f t="shared" si="13"/>
        <v/>
      </c>
      <c r="CM106" s="24" t="str">
        <f t="shared" si="14"/>
        <v/>
      </c>
      <c r="CN106" s="25" t="str">
        <f t="shared" si="15"/>
        <v/>
      </c>
      <c r="CO106" s="24" t="e">
        <f>IF(AND(#REF!="",#REF!="",#REF!="",#REF!=""),"",SUM(#REF!,#REF!,#REF!,#REF!,#REF!))</f>
        <v>#REF!</v>
      </c>
      <c r="CP106" s="25" t="str">
        <f t="shared" si="16"/>
        <v/>
      </c>
      <c r="CQ106" s="24" t="str">
        <f t="shared" si="17"/>
        <v/>
      </c>
      <c r="CR106" s="25" t="str">
        <f t="shared" si="18"/>
        <v/>
      </c>
      <c r="CS106" s="24" t="str">
        <f t="shared" si="19"/>
        <v/>
      </c>
      <c r="CT106" s="25" t="str">
        <f t="shared" si="20"/>
        <v/>
      </c>
      <c r="CU106" s="24" t="e">
        <f>IF(AND(#REF!="",#REF!="",#REF!="",#REF!=""),"",SUM(#REF!,#REF!,#REF!,#REF!,#REF!))</f>
        <v>#REF!</v>
      </c>
      <c r="CV106" s="25" t="str">
        <f t="shared" si="21"/>
        <v/>
      </c>
      <c r="CW106" s="22"/>
      <c r="CX106" s="22"/>
    </row>
    <row r="107" spans="1:102">
      <c r="A107" s="233">
        <v>101</v>
      </c>
      <c r="B107" s="234"/>
      <c r="C107" s="235"/>
      <c r="D107" s="236"/>
      <c r="E107" s="237"/>
      <c r="F107" s="238"/>
      <c r="G107" s="238"/>
      <c r="H107" s="239"/>
      <c r="I107" s="240"/>
      <c r="J107" s="241"/>
      <c r="K107" s="242"/>
      <c r="L107" s="11"/>
      <c r="M107" s="7"/>
      <c r="N107" s="7"/>
      <c r="O107" s="7"/>
      <c r="P107" s="30"/>
      <c r="Q107" s="32"/>
      <c r="R107" s="371"/>
      <c r="S107" s="476"/>
      <c r="T107" s="477"/>
      <c r="U107" s="477"/>
      <c r="V107" s="7"/>
      <c r="W107" s="34"/>
      <c r="X107" s="32"/>
      <c r="Y107" s="371"/>
      <c r="Z107" s="11"/>
      <c r="AA107" s="7"/>
      <c r="AB107" s="7"/>
      <c r="AC107" s="7"/>
      <c r="AD107" s="30"/>
      <c r="AE107" s="32"/>
      <c r="AF107" s="7"/>
      <c r="AG107" s="478"/>
      <c r="AH107" s="32"/>
      <c r="AI107" s="32"/>
      <c r="AJ107" s="32"/>
      <c r="AK107" s="32"/>
      <c r="AL107" s="32"/>
      <c r="AM107" s="62"/>
      <c r="AN107" s="11"/>
      <c r="AO107" s="7"/>
      <c r="AP107" s="7"/>
      <c r="AQ107" s="7"/>
      <c r="AR107" s="7"/>
      <c r="AS107" s="7"/>
      <c r="AT107" s="371"/>
      <c r="AU107" s="11"/>
      <c r="AV107" s="7"/>
      <c r="AW107" s="7"/>
      <c r="AX107" s="7"/>
      <c r="AY107" s="7"/>
      <c r="AZ107" s="7"/>
      <c r="BA107" s="371"/>
      <c r="BB107" s="11"/>
      <c r="BC107" s="7"/>
      <c r="BD107" s="7"/>
      <c r="BE107" s="7"/>
      <c r="BF107" s="7"/>
      <c r="BG107" s="11"/>
      <c r="BH107" s="7"/>
      <c r="BI107" s="7"/>
      <c r="BJ107" s="7"/>
      <c r="BK107" s="371"/>
      <c r="BL107" s="11"/>
      <c r="BM107" s="7"/>
      <c r="BN107" s="7"/>
      <c r="BO107" s="7"/>
      <c r="BP107" s="7"/>
      <c r="BQ107" s="11" t="s">
        <v>210</v>
      </c>
      <c r="BR107" s="62" t="s">
        <v>210</v>
      </c>
      <c r="BS107" s="1"/>
      <c r="BT107" s="1"/>
      <c r="BU107" s="1"/>
      <c r="BV107" s="1"/>
      <c r="BW107" s="1"/>
      <c r="CI107" s="14"/>
      <c r="CJ107" s="24" t="str">
        <f t="shared" si="11"/>
        <v/>
      </c>
      <c r="CK107" s="25" t="str">
        <f t="shared" si="12"/>
        <v/>
      </c>
      <c r="CL107" s="25" t="str">
        <f t="shared" si="13"/>
        <v/>
      </c>
      <c r="CM107" s="24" t="str">
        <f t="shared" si="14"/>
        <v/>
      </c>
      <c r="CN107" s="25" t="str">
        <f t="shared" si="15"/>
        <v/>
      </c>
      <c r="CO107" s="24" t="e">
        <f>IF(AND(#REF!="",#REF!="",#REF!="",#REF!=""),"",SUM(#REF!,#REF!,#REF!,#REF!,#REF!))</f>
        <v>#REF!</v>
      </c>
      <c r="CP107" s="25" t="str">
        <f t="shared" si="16"/>
        <v/>
      </c>
      <c r="CQ107" s="24" t="str">
        <f t="shared" si="17"/>
        <v/>
      </c>
      <c r="CR107" s="25" t="str">
        <f t="shared" si="18"/>
        <v/>
      </c>
      <c r="CS107" s="24" t="str">
        <f t="shared" si="19"/>
        <v/>
      </c>
      <c r="CT107" s="25" t="str">
        <f t="shared" si="20"/>
        <v/>
      </c>
      <c r="CU107" s="24" t="e">
        <f>IF(AND(#REF!="",#REF!="",#REF!="",#REF!=""),"",SUM(#REF!,#REF!,#REF!,#REF!,#REF!))</f>
        <v>#REF!</v>
      </c>
      <c r="CV107" s="25" t="str">
        <f t="shared" si="21"/>
        <v/>
      </c>
      <c r="CW107" s="22"/>
      <c r="CX107" s="22"/>
    </row>
    <row r="108" spans="1:102">
      <c r="A108" s="233">
        <v>102</v>
      </c>
      <c r="B108" s="234"/>
      <c r="C108" s="235"/>
      <c r="D108" s="236"/>
      <c r="E108" s="237"/>
      <c r="F108" s="238"/>
      <c r="G108" s="238"/>
      <c r="H108" s="239"/>
      <c r="I108" s="240"/>
      <c r="J108" s="241"/>
      <c r="K108" s="242"/>
      <c r="L108" s="11"/>
      <c r="M108" s="7"/>
      <c r="N108" s="7"/>
      <c r="O108" s="7"/>
      <c r="P108" s="30"/>
      <c r="Q108" s="32"/>
      <c r="R108" s="371"/>
      <c r="S108" s="476"/>
      <c r="T108" s="477"/>
      <c r="U108" s="477"/>
      <c r="V108" s="7"/>
      <c r="W108" s="34"/>
      <c r="X108" s="32"/>
      <c r="Y108" s="371"/>
      <c r="Z108" s="11"/>
      <c r="AA108" s="7"/>
      <c r="AB108" s="7"/>
      <c r="AC108" s="7"/>
      <c r="AD108" s="30"/>
      <c r="AE108" s="32"/>
      <c r="AF108" s="7"/>
      <c r="AG108" s="478"/>
      <c r="AH108" s="32"/>
      <c r="AI108" s="32"/>
      <c r="AJ108" s="32"/>
      <c r="AK108" s="32"/>
      <c r="AL108" s="32"/>
      <c r="AM108" s="62"/>
      <c r="AN108" s="11"/>
      <c r="AO108" s="7"/>
      <c r="AP108" s="7"/>
      <c r="AQ108" s="7"/>
      <c r="AR108" s="7"/>
      <c r="AS108" s="7"/>
      <c r="AT108" s="371"/>
      <c r="AU108" s="11"/>
      <c r="AV108" s="7"/>
      <c r="AW108" s="7"/>
      <c r="AX108" s="7"/>
      <c r="AY108" s="7"/>
      <c r="AZ108" s="7"/>
      <c r="BA108" s="371"/>
      <c r="BB108" s="11"/>
      <c r="BC108" s="7"/>
      <c r="BD108" s="7"/>
      <c r="BE108" s="7"/>
      <c r="BF108" s="7"/>
      <c r="BG108" s="11"/>
      <c r="BH108" s="7"/>
      <c r="BI108" s="7"/>
      <c r="BJ108" s="7"/>
      <c r="BK108" s="371"/>
      <c r="BL108" s="11"/>
      <c r="BM108" s="7"/>
      <c r="BN108" s="7"/>
      <c r="BO108" s="7"/>
      <c r="BP108" s="7"/>
      <c r="BQ108" s="11" t="s">
        <v>210</v>
      </c>
      <c r="BR108" s="62" t="s">
        <v>210</v>
      </c>
      <c r="BS108" s="1"/>
      <c r="BT108" s="1"/>
      <c r="BU108" s="1"/>
      <c r="BV108" s="1"/>
      <c r="BW108" s="1"/>
      <c r="CI108" s="14"/>
      <c r="CJ108" s="24" t="str">
        <f t="shared" si="11"/>
        <v/>
      </c>
      <c r="CK108" s="25" t="str">
        <f t="shared" si="12"/>
        <v/>
      </c>
      <c r="CL108" s="25" t="str">
        <f t="shared" si="13"/>
        <v/>
      </c>
      <c r="CM108" s="24" t="str">
        <f t="shared" si="14"/>
        <v/>
      </c>
      <c r="CN108" s="25" t="str">
        <f t="shared" si="15"/>
        <v/>
      </c>
      <c r="CO108" s="24" t="e">
        <f>IF(AND(#REF!="",#REF!="",#REF!="",#REF!=""),"",SUM(#REF!,#REF!,#REF!,#REF!,#REF!))</f>
        <v>#REF!</v>
      </c>
      <c r="CP108" s="25" t="str">
        <f t="shared" si="16"/>
        <v/>
      </c>
      <c r="CQ108" s="24" t="str">
        <f t="shared" si="17"/>
        <v/>
      </c>
      <c r="CR108" s="25" t="str">
        <f t="shared" si="18"/>
        <v/>
      </c>
      <c r="CS108" s="24" t="str">
        <f t="shared" si="19"/>
        <v/>
      </c>
      <c r="CT108" s="25" t="str">
        <f t="shared" si="20"/>
        <v/>
      </c>
      <c r="CU108" s="24" t="e">
        <f>IF(AND(#REF!="",#REF!="",#REF!="",#REF!=""),"",SUM(#REF!,#REF!,#REF!,#REF!,#REF!))</f>
        <v>#REF!</v>
      </c>
      <c r="CV108" s="25" t="str">
        <f t="shared" si="21"/>
        <v/>
      </c>
      <c r="CW108" s="22"/>
      <c r="CX108" s="22"/>
    </row>
    <row r="109" spans="1:102">
      <c r="A109" s="233">
        <v>103</v>
      </c>
      <c r="B109" s="234"/>
      <c r="C109" s="235"/>
      <c r="D109" s="236"/>
      <c r="E109" s="237"/>
      <c r="F109" s="238"/>
      <c r="G109" s="238"/>
      <c r="H109" s="239"/>
      <c r="I109" s="240"/>
      <c r="J109" s="241"/>
      <c r="K109" s="242"/>
      <c r="L109" s="11"/>
      <c r="M109" s="7"/>
      <c r="N109" s="7"/>
      <c r="O109" s="7"/>
      <c r="P109" s="30"/>
      <c r="Q109" s="32"/>
      <c r="R109" s="371"/>
      <c r="S109" s="476"/>
      <c r="T109" s="477"/>
      <c r="U109" s="477"/>
      <c r="V109" s="7"/>
      <c r="W109" s="34"/>
      <c r="X109" s="32"/>
      <c r="Y109" s="371"/>
      <c r="Z109" s="11"/>
      <c r="AA109" s="7"/>
      <c r="AB109" s="7"/>
      <c r="AC109" s="7"/>
      <c r="AD109" s="30"/>
      <c r="AE109" s="32"/>
      <c r="AF109" s="7"/>
      <c r="AG109" s="478"/>
      <c r="AH109" s="32"/>
      <c r="AI109" s="32"/>
      <c r="AJ109" s="32"/>
      <c r="AK109" s="32"/>
      <c r="AL109" s="32"/>
      <c r="AM109" s="62"/>
      <c r="AN109" s="11"/>
      <c r="AO109" s="7"/>
      <c r="AP109" s="7"/>
      <c r="AQ109" s="7"/>
      <c r="AR109" s="7"/>
      <c r="AS109" s="7"/>
      <c r="AT109" s="371"/>
      <c r="AU109" s="11"/>
      <c r="AV109" s="7"/>
      <c r="AW109" s="7"/>
      <c r="AX109" s="7"/>
      <c r="AY109" s="7"/>
      <c r="AZ109" s="7"/>
      <c r="BA109" s="371"/>
      <c r="BB109" s="11"/>
      <c r="BC109" s="7"/>
      <c r="BD109" s="7"/>
      <c r="BE109" s="7"/>
      <c r="BF109" s="7"/>
      <c r="BG109" s="11"/>
      <c r="BH109" s="7"/>
      <c r="BI109" s="7"/>
      <c r="BJ109" s="7"/>
      <c r="BK109" s="371"/>
      <c r="BL109" s="11"/>
      <c r="BM109" s="7"/>
      <c r="BN109" s="7"/>
      <c r="BO109" s="7"/>
      <c r="BP109" s="7"/>
      <c r="BQ109" s="11" t="s">
        <v>210</v>
      </c>
      <c r="BR109" s="62" t="s">
        <v>210</v>
      </c>
      <c r="BS109" s="1"/>
      <c r="BT109" s="1"/>
      <c r="BU109" s="1"/>
      <c r="BV109" s="1"/>
      <c r="BW109" s="1"/>
      <c r="CI109" s="14"/>
      <c r="CJ109" s="24" t="str">
        <f t="shared" si="11"/>
        <v/>
      </c>
      <c r="CK109" s="25" t="str">
        <f t="shared" si="12"/>
        <v/>
      </c>
      <c r="CL109" s="25" t="str">
        <f t="shared" si="13"/>
        <v/>
      </c>
      <c r="CM109" s="24" t="str">
        <f t="shared" si="14"/>
        <v/>
      </c>
      <c r="CN109" s="25" t="str">
        <f t="shared" si="15"/>
        <v/>
      </c>
      <c r="CO109" s="24" t="e">
        <f>IF(AND(#REF!="",#REF!="",#REF!="",#REF!=""),"",SUM(#REF!,#REF!,#REF!,#REF!,#REF!))</f>
        <v>#REF!</v>
      </c>
      <c r="CP109" s="25" t="str">
        <f t="shared" si="16"/>
        <v/>
      </c>
      <c r="CQ109" s="24" t="str">
        <f t="shared" si="17"/>
        <v/>
      </c>
      <c r="CR109" s="25" t="str">
        <f t="shared" si="18"/>
        <v/>
      </c>
      <c r="CS109" s="24" t="str">
        <f t="shared" si="19"/>
        <v/>
      </c>
      <c r="CT109" s="25" t="str">
        <f t="shared" si="20"/>
        <v/>
      </c>
      <c r="CU109" s="24" t="e">
        <f>IF(AND(#REF!="",#REF!="",#REF!="",#REF!=""),"",SUM(#REF!,#REF!,#REF!,#REF!,#REF!))</f>
        <v>#REF!</v>
      </c>
      <c r="CV109" s="25" t="str">
        <f t="shared" si="21"/>
        <v/>
      </c>
      <c r="CW109" s="22"/>
      <c r="CX109" s="22"/>
    </row>
    <row r="110" spans="1:102">
      <c r="A110" s="233">
        <v>104</v>
      </c>
      <c r="B110" s="234"/>
      <c r="C110" s="235"/>
      <c r="D110" s="236"/>
      <c r="E110" s="237"/>
      <c r="F110" s="238"/>
      <c r="G110" s="238"/>
      <c r="H110" s="239"/>
      <c r="I110" s="240"/>
      <c r="J110" s="241"/>
      <c r="K110" s="242"/>
      <c r="L110" s="11"/>
      <c r="M110" s="7"/>
      <c r="N110" s="7"/>
      <c r="O110" s="7"/>
      <c r="P110" s="30"/>
      <c r="Q110" s="32"/>
      <c r="R110" s="371"/>
      <c r="S110" s="476"/>
      <c r="T110" s="477"/>
      <c r="U110" s="477"/>
      <c r="V110" s="7"/>
      <c r="W110" s="34"/>
      <c r="X110" s="32"/>
      <c r="Y110" s="371"/>
      <c r="Z110" s="11"/>
      <c r="AA110" s="7"/>
      <c r="AB110" s="7"/>
      <c r="AC110" s="7"/>
      <c r="AD110" s="30"/>
      <c r="AE110" s="32"/>
      <c r="AF110" s="7"/>
      <c r="AG110" s="478"/>
      <c r="AH110" s="32"/>
      <c r="AI110" s="32"/>
      <c r="AJ110" s="32"/>
      <c r="AK110" s="32"/>
      <c r="AL110" s="32"/>
      <c r="AM110" s="62"/>
      <c r="AN110" s="11"/>
      <c r="AO110" s="7"/>
      <c r="AP110" s="7"/>
      <c r="AQ110" s="7"/>
      <c r="AR110" s="7"/>
      <c r="AS110" s="7"/>
      <c r="AT110" s="371"/>
      <c r="AU110" s="11"/>
      <c r="AV110" s="7"/>
      <c r="AW110" s="7"/>
      <c r="AX110" s="7"/>
      <c r="AY110" s="7"/>
      <c r="AZ110" s="7"/>
      <c r="BA110" s="371"/>
      <c r="BB110" s="11"/>
      <c r="BC110" s="7"/>
      <c r="BD110" s="7"/>
      <c r="BE110" s="7"/>
      <c r="BF110" s="7"/>
      <c r="BG110" s="11"/>
      <c r="BH110" s="7"/>
      <c r="BI110" s="7"/>
      <c r="BJ110" s="7"/>
      <c r="BK110" s="371"/>
      <c r="BL110" s="11"/>
      <c r="BM110" s="7"/>
      <c r="BN110" s="7"/>
      <c r="BO110" s="7"/>
      <c r="BP110" s="7"/>
      <c r="BQ110" s="11" t="s">
        <v>210</v>
      </c>
      <c r="BR110" s="62" t="s">
        <v>210</v>
      </c>
      <c r="BS110" s="1"/>
      <c r="BT110" s="1"/>
      <c r="BU110" s="1"/>
      <c r="BV110" s="1"/>
      <c r="BW110" s="1"/>
      <c r="CI110" s="14"/>
      <c r="CJ110" s="24" t="str">
        <f t="shared" si="11"/>
        <v/>
      </c>
      <c r="CK110" s="25" t="str">
        <f t="shared" si="12"/>
        <v/>
      </c>
      <c r="CL110" s="25" t="str">
        <f t="shared" si="13"/>
        <v/>
      </c>
      <c r="CM110" s="24" t="str">
        <f t="shared" si="14"/>
        <v/>
      </c>
      <c r="CN110" s="25" t="str">
        <f t="shared" si="15"/>
        <v/>
      </c>
      <c r="CO110" s="24" t="e">
        <f>IF(AND(#REF!="",#REF!="",#REF!="",#REF!=""),"",SUM(#REF!,#REF!,#REF!,#REF!,#REF!))</f>
        <v>#REF!</v>
      </c>
      <c r="CP110" s="25" t="str">
        <f t="shared" si="16"/>
        <v/>
      </c>
      <c r="CQ110" s="24" t="str">
        <f t="shared" si="17"/>
        <v/>
      </c>
      <c r="CR110" s="25" t="str">
        <f t="shared" si="18"/>
        <v/>
      </c>
      <c r="CS110" s="24" t="str">
        <f t="shared" si="19"/>
        <v/>
      </c>
      <c r="CT110" s="25" t="str">
        <f t="shared" si="20"/>
        <v/>
      </c>
      <c r="CU110" s="24" t="e">
        <f>IF(AND(#REF!="",#REF!="",#REF!="",#REF!=""),"",SUM(#REF!,#REF!,#REF!,#REF!,#REF!))</f>
        <v>#REF!</v>
      </c>
      <c r="CV110" s="25" t="str">
        <f t="shared" si="21"/>
        <v/>
      </c>
      <c r="CW110" s="22"/>
      <c r="CX110" s="22"/>
    </row>
    <row r="111" spans="1:102">
      <c r="A111" s="233">
        <v>105</v>
      </c>
      <c r="B111" s="234"/>
      <c r="C111" s="235"/>
      <c r="D111" s="236"/>
      <c r="E111" s="237"/>
      <c r="F111" s="238"/>
      <c r="G111" s="238"/>
      <c r="H111" s="239"/>
      <c r="I111" s="240"/>
      <c r="J111" s="241"/>
      <c r="K111" s="242"/>
      <c r="L111" s="11"/>
      <c r="M111" s="7"/>
      <c r="N111" s="7"/>
      <c r="O111" s="7"/>
      <c r="P111" s="30"/>
      <c r="Q111" s="32"/>
      <c r="R111" s="371"/>
      <c r="S111" s="476"/>
      <c r="T111" s="477"/>
      <c r="U111" s="477"/>
      <c r="V111" s="7"/>
      <c r="W111" s="34"/>
      <c r="X111" s="32"/>
      <c r="Y111" s="371"/>
      <c r="Z111" s="11"/>
      <c r="AA111" s="7"/>
      <c r="AB111" s="7"/>
      <c r="AC111" s="7"/>
      <c r="AD111" s="30"/>
      <c r="AE111" s="32"/>
      <c r="AF111" s="7"/>
      <c r="AG111" s="478"/>
      <c r="AH111" s="32"/>
      <c r="AI111" s="32"/>
      <c r="AJ111" s="32"/>
      <c r="AK111" s="32"/>
      <c r="AL111" s="32"/>
      <c r="AM111" s="62"/>
      <c r="AN111" s="11"/>
      <c r="AO111" s="7"/>
      <c r="AP111" s="7"/>
      <c r="AQ111" s="7"/>
      <c r="AR111" s="7"/>
      <c r="AS111" s="7"/>
      <c r="AT111" s="371"/>
      <c r="AU111" s="11"/>
      <c r="AV111" s="7"/>
      <c r="AW111" s="7"/>
      <c r="AX111" s="7"/>
      <c r="AY111" s="7"/>
      <c r="AZ111" s="7"/>
      <c r="BA111" s="371"/>
      <c r="BB111" s="11"/>
      <c r="BC111" s="7"/>
      <c r="BD111" s="7"/>
      <c r="BE111" s="7"/>
      <c r="BF111" s="7"/>
      <c r="BG111" s="11"/>
      <c r="BH111" s="7"/>
      <c r="BI111" s="7"/>
      <c r="BJ111" s="7"/>
      <c r="BK111" s="371"/>
      <c r="BL111" s="11"/>
      <c r="BM111" s="7"/>
      <c r="BN111" s="7"/>
      <c r="BO111" s="7"/>
      <c r="BP111" s="7"/>
      <c r="BQ111" s="11" t="s">
        <v>210</v>
      </c>
      <c r="BR111" s="62" t="s">
        <v>210</v>
      </c>
      <c r="BS111" s="1"/>
      <c r="BT111" s="1"/>
      <c r="BU111" s="1"/>
      <c r="BV111" s="1"/>
      <c r="BW111" s="1"/>
      <c r="CI111" s="14"/>
      <c r="CJ111" s="24" t="str">
        <f t="shared" si="11"/>
        <v/>
      </c>
      <c r="CK111" s="25" t="str">
        <f t="shared" si="12"/>
        <v/>
      </c>
      <c r="CL111" s="25" t="str">
        <f t="shared" si="13"/>
        <v/>
      </c>
      <c r="CM111" s="24" t="str">
        <f t="shared" si="14"/>
        <v/>
      </c>
      <c r="CN111" s="25" t="str">
        <f t="shared" si="15"/>
        <v/>
      </c>
      <c r="CO111" s="24" t="e">
        <f>IF(AND(#REF!="",#REF!="",#REF!="",#REF!=""),"",SUM(#REF!,#REF!,#REF!,#REF!,#REF!))</f>
        <v>#REF!</v>
      </c>
      <c r="CP111" s="25" t="str">
        <f t="shared" si="16"/>
        <v/>
      </c>
      <c r="CQ111" s="24" t="str">
        <f t="shared" si="17"/>
        <v/>
      </c>
      <c r="CR111" s="25" t="str">
        <f t="shared" si="18"/>
        <v/>
      </c>
      <c r="CS111" s="24" t="str">
        <f t="shared" si="19"/>
        <v/>
      </c>
      <c r="CT111" s="25" t="str">
        <f t="shared" si="20"/>
        <v/>
      </c>
      <c r="CU111" s="24" t="e">
        <f>IF(AND(#REF!="",#REF!="",#REF!="",#REF!=""),"",SUM(#REF!,#REF!,#REF!,#REF!,#REF!))</f>
        <v>#REF!</v>
      </c>
      <c r="CV111" s="25" t="str">
        <f t="shared" si="21"/>
        <v/>
      </c>
      <c r="CW111" s="22"/>
      <c r="CX111" s="22"/>
    </row>
    <row r="112" spans="1:102">
      <c r="A112" s="233">
        <v>106</v>
      </c>
      <c r="B112" s="234"/>
      <c r="C112" s="235"/>
      <c r="D112" s="236"/>
      <c r="E112" s="237"/>
      <c r="F112" s="238"/>
      <c r="G112" s="238"/>
      <c r="H112" s="239"/>
      <c r="I112" s="240"/>
      <c r="J112" s="241"/>
      <c r="K112" s="242"/>
      <c r="L112" s="11"/>
      <c r="M112" s="7"/>
      <c r="N112" s="7"/>
      <c r="O112" s="7"/>
      <c r="P112" s="30"/>
      <c r="Q112" s="32"/>
      <c r="R112" s="371"/>
      <c r="S112" s="476"/>
      <c r="T112" s="477"/>
      <c r="U112" s="477"/>
      <c r="V112" s="7"/>
      <c r="W112" s="34"/>
      <c r="X112" s="32"/>
      <c r="Y112" s="371"/>
      <c r="Z112" s="11"/>
      <c r="AA112" s="7"/>
      <c r="AB112" s="7"/>
      <c r="AC112" s="7"/>
      <c r="AD112" s="30"/>
      <c r="AE112" s="32"/>
      <c r="AF112" s="7"/>
      <c r="AG112" s="478"/>
      <c r="AH112" s="32"/>
      <c r="AI112" s="32"/>
      <c r="AJ112" s="32"/>
      <c r="AK112" s="32"/>
      <c r="AL112" s="32"/>
      <c r="AM112" s="62"/>
      <c r="AN112" s="11"/>
      <c r="AO112" s="7"/>
      <c r="AP112" s="7"/>
      <c r="AQ112" s="7"/>
      <c r="AR112" s="7"/>
      <c r="AS112" s="7"/>
      <c r="AT112" s="371"/>
      <c r="AU112" s="11"/>
      <c r="AV112" s="7"/>
      <c r="AW112" s="7"/>
      <c r="AX112" s="7"/>
      <c r="AY112" s="7"/>
      <c r="AZ112" s="7"/>
      <c r="BA112" s="371"/>
      <c r="BB112" s="11"/>
      <c r="BC112" s="7"/>
      <c r="BD112" s="7"/>
      <c r="BE112" s="7"/>
      <c r="BF112" s="7"/>
      <c r="BG112" s="11"/>
      <c r="BH112" s="7"/>
      <c r="BI112" s="7"/>
      <c r="BJ112" s="7"/>
      <c r="BK112" s="371"/>
      <c r="BL112" s="11"/>
      <c r="BM112" s="7"/>
      <c r="BN112" s="7"/>
      <c r="BO112" s="7"/>
      <c r="BP112" s="7"/>
      <c r="BQ112" s="11" t="s">
        <v>210</v>
      </c>
      <c r="BR112" s="62" t="s">
        <v>210</v>
      </c>
      <c r="BS112" s="1"/>
      <c r="BT112" s="1"/>
      <c r="BU112" s="1"/>
      <c r="BV112" s="1"/>
      <c r="BW112" s="1"/>
      <c r="CI112" s="14"/>
      <c r="CJ112" s="24" t="str">
        <f t="shared" si="11"/>
        <v/>
      </c>
      <c r="CK112" s="25" t="str">
        <f t="shared" si="12"/>
        <v/>
      </c>
      <c r="CL112" s="25" t="str">
        <f t="shared" si="13"/>
        <v/>
      </c>
      <c r="CM112" s="24" t="str">
        <f t="shared" si="14"/>
        <v/>
      </c>
      <c r="CN112" s="25" t="str">
        <f t="shared" si="15"/>
        <v/>
      </c>
      <c r="CO112" s="24" t="e">
        <f>IF(AND(#REF!="",#REF!="",#REF!="",#REF!=""),"",SUM(#REF!,#REF!,#REF!,#REF!,#REF!))</f>
        <v>#REF!</v>
      </c>
      <c r="CP112" s="25" t="str">
        <f t="shared" si="16"/>
        <v/>
      </c>
      <c r="CQ112" s="24" t="str">
        <f t="shared" si="17"/>
        <v/>
      </c>
      <c r="CR112" s="25" t="str">
        <f t="shared" si="18"/>
        <v/>
      </c>
      <c r="CS112" s="24" t="str">
        <f t="shared" si="19"/>
        <v/>
      </c>
      <c r="CT112" s="25" t="str">
        <f t="shared" si="20"/>
        <v/>
      </c>
      <c r="CU112" s="24" t="e">
        <f>IF(AND(#REF!="",#REF!="",#REF!="",#REF!=""),"",SUM(#REF!,#REF!,#REF!,#REF!,#REF!))</f>
        <v>#REF!</v>
      </c>
      <c r="CV112" s="25" t="str">
        <f t="shared" si="21"/>
        <v/>
      </c>
      <c r="CW112" s="22"/>
      <c r="CX112" s="22"/>
    </row>
    <row r="113" spans="1:102">
      <c r="A113" s="233">
        <v>107</v>
      </c>
      <c r="B113" s="234"/>
      <c r="C113" s="235"/>
      <c r="D113" s="236"/>
      <c r="E113" s="237"/>
      <c r="F113" s="238"/>
      <c r="G113" s="238"/>
      <c r="H113" s="239"/>
      <c r="I113" s="240"/>
      <c r="J113" s="241"/>
      <c r="K113" s="242"/>
      <c r="L113" s="11"/>
      <c r="M113" s="7"/>
      <c r="N113" s="7"/>
      <c r="O113" s="7"/>
      <c r="P113" s="30"/>
      <c r="Q113" s="32"/>
      <c r="R113" s="371"/>
      <c r="S113" s="476"/>
      <c r="T113" s="477"/>
      <c r="U113" s="477"/>
      <c r="V113" s="7"/>
      <c r="W113" s="34"/>
      <c r="X113" s="32"/>
      <c r="Y113" s="371"/>
      <c r="Z113" s="11"/>
      <c r="AA113" s="7"/>
      <c r="AB113" s="7"/>
      <c r="AC113" s="7"/>
      <c r="AD113" s="30"/>
      <c r="AE113" s="32"/>
      <c r="AF113" s="7"/>
      <c r="AG113" s="478"/>
      <c r="AH113" s="32"/>
      <c r="AI113" s="32"/>
      <c r="AJ113" s="32"/>
      <c r="AK113" s="32"/>
      <c r="AL113" s="32"/>
      <c r="AM113" s="62"/>
      <c r="AN113" s="11"/>
      <c r="AO113" s="7"/>
      <c r="AP113" s="7"/>
      <c r="AQ113" s="7"/>
      <c r="AR113" s="7"/>
      <c r="AS113" s="7"/>
      <c r="AT113" s="371"/>
      <c r="AU113" s="11"/>
      <c r="AV113" s="7"/>
      <c r="AW113" s="7"/>
      <c r="AX113" s="7"/>
      <c r="AY113" s="7"/>
      <c r="AZ113" s="7"/>
      <c r="BA113" s="371"/>
      <c r="BB113" s="11"/>
      <c r="BC113" s="7"/>
      <c r="BD113" s="7"/>
      <c r="BE113" s="7"/>
      <c r="BF113" s="7"/>
      <c r="BG113" s="11"/>
      <c r="BH113" s="7"/>
      <c r="BI113" s="7"/>
      <c r="BJ113" s="7"/>
      <c r="BK113" s="371"/>
      <c r="BL113" s="11"/>
      <c r="BM113" s="7"/>
      <c r="BN113" s="7"/>
      <c r="BO113" s="7"/>
      <c r="BP113" s="7"/>
      <c r="BQ113" s="11" t="s">
        <v>210</v>
      </c>
      <c r="BR113" s="62" t="s">
        <v>210</v>
      </c>
      <c r="BS113" s="1"/>
      <c r="BT113" s="1"/>
      <c r="BU113" s="1"/>
      <c r="BV113" s="1"/>
      <c r="BW113" s="1"/>
      <c r="CI113" s="14"/>
      <c r="CJ113" s="24" t="str">
        <f t="shared" si="11"/>
        <v/>
      </c>
      <c r="CK113" s="25" t="str">
        <f t="shared" si="12"/>
        <v/>
      </c>
      <c r="CL113" s="25" t="str">
        <f t="shared" si="13"/>
        <v/>
      </c>
      <c r="CM113" s="24" t="str">
        <f t="shared" si="14"/>
        <v/>
      </c>
      <c r="CN113" s="25" t="str">
        <f t="shared" si="15"/>
        <v/>
      </c>
      <c r="CO113" s="24" t="e">
        <f>IF(AND(#REF!="",#REF!="",#REF!="",#REF!=""),"",SUM(#REF!,#REF!,#REF!,#REF!,#REF!))</f>
        <v>#REF!</v>
      </c>
      <c r="CP113" s="25" t="str">
        <f t="shared" si="16"/>
        <v/>
      </c>
      <c r="CQ113" s="24" t="str">
        <f t="shared" si="17"/>
        <v/>
      </c>
      <c r="CR113" s="25" t="str">
        <f t="shared" si="18"/>
        <v/>
      </c>
      <c r="CS113" s="24" t="str">
        <f t="shared" si="19"/>
        <v/>
      </c>
      <c r="CT113" s="25" t="str">
        <f t="shared" si="20"/>
        <v/>
      </c>
      <c r="CU113" s="24" t="e">
        <f>IF(AND(#REF!="",#REF!="",#REF!="",#REF!=""),"",SUM(#REF!,#REF!,#REF!,#REF!,#REF!))</f>
        <v>#REF!</v>
      </c>
      <c r="CV113" s="25" t="str">
        <f t="shared" si="21"/>
        <v/>
      </c>
      <c r="CW113" s="22"/>
      <c r="CX113" s="22"/>
    </row>
    <row r="114" spans="1:102">
      <c r="A114" s="233">
        <v>108</v>
      </c>
      <c r="B114" s="234"/>
      <c r="C114" s="235"/>
      <c r="D114" s="236"/>
      <c r="E114" s="237"/>
      <c r="F114" s="238"/>
      <c r="G114" s="238"/>
      <c r="H114" s="239"/>
      <c r="I114" s="240"/>
      <c r="J114" s="241"/>
      <c r="K114" s="242"/>
      <c r="L114" s="11"/>
      <c r="M114" s="7"/>
      <c r="N114" s="7"/>
      <c r="O114" s="7"/>
      <c r="P114" s="30"/>
      <c r="Q114" s="32"/>
      <c r="R114" s="371"/>
      <c r="S114" s="476"/>
      <c r="T114" s="477"/>
      <c r="U114" s="477"/>
      <c r="V114" s="7"/>
      <c r="W114" s="34"/>
      <c r="X114" s="32"/>
      <c r="Y114" s="371"/>
      <c r="Z114" s="11"/>
      <c r="AA114" s="7"/>
      <c r="AB114" s="7"/>
      <c r="AC114" s="7"/>
      <c r="AD114" s="30"/>
      <c r="AE114" s="32"/>
      <c r="AF114" s="7"/>
      <c r="AG114" s="478"/>
      <c r="AH114" s="32"/>
      <c r="AI114" s="32"/>
      <c r="AJ114" s="32"/>
      <c r="AK114" s="32"/>
      <c r="AL114" s="32"/>
      <c r="AM114" s="62"/>
      <c r="AN114" s="11"/>
      <c r="AO114" s="7"/>
      <c r="AP114" s="7"/>
      <c r="AQ114" s="7"/>
      <c r="AR114" s="7"/>
      <c r="AS114" s="7"/>
      <c r="AT114" s="371"/>
      <c r="AU114" s="11"/>
      <c r="AV114" s="7"/>
      <c r="AW114" s="7"/>
      <c r="AX114" s="7"/>
      <c r="AY114" s="7"/>
      <c r="AZ114" s="7"/>
      <c r="BA114" s="371"/>
      <c r="BB114" s="11"/>
      <c r="BC114" s="7"/>
      <c r="BD114" s="7"/>
      <c r="BE114" s="7"/>
      <c r="BF114" s="7"/>
      <c r="BG114" s="11"/>
      <c r="BH114" s="7"/>
      <c r="BI114" s="7"/>
      <c r="BJ114" s="7"/>
      <c r="BK114" s="371"/>
      <c r="BL114" s="11"/>
      <c r="BM114" s="7"/>
      <c r="BN114" s="7"/>
      <c r="BO114" s="7"/>
      <c r="BP114" s="7"/>
      <c r="BQ114" s="11" t="s">
        <v>210</v>
      </c>
      <c r="BR114" s="62" t="s">
        <v>210</v>
      </c>
      <c r="BS114" s="1"/>
      <c r="BT114" s="1"/>
      <c r="BU114" s="1"/>
      <c r="BV114" s="1"/>
      <c r="BW114" s="1"/>
      <c r="CI114" s="14"/>
      <c r="CJ114" s="24" t="str">
        <f t="shared" si="11"/>
        <v/>
      </c>
      <c r="CK114" s="25" t="str">
        <f t="shared" si="12"/>
        <v/>
      </c>
      <c r="CL114" s="25" t="str">
        <f t="shared" si="13"/>
        <v/>
      </c>
      <c r="CM114" s="24" t="str">
        <f t="shared" si="14"/>
        <v/>
      </c>
      <c r="CN114" s="25" t="str">
        <f t="shared" si="15"/>
        <v/>
      </c>
      <c r="CO114" s="24" t="e">
        <f>IF(AND(#REF!="",#REF!="",#REF!="",#REF!=""),"",SUM(#REF!,#REF!,#REF!,#REF!,#REF!))</f>
        <v>#REF!</v>
      </c>
      <c r="CP114" s="25" t="str">
        <f t="shared" si="16"/>
        <v/>
      </c>
      <c r="CQ114" s="24" t="str">
        <f t="shared" si="17"/>
        <v/>
      </c>
      <c r="CR114" s="25" t="str">
        <f t="shared" si="18"/>
        <v/>
      </c>
      <c r="CS114" s="24" t="str">
        <f t="shared" si="19"/>
        <v/>
      </c>
      <c r="CT114" s="25" t="str">
        <f t="shared" si="20"/>
        <v/>
      </c>
      <c r="CU114" s="24" t="e">
        <f>IF(AND(#REF!="",#REF!="",#REF!="",#REF!=""),"",SUM(#REF!,#REF!,#REF!,#REF!,#REF!))</f>
        <v>#REF!</v>
      </c>
      <c r="CV114" s="25" t="str">
        <f t="shared" si="21"/>
        <v/>
      </c>
      <c r="CW114" s="22"/>
      <c r="CX114" s="22"/>
    </row>
    <row r="115" spans="1:102">
      <c r="A115" s="233">
        <v>109</v>
      </c>
      <c r="B115" s="234"/>
      <c r="C115" s="235"/>
      <c r="D115" s="236"/>
      <c r="E115" s="237"/>
      <c r="F115" s="238"/>
      <c r="G115" s="238"/>
      <c r="H115" s="239"/>
      <c r="I115" s="240"/>
      <c r="J115" s="241"/>
      <c r="K115" s="242"/>
      <c r="L115" s="11"/>
      <c r="M115" s="7"/>
      <c r="N115" s="7"/>
      <c r="O115" s="7"/>
      <c r="P115" s="30"/>
      <c r="Q115" s="32"/>
      <c r="R115" s="371"/>
      <c r="S115" s="476"/>
      <c r="T115" s="477"/>
      <c r="U115" s="477"/>
      <c r="V115" s="7"/>
      <c r="W115" s="34"/>
      <c r="X115" s="32"/>
      <c r="Y115" s="371"/>
      <c r="Z115" s="11"/>
      <c r="AA115" s="7"/>
      <c r="AB115" s="7"/>
      <c r="AC115" s="7"/>
      <c r="AD115" s="30"/>
      <c r="AE115" s="32"/>
      <c r="AF115" s="7"/>
      <c r="AG115" s="478"/>
      <c r="AH115" s="32"/>
      <c r="AI115" s="32"/>
      <c r="AJ115" s="32"/>
      <c r="AK115" s="32"/>
      <c r="AL115" s="32"/>
      <c r="AM115" s="62"/>
      <c r="AN115" s="11"/>
      <c r="AO115" s="7"/>
      <c r="AP115" s="7"/>
      <c r="AQ115" s="7"/>
      <c r="AR115" s="7"/>
      <c r="AS115" s="7"/>
      <c r="AT115" s="371"/>
      <c r="AU115" s="11"/>
      <c r="AV115" s="7"/>
      <c r="AW115" s="7"/>
      <c r="AX115" s="7"/>
      <c r="AY115" s="7"/>
      <c r="AZ115" s="7"/>
      <c r="BA115" s="371"/>
      <c r="BB115" s="11"/>
      <c r="BC115" s="7"/>
      <c r="BD115" s="7"/>
      <c r="BE115" s="7"/>
      <c r="BF115" s="7"/>
      <c r="BG115" s="11"/>
      <c r="BH115" s="7"/>
      <c r="BI115" s="7"/>
      <c r="BJ115" s="7"/>
      <c r="BK115" s="371"/>
      <c r="BL115" s="11"/>
      <c r="BM115" s="7"/>
      <c r="BN115" s="7"/>
      <c r="BO115" s="7"/>
      <c r="BP115" s="7"/>
      <c r="BQ115" s="11" t="s">
        <v>210</v>
      </c>
      <c r="BR115" s="62" t="s">
        <v>210</v>
      </c>
      <c r="BS115" s="1"/>
      <c r="BT115" s="1"/>
      <c r="BU115" s="1"/>
      <c r="BV115" s="1"/>
      <c r="BW115" s="1"/>
      <c r="CI115" s="14"/>
      <c r="CJ115" s="24" t="str">
        <f t="shared" si="11"/>
        <v/>
      </c>
      <c r="CK115" s="25" t="str">
        <f t="shared" si="12"/>
        <v/>
      </c>
      <c r="CL115" s="25" t="str">
        <f t="shared" si="13"/>
        <v/>
      </c>
      <c r="CM115" s="24" t="str">
        <f t="shared" si="14"/>
        <v/>
      </c>
      <c r="CN115" s="25" t="str">
        <f t="shared" si="15"/>
        <v/>
      </c>
      <c r="CO115" s="24" t="e">
        <f>IF(AND(#REF!="",#REF!="",#REF!="",#REF!=""),"",SUM(#REF!,#REF!,#REF!,#REF!,#REF!))</f>
        <v>#REF!</v>
      </c>
      <c r="CP115" s="25" t="str">
        <f t="shared" si="16"/>
        <v/>
      </c>
      <c r="CQ115" s="24" t="str">
        <f t="shared" si="17"/>
        <v/>
      </c>
      <c r="CR115" s="25" t="str">
        <f t="shared" si="18"/>
        <v/>
      </c>
      <c r="CS115" s="24" t="str">
        <f t="shared" si="19"/>
        <v/>
      </c>
      <c r="CT115" s="25" t="str">
        <f t="shared" si="20"/>
        <v/>
      </c>
      <c r="CU115" s="24" t="e">
        <f>IF(AND(#REF!="",#REF!="",#REF!="",#REF!=""),"",SUM(#REF!,#REF!,#REF!,#REF!,#REF!))</f>
        <v>#REF!</v>
      </c>
      <c r="CV115" s="25" t="str">
        <f t="shared" si="21"/>
        <v/>
      </c>
      <c r="CW115" s="22"/>
      <c r="CX115" s="22"/>
    </row>
    <row r="116" spans="1:102">
      <c r="A116" s="233">
        <v>110</v>
      </c>
      <c r="B116" s="234"/>
      <c r="C116" s="235"/>
      <c r="D116" s="236"/>
      <c r="E116" s="237"/>
      <c r="F116" s="238"/>
      <c r="G116" s="238"/>
      <c r="H116" s="239"/>
      <c r="I116" s="240"/>
      <c r="J116" s="241"/>
      <c r="K116" s="242"/>
      <c r="L116" s="11"/>
      <c r="M116" s="7"/>
      <c r="N116" s="7"/>
      <c r="O116" s="7"/>
      <c r="P116" s="30"/>
      <c r="Q116" s="32"/>
      <c r="R116" s="371"/>
      <c r="S116" s="476"/>
      <c r="T116" s="477"/>
      <c r="U116" s="477"/>
      <c r="V116" s="7"/>
      <c r="W116" s="34"/>
      <c r="X116" s="32"/>
      <c r="Y116" s="371"/>
      <c r="Z116" s="11"/>
      <c r="AA116" s="7"/>
      <c r="AB116" s="7"/>
      <c r="AC116" s="7"/>
      <c r="AD116" s="30"/>
      <c r="AE116" s="32"/>
      <c r="AF116" s="7"/>
      <c r="AG116" s="478"/>
      <c r="AH116" s="32"/>
      <c r="AI116" s="32"/>
      <c r="AJ116" s="32"/>
      <c r="AK116" s="32"/>
      <c r="AL116" s="32"/>
      <c r="AM116" s="62"/>
      <c r="AN116" s="11"/>
      <c r="AO116" s="7"/>
      <c r="AP116" s="7"/>
      <c r="AQ116" s="7"/>
      <c r="AR116" s="7"/>
      <c r="AS116" s="7"/>
      <c r="AT116" s="371"/>
      <c r="AU116" s="11"/>
      <c r="AV116" s="7"/>
      <c r="AW116" s="7"/>
      <c r="AX116" s="7"/>
      <c r="AY116" s="7"/>
      <c r="AZ116" s="7"/>
      <c r="BA116" s="371"/>
      <c r="BB116" s="11"/>
      <c r="BC116" s="7"/>
      <c r="BD116" s="7"/>
      <c r="BE116" s="7"/>
      <c r="BF116" s="7"/>
      <c r="BG116" s="11"/>
      <c r="BH116" s="7"/>
      <c r="BI116" s="7"/>
      <c r="BJ116" s="7"/>
      <c r="BK116" s="371"/>
      <c r="BL116" s="11"/>
      <c r="BM116" s="7"/>
      <c r="BN116" s="7"/>
      <c r="BO116" s="7"/>
      <c r="BP116" s="7"/>
      <c r="BQ116" s="11" t="s">
        <v>210</v>
      </c>
      <c r="BR116" s="62" t="s">
        <v>210</v>
      </c>
      <c r="BS116" s="1"/>
      <c r="BT116" s="1"/>
      <c r="BU116" s="1"/>
      <c r="BV116" s="1"/>
      <c r="BW116" s="1"/>
      <c r="CI116" s="14"/>
      <c r="CJ116" s="24" t="str">
        <f t="shared" si="11"/>
        <v/>
      </c>
      <c r="CK116" s="25" t="str">
        <f t="shared" si="12"/>
        <v/>
      </c>
      <c r="CL116" s="25" t="str">
        <f t="shared" si="13"/>
        <v/>
      </c>
      <c r="CM116" s="24" t="str">
        <f t="shared" si="14"/>
        <v/>
      </c>
      <c r="CN116" s="25" t="str">
        <f t="shared" si="15"/>
        <v/>
      </c>
      <c r="CO116" s="24" t="e">
        <f>IF(AND(#REF!="",#REF!="",#REF!="",#REF!=""),"",SUM(#REF!,#REF!,#REF!,#REF!,#REF!))</f>
        <v>#REF!</v>
      </c>
      <c r="CP116" s="25" t="str">
        <f t="shared" si="16"/>
        <v/>
      </c>
      <c r="CQ116" s="24" t="str">
        <f t="shared" si="17"/>
        <v/>
      </c>
      <c r="CR116" s="25" t="str">
        <f t="shared" si="18"/>
        <v/>
      </c>
      <c r="CS116" s="24" t="str">
        <f t="shared" si="19"/>
        <v/>
      </c>
      <c r="CT116" s="25" t="str">
        <f t="shared" si="20"/>
        <v/>
      </c>
      <c r="CU116" s="24" t="e">
        <f>IF(AND(#REF!="",#REF!="",#REF!="",#REF!=""),"",SUM(#REF!,#REF!,#REF!,#REF!,#REF!))</f>
        <v>#REF!</v>
      </c>
      <c r="CV116" s="25" t="str">
        <f t="shared" si="21"/>
        <v/>
      </c>
      <c r="CW116" s="22"/>
      <c r="CX116" s="22"/>
    </row>
    <row r="117" spans="1:102">
      <c r="A117" s="233">
        <v>111</v>
      </c>
      <c r="B117" s="234"/>
      <c r="C117" s="235"/>
      <c r="D117" s="236"/>
      <c r="E117" s="237"/>
      <c r="F117" s="238"/>
      <c r="G117" s="238"/>
      <c r="H117" s="239"/>
      <c r="I117" s="240"/>
      <c r="J117" s="241"/>
      <c r="K117" s="242"/>
      <c r="L117" s="11"/>
      <c r="M117" s="7"/>
      <c r="N117" s="7"/>
      <c r="O117" s="7"/>
      <c r="P117" s="30"/>
      <c r="Q117" s="32"/>
      <c r="R117" s="371"/>
      <c r="S117" s="476"/>
      <c r="T117" s="477"/>
      <c r="U117" s="477"/>
      <c r="V117" s="7"/>
      <c r="W117" s="34"/>
      <c r="X117" s="32"/>
      <c r="Y117" s="371"/>
      <c r="Z117" s="11"/>
      <c r="AA117" s="7"/>
      <c r="AB117" s="7"/>
      <c r="AC117" s="7"/>
      <c r="AD117" s="30"/>
      <c r="AE117" s="32"/>
      <c r="AF117" s="7"/>
      <c r="AG117" s="478"/>
      <c r="AH117" s="32"/>
      <c r="AI117" s="32"/>
      <c r="AJ117" s="32"/>
      <c r="AK117" s="32"/>
      <c r="AL117" s="32"/>
      <c r="AM117" s="62"/>
      <c r="AN117" s="11"/>
      <c r="AO117" s="7"/>
      <c r="AP117" s="7"/>
      <c r="AQ117" s="7"/>
      <c r="AR117" s="7"/>
      <c r="AS117" s="7"/>
      <c r="AT117" s="371"/>
      <c r="AU117" s="11"/>
      <c r="AV117" s="7"/>
      <c r="AW117" s="7"/>
      <c r="AX117" s="7"/>
      <c r="AY117" s="7"/>
      <c r="AZ117" s="7"/>
      <c r="BA117" s="371"/>
      <c r="BB117" s="11"/>
      <c r="BC117" s="7"/>
      <c r="BD117" s="7"/>
      <c r="BE117" s="7"/>
      <c r="BF117" s="7"/>
      <c r="BG117" s="11"/>
      <c r="BH117" s="7"/>
      <c r="BI117" s="7"/>
      <c r="BJ117" s="7"/>
      <c r="BK117" s="371"/>
      <c r="BL117" s="11"/>
      <c r="BM117" s="7"/>
      <c r="BN117" s="7"/>
      <c r="BO117" s="7"/>
      <c r="BP117" s="7"/>
      <c r="BQ117" s="11" t="s">
        <v>210</v>
      </c>
      <c r="BR117" s="62" t="s">
        <v>210</v>
      </c>
      <c r="BS117" s="1"/>
      <c r="BT117" s="1"/>
      <c r="BU117" s="1"/>
      <c r="BV117" s="1"/>
      <c r="BW117" s="1"/>
      <c r="CI117" s="14"/>
      <c r="CJ117" s="24" t="str">
        <f t="shared" si="11"/>
        <v/>
      </c>
      <c r="CK117" s="25" t="str">
        <f t="shared" si="12"/>
        <v/>
      </c>
      <c r="CL117" s="25" t="str">
        <f t="shared" si="13"/>
        <v/>
      </c>
      <c r="CM117" s="24" t="str">
        <f t="shared" si="14"/>
        <v/>
      </c>
      <c r="CN117" s="25" t="str">
        <f t="shared" si="15"/>
        <v/>
      </c>
      <c r="CO117" s="24" t="e">
        <f>IF(AND(#REF!="",#REF!="",#REF!="",#REF!=""),"",SUM(#REF!,#REF!,#REF!,#REF!,#REF!))</f>
        <v>#REF!</v>
      </c>
      <c r="CP117" s="25" t="str">
        <f t="shared" si="16"/>
        <v/>
      </c>
      <c r="CQ117" s="24" t="str">
        <f t="shared" si="17"/>
        <v/>
      </c>
      <c r="CR117" s="25" t="str">
        <f t="shared" si="18"/>
        <v/>
      </c>
      <c r="CS117" s="24" t="str">
        <f t="shared" si="19"/>
        <v/>
      </c>
      <c r="CT117" s="25" t="str">
        <f t="shared" si="20"/>
        <v/>
      </c>
      <c r="CU117" s="24" t="e">
        <f>IF(AND(#REF!="",#REF!="",#REF!="",#REF!=""),"",SUM(#REF!,#REF!,#REF!,#REF!,#REF!))</f>
        <v>#REF!</v>
      </c>
      <c r="CV117" s="25" t="str">
        <f t="shared" si="21"/>
        <v/>
      </c>
      <c r="CW117" s="22"/>
      <c r="CX117" s="22"/>
    </row>
    <row r="118" spans="1:102">
      <c r="A118" s="233">
        <v>112</v>
      </c>
      <c r="B118" s="234"/>
      <c r="C118" s="235"/>
      <c r="D118" s="236"/>
      <c r="E118" s="237"/>
      <c r="F118" s="238"/>
      <c r="G118" s="238"/>
      <c r="H118" s="239"/>
      <c r="I118" s="240"/>
      <c r="J118" s="241"/>
      <c r="K118" s="242"/>
      <c r="L118" s="11"/>
      <c r="M118" s="7"/>
      <c r="N118" s="7"/>
      <c r="O118" s="7"/>
      <c r="P118" s="30"/>
      <c r="Q118" s="32"/>
      <c r="R118" s="371"/>
      <c r="S118" s="476"/>
      <c r="T118" s="477"/>
      <c r="U118" s="477"/>
      <c r="V118" s="7"/>
      <c r="W118" s="34"/>
      <c r="X118" s="32"/>
      <c r="Y118" s="371"/>
      <c r="Z118" s="11"/>
      <c r="AA118" s="7"/>
      <c r="AB118" s="7"/>
      <c r="AC118" s="7"/>
      <c r="AD118" s="30"/>
      <c r="AE118" s="32"/>
      <c r="AF118" s="7"/>
      <c r="AG118" s="478"/>
      <c r="AH118" s="32"/>
      <c r="AI118" s="32"/>
      <c r="AJ118" s="32"/>
      <c r="AK118" s="32"/>
      <c r="AL118" s="32"/>
      <c r="AM118" s="62"/>
      <c r="AN118" s="11"/>
      <c r="AO118" s="7"/>
      <c r="AP118" s="7"/>
      <c r="AQ118" s="7"/>
      <c r="AR118" s="7"/>
      <c r="AS118" s="7"/>
      <c r="AT118" s="371"/>
      <c r="AU118" s="11"/>
      <c r="AV118" s="7"/>
      <c r="AW118" s="7"/>
      <c r="AX118" s="7"/>
      <c r="AY118" s="7"/>
      <c r="AZ118" s="7"/>
      <c r="BA118" s="371"/>
      <c r="BB118" s="11"/>
      <c r="BC118" s="7"/>
      <c r="BD118" s="7"/>
      <c r="BE118" s="7"/>
      <c r="BF118" s="7"/>
      <c r="BG118" s="11"/>
      <c r="BH118" s="7"/>
      <c r="BI118" s="7"/>
      <c r="BJ118" s="7"/>
      <c r="BK118" s="371"/>
      <c r="BL118" s="11"/>
      <c r="BM118" s="7"/>
      <c r="BN118" s="7"/>
      <c r="BO118" s="7"/>
      <c r="BP118" s="7"/>
      <c r="BQ118" s="11" t="s">
        <v>210</v>
      </c>
      <c r="BR118" s="62" t="s">
        <v>210</v>
      </c>
      <c r="BS118" s="1"/>
      <c r="BT118" s="1"/>
      <c r="BU118" s="1"/>
      <c r="BV118" s="1"/>
      <c r="BW118" s="1"/>
      <c r="CI118" s="14"/>
      <c r="CJ118" s="24" t="str">
        <f t="shared" si="11"/>
        <v/>
      </c>
      <c r="CK118" s="25" t="str">
        <f t="shared" si="12"/>
        <v/>
      </c>
      <c r="CL118" s="25" t="str">
        <f t="shared" si="13"/>
        <v/>
      </c>
      <c r="CM118" s="24" t="str">
        <f t="shared" si="14"/>
        <v/>
      </c>
      <c r="CN118" s="25" t="str">
        <f t="shared" si="15"/>
        <v/>
      </c>
      <c r="CO118" s="24" t="e">
        <f>IF(AND(#REF!="",#REF!="",#REF!="",#REF!=""),"",SUM(#REF!,#REF!,#REF!,#REF!,#REF!))</f>
        <v>#REF!</v>
      </c>
      <c r="CP118" s="25" t="str">
        <f t="shared" si="16"/>
        <v/>
      </c>
      <c r="CQ118" s="24" t="str">
        <f t="shared" si="17"/>
        <v/>
      </c>
      <c r="CR118" s="25" t="str">
        <f t="shared" si="18"/>
        <v/>
      </c>
      <c r="CS118" s="24" t="str">
        <f t="shared" si="19"/>
        <v/>
      </c>
      <c r="CT118" s="25" t="str">
        <f t="shared" si="20"/>
        <v/>
      </c>
      <c r="CU118" s="24" t="e">
        <f>IF(AND(#REF!="",#REF!="",#REF!="",#REF!=""),"",SUM(#REF!,#REF!,#REF!,#REF!,#REF!))</f>
        <v>#REF!</v>
      </c>
      <c r="CV118" s="25" t="str">
        <f t="shared" si="21"/>
        <v/>
      </c>
      <c r="CW118" s="22"/>
      <c r="CX118" s="22"/>
    </row>
    <row r="119" spans="1:102">
      <c r="A119" s="233">
        <v>113</v>
      </c>
      <c r="B119" s="234"/>
      <c r="C119" s="235"/>
      <c r="D119" s="236"/>
      <c r="E119" s="237"/>
      <c r="F119" s="238"/>
      <c r="G119" s="238"/>
      <c r="H119" s="239"/>
      <c r="I119" s="240"/>
      <c r="J119" s="241"/>
      <c r="K119" s="242"/>
      <c r="L119" s="11"/>
      <c r="M119" s="7"/>
      <c r="N119" s="7"/>
      <c r="O119" s="7"/>
      <c r="P119" s="30"/>
      <c r="Q119" s="32"/>
      <c r="R119" s="371"/>
      <c r="S119" s="476"/>
      <c r="T119" s="477"/>
      <c r="U119" s="477"/>
      <c r="V119" s="7"/>
      <c r="W119" s="34"/>
      <c r="X119" s="32"/>
      <c r="Y119" s="371"/>
      <c r="Z119" s="11"/>
      <c r="AA119" s="7"/>
      <c r="AB119" s="7"/>
      <c r="AC119" s="7"/>
      <c r="AD119" s="30"/>
      <c r="AE119" s="32"/>
      <c r="AF119" s="7"/>
      <c r="AG119" s="478"/>
      <c r="AH119" s="32"/>
      <c r="AI119" s="32"/>
      <c r="AJ119" s="32"/>
      <c r="AK119" s="32"/>
      <c r="AL119" s="32"/>
      <c r="AM119" s="62"/>
      <c r="AN119" s="11"/>
      <c r="AO119" s="7"/>
      <c r="AP119" s="7"/>
      <c r="AQ119" s="7"/>
      <c r="AR119" s="7"/>
      <c r="AS119" s="7"/>
      <c r="AT119" s="371"/>
      <c r="AU119" s="11"/>
      <c r="AV119" s="7"/>
      <c r="AW119" s="7"/>
      <c r="AX119" s="7"/>
      <c r="AY119" s="7"/>
      <c r="AZ119" s="7"/>
      <c r="BA119" s="371"/>
      <c r="BB119" s="11"/>
      <c r="BC119" s="7"/>
      <c r="BD119" s="7"/>
      <c r="BE119" s="7"/>
      <c r="BF119" s="7"/>
      <c r="BG119" s="11"/>
      <c r="BH119" s="7"/>
      <c r="BI119" s="7"/>
      <c r="BJ119" s="7"/>
      <c r="BK119" s="371"/>
      <c r="BL119" s="11"/>
      <c r="BM119" s="7"/>
      <c r="BN119" s="7"/>
      <c r="BO119" s="7"/>
      <c r="BP119" s="7"/>
      <c r="BQ119" s="11" t="s">
        <v>210</v>
      </c>
      <c r="BR119" s="62" t="s">
        <v>210</v>
      </c>
      <c r="BS119" s="1"/>
      <c r="BT119" s="1"/>
      <c r="BU119" s="1"/>
      <c r="BV119" s="1"/>
      <c r="BW119" s="1"/>
      <c r="CI119" s="14"/>
      <c r="CJ119" s="24" t="str">
        <f t="shared" si="11"/>
        <v/>
      </c>
      <c r="CK119" s="25" t="str">
        <f t="shared" si="12"/>
        <v/>
      </c>
      <c r="CL119" s="25" t="str">
        <f t="shared" si="13"/>
        <v/>
      </c>
      <c r="CM119" s="24" t="str">
        <f t="shared" si="14"/>
        <v/>
      </c>
      <c r="CN119" s="25" t="str">
        <f t="shared" si="15"/>
        <v/>
      </c>
      <c r="CO119" s="24" t="e">
        <f>IF(AND(#REF!="",#REF!="",#REF!="",#REF!=""),"",SUM(#REF!,#REF!,#REF!,#REF!,#REF!))</f>
        <v>#REF!</v>
      </c>
      <c r="CP119" s="25" t="str">
        <f t="shared" si="16"/>
        <v/>
      </c>
      <c r="CQ119" s="24" t="str">
        <f t="shared" si="17"/>
        <v/>
      </c>
      <c r="CR119" s="25" t="str">
        <f t="shared" si="18"/>
        <v/>
      </c>
      <c r="CS119" s="24" t="str">
        <f t="shared" si="19"/>
        <v/>
      </c>
      <c r="CT119" s="25" t="str">
        <f t="shared" si="20"/>
        <v/>
      </c>
      <c r="CU119" s="24" t="e">
        <f>IF(AND(#REF!="",#REF!="",#REF!="",#REF!=""),"",SUM(#REF!,#REF!,#REF!,#REF!,#REF!))</f>
        <v>#REF!</v>
      </c>
      <c r="CV119" s="25" t="str">
        <f t="shared" si="21"/>
        <v/>
      </c>
      <c r="CW119" s="22"/>
      <c r="CX119" s="22"/>
    </row>
    <row r="120" spans="1:102">
      <c r="A120" s="233">
        <v>114</v>
      </c>
      <c r="B120" s="234"/>
      <c r="C120" s="235"/>
      <c r="D120" s="236"/>
      <c r="E120" s="237"/>
      <c r="F120" s="238"/>
      <c r="G120" s="238"/>
      <c r="H120" s="239"/>
      <c r="I120" s="240"/>
      <c r="J120" s="241"/>
      <c r="K120" s="242"/>
      <c r="L120" s="11"/>
      <c r="M120" s="7"/>
      <c r="N120" s="7"/>
      <c r="O120" s="7"/>
      <c r="P120" s="30"/>
      <c r="Q120" s="32"/>
      <c r="R120" s="371"/>
      <c r="S120" s="476"/>
      <c r="T120" s="477"/>
      <c r="U120" s="477"/>
      <c r="V120" s="7"/>
      <c r="W120" s="34"/>
      <c r="X120" s="32"/>
      <c r="Y120" s="371"/>
      <c r="Z120" s="11"/>
      <c r="AA120" s="7"/>
      <c r="AB120" s="7"/>
      <c r="AC120" s="7"/>
      <c r="AD120" s="30"/>
      <c r="AE120" s="32"/>
      <c r="AF120" s="7"/>
      <c r="AG120" s="478"/>
      <c r="AH120" s="32"/>
      <c r="AI120" s="32"/>
      <c r="AJ120" s="32"/>
      <c r="AK120" s="32"/>
      <c r="AL120" s="32"/>
      <c r="AM120" s="62"/>
      <c r="AN120" s="11"/>
      <c r="AO120" s="7"/>
      <c r="AP120" s="7"/>
      <c r="AQ120" s="7"/>
      <c r="AR120" s="7"/>
      <c r="AS120" s="7"/>
      <c r="AT120" s="371"/>
      <c r="AU120" s="11"/>
      <c r="AV120" s="7"/>
      <c r="AW120" s="7"/>
      <c r="AX120" s="7"/>
      <c r="AY120" s="7"/>
      <c r="AZ120" s="7"/>
      <c r="BA120" s="371"/>
      <c r="BB120" s="11"/>
      <c r="BC120" s="7"/>
      <c r="BD120" s="7"/>
      <c r="BE120" s="7"/>
      <c r="BF120" s="7"/>
      <c r="BG120" s="11"/>
      <c r="BH120" s="7"/>
      <c r="BI120" s="7"/>
      <c r="BJ120" s="7"/>
      <c r="BK120" s="371"/>
      <c r="BL120" s="11"/>
      <c r="BM120" s="7"/>
      <c r="BN120" s="7"/>
      <c r="BO120" s="7"/>
      <c r="BP120" s="7"/>
      <c r="BQ120" s="11" t="s">
        <v>210</v>
      </c>
      <c r="BR120" s="62" t="s">
        <v>210</v>
      </c>
      <c r="BS120" s="1"/>
      <c r="BT120" s="1"/>
      <c r="BU120" s="1"/>
      <c r="BV120" s="1"/>
      <c r="BW120" s="1"/>
      <c r="CI120" s="14"/>
      <c r="CJ120" s="24" t="str">
        <f t="shared" si="11"/>
        <v/>
      </c>
      <c r="CK120" s="25" t="str">
        <f t="shared" si="12"/>
        <v/>
      </c>
      <c r="CL120" s="25" t="str">
        <f t="shared" si="13"/>
        <v/>
      </c>
      <c r="CM120" s="24" t="str">
        <f t="shared" si="14"/>
        <v/>
      </c>
      <c r="CN120" s="25" t="str">
        <f t="shared" si="15"/>
        <v/>
      </c>
      <c r="CO120" s="24" t="e">
        <f>IF(AND(#REF!="",#REF!="",#REF!="",#REF!=""),"",SUM(#REF!,#REF!,#REF!,#REF!,#REF!))</f>
        <v>#REF!</v>
      </c>
      <c r="CP120" s="25" t="str">
        <f t="shared" si="16"/>
        <v/>
      </c>
      <c r="CQ120" s="24" t="str">
        <f t="shared" si="17"/>
        <v/>
      </c>
      <c r="CR120" s="25" t="str">
        <f t="shared" si="18"/>
        <v/>
      </c>
      <c r="CS120" s="24" t="str">
        <f t="shared" si="19"/>
        <v/>
      </c>
      <c r="CT120" s="25" t="str">
        <f t="shared" si="20"/>
        <v/>
      </c>
      <c r="CU120" s="24" t="e">
        <f>IF(AND(#REF!="",#REF!="",#REF!="",#REF!=""),"",SUM(#REF!,#REF!,#REF!,#REF!,#REF!))</f>
        <v>#REF!</v>
      </c>
      <c r="CV120" s="25" t="str">
        <f t="shared" si="21"/>
        <v/>
      </c>
      <c r="CW120" s="22"/>
      <c r="CX120" s="22"/>
    </row>
    <row r="121" spans="1:102">
      <c r="A121" s="233">
        <v>115</v>
      </c>
      <c r="B121" s="234"/>
      <c r="C121" s="235"/>
      <c r="D121" s="236"/>
      <c r="E121" s="237"/>
      <c r="F121" s="238"/>
      <c r="G121" s="238"/>
      <c r="H121" s="239"/>
      <c r="I121" s="240"/>
      <c r="J121" s="241"/>
      <c r="K121" s="242"/>
      <c r="L121" s="11"/>
      <c r="M121" s="7"/>
      <c r="N121" s="7"/>
      <c r="O121" s="7"/>
      <c r="P121" s="30"/>
      <c r="Q121" s="32"/>
      <c r="R121" s="371"/>
      <c r="S121" s="476"/>
      <c r="T121" s="477"/>
      <c r="U121" s="477"/>
      <c r="V121" s="7"/>
      <c r="W121" s="34"/>
      <c r="X121" s="32"/>
      <c r="Y121" s="371"/>
      <c r="Z121" s="11"/>
      <c r="AA121" s="7"/>
      <c r="AB121" s="7"/>
      <c r="AC121" s="7"/>
      <c r="AD121" s="30"/>
      <c r="AE121" s="32"/>
      <c r="AF121" s="7"/>
      <c r="AG121" s="478"/>
      <c r="AH121" s="32"/>
      <c r="AI121" s="32"/>
      <c r="AJ121" s="32"/>
      <c r="AK121" s="32"/>
      <c r="AL121" s="32"/>
      <c r="AM121" s="62"/>
      <c r="AN121" s="11"/>
      <c r="AO121" s="7"/>
      <c r="AP121" s="7"/>
      <c r="AQ121" s="7"/>
      <c r="AR121" s="7"/>
      <c r="AS121" s="7"/>
      <c r="AT121" s="371"/>
      <c r="AU121" s="11"/>
      <c r="AV121" s="7"/>
      <c r="AW121" s="7"/>
      <c r="AX121" s="7"/>
      <c r="AY121" s="7"/>
      <c r="AZ121" s="7"/>
      <c r="BA121" s="371"/>
      <c r="BB121" s="11"/>
      <c r="BC121" s="7"/>
      <c r="BD121" s="7"/>
      <c r="BE121" s="7"/>
      <c r="BF121" s="7"/>
      <c r="BG121" s="11"/>
      <c r="BH121" s="7"/>
      <c r="BI121" s="7"/>
      <c r="BJ121" s="7"/>
      <c r="BK121" s="371"/>
      <c r="BL121" s="11"/>
      <c r="BM121" s="7"/>
      <c r="BN121" s="7"/>
      <c r="BO121" s="7"/>
      <c r="BP121" s="7"/>
      <c r="BQ121" s="11" t="s">
        <v>210</v>
      </c>
      <c r="BR121" s="62" t="s">
        <v>210</v>
      </c>
      <c r="BS121" s="1"/>
      <c r="BT121" s="1"/>
      <c r="BU121" s="1"/>
      <c r="BV121" s="1"/>
      <c r="BW121" s="1"/>
      <c r="CI121" s="14"/>
      <c r="CJ121" s="24" t="str">
        <f t="shared" si="11"/>
        <v/>
      </c>
      <c r="CK121" s="25" t="str">
        <f t="shared" si="12"/>
        <v/>
      </c>
      <c r="CL121" s="25" t="str">
        <f t="shared" si="13"/>
        <v/>
      </c>
      <c r="CM121" s="24" t="str">
        <f t="shared" si="14"/>
        <v/>
      </c>
      <c r="CN121" s="25" t="str">
        <f t="shared" si="15"/>
        <v/>
      </c>
      <c r="CO121" s="24" t="e">
        <f>IF(AND(#REF!="",#REF!="",#REF!="",#REF!=""),"",SUM(#REF!,#REF!,#REF!,#REF!,#REF!))</f>
        <v>#REF!</v>
      </c>
      <c r="CP121" s="25" t="str">
        <f t="shared" si="16"/>
        <v/>
      </c>
      <c r="CQ121" s="24" t="str">
        <f t="shared" si="17"/>
        <v/>
      </c>
      <c r="CR121" s="25" t="str">
        <f t="shared" si="18"/>
        <v/>
      </c>
      <c r="CS121" s="24" t="str">
        <f t="shared" si="19"/>
        <v/>
      </c>
      <c r="CT121" s="25" t="str">
        <f t="shared" si="20"/>
        <v/>
      </c>
      <c r="CU121" s="24" t="e">
        <f>IF(AND(#REF!="",#REF!="",#REF!="",#REF!=""),"",SUM(#REF!,#REF!,#REF!,#REF!,#REF!))</f>
        <v>#REF!</v>
      </c>
      <c r="CV121" s="25" t="str">
        <f t="shared" si="21"/>
        <v/>
      </c>
      <c r="CW121" s="22"/>
      <c r="CX121" s="22"/>
    </row>
    <row r="122" spans="1:102">
      <c r="A122" s="233">
        <v>116</v>
      </c>
      <c r="B122" s="234"/>
      <c r="C122" s="235"/>
      <c r="D122" s="236"/>
      <c r="E122" s="237"/>
      <c r="F122" s="238"/>
      <c r="G122" s="238"/>
      <c r="H122" s="239"/>
      <c r="I122" s="240"/>
      <c r="J122" s="241"/>
      <c r="K122" s="242"/>
      <c r="L122" s="11"/>
      <c r="M122" s="7"/>
      <c r="N122" s="7"/>
      <c r="O122" s="7"/>
      <c r="P122" s="30"/>
      <c r="Q122" s="32"/>
      <c r="R122" s="371"/>
      <c r="S122" s="476"/>
      <c r="T122" s="477"/>
      <c r="U122" s="477"/>
      <c r="V122" s="7"/>
      <c r="W122" s="34"/>
      <c r="X122" s="32"/>
      <c r="Y122" s="371"/>
      <c r="Z122" s="11"/>
      <c r="AA122" s="7"/>
      <c r="AB122" s="7"/>
      <c r="AC122" s="7"/>
      <c r="AD122" s="30"/>
      <c r="AE122" s="32"/>
      <c r="AF122" s="7"/>
      <c r="AG122" s="478"/>
      <c r="AH122" s="32"/>
      <c r="AI122" s="32"/>
      <c r="AJ122" s="32"/>
      <c r="AK122" s="32"/>
      <c r="AL122" s="32"/>
      <c r="AM122" s="62"/>
      <c r="AN122" s="11"/>
      <c r="AO122" s="7"/>
      <c r="AP122" s="7"/>
      <c r="AQ122" s="7"/>
      <c r="AR122" s="7"/>
      <c r="AS122" s="7"/>
      <c r="AT122" s="371"/>
      <c r="AU122" s="11"/>
      <c r="AV122" s="7"/>
      <c r="AW122" s="7"/>
      <c r="AX122" s="7"/>
      <c r="AY122" s="7"/>
      <c r="AZ122" s="7"/>
      <c r="BA122" s="371"/>
      <c r="BB122" s="11"/>
      <c r="BC122" s="7"/>
      <c r="BD122" s="7"/>
      <c r="BE122" s="7"/>
      <c r="BF122" s="7"/>
      <c r="BG122" s="11"/>
      <c r="BH122" s="7"/>
      <c r="BI122" s="7"/>
      <c r="BJ122" s="7"/>
      <c r="BK122" s="371"/>
      <c r="BL122" s="11"/>
      <c r="BM122" s="7"/>
      <c r="BN122" s="7"/>
      <c r="BO122" s="7"/>
      <c r="BP122" s="7"/>
      <c r="BQ122" s="11" t="s">
        <v>210</v>
      </c>
      <c r="BR122" s="62" t="s">
        <v>210</v>
      </c>
      <c r="BS122" s="1"/>
      <c r="BT122" s="1"/>
      <c r="BU122" s="1"/>
      <c r="BV122" s="1"/>
      <c r="BW122" s="1"/>
      <c r="CI122" s="14"/>
      <c r="CJ122" s="24" t="str">
        <f t="shared" si="11"/>
        <v/>
      </c>
      <c r="CK122" s="25" t="str">
        <f t="shared" si="12"/>
        <v/>
      </c>
      <c r="CL122" s="25" t="str">
        <f t="shared" si="13"/>
        <v/>
      </c>
      <c r="CM122" s="24" t="str">
        <f t="shared" si="14"/>
        <v/>
      </c>
      <c r="CN122" s="25" t="str">
        <f t="shared" si="15"/>
        <v/>
      </c>
      <c r="CO122" s="24" t="e">
        <f>IF(AND(#REF!="",#REF!="",#REF!="",#REF!=""),"",SUM(#REF!,#REF!,#REF!,#REF!,#REF!))</f>
        <v>#REF!</v>
      </c>
      <c r="CP122" s="25" t="str">
        <f t="shared" si="16"/>
        <v/>
      </c>
      <c r="CQ122" s="24" t="str">
        <f t="shared" si="17"/>
        <v/>
      </c>
      <c r="CR122" s="25" t="str">
        <f t="shared" si="18"/>
        <v/>
      </c>
      <c r="CS122" s="24" t="str">
        <f t="shared" si="19"/>
        <v/>
      </c>
      <c r="CT122" s="25" t="str">
        <f t="shared" si="20"/>
        <v/>
      </c>
      <c r="CU122" s="24" t="e">
        <f>IF(AND(#REF!="",#REF!="",#REF!="",#REF!=""),"",SUM(#REF!,#REF!,#REF!,#REF!,#REF!))</f>
        <v>#REF!</v>
      </c>
      <c r="CV122" s="25" t="str">
        <f t="shared" si="21"/>
        <v/>
      </c>
      <c r="CW122" s="22"/>
      <c r="CX122" s="22"/>
    </row>
    <row r="123" spans="1:102">
      <c r="A123" s="233">
        <v>117</v>
      </c>
      <c r="B123" s="234"/>
      <c r="C123" s="235"/>
      <c r="D123" s="236"/>
      <c r="E123" s="237"/>
      <c r="F123" s="238"/>
      <c r="G123" s="238"/>
      <c r="H123" s="239"/>
      <c r="I123" s="240"/>
      <c r="J123" s="241"/>
      <c r="K123" s="242"/>
      <c r="L123" s="11"/>
      <c r="M123" s="7"/>
      <c r="N123" s="7"/>
      <c r="O123" s="7"/>
      <c r="P123" s="30"/>
      <c r="Q123" s="32"/>
      <c r="R123" s="371"/>
      <c r="S123" s="476"/>
      <c r="T123" s="477"/>
      <c r="U123" s="477"/>
      <c r="V123" s="7"/>
      <c r="W123" s="34"/>
      <c r="X123" s="32"/>
      <c r="Y123" s="371"/>
      <c r="Z123" s="11"/>
      <c r="AA123" s="7"/>
      <c r="AB123" s="7"/>
      <c r="AC123" s="7"/>
      <c r="AD123" s="30"/>
      <c r="AE123" s="32"/>
      <c r="AF123" s="7"/>
      <c r="AG123" s="478"/>
      <c r="AH123" s="32"/>
      <c r="AI123" s="32"/>
      <c r="AJ123" s="32"/>
      <c r="AK123" s="32"/>
      <c r="AL123" s="32"/>
      <c r="AM123" s="62"/>
      <c r="AN123" s="11"/>
      <c r="AO123" s="7"/>
      <c r="AP123" s="7"/>
      <c r="AQ123" s="7"/>
      <c r="AR123" s="7"/>
      <c r="AS123" s="7"/>
      <c r="AT123" s="371"/>
      <c r="AU123" s="11"/>
      <c r="AV123" s="7"/>
      <c r="AW123" s="7"/>
      <c r="AX123" s="7"/>
      <c r="AY123" s="7"/>
      <c r="AZ123" s="7"/>
      <c r="BA123" s="371"/>
      <c r="BB123" s="11"/>
      <c r="BC123" s="7"/>
      <c r="BD123" s="7"/>
      <c r="BE123" s="7"/>
      <c r="BF123" s="7"/>
      <c r="BG123" s="11"/>
      <c r="BH123" s="7"/>
      <c r="BI123" s="7"/>
      <c r="BJ123" s="7"/>
      <c r="BK123" s="371"/>
      <c r="BL123" s="11"/>
      <c r="BM123" s="7"/>
      <c r="BN123" s="7"/>
      <c r="BO123" s="7"/>
      <c r="BP123" s="7"/>
      <c r="BQ123" s="11" t="s">
        <v>210</v>
      </c>
      <c r="BR123" s="62" t="s">
        <v>210</v>
      </c>
      <c r="BS123" s="1"/>
      <c r="BT123" s="1"/>
      <c r="BU123" s="1"/>
      <c r="BV123" s="1"/>
      <c r="BW123" s="1"/>
      <c r="CI123" s="14"/>
      <c r="CJ123" s="24" t="str">
        <f t="shared" si="11"/>
        <v/>
      </c>
      <c r="CK123" s="25" t="str">
        <f t="shared" si="12"/>
        <v/>
      </c>
      <c r="CL123" s="25" t="str">
        <f t="shared" si="13"/>
        <v/>
      </c>
      <c r="CM123" s="24" t="str">
        <f t="shared" si="14"/>
        <v/>
      </c>
      <c r="CN123" s="25" t="str">
        <f t="shared" si="15"/>
        <v/>
      </c>
      <c r="CO123" s="24" t="e">
        <f>IF(AND(#REF!="",#REF!="",#REF!="",#REF!=""),"",SUM(#REF!,#REF!,#REF!,#REF!,#REF!))</f>
        <v>#REF!</v>
      </c>
      <c r="CP123" s="25" t="str">
        <f t="shared" si="16"/>
        <v/>
      </c>
      <c r="CQ123" s="24" t="str">
        <f t="shared" si="17"/>
        <v/>
      </c>
      <c r="CR123" s="25" t="str">
        <f t="shared" si="18"/>
        <v/>
      </c>
      <c r="CS123" s="24" t="str">
        <f t="shared" si="19"/>
        <v/>
      </c>
      <c r="CT123" s="25" t="str">
        <f t="shared" si="20"/>
        <v/>
      </c>
      <c r="CU123" s="24" t="e">
        <f>IF(AND(#REF!="",#REF!="",#REF!="",#REF!=""),"",SUM(#REF!,#REF!,#REF!,#REF!,#REF!))</f>
        <v>#REF!</v>
      </c>
      <c r="CV123" s="25" t="str">
        <f t="shared" si="21"/>
        <v/>
      </c>
      <c r="CW123" s="22"/>
      <c r="CX123" s="22"/>
    </row>
    <row r="124" spans="1:102">
      <c r="A124" s="233">
        <v>118</v>
      </c>
      <c r="B124" s="234"/>
      <c r="C124" s="235"/>
      <c r="D124" s="236"/>
      <c r="E124" s="237"/>
      <c r="F124" s="238"/>
      <c r="G124" s="238"/>
      <c r="H124" s="239"/>
      <c r="I124" s="240"/>
      <c r="J124" s="241"/>
      <c r="K124" s="242"/>
      <c r="L124" s="11"/>
      <c r="M124" s="7"/>
      <c r="N124" s="7"/>
      <c r="O124" s="7"/>
      <c r="P124" s="30"/>
      <c r="Q124" s="32"/>
      <c r="R124" s="371"/>
      <c r="S124" s="476"/>
      <c r="T124" s="477"/>
      <c r="U124" s="477"/>
      <c r="V124" s="7"/>
      <c r="W124" s="34"/>
      <c r="X124" s="32"/>
      <c r="Y124" s="371"/>
      <c r="Z124" s="11"/>
      <c r="AA124" s="7"/>
      <c r="AB124" s="7"/>
      <c r="AC124" s="7"/>
      <c r="AD124" s="30"/>
      <c r="AE124" s="32"/>
      <c r="AF124" s="7"/>
      <c r="AG124" s="478"/>
      <c r="AH124" s="32"/>
      <c r="AI124" s="32"/>
      <c r="AJ124" s="32"/>
      <c r="AK124" s="32"/>
      <c r="AL124" s="32"/>
      <c r="AM124" s="62"/>
      <c r="AN124" s="11"/>
      <c r="AO124" s="7"/>
      <c r="AP124" s="7"/>
      <c r="AQ124" s="7"/>
      <c r="AR124" s="7"/>
      <c r="AS124" s="7"/>
      <c r="AT124" s="371"/>
      <c r="AU124" s="11"/>
      <c r="AV124" s="7"/>
      <c r="AW124" s="7"/>
      <c r="AX124" s="7"/>
      <c r="AY124" s="7"/>
      <c r="AZ124" s="7"/>
      <c r="BA124" s="371"/>
      <c r="BB124" s="11"/>
      <c r="BC124" s="7"/>
      <c r="BD124" s="7"/>
      <c r="BE124" s="7"/>
      <c r="BF124" s="7"/>
      <c r="BG124" s="11"/>
      <c r="BH124" s="7"/>
      <c r="BI124" s="7"/>
      <c r="BJ124" s="7"/>
      <c r="BK124" s="371"/>
      <c r="BL124" s="11"/>
      <c r="BM124" s="7"/>
      <c r="BN124" s="7"/>
      <c r="BO124" s="7"/>
      <c r="BP124" s="7"/>
      <c r="BQ124" s="11" t="s">
        <v>210</v>
      </c>
      <c r="BR124" s="62" t="s">
        <v>210</v>
      </c>
      <c r="BS124" s="1"/>
      <c r="BT124" s="1"/>
      <c r="BU124" s="1"/>
      <c r="BV124" s="1"/>
      <c r="BW124" s="1"/>
      <c r="CI124" s="14"/>
      <c r="CJ124" s="24" t="str">
        <f t="shared" si="11"/>
        <v/>
      </c>
      <c r="CK124" s="25" t="str">
        <f t="shared" si="12"/>
        <v/>
      </c>
      <c r="CL124" s="25" t="str">
        <f t="shared" si="13"/>
        <v/>
      </c>
      <c r="CM124" s="24" t="str">
        <f t="shared" si="14"/>
        <v/>
      </c>
      <c r="CN124" s="25" t="str">
        <f t="shared" si="15"/>
        <v/>
      </c>
      <c r="CO124" s="24" t="e">
        <f>IF(AND(#REF!="",#REF!="",#REF!="",#REF!=""),"",SUM(#REF!,#REF!,#REF!,#REF!,#REF!))</f>
        <v>#REF!</v>
      </c>
      <c r="CP124" s="25" t="str">
        <f t="shared" si="16"/>
        <v/>
      </c>
      <c r="CQ124" s="24" t="str">
        <f t="shared" si="17"/>
        <v/>
      </c>
      <c r="CR124" s="25" t="str">
        <f t="shared" si="18"/>
        <v/>
      </c>
      <c r="CS124" s="24" t="str">
        <f t="shared" si="19"/>
        <v/>
      </c>
      <c r="CT124" s="25" t="str">
        <f t="shared" si="20"/>
        <v/>
      </c>
      <c r="CU124" s="24" t="e">
        <f>IF(AND(#REF!="",#REF!="",#REF!="",#REF!=""),"",SUM(#REF!,#REF!,#REF!,#REF!,#REF!))</f>
        <v>#REF!</v>
      </c>
      <c r="CV124" s="25" t="str">
        <f t="shared" si="21"/>
        <v/>
      </c>
      <c r="CW124" s="22"/>
      <c r="CX124" s="22"/>
    </row>
    <row r="125" spans="1:102">
      <c r="A125" s="233">
        <v>119</v>
      </c>
      <c r="B125" s="234"/>
      <c r="C125" s="235"/>
      <c r="D125" s="236"/>
      <c r="E125" s="237"/>
      <c r="F125" s="238"/>
      <c r="G125" s="238"/>
      <c r="H125" s="239"/>
      <c r="I125" s="240"/>
      <c r="J125" s="241"/>
      <c r="K125" s="242"/>
      <c r="L125" s="11"/>
      <c r="M125" s="7"/>
      <c r="N125" s="7"/>
      <c r="O125" s="7"/>
      <c r="P125" s="30"/>
      <c r="Q125" s="32"/>
      <c r="R125" s="371"/>
      <c r="S125" s="476"/>
      <c r="T125" s="477"/>
      <c r="U125" s="477"/>
      <c r="V125" s="7"/>
      <c r="W125" s="34"/>
      <c r="X125" s="32"/>
      <c r="Y125" s="371"/>
      <c r="Z125" s="11"/>
      <c r="AA125" s="7"/>
      <c r="AB125" s="7"/>
      <c r="AC125" s="7"/>
      <c r="AD125" s="30"/>
      <c r="AE125" s="32"/>
      <c r="AF125" s="7"/>
      <c r="AG125" s="478"/>
      <c r="AH125" s="32"/>
      <c r="AI125" s="32"/>
      <c r="AJ125" s="32"/>
      <c r="AK125" s="32"/>
      <c r="AL125" s="32"/>
      <c r="AM125" s="62"/>
      <c r="AN125" s="11"/>
      <c r="AO125" s="7"/>
      <c r="AP125" s="7"/>
      <c r="AQ125" s="7"/>
      <c r="AR125" s="7"/>
      <c r="AS125" s="7"/>
      <c r="AT125" s="371"/>
      <c r="AU125" s="11"/>
      <c r="AV125" s="7"/>
      <c r="AW125" s="7"/>
      <c r="AX125" s="7"/>
      <c r="AY125" s="7"/>
      <c r="AZ125" s="7"/>
      <c r="BA125" s="371"/>
      <c r="BB125" s="11"/>
      <c r="BC125" s="7"/>
      <c r="BD125" s="7"/>
      <c r="BE125" s="7"/>
      <c r="BF125" s="7"/>
      <c r="BG125" s="11"/>
      <c r="BH125" s="7"/>
      <c r="BI125" s="7"/>
      <c r="BJ125" s="7"/>
      <c r="BK125" s="371"/>
      <c r="BL125" s="11"/>
      <c r="BM125" s="7"/>
      <c r="BN125" s="7"/>
      <c r="BO125" s="7"/>
      <c r="BP125" s="7"/>
      <c r="BQ125" s="11" t="s">
        <v>210</v>
      </c>
      <c r="BR125" s="62" t="s">
        <v>210</v>
      </c>
      <c r="BS125" s="1"/>
      <c r="BT125" s="1"/>
      <c r="BU125" s="1"/>
      <c r="BV125" s="1"/>
      <c r="BW125" s="1"/>
      <c r="CI125" s="14"/>
      <c r="CJ125" s="24" t="str">
        <f t="shared" si="11"/>
        <v/>
      </c>
      <c r="CK125" s="25" t="str">
        <f t="shared" si="12"/>
        <v/>
      </c>
      <c r="CL125" s="25" t="str">
        <f t="shared" si="13"/>
        <v/>
      </c>
      <c r="CM125" s="24" t="str">
        <f t="shared" si="14"/>
        <v/>
      </c>
      <c r="CN125" s="25" t="str">
        <f t="shared" si="15"/>
        <v/>
      </c>
      <c r="CO125" s="24" t="e">
        <f>IF(AND(#REF!="",#REF!="",#REF!="",#REF!=""),"",SUM(#REF!,#REF!,#REF!,#REF!,#REF!))</f>
        <v>#REF!</v>
      </c>
      <c r="CP125" s="25" t="str">
        <f t="shared" si="16"/>
        <v/>
      </c>
      <c r="CQ125" s="24" t="str">
        <f t="shared" si="17"/>
        <v/>
      </c>
      <c r="CR125" s="25" t="str">
        <f t="shared" si="18"/>
        <v/>
      </c>
      <c r="CS125" s="24" t="str">
        <f t="shared" si="19"/>
        <v/>
      </c>
      <c r="CT125" s="25" t="str">
        <f t="shared" si="20"/>
        <v/>
      </c>
      <c r="CU125" s="24" t="e">
        <f>IF(AND(#REF!="",#REF!="",#REF!="",#REF!=""),"",SUM(#REF!,#REF!,#REF!,#REF!,#REF!))</f>
        <v>#REF!</v>
      </c>
      <c r="CV125" s="25" t="str">
        <f t="shared" si="21"/>
        <v/>
      </c>
      <c r="CW125" s="22"/>
      <c r="CX125" s="22"/>
    </row>
    <row r="126" spans="1:102">
      <c r="A126" s="233">
        <v>120</v>
      </c>
      <c r="B126" s="234"/>
      <c r="C126" s="235"/>
      <c r="D126" s="236"/>
      <c r="E126" s="237"/>
      <c r="F126" s="238"/>
      <c r="G126" s="238"/>
      <c r="H126" s="239"/>
      <c r="I126" s="240"/>
      <c r="J126" s="241"/>
      <c r="K126" s="242"/>
      <c r="L126" s="11"/>
      <c r="M126" s="7"/>
      <c r="N126" s="7"/>
      <c r="O126" s="7"/>
      <c r="P126" s="30"/>
      <c r="Q126" s="32"/>
      <c r="R126" s="371"/>
      <c r="S126" s="476"/>
      <c r="T126" s="477"/>
      <c r="U126" s="477"/>
      <c r="V126" s="7"/>
      <c r="W126" s="34"/>
      <c r="X126" s="32"/>
      <c r="Y126" s="371"/>
      <c r="Z126" s="11"/>
      <c r="AA126" s="7"/>
      <c r="AB126" s="7"/>
      <c r="AC126" s="7"/>
      <c r="AD126" s="30"/>
      <c r="AE126" s="32"/>
      <c r="AF126" s="7"/>
      <c r="AG126" s="478"/>
      <c r="AH126" s="32"/>
      <c r="AI126" s="32"/>
      <c r="AJ126" s="32"/>
      <c r="AK126" s="32"/>
      <c r="AL126" s="32"/>
      <c r="AM126" s="62"/>
      <c r="AN126" s="11"/>
      <c r="AO126" s="7"/>
      <c r="AP126" s="7"/>
      <c r="AQ126" s="7"/>
      <c r="AR126" s="7"/>
      <c r="AS126" s="7"/>
      <c r="AT126" s="371"/>
      <c r="AU126" s="11"/>
      <c r="AV126" s="7"/>
      <c r="AW126" s="7"/>
      <c r="AX126" s="7"/>
      <c r="AY126" s="7"/>
      <c r="AZ126" s="7"/>
      <c r="BA126" s="371"/>
      <c r="BB126" s="11"/>
      <c r="BC126" s="7"/>
      <c r="BD126" s="7"/>
      <c r="BE126" s="7"/>
      <c r="BF126" s="7"/>
      <c r="BG126" s="11"/>
      <c r="BH126" s="7"/>
      <c r="BI126" s="7"/>
      <c r="BJ126" s="7"/>
      <c r="BK126" s="371"/>
      <c r="BL126" s="11"/>
      <c r="BM126" s="7"/>
      <c r="BN126" s="7"/>
      <c r="BO126" s="7"/>
      <c r="BP126" s="7"/>
      <c r="BQ126" s="11" t="s">
        <v>210</v>
      </c>
      <c r="BR126" s="62" t="s">
        <v>210</v>
      </c>
      <c r="BS126" s="1"/>
      <c r="BT126" s="1"/>
      <c r="BU126" s="1"/>
      <c r="BV126" s="1"/>
      <c r="BW126" s="1"/>
      <c r="CI126" s="14"/>
      <c r="CJ126" s="24" t="str">
        <f t="shared" si="11"/>
        <v/>
      </c>
      <c r="CK126" s="25" t="str">
        <f t="shared" si="12"/>
        <v/>
      </c>
      <c r="CL126" s="25" t="str">
        <f t="shared" si="13"/>
        <v/>
      </c>
      <c r="CM126" s="24" t="str">
        <f t="shared" si="14"/>
        <v/>
      </c>
      <c r="CN126" s="25" t="str">
        <f t="shared" si="15"/>
        <v/>
      </c>
      <c r="CO126" s="24" t="e">
        <f>IF(AND(#REF!="",#REF!="",#REF!="",#REF!=""),"",SUM(#REF!,#REF!,#REF!,#REF!,#REF!))</f>
        <v>#REF!</v>
      </c>
      <c r="CP126" s="25" t="str">
        <f t="shared" si="16"/>
        <v/>
      </c>
      <c r="CQ126" s="24" t="str">
        <f t="shared" si="17"/>
        <v/>
      </c>
      <c r="CR126" s="25" t="str">
        <f t="shared" si="18"/>
        <v/>
      </c>
      <c r="CS126" s="24" t="str">
        <f t="shared" si="19"/>
        <v/>
      </c>
      <c r="CT126" s="25" t="str">
        <f t="shared" si="20"/>
        <v/>
      </c>
      <c r="CU126" s="24" t="e">
        <f>IF(AND(#REF!="",#REF!="",#REF!="",#REF!=""),"",SUM(#REF!,#REF!,#REF!,#REF!,#REF!))</f>
        <v>#REF!</v>
      </c>
      <c r="CV126" s="25" t="str">
        <f t="shared" si="21"/>
        <v/>
      </c>
      <c r="CW126" s="22"/>
      <c r="CX126" s="22"/>
    </row>
    <row r="127" spans="1:102">
      <c r="A127" s="233">
        <v>121</v>
      </c>
      <c r="B127" s="234"/>
      <c r="C127" s="235"/>
      <c r="D127" s="236"/>
      <c r="E127" s="237"/>
      <c r="F127" s="238"/>
      <c r="G127" s="238"/>
      <c r="H127" s="239"/>
      <c r="I127" s="240"/>
      <c r="J127" s="241"/>
      <c r="K127" s="242"/>
      <c r="L127" s="11"/>
      <c r="M127" s="7"/>
      <c r="N127" s="7"/>
      <c r="O127" s="7"/>
      <c r="P127" s="30"/>
      <c r="Q127" s="32"/>
      <c r="R127" s="371"/>
      <c r="S127" s="476"/>
      <c r="T127" s="477"/>
      <c r="U127" s="477"/>
      <c r="V127" s="7"/>
      <c r="W127" s="34"/>
      <c r="X127" s="32"/>
      <c r="Y127" s="371"/>
      <c r="Z127" s="11"/>
      <c r="AA127" s="7"/>
      <c r="AB127" s="7"/>
      <c r="AC127" s="7"/>
      <c r="AD127" s="30"/>
      <c r="AE127" s="32"/>
      <c r="AF127" s="7"/>
      <c r="AG127" s="478"/>
      <c r="AH127" s="32"/>
      <c r="AI127" s="32"/>
      <c r="AJ127" s="32"/>
      <c r="AK127" s="32"/>
      <c r="AL127" s="32"/>
      <c r="AM127" s="62"/>
      <c r="AN127" s="11"/>
      <c r="AO127" s="7"/>
      <c r="AP127" s="7"/>
      <c r="AQ127" s="7"/>
      <c r="AR127" s="7"/>
      <c r="AS127" s="7"/>
      <c r="AT127" s="371"/>
      <c r="AU127" s="11"/>
      <c r="AV127" s="7"/>
      <c r="AW127" s="7"/>
      <c r="AX127" s="7"/>
      <c r="AY127" s="7"/>
      <c r="AZ127" s="7"/>
      <c r="BA127" s="371"/>
      <c r="BB127" s="11"/>
      <c r="BC127" s="7"/>
      <c r="BD127" s="7"/>
      <c r="BE127" s="7"/>
      <c r="BF127" s="7"/>
      <c r="BG127" s="11"/>
      <c r="BH127" s="7"/>
      <c r="BI127" s="7"/>
      <c r="BJ127" s="7"/>
      <c r="BK127" s="371"/>
      <c r="BL127" s="11"/>
      <c r="BM127" s="7"/>
      <c r="BN127" s="7"/>
      <c r="BO127" s="7"/>
      <c r="BP127" s="7"/>
      <c r="BQ127" s="11" t="s">
        <v>210</v>
      </c>
      <c r="BR127" s="62" t="s">
        <v>210</v>
      </c>
      <c r="BS127" s="1"/>
      <c r="BT127" s="1"/>
      <c r="BU127" s="1"/>
      <c r="BV127" s="1"/>
      <c r="BW127" s="1"/>
      <c r="CI127" s="14"/>
      <c r="CJ127" s="24" t="str">
        <f t="shared" si="11"/>
        <v/>
      </c>
      <c r="CK127" s="25" t="str">
        <f t="shared" si="12"/>
        <v/>
      </c>
      <c r="CL127" s="25" t="str">
        <f t="shared" si="13"/>
        <v/>
      </c>
      <c r="CM127" s="24" t="str">
        <f t="shared" si="14"/>
        <v/>
      </c>
      <c r="CN127" s="25" t="str">
        <f t="shared" si="15"/>
        <v/>
      </c>
      <c r="CO127" s="24" t="e">
        <f>IF(AND(#REF!="",#REF!="",#REF!="",#REF!=""),"",SUM(#REF!,#REF!,#REF!,#REF!,#REF!))</f>
        <v>#REF!</v>
      </c>
      <c r="CP127" s="25" t="str">
        <f t="shared" si="16"/>
        <v/>
      </c>
      <c r="CQ127" s="24" t="str">
        <f t="shared" si="17"/>
        <v/>
      </c>
      <c r="CR127" s="25" t="str">
        <f t="shared" si="18"/>
        <v/>
      </c>
      <c r="CS127" s="24" t="str">
        <f t="shared" si="19"/>
        <v/>
      </c>
      <c r="CT127" s="25" t="str">
        <f t="shared" si="20"/>
        <v/>
      </c>
      <c r="CU127" s="24" t="e">
        <f>IF(AND(#REF!="",#REF!="",#REF!="",#REF!=""),"",SUM(#REF!,#REF!,#REF!,#REF!,#REF!))</f>
        <v>#REF!</v>
      </c>
      <c r="CV127" s="25" t="str">
        <f t="shared" si="21"/>
        <v/>
      </c>
      <c r="CW127" s="22" t="e">
        <f>IF(AND(#REF!="",#REF!="",#REF!="",#REF!=""),"",SUM(#REF!,#REF!,#REF!,#REF!))</f>
        <v>#REF!</v>
      </c>
      <c r="CX127" s="22" t="str">
        <f t="shared" ref="CX127:CX135" si="22">IFERROR(IF(CW127="","",IF($CW$5=100,ROUNDUP(CW127*20%,0),IF($CW$5=86,ROUNDUP((CW127/$CW$5)*$CX$5,0),IF($CW$5=66,ROUNDUP((CW127/$CW$5)*$CX$5,0),"")))),"")</f>
        <v/>
      </c>
    </row>
    <row r="128" spans="1:102">
      <c r="A128" s="233">
        <v>122</v>
      </c>
      <c r="B128" s="234"/>
      <c r="C128" s="235"/>
      <c r="D128" s="236"/>
      <c r="E128" s="237"/>
      <c r="F128" s="238"/>
      <c r="G128" s="238"/>
      <c r="H128" s="239"/>
      <c r="I128" s="240"/>
      <c r="J128" s="241"/>
      <c r="K128" s="242"/>
      <c r="L128" s="11"/>
      <c r="M128" s="7"/>
      <c r="N128" s="7"/>
      <c r="O128" s="7"/>
      <c r="P128" s="30"/>
      <c r="Q128" s="32"/>
      <c r="R128" s="371"/>
      <c r="S128" s="476"/>
      <c r="T128" s="477"/>
      <c r="U128" s="477"/>
      <c r="V128" s="7"/>
      <c r="W128" s="34"/>
      <c r="X128" s="32"/>
      <c r="Y128" s="371"/>
      <c r="Z128" s="11"/>
      <c r="AA128" s="7"/>
      <c r="AB128" s="7"/>
      <c r="AC128" s="7"/>
      <c r="AD128" s="30"/>
      <c r="AE128" s="32"/>
      <c r="AF128" s="7"/>
      <c r="AG128" s="478"/>
      <c r="AH128" s="32"/>
      <c r="AI128" s="32"/>
      <c r="AJ128" s="32"/>
      <c r="AK128" s="32"/>
      <c r="AL128" s="32"/>
      <c r="AM128" s="62"/>
      <c r="AN128" s="11"/>
      <c r="AO128" s="7"/>
      <c r="AP128" s="7"/>
      <c r="AQ128" s="7"/>
      <c r="AR128" s="7"/>
      <c r="AS128" s="7"/>
      <c r="AT128" s="371"/>
      <c r="AU128" s="11"/>
      <c r="AV128" s="7"/>
      <c r="AW128" s="7"/>
      <c r="AX128" s="7"/>
      <c r="AY128" s="7"/>
      <c r="AZ128" s="7"/>
      <c r="BA128" s="371"/>
      <c r="BB128" s="11"/>
      <c r="BC128" s="7"/>
      <c r="BD128" s="7"/>
      <c r="BE128" s="7"/>
      <c r="BF128" s="7"/>
      <c r="BG128" s="11"/>
      <c r="BH128" s="7"/>
      <c r="BI128" s="7"/>
      <c r="BJ128" s="7"/>
      <c r="BK128" s="371"/>
      <c r="BL128" s="11"/>
      <c r="BM128" s="7"/>
      <c r="BN128" s="7"/>
      <c r="BO128" s="7"/>
      <c r="BP128" s="7"/>
      <c r="BQ128" s="11" t="s">
        <v>210</v>
      </c>
      <c r="BR128" s="62" t="s">
        <v>210</v>
      </c>
      <c r="BS128" s="1"/>
      <c r="BT128" s="1"/>
      <c r="BU128" s="1"/>
      <c r="BV128" s="1"/>
      <c r="BW128" s="1"/>
      <c r="CI128" s="14"/>
      <c r="CJ128" s="24" t="str">
        <f t="shared" si="11"/>
        <v/>
      </c>
      <c r="CK128" s="25" t="str">
        <f t="shared" si="12"/>
        <v/>
      </c>
      <c r="CL128" s="25" t="str">
        <f t="shared" si="13"/>
        <v/>
      </c>
      <c r="CM128" s="24" t="str">
        <f t="shared" si="14"/>
        <v/>
      </c>
      <c r="CN128" s="25" t="str">
        <f t="shared" si="15"/>
        <v/>
      </c>
      <c r="CO128" s="24" t="e">
        <f>IF(AND(#REF!="",#REF!="",#REF!="",#REF!=""),"",SUM(#REF!,#REF!,#REF!,#REF!,#REF!))</f>
        <v>#REF!</v>
      </c>
      <c r="CP128" s="25" t="str">
        <f t="shared" si="16"/>
        <v/>
      </c>
      <c r="CQ128" s="24" t="str">
        <f t="shared" si="17"/>
        <v/>
      </c>
      <c r="CR128" s="25" t="str">
        <f t="shared" si="18"/>
        <v/>
      </c>
      <c r="CS128" s="24" t="str">
        <f t="shared" si="19"/>
        <v/>
      </c>
      <c r="CT128" s="25" t="str">
        <f t="shared" si="20"/>
        <v/>
      </c>
      <c r="CU128" s="24" t="e">
        <f>IF(AND(#REF!="",#REF!="",#REF!="",#REF!=""),"",SUM(#REF!,#REF!,#REF!,#REF!,#REF!))</f>
        <v>#REF!</v>
      </c>
      <c r="CV128" s="25" t="str">
        <f t="shared" si="21"/>
        <v/>
      </c>
      <c r="CW128" s="22" t="e">
        <f>IF(AND(#REF!="",#REF!="",#REF!="",#REF!=""),"",SUM(#REF!,#REF!,#REF!,#REF!))</f>
        <v>#REF!</v>
      </c>
      <c r="CX128" s="22" t="str">
        <f t="shared" si="22"/>
        <v/>
      </c>
    </row>
    <row r="129" spans="1:102">
      <c r="A129" s="233">
        <v>123</v>
      </c>
      <c r="B129" s="234"/>
      <c r="C129" s="235"/>
      <c r="D129" s="236"/>
      <c r="E129" s="237"/>
      <c r="F129" s="238"/>
      <c r="G129" s="238"/>
      <c r="H129" s="239"/>
      <c r="I129" s="240"/>
      <c r="J129" s="241"/>
      <c r="K129" s="242"/>
      <c r="L129" s="11"/>
      <c r="M129" s="7"/>
      <c r="N129" s="7"/>
      <c r="O129" s="7"/>
      <c r="P129" s="30"/>
      <c r="Q129" s="32"/>
      <c r="R129" s="371"/>
      <c r="S129" s="476"/>
      <c r="T129" s="477"/>
      <c r="U129" s="477"/>
      <c r="V129" s="7"/>
      <c r="W129" s="34"/>
      <c r="X129" s="32"/>
      <c r="Y129" s="371"/>
      <c r="Z129" s="11"/>
      <c r="AA129" s="7"/>
      <c r="AB129" s="7"/>
      <c r="AC129" s="7"/>
      <c r="AD129" s="30"/>
      <c r="AE129" s="32"/>
      <c r="AF129" s="7"/>
      <c r="AG129" s="478"/>
      <c r="AH129" s="32"/>
      <c r="AI129" s="32"/>
      <c r="AJ129" s="32"/>
      <c r="AK129" s="32"/>
      <c r="AL129" s="32"/>
      <c r="AM129" s="62"/>
      <c r="AN129" s="11"/>
      <c r="AO129" s="7"/>
      <c r="AP129" s="7"/>
      <c r="AQ129" s="7"/>
      <c r="AR129" s="7"/>
      <c r="AS129" s="7"/>
      <c r="AT129" s="371"/>
      <c r="AU129" s="11"/>
      <c r="AV129" s="7"/>
      <c r="AW129" s="7"/>
      <c r="AX129" s="7"/>
      <c r="AY129" s="7"/>
      <c r="AZ129" s="7"/>
      <c r="BA129" s="371"/>
      <c r="BB129" s="11"/>
      <c r="BC129" s="7"/>
      <c r="BD129" s="7"/>
      <c r="BE129" s="7"/>
      <c r="BF129" s="7"/>
      <c r="BG129" s="11"/>
      <c r="BH129" s="7"/>
      <c r="BI129" s="7"/>
      <c r="BJ129" s="7"/>
      <c r="BK129" s="371"/>
      <c r="BL129" s="11"/>
      <c r="BM129" s="7"/>
      <c r="BN129" s="7"/>
      <c r="BO129" s="7"/>
      <c r="BP129" s="7"/>
      <c r="BQ129" s="11" t="s">
        <v>210</v>
      </c>
      <c r="BR129" s="62" t="s">
        <v>210</v>
      </c>
      <c r="BS129" s="1"/>
      <c r="BT129" s="1"/>
      <c r="BU129" s="1"/>
      <c r="BV129" s="1"/>
      <c r="BW129" s="1"/>
      <c r="CI129" s="14"/>
      <c r="CJ129" s="24" t="str">
        <f t="shared" si="11"/>
        <v/>
      </c>
      <c r="CK129" s="25" t="str">
        <f t="shared" si="12"/>
        <v/>
      </c>
      <c r="CL129" s="25" t="str">
        <f t="shared" si="13"/>
        <v/>
      </c>
      <c r="CM129" s="24" t="str">
        <f t="shared" si="14"/>
        <v/>
      </c>
      <c r="CN129" s="25" t="str">
        <f t="shared" si="15"/>
        <v/>
      </c>
      <c r="CO129" s="24" t="e">
        <f>IF(AND(#REF!="",#REF!="",#REF!="",#REF!=""),"",SUM(#REF!,#REF!,#REF!,#REF!,#REF!))</f>
        <v>#REF!</v>
      </c>
      <c r="CP129" s="25" t="str">
        <f t="shared" si="16"/>
        <v/>
      </c>
      <c r="CQ129" s="24" t="str">
        <f t="shared" si="17"/>
        <v/>
      </c>
      <c r="CR129" s="25" t="str">
        <f t="shared" si="18"/>
        <v/>
      </c>
      <c r="CS129" s="24" t="str">
        <f t="shared" si="19"/>
        <v/>
      </c>
      <c r="CT129" s="25" t="str">
        <f t="shared" si="20"/>
        <v/>
      </c>
      <c r="CU129" s="24" t="e">
        <f>IF(AND(#REF!="",#REF!="",#REF!="",#REF!=""),"",SUM(#REF!,#REF!,#REF!,#REF!,#REF!))</f>
        <v>#REF!</v>
      </c>
      <c r="CV129" s="25" t="str">
        <f t="shared" si="21"/>
        <v/>
      </c>
      <c r="CW129" s="22" t="e">
        <f>IF(AND(#REF!="",#REF!="",#REF!="",#REF!=""),"",SUM(#REF!,#REF!,#REF!,#REF!))</f>
        <v>#REF!</v>
      </c>
      <c r="CX129" s="22" t="str">
        <f t="shared" si="22"/>
        <v/>
      </c>
    </row>
    <row r="130" spans="1:102">
      <c r="A130" s="233">
        <v>124</v>
      </c>
      <c r="B130" s="234"/>
      <c r="C130" s="235"/>
      <c r="D130" s="236"/>
      <c r="E130" s="237"/>
      <c r="F130" s="238"/>
      <c r="G130" s="238"/>
      <c r="H130" s="239"/>
      <c r="I130" s="240"/>
      <c r="J130" s="241"/>
      <c r="K130" s="242"/>
      <c r="L130" s="11"/>
      <c r="M130" s="7"/>
      <c r="N130" s="7"/>
      <c r="O130" s="7"/>
      <c r="P130" s="30"/>
      <c r="Q130" s="32"/>
      <c r="R130" s="371"/>
      <c r="S130" s="476"/>
      <c r="T130" s="477"/>
      <c r="U130" s="477"/>
      <c r="V130" s="7"/>
      <c r="W130" s="34"/>
      <c r="X130" s="32"/>
      <c r="Y130" s="371"/>
      <c r="Z130" s="11"/>
      <c r="AA130" s="7"/>
      <c r="AB130" s="7"/>
      <c r="AC130" s="7"/>
      <c r="AD130" s="30"/>
      <c r="AE130" s="32"/>
      <c r="AF130" s="7"/>
      <c r="AG130" s="478"/>
      <c r="AH130" s="32"/>
      <c r="AI130" s="32"/>
      <c r="AJ130" s="32"/>
      <c r="AK130" s="32"/>
      <c r="AL130" s="32"/>
      <c r="AM130" s="62"/>
      <c r="AN130" s="11"/>
      <c r="AO130" s="7"/>
      <c r="AP130" s="7"/>
      <c r="AQ130" s="7"/>
      <c r="AR130" s="7"/>
      <c r="AS130" s="7"/>
      <c r="AT130" s="371"/>
      <c r="AU130" s="11"/>
      <c r="AV130" s="7"/>
      <c r="AW130" s="7"/>
      <c r="AX130" s="7"/>
      <c r="AY130" s="7"/>
      <c r="AZ130" s="7"/>
      <c r="BA130" s="371"/>
      <c r="BB130" s="11"/>
      <c r="BC130" s="7"/>
      <c r="BD130" s="7"/>
      <c r="BE130" s="7"/>
      <c r="BF130" s="7"/>
      <c r="BG130" s="11"/>
      <c r="BH130" s="7"/>
      <c r="BI130" s="7"/>
      <c r="BJ130" s="7"/>
      <c r="BK130" s="371"/>
      <c r="BL130" s="11"/>
      <c r="BM130" s="7"/>
      <c r="BN130" s="7"/>
      <c r="BO130" s="7"/>
      <c r="BP130" s="7"/>
      <c r="BQ130" s="11" t="s">
        <v>210</v>
      </c>
      <c r="BR130" s="62" t="s">
        <v>210</v>
      </c>
      <c r="BS130" s="1"/>
      <c r="BT130" s="1"/>
      <c r="BU130" s="1"/>
      <c r="BV130" s="1"/>
      <c r="BW130" s="1"/>
      <c r="CI130" s="14"/>
      <c r="CJ130" s="24" t="str">
        <f t="shared" si="11"/>
        <v/>
      </c>
      <c r="CK130" s="25" t="str">
        <f t="shared" si="12"/>
        <v/>
      </c>
      <c r="CL130" s="25" t="str">
        <f t="shared" si="13"/>
        <v/>
      </c>
      <c r="CM130" s="24" t="str">
        <f t="shared" si="14"/>
        <v/>
      </c>
      <c r="CN130" s="25" t="str">
        <f t="shared" si="15"/>
        <v/>
      </c>
      <c r="CO130" s="24" t="e">
        <f>IF(AND(#REF!="",#REF!="",#REF!="",#REF!=""),"",SUM(#REF!,#REF!,#REF!,#REF!,#REF!))</f>
        <v>#REF!</v>
      </c>
      <c r="CP130" s="25" t="str">
        <f t="shared" si="16"/>
        <v/>
      </c>
      <c r="CQ130" s="24" t="str">
        <f t="shared" si="17"/>
        <v/>
      </c>
      <c r="CR130" s="25" t="str">
        <f t="shared" si="18"/>
        <v/>
      </c>
      <c r="CS130" s="24" t="str">
        <f t="shared" si="19"/>
        <v/>
      </c>
      <c r="CT130" s="25" t="str">
        <f t="shared" si="20"/>
        <v/>
      </c>
      <c r="CU130" s="24" t="e">
        <f>IF(AND(#REF!="",#REF!="",#REF!="",#REF!=""),"",SUM(#REF!,#REF!,#REF!,#REF!,#REF!))</f>
        <v>#REF!</v>
      </c>
      <c r="CV130" s="25" t="str">
        <f t="shared" si="21"/>
        <v/>
      </c>
      <c r="CW130" s="22" t="e">
        <f>IF(AND(#REF!="",#REF!="",#REF!="",#REF!=""),"",SUM(#REF!,#REF!,#REF!,#REF!))</f>
        <v>#REF!</v>
      </c>
      <c r="CX130" s="22" t="str">
        <f t="shared" si="22"/>
        <v/>
      </c>
    </row>
    <row r="131" spans="1:102">
      <c r="A131" s="233">
        <v>125</v>
      </c>
      <c r="B131" s="234"/>
      <c r="C131" s="235"/>
      <c r="D131" s="236"/>
      <c r="E131" s="237"/>
      <c r="F131" s="238"/>
      <c r="G131" s="238"/>
      <c r="H131" s="239"/>
      <c r="I131" s="240"/>
      <c r="J131" s="241"/>
      <c r="K131" s="242"/>
      <c r="L131" s="11"/>
      <c r="M131" s="7"/>
      <c r="N131" s="7"/>
      <c r="O131" s="7"/>
      <c r="P131" s="30"/>
      <c r="Q131" s="32"/>
      <c r="R131" s="371"/>
      <c r="S131" s="476"/>
      <c r="T131" s="477"/>
      <c r="U131" s="477"/>
      <c r="V131" s="7"/>
      <c r="W131" s="34"/>
      <c r="X131" s="32"/>
      <c r="Y131" s="371"/>
      <c r="Z131" s="11"/>
      <c r="AA131" s="7"/>
      <c r="AB131" s="7"/>
      <c r="AC131" s="7"/>
      <c r="AD131" s="30"/>
      <c r="AE131" s="32"/>
      <c r="AF131" s="7"/>
      <c r="AG131" s="478"/>
      <c r="AH131" s="32"/>
      <c r="AI131" s="32"/>
      <c r="AJ131" s="32"/>
      <c r="AK131" s="32"/>
      <c r="AL131" s="32"/>
      <c r="AM131" s="62"/>
      <c r="AN131" s="11"/>
      <c r="AO131" s="7"/>
      <c r="AP131" s="7"/>
      <c r="AQ131" s="7"/>
      <c r="AR131" s="7"/>
      <c r="AS131" s="7"/>
      <c r="AT131" s="371"/>
      <c r="AU131" s="11"/>
      <c r="AV131" s="7"/>
      <c r="AW131" s="7"/>
      <c r="AX131" s="7"/>
      <c r="AY131" s="7"/>
      <c r="AZ131" s="7"/>
      <c r="BA131" s="371"/>
      <c r="BB131" s="11"/>
      <c r="BC131" s="7"/>
      <c r="BD131" s="7"/>
      <c r="BE131" s="7"/>
      <c r="BF131" s="7"/>
      <c r="BG131" s="11"/>
      <c r="BH131" s="7"/>
      <c r="BI131" s="7"/>
      <c r="BJ131" s="7"/>
      <c r="BK131" s="371"/>
      <c r="BL131" s="11"/>
      <c r="BM131" s="7"/>
      <c r="BN131" s="7"/>
      <c r="BO131" s="7"/>
      <c r="BP131" s="7"/>
      <c r="BQ131" s="11" t="s">
        <v>210</v>
      </c>
      <c r="BR131" s="62" t="s">
        <v>210</v>
      </c>
      <c r="BS131" s="1"/>
      <c r="BT131" s="1"/>
      <c r="BU131" s="1"/>
      <c r="BV131" s="1"/>
      <c r="BW131" s="1"/>
      <c r="CI131" s="14"/>
      <c r="CJ131" s="24" t="str">
        <f t="shared" si="11"/>
        <v/>
      </c>
      <c r="CK131" s="25" t="str">
        <f t="shared" si="12"/>
        <v/>
      </c>
      <c r="CL131" s="25" t="str">
        <f t="shared" si="13"/>
        <v/>
      </c>
      <c r="CM131" s="24" t="str">
        <f t="shared" si="14"/>
        <v/>
      </c>
      <c r="CN131" s="25" t="str">
        <f t="shared" si="15"/>
        <v/>
      </c>
      <c r="CO131" s="24" t="e">
        <f>IF(AND(#REF!="",#REF!="",#REF!="",#REF!=""),"",SUM(#REF!,#REF!,#REF!,#REF!,#REF!))</f>
        <v>#REF!</v>
      </c>
      <c r="CP131" s="25" t="str">
        <f t="shared" si="16"/>
        <v/>
      </c>
      <c r="CQ131" s="24" t="str">
        <f t="shared" si="17"/>
        <v/>
      </c>
      <c r="CR131" s="25" t="str">
        <f t="shared" si="18"/>
        <v/>
      </c>
      <c r="CS131" s="24" t="str">
        <f t="shared" si="19"/>
        <v/>
      </c>
      <c r="CT131" s="25" t="str">
        <f t="shared" si="20"/>
        <v/>
      </c>
      <c r="CU131" s="24" t="e">
        <f>IF(AND(#REF!="",#REF!="",#REF!="",#REF!=""),"",SUM(#REF!,#REF!,#REF!,#REF!,#REF!))</f>
        <v>#REF!</v>
      </c>
      <c r="CV131" s="25" t="str">
        <f t="shared" si="21"/>
        <v/>
      </c>
      <c r="CW131" s="22" t="e">
        <f>IF(AND(#REF!="",#REF!="",#REF!="",#REF!=""),"",SUM(#REF!,#REF!,#REF!,#REF!))</f>
        <v>#REF!</v>
      </c>
      <c r="CX131" s="22" t="str">
        <f t="shared" si="22"/>
        <v/>
      </c>
    </row>
    <row r="132" spans="1:102">
      <c r="A132" s="233">
        <v>126</v>
      </c>
      <c r="B132" s="234"/>
      <c r="C132" s="235"/>
      <c r="D132" s="236"/>
      <c r="E132" s="237"/>
      <c r="F132" s="238"/>
      <c r="G132" s="238"/>
      <c r="H132" s="239"/>
      <c r="I132" s="240"/>
      <c r="J132" s="241"/>
      <c r="K132" s="242"/>
      <c r="L132" s="11"/>
      <c r="M132" s="7"/>
      <c r="N132" s="7"/>
      <c r="O132" s="7"/>
      <c r="P132" s="30"/>
      <c r="Q132" s="32"/>
      <c r="R132" s="371"/>
      <c r="S132" s="476"/>
      <c r="T132" s="477"/>
      <c r="U132" s="477"/>
      <c r="V132" s="7"/>
      <c r="W132" s="34"/>
      <c r="X132" s="32"/>
      <c r="Y132" s="371"/>
      <c r="Z132" s="11"/>
      <c r="AA132" s="7"/>
      <c r="AB132" s="7"/>
      <c r="AC132" s="7"/>
      <c r="AD132" s="30"/>
      <c r="AE132" s="32"/>
      <c r="AF132" s="7"/>
      <c r="AG132" s="478"/>
      <c r="AH132" s="32"/>
      <c r="AI132" s="32"/>
      <c r="AJ132" s="32"/>
      <c r="AK132" s="32"/>
      <c r="AL132" s="32"/>
      <c r="AM132" s="62"/>
      <c r="AN132" s="11"/>
      <c r="AO132" s="7"/>
      <c r="AP132" s="7"/>
      <c r="AQ132" s="7"/>
      <c r="AR132" s="7"/>
      <c r="AS132" s="7"/>
      <c r="AT132" s="371"/>
      <c r="AU132" s="11"/>
      <c r="AV132" s="7"/>
      <c r="AW132" s="7"/>
      <c r="AX132" s="7"/>
      <c r="AY132" s="7"/>
      <c r="AZ132" s="7"/>
      <c r="BA132" s="371"/>
      <c r="BB132" s="11"/>
      <c r="BC132" s="7"/>
      <c r="BD132" s="7"/>
      <c r="BE132" s="7"/>
      <c r="BF132" s="7"/>
      <c r="BG132" s="11"/>
      <c r="BH132" s="7"/>
      <c r="BI132" s="7"/>
      <c r="BJ132" s="7"/>
      <c r="BK132" s="371"/>
      <c r="BL132" s="11"/>
      <c r="BM132" s="7"/>
      <c r="BN132" s="7"/>
      <c r="BO132" s="7"/>
      <c r="BP132" s="7"/>
      <c r="BQ132" s="11" t="s">
        <v>210</v>
      </c>
      <c r="BR132" s="62" t="s">
        <v>210</v>
      </c>
      <c r="BS132" s="1"/>
      <c r="BT132" s="1"/>
      <c r="BU132" s="1"/>
      <c r="BV132" s="1"/>
      <c r="BW132" s="1"/>
      <c r="CI132" s="14"/>
      <c r="CJ132" s="24" t="str">
        <f t="shared" si="11"/>
        <v/>
      </c>
      <c r="CK132" s="25" t="str">
        <f t="shared" si="12"/>
        <v/>
      </c>
      <c r="CL132" s="25" t="str">
        <f t="shared" si="13"/>
        <v/>
      </c>
      <c r="CM132" s="24" t="str">
        <f t="shared" si="14"/>
        <v/>
      </c>
      <c r="CN132" s="25" t="str">
        <f t="shared" si="15"/>
        <v/>
      </c>
      <c r="CO132" s="24" t="e">
        <f>IF(AND(#REF!="",#REF!="",#REF!="",#REF!=""),"",SUM(#REF!,#REF!,#REF!,#REF!,#REF!))</f>
        <v>#REF!</v>
      </c>
      <c r="CP132" s="25" t="str">
        <f t="shared" si="16"/>
        <v/>
      </c>
      <c r="CQ132" s="24" t="str">
        <f t="shared" si="17"/>
        <v/>
      </c>
      <c r="CR132" s="25" t="str">
        <f t="shared" si="18"/>
        <v/>
      </c>
      <c r="CS132" s="24" t="str">
        <f t="shared" si="19"/>
        <v/>
      </c>
      <c r="CT132" s="25" t="str">
        <f t="shared" si="20"/>
        <v/>
      </c>
      <c r="CU132" s="24" t="e">
        <f>IF(AND(#REF!="",#REF!="",#REF!="",#REF!=""),"",SUM(#REF!,#REF!,#REF!,#REF!,#REF!))</f>
        <v>#REF!</v>
      </c>
      <c r="CV132" s="25" t="str">
        <f t="shared" si="21"/>
        <v/>
      </c>
      <c r="CW132" s="22" t="e">
        <f>IF(AND(#REF!="",#REF!="",#REF!="",#REF!=""),"",SUM(#REF!,#REF!,#REF!,#REF!))</f>
        <v>#REF!</v>
      </c>
      <c r="CX132" s="22" t="str">
        <f t="shared" si="22"/>
        <v/>
      </c>
    </row>
    <row r="133" spans="1:102">
      <c r="A133" s="233">
        <v>127</v>
      </c>
      <c r="B133" s="234"/>
      <c r="C133" s="235"/>
      <c r="D133" s="236"/>
      <c r="E133" s="237"/>
      <c r="F133" s="238"/>
      <c r="G133" s="238"/>
      <c r="H133" s="239"/>
      <c r="I133" s="240"/>
      <c r="J133" s="241"/>
      <c r="K133" s="242"/>
      <c r="L133" s="11"/>
      <c r="M133" s="7"/>
      <c r="N133" s="7"/>
      <c r="O133" s="7"/>
      <c r="P133" s="30"/>
      <c r="Q133" s="32"/>
      <c r="R133" s="371"/>
      <c r="S133" s="476"/>
      <c r="T133" s="477"/>
      <c r="U133" s="477"/>
      <c r="V133" s="7"/>
      <c r="W133" s="34"/>
      <c r="X133" s="32"/>
      <c r="Y133" s="371"/>
      <c r="Z133" s="11"/>
      <c r="AA133" s="7"/>
      <c r="AB133" s="7"/>
      <c r="AC133" s="7"/>
      <c r="AD133" s="30"/>
      <c r="AE133" s="32"/>
      <c r="AF133" s="7"/>
      <c r="AG133" s="478"/>
      <c r="AH133" s="32"/>
      <c r="AI133" s="32"/>
      <c r="AJ133" s="32"/>
      <c r="AK133" s="32"/>
      <c r="AL133" s="32"/>
      <c r="AM133" s="62"/>
      <c r="AN133" s="11"/>
      <c r="AO133" s="7"/>
      <c r="AP133" s="7"/>
      <c r="AQ133" s="7"/>
      <c r="AR133" s="7"/>
      <c r="AS133" s="7"/>
      <c r="AT133" s="371"/>
      <c r="AU133" s="11"/>
      <c r="AV133" s="7"/>
      <c r="AW133" s="7"/>
      <c r="AX133" s="7"/>
      <c r="AY133" s="7"/>
      <c r="AZ133" s="7"/>
      <c r="BA133" s="371"/>
      <c r="BB133" s="11"/>
      <c r="BC133" s="7"/>
      <c r="BD133" s="7"/>
      <c r="BE133" s="7"/>
      <c r="BF133" s="7"/>
      <c r="BG133" s="11"/>
      <c r="BH133" s="7"/>
      <c r="BI133" s="7"/>
      <c r="BJ133" s="7"/>
      <c r="BK133" s="371"/>
      <c r="BL133" s="11"/>
      <c r="BM133" s="7"/>
      <c r="BN133" s="7"/>
      <c r="BO133" s="7"/>
      <c r="BP133" s="7"/>
      <c r="BQ133" s="11" t="s">
        <v>210</v>
      </c>
      <c r="BR133" s="62" t="s">
        <v>210</v>
      </c>
      <c r="BS133" s="1"/>
      <c r="BT133" s="1"/>
      <c r="BU133" s="1"/>
      <c r="BV133" s="1"/>
      <c r="BW133" s="1"/>
      <c r="CI133" s="14"/>
      <c r="CJ133" s="24" t="str">
        <f t="shared" si="11"/>
        <v/>
      </c>
      <c r="CK133" s="25" t="str">
        <f t="shared" si="12"/>
        <v/>
      </c>
      <c r="CL133" s="25" t="str">
        <f t="shared" si="13"/>
        <v/>
      </c>
      <c r="CM133" s="24" t="str">
        <f t="shared" si="14"/>
        <v/>
      </c>
      <c r="CN133" s="25" t="str">
        <f t="shared" si="15"/>
        <v/>
      </c>
      <c r="CO133" s="24" t="e">
        <f>IF(AND(#REF!="",#REF!="",#REF!="",#REF!=""),"",SUM(#REF!,#REF!,#REF!,#REF!,#REF!))</f>
        <v>#REF!</v>
      </c>
      <c r="CP133" s="25" t="str">
        <f t="shared" si="16"/>
        <v/>
      </c>
      <c r="CQ133" s="24" t="str">
        <f t="shared" si="17"/>
        <v/>
      </c>
      <c r="CR133" s="25" t="str">
        <f t="shared" si="18"/>
        <v/>
      </c>
      <c r="CS133" s="24" t="str">
        <f t="shared" si="19"/>
        <v/>
      </c>
      <c r="CT133" s="25" t="str">
        <f t="shared" si="20"/>
        <v/>
      </c>
      <c r="CU133" s="24" t="e">
        <f>IF(AND(#REF!="",#REF!="",#REF!="",#REF!=""),"",SUM(#REF!,#REF!,#REF!,#REF!,#REF!))</f>
        <v>#REF!</v>
      </c>
      <c r="CV133" s="25" t="str">
        <f t="shared" si="21"/>
        <v/>
      </c>
      <c r="CW133" s="22" t="e">
        <f>IF(AND(#REF!="",#REF!="",#REF!="",#REF!=""),"",SUM(#REF!,#REF!,#REF!,#REF!))</f>
        <v>#REF!</v>
      </c>
      <c r="CX133" s="22" t="str">
        <f t="shared" si="22"/>
        <v/>
      </c>
    </row>
    <row r="134" spans="1:102">
      <c r="A134" s="233">
        <v>128</v>
      </c>
      <c r="B134" s="234"/>
      <c r="C134" s="235"/>
      <c r="D134" s="236"/>
      <c r="E134" s="237"/>
      <c r="F134" s="238"/>
      <c r="G134" s="238"/>
      <c r="H134" s="239"/>
      <c r="I134" s="240"/>
      <c r="J134" s="241"/>
      <c r="K134" s="242"/>
      <c r="L134" s="11"/>
      <c r="M134" s="7"/>
      <c r="N134" s="7"/>
      <c r="O134" s="7"/>
      <c r="P134" s="30"/>
      <c r="Q134" s="32"/>
      <c r="R134" s="371"/>
      <c r="S134" s="476"/>
      <c r="T134" s="477"/>
      <c r="U134" s="477"/>
      <c r="V134" s="7"/>
      <c r="W134" s="34"/>
      <c r="X134" s="32"/>
      <c r="Y134" s="371"/>
      <c r="Z134" s="11"/>
      <c r="AA134" s="7"/>
      <c r="AB134" s="7"/>
      <c r="AC134" s="7"/>
      <c r="AD134" s="30"/>
      <c r="AE134" s="32"/>
      <c r="AF134" s="7"/>
      <c r="AG134" s="478"/>
      <c r="AH134" s="32"/>
      <c r="AI134" s="32"/>
      <c r="AJ134" s="32"/>
      <c r="AK134" s="32"/>
      <c r="AL134" s="32"/>
      <c r="AM134" s="62"/>
      <c r="AN134" s="11"/>
      <c r="AO134" s="7"/>
      <c r="AP134" s="7"/>
      <c r="AQ134" s="7"/>
      <c r="AR134" s="7"/>
      <c r="AS134" s="7"/>
      <c r="AT134" s="371"/>
      <c r="AU134" s="11"/>
      <c r="AV134" s="7"/>
      <c r="AW134" s="7"/>
      <c r="AX134" s="7"/>
      <c r="AY134" s="7"/>
      <c r="AZ134" s="7"/>
      <c r="BA134" s="371"/>
      <c r="BB134" s="11"/>
      <c r="BC134" s="7"/>
      <c r="BD134" s="7"/>
      <c r="BE134" s="7"/>
      <c r="BF134" s="7"/>
      <c r="BG134" s="11"/>
      <c r="BH134" s="7"/>
      <c r="BI134" s="7"/>
      <c r="BJ134" s="7"/>
      <c r="BK134" s="371"/>
      <c r="BL134" s="11"/>
      <c r="BM134" s="7"/>
      <c r="BN134" s="7"/>
      <c r="BO134" s="7"/>
      <c r="BP134" s="7"/>
      <c r="BQ134" s="11" t="s">
        <v>210</v>
      </c>
      <c r="BR134" s="62" t="s">
        <v>210</v>
      </c>
      <c r="BS134" s="1"/>
      <c r="BT134" s="1"/>
      <c r="BU134" s="1"/>
      <c r="BV134" s="1"/>
      <c r="BW134" s="1"/>
      <c r="CI134" s="14"/>
      <c r="CJ134" s="24" t="str">
        <f t="shared" si="11"/>
        <v/>
      </c>
      <c r="CK134" s="25" t="str">
        <f t="shared" si="12"/>
        <v/>
      </c>
      <c r="CL134" s="25" t="str">
        <f t="shared" si="13"/>
        <v/>
      </c>
      <c r="CM134" s="24" t="str">
        <f t="shared" si="14"/>
        <v/>
      </c>
      <c r="CN134" s="25" t="str">
        <f t="shared" si="15"/>
        <v/>
      </c>
      <c r="CO134" s="24" t="e">
        <f>IF(AND(#REF!="",#REF!="",#REF!="",#REF!=""),"",SUM(#REF!,#REF!,#REF!,#REF!,#REF!))</f>
        <v>#REF!</v>
      </c>
      <c r="CP134" s="25" t="str">
        <f t="shared" si="16"/>
        <v/>
      </c>
      <c r="CQ134" s="24" t="str">
        <f t="shared" si="17"/>
        <v/>
      </c>
      <c r="CR134" s="25" t="str">
        <f t="shared" si="18"/>
        <v/>
      </c>
      <c r="CS134" s="24" t="str">
        <f t="shared" si="19"/>
        <v/>
      </c>
      <c r="CT134" s="25" t="str">
        <f t="shared" si="20"/>
        <v/>
      </c>
      <c r="CU134" s="24" t="e">
        <f>IF(AND(#REF!="",#REF!="",#REF!="",#REF!=""),"",SUM(#REF!,#REF!,#REF!,#REF!,#REF!))</f>
        <v>#REF!</v>
      </c>
      <c r="CV134" s="25" t="str">
        <f t="shared" si="21"/>
        <v/>
      </c>
      <c r="CW134" s="22" t="e">
        <f>IF(AND(#REF!="",#REF!="",#REF!="",#REF!=""),"",SUM(#REF!,#REF!,#REF!,#REF!))</f>
        <v>#REF!</v>
      </c>
      <c r="CX134" s="22" t="str">
        <f t="shared" si="22"/>
        <v/>
      </c>
    </row>
    <row r="135" spans="1:102">
      <c r="A135" s="233">
        <v>129</v>
      </c>
      <c r="B135" s="234"/>
      <c r="C135" s="235"/>
      <c r="D135" s="236"/>
      <c r="E135" s="237"/>
      <c r="F135" s="238"/>
      <c r="G135" s="238"/>
      <c r="H135" s="239"/>
      <c r="I135" s="240"/>
      <c r="J135" s="241"/>
      <c r="K135" s="242"/>
      <c r="L135" s="11"/>
      <c r="M135" s="7"/>
      <c r="N135" s="7"/>
      <c r="O135" s="7"/>
      <c r="P135" s="30"/>
      <c r="Q135" s="32"/>
      <c r="R135" s="371"/>
      <c r="S135" s="476"/>
      <c r="T135" s="477"/>
      <c r="U135" s="477"/>
      <c r="V135" s="7"/>
      <c r="W135" s="34"/>
      <c r="X135" s="32"/>
      <c r="Y135" s="371"/>
      <c r="Z135" s="11"/>
      <c r="AA135" s="7"/>
      <c r="AB135" s="7"/>
      <c r="AC135" s="7"/>
      <c r="AD135" s="30"/>
      <c r="AE135" s="32"/>
      <c r="AF135" s="7"/>
      <c r="AG135" s="478"/>
      <c r="AH135" s="32"/>
      <c r="AI135" s="32"/>
      <c r="AJ135" s="32"/>
      <c r="AK135" s="32"/>
      <c r="AL135" s="32"/>
      <c r="AM135" s="62"/>
      <c r="AN135" s="11"/>
      <c r="AO135" s="7"/>
      <c r="AP135" s="7"/>
      <c r="AQ135" s="7"/>
      <c r="AR135" s="7"/>
      <c r="AS135" s="7"/>
      <c r="AT135" s="371"/>
      <c r="AU135" s="11"/>
      <c r="AV135" s="7"/>
      <c r="AW135" s="7"/>
      <c r="AX135" s="7"/>
      <c r="AY135" s="7"/>
      <c r="AZ135" s="7"/>
      <c r="BA135" s="371"/>
      <c r="BB135" s="11"/>
      <c r="BC135" s="7"/>
      <c r="BD135" s="7"/>
      <c r="BE135" s="7"/>
      <c r="BF135" s="7"/>
      <c r="BG135" s="11"/>
      <c r="BH135" s="7"/>
      <c r="BI135" s="7"/>
      <c r="BJ135" s="7"/>
      <c r="BK135" s="371"/>
      <c r="BL135" s="11"/>
      <c r="BM135" s="7"/>
      <c r="BN135" s="7"/>
      <c r="BO135" s="7"/>
      <c r="BP135" s="7"/>
      <c r="BQ135" s="11" t="s">
        <v>210</v>
      </c>
      <c r="BR135" s="62" t="s">
        <v>210</v>
      </c>
      <c r="BS135" s="1"/>
      <c r="BT135" s="1"/>
      <c r="BU135" s="1"/>
      <c r="BV135" s="1"/>
      <c r="BW135" s="1"/>
      <c r="CI135" s="14"/>
      <c r="CJ135" s="24" t="str">
        <f t="shared" si="11"/>
        <v/>
      </c>
      <c r="CK135" s="25" t="str">
        <f t="shared" si="12"/>
        <v/>
      </c>
      <c r="CL135" s="25" t="str">
        <f t="shared" si="13"/>
        <v/>
      </c>
      <c r="CM135" s="24" t="str">
        <f t="shared" si="14"/>
        <v/>
      </c>
      <c r="CN135" s="25" t="str">
        <f t="shared" si="15"/>
        <v/>
      </c>
      <c r="CO135" s="24" t="e">
        <f>IF(AND(#REF!="",#REF!="",#REF!="",#REF!=""),"",SUM(#REF!,#REF!,#REF!,#REF!,#REF!))</f>
        <v>#REF!</v>
      </c>
      <c r="CP135" s="25" t="str">
        <f t="shared" si="16"/>
        <v/>
      </c>
      <c r="CQ135" s="24" t="str">
        <f t="shared" si="17"/>
        <v/>
      </c>
      <c r="CR135" s="25" t="str">
        <f t="shared" si="18"/>
        <v/>
      </c>
      <c r="CS135" s="24" t="str">
        <f t="shared" si="19"/>
        <v/>
      </c>
      <c r="CT135" s="25" t="str">
        <f t="shared" si="20"/>
        <v/>
      </c>
      <c r="CU135" s="24" t="e">
        <f>IF(AND(#REF!="",#REF!="",#REF!="",#REF!=""),"",SUM(#REF!,#REF!,#REF!,#REF!,#REF!))</f>
        <v>#REF!</v>
      </c>
      <c r="CV135" s="25" t="str">
        <f t="shared" si="21"/>
        <v/>
      </c>
      <c r="CW135" s="22" t="e">
        <f>IF(AND(#REF!="",#REF!="",#REF!="",#REF!=""),"",SUM(#REF!,#REF!,#REF!,#REF!))</f>
        <v>#REF!</v>
      </c>
      <c r="CX135" s="22" t="str">
        <f t="shared" si="22"/>
        <v/>
      </c>
    </row>
    <row r="136" spans="1:102">
      <c r="A136" s="233">
        <v>130</v>
      </c>
      <c r="B136" s="234"/>
      <c r="C136" s="235"/>
      <c r="D136" s="236"/>
      <c r="E136" s="237"/>
      <c r="F136" s="238"/>
      <c r="G136" s="238"/>
      <c r="H136" s="239"/>
      <c r="I136" s="240"/>
      <c r="J136" s="241"/>
      <c r="K136" s="242"/>
      <c r="L136" s="11"/>
      <c r="M136" s="7"/>
      <c r="N136" s="7"/>
      <c r="O136" s="7"/>
      <c r="P136" s="30"/>
      <c r="Q136" s="32"/>
      <c r="R136" s="371"/>
      <c r="S136" s="476"/>
      <c r="T136" s="477"/>
      <c r="U136" s="477"/>
      <c r="V136" s="7"/>
      <c r="W136" s="34"/>
      <c r="X136" s="32"/>
      <c r="Y136" s="371"/>
      <c r="Z136" s="11"/>
      <c r="AA136" s="7"/>
      <c r="AB136" s="7"/>
      <c r="AC136" s="7"/>
      <c r="AD136" s="30"/>
      <c r="AE136" s="32"/>
      <c r="AF136" s="7"/>
      <c r="AG136" s="478"/>
      <c r="AH136" s="32"/>
      <c r="AI136" s="32"/>
      <c r="AJ136" s="32"/>
      <c r="AK136" s="32"/>
      <c r="AL136" s="32"/>
      <c r="AM136" s="62"/>
      <c r="AN136" s="11"/>
      <c r="AO136" s="7"/>
      <c r="AP136" s="7"/>
      <c r="AQ136" s="7"/>
      <c r="AR136" s="7"/>
      <c r="AS136" s="7"/>
      <c r="AT136" s="371"/>
      <c r="AU136" s="11"/>
      <c r="AV136" s="7"/>
      <c r="AW136" s="7"/>
      <c r="AX136" s="7"/>
      <c r="AY136" s="7"/>
      <c r="AZ136" s="7"/>
      <c r="BA136" s="371"/>
      <c r="BB136" s="11"/>
      <c r="BC136" s="7"/>
      <c r="BD136" s="7"/>
      <c r="BE136" s="7"/>
      <c r="BF136" s="7"/>
      <c r="BG136" s="11"/>
      <c r="BH136" s="7"/>
      <c r="BI136" s="7"/>
      <c r="BJ136" s="7"/>
      <c r="BK136" s="371"/>
      <c r="BL136" s="11"/>
      <c r="BM136" s="7"/>
      <c r="BN136" s="7"/>
      <c r="BO136" s="7"/>
      <c r="BP136" s="7"/>
      <c r="BQ136" s="11" t="s">
        <v>210</v>
      </c>
      <c r="BR136" s="62" t="s">
        <v>210</v>
      </c>
      <c r="BS136" s="1"/>
      <c r="BT136" s="1"/>
      <c r="BU136" s="1"/>
      <c r="BV136" s="1"/>
      <c r="BW136" s="1"/>
      <c r="CI136" s="14"/>
      <c r="CJ136" s="24" t="str">
        <f t="shared" ref="CJ136:CJ199" si="23">IF(I136="","",I136)</f>
        <v/>
      </c>
      <c r="CK136" s="25" t="str">
        <f t="shared" ref="CK136:CK199" si="24">IF(AND(L136="",M136="",N136="",P136=""),"",SUM(L136,M136,N136,O136,P136))</f>
        <v/>
      </c>
      <c r="CL136" s="25" t="str">
        <f t="shared" ref="CL136:CL199" si="25">IFERROR(IF(CK136="","",ROUNDUP(CK136*20%,0)),"")</f>
        <v/>
      </c>
      <c r="CM136" s="24" t="str">
        <f t="shared" ref="CM136:CM199" si="26">IF(AND(S136="",T136="",U136="",W136=""),"",SUM(S136,T136,U136,V136,W136))</f>
        <v/>
      </c>
      <c r="CN136" s="25" t="str">
        <f t="shared" ref="CN136:CN199" si="27">IFERROR(IF(CM136="","",ROUNDUP(CM136*20%,0)),"")</f>
        <v/>
      </c>
      <c r="CO136" s="24" t="e">
        <f>IF(AND(#REF!="",#REF!="",#REF!="",#REF!=""),"",SUM(#REF!,#REF!,#REF!,#REF!,#REF!))</f>
        <v>#REF!</v>
      </c>
      <c r="CP136" s="25" t="str">
        <f t="shared" ref="CP136:CP199" si="28">IFERROR(IF(CO136="","",ROUNDUP(CO136*20%,0)),"")</f>
        <v/>
      </c>
      <c r="CQ136" s="24" t="str">
        <f t="shared" ref="CQ136:CQ199" si="29">IF(AND(Z136="",AA136="",AB136="",AD136=""),"",SUM(Z136,AA136,AB136,AC136,AD136))</f>
        <v/>
      </c>
      <c r="CR136" s="25" t="str">
        <f t="shared" ref="CR136:CR199" si="30">IFERROR(IF(CQ136="","",ROUNDUP(CQ136*20%,0)),"")</f>
        <v/>
      </c>
      <c r="CS136" s="24" t="str">
        <f t="shared" ref="CS136:CS199" si="31">IF(AND(AG136="",AH136="",AI136="",AK136=""),"",SUM(AG136,AH136,AI136,AJ136,AK136))</f>
        <v/>
      </c>
      <c r="CT136" s="25" t="str">
        <f t="shared" ref="CT136:CT199" si="32">IFERROR(IF(CS136="","",ROUNDUP(CS136*20%,0)),"")</f>
        <v/>
      </c>
      <c r="CU136" s="24" t="e">
        <f>IF(AND(#REF!="",#REF!="",#REF!="",#REF!=""),"",SUM(#REF!,#REF!,#REF!,#REF!,#REF!))</f>
        <v>#REF!</v>
      </c>
      <c r="CV136" s="25" t="str">
        <f t="shared" ref="CV136:CV199" si="33">IFERROR(IF(CU136="","",ROUNDUP(CU136*20%,0)),"")</f>
        <v/>
      </c>
      <c r="CW136" s="22" t="e">
        <f>IF(AND(#REF!="",#REF!="",#REF!="",#REF!=""),"",SUM(#REF!,#REF!,#REF!,#REF!))</f>
        <v>#REF!</v>
      </c>
      <c r="CX136" s="22" t="str">
        <f t="shared" ref="CX136:CX199" si="34">IFERROR(IF(CW136="","",IF($CW$5=100,ROUNDUP(CW136*20%,0),IF($CW$5=86,ROUNDUP((CW136/$CW$5)*$CX$5,0),IF($CW$5=66,ROUNDUP((CW136/$CW$5)*$CX$5,0),"")))),"")</f>
        <v/>
      </c>
    </row>
    <row r="137" spans="1:102">
      <c r="A137" s="233">
        <v>131</v>
      </c>
      <c r="B137" s="234"/>
      <c r="C137" s="235"/>
      <c r="D137" s="236"/>
      <c r="E137" s="237"/>
      <c r="F137" s="238"/>
      <c r="G137" s="238"/>
      <c r="H137" s="239"/>
      <c r="I137" s="240"/>
      <c r="J137" s="241"/>
      <c r="K137" s="242"/>
      <c r="L137" s="11"/>
      <c r="M137" s="7"/>
      <c r="N137" s="7"/>
      <c r="O137" s="7"/>
      <c r="P137" s="30"/>
      <c r="Q137" s="32"/>
      <c r="R137" s="371"/>
      <c r="S137" s="476"/>
      <c r="T137" s="477"/>
      <c r="U137" s="477"/>
      <c r="V137" s="7"/>
      <c r="W137" s="34"/>
      <c r="X137" s="32"/>
      <c r="Y137" s="371"/>
      <c r="Z137" s="11"/>
      <c r="AA137" s="7"/>
      <c r="AB137" s="7"/>
      <c r="AC137" s="7"/>
      <c r="AD137" s="30"/>
      <c r="AE137" s="32"/>
      <c r="AF137" s="7"/>
      <c r="AG137" s="478"/>
      <c r="AH137" s="32"/>
      <c r="AI137" s="32"/>
      <c r="AJ137" s="32"/>
      <c r="AK137" s="32"/>
      <c r="AL137" s="32"/>
      <c r="AM137" s="62"/>
      <c r="AN137" s="11"/>
      <c r="AO137" s="7"/>
      <c r="AP137" s="7"/>
      <c r="AQ137" s="7"/>
      <c r="AR137" s="7"/>
      <c r="AS137" s="7"/>
      <c r="AT137" s="371"/>
      <c r="AU137" s="11"/>
      <c r="AV137" s="7"/>
      <c r="AW137" s="7"/>
      <c r="AX137" s="7"/>
      <c r="AY137" s="7"/>
      <c r="AZ137" s="7"/>
      <c r="BA137" s="371"/>
      <c r="BB137" s="11"/>
      <c r="BC137" s="7"/>
      <c r="BD137" s="7"/>
      <c r="BE137" s="7"/>
      <c r="BF137" s="7"/>
      <c r="BG137" s="11"/>
      <c r="BH137" s="7"/>
      <c r="BI137" s="7"/>
      <c r="BJ137" s="7"/>
      <c r="BK137" s="371"/>
      <c r="BL137" s="11"/>
      <c r="BM137" s="7"/>
      <c r="BN137" s="7"/>
      <c r="BO137" s="7"/>
      <c r="BP137" s="7"/>
      <c r="BQ137" s="11" t="s">
        <v>210</v>
      </c>
      <c r="BR137" s="62" t="s">
        <v>210</v>
      </c>
      <c r="BS137" s="1"/>
      <c r="BT137" s="1"/>
      <c r="BU137" s="1"/>
      <c r="BV137" s="1"/>
      <c r="BW137" s="1"/>
      <c r="CI137" s="14"/>
      <c r="CJ137" s="24" t="str">
        <f t="shared" si="23"/>
        <v/>
      </c>
      <c r="CK137" s="25" t="str">
        <f t="shared" si="24"/>
        <v/>
      </c>
      <c r="CL137" s="25" t="str">
        <f t="shared" si="25"/>
        <v/>
      </c>
      <c r="CM137" s="24" t="str">
        <f t="shared" si="26"/>
        <v/>
      </c>
      <c r="CN137" s="25" t="str">
        <f t="shared" si="27"/>
        <v/>
      </c>
      <c r="CO137" s="24" t="e">
        <f>IF(AND(#REF!="",#REF!="",#REF!="",#REF!=""),"",SUM(#REF!,#REF!,#REF!,#REF!,#REF!))</f>
        <v>#REF!</v>
      </c>
      <c r="CP137" s="25" t="str">
        <f t="shared" si="28"/>
        <v/>
      </c>
      <c r="CQ137" s="24" t="str">
        <f t="shared" si="29"/>
        <v/>
      </c>
      <c r="CR137" s="25" t="str">
        <f t="shared" si="30"/>
        <v/>
      </c>
      <c r="CS137" s="24" t="str">
        <f t="shared" si="31"/>
        <v/>
      </c>
      <c r="CT137" s="25" t="str">
        <f t="shared" si="32"/>
        <v/>
      </c>
      <c r="CU137" s="24" t="e">
        <f>IF(AND(#REF!="",#REF!="",#REF!="",#REF!=""),"",SUM(#REF!,#REF!,#REF!,#REF!,#REF!))</f>
        <v>#REF!</v>
      </c>
      <c r="CV137" s="25" t="str">
        <f t="shared" si="33"/>
        <v/>
      </c>
      <c r="CW137" s="22" t="e">
        <f>IF(AND(#REF!="",#REF!="",#REF!="",#REF!=""),"",SUM(#REF!,#REF!,#REF!,#REF!))</f>
        <v>#REF!</v>
      </c>
      <c r="CX137" s="22" t="str">
        <f t="shared" si="34"/>
        <v/>
      </c>
    </row>
    <row r="138" spans="1:102">
      <c r="A138" s="233">
        <v>132</v>
      </c>
      <c r="B138" s="234"/>
      <c r="C138" s="235"/>
      <c r="D138" s="236"/>
      <c r="E138" s="237"/>
      <c r="F138" s="238"/>
      <c r="G138" s="238"/>
      <c r="H138" s="239"/>
      <c r="I138" s="240"/>
      <c r="J138" s="241"/>
      <c r="K138" s="242"/>
      <c r="L138" s="11"/>
      <c r="M138" s="7"/>
      <c r="N138" s="7"/>
      <c r="O138" s="7"/>
      <c r="P138" s="30"/>
      <c r="Q138" s="32"/>
      <c r="R138" s="371"/>
      <c r="S138" s="476"/>
      <c r="T138" s="477"/>
      <c r="U138" s="477"/>
      <c r="V138" s="7"/>
      <c r="W138" s="34"/>
      <c r="X138" s="32"/>
      <c r="Y138" s="371"/>
      <c r="Z138" s="11"/>
      <c r="AA138" s="7"/>
      <c r="AB138" s="7"/>
      <c r="AC138" s="7"/>
      <c r="AD138" s="30"/>
      <c r="AE138" s="32"/>
      <c r="AF138" s="7"/>
      <c r="AG138" s="478"/>
      <c r="AH138" s="32"/>
      <c r="AI138" s="32"/>
      <c r="AJ138" s="32"/>
      <c r="AK138" s="32"/>
      <c r="AL138" s="32"/>
      <c r="AM138" s="62"/>
      <c r="AN138" s="11"/>
      <c r="AO138" s="7"/>
      <c r="AP138" s="7"/>
      <c r="AQ138" s="7"/>
      <c r="AR138" s="7"/>
      <c r="AS138" s="7"/>
      <c r="AT138" s="371"/>
      <c r="AU138" s="11"/>
      <c r="AV138" s="7"/>
      <c r="AW138" s="7"/>
      <c r="AX138" s="7"/>
      <c r="AY138" s="7"/>
      <c r="AZ138" s="7"/>
      <c r="BA138" s="371"/>
      <c r="BB138" s="11"/>
      <c r="BC138" s="7"/>
      <c r="BD138" s="7"/>
      <c r="BE138" s="7"/>
      <c r="BF138" s="7"/>
      <c r="BG138" s="11"/>
      <c r="BH138" s="7"/>
      <c r="BI138" s="7"/>
      <c r="BJ138" s="7"/>
      <c r="BK138" s="371"/>
      <c r="BL138" s="11"/>
      <c r="BM138" s="7"/>
      <c r="BN138" s="7"/>
      <c r="BO138" s="7"/>
      <c r="BP138" s="7"/>
      <c r="BQ138" s="11" t="s">
        <v>210</v>
      </c>
      <c r="BR138" s="62" t="s">
        <v>210</v>
      </c>
      <c r="BS138" s="1"/>
      <c r="BT138" s="1"/>
      <c r="BU138" s="1"/>
      <c r="BV138" s="1"/>
      <c r="BW138" s="1"/>
      <c r="CI138" s="14"/>
      <c r="CJ138" s="24" t="str">
        <f t="shared" si="23"/>
        <v/>
      </c>
      <c r="CK138" s="25" t="str">
        <f t="shared" si="24"/>
        <v/>
      </c>
      <c r="CL138" s="25" t="str">
        <f t="shared" si="25"/>
        <v/>
      </c>
      <c r="CM138" s="24" t="str">
        <f t="shared" si="26"/>
        <v/>
      </c>
      <c r="CN138" s="25" t="str">
        <f t="shared" si="27"/>
        <v/>
      </c>
      <c r="CO138" s="24" t="e">
        <f>IF(AND(#REF!="",#REF!="",#REF!="",#REF!=""),"",SUM(#REF!,#REF!,#REF!,#REF!,#REF!))</f>
        <v>#REF!</v>
      </c>
      <c r="CP138" s="25" t="str">
        <f t="shared" si="28"/>
        <v/>
      </c>
      <c r="CQ138" s="24" t="str">
        <f t="shared" si="29"/>
        <v/>
      </c>
      <c r="CR138" s="25" t="str">
        <f t="shared" si="30"/>
        <v/>
      </c>
      <c r="CS138" s="24" t="str">
        <f t="shared" si="31"/>
        <v/>
      </c>
      <c r="CT138" s="25" t="str">
        <f t="shared" si="32"/>
        <v/>
      </c>
      <c r="CU138" s="24" t="e">
        <f>IF(AND(#REF!="",#REF!="",#REF!="",#REF!=""),"",SUM(#REF!,#REF!,#REF!,#REF!,#REF!))</f>
        <v>#REF!</v>
      </c>
      <c r="CV138" s="25" t="str">
        <f t="shared" si="33"/>
        <v/>
      </c>
      <c r="CW138" s="22" t="e">
        <f>IF(AND(#REF!="",#REF!="",#REF!="",#REF!=""),"",SUM(#REF!,#REF!,#REF!,#REF!))</f>
        <v>#REF!</v>
      </c>
      <c r="CX138" s="22" t="str">
        <f t="shared" si="34"/>
        <v/>
      </c>
    </row>
    <row r="139" spans="1:102">
      <c r="A139" s="233">
        <v>133</v>
      </c>
      <c r="B139" s="234"/>
      <c r="C139" s="235"/>
      <c r="D139" s="236"/>
      <c r="E139" s="237"/>
      <c r="F139" s="238"/>
      <c r="G139" s="238"/>
      <c r="H139" s="239"/>
      <c r="I139" s="240"/>
      <c r="J139" s="241"/>
      <c r="K139" s="242"/>
      <c r="L139" s="11"/>
      <c r="M139" s="7"/>
      <c r="N139" s="7"/>
      <c r="O139" s="7"/>
      <c r="P139" s="30"/>
      <c r="Q139" s="32"/>
      <c r="R139" s="371"/>
      <c r="S139" s="476"/>
      <c r="T139" s="477"/>
      <c r="U139" s="477"/>
      <c r="V139" s="7"/>
      <c r="W139" s="34"/>
      <c r="X139" s="32"/>
      <c r="Y139" s="371"/>
      <c r="Z139" s="11"/>
      <c r="AA139" s="7"/>
      <c r="AB139" s="7"/>
      <c r="AC139" s="7"/>
      <c r="AD139" s="30"/>
      <c r="AE139" s="32"/>
      <c r="AF139" s="7"/>
      <c r="AG139" s="478"/>
      <c r="AH139" s="32"/>
      <c r="AI139" s="32"/>
      <c r="AJ139" s="32"/>
      <c r="AK139" s="32"/>
      <c r="AL139" s="32"/>
      <c r="AM139" s="62"/>
      <c r="AN139" s="11"/>
      <c r="AO139" s="7"/>
      <c r="AP139" s="7"/>
      <c r="AQ139" s="7"/>
      <c r="AR139" s="7"/>
      <c r="AS139" s="7"/>
      <c r="AT139" s="371"/>
      <c r="AU139" s="11"/>
      <c r="AV139" s="7"/>
      <c r="AW139" s="7"/>
      <c r="AX139" s="7"/>
      <c r="AY139" s="7"/>
      <c r="AZ139" s="7"/>
      <c r="BA139" s="371"/>
      <c r="BB139" s="11"/>
      <c r="BC139" s="7"/>
      <c r="BD139" s="7"/>
      <c r="BE139" s="7"/>
      <c r="BF139" s="7"/>
      <c r="BG139" s="11"/>
      <c r="BH139" s="7"/>
      <c r="BI139" s="7"/>
      <c r="BJ139" s="7"/>
      <c r="BK139" s="371"/>
      <c r="BL139" s="11"/>
      <c r="BM139" s="7"/>
      <c r="BN139" s="7"/>
      <c r="BO139" s="7"/>
      <c r="BP139" s="7"/>
      <c r="BQ139" s="11" t="s">
        <v>210</v>
      </c>
      <c r="BR139" s="62" t="s">
        <v>210</v>
      </c>
      <c r="BS139" s="1"/>
      <c r="BT139" s="1"/>
      <c r="BU139" s="1"/>
      <c r="BV139" s="1"/>
      <c r="BW139" s="1"/>
      <c r="CI139" s="14"/>
      <c r="CJ139" s="24" t="str">
        <f t="shared" si="23"/>
        <v/>
      </c>
      <c r="CK139" s="25" t="str">
        <f t="shared" si="24"/>
        <v/>
      </c>
      <c r="CL139" s="25" t="str">
        <f t="shared" si="25"/>
        <v/>
      </c>
      <c r="CM139" s="24" t="str">
        <f t="shared" si="26"/>
        <v/>
      </c>
      <c r="CN139" s="25" t="str">
        <f t="shared" si="27"/>
        <v/>
      </c>
      <c r="CO139" s="24" t="e">
        <f>IF(AND(#REF!="",#REF!="",#REF!="",#REF!=""),"",SUM(#REF!,#REF!,#REF!,#REF!,#REF!))</f>
        <v>#REF!</v>
      </c>
      <c r="CP139" s="25" t="str">
        <f t="shared" si="28"/>
        <v/>
      </c>
      <c r="CQ139" s="24" t="str">
        <f t="shared" si="29"/>
        <v/>
      </c>
      <c r="CR139" s="25" t="str">
        <f t="shared" si="30"/>
        <v/>
      </c>
      <c r="CS139" s="24" t="str">
        <f t="shared" si="31"/>
        <v/>
      </c>
      <c r="CT139" s="25" t="str">
        <f t="shared" si="32"/>
        <v/>
      </c>
      <c r="CU139" s="24" t="e">
        <f>IF(AND(#REF!="",#REF!="",#REF!="",#REF!=""),"",SUM(#REF!,#REF!,#REF!,#REF!,#REF!))</f>
        <v>#REF!</v>
      </c>
      <c r="CV139" s="25" t="str">
        <f t="shared" si="33"/>
        <v/>
      </c>
      <c r="CW139" s="22" t="e">
        <f>IF(AND(#REF!="",#REF!="",#REF!="",#REF!=""),"",SUM(#REF!,#REF!,#REF!,#REF!))</f>
        <v>#REF!</v>
      </c>
      <c r="CX139" s="22" t="str">
        <f t="shared" si="34"/>
        <v/>
      </c>
    </row>
    <row r="140" spans="1:102">
      <c r="A140" s="233">
        <v>134</v>
      </c>
      <c r="B140" s="234"/>
      <c r="C140" s="235"/>
      <c r="D140" s="236"/>
      <c r="E140" s="237"/>
      <c r="F140" s="238"/>
      <c r="G140" s="238"/>
      <c r="H140" s="239"/>
      <c r="I140" s="240"/>
      <c r="J140" s="241"/>
      <c r="K140" s="242"/>
      <c r="L140" s="11"/>
      <c r="M140" s="7"/>
      <c r="N140" s="7"/>
      <c r="O140" s="7"/>
      <c r="P140" s="30"/>
      <c r="Q140" s="32"/>
      <c r="R140" s="371"/>
      <c r="S140" s="476"/>
      <c r="T140" s="477"/>
      <c r="U140" s="477"/>
      <c r="V140" s="7"/>
      <c r="W140" s="34"/>
      <c r="X140" s="32"/>
      <c r="Y140" s="371"/>
      <c r="Z140" s="11"/>
      <c r="AA140" s="7"/>
      <c r="AB140" s="7"/>
      <c r="AC140" s="7"/>
      <c r="AD140" s="30"/>
      <c r="AE140" s="32"/>
      <c r="AF140" s="7"/>
      <c r="AG140" s="478"/>
      <c r="AH140" s="32"/>
      <c r="AI140" s="32"/>
      <c r="AJ140" s="32"/>
      <c r="AK140" s="32"/>
      <c r="AL140" s="32"/>
      <c r="AM140" s="62"/>
      <c r="AN140" s="11"/>
      <c r="AO140" s="7"/>
      <c r="AP140" s="7"/>
      <c r="AQ140" s="7"/>
      <c r="AR140" s="7"/>
      <c r="AS140" s="7"/>
      <c r="AT140" s="371"/>
      <c r="AU140" s="11"/>
      <c r="AV140" s="7"/>
      <c r="AW140" s="7"/>
      <c r="AX140" s="7"/>
      <c r="AY140" s="7"/>
      <c r="AZ140" s="7"/>
      <c r="BA140" s="371"/>
      <c r="BB140" s="11"/>
      <c r="BC140" s="7"/>
      <c r="BD140" s="7"/>
      <c r="BE140" s="7"/>
      <c r="BF140" s="7"/>
      <c r="BG140" s="11"/>
      <c r="BH140" s="7"/>
      <c r="BI140" s="7"/>
      <c r="BJ140" s="7"/>
      <c r="BK140" s="371"/>
      <c r="BL140" s="11"/>
      <c r="BM140" s="7"/>
      <c r="BN140" s="7"/>
      <c r="BO140" s="7"/>
      <c r="BP140" s="7"/>
      <c r="BQ140" s="11" t="s">
        <v>210</v>
      </c>
      <c r="BR140" s="62" t="s">
        <v>210</v>
      </c>
      <c r="BS140" s="1"/>
      <c r="BT140" s="1"/>
      <c r="BU140" s="1"/>
      <c r="BV140" s="1"/>
      <c r="BW140" s="1"/>
      <c r="CI140" s="14"/>
      <c r="CJ140" s="24" t="str">
        <f t="shared" si="23"/>
        <v/>
      </c>
      <c r="CK140" s="25" t="str">
        <f t="shared" si="24"/>
        <v/>
      </c>
      <c r="CL140" s="25" t="str">
        <f t="shared" si="25"/>
        <v/>
      </c>
      <c r="CM140" s="24" t="str">
        <f t="shared" si="26"/>
        <v/>
      </c>
      <c r="CN140" s="25" t="str">
        <f t="shared" si="27"/>
        <v/>
      </c>
      <c r="CO140" s="24" t="e">
        <f>IF(AND(#REF!="",#REF!="",#REF!="",#REF!=""),"",SUM(#REF!,#REF!,#REF!,#REF!,#REF!))</f>
        <v>#REF!</v>
      </c>
      <c r="CP140" s="25" t="str">
        <f t="shared" si="28"/>
        <v/>
      </c>
      <c r="CQ140" s="24" t="str">
        <f t="shared" si="29"/>
        <v/>
      </c>
      <c r="CR140" s="25" t="str">
        <f t="shared" si="30"/>
        <v/>
      </c>
      <c r="CS140" s="24" t="str">
        <f t="shared" si="31"/>
        <v/>
      </c>
      <c r="CT140" s="25" t="str">
        <f t="shared" si="32"/>
        <v/>
      </c>
      <c r="CU140" s="24" t="e">
        <f>IF(AND(#REF!="",#REF!="",#REF!="",#REF!=""),"",SUM(#REF!,#REF!,#REF!,#REF!,#REF!))</f>
        <v>#REF!</v>
      </c>
      <c r="CV140" s="25" t="str">
        <f t="shared" si="33"/>
        <v/>
      </c>
      <c r="CW140" s="22" t="e">
        <f>IF(AND(#REF!="",#REF!="",#REF!="",#REF!=""),"",SUM(#REF!,#REF!,#REF!,#REF!))</f>
        <v>#REF!</v>
      </c>
      <c r="CX140" s="22" t="str">
        <f t="shared" si="34"/>
        <v/>
      </c>
    </row>
    <row r="141" spans="1:102">
      <c r="A141" s="233">
        <v>135</v>
      </c>
      <c r="B141" s="234"/>
      <c r="C141" s="235"/>
      <c r="D141" s="236"/>
      <c r="E141" s="237"/>
      <c r="F141" s="238"/>
      <c r="G141" s="238"/>
      <c r="H141" s="239"/>
      <c r="I141" s="240"/>
      <c r="J141" s="241"/>
      <c r="K141" s="242"/>
      <c r="L141" s="11"/>
      <c r="M141" s="7"/>
      <c r="N141" s="7"/>
      <c r="O141" s="7"/>
      <c r="P141" s="30"/>
      <c r="Q141" s="32"/>
      <c r="R141" s="371"/>
      <c r="S141" s="476"/>
      <c r="T141" s="477"/>
      <c r="U141" s="477"/>
      <c r="V141" s="7"/>
      <c r="W141" s="34"/>
      <c r="X141" s="32"/>
      <c r="Y141" s="371"/>
      <c r="Z141" s="11"/>
      <c r="AA141" s="7"/>
      <c r="AB141" s="7"/>
      <c r="AC141" s="7"/>
      <c r="AD141" s="30"/>
      <c r="AE141" s="32"/>
      <c r="AF141" s="7"/>
      <c r="AG141" s="478"/>
      <c r="AH141" s="32"/>
      <c r="AI141" s="32"/>
      <c r="AJ141" s="32"/>
      <c r="AK141" s="32"/>
      <c r="AL141" s="32"/>
      <c r="AM141" s="62"/>
      <c r="AN141" s="11"/>
      <c r="AO141" s="7"/>
      <c r="AP141" s="7"/>
      <c r="AQ141" s="7"/>
      <c r="AR141" s="7"/>
      <c r="AS141" s="7"/>
      <c r="AT141" s="371"/>
      <c r="AU141" s="11"/>
      <c r="AV141" s="7"/>
      <c r="AW141" s="7"/>
      <c r="AX141" s="7"/>
      <c r="AY141" s="7"/>
      <c r="AZ141" s="7"/>
      <c r="BA141" s="371"/>
      <c r="BB141" s="11"/>
      <c r="BC141" s="7"/>
      <c r="BD141" s="7"/>
      <c r="BE141" s="7"/>
      <c r="BF141" s="7"/>
      <c r="BG141" s="11"/>
      <c r="BH141" s="7"/>
      <c r="BI141" s="7"/>
      <c r="BJ141" s="7"/>
      <c r="BK141" s="371"/>
      <c r="BL141" s="11"/>
      <c r="BM141" s="7"/>
      <c r="BN141" s="7"/>
      <c r="BO141" s="7"/>
      <c r="BP141" s="7"/>
      <c r="BQ141" s="11" t="s">
        <v>210</v>
      </c>
      <c r="BR141" s="62" t="s">
        <v>210</v>
      </c>
      <c r="BS141" s="1"/>
      <c r="BT141" s="1"/>
      <c r="BU141" s="1"/>
      <c r="BV141" s="1"/>
      <c r="BW141" s="1"/>
      <c r="CI141" s="14"/>
      <c r="CJ141" s="24" t="str">
        <f t="shared" si="23"/>
        <v/>
      </c>
      <c r="CK141" s="25" t="str">
        <f t="shared" si="24"/>
        <v/>
      </c>
      <c r="CL141" s="25" t="str">
        <f t="shared" si="25"/>
        <v/>
      </c>
      <c r="CM141" s="24" t="str">
        <f t="shared" si="26"/>
        <v/>
      </c>
      <c r="CN141" s="25" t="str">
        <f t="shared" si="27"/>
        <v/>
      </c>
      <c r="CO141" s="24" t="e">
        <f>IF(AND(#REF!="",#REF!="",#REF!="",#REF!=""),"",SUM(#REF!,#REF!,#REF!,#REF!,#REF!))</f>
        <v>#REF!</v>
      </c>
      <c r="CP141" s="25" t="str">
        <f t="shared" si="28"/>
        <v/>
      </c>
      <c r="CQ141" s="24" t="str">
        <f t="shared" si="29"/>
        <v/>
      </c>
      <c r="CR141" s="25" t="str">
        <f t="shared" si="30"/>
        <v/>
      </c>
      <c r="CS141" s="24" t="str">
        <f t="shared" si="31"/>
        <v/>
      </c>
      <c r="CT141" s="25" t="str">
        <f t="shared" si="32"/>
        <v/>
      </c>
      <c r="CU141" s="24" t="e">
        <f>IF(AND(#REF!="",#REF!="",#REF!="",#REF!=""),"",SUM(#REF!,#REF!,#REF!,#REF!,#REF!))</f>
        <v>#REF!</v>
      </c>
      <c r="CV141" s="25" t="str">
        <f t="shared" si="33"/>
        <v/>
      </c>
      <c r="CW141" s="22" t="e">
        <f>IF(AND(#REF!="",#REF!="",#REF!="",#REF!=""),"",SUM(#REF!,#REF!,#REF!,#REF!))</f>
        <v>#REF!</v>
      </c>
      <c r="CX141" s="22" t="str">
        <f t="shared" si="34"/>
        <v/>
      </c>
    </row>
    <row r="142" spans="1:102">
      <c r="A142" s="233">
        <v>136</v>
      </c>
      <c r="B142" s="234"/>
      <c r="C142" s="235"/>
      <c r="D142" s="236"/>
      <c r="E142" s="237"/>
      <c r="F142" s="238"/>
      <c r="G142" s="238"/>
      <c r="H142" s="239"/>
      <c r="I142" s="240"/>
      <c r="J142" s="241"/>
      <c r="K142" s="242"/>
      <c r="L142" s="11"/>
      <c r="M142" s="7"/>
      <c r="N142" s="7"/>
      <c r="O142" s="7"/>
      <c r="P142" s="30"/>
      <c r="Q142" s="32"/>
      <c r="R142" s="371"/>
      <c r="S142" s="476"/>
      <c r="T142" s="477"/>
      <c r="U142" s="477"/>
      <c r="V142" s="7"/>
      <c r="W142" s="34"/>
      <c r="X142" s="32"/>
      <c r="Y142" s="371"/>
      <c r="Z142" s="11"/>
      <c r="AA142" s="7"/>
      <c r="AB142" s="7"/>
      <c r="AC142" s="7"/>
      <c r="AD142" s="30"/>
      <c r="AE142" s="32"/>
      <c r="AF142" s="7"/>
      <c r="AG142" s="478"/>
      <c r="AH142" s="32"/>
      <c r="AI142" s="32"/>
      <c r="AJ142" s="32"/>
      <c r="AK142" s="32"/>
      <c r="AL142" s="32"/>
      <c r="AM142" s="62"/>
      <c r="AN142" s="11"/>
      <c r="AO142" s="7"/>
      <c r="AP142" s="7"/>
      <c r="AQ142" s="7"/>
      <c r="AR142" s="7"/>
      <c r="AS142" s="7"/>
      <c r="AT142" s="371"/>
      <c r="AU142" s="11"/>
      <c r="AV142" s="7"/>
      <c r="AW142" s="7"/>
      <c r="AX142" s="7"/>
      <c r="AY142" s="7"/>
      <c r="AZ142" s="7"/>
      <c r="BA142" s="371"/>
      <c r="BB142" s="11"/>
      <c r="BC142" s="7"/>
      <c r="BD142" s="7"/>
      <c r="BE142" s="7"/>
      <c r="BF142" s="7"/>
      <c r="BG142" s="11"/>
      <c r="BH142" s="7"/>
      <c r="BI142" s="7"/>
      <c r="BJ142" s="7"/>
      <c r="BK142" s="371"/>
      <c r="BL142" s="11"/>
      <c r="BM142" s="7"/>
      <c r="BN142" s="7"/>
      <c r="BO142" s="7"/>
      <c r="BP142" s="7"/>
      <c r="BQ142" s="11" t="s">
        <v>210</v>
      </c>
      <c r="BR142" s="62" t="s">
        <v>210</v>
      </c>
      <c r="BS142" s="1"/>
      <c r="BT142" s="1"/>
      <c r="BU142" s="1"/>
      <c r="BV142" s="1"/>
      <c r="BW142" s="1"/>
      <c r="CI142" s="14"/>
      <c r="CJ142" s="24" t="str">
        <f t="shared" si="23"/>
        <v/>
      </c>
      <c r="CK142" s="25" t="str">
        <f t="shared" si="24"/>
        <v/>
      </c>
      <c r="CL142" s="25" t="str">
        <f t="shared" si="25"/>
        <v/>
      </c>
      <c r="CM142" s="24" t="str">
        <f t="shared" si="26"/>
        <v/>
      </c>
      <c r="CN142" s="25" t="str">
        <f t="shared" si="27"/>
        <v/>
      </c>
      <c r="CO142" s="24" t="e">
        <f>IF(AND(#REF!="",#REF!="",#REF!="",#REF!=""),"",SUM(#REF!,#REF!,#REF!,#REF!,#REF!))</f>
        <v>#REF!</v>
      </c>
      <c r="CP142" s="25" t="str">
        <f t="shared" si="28"/>
        <v/>
      </c>
      <c r="CQ142" s="24" t="str">
        <f t="shared" si="29"/>
        <v/>
      </c>
      <c r="CR142" s="25" t="str">
        <f t="shared" si="30"/>
        <v/>
      </c>
      <c r="CS142" s="24" t="str">
        <f t="shared" si="31"/>
        <v/>
      </c>
      <c r="CT142" s="25" t="str">
        <f t="shared" si="32"/>
        <v/>
      </c>
      <c r="CU142" s="24" t="e">
        <f>IF(AND(#REF!="",#REF!="",#REF!="",#REF!=""),"",SUM(#REF!,#REF!,#REF!,#REF!,#REF!))</f>
        <v>#REF!</v>
      </c>
      <c r="CV142" s="25" t="str">
        <f t="shared" si="33"/>
        <v/>
      </c>
      <c r="CW142" s="22" t="e">
        <f>IF(AND(#REF!="",#REF!="",#REF!="",#REF!=""),"",SUM(#REF!,#REF!,#REF!,#REF!))</f>
        <v>#REF!</v>
      </c>
      <c r="CX142" s="22" t="str">
        <f t="shared" si="34"/>
        <v/>
      </c>
    </row>
    <row r="143" spans="1:102">
      <c r="A143" s="233">
        <v>137</v>
      </c>
      <c r="B143" s="234"/>
      <c r="C143" s="235"/>
      <c r="D143" s="236"/>
      <c r="E143" s="237"/>
      <c r="F143" s="238"/>
      <c r="G143" s="238"/>
      <c r="H143" s="239"/>
      <c r="I143" s="240"/>
      <c r="J143" s="241"/>
      <c r="K143" s="242"/>
      <c r="L143" s="11"/>
      <c r="M143" s="7"/>
      <c r="N143" s="7"/>
      <c r="O143" s="7"/>
      <c r="P143" s="30"/>
      <c r="Q143" s="32"/>
      <c r="R143" s="371"/>
      <c r="S143" s="476"/>
      <c r="T143" s="477"/>
      <c r="U143" s="477"/>
      <c r="V143" s="7"/>
      <c r="W143" s="34"/>
      <c r="X143" s="32"/>
      <c r="Y143" s="371"/>
      <c r="Z143" s="11"/>
      <c r="AA143" s="7"/>
      <c r="AB143" s="7"/>
      <c r="AC143" s="7"/>
      <c r="AD143" s="30"/>
      <c r="AE143" s="32"/>
      <c r="AF143" s="7"/>
      <c r="AG143" s="478"/>
      <c r="AH143" s="32"/>
      <c r="AI143" s="32"/>
      <c r="AJ143" s="32"/>
      <c r="AK143" s="32"/>
      <c r="AL143" s="32"/>
      <c r="AM143" s="62"/>
      <c r="AN143" s="11"/>
      <c r="AO143" s="7"/>
      <c r="AP143" s="7"/>
      <c r="AQ143" s="7"/>
      <c r="AR143" s="7"/>
      <c r="AS143" s="7"/>
      <c r="AT143" s="371"/>
      <c r="AU143" s="11"/>
      <c r="AV143" s="7"/>
      <c r="AW143" s="7"/>
      <c r="AX143" s="7"/>
      <c r="AY143" s="7"/>
      <c r="AZ143" s="7"/>
      <c r="BA143" s="371"/>
      <c r="BB143" s="11"/>
      <c r="BC143" s="7"/>
      <c r="BD143" s="7"/>
      <c r="BE143" s="7"/>
      <c r="BF143" s="7"/>
      <c r="BG143" s="11"/>
      <c r="BH143" s="7"/>
      <c r="BI143" s="7"/>
      <c r="BJ143" s="7"/>
      <c r="BK143" s="371"/>
      <c r="BL143" s="11"/>
      <c r="BM143" s="7"/>
      <c r="BN143" s="7"/>
      <c r="BO143" s="7"/>
      <c r="BP143" s="7"/>
      <c r="BQ143" s="11" t="s">
        <v>210</v>
      </c>
      <c r="BR143" s="62" t="s">
        <v>210</v>
      </c>
      <c r="BS143" s="1"/>
      <c r="BT143" s="1"/>
      <c r="BU143" s="1"/>
      <c r="BV143" s="1"/>
      <c r="BW143" s="1"/>
      <c r="CI143" s="14"/>
      <c r="CJ143" s="24" t="str">
        <f t="shared" si="23"/>
        <v/>
      </c>
      <c r="CK143" s="25" t="str">
        <f t="shared" si="24"/>
        <v/>
      </c>
      <c r="CL143" s="25" t="str">
        <f t="shared" si="25"/>
        <v/>
      </c>
      <c r="CM143" s="24" t="str">
        <f t="shared" si="26"/>
        <v/>
      </c>
      <c r="CN143" s="25" t="str">
        <f t="shared" si="27"/>
        <v/>
      </c>
      <c r="CO143" s="24" t="e">
        <f>IF(AND(#REF!="",#REF!="",#REF!="",#REF!=""),"",SUM(#REF!,#REF!,#REF!,#REF!,#REF!))</f>
        <v>#REF!</v>
      </c>
      <c r="CP143" s="25" t="str">
        <f t="shared" si="28"/>
        <v/>
      </c>
      <c r="CQ143" s="24" t="str">
        <f t="shared" si="29"/>
        <v/>
      </c>
      <c r="CR143" s="25" t="str">
        <f t="shared" si="30"/>
        <v/>
      </c>
      <c r="CS143" s="24" t="str">
        <f t="shared" si="31"/>
        <v/>
      </c>
      <c r="CT143" s="25" t="str">
        <f t="shared" si="32"/>
        <v/>
      </c>
      <c r="CU143" s="24" t="e">
        <f>IF(AND(#REF!="",#REF!="",#REF!="",#REF!=""),"",SUM(#REF!,#REF!,#REF!,#REF!,#REF!))</f>
        <v>#REF!</v>
      </c>
      <c r="CV143" s="25" t="str">
        <f t="shared" si="33"/>
        <v/>
      </c>
      <c r="CW143" s="22" t="e">
        <f>IF(AND(#REF!="",#REF!="",#REF!="",#REF!=""),"",SUM(#REF!,#REF!,#REF!,#REF!))</f>
        <v>#REF!</v>
      </c>
      <c r="CX143" s="22" t="str">
        <f t="shared" si="34"/>
        <v/>
      </c>
    </row>
    <row r="144" spans="1:102">
      <c r="A144" s="233">
        <v>138</v>
      </c>
      <c r="B144" s="234"/>
      <c r="C144" s="235"/>
      <c r="D144" s="236"/>
      <c r="E144" s="237"/>
      <c r="F144" s="238"/>
      <c r="G144" s="238"/>
      <c r="H144" s="239"/>
      <c r="I144" s="240"/>
      <c r="J144" s="241"/>
      <c r="K144" s="242"/>
      <c r="L144" s="11"/>
      <c r="M144" s="7"/>
      <c r="N144" s="7"/>
      <c r="O144" s="7"/>
      <c r="P144" s="30"/>
      <c r="Q144" s="32"/>
      <c r="R144" s="371"/>
      <c r="S144" s="476"/>
      <c r="T144" s="477"/>
      <c r="U144" s="477"/>
      <c r="V144" s="7"/>
      <c r="W144" s="34"/>
      <c r="X144" s="32"/>
      <c r="Y144" s="371"/>
      <c r="Z144" s="11"/>
      <c r="AA144" s="7"/>
      <c r="AB144" s="7"/>
      <c r="AC144" s="7"/>
      <c r="AD144" s="30"/>
      <c r="AE144" s="32"/>
      <c r="AF144" s="7"/>
      <c r="AG144" s="478"/>
      <c r="AH144" s="32"/>
      <c r="AI144" s="32"/>
      <c r="AJ144" s="32"/>
      <c r="AK144" s="32"/>
      <c r="AL144" s="32"/>
      <c r="AM144" s="62"/>
      <c r="AN144" s="11"/>
      <c r="AO144" s="7"/>
      <c r="AP144" s="7"/>
      <c r="AQ144" s="7"/>
      <c r="AR144" s="7"/>
      <c r="AS144" s="7"/>
      <c r="AT144" s="371"/>
      <c r="AU144" s="11"/>
      <c r="AV144" s="7"/>
      <c r="AW144" s="7"/>
      <c r="AX144" s="7"/>
      <c r="AY144" s="7"/>
      <c r="AZ144" s="7"/>
      <c r="BA144" s="371"/>
      <c r="BB144" s="11"/>
      <c r="BC144" s="7"/>
      <c r="BD144" s="7"/>
      <c r="BE144" s="7"/>
      <c r="BF144" s="7"/>
      <c r="BG144" s="11"/>
      <c r="BH144" s="7"/>
      <c r="BI144" s="7"/>
      <c r="BJ144" s="7"/>
      <c r="BK144" s="371"/>
      <c r="BL144" s="11"/>
      <c r="BM144" s="7"/>
      <c r="BN144" s="7"/>
      <c r="BO144" s="7"/>
      <c r="BP144" s="7"/>
      <c r="BQ144" s="11" t="s">
        <v>210</v>
      </c>
      <c r="BR144" s="62" t="s">
        <v>210</v>
      </c>
      <c r="BS144" s="1"/>
      <c r="BT144" s="1"/>
      <c r="BU144" s="1"/>
      <c r="BV144" s="1"/>
      <c r="BW144" s="1"/>
      <c r="CI144" s="14"/>
      <c r="CJ144" s="24" t="str">
        <f t="shared" si="23"/>
        <v/>
      </c>
      <c r="CK144" s="25" t="str">
        <f t="shared" si="24"/>
        <v/>
      </c>
      <c r="CL144" s="25" t="str">
        <f t="shared" si="25"/>
        <v/>
      </c>
      <c r="CM144" s="24" t="str">
        <f t="shared" si="26"/>
        <v/>
      </c>
      <c r="CN144" s="25" t="str">
        <f t="shared" si="27"/>
        <v/>
      </c>
      <c r="CO144" s="24" t="e">
        <f>IF(AND(#REF!="",#REF!="",#REF!="",#REF!=""),"",SUM(#REF!,#REF!,#REF!,#REF!,#REF!))</f>
        <v>#REF!</v>
      </c>
      <c r="CP144" s="25" t="str">
        <f t="shared" si="28"/>
        <v/>
      </c>
      <c r="CQ144" s="24" t="str">
        <f t="shared" si="29"/>
        <v/>
      </c>
      <c r="CR144" s="25" t="str">
        <f t="shared" si="30"/>
        <v/>
      </c>
      <c r="CS144" s="24" t="str">
        <f t="shared" si="31"/>
        <v/>
      </c>
      <c r="CT144" s="25" t="str">
        <f t="shared" si="32"/>
        <v/>
      </c>
      <c r="CU144" s="24" t="e">
        <f>IF(AND(#REF!="",#REF!="",#REF!="",#REF!=""),"",SUM(#REF!,#REF!,#REF!,#REF!,#REF!))</f>
        <v>#REF!</v>
      </c>
      <c r="CV144" s="25" t="str">
        <f t="shared" si="33"/>
        <v/>
      </c>
      <c r="CW144" s="22" t="e">
        <f>IF(AND(#REF!="",#REF!="",#REF!="",#REF!=""),"",SUM(#REF!,#REF!,#REF!,#REF!))</f>
        <v>#REF!</v>
      </c>
      <c r="CX144" s="22" t="str">
        <f t="shared" si="34"/>
        <v/>
      </c>
    </row>
    <row r="145" spans="1:102">
      <c r="A145" s="233">
        <v>139</v>
      </c>
      <c r="B145" s="234"/>
      <c r="C145" s="235"/>
      <c r="D145" s="236"/>
      <c r="E145" s="237"/>
      <c r="F145" s="238"/>
      <c r="G145" s="238"/>
      <c r="H145" s="239"/>
      <c r="I145" s="240"/>
      <c r="J145" s="241"/>
      <c r="K145" s="242"/>
      <c r="L145" s="11"/>
      <c r="M145" s="7"/>
      <c r="N145" s="7"/>
      <c r="O145" s="7"/>
      <c r="P145" s="30"/>
      <c r="Q145" s="32"/>
      <c r="R145" s="371"/>
      <c r="S145" s="476"/>
      <c r="T145" s="477"/>
      <c r="U145" s="477"/>
      <c r="V145" s="7"/>
      <c r="W145" s="34"/>
      <c r="X145" s="32"/>
      <c r="Y145" s="371"/>
      <c r="Z145" s="11"/>
      <c r="AA145" s="7"/>
      <c r="AB145" s="7"/>
      <c r="AC145" s="7"/>
      <c r="AD145" s="30"/>
      <c r="AE145" s="32"/>
      <c r="AF145" s="7"/>
      <c r="AG145" s="478"/>
      <c r="AH145" s="32"/>
      <c r="AI145" s="32"/>
      <c r="AJ145" s="32"/>
      <c r="AK145" s="32"/>
      <c r="AL145" s="32"/>
      <c r="AM145" s="62"/>
      <c r="AN145" s="11"/>
      <c r="AO145" s="7"/>
      <c r="AP145" s="7"/>
      <c r="AQ145" s="7"/>
      <c r="AR145" s="7"/>
      <c r="AS145" s="7"/>
      <c r="AT145" s="371"/>
      <c r="AU145" s="11"/>
      <c r="AV145" s="7"/>
      <c r="AW145" s="7"/>
      <c r="AX145" s="7"/>
      <c r="AY145" s="7"/>
      <c r="AZ145" s="7"/>
      <c r="BA145" s="371"/>
      <c r="BB145" s="11"/>
      <c r="BC145" s="7"/>
      <c r="BD145" s="7"/>
      <c r="BE145" s="7"/>
      <c r="BF145" s="7"/>
      <c r="BG145" s="11"/>
      <c r="BH145" s="7"/>
      <c r="BI145" s="7"/>
      <c r="BJ145" s="7"/>
      <c r="BK145" s="371"/>
      <c r="BL145" s="11"/>
      <c r="BM145" s="7"/>
      <c r="BN145" s="7"/>
      <c r="BO145" s="7"/>
      <c r="BP145" s="7"/>
      <c r="BQ145" s="11" t="s">
        <v>210</v>
      </c>
      <c r="BR145" s="62" t="s">
        <v>210</v>
      </c>
      <c r="BS145" s="1"/>
      <c r="BT145" s="1"/>
      <c r="BU145" s="1"/>
      <c r="BV145" s="1"/>
      <c r="BW145" s="1"/>
      <c r="CI145" s="14"/>
      <c r="CJ145" s="24" t="str">
        <f t="shared" si="23"/>
        <v/>
      </c>
      <c r="CK145" s="25" t="str">
        <f t="shared" si="24"/>
        <v/>
      </c>
      <c r="CL145" s="25" t="str">
        <f t="shared" si="25"/>
        <v/>
      </c>
      <c r="CM145" s="24" t="str">
        <f t="shared" si="26"/>
        <v/>
      </c>
      <c r="CN145" s="25" t="str">
        <f t="shared" si="27"/>
        <v/>
      </c>
      <c r="CO145" s="24" t="e">
        <f>IF(AND(#REF!="",#REF!="",#REF!="",#REF!=""),"",SUM(#REF!,#REF!,#REF!,#REF!,#REF!))</f>
        <v>#REF!</v>
      </c>
      <c r="CP145" s="25" t="str">
        <f t="shared" si="28"/>
        <v/>
      </c>
      <c r="CQ145" s="24" t="str">
        <f t="shared" si="29"/>
        <v/>
      </c>
      <c r="CR145" s="25" t="str">
        <f t="shared" si="30"/>
        <v/>
      </c>
      <c r="CS145" s="24" t="str">
        <f t="shared" si="31"/>
        <v/>
      </c>
      <c r="CT145" s="25" t="str">
        <f t="shared" si="32"/>
        <v/>
      </c>
      <c r="CU145" s="24" t="e">
        <f>IF(AND(#REF!="",#REF!="",#REF!="",#REF!=""),"",SUM(#REF!,#REF!,#REF!,#REF!,#REF!))</f>
        <v>#REF!</v>
      </c>
      <c r="CV145" s="25" t="str">
        <f t="shared" si="33"/>
        <v/>
      </c>
      <c r="CW145" s="22" t="e">
        <f>IF(AND(#REF!="",#REF!="",#REF!="",#REF!=""),"",SUM(#REF!,#REF!,#REF!,#REF!))</f>
        <v>#REF!</v>
      </c>
      <c r="CX145" s="22" t="str">
        <f t="shared" si="34"/>
        <v/>
      </c>
    </row>
    <row r="146" spans="1:102">
      <c r="A146" s="233">
        <v>140</v>
      </c>
      <c r="B146" s="234"/>
      <c r="C146" s="235"/>
      <c r="D146" s="236"/>
      <c r="E146" s="237"/>
      <c r="F146" s="238"/>
      <c r="G146" s="238"/>
      <c r="H146" s="239"/>
      <c r="I146" s="240"/>
      <c r="J146" s="241"/>
      <c r="K146" s="242"/>
      <c r="L146" s="11"/>
      <c r="M146" s="7"/>
      <c r="N146" s="7"/>
      <c r="O146" s="7"/>
      <c r="P146" s="30"/>
      <c r="Q146" s="32"/>
      <c r="R146" s="371"/>
      <c r="S146" s="476"/>
      <c r="T146" s="477"/>
      <c r="U146" s="477"/>
      <c r="V146" s="7"/>
      <c r="W146" s="34"/>
      <c r="X146" s="32"/>
      <c r="Y146" s="371"/>
      <c r="Z146" s="11"/>
      <c r="AA146" s="7"/>
      <c r="AB146" s="7"/>
      <c r="AC146" s="7"/>
      <c r="AD146" s="30"/>
      <c r="AE146" s="32"/>
      <c r="AF146" s="7"/>
      <c r="AG146" s="478"/>
      <c r="AH146" s="32"/>
      <c r="AI146" s="32"/>
      <c r="AJ146" s="32"/>
      <c r="AK146" s="32"/>
      <c r="AL146" s="32"/>
      <c r="AM146" s="62"/>
      <c r="AN146" s="11"/>
      <c r="AO146" s="7"/>
      <c r="AP146" s="7"/>
      <c r="AQ146" s="7"/>
      <c r="AR146" s="7"/>
      <c r="AS146" s="7"/>
      <c r="AT146" s="371"/>
      <c r="AU146" s="11"/>
      <c r="AV146" s="7"/>
      <c r="AW146" s="7"/>
      <c r="AX146" s="7"/>
      <c r="AY146" s="7"/>
      <c r="AZ146" s="7"/>
      <c r="BA146" s="371"/>
      <c r="BB146" s="11"/>
      <c r="BC146" s="7"/>
      <c r="BD146" s="7"/>
      <c r="BE146" s="7"/>
      <c r="BF146" s="7"/>
      <c r="BG146" s="11"/>
      <c r="BH146" s="7"/>
      <c r="BI146" s="7"/>
      <c r="BJ146" s="7"/>
      <c r="BK146" s="371"/>
      <c r="BL146" s="11"/>
      <c r="BM146" s="7"/>
      <c r="BN146" s="7"/>
      <c r="BO146" s="7"/>
      <c r="BP146" s="7"/>
      <c r="BQ146" s="11" t="s">
        <v>210</v>
      </c>
      <c r="BR146" s="62" t="s">
        <v>210</v>
      </c>
      <c r="BS146" s="1"/>
      <c r="BT146" s="1"/>
      <c r="BU146" s="1"/>
      <c r="BV146" s="1"/>
      <c r="BW146" s="1"/>
      <c r="CI146" s="14"/>
      <c r="CJ146" s="24" t="str">
        <f t="shared" si="23"/>
        <v/>
      </c>
      <c r="CK146" s="25" t="str">
        <f t="shared" si="24"/>
        <v/>
      </c>
      <c r="CL146" s="25" t="str">
        <f t="shared" si="25"/>
        <v/>
      </c>
      <c r="CM146" s="24" t="str">
        <f t="shared" si="26"/>
        <v/>
      </c>
      <c r="CN146" s="25" t="str">
        <f t="shared" si="27"/>
        <v/>
      </c>
      <c r="CO146" s="24" t="e">
        <f>IF(AND(#REF!="",#REF!="",#REF!="",#REF!=""),"",SUM(#REF!,#REF!,#REF!,#REF!,#REF!))</f>
        <v>#REF!</v>
      </c>
      <c r="CP146" s="25" t="str">
        <f t="shared" si="28"/>
        <v/>
      </c>
      <c r="CQ146" s="24" t="str">
        <f t="shared" si="29"/>
        <v/>
      </c>
      <c r="CR146" s="25" t="str">
        <f t="shared" si="30"/>
        <v/>
      </c>
      <c r="CS146" s="24" t="str">
        <f t="shared" si="31"/>
        <v/>
      </c>
      <c r="CT146" s="25" t="str">
        <f t="shared" si="32"/>
        <v/>
      </c>
      <c r="CU146" s="24" t="e">
        <f>IF(AND(#REF!="",#REF!="",#REF!="",#REF!=""),"",SUM(#REF!,#REF!,#REF!,#REF!,#REF!))</f>
        <v>#REF!</v>
      </c>
      <c r="CV146" s="25" t="str">
        <f t="shared" si="33"/>
        <v/>
      </c>
      <c r="CW146" s="22" t="e">
        <f>IF(AND(#REF!="",#REF!="",#REF!="",#REF!=""),"",SUM(#REF!,#REF!,#REF!,#REF!))</f>
        <v>#REF!</v>
      </c>
      <c r="CX146" s="22" t="str">
        <f t="shared" si="34"/>
        <v/>
      </c>
    </row>
    <row r="147" spans="1:102">
      <c r="A147" s="233">
        <v>141</v>
      </c>
      <c r="B147" s="234"/>
      <c r="C147" s="235"/>
      <c r="D147" s="236"/>
      <c r="E147" s="237"/>
      <c r="F147" s="238"/>
      <c r="G147" s="238"/>
      <c r="H147" s="239"/>
      <c r="I147" s="240"/>
      <c r="J147" s="241"/>
      <c r="K147" s="242"/>
      <c r="L147" s="11"/>
      <c r="M147" s="7"/>
      <c r="N147" s="7"/>
      <c r="O147" s="7"/>
      <c r="P147" s="30"/>
      <c r="Q147" s="32"/>
      <c r="R147" s="371"/>
      <c r="S147" s="476"/>
      <c r="T147" s="477"/>
      <c r="U147" s="477"/>
      <c r="V147" s="7"/>
      <c r="W147" s="34"/>
      <c r="X147" s="32"/>
      <c r="Y147" s="371"/>
      <c r="Z147" s="11"/>
      <c r="AA147" s="7"/>
      <c r="AB147" s="7"/>
      <c r="AC147" s="7"/>
      <c r="AD147" s="30"/>
      <c r="AE147" s="32"/>
      <c r="AF147" s="7"/>
      <c r="AG147" s="478"/>
      <c r="AH147" s="32"/>
      <c r="AI147" s="32"/>
      <c r="AJ147" s="32"/>
      <c r="AK147" s="32"/>
      <c r="AL147" s="32"/>
      <c r="AM147" s="62"/>
      <c r="AN147" s="11"/>
      <c r="AO147" s="7"/>
      <c r="AP147" s="7"/>
      <c r="AQ147" s="7"/>
      <c r="AR147" s="7"/>
      <c r="AS147" s="7"/>
      <c r="AT147" s="371"/>
      <c r="AU147" s="11"/>
      <c r="AV147" s="7"/>
      <c r="AW147" s="7"/>
      <c r="AX147" s="7"/>
      <c r="AY147" s="7"/>
      <c r="AZ147" s="7"/>
      <c r="BA147" s="371"/>
      <c r="BB147" s="11"/>
      <c r="BC147" s="7"/>
      <c r="BD147" s="7"/>
      <c r="BE147" s="7"/>
      <c r="BF147" s="7"/>
      <c r="BG147" s="11"/>
      <c r="BH147" s="7"/>
      <c r="BI147" s="7"/>
      <c r="BJ147" s="7"/>
      <c r="BK147" s="371"/>
      <c r="BL147" s="11"/>
      <c r="BM147" s="7"/>
      <c r="BN147" s="7"/>
      <c r="BO147" s="7"/>
      <c r="BP147" s="7"/>
      <c r="BQ147" s="11" t="s">
        <v>210</v>
      </c>
      <c r="BR147" s="62" t="s">
        <v>210</v>
      </c>
      <c r="BS147" s="1"/>
      <c r="BT147" s="1"/>
      <c r="BU147" s="1"/>
      <c r="BV147" s="1"/>
      <c r="BW147" s="1"/>
      <c r="CI147" s="14"/>
      <c r="CJ147" s="24" t="str">
        <f t="shared" si="23"/>
        <v/>
      </c>
      <c r="CK147" s="25" t="str">
        <f t="shared" si="24"/>
        <v/>
      </c>
      <c r="CL147" s="25" t="str">
        <f t="shared" si="25"/>
        <v/>
      </c>
      <c r="CM147" s="24" t="str">
        <f t="shared" si="26"/>
        <v/>
      </c>
      <c r="CN147" s="25" t="str">
        <f t="shared" si="27"/>
        <v/>
      </c>
      <c r="CO147" s="24" t="e">
        <f>IF(AND(#REF!="",#REF!="",#REF!="",#REF!=""),"",SUM(#REF!,#REF!,#REF!,#REF!,#REF!))</f>
        <v>#REF!</v>
      </c>
      <c r="CP147" s="25" t="str">
        <f t="shared" si="28"/>
        <v/>
      </c>
      <c r="CQ147" s="24" t="str">
        <f t="shared" si="29"/>
        <v/>
      </c>
      <c r="CR147" s="25" t="str">
        <f t="shared" si="30"/>
        <v/>
      </c>
      <c r="CS147" s="24" t="str">
        <f t="shared" si="31"/>
        <v/>
      </c>
      <c r="CT147" s="25" t="str">
        <f t="shared" si="32"/>
        <v/>
      </c>
      <c r="CU147" s="24" t="e">
        <f>IF(AND(#REF!="",#REF!="",#REF!="",#REF!=""),"",SUM(#REF!,#REF!,#REF!,#REF!,#REF!))</f>
        <v>#REF!</v>
      </c>
      <c r="CV147" s="25" t="str">
        <f t="shared" si="33"/>
        <v/>
      </c>
      <c r="CW147" s="22" t="e">
        <f>IF(AND(#REF!="",#REF!="",#REF!="",#REF!=""),"",SUM(#REF!,#REF!,#REF!,#REF!))</f>
        <v>#REF!</v>
      </c>
      <c r="CX147" s="22" t="str">
        <f t="shared" si="34"/>
        <v/>
      </c>
    </row>
    <row r="148" spans="1:102">
      <c r="A148" s="233">
        <v>142</v>
      </c>
      <c r="B148" s="234"/>
      <c r="C148" s="235"/>
      <c r="D148" s="236"/>
      <c r="E148" s="237"/>
      <c r="F148" s="238"/>
      <c r="G148" s="238"/>
      <c r="H148" s="239"/>
      <c r="I148" s="240"/>
      <c r="J148" s="241"/>
      <c r="K148" s="242"/>
      <c r="L148" s="11"/>
      <c r="M148" s="7"/>
      <c r="N148" s="7"/>
      <c r="O148" s="7"/>
      <c r="P148" s="30"/>
      <c r="Q148" s="32"/>
      <c r="R148" s="371"/>
      <c r="S148" s="476"/>
      <c r="T148" s="477"/>
      <c r="U148" s="477"/>
      <c r="V148" s="7"/>
      <c r="W148" s="34"/>
      <c r="X148" s="32"/>
      <c r="Y148" s="371"/>
      <c r="Z148" s="11"/>
      <c r="AA148" s="7"/>
      <c r="AB148" s="7"/>
      <c r="AC148" s="7"/>
      <c r="AD148" s="30"/>
      <c r="AE148" s="32"/>
      <c r="AF148" s="7"/>
      <c r="AG148" s="478"/>
      <c r="AH148" s="32"/>
      <c r="AI148" s="32"/>
      <c r="AJ148" s="32"/>
      <c r="AK148" s="32"/>
      <c r="AL148" s="32"/>
      <c r="AM148" s="62"/>
      <c r="AN148" s="11"/>
      <c r="AO148" s="7"/>
      <c r="AP148" s="7"/>
      <c r="AQ148" s="7"/>
      <c r="AR148" s="7"/>
      <c r="AS148" s="7"/>
      <c r="AT148" s="371"/>
      <c r="AU148" s="11"/>
      <c r="AV148" s="7"/>
      <c r="AW148" s="7"/>
      <c r="AX148" s="7"/>
      <c r="AY148" s="7"/>
      <c r="AZ148" s="7"/>
      <c r="BA148" s="371"/>
      <c r="BB148" s="11"/>
      <c r="BC148" s="7"/>
      <c r="BD148" s="7"/>
      <c r="BE148" s="7"/>
      <c r="BF148" s="7"/>
      <c r="BG148" s="11"/>
      <c r="BH148" s="7"/>
      <c r="BI148" s="7"/>
      <c r="BJ148" s="7"/>
      <c r="BK148" s="371"/>
      <c r="BL148" s="11"/>
      <c r="BM148" s="7"/>
      <c r="BN148" s="7"/>
      <c r="BO148" s="7"/>
      <c r="BP148" s="7"/>
      <c r="BQ148" s="11" t="s">
        <v>210</v>
      </c>
      <c r="BR148" s="62" t="s">
        <v>210</v>
      </c>
      <c r="BS148" s="1"/>
      <c r="BT148" s="1"/>
      <c r="BU148" s="1"/>
      <c r="BV148" s="1"/>
      <c r="BW148" s="1"/>
      <c r="CI148" s="14"/>
      <c r="CJ148" s="24" t="str">
        <f t="shared" si="23"/>
        <v/>
      </c>
      <c r="CK148" s="25" t="str">
        <f t="shared" si="24"/>
        <v/>
      </c>
      <c r="CL148" s="25" t="str">
        <f t="shared" si="25"/>
        <v/>
      </c>
      <c r="CM148" s="24" t="str">
        <f t="shared" si="26"/>
        <v/>
      </c>
      <c r="CN148" s="25" t="str">
        <f t="shared" si="27"/>
        <v/>
      </c>
      <c r="CO148" s="24" t="e">
        <f>IF(AND(#REF!="",#REF!="",#REF!="",#REF!=""),"",SUM(#REF!,#REF!,#REF!,#REF!,#REF!))</f>
        <v>#REF!</v>
      </c>
      <c r="CP148" s="25" t="str">
        <f t="shared" si="28"/>
        <v/>
      </c>
      <c r="CQ148" s="24" t="str">
        <f t="shared" si="29"/>
        <v/>
      </c>
      <c r="CR148" s="25" t="str">
        <f t="shared" si="30"/>
        <v/>
      </c>
      <c r="CS148" s="24" t="str">
        <f t="shared" si="31"/>
        <v/>
      </c>
      <c r="CT148" s="25" t="str">
        <f t="shared" si="32"/>
        <v/>
      </c>
      <c r="CU148" s="24" t="e">
        <f>IF(AND(#REF!="",#REF!="",#REF!="",#REF!=""),"",SUM(#REF!,#REF!,#REF!,#REF!,#REF!))</f>
        <v>#REF!</v>
      </c>
      <c r="CV148" s="25" t="str">
        <f t="shared" si="33"/>
        <v/>
      </c>
      <c r="CW148" s="22" t="e">
        <f>IF(AND(#REF!="",#REF!="",#REF!="",#REF!=""),"",SUM(#REF!,#REF!,#REF!,#REF!))</f>
        <v>#REF!</v>
      </c>
      <c r="CX148" s="22" t="str">
        <f t="shared" si="34"/>
        <v/>
      </c>
    </row>
    <row r="149" spans="1:102">
      <c r="A149" s="233">
        <v>143</v>
      </c>
      <c r="B149" s="234"/>
      <c r="C149" s="235"/>
      <c r="D149" s="236"/>
      <c r="E149" s="237"/>
      <c r="F149" s="238"/>
      <c r="G149" s="238"/>
      <c r="H149" s="239"/>
      <c r="I149" s="240"/>
      <c r="J149" s="241"/>
      <c r="K149" s="242"/>
      <c r="L149" s="11"/>
      <c r="M149" s="7"/>
      <c r="N149" s="7"/>
      <c r="O149" s="7"/>
      <c r="P149" s="30"/>
      <c r="Q149" s="32"/>
      <c r="R149" s="371"/>
      <c r="S149" s="476"/>
      <c r="T149" s="477"/>
      <c r="U149" s="477"/>
      <c r="V149" s="7"/>
      <c r="W149" s="34"/>
      <c r="X149" s="32"/>
      <c r="Y149" s="371"/>
      <c r="Z149" s="11"/>
      <c r="AA149" s="7"/>
      <c r="AB149" s="7"/>
      <c r="AC149" s="7"/>
      <c r="AD149" s="30"/>
      <c r="AE149" s="32"/>
      <c r="AF149" s="7"/>
      <c r="AG149" s="478"/>
      <c r="AH149" s="32"/>
      <c r="AI149" s="32"/>
      <c r="AJ149" s="32"/>
      <c r="AK149" s="32"/>
      <c r="AL149" s="32"/>
      <c r="AM149" s="62"/>
      <c r="AN149" s="11"/>
      <c r="AO149" s="7"/>
      <c r="AP149" s="7"/>
      <c r="AQ149" s="7"/>
      <c r="AR149" s="7"/>
      <c r="AS149" s="7"/>
      <c r="AT149" s="371"/>
      <c r="AU149" s="11"/>
      <c r="AV149" s="7"/>
      <c r="AW149" s="7"/>
      <c r="AX149" s="7"/>
      <c r="AY149" s="7"/>
      <c r="AZ149" s="7"/>
      <c r="BA149" s="371"/>
      <c r="BB149" s="11"/>
      <c r="BC149" s="7"/>
      <c r="BD149" s="7"/>
      <c r="BE149" s="7"/>
      <c r="BF149" s="7"/>
      <c r="BG149" s="11"/>
      <c r="BH149" s="7"/>
      <c r="BI149" s="7"/>
      <c r="BJ149" s="7"/>
      <c r="BK149" s="371"/>
      <c r="BL149" s="11"/>
      <c r="BM149" s="7"/>
      <c r="BN149" s="7"/>
      <c r="BO149" s="7"/>
      <c r="BP149" s="7"/>
      <c r="BQ149" s="11" t="s">
        <v>210</v>
      </c>
      <c r="BR149" s="62" t="s">
        <v>210</v>
      </c>
      <c r="BS149" s="1"/>
      <c r="BT149" s="1"/>
      <c r="BU149" s="1"/>
      <c r="BV149" s="1"/>
      <c r="BW149" s="1"/>
      <c r="CI149" s="14"/>
      <c r="CJ149" s="24" t="str">
        <f t="shared" si="23"/>
        <v/>
      </c>
      <c r="CK149" s="25" t="str">
        <f t="shared" si="24"/>
        <v/>
      </c>
      <c r="CL149" s="25" t="str">
        <f t="shared" si="25"/>
        <v/>
      </c>
      <c r="CM149" s="24" t="str">
        <f t="shared" si="26"/>
        <v/>
      </c>
      <c r="CN149" s="25" t="str">
        <f t="shared" si="27"/>
        <v/>
      </c>
      <c r="CO149" s="24" t="e">
        <f>IF(AND(#REF!="",#REF!="",#REF!="",#REF!=""),"",SUM(#REF!,#REF!,#REF!,#REF!,#REF!))</f>
        <v>#REF!</v>
      </c>
      <c r="CP149" s="25" t="str">
        <f t="shared" si="28"/>
        <v/>
      </c>
      <c r="CQ149" s="24" t="str">
        <f t="shared" si="29"/>
        <v/>
      </c>
      <c r="CR149" s="25" t="str">
        <f t="shared" si="30"/>
        <v/>
      </c>
      <c r="CS149" s="24" t="str">
        <f t="shared" si="31"/>
        <v/>
      </c>
      <c r="CT149" s="25" t="str">
        <f t="shared" si="32"/>
        <v/>
      </c>
      <c r="CU149" s="24" t="e">
        <f>IF(AND(#REF!="",#REF!="",#REF!="",#REF!=""),"",SUM(#REF!,#REF!,#REF!,#REF!,#REF!))</f>
        <v>#REF!</v>
      </c>
      <c r="CV149" s="25" t="str">
        <f t="shared" si="33"/>
        <v/>
      </c>
      <c r="CW149" s="22" t="e">
        <f>IF(AND(#REF!="",#REF!="",#REF!="",#REF!=""),"",SUM(#REF!,#REF!,#REF!,#REF!))</f>
        <v>#REF!</v>
      </c>
      <c r="CX149" s="22" t="str">
        <f t="shared" si="34"/>
        <v/>
      </c>
    </row>
    <row r="150" spans="1:102">
      <c r="A150" s="233">
        <v>144</v>
      </c>
      <c r="B150" s="234"/>
      <c r="C150" s="235"/>
      <c r="D150" s="236"/>
      <c r="E150" s="237"/>
      <c r="F150" s="238"/>
      <c r="G150" s="238"/>
      <c r="H150" s="239"/>
      <c r="I150" s="240"/>
      <c r="J150" s="241"/>
      <c r="K150" s="242"/>
      <c r="L150" s="11"/>
      <c r="M150" s="7"/>
      <c r="N150" s="7"/>
      <c r="O150" s="7"/>
      <c r="P150" s="30"/>
      <c r="Q150" s="32"/>
      <c r="R150" s="371"/>
      <c r="S150" s="476"/>
      <c r="T150" s="477"/>
      <c r="U150" s="477"/>
      <c r="V150" s="7"/>
      <c r="W150" s="34"/>
      <c r="X150" s="32"/>
      <c r="Y150" s="371"/>
      <c r="Z150" s="11"/>
      <c r="AA150" s="7"/>
      <c r="AB150" s="7"/>
      <c r="AC150" s="7"/>
      <c r="AD150" s="30"/>
      <c r="AE150" s="32"/>
      <c r="AF150" s="7"/>
      <c r="AG150" s="478"/>
      <c r="AH150" s="32"/>
      <c r="AI150" s="32"/>
      <c r="AJ150" s="32"/>
      <c r="AK150" s="32"/>
      <c r="AL150" s="32"/>
      <c r="AM150" s="62"/>
      <c r="AN150" s="11"/>
      <c r="AO150" s="7"/>
      <c r="AP150" s="7"/>
      <c r="AQ150" s="7"/>
      <c r="AR150" s="7"/>
      <c r="AS150" s="7"/>
      <c r="AT150" s="371"/>
      <c r="AU150" s="11"/>
      <c r="AV150" s="7"/>
      <c r="AW150" s="7"/>
      <c r="AX150" s="7"/>
      <c r="AY150" s="7"/>
      <c r="AZ150" s="7"/>
      <c r="BA150" s="371"/>
      <c r="BB150" s="11"/>
      <c r="BC150" s="7"/>
      <c r="BD150" s="7"/>
      <c r="BE150" s="7"/>
      <c r="BF150" s="7"/>
      <c r="BG150" s="11"/>
      <c r="BH150" s="7"/>
      <c r="BI150" s="7"/>
      <c r="BJ150" s="7"/>
      <c r="BK150" s="371"/>
      <c r="BL150" s="11"/>
      <c r="BM150" s="7"/>
      <c r="BN150" s="7"/>
      <c r="BO150" s="7"/>
      <c r="BP150" s="7"/>
      <c r="BQ150" s="11" t="s">
        <v>210</v>
      </c>
      <c r="BR150" s="62" t="s">
        <v>210</v>
      </c>
      <c r="BS150" s="1"/>
      <c r="BT150" s="1"/>
      <c r="BU150" s="1"/>
      <c r="BV150" s="1"/>
      <c r="BW150" s="1"/>
      <c r="CI150" s="14"/>
      <c r="CJ150" s="24" t="str">
        <f t="shared" si="23"/>
        <v/>
      </c>
      <c r="CK150" s="25" t="str">
        <f t="shared" si="24"/>
        <v/>
      </c>
      <c r="CL150" s="25" t="str">
        <f t="shared" si="25"/>
        <v/>
      </c>
      <c r="CM150" s="24" t="str">
        <f t="shared" si="26"/>
        <v/>
      </c>
      <c r="CN150" s="25" t="str">
        <f t="shared" si="27"/>
        <v/>
      </c>
      <c r="CO150" s="24" t="e">
        <f>IF(AND(#REF!="",#REF!="",#REF!="",#REF!=""),"",SUM(#REF!,#REF!,#REF!,#REF!,#REF!))</f>
        <v>#REF!</v>
      </c>
      <c r="CP150" s="25" t="str">
        <f t="shared" si="28"/>
        <v/>
      </c>
      <c r="CQ150" s="24" t="str">
        <f t="shared" si="29"/>
        <v/>
      </c>
      <c r="CR150" s="25" t="str">
        <f t="shared" si="30"/>
        <v/>
      </c>
      <c r="CS150" s="24" t="str">
        <f t="shared" si="31"/>
        <v/>
      </c>
      <c r="CT150" s="25" t="str">
        <f t="shared" si="32"/>
        <v/>
      </c>
      <c r="CU150" s="24" t="e">
        <f>IF(AND(#REF!="",#REF!="",#REF!="",#REF!=""),"",SUM(#REF!,#REF!,#REF!,#REF!,#REF!))</f>
        <v>#REF!</v>
      </c>
      <c r="CV150" s="25" t="str">
        <f t="shared" si="33"/>
        <v/>
      </c>
      <c r="CW150" s="22" t="e">
        <f>IF(AND(#REF!="",#REF!="",#REF!="",#REF!=""),"",SUM(#REF!,#REF!,#REF!,#REF!))</f>
        <v>#REF!</v>
      </c>
      <c r="CX150" s="22" t="str">
        <f t="shared" si="34"/>
        <v/>
      </c>
    </row>
    <row r="151" spans="1:102">
      <c r="A151" s="233">
        <v>145</v>
      </c>
      <c r="B151" s="234"/>
      <c r="C151" s="235"/>
      <c r="D151" s="236"/>
      <c r="E151" s="237"/>
      <c r="F151" s="238"/>
      <c r="G151" s="238"/>
      <c r="H151" s="239"/>
      <c r="I151" s="240"/>
      <c r="J151" s="241"/>
      <c r="K151" s="242"/>
      <c r="L151" s="11"/>
      <c r="M151" s="7"/>
      <c r="N151" s="7"/>
      <c r="O151" s="7"/>
      <c r="P151" s="30"/>
      <c r="Q151" s="32"/>
      <c r="R151" s="371"/>
      <c r="S151" s="476"/>
      <c r="T151" s="477"/>
      <c r="U151" s="477"/>
      <c r="V151" s="7"/>
      <c r="W151" s="34"/>
      <c r="X151" s="32"/>
      <c r="Y151" s="371"/>
      <c r="Z151" s="11"/>
      <c r="AA151" s="7"/>
      <c r="AB151" s="7"/>
      <c r="AC151" s="7"/>
      <c r="AD151" s="30"/>
      <c r="AE151" s="32"/>
      <c r="AF151" s="7"/>
      <c r="AG151" s="478"/>
      <c r="AH151" s="32"/>
      <c r="AI151" s="32"/>
      <c r="AJ151" s="32"/>
      <c r="AK151" s="32"/>
      <c r="AL151" s="32"/>
      <c r="AM151" s="62"/>
      <c r="AN151" s="11"/>
      <c r="AO151" s="7"/>
      <c r="AP151" s="7"/>
      <c r="AQ151" s="7"/>
      <c r="AR151" s="7"/>
      <c r="AS151" s="7"/>
      <c r="AT151" s="371"/>
      <c r="AU151" s="11"/>
      <c r="AV151" s="7"/>
      <c r="AW151" s="7"/>
      <c r="AX151" s="7"/>
      <c r="AY151" s="7"/>
      <c r="AZ151" s="7"/>
      <c r="BA151" s="371"/>
      <c r="BB151" s="11"/>
      <c r="BC151" s="7"/>
      <c r="BD151" s="7"/>
      <c r="BE151" s="7"/>
      <c r="BF151" s="7"/>
      <c r="BG151" s="11"/>
      <c r="BH151" s="7"/>
      <c r="BI151" s="7"/>
      <c r="BJ151" s="7"/>
      <c r="BK151" s="371"/>
      <c r="BL151" s="11"/>
      <c r="BM151" s="7"/>
      <c r="BN151" s="7"/>
      <c r="BO151" s="7"/>
      <c r="BP151" s="7"/>
      <c r="BQ151" s="11" t="s">
        <v>210</v>
      </c>
      <c r="BR151" s="62" t="s">
        <v>210</v>
      </c>
      <c r="BS151" s="1"/>
      <c r="BT151" s="1"/>
      <c r="BU151" s="1"/>
      <c r="BV151" s="1"/>
      <c r="BW151" s="1"/>
      <c r="CI151" s="14"/>
      <c r="CJ151" s="24" t="str">
        <f t="shared" si="23"/>
        <v/>
      </c>
      <c r="CK151" s="25" t="str">
        <f t="shared" si="24"/>
        <v/>
      </c>
      <c r="CL151" s="25" t="str">
        <f t="shared" si="25"/>
        <v/>
      </c>
      <c r="CM151" s="24" t="str">
        <f t="shared" si="26"/>
        <v/>
      </c>
      <c r="CN151" s="25" t="str">
        <f t="shared" si="27"/>
        <v/>
      </c>
      <c r="CO151" s="24" t="e">
        <f>IF(AND(#REF!="",#REF!="",#REF!="",#REF!=""),"",SUM(#REF!,#REF!,#REF!,#REF!,#REF!))</f>
        <v>#REF!</v>
      </c>
      <c r="CP151" s="25" t="str">
        <f t="shared" si="28"/>
        <v/>
      </c>
      <c r="CQ151" s="24" t="str">
        <f t="shared" si="29"/>
        <v/>
      </c>
      <c r="CR151" s="25" t="str">
        <f t="shared" si="30"/>
        <v/>
      </c>
      <c r="CS151" s="24" t="str">
        <f t="shared" si="31"/>
        <v/>
      </c>
      <c r="CT151" s="25" t="str">
        <f t="shared" si="32"/>
        <v/>
      </c>
      <c r="CU151" s="24" t="e">
        <f>IF(AND(#REF!="",#REF!="",#REF!="",#REF!=""),"",SUM(#REF!,#REF!,#REF!,#REF!,#REF!))</f>
        <v>#REF!</v>
      </c>
      <c r="CV151" s="25" t="str">
        <f t="shared" si="33"/>
        <v/>
      </c>
      <c r="CW151" s="22" t="e">
        <f>IF(AND(#REF!="",#REF!="",#REF!="",#REF!=""),"",SUM(#REF!,#REF!,#REF!,#REF!))</f>
        <v>#REF!</v>
      </c>
      <c r="CX151" s="22" t="str">
        <f t="shared" si="34"/>
        <v/>
      </c>
    </row>
    <row r="152" spans="1:102">
      <c r="A152" s="233">
        <v>146</v>
      </c>
      <c r="B152" s="234"/>
      <c r="C152" s="235"/>
      <c r="D152" s="236"/>
      <c r="E152" s="237"/>
      <c r="F152" s="238"/>
      <c r="G152" s="238"/>
      <c r="H152" s="239"/>
      <c r="I152" s="240"/>
      <c r="J152" s="241"/>
      <c r="K152" s="242"/>
      <c r="L152" s="11"/>
      <c r="M152" s="7"/>
      <c r="N152" s="7"/>
      <c r="O152" s="7"/>
      <c r="P152" s="30"/>
      <c r="Q152" s="32"/>
      <c r="R152" s="371"/>
      <c r="S152" s="476"/>
      <c r="T152" s="477"/>
      <c r="U152" s="477"/>
      <c r="V152" s="7"/>
      <c r="W152" s="34"/>
      <c r="X152" s="32"/>
      <c r="Y152" s="371"/>
      <c r="Z152" s="11"/>
      <c r="AA152" s="7"/>
      <c r="AB152" s="7"/>
      <c r="AC152" s="7"/>
      <c r="AD152" s="30"/>
      <c r="AE152" s="32"/>
      <c r="AF152" s="7"/>
      <c r="AG152" s="478"/>
      <c r="AH152" s="32"/>
      <c r="AI152" s="32"/>
      <c r="AJ152" s="32"/>
      <c r="AK152" s="32"/>
      <c r="AL152" s="32"/>
      <c r="AM152" s="62"/>
      <c r="AN152" s="11"/>
      <c r="AO152" s="7"/>
      <c r="AP152" s="7"/>
      <c r="AQ152" s="7"/>
      <c r="AR152" s="7"/>
      <c r="AS152" s="7"/>
      <c r="AT152" s="371"/>
      <c r="AU152" s="11"/>
      <c r="AV152" s="7"/>
      <c r="AW152" s="7"/>
      <c r="AX152" s="7"/>
      <c r="AY152" s="7"/>
      <c r="AZ152" s="7"/>
      <c r="BA152" s="371"/>
      <c r="BB152" s="11"/>
      <c r="BC152" s="7"/>
      <c r="BD152" s="7"/>
      <c r="BE152" s="7"/>
      <c r="BF152" s="7"/>
      <c r="BG152" s="11"/>
      <c r="BH152" s="7"/>
      <c r="BI152" s="7"/>
      <c r="BJ152" s="7"/>
      <c r="BK152" s="371"/>
      <c r="BL152" s="11"/>
      <c r="BM152" s="7"/>
      <c r="BN152" s="7"/>
      <c r="BO152" s="7"/>
      <c r="BP152" s="7"/>
      <c r="BQ152" s="11" t="s">
        <v>210</v>
      </c>
      <c r="BR152" s="62" t="s">
        <v>210</v>
      </c>
      <c r="BS152" s="1"/>
      <c r="BT152" s="1"/>
      <c r="BU152" s="1"/>
      <c r="BV152" s="1"/>
      <c r="BW152" s="1"/>
      <c r="CI152" s="14"/>
      <c r="CJ152" s="24" t="str">
        <f t="shared" si="23"/>
        <v/>
      </c>
      <c r="CK152" s="25" t="str">
        <f t="shared" si="24"/>
        <v/>
      </c>
      <c r="CL152" s="25" t="str">
        <f t="shared" si="25"/>
        <v/>
      </c>
      <c r="CM152" s="24" t="str">
        <f t="shared" si="26"/>
        <v/>
      </c>
      <c r="CN152" s="25" t="str">
        <f t="shared" si="27"/>
        <v/>
      </c>
      <c r="CO152" s="24" t="e">
        <f>IF(AND(#REF!="",#REF!="",#REF!="",#REF!=""),"",SUM(#REF!,#REF!,#REF!,#REF!,#REF!))</f>
        <v>#REF!</v>
      </c>
      <c r="CP152" s="25" t="str">
        <f t="shared" si="28"/>
        <v/>
      </c>
      <c r="CQ152" s="24" t="str">
        <f t="shared" si="29"/>
        <v/>
      </c>
      <c r="CR152" s="25" t="str">
        <f t="shared" si="30"/>
        <v/>
      </c>
      <c r="CS152" s="24" t="str">
        <f t="shared" si="31"/>
        <v/>
      </c>
      <c r="CT152" s="25" t="str">
        <f t="shared" si="32"/>
        <v/>
      </c>
      <c r="CU152" s="24" t="e">
        <f>IF(AND(#REF!="",#REF!="",#REF!="",#REF!=""),"",SUM(#REF!,#REF!,#REF!,#REF!,#REF!))</f>
        <v>#REF!</v>
      </c>
      <c r="CV152" s="25" t="str">
        <f t="shared" si="33"/>
        <v/>
      </c>
      <c r="CW152" s="22" t="e">
        <f>IF(AND(#REF!="",#REF!="",#REF!="",#REF!=""),"",SUM(#REF!,#REF!,#REF!,#REF!))</f>
        <v>#REF!</v>
      </c>
      <c r="CX152" s="22" t="str">
        <f t="shared" si="34"/>
        <v/>
      </c>
    </row>
    <row r="153" spans="1:102">
      <c r="A153" s="233">
        <v>147</v>
      </c>
      <c r="B153" s="234"/>
      <c r="C153" s="235"/>
      <c r="D153" s="236"/>
      <c r="E153" s="237"/>
      <c r="F153" s="238"/>
      <c r="G153" s="238"/>
      <c r="H153" s="239"/>
      <c r="I153" s="240"/>
      <c r="J153" s="241"/>
      <c r="K153" s="242"/>
      <c r="L153" s="11"/>
      <c r="M153" s="7"/>
      <c r="N153" s="7"/>
      <c r="O153" s="7"/>
      <c r="P153" s="30"/>
      <c r="Q153" s="32"/>
      <c r="R153" s="371"/>
      <c r="S153" s="476"/>
      <c r="T153" s="477"/>
      <c r="U153" s="477"/>
      <c r="V153" s="7"/>
      <c r="W153" s="34"/>
      <c r="X153" s="32"/>
      <c r="Y153" s="371"/>
      <c r="Z153" s="11"/>
      <c r="AA153" s="7"/>
      <c r="AB153" s="7"/>
      <c r="AC153" s="7"/>
      <c r="AD153" s="30"/>
      <c r="AE153" s="32"/>
      <c r="AF153" s="7"/>
      <c r="AG153" s="478"/>
      <c r="AH153" s="32"/>
      <c r="AI153" s="32"/>
      <c r="AJ153" s="32"/>
      <c r="AK153" s="32"/>
      <c r="AL153" s="32"/>
      <c r="AM153" s="62"/>
      <c r="AN153" s="11"/>
      <c r="AO153" s="7"/>
      <c r="AP153" s="7"/>
      <c r="AQ153" s="7"/>
      <c r="AR153" s="7"/>
      <c r="AS153" s="7"/>
      <c r="AT153" s="371"/>
      <c r="AU153" s="11"/>
      <c r="AV153" s="7"/>
      <c r="AW153" s="7"/>
      <c r="AX153" s="7"/>
      <c r="AY153" s="7"/>
      <c r="AZ153" s="7"/>
      <c r="BA153" s="371"/>
      <c r="BB153" s="11"/>
      <c r="BC153" s="7"/>
      <c r="BD153" s="7"/>
      <c r="BE153" s="7"/>
      <c r="BF153" s="7"/>
      <c r="BG153" s="11"/>
      <c r="BH153" s="7"/>
      <c r="BI153" s="7"/>
      <c r="BJ153" s="7"/>
      <c r="BK153" s="371"/>
      <c r="BL153" s="11"/>
      <c r="BM153" s="7"/>
      <c r="BN153" s="7"/>
      <c r="BO153" s="7"/>
      <c r="BP153" s="7"/>
      <c r="BQ153" s="11" t="s">
        <v>210</v>
      </c>
      <c r="BR153" s="62" t="s">
        <v>210</v>
      </c>
      <c r="BS153" s="1"/>
      <c r="BT153" s="1"/>
      <c r="BU153" s="1"/>
      <c r="BV153" s="1"/>
      <c r="BW153" s="1"/>
      <c r="CI153" s="14"/>
      <c r="CJ153" s="24" t="str">
        <f t="shared" si="23"/>
        <v/>
      </c>
      <c r="CK153" s="25" t="str">
        <f t="shared" si="24"/>
        <v/>
      </c>
      <c r="CL153" s="25" t="str">
        <f t="shared" si="25"/>
        <v/>
      </c>
      <c r="CM153" s="24" t="str">
        <f t="shared" si="26"/>
        <v/>
      </c>
      <c r="CN153" s="25" t="str">
        <f t="shared" si="27"/>
        <v/>
      </c>
      <c r="CO153" s="24" t="e">
        <f>IF(AND(#REF!="",#REF!="",#REF!="",#REF!=""),"",SUM(#REF!,#REF!,#REF!,#REF!,#REF!))</f>
        <v>#REF!</v>
      </c>
      <c r="CP153" s="25" t="str">
        <f t="shared" si="28"/>
        <v/>
      </c>
      <c r="CQ153" s="24" t="str">
        <f t="shared" si="29"/>
        <v/>
      </c>
      <c r="CR153" s="25" t="str">
        <f t="shared" si="30"/>
        <v/>
      </c>
      <c r="CS153" s="24" t="str">
        <f t="shared" si="31"/>
        <v/>
      </c>
      <c r="CT153" s="25" t="str">
        <f t="shared" si="32"/>
        <v/>
      </c>
      <c r="CU153" s="24" t="e">
        <f>IF(AND(#REF!="",#REF!="",#REF!="",#REF!=""),"",SUM(#REF!,#REF!,#REF!,#REF!,#REF!))</f>
        <v>#REF!</v>
      </c>
      <c r="CV153" s="25" t="str">
        <f t="shared" si="33"/>
        <v/>
      </c>
      <c r="CW153" s="22" t="e">
        <f>IF(AND(#REF!="",#REF!="",#REF!="",#REF!=""),"",SUM(#REF!,#REF!,#REF!,#REF!))</f>
        <v>#REF!</v>
      </c>
      <c r="CX153" s="22" t="str">
        <f t="shared" si="34"/>
        <v/>
      </c>
    </row>
    <row r="154" spans="1:102">
      <c r="A154" s="233">
        <v>148</v>
      </c>
      <c r="B154" s="234"/>
      <c r="C154" s="235"/>
      <c r="D154" s="236"/>
      <c r="E154" s="237"/>
      <c r="F154" s="238"/>
      <c r="G154" s="238"/>
      <c r="H154" s="239"/>
      <c r="I154" s="240"/>
      <c r="J154" s="241"/>
      <c r="K154" s="242"/>
      <c r="L154" s="11"/>
      <c r="M154" s="7"/>
      <c r="N154" s="7"/>
      <c r="O154" s="7"/>
      <c r="P154" s="30"/>
      <c r="Q154" s="32"/>
      <c r="R154" s="371"/>
      <c r="S154" s="476"/>
      <c r="T154" s="477"/>
      <c r="U154" s="477"/>
      <c r="V154" s="7"/>
      <c r="W154" s="34"/>
      <c r="X154" s="32"/>
      <c r="Y154" s="371"/>
      <c r="Z154" s="11"/>
      <c r="AA154" s="7"/>
      <c r="AB154" s="7"/>
      <c r="AC154" s="7"/>
      <c r="AD154" s="30"/>
      <c r="AE154" s="32"/>
      <c r="AF154" s="7"/>
      <c r="AG154" s="478"/>
      <c r="AH154" s="32"/>
      <c r="AI154" s="32"/>
      <c r="AJ154" s="32"/>
      <c r="AK154" s="32"/>
      <c r="AL154" s="32"/>
      <c r="AM154" s="62"/>
      <c r="AN154" s="11"/>
      <c r="AO154" s="7"/>
      <c r="AP154" s="7"/>
      <c r="AQ154" s="7"/>
      <c r="AR154" s="7"/>
      <c r="AS154" s="7"/>
      <c r="AT154" s="371"/>
      <c r="AU154" s="11"/>
      <c r="AV154" s="7"/>
      <c r="AW154" s="7"/>
      <c r="AX154" s="7"/>
      <c r="AY154" s="7"/>
      <c r="AZ154" s="7"/>
      <c r="BA154" s="371"/>
      <c r="BB154" s="11"/>
      <c r="BC154" s="7"/>
      <c r="BD154" s="7"/>
      <c r="BE154" s="7"/>
      <c r="BF154" s="7"/>
      <c r="BG154" s="11"/>
      <c r="BH154" s="7"/>
      <c r="BI154" s="7"/>
      <c r="BJ154" s="7"/>
      <c r="BK154" s="371"/>
      <c r="BL154" s="11"/>
      <c r="BM154" s="7"/>
      <c r="BN154" s="7"/>
      <c r="BO154" s="7"/>
      <c r="BP154" s="7"/>
      <c r="BQ154" s="11" t="s">
        <v>210</v>
      </c>
      <c r="BR154" s="62" t="s">
        <v>210</v>
      </c>
      <c r="BS154" s="1"/>
      <c r="BT154" s="1"/>
      <c r="BU154" s="1"/>
      <c r="BV154" s="1"/>
      <c r="BW154" s="1"/>
      <c r="CI154" s="14"/>
      <c r="CJ154" s="24" t="str">
        <f t="shared" si="23"/>
        <v/>
      </c>
      <c r="CK154" s="25" t="str">
        <f t="shared" si="24"/>
        <v/>
      </c>
      <c r="CL154" s="25" t="str">
        <f t="shared" si="25"/>
        <v/>
      </c>
      <c r="CM154" s="24" t="str">
        <f t="shared" si="26"/>
        <v/>
      </c>
      <c r="CN154" s="25" t="str">
        <f t="shared" si="27"/>
        <v/>
      </c>
      <c r="CO154" s="24" t="e">
        <f>IF(AND(#REF!="",#REF!="",#REF!="",#REF!=""),"",SUM(#REF!,#REF!,#REF!,#REF!,#REF!))</f>
        <v>#REF!</v>
      </c>
      <c r="CP154" s="25" t="str">
        <f t="shared" si="28"/>
        <v/>
      </c>
      <c r="CQ154" s="24" t="str">
        <f t="shared" si="29"/>
        <v/>
      </c>
      <c r="CR154" s="25" t="str">
        <f t="shared" si="30"/>
        <v/>
      </c>
      <c r="CS154" s="24" t="str">
        <f t="shared" si="31"/>
        <v/>
      </c>
      <c r="CT154" s="25" t="str">
        <f t="shared" si="32"/>
        <v/>
      </c>
      <c r="CU154" s="24" t="e">
        <f>IF(AND(#REF!="",#REF!="",#REF!="",#REF!=""),"",SUM(#REF!,#REF!,#REF!,#REF!,#REF!))</f>
        <v>#REF!</v>
      </c>
      <c r="CV154" s="25" t="str">
        <f t="shared" si="33"/>
        <v/>
      </c>
      <c r="CW154" s="22" t="e">
        <f>IF(AND(#REF!="",#REF!="",#REF!="",#REF!=""),"",SUM(#REF!,#REF!,#REF!,#REF!))</f>
        <v>#REF!</v>
      </c>
      <c r="CX154" s="22" t="str">
        <f t="shared" si="34"/>
        <v/>
      </c>
    </row>
    <row r="155" spans="1:102">
      <c r="A155" s="233">
        <v>149</v>
      </c>
      <c r="B155" s="234"/>
      <c r="C155" s="235"/>
      <c r="D155" s="236"/>
      <c r="E155" s="237"/>
      <c r="F155" s="238"/>
      <c r="G155" s="238"/>
      <c r="H155" s="239"/>
      <c r="I155" s="240"/>
      <c r="J155" s="241"/>
      <c r="K155" s="242"/>
      <c r="L155" s="11"/>
      <c r="M155" s="7"/>
      <c r="N155" s="7"/>
      <c r="O155" s="7"/>
      <c r="P155" s="30"/>
      <c r="Q155" s="32"/>
      <c r="R155" s="371"/>
      <c r="S155" s="476"/>
      <c r="T155" s="477"/>
      <c r="U155" s="477"/>
      <c r="V155" s="7"/>
      <c r="W155" s="34"/>
      <c r="X155" s="32"/>
      <c r="Y155" s="371"/>
      <c r="Z155" s="11"/>
      <c r="AA155" s="7"/>
      <c r="AB155" s="7"/>
      <c r="AC155" s="7"/>
      <c r="AD155" s="30"/>
      <c r="AE155" s="32"/>
      <c r="AF155" s="7"/>
      <c r="AG155" s="478"/>
      <c r="AH155" s="32"/>
      <c r="AI155" s="32"/>
      <c r="AJ155" s="32"/>
      <c r="AK155" s="32"/>
      <c r="AL155" s="32"/>
      <c r="AM155" s="62"/>
      <c r="AN155" s="11"/>
      <c r="AO155" s="7"/>
      <c r="AP155" s="7"/>
      <c r="AQ155" s="7"/>
      <c r="AR155" s="7"/>
      <c r="AS155" s="7"/>
      <c r="AT155" s="371"/>
      <c r="AU155" s="11"/>
      <c r="AV155" s="7"/>
      <c r="AW155" s="7"/>
      <c r="AX155" s="7"/>
      <c r="AY155" s="7"/>
      <c r="AZ155" s="7"/>
      <c r="BA155" s="371"/>
      <c r="BB155" s="11"/>
      <c r="BC155" s="7"/>
      <c r="BD155" s="7"/>
      <c r="BE155" s="7"/>
      <c r="BF155" s="7"/>
      <c r="BG155" s="11"/>
      <c r="BH155" s="7"/>
      <c r="BI155" s="7"/>
      <c r="BJ155" s="7"/>
      <c r="BK155" s="371"/>
      <c r="BL155" s="11"/>
      <c r="BM155" s="7"/>
      <c r="BN155" s="7"/>
      <c r="BO155" s="7"/>
      <c r="BP155" s="7"/>
      <c r="BQ155" s="11" t="s">
        <v>210</v>
      </c>
      <c r="BR155" s="62" t="s">
        <v>210</v>
      </c>
      <c r="BS155" s="1"/>
      <c r="BT155" s="1"/>
      <c r="BU155" s="1"/>
      <c r="BV155" s="1"/>
      <c r="BW155" s="1"/>
      <c r="CI155" s="14"/>
      <c r="CJ155" s="24" t="str">
        <f t="shared" si="23"/>
        <v/>
      </c>
      <c r="CK155" s="25" t="str">
        <f t="shared" si="24"/>
        <v/>
      </c>
      <c r="CL155" s="25" t="str">
        <f t="shared" si="25"/>
        <v/>
      </c>
      <c r="CM155" s="24" t="str">
        <f t="shared" si="26"/>
        <v/>
      </c>
      <c r="CN155" s="25" t="str">
        <f t="shared" si="27"/>
        <v/>
      </c>
      <c r="CO155" s="24" t="e">
        <f>IF(AND(#REF!="",#REF!="",#REF!="",#REF!=""),"",SUM(#REF!,#REF!,#REF!,#REF!,#REF!))</f>
        <v>#REF!</v>
      </c>
      <c r="CP155" s="25" t="str">
        <f t="shared" si="28"/>
        <v/>
      </c>
      <c r="CQ155" s="24" t="str">
        <f t="shared" si="29"/>
        <v/>
      </c>
      <c r="CR155" s="25" t="str">
        <f t="shared" si="30"/>
        <v/>
      </c>
      <c r="CS155" s="24" t="str">
        <f t="shared" si="31"/>
        <v/>
      </c>
      <c r="CT155" s="25" t="str">
        <f t="shared" si="32"/>
        <v/>
      </c>
      <c r="CU155" s="24" t="e">
        <f>IF(AND(#REF!="",#REF!="",#REF!="",#REF!=""),"",SUM(#REF!,#REF!,#REF!,#REF!,#REF!))</f>
        <v>#REF!</v>
      </c>
      <c r="CV155" s="25" t="str">
        <f t="shared" si="33"/>
        <v/>
      </c>
      <c r="CW155" s="22" t="e">
        <f>IF(AND(#REF!="",#REF!="",#REF!="",#REF!=""),"",SUM(#REF!,#REF!,#REF!,#REF!))</f>
        <v>#REF!</v>
      </c>
      <c r="CX155" s="22" t="str">
        <f t="shared" si="34"/>
        <v/>
      </c>
    </row>
    <row r="156" spans="1:102">
      <c r="A156" s="233">
        <v>150</v>
      </c>
      <c r="B156" s="234"/>
      <c r="C156" s="235"/>
      <c r="D156" s="236"/>
      <c r="E156" s="237"/>
      <c r="F156" s="238"/>
      <c r="G156" s="238"/>
      <c r="H156" s="239"/>
      <c r="I156" s="240"/>
      <c r="J156" s="241"/>
      <c r="K156" s="242"/>
      <c r="L156" s="11"/>
      <c r="M156" s="7"/>
      <c r="N156" s="7"/>
      <c r="O156" s="7"/>
      <c r="P156" s="30"/>
      <c r="Q156" s="32"/>
      <c r="R156" s="371"/>
      <c r="S156" s="476"/>
      <c r="T156" s="477"/>
      <c r="U156" s="477"/>
      <c r="V156" s="7"/>
      <c r="W156" s="34"/>
      <c r="X156" s="32"/>
      <c r="Y156" s="371"/>
      <c r="Z156" s="11"/>
      <c r="AA156" s="7"/>
      <c r="AB156" s="7"/>
      <c r="AC156" s="7"/>
      <c r="AD156" s="30"/>
      <c r="AE156" s="32"/>
      <c r="AF156" s="7"/>
      <c r="AG156" s="478"/>
      <c r="AH156" s="32"/>
      <c r="AI156" s="32"/>
      <c r="AJ156" s="32"/>
      <c r="AK156" s="32"/>
      <c r="AL156" s="32"/>
      <c r="AM156" s="62"/>
      <c r="AN156" s="11"/>
      <c r="AO156" s="7"/>
      <c r="AP156" s="7"/>
      <c r="AQ156" s="7"/>
      <c r="AR156" s="7"/>
      <c r="AS156" s="7"/>
      <c r="AT156" s="371"/>
      <c r="AU156" s="11"/>
      <c r="AV156" s="7"/>
      <c r="AW156" s="7"/>
      <c r="AX156" s="7"/>
      <c r="AY156" s="7"/>
      <c r="AZ156" s="7"/>
      <c r="BA156" s="371"/>
      <c r="BB156" s="11"/>
      <c r="BC156" s="7"/>
      <c r="BD156" s="7"/>
      <c r="BE156" s="7"/>
      <c r="BF156" s="7"/>
      <c r="BG156" s="11"/>
      <c r="BH156" s="7"/>
      <c r="BI156" s="7"/>
      <c r="BJ156" s="7"/>
      <c r="BK156" s="371"/>
      <c r="BL156" s="11"/>
      <c r="BM156" s="7"/>
      <c r="BN156" s="7"/>
      <c r="BO156" s="7"/>
      <c r="BP156" s="7"/>
      <c r="BQ156" s="11" t="s">
        <v>210</v>
      </c>
      <c r="BR156" s="62" t="s">
        <v>210</v>
      </c>
      <c r="BS156" s="1"/>
      <c r="BT156" s="1"/>
      <c r="BU156" s="1"/>
      <c r="BV156" s="1"/>
      <c r="BW156" s="1"/>
      <c r="CI156" s="14"/>
      <c r="CJ156" s="24" t="str">
        <f t="shared" si="23"/>
        <v/>
      </c>
      <c r="CK156" s="25" t="str">
        <f t="shared" si="24"/>
        <v/>
      </c>
      <c r="CL156" s="25" t="str">
        <f t="shared" si="25"/>
        <v/>
      </c>
      <c r="CM156" s="24" t="str">
        <f t="shared" si="26"/>
        <v/>
      </c>
      <c r="CN156" s="25" t="str">
        <f t="shared" si="27"/>
        <v/>
      </c>
      <c r="CO156" s="24" t="e">
        <f>IF(AND(#REF!="",#REF!="",#REF!="",#REF!=""),"",SUM(#REF!,#REF!,#REF!,#REF!,#REF!))</f>
        <v>#REF!</v>
      </c>
      <c r="CP156" s="25" t="str">
        <f t="shared" si="28"/>
        <v/>
      </c>
      <c r="CQ156" s="24" t="str">
        <f t="shared" si="29"/>
        <v/>
      </c>
      <c r="CR156" s="25" t="str">
        <f t="shared" si="30"/>
        <v/>
      </c>
      <c r="CS156" s="24" t="str">
        <f t="shared" si="31"/>
        <v/>
      </c>
      <c r="CT156" s="25" t="str">
        <f t="shared" si="32"/>
        <v/>
      </c>
      <c r="CU156" s="24" t="e">
        <f>IF(AND(#REF!="",#REF!="",#REF!="",#REF!=""),"",SUM(#REF!,#REF!,#REF!,#REF!,#REF!))</f>
        <v>#REF!</v>
      </c>
      <c r="CV156" s="25" t="str">
        <f t="shared" si="33"/>
        <v/>
      </c>
      <c r="CW156" s="22" t="e">
        <f>IF(AND(#REF!="",#REF!="",#REF!="",#REF!=""),"",SUM(#REF!,#REF!,#REF!,#REF!))</f>
        <v>#REF!</v>
      </c>
      <c r="CX156" s="22" t="str">
        <f t="shared" si="34"/>
        <v/>
      </c>
    </row>
    <row r="157" spans="1:102">
      <c r="A157" s="233">
        <v>151</v>
      </c>
      <c r="B157" s="234"/>
      <c r="C157" s="235"/>
      <c r="D157" s="236"/>
      <c r="E157" s="237"/>
      <c r="F157" s="238"/>
      <c r="G157" s="238"/>
      <c r="H157" s="239"/>
      <c r="I157" s="240"/>
      <c r="J157" s="241"/>
      <c r="K157" s="242"/>
      <c r="L157" s="11"/>
      <c r="M157" s="7"/>
      <c r="N157" s="7"/>
      <c r="O157" s="7"/>
      <c r="P157" s="30"/>
      <c r="Q157" s="32"/>
      <c r="R157" s="371"/>
      <c r="S157" s="476"/>
      <c r="T157" s="477"/>
      <c r="U157" s="477"/>
      <c r="V157" s="7"/>
      <c r="W157" s="34"/>
      <c r="X157" s="32"/>
      <c r="Y157" s="371"/>
      <c r="Z157" s="11"/>
      <c r="AA157" s="7"/>
      <c r="AB157" s="7"/>
      <c r="AC157" s="7"/>
      <c r="AD157" s="30"/>
      <c r="AE157" s="32"/>
      <c r="AF157" s="7"/>
      <c r="AG157" s="478"/>
      <c r="AH157" s="32"/>
      <c r="AI157" s="32"/>
      <c r="AJ157" s="32"/>
      <c r="AK157" s="32"/>
      <c r="AL157" s="32"/>
      <c r="AM157" s="62"/>
      <c r="AN157" s="11"/>
      <c r="AO157" s="7"/>
      <c r="AP157" s="7"/>
      <c r="AQ157" s="7"/>
      <c r="AR157" s="7"/>
      <c r="AS157" s="7"/>
      <c r="AT157" s="371"/>
      <c r="AU157" s="11"/>
      <c r="AV157" s="7"/>
      <c r="AW157" s="7"/>
      <c r="AX157" s="7"/>
      <c r="AY157" s="7"/>
      <c r="AZ157" s="7"/>
      <c r="BA157" s="371"/>
      <c r="BB157" s="11"/>
      <c r="BC157" s="7"/>
      <c r="BD157" s="7"/>
      <c r="BE157" s="7"/>
      <c r="BF157" s="7"/>
      <c r="BG157" s="11"/>
      <c r="BH157" s="7"/>
      <c r="BI157" s="7"/>
      <c r="BJ157" s="7"/>
      <c r="BK157" s="371"/>
      <c r="BL157" s="11"/>
      <c r="BM157" s="7"/>
      <c r="BN157" s="7"/>
      <c r="BO157" s="7"/>
      <c r="BP157" s="7"/>
      <c r="BQ157" s="11" t="s">
        <v>210</v>
      </c>
      <c r="BR157" s="62" t="s">
        <v>210</v>
      </c>
      <c r="BS157" s="1"/>
      <c r="BT157" s="1"/>
      <c r="BU157" s="1"/>
      <c r="BV157" s="1"/>
      <c r="BW157" s="1"/>
      <c r="CI157" s="14"/>
      <c r="CJ157" s="24" t="str">
        <f t="shared" si="23"/>
        <v/>
      </c>
      <c r="CK157" s="25" t="str">
        <f t="shared" si="24"/>
        <v/>
      </c>
      <c r="CL157" s="25" t="str">
        <f t="shared" si="25"/>
        <v/>
      </c>
      <c r="CM157" s="24" t="str">
        <f t="shared" si="26"/>
        <v/>
      </c>
      <c r="CN157" s="25" t="str">
        <f t="shared" si="27"/>
        <v/>
      </c>
      <c r="CO157" s="24" t="e">
        <f>IF(AND(#REF!="",#REF!="",#REF!="",#REF!=""),"",SUM(#REF!,#REF!,#REF!,#REF!,#REF!))</f>
        <v>#REF!</v>
      </c>
      <c r="CP157" s="25" t="str">
        <f t="shared" si="28"/>
        <v/>
      </c>
      <c r="CQ157" s="24" t="str">
        <f t="shared" si="29"/>
        <v/>
      </c>
      <c r="CR157" s="25" t="str">
        <f t="shared" si="30"/>
        <v/>
      </c>
      <c r="CS157" s="24" t="str">
        <f t="shared" si="31"/>
        <v/>
      </c>
      <c r="CT157" s="25" t="str">
        <f t="shared" si="32"/>
        <v/>
      </c>
      <c r="CU157" s="24" t="e">
        <f>IF(AND(#REF!="",#REF!="",#REF!="",#REF!=""),"",SUM(#REF!,#REF!,#REF!,#REF!,#REF!))</f>
        <v>#REF!</v>
      </c>
      <c r="CV157" s="25" t="str">
        <f t="shared" si="33"/>
        <v/>
      </c>
      <c r="CW157" s="22" t="e">
        <f>IF(AND(#REF!="",#REF!="",#REF!="",#REF!=""),"",SUM(#REF!,#REF!,#REF!,#REF!))</f>
        <v>#REF!</v>
      </c>
      <c r="CX157" s="22" t="str">
        <f t="shared" si="34"/>
        <v/>
      </c>
    </row>
    <row r="158" spans="1:102">
      <c r="A158" s="233">
        <v>152</v>
      </c>
      <c r="B158" s="234"/>
      <c r="C158" s="235"/>
      <c r="D158" s="236"/>
      <c r="E158" s="237"/>
      <c r="F158" s="238"/>
      <c r="G158" s="238"/>
      <c r="H158" s="239"/>
      <c r="I158" s="240"/>
      <c r="J158" s="241"/>
      <c r="K158" s="242"/>
      <c r="L158" s="11"/>
      <c r="M158" s="7"/>
      <c r="N158" s="7"/>
      <c r="O158" s="7"/>
      <c r="P158" s="30"/>
      <c r="Q158" s="32"/>
      <c r="R158" s="371"/>
      <c r="S158" s="476"/>
      <c r="T158" s="477"/>
      <c r="U158" s="477"/>
      <c r="V158" s="7"/>
      <c r="W158" s="34"/>
      <c r="X158" s="32"/>
      <c r="Y158" s="371"/>
      <c r="Z158" s="11"/>
      <c r="AA158" s="7"/>
      <c r="AB158" s="7"/>
      <c r="AC158" s="7"/>
      <c r="AD158" s="30"/>
      <c r="AE158" s="32"/>
      <c r="AF158" s="7"/>
      <c r="AG158" s="478"/>
      <c r="AH158" s="32"/>
      <c r="AI158" s="32"/>
      <c r="AJ158" s="32"/>
      <c r="AK158" s="32"/>
      <c r="AL158" s="32"/>
      <c r="AM158" s="62"/>
      <c r="AN158" s="11"/>
      <c r="AO158" s="7"/>
      <c r="AP158" s="7"/>
      <c r="AQ158" s="7"/>
      <c r="AR158" s="7"/>
      <c r="AS158" s="7"/>
      <c r="AT158" s="371"/>
      <c r="AU158" s="11"/>
      <c r="AV158" s="7"/>
      <c r="AW158" s="7"/>
      <c r="AX158" s="7"/>
      <c r="AY158" s="7"/>
      <c r="AZ158" s="7"/>
      <c r="BA158" s="371"/>
      <c r="BB158" s="11"/>
      <c r="BC158" s="7"/>
      <c r="BD158" s="7"/>
      <c r="BE158" s="7"/>
      <c r="BF158" s="7"/>
      <c r="BG158" s="11"/>
      <c r="BH158" s="7"/>
      <c r="BI158" s="7"/>
      <c r="BJ158" s="7"/>
      <c r="BK158" s="371"/>
      <c r="BL158" s="11"/>
      <c r="BM158" s="7"/>
      <c r="BN158" s="7"/>
      <c r="BO158" s="7"/>
      <c r="BP158" s="7"/>
      <c r="BQ158" s="11" t="s">
        <v>210</v>
      </c>
      <c r="BR158" s="62" t="s">
        <v>210</v>
      </c>
      <c r="BS158" s="1"/>
      <c r="BT158" s="1"/>
      <c r="BU158" s="1"/>
      <c r="BV158" s="1"/>
      <c r="BW158" s="1"/>
      <c r="CI158" s="14"/>
      <c r="CJ158" s="24" t="str">
        <f t="shared" si="23"/>
        <v/>
      </c>
      <c r="CK158" s="25" t="str">
        <f t="shared" si="24"/>
        <v/>
      </c>
      <c r="CL158" s="25" t="str">
        <f t="shared" si="25"/>
        <v/>
      </c>
      <c r="CM158" s="24" t="str">
        <f t="shared" si="26"/>
        <v/>
      </c>
      <c r="CN158" s="25" t="str">
        <f t="shared" si="27"/>
        <v/>
      </c>
      <c r="CO158" s="24" t="e">
        <f>IF(AND(#REF!="",#REF!="",#REF!="",#REF!=""),"",SUM(#REF!,#REF!,#REF!,#REF!,#REF!))</f>
        <v>#REF!</v>
      </c>
      <c r="CP158" s="25" t="str">
        <f t="shared" si="28"/>
        <v/>
      </c>
      <c r="CQ158" s="24" t="str">
        <f t="shared" si="29"/>
        <v/>
      </c>
      <c r="CR158" s="25" t="str">
        <f t="shared" si="30"/>
        <v/>
      </c>
      <c r="CS158" s="24" t="str">
        <f t="shared" si="31"/>
        <v/>
      </c>
      <c r="CT158" s="25" t="str">
        <f t="shared" si="32"/>
        <v/>
      </c>
      <c r="CU158" s="24" t="e">
        <f>IF(AND(#REF!="",#REF!="",#REF!="",#REF!=""),"",SUM(#REF!,#REF!,#REF!,#REF!,#REF!))</f>
        <v>#REF!</v>
      </c>
      <c r="CV158" s="25" t="str">
        <f t="shared" si="33"/>
        <v/>
      </c>
      <c r="CW158" s="22" t="e">
        <f>IF(AND(#REF!="",#REF!="",#REF!="",#REF!=""),"",SUM(#REF!,#REF!,#REF!,#REF!))</f>
        <v>#REF!</v>
      </c>
      <c r="CX158" s="22" t="str">
        <f t="shared" si="34"/>
        <v/>
      </c>
    </row>
    <row r="159" spans="1:102">
      <c r="A159" s="233">
        <v>153</v>
      </c>
      <c r="B159" s="234"/>
      <c r="C159" s="235"/>
      <c r="D159" s="236"/>
      <c r="E159" s="237"/>
      <c r="F159" s="238"/>
      <c r="G159" s="238"/>
      <c r="H159" s="239"/>
      <c r="I159" s="240"/>
      <c r="J159" s="241"/>
      <c r="K159" s="242"/>
      <c r="L159" s="11"/>
      <c r="M159" s="7"/>
      <c r="N159" s="7"/>
      <c r="O159" s="7"/>
      <c r="P159" s="30"/>
      <c r="Q159" s="32"/>
      <c r="R159" s="371"/>
      <c r="S159" s="476"/>
      <c r="T159" s="477"/>
      <c r="U159" s="477"/>
      <c r="V159" s="7"/>
      <c r="W159" s="34"/>
      <c r="X159" s="32"/>
      <c r="Y159" s="371"/>
      <c r="Z159" s="11"/>
      <c r="AA159" s="7"/>
      <c r="AB159" s="7"/>
      <c r="AC159" s="7"/>
      <c r="AD159" s="30"/>
      <c r="AE159" s="32"/>
      <c r="AF159" s="7"/>
      <c r="AG159" s="478"/>
      <c r="AH159" s="32"/>
      <c r="AI159" s="32"/>
      <c r="AJ159" s="32"/>
      <c r="AK159" s="32"/>
      <c r="AL159" s="32"/>
      <c r="AM159" s="62"/>
      <c r="AN159" s="11"/>
      <c r="AO159" s="7"/>
      <c r="AP159" s="7"/>
      <c r="AQ159" s="7"/>
      <c r="AR159" s="7"/>
      <c r="AS159" s="7"/>
      <c r="AT159" s="371"/>
      <c r="AU159" s="11"/>
      <c r="AV159" s="7"/>
      <c r="AW159" s="7"/>
      <c r="AX159" s="7"/>
      <c r="AY159" s="7"/>
      <c r="AZ159" s="7"/>
      <c r="BA159" s="371"/>
      <c r="BB159" s="11"/>
      <c r="BC159" s="7"/>
      <c r="BD159" s="7"/>
      <c r="BE159" s="7"/>
      <c r="BF159" s="7"/>
      <c r="BG159" s="11"/>
      <c r="BH159" s="7"/>
      <c r="BI159" s="7"/>
      <c r="BJ159" s="7"/>
      <c r="BK159" s="371"/>
      <c r="BL159" s="11"/>
      <c r="BM159" s="7"/>
      <c r="BN159" s="7"/>
      <c r="BO159" s="7"/>
      <c r="BP159" s="7"/>
      <c r="BQ159" s="11" t="s">
        <v>210</v>
      </c>
      <c r="BR159" s="62" t="s">
        <v>210</v>
      </c>
      <c r="BS159" s="1"/>
      <c r="BT159" s="1"/>
      <c r="BU159" s="1"/>
      <c r="BV159" s="1"/>
      <c r="BW159" s="1"/>
      <c r="CI159" s="14"/>
      <c r="CJ159" s="24" t="str">
        <f t="shared" si="23"/>
        <v/>
      </c>
      <c r="CK159" s="25" t="str">
        <f t="shared" si="24"/>
        <v/>
      </c>
      <c r="CL159" s="25" t="str">
        <f t="shared" si="25"/>
        <v/>
      </c>
      <c r="CM159" s="24" t="str">
        <f t="shared" si="26"/>
        <v/>
      </c>
      <c r="CN159" s="25" t="str">
        <f t="shared" si="27"/>
        <v/>
      </c>
      <c r="CO159" s="24" t="e">
        <f>IF(AND(#REF!="",#REF!="",#REF!="",#REF!=""),"",SUM(#REF!,#REF!,#REF!,#REF!,#REF!))</f>
        <v>#REF!</v>
      </c>
      <c r="CP159" s="25" t="str">
        <f t="shared" si="28"/>
        <v/>
      </c>
      <c r="CQ159" s="24" t="str">
        <f t="shared" si="29"/>
        <v/>
      </c>
      <c r="CR159" s="25" t="str">
        <f t="shared" si="30"/>
        <v/>
      </c>
      <c r="CS159" s="24" t="str">
        <f t="shared" si="31"/>
        <v/>
      </c>
      <c r="CT159" s="25" t="str">
        <f t="shared" si="32"/>
        <v/>
      </c>
      <c r="CU159" s="24" t="e">
        <f>IF(AND(#REF!="",#REF!="",#REF!="",#REF!=""),"",SUM(#REF!,#REF!,#REF!,#REF!,#REF!))</f>
        <v>#REF!</v>
      </c>
      <c r="CV159" s="25" t="str">
        <f t="shared" si="33"/>
        <v/>
      </c>
      <c r="CW159" s="22" t="e">
        <f>IF(AND(#REF!="",#REF!="",#REF!="",#REF!=""),"",SUM(#REF!,#REF!,#REF!,#REF!))</f>
        <v>#REF!</v>
      </c>
      <c r="CX159" s="22" t="str">
        <f t="shared" si="34"/>
        <v/>
      </c>
    </row>
    <row r="160" spans="1:102">
      <c r="A160" s="233">
        <v>154</v>
      </c>
      <c r="B160" s="234"/>
      <c r="C160" s="235"/>
      <c r="D160" s="236"/>
      <c r="E160" s="237"/>
      <c r="F160" s="238"/>
      <c r="G160" s="238"/>
      <c r="H160" s="239"/>
      <c r="I160" s="240"/>
      <c r="J160" s="241"/>
      <c r="K160" s="242"/>
      <c r="L160" s="11"/>
      <c r="M160" s="7"/>
      <c r="N160" s="7"/>
      <c r="O160" s="7"/>
      <c r="P160" s="30"/>
      <c r="Q160" s="32"/>
      <c r="R160" s="371"/>
      <c r="S160" s="476"/>
      <c r="T160" s="477"/>
      <c r="U160" s="477"/>
      <c r="V160" s="7"/>
      <c r="W160" s="34"/>
      <c r="X160" s="32"/>
      <c r="Y160" s="371"/>
      <c r="Z160" s="11"/>
      <c r="AA160" s="7"/>
      <c r="AB160" s="7"/>
      <c r="AC160" s="7"/>
      <c r="AD160" s="30"/>
      <c r="AE160" s="32"/>
      <c r="AF160" s="7"/>
      <c r="AG160" s="478"/>
      <c r="AH160" s="32"/>
      <c r="AI160" s="32"/>
      <c r="AJ160" s="32"/>
      <c r="AK160" s="32"/>
      <c r="AL160" s="32"/>
      <c r="AM160" s="62"/>
      <c r="AN160" s="11"/>
      <c r="AO160" s="7"/>
      <c r="AP160" s="7"/>
      <c r="AQ160" s="7"/>
      <c r="AR160" s="7"/>
      <c r="AS160" s="7"/>
      <c r="AT160" s="371"/>
      <c r="AU160" s="11"/>
      <c r="AV160" s="7"/>
      <c r="AW160" s="7"/>
      <c r="AX160" s="7"/>
      <c r="AY160" s="7"/>
      <c r="AZ160" s="7"/>
      <c r="BA160" s="371"/>
      <c r="BB160" s="11"/>
      <c r="BC160" s="7"/>
      <c r="BD160" s="7"/>
      <c r="BE160" s="7"/>
      <c r="BF160" s="7"/>
      <c r="BG160" s="11"/>
      <c r="BH160" s="7"/>
      <c r="BI160" s="7"/>
      <c r="BJ160" s="7"/>
      <c r="BK160" s="371"/>
      <c r="BL160" s="11"/>
      <c r="BM160" s="7"/>
      <c r="BN160" s="7"/>
      <c r="BO160" s="7"/>
      <c r="BP160" s="7"/>
      <c r="BQ160" s="11" t="s">
        <v>210</v>
      </c>
      <c r="BR160" s="62" t="s">
        <v>210</v>
      </c>
      <c r="BS160" s="1"/>
      <c r="BT160" s="1"/>
      <c r="BU160" s="1"/>
      <c r="BV160" s="1"/>
      <c r="BW160" s="1"/>
      <c r="CI160" s="14"/>
      <c r="CJ160" s="24" t="str">
        <f t="shared" si="23"/>
        <v/>
      </c>
      <c r="CK160" s="25" t="str">
        <f t="shared" si="24"/>
        <v/>
      </c>
      <c r="CL160" s="25" t="str">
        <f t="shared" si="25"/>
        <v/>
      </c>
      <c r="CM160" s="24" t="str">
        <f t="shared" si="26"/>
        <v/>
      </c>
      <c r="CN160" s="25" t="str">
        <f t="shared" si="27"/>
        <v/>
      </c>
      <c r="CO160" s="24" t="e">
        <f>IF(AND(#REF!="",#REF!="",#REF!="",#REF!=""),"",SUM(#REF!,#REF!,#REF!,#REF!,#REF!))</f>
        <v>#REF!</v>
      </c>
      <c r="CP160" s="25" t="str">
        <f t="shared" si="28"/>
        <v/>
      </c>
      <c r="CQ160" s="24" t="str">
        <f t="shared" si="29"/>
        <v/>
      </c>
      <c r="CR160" s="25" t="str">
        <f t="shared" si="30"/>
        <v/>
      </c>
      <c r="CS160" s="24" t="str">
        <f t="shared" si="31"/>
        <v/>
      </c>
      <c r="CT160" s="25" t="str">
        <f t="shared" si="32"/>
        <v/>
      </c>
      <c r="CU160" s="24" t="e">
        <f>IF(AND(#REF!="",#REF!="",#REF!="",#REF!=""),"",SUM(#REF!,#REF!,#REF!,#REF!,#REF!))</f>
        <v>#REF!</v>
      </c>
      <c r="CV160" s="25" t="str">
        <f t="shared" si="33"/>
        <v/>
      </c>
      <c r="CW160" s="22" t="e">
        <f>IF(AND(#REF!="",#REF!="",#REF!="",#REF!=""),"",SUM(#REF!,#REF!,#REF!,#REF!))</f>
        <v>#REF!</v>
      </c>
      <c r="CX160" s="22" t="str">
        <f t="shared" si="34"/>
        <v/>
      </c>
    </row>
    <row r="161" spans="1:102">
      <c r="A161" s="233">
        <v>155</v>
      </c>
      <c r="B161" s="234"/>
      <c r="C161" s="235"/>
      <c r="D161" s="236"/>
      <c r="E161" s="237"/>
      <c r="F161" s="238"/>
      <c r="G161" s="238"/>
      <c r="H161" s="239"/>
      <c r="I161" s="240"/>
      <c r="J161" s="241"/>
      <c r="K161" s="242"/>
      <c r="L161" s="11"/>
      <c r="M161" s="7"/>
      <c r="N161" s="7"/>
      <c r="O161" s="7"/>
      <c r="P161" s="30"/>
      <c r="Q161" s="32"/>
      <c r="R161" s="371"/>
      <c r="S161" s="476"/>
      <c r="T161" s="477"/>
      <c r="U161" s="477"/>
      <c r="V161" s="7"/>
      <c r="W161" s="34"/>
      <c r="X161" s="32"/>
      <c r="Y161" s="371"/>
      <c r="Z161" s="11"/>
      <c r="AA161" s="7"/>
      <c r="AB161" s="7"/>
      <c r="AC161" s="7"/>
      <c r="AD161" s="30"/>
      <c r="AE161" s="32"/>
      <c r="AF161" s="7"/>
      <c r="AG161" s="478"/>
      <c r="AH161" s="32"/>
      <c r="AI161" s="32"/>
      <c r="AJ161" s="32"/>
      <c r="AK161" s="32"/>
      <c r="AL161" s="32"/>
      <c r="AM161" s="62"/>
      <c r="AN161" s="11"/>
      <c r="AO161" s="7"/>
      <c r="AP161" s="7"/>
      <c r="AQ161" s="7"/>
      <c r="AR161" s="7"/>
      <c r="AS161" s="7"/>
      <c r="AT161" s="371"/>
      <c r="AU161" s="11"/>
      <c r="AV161" s="7"/>
      <c r="AW161" s="7"/>
      <c r="AX161" s="7"/>
      <c r="AY161" s="7"/>
      <c r="AZ161" s="7"/>
      <c r="BA161" s="371"/>
      <c r="BB161" s="11"/>
      <c r="BC161" s="7"/>
      <c r="BD161" s="7"/>
      <c r="BE161" s="7"/>
      <c r="BF161" s="7"/>
      <c r="BG161" s="11"/>
      <c r="BH161" s="7"/>
      <c r="BI161" s="7"/>
      <c r="BJ161" s="7"/>
      <c r="BK161" s="371"/>
      <c r="BL161" s="11"/>
      <c r="BM161" s="7"/>
      <c r="BN161" s="7"/>
      <c r="BO161" s="7"/>
      <c r="BP161" s="7"/>
      <c r="BQ161" s="11" t="s">
        <v>210</v>
      </c>
      <c r="BR161" s="62" t="s">
        <v>210</v>
      </c>
      <c r="BS161" s="1"/>
      <c r="BT161" s="1"/>
      <c r="BU161" s="1"/>
      <c r="BV161" s="1"/>
      <c r="BW161" s="1"/>
      <c r="CI161" s="14"/>
      <c r="CJ161" s="24" t="str">
        <f t="shared" si="23"/>
        <v/>
      </c>
      <c r="CK161" s="25" t="str">
        <f t="shared" si="24"/>
        <v/>
      </c>
      <c r="CL161" s="25" t="str">
        <f t="shared" si="25"/>
        <v/>
      </c>
      <c r="CM161" s="24" t="str">
        <f t="shared" si="26"/>
        <v/>
      </c>
      <c r="CN161" s="25" t="str">
        <f t="shared" si="27"/>
        <v/>
      </c>
      <c r="CO161" s="24" t="e">
        <f>IF(AND(#REF!="",#REF!="",#REF!="",#REF!=""),"",SUM(#REF!,#REF!,#REF!,#REF!,#REF!))</f>
        <v>#REF!</v>
      </c>
      <c r="CP161" s="25" t="str">
        <f t="shared" si="28"/>
        <v/>
      </c>
      <c r="CQ161" s="24" t="str">
        <f t="shared" si="29"/>
        <v/>
      </c>
      <c r="CR161" s="25" t="str">
        <f t="shared" si="30"/>
        <v/>
      </c>
      <c r="CS161" s="24" t="str">
        <f t="shared" si="31"/>
        <v/>
      </c>
      <c r="CT161" s="25" t="str">
        <f t="shared" si="32"/>
        <v/>
      </c>
      <c r="CU161" s="24" t="e">
        <f>IF(AND(#REF!="",#REF!="",#REF!="",#REF!=""),"",SUM(#REF!,#REF!,#REF!,#REF!,#REF!))</f>
        <v>#REF!</v>
      </c>
      <c r="CV161" s="25" t="str">
        <f t="shared" si="33"/>
        <v/>
      </c>
      <c r="CW161" s="22" t="e">
        <f>IF(AND(#REF!="",#REF!="",#REF!="",#REF!=""),"",SUM(#REF!,#REF!,#REF!,#REF!))</f>
        <v>#REF!</v>
      </c>
      <c r="CX161" s="22" t="str">
        <f t="shared" si="34"/>
        <v/>
      </c>
    </row>
    <row r="162" spans="1:102">
      <c r="A162" s="233">
        <v>156</v>
      </c>
      <c r="B162" s="234"/>
      <c r="C162" s="235"/>
      <c r="D162" s="236"/>
      <c r="E162" s="237"/>
      <c r="F162" s="238"/>
      <c r="G162" s="238"/>
      <c r="H162" s="239"/>
      <c r="I162" s="240"/>
      <c r="J162" s="241"/>
      <c r="K162" s="242"/>
      <c r="L162" s="11"/>
      <c r="M162" s="7"/>
      <c r="N162" s="7"/>
      <c r="O162" s="7"/>
      <c r="P162" s="30"/>
      <c r="Q162" s="32"/>
      <c r="R162" s="371"/>
      <c r="S162" s="476"/>
      <c r="T162" s="477"/>
      <c r="U162" s="477"/>
      <c r="V162" s="7"/>
      <c r="W162" s="34"/>
      <c r="X162" s="32"/>
      <c r="Y162" s="371"/>
      <c r="Z162" s="11"/>
      <c r="AA162" s="7"/>
      <c r="AB162" s="7"/>
      <c r="AC162" s="7"/>
      <c r="AD162" s="30"/>
      <c r="AE162" s="32"/>
      <c r="AF162" s="7"/>
      <c r="AG162" s="478"/>
      <c r="AH162" s="32"/>
      <c r="AI162" s="32"/>
      <c r="AJ162" s="32"/>
      <c r="AK162" s="32"/>
      <c r="AL162" s="32"/>
      <c r="AM162" s="62"/>
      <c r="AN162" s="11"/>
      <c r="AO162" s="7"/>
      <c r="AP162" s="7"/>
      <c r="AQ162" s="7"/>
      <c r="AR162" s="7"/>
      <c r="AS162" s="7"/>
      <c r="AT162" s="371"/>
      <c r="AU162" s="11"/>
      <c r="AV162" s="7"/>
      <c r="AW162" s="7"/>
      <c r="AX162" s="7"/>
      <c r="AY162" s="7"/>
      <c r="AZ162" s="7"/>
      <c r="BA162" s="371"/>
      <c r="BB162" s="11"/>
      <c r="BC162" s="7"/>
      <c r="BD162" s="7"/>
      <c r="BE162" s="7"/>
      <c r="BF162" s="7"/>
      <c r="BG162" s="11"/>
      <c r="BH162" s="7"/>
      <c r="BI162" s="7"/>
      <c r="BJ162" s="7"/>
      <c r="BK162" s="371"/>
      <c r="BL162" s="11"/>
      <c r="BM162" s="7"/>
      <c r="BN162" s="7"/>
      <c r="BO162" s="7"/>
      <c r="BP162" s="7"/>
      <c r="BQ162" s="11" t="s">
        <v>210</v>
      </c>
      <c r="BR162" s="62" t="s">
        <v>210</v>
      </c>
      <c r="BS162" s="1"/>
      <c r="BT162" s="1"/>
      <c r="BU162" s="1"/>
      <c r="BV162" s="1"/>
      <c r="BW162" s="1"/>
      <c r="CI162" s="14"/>
      <c r="CJ162" s="24" t="str">
        <f t="shared" si="23"/>
        <v/>
      </c>
      <c r="CK162" s="25" t="str">
        <f t="shared" si="24"/>
        <v/>
      </c>
      <c r="CL162" s="25" t="str">
        <f t="shared" si="25"/>
        <v/>
      </c>
      <c r="CM162" s="24" t="str">
        <f t="shared" si="26"/>
        <v/>
      </c>
      <c r="CN162" s="25" t="str">
        <f t="shared" si="27"/>
        <v/>
      </c>
      <c r="CO162" s="24" t="e">
        <f>IF(AND(#REF!="",#REF!="",#REF!="",#REF!=""),"",SUM(#REF!,#REF!,#REF!,#REF!,#REF!))</f>
        <v>#REF!</v>
      </c>
      <c r="CP162" s="25" t="str">
        <f t="shared" si="28"/>
        <v/>
      </c>
      <c r="CQ162" s="24" t="str">
        <f t="shared" si="29"/>
        <v/>
      </c>
      <c r="CR162" s="25" t="str">
        <f t="shared" si="30"/>
        <v/>
      </c>
      <c r="CS162" s="24" t="str">
        <f t="shared" si="31"/>
        <v/>
      </c>
      <c r="CT162" s="25" t="str">
        <f t="shared" si="32"/>
        <v/>
      </c>
      <c r="CU162" s="24" t="e">
        <f>IF(AND(#REF!="",#REF!="",#REF!="",#REF!=""),"",SUM(#REF!,#REF!,#REF!,#REF!,#REF!))</f>
        <v>#REF!</v>
      </c>
      <c r="CV162" s="25" t="str">
        <f t="shared" si="33"/>
        <v/>
      </c>
      <c r="CW162" s="22" t="e">
        <f>IF(AND(#REF!="",#REF!="",#REF!="",#REF!=""),"",SUM(#REF!,#REF!,#REF!,#REF!))</f>
        <v>#REF!</v>
      </c>
      <c r="CX162" s="22" t="str">
        <f t="shared" si="34"/>
        <v/>
      </c>
    </row>
    <row r="163" spans="1:102">
      <c r="A163" s="233">
        <v>157</v>
      </c>
      <c r="B163" s="234"/>
      <c r="C163" s="235"/>
      <c r="D163" s="236"/>
      <c r="E163" s="237"/>
      <c r="F163" s="238"/>
      <c r="G163" s="238"/>
      <c r="H163" s="239"/>
      <c r="I163" s="240"/>
      <c r="J163" s="241"/>
      <c r="K163" s="242"/>
      <c r="L163" s="11"/>
      <c r="M163" s="7"/>
      <c r="N163" s="7"/>
      <c r="O163" s="7"/>
      <c r="P163" s="30"/>
      <c r="Q163" s="32"/>
      <c r="R163" s="371"/>
      <c r="S163" s="476"/>
      <c r="T163" s="477"/>
      <c r="U163" s="477"/>
      <c r="V163" s="7"/>
      <c r="W163" s="34"/>
      <c r="X163" s="32"/>
      <c r="Y163" s="371"/>
      <c r="Z163" s="11"/>
      <c r="AA163" s="7"/>
      <c r="AB163" s="7"/>
      <c r="AC163" s="7"/>
      <c r="AD163" s="30"/>
      <c r="AE163" s="32"/>
      <c r="AF163" s="7"/>
      <c r="AG163" s="478"/>
      <c r="AH163" s="32"/>
      <c r="AI163" s="32"/>
      <c r="AJ163" s="32"/>
      <c r="AK163" s="32"/>
      <c r="AL163" s="32"/>
      <c r="AM163" s="62"/>
      <c r="AN163" s="11"/>
      <c r="AO163" s="7"/>
      <c r="AP163" s="7"/>
      <c r="AQ163" s="7"/>
      <c r="AR163" s="7"/>
      <c r="AS163" s="7"/>
      <c r="AT163" s="371"/>
      <c r="AU163" s="11"/>
      <c r="AV163" s="7"/>
      <c r="AW163" s="7"/>
      <c r="AX163" s="7"/>
      <c r="AY163" s="7"/>
      <c r="AZ163" s="7"/>
      <c r="BA163" s="371"/>
      <c r="BB163" s="11"/>
      <c r="BC163" s="7"/>
      <c r="BD163" s="7"/>
      <c r="BE163" s="7"/>
      <c r="BF163" s="7"/>
      <c r="BG163" s="11"/>
      <c r="BH163" s="7"/>
      <c r="BI163" s="7"/>
      <c r="BJ163" s="7"/>
      <c r="BK163" s="371"/>
      <c r="BL163" s="11"/>
      <c r="BM163" s="7"/>
      <c r="BN163" s="7"/>
      <c r="BO163" s="7"/>
      <c r="BP163" s="7"/>
      <c r="BQ163" s="11" t="s">
        <v>210</v>
      </c>
      <c r="BR163" s="62" t="s">
        <v>210</v>
      </c>
      <c r="BS163" s="1"/>
      <c r="BT163" s="1"/>
      <c r="BU163" s="1"/>
      <c r="BV163" s="1"/>
      <c r="BW163" s="1"/>
      <c r="CI163" s="14"/>
      <c r="CJ163" s="24" t="str">
        <f t="shared" si="23"/>
        <v/>
      </c>
      <c r="CK163" s="25" t="str">
        <f t="shared" si="24"/>
        <v/>
      </c>
      <c r="CL163" s="25" t="str">
        <f t="shared" si="25"/>
        <v/>
      </c>
      <c r="CM163" s="24" t="str">
        <f t="shared" si="26"/>
        <v/>
      </c>
      <c r="CN163" s="25" t="str">
        <f t="shared" si="27"/>
        <v/>
      </c>
      <c r="CO163" s="24" t="e">
        <f>IF(AND(#REF!="",#REF!="",#REF!="",#REF!=""),"",SUM(#REF!,#REF!,#REF!,#REF!,#REF!))</f>
        <v>#REF!</v>
      </c>
      <c r="CP163" s="25" t="str">
        <f t="shared" si="28"/>
        <v/>
      </c>
      <c r="CQ163" s="24" t="str">
        <f t="shared" si="29"/>
        <v/>
      </c>
      <c r="CR163" s="25" t="str">
        <f t="shared" si="30"/>
        <v/>
      </c>
      <c r="CS163" s="24" t="str">
        <f t="shared" si="31"/>
        <v/>
      </c>
      <c r="CT163" s="25" t="str">
        <f t="shared" si="32"/>
        <v/>
      </c>
      <c r="CU163" s="24" t="e">
        <f>IF(AND(#REF!="",#REF!="",#REF!="",#REF!=""),"",SUM(#REF!,#REF!,#REF!,#REF!,#REF!))</f>
        <v>#REF!</v>
      </c>
      <c r="CV163" s="25" t="str">
        <f t="shared" si="33"/>
        <v/>
      </c>
      <c r="CW163" s="22" t="e">
        <f>IF(AND(#REF!="",#REF!="",#REF!="",#REF!=""),"",SUM(#REF!,#REF!,#REF!,#REF!))</f>
        <v>#REF!</v>
      </c>
      <c r="CX163" s="22" t="str">
        <f t="shared" si="34"/>
        <v/>
      </c>
    </row>
    <row r="164" spans="1:102">
      <c r="A164" s="233">
        <v>158</v>
      </c>
      <c r="B164" s="234"/>
      <c r="C164" s="235"/>
      <c r="D164" s="236"/>
      <c r="E164" s="237"/>
      <c r="F164" s="238"/>
      <c r="G164" s="238"/>
      <c r="H164" s="239"/>
      <c r="I164" s="240"/>
      <c r="J164" s="241"/>
      <c r="K164" s="242"/>
      <c r="L164" s="11"/>
      <c r="M164" s="7"/>
      <c r="N164" s="7"/>
      <c r="O164" s="7"/>
      <c r="P164" s="30"/>
      <c r="Q164" s="32"/>
      <c r="R164" s="371"/>
      <c r="S164" s="476"/>
      <c r="T164" s="477"/>
      <c r="U164" s="477"/>
      <c r="V164" s="7"/>
      <c r="W164" s="34"/>
      <c r="X164" s="32"/>
      <c r="Y164" s="371"/>
      <c r="Z164" s="11"/>
      <c r="AA164" s="7"/>
      <c r="AB164" s="7"/>
      <c r="AC164" s="7"/>
      <c r="AD164" s="30"/>
      <c r="AE164" s="32"/>
      <c r="AF164" s="7"/>
      <c r="AG164" s="478"/>
      <c r="AH164" s="32"/>
      <c r="AI164" s="32"/>
      <c r="AJ164" s="32"/>
      <c r="AK164" s="32"/>
      <c r="AL164" s="32"/>
      <c r="AM164" s="62"/>
      <c r="AN164" s="11"/>
      <c r="AO164" s="7"/>
      <c r="AP164" s="7"/>
      <c r="AQ164" s="7"/>
      <c r="AR164" s="7"/>
      <c r="AS164" s="7"/>
      <c r="AT164" s="371"/>
      <c r="AU164" s="11"/>
      <c r="AV164" s="7"/>
      <c r="AW164" s="7"/>
      <c r="AX164" s="7"/>
      <c r="AY164" s="7"/>
      <c r="AZ164" s="7"/>
      <c r="BA164" s="371"/>
      <c r="BB164" s="11"/>
      <c r="BC164" s="7"/>
      <c r="BD164" s="7"/>
      <c r="BE164" s="7"/>
      <c r="BF164" s="7"/>
      <c r="BG164" s="11"/>
      <c r="BH164" s="7"/>
      <c r="BI164" s="7"/>
      <c r="BJ164" s="7"/>
      <c r="BK164" s="371"/>
      <c r="BL164" s="11"/>
      <c r="BM164" s="7"/>
      <c r="BN164" s="7"/>
      <c r="BO164" s="7"/>
      <c r="BP164" s="7"/>
      <c r="BQ164" s="11" t="s">
        <v>210</v>
      </c>
      <c r="BR164" s="62" t="s">
        <v>210</v>
      </c>
      <c r="BS164" s="1"/>
      <c r="BT164" s="1"/>
      <c r="BU164" s="1"/>
      <c r="BV164" s="1"/>
      <c r="BW164" s="1"/>
      <c r="CI164" s="14"/>
      <c r="CJ164" s="24" t="str">
        <f t="shared" si="23"/>
        <v/>
      </c>
      <c r="CK164" s="25" t="str">
        <f t="shared" si="24"/>
        <v/>
      </c>
      <c r="CL164" s="25" t="str">
        <f t="shared" si="25"/>
        <v/>
      </c>
      <c r="CM164" s="24" t="str">
        <f t="shared" si="26"/>
        <v/>
      </c>
      <c r="CN164" s="25" t="str">
        <f t="shared" si="27"/>
        <v/>
      </c>
      <c r="CO164" s="24" t="e">
        <f>IF(AND(#REF!="",#REF!="",#REF!="",#REF!=""),"",SUM(#REF!,#REF!,#REF!,#REF!,#REF!))</f>
        <v>#REF!</v>
      </c>
      <c r="CP164" s="25" t="str">
        <f t="shared" si="28"/>
        <v/>
      </c>
      <c r="CQ164" s="24" t="str">
        <f t="shared" si="29"/>
        <v/>
      </c>
      <c r="CR164" s="25" t="str">
        <f t="shared" si="30"/>
        <v/>
      </c>
      <c r="CS164" s="24" t="str">
        <f t="shared" si="31"/>
        <v/>
      </c>
      <c r="CT164" s="25" t="str">
        <f t="shared" si="32"/>
        <v/>
      </c>
      <c r="CU164" s="24" t="e">
        <f>IF(AND(#REF!="",#REF!="",#REF!="",#REF!=""),"",SUM(#REF!,#REF!,#REF!,#REF!,#REF!))</f>
        <v>#REF!</v>
      </c>
      <c r="CV164" s="25" t="str">
        <f t="shared" si="33"/>
        <v/>
      </c>
      <c r="CW164" s="22" t="e">
        <f>IF(AND(#REF!="",#REF!="",#REF!="",#REF!=""),"",SUM(#REF!,#REF!,#REF!,#REF!))</f>
        <v>#REF!</v>
      </c>
      <c r="CX164" s="22" t="str">
        <f t="shared" si="34"/>
        <v/>
      </c>
    </row>
    <row r="165" spans="1:102">
      <c r="A165" s="233">
        <v>159</v>
      </c>
      <c r="B165" s="234"/>
      <c r="C165" s="235"/>
      <c r="D165" s="236"/>
      <c r="E165" s="237"/>
      <c r="F165" s="238"/>
      <c r="G165" s="238"/>
      <c r="H165" s="239"/>
      <c r="I165" s="240"/>
      <c r="J165" s="241"/>
      <c r="K165" s="242"/>
      <c r="L165" s="11"/>
      <c r="M165" s="7"/>
      <c r="N165" s="7"/>
      <c r="O165" s="7"/>
      <c r="P165" s="30"/>
      <c r="Q165" s="32"/>
      <c r="R165" s="371"/>
      <c r="S165" s="476"/>
      <c r="T165" s="477"/>
      <c r="U165" s="477"/>
      <c r="V165" s="7"/>
      <c r="W165" s="34"/>
      <c r="X165" s="32"/>
      <c r="Y165" s="371"/>
      <c r="Z165" s="11"/>
      <c r="AA165" s="7"/>
      <c r="AB165" s="7"/>
      <c r="AC165" s="7"/>
      <c r="AD165" s="30"/>
      <c r="AE165" s="32"/>
      <c r="AF165" s="7"/>
      <c r="AG165" s="478"/>
      <c r="AH165" s="32"/>
      <c r="AI165" s="32"/>
      <c r="AJ165" s="32"/>
      <c r="AK165" s="32"/>
      <c r="AL165" s="32"/>
      <c r="AM165" s="62"/>
      <c r="AN165" s="11"/>
      <c r="AO165" s="7"/>
      <c r="AP165" s="7"/>
      <c r="AQ165" s="7"/>
      <c r="AR165" s="7"/>
      <c r="AS165" s="7"/>
      <c r="AT165" s="371"/>
      <c r="AU165" s="11"/>
      <c r="AV165" s="7"/>
      <c r="AW165" s="7"/>
      <c r="AX165" s="7"/>
      <c r="AY165" s="7"/>
      <c r="AZ165" s="7"/>
      <c r="BA165" s="371"/>
      <c r="BB165" s="11"/>
      <c r="BC165" s="7"/>
      <c r="BD165" s="7"/>
      <c r="BE165" s="7"/>
      <c r="BF165" s="7"/>
      <c r="BG165" s="11"/>
      <c r="BH165" s="7"/>
      <c r="BI165" s="7"/>
      <c r="BJ165" s="7"/>
      <c r="BK165" s="371"/>
      <c r="BL165" s="11"/>
      <c r="BM165" s="7"/>
      <c r="BN165" s="7"/>
      <c r="BO165" s="7"/>
      <c r="BP165" s="7"/>
      <c r="BQ165" s="11" t="s">
        <v>210</v>
      </c>
      <c r="BR165" s="62" t="s">
        <v>210</v>
      </c>
      <c r="BS165" s="1"/>
      <c r="BT165" s="1"/>
      <c r="BU165" s="1"/>
      <c r="BV165" s="1"/>
      <c r="BW165" s="1"/>
      <c r="CI165" s="14"/>
      <c r="CJ165" s="24" t="str">
        <f t="shared" si="23"/>
        <v/>
      </c>
      <c r="CK165" s="25" t="str">
        <f t="shared" si="24"/>
        <v/>
      </c>
      <c r="CL165" s="25" t="str">
        <f t="shared" si="25"/>
        <v/>
      </c>
      <c r="CM165" s="24" t="str">
        <f t="shared" si="26"/>
        <v/>
      </c>
      <c r="CN165" s="25" t="str">
        <f t="shared" si="27"/>
        <v/>
      </c>
      <c r="CO165" s="24" t="e">
        <f>IF(AND(#REF!="",#REF!="",#REF!="",#REF!=""),"",SUM(#REF!,#REF!,#REF!,#REF!,#REF!))</f>
        <v>#REF!</v>
      </c>
      <c r="CP165" s="25" t="str">
        <f t="shared" si="28"/>
        <v/>
      </c>
      <c r="CQ165" s="24" t="str">
        <f t="shared" si="29"/>
        <v/>
      </c>
      <c r="CR165" s="25" t="str">
        <f t="shared" si="30"/>
        <v/>
      </c>
      <c r="CS165" s="24" t="str">
        <f t="shared" si="31"/>
        <v/>
      </c>
      <c r="CT165" s="25" t="str">
        <f t="shared" si="32"/>
        <v/>
      </c>
      <c r="CU165" s="24" t="e">
        <f>IF(AND(#REF!="",#REF!="",#REF!="",#REF!=""),"",SUM(#REF!,#REF!,#REF!,#REF!,#REF!))</f>
        <v>#REF!</v>
      </c>
      <c r="CV165" s="25" t="str">
        <f t="shared" si="33"/>
        <v/>
      </c>
      <c r="CW165" s="22" t="e">
        <f>IF(AND(#REF!="",#REF!="",#REF!="",#REF!=""),"",SUM(#REF!,#REF!,#REF!,#REF!))</f>
        <v>#REF!</v>
      </c>
      <c r="CX165" s="22" t="str">
        <f t="shared" si="34"/>
        <v/>
      </c>
    </row>
    <row r="166" spans="1:102">
      <c r="A166" s="233">
        <v>160</v>
      </c>
      <c r="B166" s="234"/>
      <c r="C166" s="235"/>
      <c r="D166" s="236"/>
      <c r="E166" s="237"/>
      <c r="F166" s="238"/>
      <c r="G166" s="238"/>
      <c r="H166" s="239"/>
      <c r="I166" s="240"/>
      <c r="J166" s="241"/>
      <c r="K166" s="242"/>
      <c r="L166" s="11"/>
      <c r="M166" s="7"/>
      <c r="N166" s="7"/>
      <c r="O166" s="7"/>
      <c r="P166" s="30"/>
      <c r="Q166" s="32"/>
      <c r="R166" s="371"/>
      <c r="S166" s="476"/>
      <c r="T166" s="477"/>
      <c r="U166" s="477"/>
      <c r="V166" s="7"/>
      <c r="W166" s="34"/>
      <c r="X166" s="32"/>
      <c r="Y166" s="371"/>
      <c r="Z166" s="11"/>
      <c r="AA166" s="7"/>
      <c r="AB166" s="7"/>
      <c r="AC166" s="7"/>
      <c r="AD166" s="30"/>
      <c r="AE166" s="32"/>
      <c r="AF166" s="7"/>
      <c r="AG166" s="478"/>
      <c r="AH166" s="32"/>
      <c r="AI166" s="32"/>
      <c r="AJ166" s="32"/>
      <c r="AK166" s="32"/>
      <c r="AL166" s="32"/>
      <c r="AM166" s="62"/>
      <c r="AN166" s="11"/>
      <c r="AO166" s="7"/>
      <c r="AP166" s="7"/>
      <c r="AQ166" s="7"/>
      <c r="AR166" s="7"/>
      <c r="AS166" s="7"/>
      <c r="AT166" s="371"/>
      <c r="AU166" s="11"/>
      <c r="AV166" s="7"/>
      <c r="AW166" s="7"/>
      <c r="AX166" s="7"/>
      <c r="AY166" s="7"/>
      <c r="AZ166" s="7"/>
      <c r="BA166" s="371"/>
      <c r="BB166" s="11"/>
      <c r="BC166" s="7"/>
      <c r="BD166" s="7"/>
      <c r="BE166" s="7"/>
      <c r="BF166" s="7"/>
      <c r="BG166" s="11"/>
      <c r="BH166" s="7"/>
      <c r="BI166" s="7"/>
      <c r="BJ166" s="7"/>
      <c r="BK166" s="371"/>
      <c r="BL166" s="11"/>
      <c r="BM166" s="7"/>
      <c r="BN166" s="7"/>
      <c r="BO166" s="7"/>
      <c r="BP166" s="7"/>
      <c r="BQ166" s="11" t="s">
        <v>210</v>
      </c>
      <c r="BR166" s="62" t="s">
        <v>210</v>
      </c>
      <c r="BS166" s="1"/>
      <c r="BT166" s="1"/>
      <c r="BU166" s="1"/>
      <c r="BV166" s="1"/>
      <c r="BW166" s="1"/>
      <c r="CI166" s="14"/>
      <c r="CJ166" s="24" t="str">
        <f t="shared" si="23"/>
        <v/>
      </c>
      <c r="CK166" s="25" t="str">
        <f t="shared" si="24"/>
        <v/>
      </c>
      <c r="CL166" s="25" t="str">
        <f t="shared" si="25"/>
        <v/>
      </c>
      <c r="CM166" s="24" t="str">
        <f t="shared" si="26"/>
        <v/>
      </c>
      <c r="CN166" s="25" t="str">
        <f t="shared" si="27"/>
        <v/>
      </c>
      <c r="CO166" s="24" t="e">
        <f>IF(AND(#REF!="",#REF!="",#REF!="",#REF!=""),"",SUM(#REF!,#REF!,#REF!,#REF!,#REF!))</f>
        <v>#REF!</v>
      </c>
      <c r="CP166" s="25" t="str">
        <f t="shared" si="28"/>
        <v/>
      </c>
      <c r="CQ166" s="24" t="str">
        <f t="shared" si="29"/>
        <v/>
      </c>
      <c r="CR166" s="25" t="str">
        <f t="shared" si="30"/>
        <v/>
      </c>
      <c r="CS166" s="24" t="str">
        <f t="shared" si="31"/>
        <v/>
      </c>
      <c r="CT166" s="25" t="str">
        <f t="shared" si="32"/>
        <v/>
      </c>
      <c r="CU166" s="24" t="e">
        <f>IF(AND(#REF!="",#REF!="",#REF!="",#REF!=""),"",SUM(#REF!,#REF!,#REF!,#REF!,#REF!))</f>
        <v>#REF!</v>
      </c>
      <c r="CV166" s="25" t="str">
        <f t="shared" si="33"/>
        <v/>
      </c>
      <c r="CW166" s="22" t="e">
        <f>IF(AND(#REF!="",#REF!="",#REF!="",#REF!=""),"",SUM(#REF!,#REF!,#REF!,#REF!))</f>
        <v>#REF!</v>
      </c>
      <c r="CX166" s="22" t="str">
        <f t="shared" si="34"/>
        <v/>
      </c>
    </row>
    <row r="167" spans="1:102">
      <c r="A167" s="233">
        <v>161</v>
      </c>
      <c r="B167" s="234"/>
      <c r="C167" s="235"/>
      <c r="D167" s="236"/>
      <c r="E167" s="237"/>
      <c r="F167" s="238"/>
      <c r="G167" s="238"/>
      <c r="H167" s="239"/>
      <c r="I167" s="240"/>
      <c r="J167" s="241"/>
      <c r="K167" s="242"/>
      <c r="L167" s="11"/>
      <c r="M167" s="7"/>
      <c r="N167" s="7"/>
      <c r="O167" s="7"/>
      <c r="P167" s="30"/>
      <c r="Q167" s="32"/>
      <c r="R167" s="371"/>
      <c r="S167" s="476"/>
      <c r="T167" s="477"/>
      <c r="U167" s="477"/>
      <c r="V167" s="7"/>
      <c r="W167" s="34"/>
      <c r="X167" s="32"/>
      <c r="Y167" s="371"/>
      <c r="Z167" s="11"/>
      <c r="AA167" s="7"/>
      <c r="AB167" s="7"/>
      <c r="AC167" s="7"/>
      <c r="AD167" s="30"/>
      <c r="AE167" s="32"/>
      <c r="AF167" s="7"/>
      <c r="AG167" s="478"/>
      <c r="AH167" s="32"/>
      <c r="AI167" s="32"/>
      <c r="AJ167" s="32"/>
      <c r="AK167" s="32"/>
      <c r="AL167" s="32"/>
      <c r="AM167" s="62"/>
      <c r="AN167" s="11"/>
      <c r="AO167" s="7"/>
      <c r="AP167" s="7"/>
      <c r="AQ167" s="7"/>
      <c r="AR167" s="7"/>
      <c r="AS167" s="7"/>
      <c r="AT167" s="371"/>
      <c r="AU167" s="11"/>
      <c r="AV167" s="7"/>
      <c r="AW167" s="7"/>
      <c r="AX167" s="7"/>
      <c r="AY167" s="7"/>
      <c r="AZ167" s="7"/>
      <c r="BA167" s="371"/>
      <c r="BB167" s="11"/>
      <c r="BC167" s="7"/>
      <c r="BD167" s="7"/>
      <c r="BE167" s="7"/>
      <c r="BF167" s="7"/>
      <c r="BG167" s="11"/>
      <c r="BH167" s="7"/>
      <c r="BI167" s="7"/>
      <c r="BJ167" s="7"/>
      <c r="BK167" s="371"/>
      <c r="BL167" s="11"/>
      <c r="BM167" s="7"/>
      <c r="BN167" s="7"/>
      <c r="BO167" s="7"/>
      <c r="BP167" s="7"/>
      <c r="BQ167" s="11" t="s">
        <v>210</v>
      </c>
      <c r="BR167" s="62" t="s">
        <v>210</v>
      </c>
      <c r="BS167" s="1"/>
      <c r="BT167" s="1"/>
      <c r="BU167" s="1"/>
      <c r="BV167" s="1"/>
      <c r="BW167" s="1"/>
      <c r="CI167" s="14"/>
      <c r="CJ167" s="24" t="str">
        <f t="shared" si="23"/>
        <v/>
      </c>
      <c r="CK167" s="25" t="str">
        <f t="shared" si="24"/>
        <v/>
      </c>
      <c r="CL167" s="25" t="str">
        <f t="shared" si="25"/>
        <v/>
      </c>
      <c r="CM167" s="24" t="str">
        <f t="shared" si="26"/>
        <v/>
      </c>
      <c r="CN167" s="25" t="str">
        <f t="shared" si="27"/>
        <v/>
      </c>
      <c r="CO167" s="24" t="e">
        <f>IF(AND(#REF!="",#REF!="",#REF!="",#REF!=""),"",SUM(#REF!,#REF!,#REF!,#REF!,#REF!))</f>
        <v>#REF!</v>
      </c>
      <c r="CP167" s="25" t="str">
        <f t="shared" si="28"/>
        <v/>
      </c>
      <c r="CQ167" s="24" t="str">
        <f t="shared" si="29"/>
        <v/>
      </c>
      <c r="CR167" s="25" t="str">
        <f t="shared" si="30"/>
        <v/>
      </c>
      <c r="CS167" s="24" t="str">
        <f t="shared" si="31"/>
        <v/>
      </c>
      <c r="CT167" s="25" t="str">
        <f t="shared" si="32"/>
        <v/>
      </c>
      <c r="CU167" s="24" t="e">
        <f>IF(AND(#REF!="",#REF!="",#REF!="",#REF!=""),"",SUM(#REF!,#REF!,#REF!,#REF!,#REF!))</f>
        <v>#REF!</v>
      </c>
      <c r="CV167" s="25" t="str">
        <f t="shared" si="33"/>
        <v/>
      </c>
      <c r="CW167" s="22" t="e">
        <f>IF(AND(#REF!="",#REF!="",#REF!="",#REF!=""),"",SUM(#REF!,#REF!,#REF!,#REF!))</f>
        <v>#REF!</v>
      </c>
      <c r="CX167" s="22" t="str">
        <f t="shared" si="34"/>
        <v/>
      </c>
    </row>
    <row r="168" spans="1:102">
      <c r="A168" s="233">
        <v>162</v>
      </c>
      <c r="B168" s="234"/>
      <c r="C168" s="235"/>
      <c r="D168" s="236"/>
      <c r="E168" s="237"/>
      <c r="F168" s="238"/>
      <c r="G168" s="238"/>
      <c r="H168" s="239"/>
      <c r="I168" s="240"/>
      <c r="J168" s="241"/>
      <c r="K168" s="242"/>
      <c r="L168" s="11"/>
      <c r="M168" s="7"/>
      <c r="N168" s="7"/>
      <c r="O168" s="7"/>
      <c r="P168" s="30"/>
      <c r="Q168" s="32"/>
      <c r="R168" s="371"/>
      <c r="S168" s="476"/>
      <c r="T168" s="477"/>
      <c r="U168" s="477"/>
      <c r="V168" s="7"/>
      <c r="W168" s="34"/>
      <c r="X168" s="32"/>
      <c r="Y168" s="371"/>
      <c r="Z168" s="11"/>
      <c r="AA168" s="7"/>
      <c r="AB168" s="7"/>
      <c r="AC168" s="7"/>
      <c r="AD168" s="30"/>
      <c r="AE168" s="32"/>
      <c r="AF168" s="7"/>
      <c r="AG168" s="478"/>
      <c r="AH168" s="32"/>
      <c r="AI168" s="32"/>
      <c r="AJ168" s="32"/>
      <c r="AK168" s="32"/>
      <c r="AL168" s="32"/>
      <c r="AM168" s="62"/>
      <c r="AN168" s="11"/>
      <c r="AO168" s="7"/>
      <c r="AP168" s="7"/>
      <c r="AQ168" s="7"/>
      <c r="AR168" s="7"/>
      <c r="AS168" s="7"/>
      <c r="AT168" s="371"/>
      <c r="AU168" s="11"/>
      <c r="AV168" s="7"/>
      <c r="AW168" s="7"/>
      <c r="AX168" s="7"/>
      <c r="AY168" s="7"/>
      <c r="AZ168" s="7"/>
      <c r="BA168" s="371"/>
      <c r="BB168" s="11"/>
      <c r="BC168" s="7"/>
      <c r="BD168" s="7"/>
      <c r="BE168" s="7"/>
      <c r="BF168" s="7"/>
      <c r="BG168" s="11"/>
      <c r="BH168" s="7"/>
      <c r="BI168" s="7"/>
      <c r="BJ168" s="7"/>
      <c r="BK168" s="371"/>
      <c r="BL168" s="11"/>
      <c r="BM168" s="7"/>
      <c r="BN168" s="7"/>
      <c r="BO168" s="7"/>
      <c r="BP168" s="7"/>
      <c r="BQ168" s="11" t="s">
        <v>210</v>
      </c>
      <c r="BR168" s="62" t="s">
        <v>210</v>
      </c>
      <c r="BS168" s="1"/>
      <c r="BT168" s="1"/>
      <c r="BU168" s="1"/>
      <c r="BV168" s="1"/>
      <c r="BW168" s="1"/>
      <c r="CI168" s="14"/>
      <c r="CJ168" s="24" t="str">
        <f t="shared" si="23"/>
        <v/>
      </c>
      <c r="CK168" s="25" t="str">
        <f t="shared" si="24"/>
        <v/>
      </c>
      <c r="CL168" s="25" t="str">
        <f t="shared" si="25"/>
        <v/>
      </c>
      <c r="CM168" s="24" t="str">
        <f t="shared" si="26"/>
        <v/>
      </c>
      <c r="CN168" s="25" t="str">
        <f t="shared" si="27"/>
        <v/>
      </c>
      <c r="CO168" s="24" t="e">
        <f>IF(AND(#REF!="",#REF!="",#REF!="",#REF!=""),"",SUM(#REF!,#REF!,#REF!,#REF!,#REF!))</f>
        <v>#REF!</v>
      </c>
      <c r="CP168" s="25" t="str">
        <f t="shared" si="28"/>
        <v/>
      </c>
      <c r="CQ168" s="24" t="str">
        <f t="shared" si="29"/>
        <v/>
      </c>
      <c r="CR168" s="25" t="str">
        <f t="shared" si="30"/>
        <v/>
      </c>
      <c r="CS168" s="24" t="str">
        <f t="shared" si="31"/>
        <v/>
      </c>
      <c r="CT168" s="25" t="str">
        <f t="shared" si="32"/>
        <v/>
      </c>
      <c r="CU168" s="24" t="e">
        <f>IF(AND(#REF!="",#REF!="",#REF!="",#REF!=""),"",SUM(#REF!,#REF!,#REF!,#REF!,#REF!))</f>
        <v>#REF!</v>
      </c>
      <c r="CV168" s="25" t="str">
        <f t="shared" si="33"/>
        <v/>
      </c>
      <c r="CW168" s="22" t="e">
        <f>IF(AND(#REF!="",#REF!="",#REF!="",#REF!=""),"",SUM(#REF!,#REF!,#REF!,#REF!))</f>
        <v>#REF!</v>
      </c>
      <c r="CX168" s="22" t="str">
        <f t="shared" si="34"/>
        <v/>
      </c>
    </row>
    <row r="169" spans="1:102">
      <c r="A169" s="233">
        <v>163</v>
      </c>
      <c r="B169" s="234"/>
      <c r="C169" s="235"/>
      <c r="D169" s="236"/>
      <c r="E169" s="237"/>
      <c r="F169" s="238"/>
      <c r="G169" s="238"/>
      <c r="H169" s="239"/>
      <c r="I169" s="240"/>
      <c r="J169" s="241"/>
      <c r="K169" s="242"/>
      <c r="L169" s="11"/>
      <c r="M169" s="7"/>
      <c r="N169" s="7"/>
      <c r="O169" s="7"/>
      <c r="P169" s="30"/>
      <c r="Q169" s="32"/>
      <c r="R169" s="371"/>
      <c r="S169" s="476"/>
      <c r="T169" s="477"/>
      <c r="U169" s="477"/>
      <c r="V169" s="7"/>
      <c r="W169" s="34"/>
      <c r="X169" s="32"/>
      <c r="Y169" s="371"/>
      <c r="Z169" s="11"/>
      <c r="AA169" s="7"/>
      <c r="AB169" s="7"/>
      <c r="AC169" s="7"/>
      <c r="AD169" s="30"/>
      <c r="AE169" s="32"/>
      <c r="AF169" s="7"/>
      <c r="AG169" s="478"/>
      <c r="AH169" s="32"/>
      <c r="AI169" s="32"/>
      <c r="AJ169" s="32"/>
      <c r="AK169" s="32"/>
      <c r="AL169" s="32"/>
      <c r="AM169" s="62"/>
      <c r="AN169" s="11"/>
      <c r="AO169" s="7"/>
      <c r="AP169" s="7"/>
      <c r="AQ169" s="7"/>
      <c r="AR169" s="7"/>
      <c r="AS169" s="7"/>
      <c r="AT169" s="371"/>
      <c r="AU169" s="11"/>
      <c r="AV169" s="7"/>
      <c r="AW169" s="7"/>
      <c r="AX169" s="7"/>
      <c r="AY169" s="7"/>
      <c r="AZ169" s="7"/>
      <c r="BA169" s="371"/>
      <c r="BB169" s="11"/>
      <c r="BC169" s="7"/>
      <c r="BD169" s="7"/>
      <c r="BE169" s="7"/>
      <c r="BF169" s="7"/>
      <c r="BG169" s="11"/>
      <c r="BH169" s="7"/>
      <c r="BI169" s="7"/>
      <c r="BJ169" s="7"/>
      <c r="BK169" s="371"/>
      <c r="BL169" s="11"/>
      <c r="BM169" s="7"/>
      <c r="BN169" s="7"/>
      <c r="BO169" s="7"/>
      <c r="BP169" s="7"/>
      <c r="BQ169" s="11" t="s">
        <v>210</v>
      </c>
      <c r="BR169" s="62" t="s">
        <v>210</v>
      </c>
      <c r="BS169" s="1"/>
      <c r="BT169" s="1"/>
      <c r="BU169" s="1"/>
      <c r="BV169" s="1"/>
      <c r="BW169" s="1"/>
      <c r="CI169" s="14"/>
      <c r="CJ169" s="24" t="str">
        <f t="shared" si="23"/>
        <v/>
      </c>
      <c r="CK169" s="25" t="str">
        <f t="shared" si="24"/>
        <v/>
      </c>
      <c r="CL169" s="25" t="str">
        <f t="shared" si="25"/>
        <v/>
      </c>
      <c r="CM169" s="24" t="str">
        <f t="shared" si="26"/>
        <v/>
      </c>
      <c r="CN169" s="25" t="str">
        <f t="shared" si="27"/>
        <v/>
      </c>
      <c r="CO169" s="24" t="e">
        <f>IF(AND(#REF!="",#REF!="",#REF!="",#REF!=""),"",SUM(#REF!,#REF!,#REF!,#REF!,#REF!))</f>
        <v>#REF!</v>
      </c>
      <c r="CP169" s="25" t="str">
        <f t="shared" si="28"/>
        <v/>
      </c>
      <c r="CQ169" s="24" t="str">
        <f t="shared" si="29"/>
        <v/>
      </c>
      <c r="CR169" s="25" t="str">
        <f t="shared" si="30"/>
        <v/>
      </c>
      <c r="CS169" s="24" t="str">
        <f t="shared" si="31"/>
        <v/>
      </c>
      <c r="CT169" s="25" t="str">
        <f t="shared" si="32"/>
        <v/>
      </c>
      <c r="CU169" s="24" t="e">
        <f>IF(AND(#REF!="",#REF!="",#REF!="",#REF!=""),"",SUM(#REF!,#REF!,#REF!,#REF!,#REF!))</f>
        <v>#REF!</v>
      </c>
      <c r="CV169" s="25" t="str">
        <f t="shared" si="33"/>
        <v/>
      </c>
      <c r="CW169" s="22" t="e">
        <f>IF(AND(#REF!="",#REF!="",#REF!="",#REF!=""),"",SUM(#REF!,#REF!,#REF!,#REF!))</f>
        <v>#REF!</v>
      </c>
      <c r="CX169" s="22" t="str">
        <f t="shared" si="34"/>
        <v/>
      </c>
    </row>
    <row r="170" spans="1:102">
      <c r="A170" s="233">
        <v>164</v>
      </c>
      <c r="B170" s="234"/>
      <c r="C170" s="235"/>
      <c r="D170" s="236"/>
      <c r="E170" s="237"/>
      <c r="F170" s="238"/>
      <c r="G170" s="238"/>
      <c r="H170" s="239"/>
      <c r="I170" s="240"/>
      <c r="J170" s="241"/>
      <c r="K170" s="242"/>
      <c r="L170" s="11"/>
      <c r="M170" s="7"/>
      <c r="N170" s="7"/>
      <c r="O170" s="7"/>
      <c r="P170" s="30"/>
      <c r="Q170" s="32"/>
      <c r="R170" s="371"/>
      <c r="S170" s="476"/>
      <c r="T170" s="477"/>
      <c r="U170" s="477"/>
      <c r="V170" s="7"/>
      <c r="W170" s="34"/>
      <c r="X170" s="32"/>
      <c r="Y170" s="371"/>
      <c r="Z170" s="11"/>
      <c r="AA170" s="7"/>
      <c r="AB170" s="7"/>
      <c r="AC170" s="7"/>
      <c r="AD170" s="30"/>
      <c r="AE170" s="32"/>
      <c r="AF170" s="7"/>
      <c r="AG170" s="478"/>
      <c r="AH170" s="32"/>
      <c r="AI170" s="32"/>
      <c r="AJ170" s="32"/>
      <c r="AK170" s="32"/>
      <c r="AL170" s="32"/>
      <c r="AM170" s="62"/>
      <c r="AN170" s="11"/>
      <c r="AO170" s="7"/>
      <c r="AP170" s="7"/>
      <c r="AQ170" s="7"/>
      <c r="AR170" s="7"/>
      <c r="AS170" s="7"/>
      <c r="AT170" s="371"/>
      <c r="AU170" s="11"/>
      <c r="AV170" s="7"/>
      <c r="AW170" s="7"/>
      <c r="AX170" s="7"/>
      <c r="AY170" s="7"/>
      <c r="AZ170" s="7"/>
      <c r="BA170" s="371"/>
      <c r="BB170" s="11"/>
      <c r="BC170" s="7"/>
      <c r="BD170" s="7"/>
      <c r="BE170" s="7"/>
      <c r="BF170" s="7"/>
      <c r="BG170" s="11"/>
      <c r="BH170" s="7"/>
      <c r="BI170" s="7"/>
      <c r="BJ170" s="7"/>
      <c r="BK170" s="371"/>
      <c r="BL170" s="11"/>
      <c r="BM170" s="7"/>
      <c r="BN170" s="7"/>
      <c r="BO170" s="7"/>
      <c r="BP170" s="7"/>
      <c r="BQ170" s="11" t="s">
        <v>210</v>
      </c>
      <c r="BR170" s="62" t="s">
        <v>210</v>
      </c>
      <c r="BS170" s="1"/>
      <c r="BT170" s="1"/>
      <c r="BU170" s="1"/>
      <c r="BV170" s="1"/>
      <c r="BW170" s="1"/>
      <c r="CI170" s="14"/>
      <c r="CJ170" s="24" t="str">
        <f t="shared" si="23"/>
        <v/>
      </c>
      <c r="CK170" s="25" t="str">
        <f t="shared" si="24"/>
        <v/>
      </c>
      <c r="CL170" s="25" t="str">
        <f t="shared" si="25"/>
        <v/>
      </c>
      <c r="CM170" s="24" t="str">
        <f t="shared" si="26"/>
        <v/>
      </c>
      <c r="CN170" s="25" t="str">
        <f t="shared" si="27"/>
        <v/>
      </c>
      <c r="CO170" s="24" t="e">
        <f>IF(AND(#REF!="",#REF!="",#REF!="",#REF!=""),"",SUM(#REF!,#REF!,#REF!,#REF!,#REF!))</f>
        <v>#REF!</v>
      </c>
      <c r="CP170" s="25" t="str">
        <f t="shared" si="28"/>
        <v/>
      </c>
      <c r="CQ170" s="24" t="str">
        <f t="shared" si="29"/>
        <v/>
      </c>
      <c r="CR170" s="25" t="str">
        <f t="shared" si="30"/>
        <v/>
      </c>
      <c r="CS170" s="24" t="str">
        <f t="shared" si="31"/>
        <v/>
      </c>
      <c r="CT170" s="25" t="str">
        <f t="shared" si="32"/>
        <v/>
      </c>
      <c r="CU170" s="24" t="e">
        <f>IF(AND(#REF!="",#REF!="",#REF!="",#REF!=""),"",SUM(#REF!,#REF!,#REF!,#REF!,#REF!))</f>
        <v>#REF!</v>
      </c>
      <c r="CV170" s="25" t="str">
        <f t="shared" si="33"/>
        <v/>
      </c>
      <c r="CW170" s="22" t="e">
        <f>IF(AND(#REF!="",#REF!="",#REF!="",#REF!=""),"",SUM(#REF!,#REF!,#REF!,#REF!))</f>
        <v>#REF!</v>
      </c>
      <c r="CX170" s="22" t="str">
        <f t="shared" si="34"/>
        <v/>
      </c>
    </row>
    <row r="171" spans="1:102">
      <c r="A171" s="233">
        <v>165</v>
      </c>
      <c r="B171" s="234"/>
      <c r="C171" s="235"/>
      <c r="D171" s="236"/>
      <c r="E171" s="237"/>
      <c r="F171" s="238"/>
      <c r="G171" s="238"/>
      <c r="H171" s="239"/>
      <c r="I171" s="240"/>
      <c r="J171" s="241"/>
      <c r="K171" s="242"/>
      <c r="L171" s="11"/>
      <c r="M171" s="7"/>
      <c r="N171" s="7"/>
      <c r="O171" s="7"/>
      <c r="P171" s="30"/>
      <c r="Q171" s="32"/>
      <c r="R171" s="371"/>
      <c r="S171" s="476"/>
      <c r="T171" s="477"/>
      <c r="U171" s="477"/>
      <c r="V171" s="7"/>
      <c r="W171" s="34"/>
      <c r="X171" s="32"/>
      <c r="Y171" s="371"/>
      <c r="Z171" s="11"/>
      <c r="AA171" s="7"/>
      <c r="AB171" s="7"/>
      <c r="AC171" s="7"/>
      <c r="AD171" s="30"/>
      <c r="AE171" s="32"/>
      <c r="AF171" s="7"/>
      <c r="AG171" s="478"/>
      <c r="AH171" s="32"/>
      <c r="AI171" s="32"/>
      <c r="AJ171" s="32"/>
      <c r="AK171" s="32"/>
      <c r="AL171" s="32"/>
      <c r="AM171" s="62"/>
      <c r="AN171" s="11"/>
      <c r="AO171" s="7"/>
      <c r="AP171" s="7"/>
      <c r="AQ171" s="7"/>
      <c r="AR171" s="7"/>
      <c r="AS171" s="7"/>
      <c r="AT171" s="371"/>
      <c r="AU171" s="11"/>
      <c r="AV171" s="7"/>
      <c r="AW171" s="7"/>
      <c r="AX171" s="7"/>
      <c r="AY171" s="7"/>
      <c r="AZ171" s="7"/>
      <c r="BA171" s="371"/>
      <c r="BB171" s="11"/>
      <c r="BC171" s="7"/>
      <c r="BD171" s="7"/>
      <c r="BE171" s="7"/>
      <c r="BF171" s="7"/>
      <c r="BG171" s="11"/>
      <c r="BH171" s="7"/>
      <c r="BI171" s="7"/>
      <c r="BJ171" s="7"/>
      <c r="BK171" s="371"/>
      <c r="BL171" s="11"/>
      <c r="BM171" s="7"/>
      <c r="BN171" s="7"/>
      <c r="BO171" s="7"/>
      <c r="BP171" s="7"/>
      <c r="BQ171" s="11" t="s">
        <v>210</v>
      </c>
      <c r="BR171" s="62" t="s">
        <v>210</v>
      </c>
      <c r="BS171" s="1"/>
      <c r="BT171" s="1"/>
      <c r="BU171" s="1"/>
      <c r="BV171" s="1"/>
      <c r="BW171" s="1"/>
      <c r="CI171" s="14"/>
      <c r="CJ171" s="24" t="str">
        <f t="shared" si="23"/>
        <v/>
      </c>
      <c r="CK171" s="25" t="str">
        <f t="shared" si="24"/>
        <v/>
      </c>
      <c r="CL171" s="25" t="str">
        <f t="shared" si="25"/>
        <v/>
      </c>
      <c r="CM171" s="24" t="str">
        <f t="shared" si="26"/>
        <v/>
      </c>
      <c r="CN171" s="25" t="str">
        <f t="shared" si="27"/>
        <v/>
      </c>
      <c r="CO171" s="24" t="e">
        <f>IF(AND(#REF!="",#REF!="",#REF!="",#REF!=""),"",SUM(#REF!,#REF!,#REF!,#REF!,#REF!))</f>
        <v>#REF!</v>
      </c>
      <c r="CP171" s="25" t="str">
        <f t="shared" si="28"/>
        <v/>
      </c>
      <c r="CQ171" s="24" t="str">
        <f t="shared" si="29"/>
        <v/>
      </c>
      <c r="CR171" s="25" t="str">
        <f t="shared" si="30"/>
        <v/>
      </c>
      <c r="CS171" s="24" t="str">
        <f t="shared" si="31"/>
        <v/>
      </c>
      <c r="CT171" s="25" t="str">
        <f t="shared" si="32"/>
        <v/>
      </c>
      <c r="CU171" s="24" t="e">
        <f>IF(AND(#REF!="",#REF!="",#REF!="",#REF!=""),"",SUM(#REF!,#REF!,#REF!,#REF!,#REF!))</f>
        <v>#REF!</v>
      </c>
      <c r="CV171" s="25" t="str">
        <f t="shared" si="33"/>
        <v/>
      </c>
      <c r="CW171" s="22" t="e">
        <f>IF(AND(#REF!="",#REF!="",#REF!="",#REF!=""),"",SUM(#REF!,#REF!,#REF!,#REF!))</f>
        <v>#REF!</v>
      </c>
      <c r="CX171" s="22" t="str">
        <f t="shared" si="34"/>
        <v/>
      </c>
    </row>
    <row r="172" spans="1:102">
      <c r="A172" s="233">
        <v>166</v>
      </c>
      <c r="B172" s="234"/>
      <c r="C172" s="235"/>
      <c r="D172" s="236"/>
      <c r="E172" s="237"/>
      <c r="F172" s="238"/>
      <c r="G172" s="238"/>
      <c r="H172" s="239"/>
      <c r="I172" s="240"/>
      <c r="J172" s="241"/>
      <c r="K172" s="242"/>
      <c r="L172" s="11"/>
      <c r="M172" s="7"/>
      <c r="N172" s="7"/>
      <c r="O172" s="7"/>
      <c r="P172" s="30"/>
      <c r="Q172" s="32"/>
      <c r="R172" s="371"/>
      <c r="S172" s="476"/>
      <c r="T172" s="477"/>
      <c r="U172" s="477"/>
      <c r="V172" s="7"/>
      <c r="W172" s="34"/>
      <c r="X172" s="32"/>
      <c r="Y172" s="371"/>
      <c r="Z172" s="11"/>
      <c r="AA172" s="7"/>
      <c r="AB172" s="7"/>
      <c r="AC172" s="7"/>
      <c r="AD172" s="30"/>
      <c r="AE172" s="32"/>
      <c r="AF172" s="7"/>
      <c r="AG172" s="478"/>
      <c r="AH172" s="32"/>
      <c r="AI172" s="32"/>
      <c r="AJ172" s="32"/>
      <c r="AK172" s="32"/>
      <c r="AL172" s="32"/>
      <c r="AM172" s="62"/>
      <c r="AN172" s="11"/>
      <c r="AO172" s="7"/>
      <c r="AP172" s="7"/>
      <c r="AQ172" s="7"/>
      <c r="AR172" s="7"/>
      <c r="AS172" s="7"/>
      <c r="AT172" s="371"/>
      <c r="AU172" s="11"/>
      <c r="AV172" s="7"/>
      <c r="AW172" s="7"/>
      <c r="AX172" s="7"/>
      <c r="AY172" s="7"/>
      <c r="AZ172" s="7"/>
      <c r="BA172" s="371"/>
      <c r="BB172" s="11"/>
      <c r="BC172" s="7"/>
      <c r="BD172" s="7"/>
      <c r="BE172" s="7"/>
      <c r="BF172" s="7"/>
      <c r="BG172" s="11"/>
      <c r="BH172" s="7"/>
      <c r="BI172" s="7"/>
      <c r="BJ172" s="7"/>
      <c r="BK172" s="371"/>
      <c r="BL172" s="11"/>
      <c r="BM172" s="7"/>
      <c r="BN172" s="7"/>
      <c r="BO172" s="7"/>
      <c r="BP172" s="7"/>
      <c r="BQ172" s="11" t="s">
        <v>210</v>
      </c>
      <c r="BR172" s="62" t="s">
        <v>210</v>
      </c>
      <c r="BS172" s="1"/>
      <c r="BT172" s="1"/>
      <c r="BU172" s="1"/>
      <c r="BV172" s="1"/>
      <c r="BW172" s="1"/>
      <c r="CI172" s="14"/>
      <c r="CJ172" s="24" t="str">
        <f t="shared" si="23"/>
        <v/>
      </c>
      <c r="CK172" s="25" t="str">
        <f t="shared" si="24"/>
        <v/>
      </c>
      <c r="CL172" s="25" t="str">
        <f t="shared" si="25"/>
        <v/>
      </c>
      <c r="CM172" s="24" t="str">
        <f t="shared" si="26"/>
        <v/>
      </c>
      <c r="CN172" s="25" t="str">
        <f t="shared" si="27"/>
        <v/>
      </c>
      <c r="CO172" s="24" t="e">
        <f>IF(AND(#REF!="",#REF!="",#REF!="",#REF!=""),"",SUM(#REF!,#REF!,#REF!,#REF!,#REF!))</f>
        <v>#REF!</v>
      </c>
      <c r="CP172" s="25" t="str">
        <f t="shared" si="28"/>
        <v/>
      </c>
      <c r="CQ172" s="24" t="str">
        <f t="shared" si="29"/>
        <v/>
      </c>
      <c r="CR172" s="25" t="str">
        <f t="shared" si="30"/>
        <v/>
      </c>
      <c r="CS172" s="24" t="str">
        <f t="shared" si="31"/>
        <v/>
      </c>
      <c r="CT172" s="25" t="str">
        <f t="shared" si="32"/>
        <v/>
      </c>
      <c r="CU172" s="24" t="e">
        <f>IF(AND(#REF!="",#REF!="",#REF!="",#REF!=""),"",SUM(#REF!,#REF!,#REF!,#REF!,#REF!))</f>
        <v>#REF!</v>
      </c>
      <c r="CV172" s="25" t="str">
        <f t="shared" si="33"/>
        <v/>
      </c>
      <c r="CW172" s="22" t="e">
        <f>IF(AND(#REF!="",#REF!="",#REF!="",#REF!=""),"",SUM(#REF!,#REF!,#REF!,#REF!))</f>
        <v>#REF!</v>
      </c>
      <c r="CX172" s="22" t="str">
        <f t="shared" si="34"/>
        <v/>
      </c>
    </row>
    <row r="173" spans="1:102">
      <c r="A173" s="233">
        <v>167</v>
      </c>
      <c r="B173" s="234"/>
      <c r="C173" s="235"/>
      <c r="D173" s="236"/>
      <c r="E173" s="237"/>
      <c r="F173" s="238"/>
      <c r="G173" s="238"/>
      <c r="H173" s="239"/>
      <c r="I173" s="240"/>
      <c r="J173" s="241"/>
      <c r="K173" s="242"/>
      <c r="L173" s="11"/>
      <c r="M173" s="7"/>
      <c r="N173" s="7"/>
      <c r="O173" s="7"/>
      <c r="P173" s="30"/>
      <c r="Q173" s="32"/>
      <c r="R173" s="371"/>
      <c r="S173" s="476"/>
      <c r="T173" s="477"/>
      <c r="U173" s="477"/>
      <c r="V173" s="7"/>
      <c r="W173" s="34"/>
      <c r="X173" s="32"/>
      <c r="Y173" s="371"/>
      <c r="Z173" s="11"/>
      <c r="AA173" s="7"/>
      <c r="AB173" s="7"/>
      <c r="AC173" s="7"/>
      <c r="AD173" s="30"/>
      <c r="AE173" s="32"/>
      <c r="AF173" s="7"/>
      <c r="AG173" s="478"/>
      <c r="AH173" s="32"/>
      <c r="AI173" s="32"/>
      <c r="AJ173" s="32"/>
      <c r="AK173" s="32"/>
      <c r="AL173" s="32"/>
      <c r="AM173" s="62"/>
      <c r="AN173" s="11"/>
      <c r="AO173" s="7"/>
      <c r="AP173" s="7"/>
      <c r="AQ173" s="7"/>
      <c r="AR173" s="7"/>
      <c r="AS173" s="7"/>
      <c r="AT173" s="371"/>
      <c r="AU173" s="11"/>
      <c r="AV173" s="7"/>
      <c r="AW173" s="7"/>
      <c r="AX173" s="7"/>
      <c r="AY173" s="7"/>
      <c r="AZ173" s="7"/>
      <c r="BA173" s="371"/>
      <c r="BB173" s="11"/>
      <c r="BC173" s="7"/>
      <c r="BD173" s="7"/>
      <c r="BE173" s="7"/>
      <c r="BF173" s="7"/>
      <c r="BG173" s="11"/>
      <c r="BH173" s="7"/>
      <c r="BI173" s="7"/>
      <c r="BJ173" s="7"/>
      <c r="BK173" s="371"/>
      <c r="BL173" s="11"/>
      <c r="BM173" s="7"/>
      <c r="BN173" s="7"/>
      <c r="BO173" s="7"/>
      <c r="BP173" s="7"/>
      <c r="BQ173" s="11" t="s">
        <v>210</v>
      </c>
      <c r="BR173" s="62" t="s">
        <v>210</v>
      </c>
      <c r="BS173" s="1"/>
      <c r="BT173" s="1"/>
      <c r="BU173" s="1"/>
      <c r="BV173" s="1"/>
      <c r="BW173" s="1"/>
      <c r="CI173" s="14"/>
      <c r="CJ173" s="24" t="str">
        <f t="shared" si="23"/>
        <v/>
      </c>
      <c r="CK173" s="25" t="str">
        <f t="shared" si="24"/>
        <v/>
      </c>
      <c r="CL173" s="25" t="str">
        <f t="shared" si="25"/>
        <v/>
      </c>
      <c r="CM173" s="24" t="str">
        <f t="shared" si="26"/>
        <v/>
      </c>
      <c r="CN173" s="25" t="str">
        <f t="shared" si="27"/>
        <v/>
      </c>
      <c r="CO173" s="24" t="e">
        <f>IF(AND(#REF!="",#REF!="",#REF!="",#REF!=""),"",SUM(#REF!,#REF!,#REF!,#REF!,#REF!))</f>
        <v>#REF!</v>
      </c>
      <c r="CP173" s="25" t="str">
        <f t="shared" si="28"/>
        <v/>
      </c>
      <c r="CQ173" s="24" t="str">
        <f t="shared" si="29"/>
        <v/>
      </c>
      <c r="CR173" s="25" t="str">
        <f t="shared" si="30"/>
        <v/>
      </c>
      <c r="CS173" s="24" t="str">
        <f t="shared" si="31"/>
        <v/>
      </c>
      <c r="CT173" s="25" t="str">
        <f t="shared" si="32"/>
        <v/>
      </c>
      <c r="CU173" s="24" t="e">
        <f>IF(AND(#REF!="",#REF!="",#REF!="",#REF!=""),"",SUM(#REF!,#REF!,#REF!,#REF!,#REF!))</f>
        <v>#REF!</v>
      </c>
      <c r="CV173" s="25" t="str">
        <f t="shared" si="33"/>
        <v/>
      </c>
      <c r="CW173" s="22" t="e">
        <f>IF(AND(#REF!="",#REF!="",#REF!="",#REF!=""),"",SUM(#REF!,#REF!,#REF!,#REF!))</f>
        <v>#REF!</v>
      </c>
      <c r="CX173" s="22" t="str">
        <f t="shared" si="34"/>
        <v/>
      </c>
    </row>
    <row r="174" spans="1:102">
      <c r="A174" s="233">
        <v>168</v>
      </c>
      <c r="B174" s="234"/>
      <c r="C174" s="235"/>
      <c r="D174" s="236"/>
      <c r="E174" s="237"/>
      <c r="F174" s="238"/>
      <c r="G174" s="238"/>
      <c r="H174" s="239"/>
      <c r="I174" s="240"/>
      <c r="J174" s="241"/>
      <c r="K174" s="242"/>
      <c r="L174" s="11"/>
      <c r="M174" s="7"/>
      <c r="N174" s="7"/>
      <c r="O174" s="7"/>
      <c r="P174" s="30"/>
      <c r="Q174" s="32"/>
      <c r="R174" s="371"/>
      <c r="S174" s="476"/>
      <c r="T174" s="477"/>
      <c r="U174" s="477"/>
      <c r="V174" s="7"/>
      <c r="W174" s="34"/>
      <c r="X174" s="32"/>
      <c r="Y174" s="371"/>
      <c r="Z174" s="11"/>
      <c r="AA174" s="7"/>
      <c r="AB174" s="7"/>
      <c r="AC174" s="7"/>
      <c r="AD174" s="30"/>
      <c r="AE174" s="32"/>
      <c r="AF174" s="7"/>
      <c r="AG174" s="478"/>
      <c r="AH174" s="32"/>
      <c r="AI174" s="32"/>
      <c r="AJ174" s="32"/>
      <c r="AK174" s="32"/>
      <c r="AL174" s="32"/>
      <c r="AM174" s="62"/>
      <c r="AN174" s="11"/>
      <c r="AO174" s="7"/>
      <c r="AP174" s="7"/>
      <c r="AQ174" s="7"/>
      <c r="AR174" s="7"/>
      <c r="AS174" s="7"/>
      <c r="AT174" s="371"/>
      <c r="AU174" s="11"/>
      <c r="AV174" s="7"/>
      <c r="AW174" s="7"/>
      <c r="AX174" s="7"/>
      <c r="AY174" s="7"/>
      <c r="AZ174" s="7"/>
      <c r="BA174" s="371"/>
      <c r="BB174" s="11"/>
      <c r="BC174" s="7"/>
      <c r="BD174" s="7"/>
      <c r="BE174" s="7"/>
      <c r="BF174" s="7"/>
      <c r="BG174" s="11"/>
      <c r="BH174" s="7"/>
      <c r="BI174" s="7"/>
      <c r="BJ174" s="7"/>
      <c r="BK174" s="371"/>
      <c r="BL174" s="11"/>
      <c r="BM174" s="7"/>
      <c r="BN174" s="7"/>
      <c r="BO174" s="7"/>
      <c r="BP174" s="7"/>
      <c r="BQ174" s="11" t="s">
        <v>210</v>
      </c>
      <c r="BR174" s="62" t="s">
        <v>210</v>
      </c>
      <c r="BS174" s="1"/>
      <c r="BT174" s="1"/>
      <c r="BU174" s="1"/>
      <c r="BV174" s="1"/>
      <c r="BW174" s="1"/>
      <c r="CI174" s="14"/>
      <c r="CJ174" s="24" t="str">
        <f t="shared" si="23"/>
        <v/>
      </c>
      <c r="CK174" s="25" t="str">
        <f t="shared" si="24"/>
        <v/>
      </c>
      <c r="CL174" s="25" t="str">
        <f t="shared" si="25"/>
        <v/>
      </c>
      <c r="CM174" s="24" t="str">
        <f t="shared" si="26"/>
        <v/>
      </c>
      <c r="CN174" s="25" t="str">
        <f t="shared" si="27"/>
        <v/>
      </c>
      <c r="CO174" s="24" t="e">
        <f>IF(AND(#REF!="",#REF!="",#REF!="",#REF!=""),"",SUM(#REF!,#REF!,#REF!,#REF!,#REF!))</f>
        <v>#REF!</v>
      </c>
      <c r="CP174" s="25" t="str">
        <f t="shared" si="28"/>
        <v/>
      </c>
      <c r="CQ174" s="24" t="str">
        <f t="shared" si="29"/>
        <v/>
      </c>
      <c r="CR174" s="25" t="str">
        <f t="shared" si="30"/>
        <v/>
      </c>
      <c r="CS174" s="24" t="str">
        <f t="shared" si="31"/>
        <v/>
      </c>
      <c r="CT174" s="25" t="str">
        <f t="shared" si="32"/>
        <v/>
      </c>
      <c r="CU174" s="24" t="e">
        <f>IF(AND(#REF!="",#REF!="",#REF!="",#REF!=""),"",SUM(#REF!,#REF!,#REF!,#REF!,#REF!))</f>
        <v>#REF!</v>
      </c>
      <c r="CV174" s="25" t="str">
        <f t="shared" si="33"/>
        <v/>
      </c>
      <c r="CW174" s="22" t="e">
        <f>IF(AND(#REF!="",#REF!="",#REF!="",#REF!=""),"",SUM(#REF!,#REF!,#REF!,#REF!))</f>
        <v>#REF!</v>
      </c>
      <c r="CX174" s="22" t="str">
        <f t="shared" si="34"/>
        <v/>
      </c>
    </row>
    <row r="175" spans="1:102">
      <c r="A175" s="233">
        <v>169</v>
      </c>
      <c r="B175" s="234"/>
      <c r="C175" s="235"/>
      <c r="D175" s="236"/>
      <c r="E175" s="237"/>
      <c r="F175" s="238"/>
      <c r="G175" s="238"/>
      <c r="H175" s="239"/>
      <c r="I175" s="240"/>
      <c r="J175" s="241"/>
      <c r="K175" s="242"/>
      <c r="L175" s="11"/>
      <c r="M175" s="7"/>
      <c r="N175" s="7"/>
      <c r="O175" s="7"/>
      <c r="P175" s="30"/>
      <c r="Q175" s="32"/>
      <c r="R175" s="371"/>
      <c r="S175" s="476"/>
      <c r="T175" s="477"/>
      <c r="U175" s="477"/>
      <c r="V175" s="7"/>
      <c r="W175" s="34"/>
      <c r="X175" s="32"/>
      <c r="Y175" s="371"/>
      <c r="Z175" s="11"/>
      <c r="AA175" s="7"/>
      <c r="AB175" s="7"/>
      <c r="AC175" s="7"/>
      <c r="AD175" s="30"/>
      <c r="AE175" s="32"/>
      <c r="AF175" s="7"/>
      <c r="AG175" s="478"/>
      <c r="AH175" s="32"/>
      <c r="AI175" s="32"/>
      <c r="AJ175" s="32"/>
      <c r="AK175" s="32"/>
      <c r="AL175" s="32"/>
      <c r="AM175" s="62"/>
      <c r="AN175" s="11"/>
      <c r="AO175" s="7"/>
      <c r="AP175" s="7"/>
      <c r="AQ175" s="7"/>
      <c r="AR175" s="7"/>
      <c r="AS175" s="7"/>
      <c r="AT175" s="371"/>
      <c r="AU175" s="11"/>
      <c r="AV175" s="7"/>
      <c r="AW175" s="7"/>
      <c r="AX175" s="7"/>
      <c r="AY175" s="7"/>
      <c r="AZ175" s="7"/>
      <c r="BA175" s="371"/>
      <c r="BB175" s="11"/>
      <c r="BC175" s="7"/>
      <c r="BD175" s="7"/>
      <c r="BE175" s="7"/>
      <c r="BF175" s="7"/>
      <c r="BG175" s="11"/>
      <c r="BH175" s="7"/>
      <c r="BI175" s="7"/>
      <c r="BJ175" s="7"/>
      <c r="BK175" s="371"/>
      <c r="BL175" s="11"/>
      <c r="BM175" s="7"/>
      <c r="BN175" s="7"/>
      <c r="BO175" s="7"/>
      <c r="BP175" s="7"/>
      <c r="BQ175" s="11" t="s">
        <v>210</v>
      </c>
      <c r="BR175" s="62" t="s">
        <v>210</v>
      </c>
      <c r="BS175" s="1"/>
      <c r="BT175" s="1"/>
      <c r="BU175" s="1"/>
      <c r="BV175" s="1"/>
      <c r="BW175" s="1"/>
      <c r="CI175" s="14"/>
      <c r="CJ175" s="24" t="str">
        <f t="shared" si="23"/>
        <v/>
      </c>
      <c r="CK175" s="25" t="str">
        <f t="shared" si="24"/>
        <v/>
      </c>
      <c r="CL175" s="25" t="str">
        <f t="shared" si="25"/>
        <v/>
      </c>
      <c r="CM175" s="24" t="str">
        <f t="shared" si="26"/>
        <v/>
      </c>
      <c r="CN175" s="25" t="str">
        <f t="shared" si="27"/>
        <v/>
      </c>
      <c r="CO175" s="24" t="e">
        <f>IF(AND(#REF!="",#REF!="",#REF!="",#REF!=""),"",SUM(#REF!,#REF!,#REF!,#REF!,#REF!))</f>
        <v>#REF!</v>
      </c>
      <c r="CP175" s="25" t="str">
        <f t="shared" si="28"/>
        <v/>
      </c>
      <c r="CQ175" s="24" t="str">
        <f t="shared" si="29"/>
        <v/>
      </c>
      <c r="CR175" s="25" t="str">
        <f t="shared" si="30"/>
        <v/>
      </c>
      <c r="CS175" s="24" t="str">
        <f t="shared" si="31"/>
        <v/>
      </c>
      <c r="CT175" s="25" t="str">
        <f t="shared" si="32"/>
        <v/>
      </c>
      <c r="CU175" s="24" t="e">
        <f>IF(AND(#REF!="",#REF!="",#REF!="",#REF!=""),"",SUM(#REF!,#REF!,#REF!,#REF!,#REF!))</f>
        <v>#REF!</v>
      </c>
      <c r="CV175" s="25" t="str">
        <f t="shared" si="33"/>
        <v/>
      </c>
      <c r="CW175" s="22" t="e">
        <f>IF(AND(#REF!="",#REF!="",#REF!="",#REF!=""),"",SUM(#REF!,#REF!,#REF!,#REF!))</f>
        <v>#REF!</v>
      </c>
      <c r="CX175" s="22" t="str">
        <f t="shared" si="34"/>
        <v/>
      </c>
    </row>
    <row r="176" spans="1:102">
      <c r="A176" s="233">
        <v>170</v>
      </c>
      <c r="B176" s="234"/>
      <c r="C176" s="235"/>
      <c r="D176" s="236"/>
      <c r="E176" s="237"/>
      <c r="F176" s="238"/>
      <c r="G176" s="238"/>
      <c r="H176" s="239"/>
      <c r="I176" s="240"/>
      <c r="J176" s="241"/>
      <c r="K176" s="242"/>
      <c r="L176" s="11"/>
      <c r="M176" s="7"/>
      <c r="N176" s="7"/>
      <c r="O176" s="7"/>
      <c r="P176" s="30"/>
      <c r="Q176" s="32"/>
      <c r="R176" s="371"/>
      <c r="S176" s="476"/>
      <c r="T176" s="477"/>
      <c r="U176" s="477"/>
      <c r="V176" s="7"/>
      <c r="W176" s="34"/>
      <c r="X176" s="32"/>
      <c r="Y176" s="371"/>
      <c r="Z176" s="11"/>
      <c r="AA176" s="7"/>
      <c r="AB176" s="7"/>
      <c r="AC176" s="7"/>
      <c r="AD176" s="30"/>
      <c r="AE176" s="32"/>
      <c r="AF176" s="7"/>
      <c r="AG176" s="478"/>
      <c r="AH176" s="32"/>
      <c r="AI176" s="32"/>
      <c r="AJ176" s="32"/>
      <c r="AK176" s="32"/>
      <c r="AL176" s="32"/>
      <c r="AM176" s="62"/>
      <c r="AN176" s="11"/>
      <c r="AO176" s="7"/>
      <c r="AP176" s="7"/>
      <c r="AQ176" s="7"/>
      <c r="AR176" s="7"/>
      <c r="AS176" s="7"/>
      <c r="AT176" s="371"/>
      <c r="AU176" s="11"/>
      <c r="AV176" s="7"/>
      <c r="AW176" s="7"/>
      <c r="AX176" s="7"/>
      <c r="AY176" s="7"/>
      <c r="AZ176" s="7"/>
      <c r="BA176" s="371"/>
      <c r="BB176" s="11"/>
      <c r="BC176" s="7"/>
      <c r="BD176" s="7"/>
      <c r="BE176" s="7"/>
      <c r="BF176" s="7"/>
      <c r="BG176" s="11"/>
      <c r="BH176" s="7"/>
      <c r="BI176" s="7"/>
      <c r="BJ176" s="7"/>
      <c r="BK176" s="371"/>
      <c r="BL176" s="11"/>
      <c r="BM176" s="7"/>
      <c r="BN176" s="7"/>
      <c r="BO176" s="7"/>
      <c r="BP176" s="7"/>
      <c r="BQ176" s="11" t="s">
        <v>210</v>
      </c>
      <c r="BR176" s="62" t="s">
        <v>210</v>
      </c>
      <c r="BS176" s="1"/>
      <c r="BT176" s="1"/>
      <c r="BU176" s="1"/>
      <c r="BV176" s="1"/>
      <c r="BW176" s="1"/>
      <c r="CI176" s="14"/>
      <c r="CJ176" s="24" t="str">
        <f t="shared" si="23"/>
        <v/>
      </c>
      <c r="CK176" s="25" t="str">
        <f t="shared" si="24"/>
        <v/>
      </c>
      <c r="CL176" s="25" t="str">
        <f t="shared" si="25"/>
        <v/>
      </c>
      <c r="CM176" s="24" t="str">
        <f t="shared" si="26"/>
        <v/>
      </c>
      <c r="CN176" s="25" t="str">
        <f t="shared" si="27"/>
        <v/>
      </c>
      <c r="CO176" s="24" t="e">
        <f>IF(AND(#REF!="",#REF!="",#REF!="",#REF!=""),"",SUM(#REF!,#REF!,#REF!,#REF!,#REF!))</f>
        <v>#REF!</v>
      </c>
      <c r="CP176" s="25" t="str">
        <f t="shared" si="28"/>
        <v/>
      </c>
      <c r="CQ176" s="24" t="str">
        <f t="shared" si="29"/>
        <v/>
      </c>
      <c r="CR176" s="25" t="str">
        <f t="shared" si="30"/>
        <v/>
      </c>
      <c r="CS176" s="24" t="str">
        <f t="shared" si="31"/>
        <v/>
      </c>
      <c r="CT176" s="25" t="str">
        <f t="shared" si="32"/>
        <v/>
      </c>
      <c r="CU176" s="24" t="e">
        <f>IF(AND(#REF!="",#REF!="",#REF!="",#REF!=""),"",SUM(#REF!,#REF!,#REF!,#REF!,#REF!))</f>
        <v>#REF!</v>
      </c>
      <c r="CV176" s="25" t="str">
        <f t="shared" si="33"/>
        <v/>
      </c>
      <c r="CW176" s="22" t="e">
        <f>IF(AND(#REF!="",#REF!="",#REF!="",#REF!=""),"",SUM(#REF!,#REF!,#REF!,#REF!))</f>
        <v>#REF!</v>
      </c>
      <c r="CX176" s="22" t="str">
        <f t="shared" si="34"/>
        <v/>
      </c>
    </row>
    <row r="177" spans="1:102">
      <c r="A177" s="233">
        <v>171</v>
      </c>
      <c r="B177" s="234"/>
      <c r="C177" s="235"/>
      <c r="D177" s="236"/>
      <c r="E177" s="237"/>
      <c r="F177" s="238"/>
      <c r="G177" s="238"/>
      <c r="H177" s="239"/>
      <c r="I177" s="240"/>
      <c r="J177" s="241"/>
      <c r="K177" s="242"/>
      <c r="L177" s="11"/>
      <c r="M177" s="7"/>
      <c r="N177" s="7"/>
      <c r="O177" s="7"/>
      <c r="P177" s="30"/>
      <c r="Q177" s="32"/>
      <c r="R177" s="371"/>
      <c r="S177" s="476"/>
      <c r="T177" s="477"/>
      <c r="U177" s="477"/>
      <c r="V177" s="7"/>
      <c r="W177" s="34"/>
      <c r="X177" s="32"/>
      <c r="Y177" s="371"/>
      <c r="Z177" s="11"/>
      <c r="AA177" s="7"/>
      <c r="AB177" s="7"/>
      <c r="AC177" s="7"/>
      <c r="AD177" s="30"/>
      <c r="AE177" s="32"/>
      <c r="AF177" s="7"/>
      <c r="AG177" s="478"/>
      <c r="AH177" s="32"/>
      <c r="AI177" s="32"/>
      <c r="AJ177" s="32"/>
      <c r="AK177" s="32"/>
      <c r="AL177" s="32"/>
      <c r="AM177" s="62"/>
      <c r="AN177" s="11"/>
      <c r="AO177" s="7"/>
      <c r="AP177" s="7"/>
      <c r="AQ177" s="7"/>
      <c r="AR177" s="7"/>
      <c r="AS177" s="7"/>
      <c r="AT177" s="371"/>
      <c r="AU177" s="11"/>
      <c r="AV177" s="7"/>
      <c r="AW177" s="7"/>
      <c r="AX177" s="7"/>
      <c r="AY177" s="7"/>
      <c r="AZ177" s="7"/>
      <c r="BA177" s="371"/>
      <c r="BB177" s="11"/>
      <c r="BC177" s="7"/>
      <c r="BD177" s="7"/>
      <c r="BE177" s="7"/>
      <c r="BF177" s="7"/>
      <c r="BG177" s="11"/>
      <c r="BH177" s="7"/>
      <c r="BI177" s="7"/>
      <c r="BJ177" s="7"/>
      <c r="BK177" s="371"/>
      <c r="BL177" s="11"/>
      <c r="BM177" s="7"/>
      <c r="BN177" s="7"/>
      <c r="BO177" s="7"/>
      <c r="BP177" s="7"/>
      <c r="BQ177" s="11" t="s">
        <v>210</v>
      </c>
      <c r="BR177" s="62" t="s">
        <v>210</v>
      </c>
      <c r="BS177" s="1"/>
      <c r="BT177" s="1"/>
      <c r="BU177" s="1"/>
      <c r="BV177" s="1"/>
      <c r="BW177" s="1"/>
      <c r="CI177" s="14"/>
      <c r="CJ177" s="24" t="str">
        <f t="shared" si="23"/>
        <v/>
      </c>
      <c r="CK177" s="25" t="str">
        <f t="shared" si="24"/>
        <v/>
      </c>
      <c r="CL177" s="25" t="str">
        <f t="shared" si="25"/>
        <v/>
      </c>
      <c r="CM177" s="24" t="str">
        <f t="shared" si="26"/>
        <v/>
      </c>
      <c r="CN177" s="25" t="str">
        <f t="shared" si="27"/>
        <v/>
      </c>
      <c r="CO177" s="24" t="e">
        <f>IF(AND(#REF!="",#REF!="",#REF!="",#REF!=""),"",SUM(#REF!,#REF!,#REF!,#REF!,#REF!))</f>
        <v>#REF!</v>
      </c>
      <c r="CP177" s="25" t="str">
        <f t="shared" si="28"/>
        <v/>
      </c>
      <c r="CQ177" s="24" t="str">
        <f t="shared" si="29"/>
        <v/>
      </c>
      <c r="CR177" s="25" t="str">
        <f t="shared" si="30"/>
        <v/>
      </c>
      <c r="CS177" s="24" t="str">
        <f t="shared" si="31"/>
        <v/>
      </c>
      <c r="CT177" s="25" t="str">
        <f t="shared" si="32"/>
        <v/>
      </c>
      <c r="CU177" s="24" t="e">
        <f>IF(AND(#REF!="",#REF!="",#REF!="",#REF!=""),"",SUM(#REF!,#REF!,#REF!,#REF!,#REF!))</f>
        <v>#REF!</v>
      </c>
      <c r="CV177" s="25" t="str">
        <f t="shared" si="33"/>
        <v/>
      </c>
      <c r="CW177" s="22" t="e">
        <f>IF(AND(#REF!="",#REF!="",#REF!="",#REF!=""),"",SUM(#REF!,#REF!,#REF!,#REF!))</f>
        <v>#REF!</v>
      </c>
      <c r="CX177" s="22" t="str">
        <f t="shared" si="34"/>
        <v/>
      </c>
    </row>
    <row r="178" spans="1:102">
      <c r="A178" s="233">
        <v>172</v>
      </c>
      <c r="B178" s="234"/>
      <c r="C178" s="235"/>
      <c r="D178" s="236"/>
      <c r="E178" s="237"/>
      <c r="F178" s="238"/>
      <c r="G178" s="238"/>
      <c r="H178" s="239"/>
      <c r="I178" s="240"/>
      <c r="J178" s="241"/>
      <c r="K178" s="242"/>
      <c r="L178" s="11"/>
      <c r="M178" s="7"/>
      <c r="N178" s="7"/>
      <c r="O178" s="7"/>
      <c r="P178" s="30"/>
      <c r="Q178" s="32"/>
      <c r="R178" s="371"/>
      <c r="S178" s="476"/>
      <c r="T178" s="477"/>
      <c r="U178" s="477"/>
      <c r="V178" s="7"/>
      <c r="W178" s="34"/>
      <c r="X178" s="32"/>
      <c r="Y178" s="371"/>
      <c r="Z178" s="11"/>
      <c r="AA178" s="7"/>
      <c r="AB178" s="7"/>
      <c r="AC178" s="7"/>
      <c r="AD178" s="30"/>
      <c r="AE178" s="32"/>
      <c r="AF178" s="7"/>
      <c r="AG178" s="478"/>
      <c r="AH178" s="32"/>
      <c r="AI178" s="32"/>
      <c r="AJ178" s="32"/>
      <c r="AK178" s="32"/>
      <c r="AL178" s="32"/>
      <c r="AM178" s="62"/>
      <c r="AN178" s="11"/>
      <c r="AO178" s="7"/>
      <c r="AP178" s="7"/>
      <c r="AQ178" s="7"/>
      <c r="AR178" s="7"/>
      <c r="AS178" s="7"/>
      <c r="AT178" s="371"/>
      <c r="AU178" s="11"/>
      <c r="AV178" s="7"/>
      <c r="AW178" s="7"/>
      <c r="AX178" s="7"/>
      <c r="AY178" s="7"/>
      <c r="AZ178" s="7"/>
      <c r="BA178" s="371"/>
      <c r="BB178" s="11"/>
      <c r="BC178" s="7"/>
      <c r="BD178" s="7"/>
      <c r="BE178" s="7"/>
      <c r="BF178" s="7"/>
      <c r="BG178" s="11"/>
      <c r="BH178" s="7"/>
      <c r="BI178" s="7"/>
      <c r="BJ178" s="7"/>
      <c r="BK178" s="371"/>
      <c r="BL178" s="11"/>
      <c r="BM178" s="7"/>
      <c r="BN178" s="7"/>
      <c r="BO178" s="7"/>
      <c r="BP178" s="7"/>
      <c r="BQ178" s="11" t="s">
        <v>210</v>
      </c>
      <c r="BR178" s="62" t="s">
        <v>210</v>
      </c>
      <c r="BS178" s="1"/>
      <c r="BT178" s="1"/>
      <c r="BU178" s="1"/>
      <c r="BV178" s="1"/>
      <c r="BW178" s="1"/>
      <c r="CI178" s="14"/>
      <c r="CJ178" s="24" t="str">
        <f t="shared" si="23"/>
        <v/>
      </c>
      <c r="CK178" s="25" t="str">
        <f t="shared" si="24"/>
        <v/>
      </c>
      <c r="CL178" s="25" t="str">
        <f t="shared" si="25"/>
        <v/>
      </c>
      <c r="CM178" s="24" t="str">
        <f t="shared" si="26"/>
        <v/>
      </c>
      <c r="CN178" s="25" t="str">
        <f t="shared" si="27"/>
        <v/>
      </c>
      <c r="CO178" s="24" t="e">
        <f>IF(AND(#REF!="",#REF!="",#REF!="",#REF!=""),"",SUM(#REF!,#REF!,#REF!,#REF!,#REF!))</f>
        <v>#REF!</v>
      </c>
      <c r="CP178" s="25" t="str">
        <f t="shared" si="28"/>
        <v/>
      </c>
      <c r="CQ178" s="24" t="str">
        <f t="shared" si="29"/>
        <v/>
      </c>
      <c r="CR178" s="25" t="str">
        <f t="shared" si="30"/>
        <v/>
      </c>
      <c r="CS178" s="24" t="str">
        <f t="shared" si="31"/>
        <v/>
      </c>
      <c r="CT178" s="25" t="str">
        <f t="shared" si="32"/>
        <v/>
      </c>
      <c r="CU178" s="24" t="e">
        <f>IF(AND(#REF!="",#REF!="",#REF!="",#REF!=""),"",SUM(#REF!,#REF!,#REF!,#REF!,#REF!))</f>
        <v>#REF!</v>
      </c>
      <c r="CV178" s="25" t="str">
        <f t="shared" si="33"/>
        <v/>
      </c>
      <c r="CW178" s="22" t="e">
        <f>IF(AND(#REF!="",#REF!="",#REF!="",#REF!=""),"",SUM(#REF!,#REF!,#REF!,#REF!))</f>
        <v>#REF!</v>
      </c>
      <c r="CX178" s="22" t="str">
        <f t="shared" si="34"/>
        <v/>
      </c>
    </row>
    <row r="179" spans="1:102">
      <c r="A179" s="233">
        <v>173</v>
      </c>
      <c r="B179" s="234"/>
      <c r="C179" s="235"/>
      <c r="D179" s="236"/>
      <c r="E179" s="237"/>
      <c r="F179" s="238"/>
      <c r="G179" s="238"/>
      <c r="H179" s="239"/>
      <c r="I179" s="240"/>
      <c r="J179" s="241"/>
      <c r="K179" s="242"/>
      <c r="L179" s="11"/>
      <c r="M179" s="7"/>
      <c r="N179" s="7"/>
      <c r="O179" s="7"/>
      <c r="P179" s="30"/>
      <c r="Q179" s="32"/>
      <c r="R179" s="371"/>
      <c r="S179" s="476"/>
      <c r="T179" s="477"/>
      <c r="U179" s="477"/>
      <c r="V179" s="7"/>
      <c r="W179" s="34"/>
      <c r="X179" s="32"/>
      <c r="Y179" s="371"/>
      <c r="Z179" s="11"/>
      <c r="AA179" s="7"/>
      <c r="AB179" s="7"/>
      <c r="AC179" s="7"/>
      <c r="AD179" s="30"/>
      <c r="AE179" s="32"/>
      <c r="AF179" s="7"/>
      <c r="AG179" s="478"/>
      <c r="AH179" s="32"/>
      <c r="AI179" s="32"/>
      <c r="AJ179" s="32"/>
      <c r="AK179" s="32"/>
      <c r="AL179" s="32"/>
      <c r="AM179" s="62"/>
      <c r="AN179" s="11"/>
      <c r="AO179" s="7"/>
      <c r="AP179" s="7"/>
      <c r="AQ179" s="7"/>
      <c r="AR179" s="7"/>
      <c r="AS179" s="7"/>
      <c r="AT179" s="371"/>
      <c r="AU179" s="11"/>
      <c r="AV179" s="7"/>
      <c r="AW179" s="7"/>
      <c r="AX179" s="7"/>
      <c r="AY179" s="7"/>
      <c r="AZ179" s="7"/>
      <c r="BA179" s="371"/>
      <c r="BB179" s="11"/>
      <c r="BC179" s="7"/>
      <c r="BD179" s="7"/>
      <c r="BE179" s="7"/>
      <c r="BF179" s="7"/>
      <c r="BG179" s="11"/>
      <c r="BH179" s="7"/>
      <c r="BI179" s="7"/>
      <c r="BJ179" s="7"/>
      <c r="BK179" s="371"/>
      <c r="BL179" s="11"/>
      <c r="BM179" s="7"/>
      <c r="BN179" s="7"/>
      <c r="BO179" s="7"/>
      <c r="BP179" s="7"/>
      <c r="BQ179" s="11" t="s">
        <v>210</v>
      </c>
      <c r="BR179" s="62" t="s">
        <v>210</v>
      </c>
      <c r="BS179" s="1"/>
      <c r="BT179" s="1"/>
      <c r="BU179" s="1"/>
      <c r="BV179" s="1"/>
      <c r="BW179" s="1"/>
      <c r="CI179" s="14"/>
      <c r="CJ179" s="24" t="str">
        <f t="shared" si="23"/>
        <v/>
      </c>
      <c r="CK179" s="25" t="str">
        <f t="shared" si="24"/>
        <v/>
      </c>
      <c r="CL179" s="25" t="str">
        <f t="shared" si="25"/>
        <v/>
      </c>
      <c r="CM179" s="24" t="str">
        <f t="shared" si="26"/>
        <v/>
      </c>
      <c r="CN179" s="25" t="str">
        <f t="shared" si="27"/>
        <v/>
      </c>
      <c r="CO179" s="24" t="e">
        <f>IF(AND(#REF!="",#REF!="",#REF!="",#REF!=""),"",SUM(#REF!,#REF!,#REF!,#REF!,#REF!))</f>
        <v>#REF!</v>
      </c>
      <c r="CP179" s="25" t="str">
        <f t="shared" si="28"/>
        <v/>
      </c>
      <c r="CQ179" s="24" t="str">
        <f t="shared" si="29"/>
        <v/>
      </c>
      <c r="CR179" s="25" t="str">
        <f t="shared" si="30"/>
        <v/>
      </c>
      <c r="CS179" s="24" t="str">
        <f t="shared" si="31"/>
        <v/>
      </c>
      <c r="CT179" s="25" t="str">
        <f t="shared" si="32"/>
        <v/>
      </c>
      <c r="CU179" s="24" t="e">
        <f>IF(AND(#REF!="",#REF!="",#REF!="",#REF!=""),"",SUM(#REF!,#REF!,#REF!,#REF!,#REF!))</f>
        <v>#REF!</v>
      </c>
      <c r="CV179" s="25" t="str">
        <f t="shared" si="33"/>
        <v/>
      </c>
      <c r="CW179" s="22" t="e">
        <f>IF(AND(#REF!="",#REF!="",#REF!="",#REF!=""),"",SUM(#REF!,#REF!,#REF!,#REF!))</f>
        <v>#REF!</v>
      </c>
      <c r="CX179" s="22" t="str">
        <f t="shared" si="34"/>
        <v/>
      </c>
    </row>
    <row r="180" spans="1:102">
      <c r="A180" s="233">
        <v>174</v>
      </c>
      <c r="B180" s="234"/>
      <c r="C180" s="235"/>
      <c r="D180" s="236"/>
      <c r="E180" s="237"/>
      <c r="F180" s="238"/>
      <c r="G180" s="238"/>
      <c r="H180" s="239"/>
      <c r="I180" s="240"/>
      <c r="J180" s="241"/>
      <c r="K180" s="242"/>
      <c r="L180" s="11"/>
      <c r="M180" s="7"/>
      <c r="N180" s="7"/>
      <c r="O180" s="7"/>
      <c r="P180" s="30"/>
      <c r="Q180" s="32"/>
      <c r="R180" s="371"/>
      <c r="S180" s="476"/>
      <c r="T180" s="477"/>
      <c r="U180" s="477"/>
      <c r="V180" s="7"/>
      <c r="W180" s="34"/>
      <c r="X180" s="32"/>
      <c r="Y180" s="371"/>
      <c r="Z180" s="11"/>
      <c r="AA180" s="7"/>
      <c r="AB180" s="7"/>
      <c r="AC180" s="7"/>
      <c r="AD180" s="30"/>
      <c r="AE180" s="32"/>
      <c r="AF180" s="7"/>
      <c r="AG180" s="478"/>
      <c r="AH180" s="32"/>
      <c r="AI180" s="32"/>
      <c r="AJ180" s="32"/>
      <c r="AK180" s="32"/>
      <c r="AL180" s="32"/>
      <c r="AM180" s="62"/>
      <c r="AN180" s="11"/>
      <c r="AO180" s="7"/>
      <c r="AP180" s="7"/>
      <c r="AQ180" s="7"/>
      <c r="AR180" s="7"/>
      <c r="AS180" s="7"/>
      <c r="AT180" s="371"/>
      <c r="AU180" s="11"/>
      <c r="AV180" s="7"/>
      <c r="AW180" s="7"/>
      <c r="AX180" s="7"/>
      <c r="AY180" s="7"/>
      <c r="AZ180" s="7"/>
      <c r="BA180" s="371"/>
      <c r="BB180" s="11"/>
      <c r="BC180" s="7"/>
      <c r="BD180" s="7"/>
      <c r="BE180" s="7"/>
      <c r="BF180" s="7"/>
      <c r="BG180" s="11"/>
      <c r="BH180" s="7"/>
      <c r="BI180" s="7"/>
      <c r="BJ180" s="7"/>
      <c r="BK180" s="371"/>
      <c r="BL180" s="11"/>
      <c r="BM180" s="7"/>
      <c r="BN180" s="7"/>
      <c r="BO180" s="7"/>
      <c r="BP180" s="7"/>
      <c r="BQ180" s="11" t="s">
        <v>210</v>
      </c>
      <c r="BR180" s="62" t="s">
        <v>210</v>
      </c>
      <c r="BS180" s="1"/>
      <c r="BT180" s="1"/>
      <c r="BU180" s="1"/>
      <c r="BV180" s="1"/>
      <c r="BW180" s="1"/>
      <c r="CI180" s="14"/>
      <c r="CJ180" s="24" t="str">
        <f t="shared" si="23"/>
        <v/>
      </c>
      <c r="CK180" s="25" t="str">
        <f t="shared" si="24"/>
        <v/>
      </c>
      <c r="CL180" s="25" t="str">
        <f t="shared" si="25"/>
        <v/>
      </c>
      <c r="CM180" s="24" t="str">
        <f t="shared" si="26"/>
        <v/>
      </c>
      <c r="CN180" s="25" t="str">
        <f t="shared" si="27"/>
        <v/>
      </c>
      <c r="CO180" s="24" t="e">
        <f>IF(AND(#REF!="",#REF!="",#REF!="",#REF!=""),"",SUM(#REF!,#REF!,#REF!,#REF!,#REF!))</f>
        <v>#REF!</v>
      </c>
      <c r="CP180" s="25" t="str">
        <f t="shared" si="28"/>
        <v/>
      </c>
      <c r="CQ180" s="24" t="str">
        <f t="shared" si="29"/>
        <v/>
      </c>
      <c r="CR180" s="25" t="str">
        <f t="shared" si="30"/>
        <v/>
      </c>
      <c r="CS180" s="24" t="str">
        <f t="shared" si="31"/>
        <v/>
      </c>
      <c r="CT180" s="25" t="str">
        <f t="shared" si="32"/>
        <v/>
      </c>
      <c r="CU180" s="24" t="e">
        <f>IF(AND(#REF!="",#REF!="",#REF!="",#REF!=""),"",SUM(#REF!,#REF!,#REF!,#REF!,#REF!))</f>
        <v>#REF!</v>
      </c>
      <c r="CV180" s="25" t="str">
        <f t="shared" si="33"/>
        <v/>
      </c>
      <c r="CW180" s="22" t="e">
        <f>IF(AND(#REF!="",#REF!="",#REF!="",#REF!=""),"",SUM(#REF!,#REF!,#REF!,#REF!))</f>
        <v>#REF!</v>
      </c>
      <c r="CX180" s="22" t="str">
        <f t="shared" si="34"/>
        <v/>
      </c>
    </row>
    <row r="181" spans="1:102">
      <c r="A181" s="233">
        <v>175</v>
      </c>
      <c r="B181" s="234"/>
      <c r="C181" s="235"/>
      <c r="D181" s="236"/>
      <c r="E181" s="237"/>
      <c r="F181" s="238"/>
      <c r="G181" s="238"/>
      <c r="H181" s="239"/>
      <c r="I181" s="240"/>
      <c r="J181" s="241"/>
      <c r="K181" s="242"/>
      <c r="L181" s="11"/>
      <c r="M181" s="7"/>
      <c r="N181" s="7"/>
      <c r="O181" s="7"/>
      <c r="P181" s="30"/>
      <c r="Q181" s="32"/>
      <c r="R181" s="371"/>
      <c r="S181" s="476"/>
      <c r="T181" s="477"/>
      <c r="U181" s="477"/>
      <c r="V181" s="7"/>
      <c r="W181" s="34"/>
      <c r="X181" s="32"/>
      <c r="Y181" s="371"/>
      <c r="Z181" s="11"/>
      <c r="AA181" s="7"/>
      <c r="AB181" s="7"/>
      <c r="AC181" s="7"/>
      <c r="AD181" s="30"/>
      <c r="AE181" s="32"/>
      <c r="AF181" s="7"/>
      <c r="AG181" s="478"/>
      <c r="AH181" s="32"/>
      <c r="AI181" s="32"/>
      <c r="AJ181" s="32"/>
      <c r="AK181" s="32"/>
      <c r="AL181" s="32"/>
      <c r="AM181" s="62"/>
      <c r="AN181" s="11"/>
      <c r="AO181" s="7"/>
      <c r="AP181" s="7"/>
      <c r="AQ181" s="7"/>
      <c r="AR181" s="7"/>
      <c r="AS181" s="7"/>
      <c r="AT181" s="371"/>
      <c r="AU181" s="11"/>
      <c r="AV181" s="7"/>
      <c r="AW181" s="7"/>
      <c r="AX181" s="7"/>
      <c r="AY181" s="7"/>
      <c r="AZ181" s="7"/>
      <c r="BA181" s="371"/>
      <c r="BB181" s="11"/>
      <c r="BC181" s="7"/>
      <c r="BD181" s="7"/>
      <c r="BE181" s="7"/>
      <c r="BF181" s="7"/>
      <c r="BG181" s="11"/>
      <c r="BH181" s="7"/>
      <c r="BI181" s="7"/>
      <c r="BJ181" s="7"/>
      <c r="BK181" s="371"/>
      <c r="BL181" s="11"/>
      <c r="BM181" s="7"/>
      <c r="BN181" s="7"/>
      <c r="BO181" s="7"/>
      <c r="BP181" s="7"/>
      <c r="BQ181" s="11" t="s">
        <v>210</v>
      </c>
      <c r="BR181" s="62" t="s">
        <v>210</v>
      </c>
      <c r="BS181" s="1"/>
      <c r="BT181" s="1"/>
      <c r="BU181" s="1"/>
      <c r="BV181" s="1"/>
      <c r="BW181" s="1"/>
      <c r="CI181" s="14"/>
      <c r="CJ181" s="24" t="str">
        <f t="shared" si="23"/>
        <v/>
      </c>
      <c r="CK181" s="25" t="str">
        <f t="shared" si="24"/>
        <v/>
      </c>
      <c r="CL181" s="25" t="str">
        <f t="shared" si="25"/>
        <v/>
      </c>
      <c r="CM181" s="24" t="str">
        <f t="shared" si="26"/>
        <v/>
      </c>
      <c r="CN181" s="25" t="str">
        <f t="shared" si="27"/>
        <v/>
      </c>
      <c r="CO181" s="24" t="e">
        <f>IF(AND(#REF!="",#REF!="",#REF!="",#REF!=""),"",SUM(#REF!,#REF!,#REF!,#REF!,#REF!))</f>
        <v>#REF!</v>
      </c>
      <c r="CP181" s="25" t="str">
        <f t="shared" si="28"/>
        <v/>
      </c>
      <c r="CQ181" s="24" t="str">
        <f t="shared" si="29"/>
        <v/>
      </c>
      <c r="CR181" s="25" t="str">
        <f t="shared" si="30"/>
        <v/>
      </c>
      <c r="CS181" s="24" t="str">
        <f t="shared" si="31"/>
        <v/>
      </c>
      <c r="CT181" s="25" t="str">
        <f t="shared" si="32"/>
        <v/>
      </c>
      <c r="CU181" s="24" t="e">
        <f>IF(AND(#REF!="",#REF!="",#REF!="",#REF!=""),"",SUM(#REF!,#REF!,#REF!,#REF!,#REF!))</f>
        <v>#REF!</v>
      </c>
      <c r="CV181" s="25" t="str">
        <f t="shared" si="33"/>
        <v/>
      </c>
      <c r="CW181" s="22" t="e">
        <f>IF(AND(#REF!="",#REF!="",#REF!="",#REF!=""),"",SUM(#REF!,#REF!,#REF!,#REF!))</f>
        <v>#REF!</v>
      </c>
      <c r="CX181" s="22" t="str">
        <f t="shared" si="34"/>
        <v/>
      </c>
    </row>
    <row r="182" spans="1:102">
      <c r="A182" s="233">
        <v>176</v>
      </c>
      <c r="B182" s="234"/>
      <c r="C182" s="235"/>
      <c r="D182" s="236"/>
      <c r="E182" s="237"/>
      <c r="F182" s="238"/>
      <c r="G182" s="238"/>
      <c r="H182" s="239"/>
      <c r="I182" s="240"/>
      <c r="J182" s="241"/>
      <c r="K182" s="242"/>
      <c r="L182" s="11"/>
      <c r="M182" s="7"/>
      <c r="N182" s="7"/>
      <c r="O182" s="7"/>
      <c r="P182" s="30"/>
      <c r="Q182" s="32"/>
      <c r="R182" s="371"/>
      <c r="S182" s="476"/>
      <c r="T182" s="477"/>
      <c r="U182" s="477"/>
      <c r="V182" s="7"/>
      <c r="W182" s="34"/>
      <c r="X182" s="32"/>
      <c r="Y182" s="371"/>
      <c r="Z182" s="11"/>
      <c r="AA182" s="7"/>
      <c r="AB182" s="7"/>
      <c r="AC182" s="7"/>
      <c r="AD182" s="30"/>
      <c r="AE182" s="32"/>
      <c r="AF182" s="7"/>
      <c r="AG182" s="478"/>
      <c r="AH182" s="32"/>
      <c r="AI182" s="32"/>
      <c r="AJ182" s="32"/>
      <c r="AK182" s="32"/>
      <c r="AL182" s="32"/>
      <c r="AM182" s="62"/>
      <c r="AN182" s="11"/>
      <c r="AO182" s="7"/>
      <c r="AP182" s="7"/>
      <c r="AQ182" s="7"/>
      <c r="AR182" s="7"/>
      <c r="AS182" s="7"/>
      <c r="AT182" s="371"/>
      <c r="AU182" s="11"/>
      <c r="AV182" s="7"/>
      <c r="AW182" s="7"/>
      <c r="AX182" s="7"/>
      <c r="AY182" s="7"/>
      <c r="AZ182" s="7"/>
      <c r="BA182" s="371"/>
      <c r="BB182" s="11"/>
      <c r="BC182" s="7"/>
      <c r="BD182" s="7"/>
      <c r="BE182" s="7"/>
      <c r="BF182" s="7"/>
      <c r="BG182" s="11"/>
      <c r="BH182" s="7"/>
      <c r="BI182" s="7"/>
      <c r="BJ182" s="7"/>
      <c r="BK182" s="371"/>
      <c r="BL182" s="11"/>
      <c r="BM182" s="7"/>
      <c r="BN182" s="7"/>
      <c r="BO182" s="7"/>
      <c r="BP182" s="7"/>
      <c r="BQ182" s="11" t="s">
        <v>210</v>
      </c>
      <c r="BR182" s="62" t="s">
        <v>210</v>
      </c>
      <c r="BS182" s="1"/>
      <c r="BT182" s="1"/>
      <c r="BU182" s="1"/>
      <c r="BV182" s="1"/>
      <c r="BW182" s="1"/>
      <c r="CI182" s="14"/>
      <c r="CJ182" s="24" t="str">
        <f t="shared" si="23"/>
        <v/>
      </c>
      <c r="CK182" s="25" t="str">
        <f t="shared" si="24"/>
        <v/>
      </c>
      <c r="CL182" s="25" t="str">
        <f t="shared" si="25"/>
        <v/>
      </c>
      <c r="CM182" s="24" t="str">
        <f t="shared" si="26"/>
        <v/>
      </c>
      <c r="CN182" s="25" t="str">
        <f t="shared" si="27"/>
        <v/>
      </c>
      <c r="CO182" s="24" t="e">
        <f>IF(AND(#REF!="",#REF!="",#REF!="",#REF!=""),"",SUM(#REF!,#REF!,#REF!,#REF!,#REF!))</f>
        <v>#REF!</v>
      </c>
      <c r="CP182" s="25" t="str">
        <f t="shared" si="28"/>
        <v/>
      </c>
      <c r="CQ182" s="24" t="str">
        <f t="shared" si="29"/>
        <v/>
      </c>
      <c r="CR182" s="25" t="str">
        <f t="shared" si="30"/>
        <v/>
      </c>
      <c r="CS182" s="24" t="str">
        <f t="shared" si="31"/>
        <v/>
      </c>
      <c r="CT182" s="25" t="str">
        <f t="shared" si="32"/>
        <v/>
      </c>
      <c r="CU182" s="24" t="e">
        <f>IF(AND(#REF!="",#REF!="",#REF!="",#REF!=""),"",SUM(#REF!,#REF!,#REF!,#REF!,#REF!))</f>
        <v>#REF!</v>
      </c>
      <c r="CV182" s="25" t="str">
        <f t="shared" si="33"/>
        <v/>
      </c>
      <c r="CW182" s="22" t="e">
        <f>IF(AND(#REF!="",#REF!="",#REF!="",#REF!=""),"",SUM(#REF!,#REF!,#REF!,#REF!))</f>
        <v>#REF!</v>
      </c>
      <c r="CX182" s="22" t="str">
        <f t="shared" si="34"/>
        <v/>
      </c>
    </row>
    <row r="183" spans="1:102">
      <c r="A183" s="233">
        <v>177</v>
      </c>
      <c r="B183" s="234"/>
      <c r="C183" s="235"/>
      <c r="D183" s="236"/>
      <c r="E183" s="237"/>
      <c r="F183" s="238"/>
      <c r="G183" s="238"/>
      <c r="H183" s="239"/>
      <c r="I183" s="240"/>
      <c r="J183" s="241"/>
      <c r="K183" s="242"/>
      <c r="L183" s="11"/>
      <c r="M183" s="7"/>
      <c r="N183" s="7"/>
      <c r="O183" s="7"/>
      <c r="P183" s="30"/>
      <c r="Q183" s="32"/>
      <c r="R183" s="371"/>
      <c r="S183" s="476"/>
      <c r="T183" s="477"/>
      <c r="U183" s="477"/>
      <c r="V183" s="7"/>
      <c r="W183" s="34"/>
      <c r="X183" s="32"/>
      <c r="Y183" s="371"/>
      <c r="Z183" s="11"/>
      <c r="AA183" s="7"/>
      <c r="AB183" s="7"/>
      <c r="AC183" s="7"/>
      <c r="AD183" s="30"/>
      <c r="AE183" s="32"/>
      <c r="AF183" s="7"/>
      <c r="AG183" s="478"/>
      <c r="AH183" s="32"/>
      <c r="AI183" s="32"/>
      <c r="AJ183" s="32"/>
      <c r="AK183" s="32"/>
      <c r="AL183" s="32"/>
      <c r="AM183" s="62"/>
      <c r="AN183" s="11"/>
      <c r="AO183" s="7"/>
      <c r="AP183" s="7"/>
      <c r="AQ183" s="7"/>
      <c r="AR183" s="7"/>
      <c r="AS183" s="7"/>
      <c r="AT183" s="371"/>
      <c r="AU183" s="11"/>
      <c r="AV183" s="7"/>
      <c r="AW183" s="7"/>
      <c r="AX183" s="7"/>
      <c r="AY183" s="7"/>
      <c r="AZ183" s="7"/>
      <c r="BA183" s="371"/>
      <c r="BB183" s="11"/>
      <c r="BC183" s="7"/>
      <c r="BD183" s="7"/>
      <c r="BE183" s="7"/>
      <c r="BF183" s="7"/>
      <c r="BG183" s="11"/>
      <c r="BH183" s="7"/>
      <c r="BI183" s="7"/>
      <c r="BJ183" s="7"/>
      <c r="BK183" s="371"/>
      <c r="BL183" s="11"/>
      <c r="BM183" s="7"/>
      <c r="BN183" s="7"/>
      <c r="BO183" s="7"/>
      <c r="BP183" s="7"/>
      <c r="BQ183" s="11" t="s">
        <v>210</v>
      </c>
      <c r="BR183" s="62" t="s">
        <v>210</v>
      </c>
      <c r="BS183" s="1"/>
      <c r="BT183" s="1"/>
      <c r="BU183" s="1"/>
      <c r="BV183" s="1"/>
      <c r="BW183" s="1"/>
      <c r="CI183" s="14"/>
      <c r="CJ183" s="24" t="str">
        <f t="shared" si="23"/>
        <v/>
      </c>
      <c r="CK183" s="25" t="str">
        <f t="shared" si="24"/>
        <v/>
      </c>
      <c r="CL183" s="25" t="str">
        <f t="shared" si="25"/>
        <v/>
      </c>
      <c r="CM183" s="24" t="str">
        <f t="shared" si="26"/>
        <v/>
      </c>
      <c r="CN183" s="25" t="str">
        <f t="shared" si="27"/>
        <v/>
      </c>
      <c r="CO183" s="24" t="e">
        <f>IF(AND(#REF!="",#REF!="",#REF!="",#REF!=""),"",SUM(#REF!,#REF!,#REF!,#REF!,#REF!))</f>
        <v>#REF!</v>
      </c>
      <c r="CP183" s="25" t="str">
        <f t="shared" si="28"/>
        <v/>
      </c>
      <c r="CQ183" s="24" t="str">
        <f t="shared" si="29"/>
        <v/>
      </c>
      <c r="CR183" s="25" t="str">
        <f t="shared" si="30"/>
        <v/>
      </c>
      <c r="CS183" s="24" t="str">
        <f t="shared" si="31"/>
        <v/>
      </c>
      <c r="CT183" s="25" t="str">
        <f t="shared" si="32"/>
        <v/>
      </c>
      <c r="CU183" s="24" t="e">
        <f>IF(AND(#REF!="",#REF!="",#REF!="",#REF!=""),"",SUM(#REF!,#REF!,#REF!,#REF!,#REF!))</f>
        <v>#REF!</v>
      </c>
      <c r="CV183" s="25" t="str">
        <f t="shared" si="33"/>
        <v/>
      </c>
      <c r="CW183" s="22" t="e">
        <f>IF(AND(#REF!="",#REF!="",#REF!="",#REF!=""),"",SUM(#REF!,#REF!,#REF!,#REF!))</f>
        <v>#REF!</v>
      </c>
      <c r="CX183" s="22" t="str">
        <f t="shared" si="34"/>
        <v/>
      </c>
    </row>
    <row r="184" spans="1:102">
      <c r="A184" s="233">
        <v>178</v>
      </c>
      <c r="B184" s="234"/>
      <c r="C184" s="235"/>
      <c r="D184" s="236"/>
      <c r="E184" s="237"/>
      <c r="F184" s="238"/>
      <c r="G184" s="238"/>
      <c r="H184" s="239"/>
      <c r="I184" s="240"/>
      <c r="J184" s="241"/>
      <c r="K184" s="242"/>
      <c r="L184" s="11"/>
      <c r="M184" s="7"/>
      <c r="N184" s="7"/>
      <c r="O184" s="7"/>
      <c r="P184" s="30"/>
      <c r="Q184" s="32"/>
      <c r="R184" s="371"/>
      <c r="S184" s="476"/>
      <c r="T184" s="477"/>
      <c r="U184" s="477"/>
      <c r="V184" s="7"/>
      <c r="W184" s="34"/>
      <c r="X184" s="32"/>
      <c r="Y184" s="371"/>
      <c r="Z184" s="11"/>
      <c r="AA184" s="7"/>
      <c r="AB184" s="7"/>
      <c r="AC184" s="7"/>
      <c r="AD184" s="30"/>
      <c r="AE184" s="32"/>
      <c r="AF184" s="7"/>
      <c r="AG184" s="478"/>
      <c r="AH184" s="32"/>
      <c r="AI184" s="32"/>
      <c r="AJ184" s="32"/>
      <c r="AK184" s="32"/>
      <c r="AL184" s="32"/>
      <c r="AM184" s="62"/>
      <c r="AN184" s="11"/>
      <c r="AO184" s="7"/>
      <c r="AP184" s="7"/>
      <c r="AQ184" s="7"/>
      <c r="AR184" s="7"/>
      <c r="AS184" s="7"/>
      <c r="AT184" s="371"/>
      <c r="AU184" s="11"/>
      <c r="AV184" s="7"/>
      <c r="AW184" s="7"/>
      <c r="AX184" s="7"/>
      <c r="AY184" s="7"/>
      <c r="AZ184" s="7"/>
      <c r="BA184" s="371"/>
      <c r="BB184" s="11"/>
      <c r="BC184" s="7"/>
      <c r="BD184" s="7"/>
      <c r="BE184" s="7"/>
      <c r="BF184" s="7"/>
      <c r="BG184" s="11"/>
      <c r="BH184" s="7"/>
      <c r="BI184" s="7"/>
      <c r="BJ184" s="7"/>
      <c r="BK184" s="371"/>
      <c r="BL184" s="11"/>
      <c r="BM184" s="7"/>
      <c r="BN184" s="7"/>
      <c r="BO184" s="7"/>
      <c r="BP184" s="7"/>
      <c r="BQ184" s="11" t="s">
        <v>210</v>
      </c>
      <c r="BR184" s="62" t="s">
        <v>210</v>
      </c>
      <c r="BS184" s="1"/>
      <c r="BT184" s="1"/>
      <c r="BU184" s="1"/>
      <c r="BV184" s="1"/>
      <c r="BW184" s="1"/>
      <c r="CI184" s="14"/>
      <c r="CJ184" s="24" t="str">
        <f t="shared" si="23"/>
        <v/>
      </c>
      <c r="CK184" s="25" t="str">
        <f t="shared" si="24"/>
        <v/>
      </c>
      <c r="CL184" s="25" t="str">
        <f t="shared" si="25"/>
        <v/>
      </c>
      <c r="CM184" s="24" t="str">
        <f t="shared" si="26"/>
        <v/>
      </c>
      <c r="CN184" s="25" t="str">
        <f t="shared" si="27"/>
        <v/>
      </c>
      <c r="CO184" s="24" t="e">
        <f>IF(AND(#REF!="",#REF!="",#REF!="",#REF!=""),"",SUM(#REF!,#REF!,#REF!,#REF!,#REF!))</f>
        <v>#REF!</v>
      </c>
      <c r="CP184" s="25" t="str">
        <f t="shared" si="28"/>
        <v/>
      </c>
      <c r="CQ184" s="24" t="str">
        <f t="shared" si="29"/>
        <v/>
      </c>
      <c r="CR184" s="25" t="str">
        <f t="shared" si="30"/>
        <v/>
      </c>
      <c r="CS184" s="24" t="str">
        <f t="shared" si="31"/>
        <v/>
      </c>
      <c r="CT184" s="25" t="str">
        <f t="shared" si="32"/>
        <v/>
      </c>
      <c r="CU184" s="24" t="e">
        <f>IF(AND(#REF!="",#REF!="",#REF!="",#REF!=""),"",SUM(#REF!,#REF!,#REF!,#REF!,#REF!))</f>
        <v>#REF!</v>
      </c>
      <c r="CV184" s="25" t="str">
        <f t="shared" si="33"/>
        <v/>
      </c>
      <c r="CW184" s="22" t="e">
        <f>IF(AND(#REF!="",#REF!="",#REF!="",#REF!=""),"",SUM(#REF!,#REF!,#REF!,#REF!))</f>
        <v>#REF!</v>
      </c>
      <c r="CX184" s="22" t="str">
        <f t="shared" si="34"/>
        <v/>
      </c>
    </row>
    <row r="185" spans="1:102">
      <c r="A185" s="233">
        <v>179</v>
      </c>
      <c r="B185" s="234"/>
      <c r="C185" s="235"/>
      <c r="D185" s="236"/>
      <c r="E185" s="237"/>
      <c r="F185" s="238"/>
      <c r="G185" s="238"/>
      <c r="H185" s="239"/>
      <c r="I185" s="240"/>
      <c r="J185" s="241"/>
      <c r="K185" s="242"/>
      <c r="L185" s="11"/>
      <c r="M185" s="7"/>
      <c r="N185" s="7"/>
      <c r="O185" s="7"/>
      <c r="P185" s="30"/>
      <c r="Q185" s="32"/>
      <c r="R185" s="371"/>
      <c r="S185" s="476"/>
      <c r="T185" s="477"/>
      <c r="U185" s="477"/>
      <c r="V185" s="7"/>
      <c r="W185" s="34"/>
      <c r="X185" s="32"/>
      <c r="Y185" s="371"/>
      <c r="Z185" s="11"/>
      <c r="AA185" s="7"/>
      <c r="AB185" s="7"/>
      <c r="AC185" s="7"/>
      <c r="AD185" s="30"/>
      <c r="AE185" s="32"/>
      <c r="AF185" s="7"/>
      <c r="AG185" s="478"/>
      <c r="AH185" s="32"/>
      <c r="AI185" s="32"/>
      <c r="AJ185" s="32"/>
      <c r="AK185" s="32"/>
      <c r="AL185" s="32"/>
      <c r="AM185" s="62"/>
      <c r="AN185" s="11"/>
      <c r="AO185" s="7"/>
      <c r="AP185" s="7"/>
      <c r="AQ185" s="7"/>
      <c r="AR185" s="7"/>
      <c r="AS185" s="7"/>
      <c r="AT185" s="371"/>
      <c r="AU185" s="11"/>
      <c r="AV185" s="7"/>
      <c r="AW185" s="7"/>
      <c r="AX185" s="7"/>
      <c r="AY185" s="7"/>
      <c r="AZ185" s="7"/>
      <c r="BA185" s="371"/>
      <c r="BB185" s="11"/>
      <c r="BC185" s="7"/>
      <c r="BD185" s="7"/>
      <c r="BE185" s="7"/>
      <c r="BF185" s="7"/>
      <c r="BG185" s="11"/>
      <c r="BH185" s="7"/>
      <c r="BI185" s="7"/>
      <c r="BJ185" s="7"/>
      <c r="BK185" s="371"/>
      <c r="BL185" s="11"/>
      <c r="BM185" s="7"/>
      <c r="BN185" s="7"/>
      <c r="BO185" s="7"/>
      <c r="BP185" s="7"/>
      <c r="BQ185" s="11" t="s">
        <v>210</v>
      </c>
      <c r="BR185" s="62" t="s">
        <v>210</v>
      </c>
      <c r="BS185" s="1"/>
      <c r="BT185" s="1"/>
      <c r="BU185" s="1"/>
      <c r="BV185" s="1"/>
      <c r="BW185" s="1"/>
      <c r="CI185" s="14"/>
      <c r="CJ185" s="24" t="str">
        <f t="shared" si="23"/>
        <v/>
      </c>
      <c r="CK185" s="25" t="str">
        <f t="shared" si="24"/>
        <v/>
      </c>
      <c r="CL185" s="25" t="str">
        <f t="shared" si="25"/>
        <v/>
      </c>
      <c r="CM185" s="24" t="str">
        <f t="shared" si="26"/>
        <v/>
      </c>
      <c r="CN185" s="25" t="str">
        <f t="shared" si="27"/>
        <v/>
      </c>
      <c r="CO185" s="24" t="e">
        <f>IF(AND(#REF!="",#REF!="",#REF!="",#REF!=""),"",SUM(#REF!,#REF!,#REF!,#REF!,#REF!))</f>
        <v>#REF!</v>
      </c>
      <c r="CP185" s="25" t="str">
        <f t="shared" si="28"/>
        <v/>
      </c>
      <c r="CQ185" s="24" t="str">
        <f t="shared" si="29"/>
        <v/>
      </c>
      <c r="CR185" s="25" t="str">
        <f t="shared" si="30"/>
        <v/>
      </c>
      <c r="CS185" s="24" t="str">
        <f t="shared" si="31"/>
        <v/>
      </c>
      <c r="CT185" s="25" t="str">
        <f t="shared" si="32"/>
        <v/>
      </c>
      <c r="CU185" s="24" t="e">
        <f>IF(AND(#REF!="",#REF!="",#REF!="",#REF!=""),"",SUM(#REF!,#REF!,#REF!,#REF!,#REF!))</f>
        <v>#REF!</v>
      </c>
      <c r="CV185" s="25" t="str">
        <f t="shared" si="33"/>
        <v/>
      </c>
      <c r="CW185" s="22" t="e">
        <f>IF(AND(#REF!="",#REF!="",#REF!="",#REF!=""),"",SUM(#REF!,#REF!,#REF!,#REF!))</f>
        <v>#REF!</v>
      </c>
      <c r="CX185" s="22" t="str">
        <f t="shared" si="34"/>
        <v/>
      </c>
    </row>
    <row r="186" spans="1:102">
      <c r="A186" s="233">
        <v>180</v>
      </c>
      <c r="B186" s="234"/>
      <c r="C186" s="235"/>
      <c r="D186" s="236"/>
      <c r="E186" s="237"/>
      <c r="F186" s="238"/>
      <c r="G186" s="238"/>
      <c r="H186" s="239"/>
      <c r="I186" s="240"/>
      <c r="J186" s="241"/>
      <c r="K186" s="242"/>
      <c r="L186" s="11"/>
      <c r="M186" s="7"/>
      <c r="N186" s="7"/>
      <c r="O186" s="7"/>
      <c r="P186" s="30"/>
      <c r="Q186" s="32"/>
      <c r="R186" s="371"/>
      <c r="S186" s="476"/>
      <c r="T186" s="477"/>
      <c r="U186" s="477"/>
      <c r="V186" s="7"/>
      <c r="W186" s="34"/>
      <c r="X186" s="32"/>
      <c r="Y186" s="371"/>
      <c r="Z186" s="11"/>
      <c r="AA186" s="7"/>
      <c r="AB186" s="7"/>
      <c r="AC186" s="7"/>
      <c r="AD186" s="30"/>
      <c r="AE186" s="32"/>
      <c r="AF186" s="7"/>
      <c r="AG186" s="478"/>
      <c r="AH186" s="32"/>
      <c r="AI186" s="32"/>
      <c r="AJ186" s="32"/>
      <c r="AK186" s="32"/>
      <c r="AL186" s="32"/>
      <c r="AM186" s="62"/>
      <c r="AN186" s="11"/>
      <c r="AO186" s="7"/>
      <c r="AP186" s="7"/>
      <c r="AQ186" s="7"/>
      <c r="AR186" s="7"/>
      <c r="AS186" s="7"/>
      <c r="AT186" s="371"/>
      <c r="AU186" s="11"/>
      <c r="AV186" s="7"/>
      <c r="AW186" s="7"/>
      <c r="AX186" s="7"/>
      <c r="AY186" s="7"/>
      <c r="AZ186" s="7"/>
      <c r="BA186" s="371"/>
      <c r="BB186" s="11"/>
      <c r="BC186" s="7"/>
      <c r="BD186" s="7"/>
      <c r="BE186" s="7"/>
      <c r="BF186" s="7"/>
      <c r="BG186" s="11"/>
      <c r="BH186" s="7"/>
      <c r="BI186" s="7"/>
      <c r="BJ186" s="7"/>
      <c r="BK186" s="371"/>
      <c r="BL186" s="11"/>
      <c r="BM186" s="7"/>
      <c r="BN186" s="7"/>
      <c r="BO186" s="7"/>
      <c r="BP186" s="7"/>
      <c r="BQ186" s="11" t="s">
        <v>210</v>
      </c>
      <c r="BR186" s="62" t="s">
        <v>210</v>
      </c>
      <c r="BS186" s="1"/>
      <c r="BT186" s="1"/>
      <c r="BU186" s="1"/>
      <c r="BV186" s="1"/>
      <c r="BW186" s="1"/>
      <c r="CI186" s="14"/>
      <c r="CJ186" s="24" t="str">
        <f t="shared" si="23"/>
        <v/>
      </c>
      <c r="CK186" s="25" t="str">
        <f t="shared" si="24"/>
        <v/>
      </c>
      <c r="CL186" s="25" t="str">
        <f t="shared" si="25"/>
        <v/>
      </c>
      <c r="CM186" s="24" t="str">
        <f t="shared" si="26"/>
        <v/>
      </c>
      <c r="CN186" s="25" t="str">
        <f t="shared" si="27"/>
        <v/>
      </c>
      <c r="CO186" s="24" t="e">
        <f>IF(AND(#REF!="",#REF!="",#REF!="",#REF!=""),"",SUM(#REF!,#REF!,#REF!,#REF!,#REF!))</f>
        <v>#REF!</v>
      </c>
      <c r="CP186" s="25" t="str">
        <f t="shared" si="28"/>
        <v/>
      </c>
      <c r="CQ186" s="24" t="str">
        <f t="shared" si="29"/>
        <v/>
      </c>
      <c r="CR186" s="25" t="str">
        <f t="shared" si="30"/>
        <v/>
      </c>
      <c r="CS186" s="24" t="str">
        <f t="shared" si="31"/>
        <v/>
      </c>
      <c r="CT186" s="25" t="str">
        <f t="shared" si="32"/>
        <v/>
      </c>
      <c r="CU186" s="24" t="e">
        <f>IF(AND(#REF!="",#REF!="",#REF!="",#REF!=""),"",SUM(#REF!,#REF!,#REF!,#REF!,#REF!))</f>
        <v>#REF!</v>
      </c>
      <c r="CV186" s="25" t="str">
        <f t="shared" si="33"/>
        <v/>
      </c>
      <c r="CW186" s="22" t="e">
        <f>IF(AND(#REF!="",#REF!="",#REF!="",#REF!=""),"",SUM(#REF!,#REF!,#REF!,#REF!))</f>
        <v>#REF!</v>
      </c>
      <c r="CX186" s="22" t="str">
        <f t="shared" si="34"/>
        <v/>
      </c>
    </row>
    <row r="187" spans="1:102">
      <c r="A187" s="233">
        <v>181</v>
      </c>
      <c r="B187" s="234"/>
      <c r="C187" s="235"/>
      <c r="D187" s="236"/>
      <c r="E187" s="237"/>
      <c r="F187" s="238"/>
      <c r="G187" s="238"/>
      <c r="H187" s="239"/>
      <c r="I187" s="240"/>
      <c r="J187" s="241"/>
      <c r="K187" s="242"/>
      <c r="L187" s="11"/>
      <c r="M187" s="7"/>
      <c r="N187" s="7"/>
      <c r="O187" s="7"/>
      <c r="P187" s="30"/>
      <c r="Q187" s="32"/>
      <c r="R187" s="371"/>
      <c r="S187" s="476"/>
      <c r="T187" s="477"/>
      <c r="U187" s="477"/>
      <c r="V187" s="7"/>
      <c r="W187" s="34"/>
      <c r="X187" s="32"/>
      <c r="Y187" s="371"/>
      <c r="Z187" s="11"/>
      <c r="AA187" s="7"/>
      <c r="AB187" s="7"/>
      <c r="AC187" s="7"/>
      <c r="AD187" s="30"/>
      <c r="AE187" s="32"/>
      <c r="AF187" s="7"/>
      <c r="AG187" s="478"/>
      <c r="AH187" s="32"/>
      <c r="AI187" s="32"/>
      <c r="AJ187" s="32"/>
      <c r="AK187" s="32"/>
      <c r="AL187" s="32"/>
      <c r="AM187" s="62"/>
      <c r="AN187" s="11"/>
      <c r="AO187" s="7"/>
      <c r="AP187" s="7"/>
      <c r="AQ187" s="7"/>
      <c r="AR187" s="7"/>
      <c r="AS187" s="7"/>
      <c r="AT187" s="371"/>
      <c r="AU187" s="11"/>
      <c r="AV187" s="7"/>
      <c r="AW187" s="7"/>
      <c r="AX187" s="7"/>
      <c r="AY187" s="7"/>
      <c r="AZ187" s="7"/>
      <c r="BA187" s="371"/>
      <c r="BB187" s="11"/>
      <c r="BC187" s="7"/>
      <c r="BD187" s="7"/>
      <c r="BE187" s="7"/>
      <c r="BF187" s="7"/>
      <c r="BG187" s="11"/>
      <c r="BH187" s="7"/>
      <c r="BI187" s="7"/>
      <c r="BJ187" s="7"/>
      <c r="BK187" s="371"/>
      <c r="BL187" s="11"/>
      <c r="BM187" s="7"/>
      <c r="BN187" s="7"/>
      <c r="BO187" s="7"/>
      <c r="BP187" s="7"/>
      <c r="BQ187" s="11" t="s">
        <v>210</v>
      </c>
      <c r="BR187" s="62" t="s">
        <v>210</v>
      </c>
      <c r="BS187" s="1"/>
      <c r="BT187" s="1"/>
      <c r="BU187" s="1"/>
      <c r="BV187" s="1"/>
      <c r="BW187" s="1"/>
      <c r="CI187" s="14"/>
      <c r="CJ187" s="24" t="str">
        <f t="shared" si="23"/>
        <v/>
      </c>
      <c r="CK187" s="25" t="str">
        <f t="shared" si="24"/>
        <v/>
      </c>
      <c r="CL187" s="25" t="str">
        <f t="shared" si="25"/>
        <v/>
      </c>
      <c r="CM187" s="24" t="str">
        <f t="shared" si="26"/>
        <v/>
      </c>
      <c r="CN187" s="25" t="str">
        <f t="shared" si="27"/>
        <v/>
      </c>
      <c r="CO187" s="24" t="e">
        <f>IF(AND(#REF!="",#REF!="",#REF!="",#REF!=""),"",SUM(#REF!,#REF!,#REF!,#REF!,#REF!))</f>
        <v>#REF!</v>
      </c>
      <c r="CP187" s="25" t="str">
        <f t="shared" si="28"/>
        <v/>
      </c>
      <c r="CQ187" s="24" t="str">
        <f t="shared" si="29"/>
        <v/>
      </c>
      <c r="CR187" s="25" t="str">
        <f t="shared" si="30"/>
        <v/>
      </c>
      <c r="CS187" s="24" t="str">
        <f t="shared" si="31"/>
        <v/>
      </c>
      <c r="CT187" s="25" t="str">
        <f t="shared" si="32"/>
        <v/>
      </c>
      <c r="CU187" s="24" t="e">
        <f>IF(AND(#REF!="",#REF!="",#REF!="",#REF!=""),"",SUM(#REF!,#REF!,#REF!,#REF!,#REF!))</f>
        <v>#REF!</v>
      </c>
      <c r="CV187" s="25" t="str">
        <f t="shared" si="33"/>
        <v/>
      </c>
      <c r="CW187" s="22" t="e">
        <f>IF(AND(#REF!="",#REF!="",#REF!="",#REF!=""),"",SUM(#REF!,#REF!,#REF!,#REF!))</f>
        <v>#REF!</v>
      </c>
      <c r="CX187" s="22" t="str">
        <f t="shared" si="34"/>
        <v/>
      </c>
    </row>
    <row r="188" spans="1:102">
      <c r="A188" s="233">
        <v>182</v>
      </c>
      <c r="B188" s="234"/>
      <c r="C188" s="235"/>
      <c r="D188" s="236"/>
      <c r="E188" s="237"/>
      <c r="F188" s="238"/>
      <c r="G188" s="238"/>
      <c r="H188" s="239"/>
      <c r="I188" s="240"/>
      <c r="J188" s="241"/>
      <c r="K188" s="242"/>
      <c r="L188" s="11"/>
      <c r="M188" s="7"/>
      <c r="N188" s="7"/>
      <c r="O188" s="7"/>
      <c r="P188" s="30"/>
      <c r="Q188" s="32"/>
      <c r="R188" s="371"/>
      <c r="S188" s="476"/>
      <c r="T188" s="477"/>
      <c r="U188" s="477"/>
      <c r="V188" s="7"/>
      <c r="W188" s="34"/>
      <c r="X188" s="32"/>
      <c r="Y188" s="371"/>
      <c r="Z188" s="11"/>
      <c r="AA188" s="7"/>
      <c r="AB188" s="7"/>
      <c r="AC188" s="7"/>
      <c r="AD188" s="30"/>
      <c r="AE188" s="32"/>
      <c r="AF188" s="7"/>
      <c r="AG188" s="478"/>
      <c r="AH188" s="32"/>
      <c r="AI188" s="32"/>
      <c r="AJ188" s="32"/>
      <c r="AK188" s="32"/>
      <c r="AL188" s="32"/>
      <c r="AM188" s="62"/>
      <c r="AN188" s="11"/>
      <c r="AO188" s="7"/>
      <c r="AP188" s="7"/>
      <c r="AQ188" s="7"/>
      <c r="AR188" s="7"/>
      <c r="AS188" s="7"/>
      <c r="AT188" s="371"/>
      <c r="AU188" s="11"/>
      <c r="AV188" s="7"/>
      <c r="AW188" s="7"/>
      <c r="AX188" s="7"/>
      <c r="AY188" s="7"/>
      <c r="AZ188" s="7"/>
      <c r="BA188" s="371"/>
      <c r="BB188" s="11"/>
      <c r="BC188" s="7"/>
      <c r="BD188" s="7"/>
      <c r="BE188" s="7"/>
      <c r="BF188" s="7"/>
      <c r="BG188" s="11"/>
      <c r="BH188" s="7"/>
      <c r="BI188" s="7"/>
      <c r="BJ188" s="7"/>
      <c r="BK188" s="371"/>
      <c r="BL188" s="11"/>
      <c r="BM188" s="7"/>
      <c r="BN188" s="7"/>
      <c r="BO188" s="7"/>
      <c r="BP188" s="7"/>
      <c r="BQ188" s="11" t="s">
        <v>210</v>
      </c>
      <c r="BR188" s="62" t="s">
        <v>210</v>
      </c>
      <c r="BS188" s="1"/>
      <c r="BT188" s="1"/>
      <c r="BU188" s="1"/>
      <c r="BV188" s="1"/>
      <c r="BW188" s="1"/>
      <c r="CI188" s="14"/>
      <c r="CJ188" s="24" t="str">
        <f t="shared" si="23"/>
        <v/>
      </c>
      <c r="CK188" s="25" t="str">
        <f t="shared" si="24"/>
        <v/>
      </c>
      <c r="CL188" s="25" t="str">
        <f t="shared" si="25"/>
        <v/>
      </c>
      <c r="CM188" s="24" t="str">
        <f t="shared" si="26"/>
        <v/>
      </c>
      <c r="CN188" s="25" t="str">
        <f t="shared" si="27"/>
        <v/>
      </c>
      <c r="CO188" s="24" t="e">
        <f>IF(AND(#REF!="",#REF!="",#REF!="",#REF!=""),"",SUM(#REF!,#REF!,#REF!,#REF!,#REF!))</f>
        <v>#REF!</v>
      </c>
      <c r="CP188" s="25" t="str">
        <f t="shared" si="28"/>
        <v/>
      </c>
      <c r="CQ188" s="24" t="str">
        <f t="shared" si="29"/>
        <v/>
      </c>
      <c r="CR188" s="25" t="str">
        <f t="shared" si="30"/>
        <v/>
      </c>
      <c r="CS188" s="24" t="str">
        <f t="shared" si="31"/>
        <v/>
      </c>
      <c r="CT188" s="25" t="str">
        <f t="shared" si="32"/>
        <v/>
      </c>
      <c r="CU188" s="24" t="e">
        <f>IF(AND(#REF!="",#REF!="",#REF!="",#REF!=""),"",SUM(#REF!,#REF!,#REF!,#REF!,#REF!))</f>
        <v>#REF!</v>
      </c>
      <c r="CV188" s="25" t="str">
        <f t="shared" si="33"/>
        <v/>
      </c>
      <c r="CW188" s="22" t="e">
        <f>IF(AND(#REF!="",#REF!="",#REF!="",#REF!=""),"",SUM(#REF!,#REF!,#REF!,#REF!))</f>
        <v>#REF!</v>
      </c>
      <c r="CX188" s="22" t="str">
        <f t="shared" si="34"/>
        <v/>
      </c>
    </row>
    <row r="189" spans="1:102">
      <c r="A189" s="233">
        <v>183</v>
      </c>
      <c r="B189" s="234"/>
      <c r="C189" s="235"/>
      <c r="D189" s="236"/>
      <c r="E189" s="237"/>
      <c r="F189" s="238"/>
      <c r="G189" s="238"/>
      <c r="H189" s="239"/>
      <c r="I189" s="240"/>
      <c r="J189" s="241"/>
      <c r="K189" s="242"/>
      <c r="L189" s="11"/>
      <c r="M189" s="7"/>
      <c r="N189" s="7"/>
      <c r="O189" s="7"/>
      <c r="P189" s="30"/>
      <c r="Q189" s="32"/>
      <c r="R189" s="371"/>
      <c r="S189" s="476"/>
      <c r="T189" s="477"/>
      <c r="U189" s="477"/>
      <c r="V189" s="7"/>
      <c r="W189" s="34"/>
      <c r="X189" s="32"/>
      <c r="Y189" s="371"/>
      <c r="Z189" s="11"/>
      <c r="AA189" s="7"/>
      <c r="AB189" s="7"/>
      <c r="AC189" s="7"/>
      <c r="AD189" s="30"/>
      <c r="AE189" s="32"/>
      <c r="AF189" s="7"/>
      <c r="AG189" s="478"/>
      <c r="AH189" s="32"/>
      <c r="AI189" s="32"/>
      <c r="AJ189" s="32"/>
      <c r="AK189" s="32"/>
      <c r="AL189" s="32"/>
      <c r="AM189" s="62"/>
      <c r="AN189" s="11"/>
      <c r="AO189" s="7"/>
      <c r="AP189" s="7"/>
      <c r="AQ189" s="7"/>
      <c r="AR189" s="7"/>
      <c r="AS189" s="7"/>
      <c r="AT189" s="371"/>
      <c r="AU189" s="11"/>
      <c r="AV189" s="7"/>
      <c r="AW189" s="7"/>
      <c r="AX189" s="7"/>
      <c r="AY189" s="7"/>
      <c r="AZ189" s="7"/>
      <c r="BA189" s="371"/>
      <c r="BB189" s="11"/>
      <c r="BC189" s="7"/>
      <c r="BD189" s="7"/>
      <c r="BE189" s="7"/>
      <c r="BF189" s="7"/>
      <c r="BG189" s="11"/>
      <c r="BH189" s="7"/>
      <c r="BI189" s="7"/>
      <c r="BJ189" s="7"/>
      <c r="BK189" s="371"/>
      <c r="BL189" s="11"/>
      <c r="BM189" s="7"/>
      <c r="BN189" s="7"/>
      <c r="BO189" s="7"/>
      <c r="BP189" s="7"/>
      <c r="BQ189" s="11" t="s">
        <v>210</v>
      </c>
      <c r="BR189" s="62" t="s">
        <v>210</v>
      </c>
      <c r="BS189" s="1"/>
      <c r="BT189" s="1"/>
      <c r="BU189" s="1"/>
      <c r="BV189" s="1"/>
      <c r="BW189" s="1"/>
      <c r="CI189" s="14"/>
      <c r="CJ189" s="24" t="str">
        <f t="shared" si="23"/>
        <v/>
      </c>
      <c r="CK189" s="25" t="str">
        <f t="shared" si="24"/>
        <v/>
      </c>
      <c r="CL189" s="25" t="str">
        <f t="shared" si="25"/>
        <v/>
      </c>
      <c r="CM189" s="24" t="str">
        <f t="shared" si="26"/>
        <v/>
      </c>
      <c r="CN189" s="25" t="str">
        <f t="shared" si="27"/>
        <v/>
      </c>
      <c r="CO189" s="24" t="e">
        <f>IF(AND(#REF!="",#REF!="",#REF!="",#REF!=""),"",SUM(#REF!,#REF!,#REF!,#REF!,#REF!))</f>
        <v>#REF!</v>
      </c>
      <c r="CP189" s="25" t="str">
        <f t="shared" si="28"/>
        <v/>
      </c>
      <c r="CQ189" s="24" t="str">
        <f t="shared" si="29"/>
        <v/>
      </c>
      <c r="CR189" s="25" t="str">
        <f t="shared" si="30"/>
        <v/>
      </c>
      <c r="CS189" s="24" t="str">
        <f t="shared" si="31"/>
        <v/>
      </c>
      <c r="CT189" s="25" t="str">
        <f t="shared" si="32"/>
        <v/>
      </c>
      <c r="CU189" s="24" t="e">
        <f>IF(AND(#REF!="",#REF!="",#REF!="",#REF!=""),"",SUM(#REF!,#REF!,#REF!,#REF!,#REF!))</f>
        <v>#REF!</v>
      </c>
      <c r="CV189" s="25" t="str">
        <f t="shared" si="33"/>
        <v/>
      </c>
      <c r="CW189" s="22" t="e">
        <f>IF(AND(#REF!="",#REF!="",#REF!="",#REF!=""),"",SUM(#REF!,#REF!,#REF!,#REF!))</f>
        <v>#REF!</v>
      </c>
      <c r="CX189" s="22" t="str">
        <f t="shared" si="34"/>
        <v/>
      </c>
    </row>
    <row r="190" spans="1:102">
      <c r="A190" s="233">
        <v>184</v>
      </c>
      <c r="B190" s="234"/>
      <c r="C190" s="235"/>
      <c r="D190" s="236"/>
      <c r="E190" s="237"/>
      <c r="F190" s="238"/>
      <c r="G190" s="238"/>
      <c r="H190" s="239"/>
      <c r="I190" s="240"/>
      <c r="J190" s="241"/>
      <c r="K190" s="242"/>
      <c r="L190" s="11"/>
      <c r="M190" s="7"/>
      <c r="N190" s="7"/>
      <c r="O190" s="7"/>
      <c r="P190" s="30"/>
      <c r="Q190" s="32"/>
      <c r="R190" s="371"/>
      <c r="S190" s="476"/>
      <c r="T190" s="477"/>
      <c r="U190" s="477"/>
      <c r="V190" s="7"/>
      <c r="W190" s="34"/>
      <c r="X190" s="32"/>
      <c r="Y190" s="371"/>
      <c r="Z190" s="11"/>
      <c r="AA190" s="7"/>
      <c r="AB190" s="7"/>
      <c r="AC190" s="7"/>
      <c r="AD190" s="30"/>
      <c r="AE190" s="32"/>
      <c r="AF190" s="7"/>
      <c r="AG190" s="478"/>
      <c r="AH190" s="32"/>
      <c r="AI190" s="32"/>
      <c r="AJ190" s="32"/>
      <c r="AK190" s="32"/>
      <c r="AL190" s="32"/>
      <c r="AM190" s="62"/>
      <c r="AN190" s="11"/>
      <c r="AO190" s="7"/>
      <c r="AP190" s="7"/>
      <c r="AQ190" s="7"/>
      <c r="AR190" s="7"/>
      <c r="AS190" s="7"/>
      <c r="AT190" s="371"/>
      <c r="AU190" s="11"/>
      <c r="AV190" s="7"/>
      <c r="AW190" s="7"/>
      <c r="AX190" s="7"/>
      <c r="AY190" s="7"/>
      <c r="AZ190" s="7"/>
      <c r="BA190" s="371"/>
      <c r="BB190" s="11"/>
      <c r="BC190" s="7"/>
      <c r="BD190" s="7"/>
      <c r="BE190" s="7"/>
      <c r="BF190" s="7"/>
      <c r="BG190" s="11"/>
      <c r="BH190" s="7"/>
      <c r="BI190" s="7"/>
      <c r="BJ190" s="7"/>
      <c r="BK190" s="371"/>
      <c r="BL190" s="11"/>
      <c r="BM190" s="7"/>
      <c r="BN190" s="7"/>
      <c r="BO190" s="7"/>
      <c r="BP190" s="7"/>
      <c r="BQ190" s="11" t="s">
        <v>210</v>
      </c>
      <c r="BR190" s="62" t="s">
        <v>210</v>
      </c>
      <c r="BS190" s="1"/>
      <c r="BT190" s="1"/>
      <c r="BU190" s="1"/>
      <c r="BV190" s="1"/>
      <c r="BW190" s="1"/>
      <c r="CI190" s="14"/>
      <c r="CJ190" s="24" t="str">
        <f t="shared" si="23"/>
        <v/>
      </c>
      <c r="CK190" s="25" t="str">
        <f t="shared" si="24"/>
        <v/>
      </c>
      <c r="CL190" s="25" t="str">
        <f t="shared" si="25"/>
        <v/>
      </c>
      <c r="CM190" s="24" t="str">
        <f t="shared" si="26"/>
        <v/>
      </c>
      <c r="CN190" s="25" t="str">
        <f t="shared" si="27"/>
        <v/>
      </c>
      <c r="CO190" s="24" t="e">
        <f>IF(AND(#REF!="",#REF!="",#REF!="",#REF!=""),"",SUM(#REF!,#REF!,#REF!,#REF!,#REF!))</f>
        <v>#REF!</v>
      </c>
      <c r="CP190" s="25" t="str">
        <f t="shared" si="28"/>
        <v/>
      </c>
      <c r="CQ190" s="24" t="str">
        <f t="shared" si="29"/>
        <v/>
      </c>
      <c r="CR190" s="25" t="str">
        <f t="shared" si="30"/>
        <v/>
      </c>
      <c r="CS190" s="24" t="str">
        <f t="shared" si="31"/>
        <v/>
      </c>
      <c r="CT190" s="25" t="str">
        <f t="shared" si="32"/>
        <v/>
      </c>
      <c r="CU190" s="24" t="e">
        <f>IF(AND(#REF!="",#REF!="",#REF!="",#REF!=""),"",SUM(#REF!,#REF!,#REF!,#REF!,#REF!))</f>
        <v>#REF!</v>
      </c>
      <c r="CV190" s="25" t="str">
        <f t="shared" si="33"/>
        <v/>
      </c>
      <c r="CW190" s="22" t="e">
        <f>IF(AND(#REF!="",#REF!="",#REF!="",#REF!=""),"",SUM(#REF!,#REF!,#REF!,#REF!))</f>
        <v>#REF!</v>
      </c>
      <c r="CX190" s="22" t="str">
        <f t="shared" si="34"/>
        <v/>
      </c>
    </row>
    <row r="191" spans="1:102">
      <c r="A191" s="233">
        <v>185</v>
      </c>
      <c r="B191" s="234"/>
      <c r="C191" s="235"/>
      <c r="D191" s="236"/>
      <c r="E191" s="237"/>
      <c r="F191" s="238"/>
      <c r="G191" s="238"/>
      <c r="H191" s="239"/>
      <c r="I191" s="240"/>
      <c r="J191" s="241"/>
      <c r="K191" s="242"/>
      <c r="L191" s="11"/>
      <c r="M191" s="7"/>
      <c r="N191" s="7"/>
      <c r="O191" s="7"/>
      <c r="P191" s="30"/>
      <c r="Q191" s="32"/>
      <c r="R191" s="371"/>
      <c r="S191" s="476"/>
      <c r="T191" s="477"/>
      <c r="U191" s="477"/>
      <c r="V191" s="7"/>
      <c r="W191" s="34"/>
      <c r="X191" s="32"/>
      <c r="Y191" s="371"/>
      <c r="Z191" s="11"/>
      <c r="AA191" s="7"/>
      <c r="AB191" s="7"/>
      <c r="AC191" s="7"/>
      <c r="AD191" s="30"/>
      <c r="AE191" s="32"/>
      <c r="AF191" s="7"/>
      <c r="AG191" s="478"/>
      <c r="AH191" s="32"/>
      <c r="AI191" s="32"/>
      <c r="AJ191" s="32"/>
      <c r="AK191" s="32"/>
      <c r="AL191" s="32"/>
      <c r="AM191" s="62"/>
      <c r="AN191" s="11"/>
      <c r="AO191" s="7"/>
      <c r="AP191" s="7"/>
      <c r="AQ191" s="7"/>
      <c r="AR191" s="7"/>
      <c r="AS191" s="7"/>
      <c r="AT191" s="371"/>
      <c r="AU191" s="11"/>
      <c r="AV191" s="7"/>
      <c r="AW191" s="7"/>
      <c r="AX191" s="7"/>
      <c r="AY191" s="7"/>
      <c r="AZ191" s="7"/>
      <c r="BA191" s="371"/>
      <c r="BB191" s="11"/>
      <c r="BC191" s="7"/>
      <c r="BD191" s="7"/>
      <c r="BE191" s="7"/>
      <c r="BF191" s="7"/>
      <c r="BG191" s="11"/>
      <c r="BH191" s="7"/>
      <c r="BI191" s="7"/>
      <c r="BJ191" s="7"/>
      <c r="BK191" s="371"/>
      <c r="BL191" s="11"/>
      <c r="BM191" s="7"/>
      <c r="BN191" s="7"/>
      <c r="BO191" s="7"/>
      <c r="BP191" s="7"/>
      <c r="BQ191" s="11" t="s">
        <v>210</v>
      </c>
      <c r="BR191" s="62" t="s">
        <v>210</v>
      </c>
      <c r="BS191" s="1"/>
      <c r="BT191" s="1"/>
      <c r="BU191" s="1"/>
      <c r="BV191" s="1"/>
      <c r="BW191" s="1"/>
      <c r="CI191" s="14"/>
      <c r="CJ191" s="24" t="str">
        <f t="shared" si="23"/>
        <v/>
      </c>
      <c r="CK191" s="25" t="str">
        <f t="shared" si="24"/>
        <v/>
      </c>
      <c r="CL191" s="25" t="str">
        <f t="shared" si="25"/>
        <v/>
      </c>
      <c r="CM191" s="24" t="str">
        <f t="shared" si="26"/>
        <v/>
      </c>
      <c r="CN191" s="25" t="str">
        <f t="shared" si="27"/>
        <v/>
      </c>
      <c r="CO191" s="24" t="e">
        <f>IF(AND(#REF!="",#REF!="",#REF!="",#REF!=""),"",SUM(#REF!,#REF!,#REF!,#REF!,#REF!))</f>
        <v>#REF!</v>
      </c>
      <c r="CP191" s="25" t="str">
        <f t="shared" si="28"/>
        <v/>
      </c>
      <c r="CQ191" s="24" t="str">
        <f t="shared" si="29"/>
        <v/>
      </c>
      <c r="CR191" s="25" t="str">
        <f t="shared" si="30"/>
        <v/>
      </c>
      <c r="CS191" s="24" t="str">
        <f t="shared" si="31"/>
        <v/>
      </c>
      <c r="CT191" s="25" t="str">
        <f t="shared" si="32"/>
        <v/>
      </c>
      <c r="CU191" s="24" t="e">
        <f>IF(AND(#REF!="",#REF!="",#REF!="",#REF!=""),"",SUM(#REF!,#REF!,#REF!,#REF!,#REF!))</f>
        <v>#REF!</v>
      </c>
      <c r="CV191" s="25" t="str">
        <f t="shared" si="33"/>
        <v/>
      </c>
      <c r="CW191" s="22" t="e">
        <f>IF(AND(#REF!="",#REF!="",#REF!="",#REF!=""),"",SUM(#REF!,#REF!,#REF!,#REF!))</f>
        <v>#REF!</v>
      </c>
      <c r="CX191" s="22" t="str">
        <f t="shared" si="34"/>
        <v/>
      </c>
    </row>
    <row r="192" spans="1:102">
      <c r="A192" s="233">
        <v>186</v>
      </c>
      <c r="B192" s="234"/>
      <c r="C192" s="235"/>
      <c r="D192" s="236"/>
      <c r="E192" s="237"/>
      <c r="F192" s="238"/>
      <c r="G192" s="238"/>
      <c r="H192" s="239"/>
      <c r="I192" s="240"/>
      <c r="J192" s="241"/>
      <c r="K192" s="242"/>
      <c r="L192" s="11"/>
      <c r="M192" s="7"/>
      <c r="N192" s="7"/>
      <c r="O192" s="7"/>
      <c r="P192" s="30"/>
      <c r="Q192" s="32"/>
      <c r="R192" s="371"/>
      <c r="S192" s="476"/>
      <c r="T192" s="477"/>
      <c r="U192" s="477"/>
      <c r="V192" s="7"/>
      <c r="W192" s="34"/>
      <c r="X192" s="32"/>
      <c r="Y192" s="371"/>
      <c r="Z192" s="11"/>
      <c r="AA192" s="7"/>
      <c r="AB192" s="7"/>
      <c r="AC192" s="7"/>
      <c r="AD192" s="30"/>
      <c r="AE192" s="32"/>
      <c r="AF192" s="7"/>
      <c r="AG192" s="478"/>
      <c r="AH192" s="32"/>
      <c r="AI192" s="32"/>
      <c r="AJ192" s="32"/>
      <c r="AK192" s="32"/>
      <c r="AL192" s="32"/>
      <c r="AM192" s="62"/>
      <c r="AN192" s="11"/>
      <c r="AO192" s="7"/>
      <c r="AP192" s="7"/>
      <c r="AQ192" s="7"/>
      <c r="AR192" s="7"/>
      <c r="AS192" s="7"/>
      <c r="AT192" s="371"/>
      <c r="AU192" s="11"/>
      <c r="AV192" s="7"/>
      <c r="AW192" s="7"/>
      <c r="AX192" s="7"/>
      <c r="AY192" s="7"/>
      <c r="AZ192" s="7"/>
      <c r="BA192" s="371"/>
      <c r="BB192" s="11"/>
      <c r="BC192" s="7"/>
      <c r="BD192" s="7"/>
      <c r="BE192" s="7"/>
      <c r="BF192" s="7"/>
      <c r="BG192" s="11"/>
      <c r="BH192" s="7"/>
      <c r="BI192" s="7"/>
      <c r="BJ192" s="7"/>
      <c r="BK192" s="371"/>
      <c r="BL192" s="11"/>
      <c r="BM192" s="7"/>
      <c r="BN192" s="7"/>
      <c r="BO192" s="7"/>
      <c r="BP192" s="7"/>
      <c r="BQ192" s="11" t="s">
        <v>210</v>
      </c>
      <c r="BR192" s="62" t="s">
        <v>210</v>
      </c>
      <c r="BS192" s="1"/>
      <c r="BT192" s="1"/>
      <c r="BU192" s="1"/>
      <c r="BV192" s="1"/>
      <c r="BW192" s="1"/>
      <c r="CI192" s="14"/>
      <c r="CJ192" s="24" t="str">
        <f t="shared" si="23"/>
        <v/>
      </c>
      <c r="CK192" s="25" t="str">
        <f t="shared" si="24"/>
        <v/>
      </c>
      <c r="CL192" s="25" t="str">
        <f t="shared" si="25"/>
        <v/>
      </c>
      <c r="CM192" s="24" t="str">
        <f t="shared" si="26"/>
        <v/>
      </c>
      <c r="CN192" s="25" t="str">
        <f t="shared" si="27"/>
        <v/>
      </c>
      <c r="CO192" s="24" t="e">
        <f>IF(AND(#REF!="",#REF!="",#REF!="",#REF!=""),"",SUM(#REF!,#REF!,#REF!,#REF!,#REF!))</f>
        <v>#REF!</v>
      </c>
      <c r="CP192" s="25" t="str">
        <f t="shared" si="28"/>
        <v/>
      </c>
      <c r="CQ192" s="24" t="str">
        <f t="shared" si="29"/>
        <v/>
      </c>
      <c r="CR192" s="25" t="str">
        <f t="shared" si="30"/>
        <v/>
      </c>
      <c r="CS192" s="24" t="str">
        <f t="shared" si="31"/>
        <v/>
      </c>
      <c r="CT192" s="25" t="str">
        <f t="shared" si="32"/>
        <v/>
      </c>
      <c r="CU192" s="24" t="e">
        <f>IF(AND(#REF!="",#REF!="",#REF!="",#REF!=""),"",SUM(#REF!,#REF!,#REF!,#REF!,#REF!))</f>
        <v>#REF!</v>
      </c>
      <c r="CV192" s="25" t="str">
        <f t="shared" si="33"/>
        <v/>
      </c>
      <c r="CW192" s="22" t="e">
        <f>IF(AND(#REF!="",#REF!="",#REF!="",#REF!=""),"",SUM(#REF!,#REF!,#REF!,#REF!))</f>
        <v>#REF!</v>
      </c>
      <c r="CX192" s="22" t="str">
        <f t="shared" si="34"/>
        <v/>
      </c>
    </row>
    <row r="193" spans="1:102">
      <c r="A193" s="233">
        <v>187</v>
      </c>
      <c r="B193" s="234"/>
      <c r="C193" s="235"/>
      <c r="D193" s="236"/>
      <c r="E193" s="237"/>
      <c r="F193" s="238"/>
      <c r="G193" s="238"/>
      <c r="H193" s="239"/>
      <c r="I193" s="240"/>
      <c r="J193" s="241"/>
      <c r="K193" s="242"/>
      <c r="L193" s="11"/>
      <c r="M193" s="7"/>
      <c r="N193" s="7"/>
      <c r="O193" s="7"/>
      <c r="P193" s="30"/>
      <c r="Q193" s="32"/>
      <c r="R193" s="371"/>
      <c r="S193" s="476"/>
      <c r="T193" s="477"/>
      <c r="U193" s="477"/>
      <c r="V193" s="7"/>
      <c r="W193" s="34"/>
      <c r="X193" s="32"/>
      <c r="Y193" s="371"/>
      <c r="Z193" s="11"/>
      <c r="AA193" s="7"/>
      <c r="AB193" s="7"/>
      <c r="AC193" s="7"/>
      <c r="AD193" s="30"/>
      <c r="AE193" s="32"/>
      <c r="AF193" s="7"/>
      <c r="AG193" s="478"/>
      <c r="AH193" s="32"/>
      <c r="AI193" s="32"/>
      <c r="AJ193" s="32"/>
      <c r="AK193" s="32"/>
      <c r="AL193" s="32"/>
      <c r="AM193" s="62"/>
      <c r="AN193" s="11"/>
      <c r="AO193" s="7"/>
      <c r="AP193" s="7"/>
      <c r="AQ193" s="7"/>
      <c r="AR193" s="7"/>
      <c r="AS193" s="7"/>
      <c r="AT193" s="371"/>
      <c r="AU193" s="11"/>
      <c r="AV193" s="7"/>
      <c r="AW193" s="7"/>
      <c r="AX193" s="7"/>
      <c r="AY193" s="7"/>
      <c r="AZ193" s="7"/>
      <c r="BA193" s="371"/>
      <c r="BB193" s="11"/>
      <c r="BC193" s="7"/>
      <c r="BD193" s="7"/>
      <c r="BE193" s="7"/>
      <c r="BF193" s="7"/>
      <c r="BG193" s="11"/>
      <c r="BH193" s="7"/>
      <c r="BI193" s="7"/>
      <c r="BJ193" s="7"/>
      <c r="BK193" s="371"/>
      <c r="BL193" s="11"/>
      <c r="BM193" s="7"/>
      <c r="BN193" s="7"/>
      <c r="BO193" s="7"/>
      <c r="BP193" s="7"/>
      <c r="BQ193" s="11" t="s">
        <v>210</v>
      </c>
      <c r="BR193" s="62" t="s">
        <v>210</v>
      </c>
      <c r="BS193" s="1"/>
      <c r="BT193" s="1"/>
      <c r="BU193" s="1"/>
      <c r="BV193" s="1"/>
      <c r="BW193" s="1"/>
      <c r="CI193" s="14"/>
      <c r="CJ193" s="24" t="str">
        <f t="shared" si="23"/>
        <v/>
      </c>
      <c r="CK193" s="25" t="str">
        <f t="shared" si="24"/>
        <v/>
      </c>
      <c r="CL193" s="25" t="str">
        <f t="shared" si="25"/>
        <v/>
      </c>
      <c r="CM193" s="24" t="str">
        <f t="shared" si="26"/>
        <v/>
      </c>
      <c r="CN193" s="25" t="str">
        <f t="shared" si="27"/>
        <v/>
      </c>
      <c r="CO193" s="24" t="e">
        <f>IF(AND(#REF!="",#REF!="",#REF!="",#REF!=""),"",SUM(#REF!,#REF!,#REF!,#REF!,#REF!))</f>
        <v>#REF!</v>
      </c>
      <c r="CP193" s="25" t="str">
        <f t="shared" si="28"/>
        <v/>
      </c>
      <c r="CQ193" s="24" t="str">
        <f t="shared" si="29"/>
        <v/>
      </c>
      <c r="CR193" s="25" t="str">
        <f t="shared" si="30"/>
        <v/>
      </c>
      <c r="CS193" s="24" t="str">
        <f t="shared" si="31"/>
        <v/>
      </c>
      <c r="CT193" s="25" t="str">
        <f t="shared" si="32"/>
        <v/>
      </c>
      <c r="CU193" s="24" t="e">
        <f>IF(AND(#REF!="",#REF!="",#REF!="",#REF!=""),"",SUM(#REF!,#REF!,#REF!,#REF!,#REF!))</f>
        <v>#REF!</v>
      </c>
      <c r="CV193" s="25" t="str">
        <f t="shared" si="33"/>
        <v/>
      </c>
      <c r="CW193" s="22" t="e">
        <f>IF(AND(#REF!="",#REF!="",#REF!="",#REF!=""),"",SUM(#REF!,#REF!,#REF!,#REF!))</f>
        <v>#REF!</v>
      </c>
      <c r="CX193" s="22" t="str">
        <f t="shared" si="34"/>
        <v/>
      </c>
    </row>
    <row r="194" spans="1:102">
      <c r="A194" s="233">
        <v>188</v>
      </c>
      <c r="B194" s="234"/>
      <c r="C194" s="235"/>
      <c r="D194" s="236"/>
      <c r="E194" s="237"/>
      <c r="F194" s="238"/>
      <c r="G194" s="238"/>
      <c r="H194" s="239"/>
      <c r="I194" s="240"/>
      <c r="J194" s="241"/>
      <c r="K194" s="242"/>
      <c r="L194" s="11"/>
      <c r="M194" s="7"/>
      <c r="N194" s="7"/>
      <c r="O194" s="7"/>
      <c r="P194" s="30"/>
      <c r="Q194" s="32"/>
      <c r="R194" s="371"/>
      <c r="S194" s="476"/>
      <c r="T194" s="477"/>
      <c r="U194" s="477"/>
      <c r="V194" s="7"/>
      <c r="W194" s="34"/>
      <c r="X194" s="32"/>
      <c r="Y194" s="371"/>
      <c r="Z194" s="11"/>
      <c r="AA194" s="7"/>
      <c r="AB194" s="7"/>
      <c r="AC194" s="7"/>
      <c r="AD194" s="30"/>
      <c r="AE194" s="32"/>
      <c r="AF194" s="7"/>
      <c r="AG194" s="478"/>
      <c r="AH194" s="32"/>
      <c r="AI194" s="32"/>
      <c r="AJ194" s="32"/>
      <c r="AK194" s="32"/>
      <c r="AL194" s="32"/>
      <c r="AM194" s="62"/>
      <c r="AN194" s="11"/>
      <c r="AO194" s="7"/>
      <c r="AP194" s="7"/>
      <c r="AQ194" s="7"/>
      <c r="AR194" s="7"/>
      <c r="AS194" s="7"/>
      <c r="AT194" s="371"/>
      <c r="AU194" s="11"/>
      <c r="AV194" s="7"/>
      <c r="AW194" s="7"/>
      <c r="AX194" s="7"/>
      <c r="AY194" s="7"/>
      <c r="AZ194" s="7"/>
      <c r="BA194" s="371"/>
      <c r="BB194" s="11"/>
      <c r="BC194" s="7"/>
      <c r="BD194" s="7"/>
      <c r="BE194" s="7"/>
      <c r="BF194" s="7"/>
      <c r="BG194" s="11"/>
      <c r="BH194" s="7"/>
      <c r="BI194" s="7"/>
      <c r="BJ194" s="7"/>
      <c r="BK194" s="371"/>
      <c r="BL194" s="11"/>
      <c r="BM194" s="7"/>
      <c r="BN194" s="7"/>
      <c r="BO194" s="7"/>
      <c r="BP194" s="7"/>
      <c r="BQ194" s="11" t="s">
        <v>210</v>
      </c>
      <c r="BR194" s="62" t="s">
        <v>210</v>
      </c>
      <c r="BS194" s="1"/>
      <c r="BT194" s="1"/>
      <c r="BU194" s="1"/>
      <c r="BV194" s="1"/>
      <c r="BW194" s="1"/>
      <c r="CI194" s="14"/>
      <c r="CJ194" s="24" t="str">
        <f t="shared" si="23"/>
        <v/>
      </c>
      <c r="CK194" s="25" t="str">
        <f t="shared" si="24"/>
        <v/>
      </c>
      <c r="CL194" s="25" t="str">
        <f t="shared" si="25"/>
        <v/>
      </c>
      <c r="CM194" s="24" t="str">
        <f t="shared" si="26"/>
        <v/>
      </c>
      <c r="CN194" s="25" t="str">
        <f t="shared" si="27"/>
        <v/>
      </c>
      <c r="CO194" s="24" t="e">
        <f>IF(AND(#REF!="",#REF!="",#REF!="",#REF!=""),"",SUM(#REF!,#REF!,#REF!,#REF!,#REF!))</f>
        <v>#REF!</v>
      </c>
      <c r="CP194" s="25" t="str">
        <f t="shared" si="28"/>
        <v/>
      </c>
      <c r="CQ194" s="24" t="str">
        <f t="shared" si="29"/>
        <v/>
      </c>
      <c r="CR194" s="25" t="str">
        <f t="shared" si="30"/>
        <v/>
      </c>
      <c r="CS194" s="24" t="str">
        <f t="shared" si="31"/>
        <v/>
      </c>
      <c r="CT194" s="25" t="str">
        <f t="shared" si="32"/>
        <v/>
      </c>
      <c r="CU194" s="24" t="e">
        <f>IF(AND(#REF!="",#REF!="",#REF!="",#REF!=""),"",SUM(#REF!,#REF!,#REF!,#REF!,#REF!))</f>
        <v>#REF!</v>
      </c>
      <c r="CV194" s="25" t="str">
        <f t="shared" si="33"/>
        <v/>
      </c>
      <c r="CW194" s="22" t="e">
        <f>IF(AND(#REF!="",#REF!="",#REF!="",#REF!=""),"",SUM(#REF!,#REF!,#REF!,#REF!))</f>
        <v>#REF!</v>
      </c>
      <c r="CX194" s="22" t="str">
        <f t="shared" si="34"/>
        <v/>
      </c>
    </row>
    <row r="195" spans="1:102">
      <c r="A195" s="233">
        <v>189</v>
      </c>
      <c r="B195" s="234"/>
      <c r="C195" s="235"/>
      <c r="D195" s="236"/>
      <c r="E195" s="237"/>
      <c r="F195" s="238"/>
      <c r="G195" s="238"/>
      <c r="H195" s="239"/>
      <c r="I195" s="240"/>
      <c r="J195" s="241"/>
      <c r="K195" s="242"/>
      <c r="L195" s="11"/>
      <c r="M195" s="7"/>
      <c r="N195" s="7"/>
      <c r="O195" s="7"/>
      <c r="P195" s="30"/>
      <c r="Q195" s="32"/>
      <c r="R195" s="371"/>
      <c r="S195" s="476"/>
      <c r="T195" s="477"/>
      <c r="U195" s="477"/>
      <c r="V195" s="7"/>
      <c r="W195" s="34"/>
      <c r="X195" s="32"/>
      <c r="Y195" s="371"/>
      <c r="Z195" s="11"/>
      <c r="AA195" s="7"/>
      <c r="AB195" s="7"/>
      <c r="AC195" s="7"/>
      <c r="AD195" s="30"/>
      <c r="AE195" s="32"/>
      <c r="AF195" s="7"/>
      <c r="AG195" s="478"/>
      <c r="AH195" s="32"/>
      <c r="AI195" s="32"/>
      <c r="AJ195" s="32"/>
      <c r="AK195" s="32"/>
      <c r="AL195" s="32"/>
      <c r="AM195" s="62"/>
      <c r="AN195" s="11"/>
      <c r="AO195" s="7"/>
      <c r="AP195" s="7"/>
      <c r="AQ195" s="7"/>
      <c r="AR195" s="7"/>
      <c r="AS195" s="7"/>
      <c r="AT195" s="371"/>
      <c r="AU195" s="11"/>
      <c r="AV195" s="7"/>
      <c r="AW195" s="7"/>
      <c r="AX195" s="7"/>
      <c r="AY195" s="7"/>
      <c r="AZ195" s="7"/>
      <c r="BA195" s="371"/>
      <c r="BB195" s="11"/>
      <c r="BC195" s="7"/>
      <c r="BD195" s="7"/>
      <c r="BE195" s="7"/>
      <c r="BF195" s="7"/>
      <c r="BG195" s="11"/>
      <c r="BH195" s="7"/>
      <c r="BI195" s="7"/>
      <c r="BJ195" s="7"/>
      <c r="BK195" s="371"/>
      <c r="BL195" s="11"/>
      <c r="BM195" s="7"/>
      <c r="BN195" s="7"/>
      <c r="BO195" s="7"/>
      <c r="BP195" s="7"/>
      <c r="BQ195" s="11" t="s">
        <v>210</v>
      </c>
      <c r="BR195" s="62" t="s">
        <v>210</v>
      </c>
      <c r="BS195" s="1"/>
      <c r="BT195" s="1"/>
      <c r="BU195" s="1"/>
      <c r="BV195" s="1"/>
      <c r="BW195" s="1"/>
      <c r="CI195" s="14"/>
      <c r="CJ195" s="24" t="str">
        <f t="shared" si="23"/>
        <v/>
      </c>
      <c r="CK195" s="25" t="str">
        <f t="shared" si="24"/>
        <v/>
      </c>
      <c r="CL195" s="25" t="str">
        <f t="shared" si="25"/>
        <v/>
      </c>
      <c r="CM195" s="24" t="str">
        <f t="shared" si="26"/>
        <v/>
      </c>
      <c r="CN195" s="25" t="str">
        <f t="shared" si="27"/>
        <v/>
      </c>
      <c r="CO195" s="24" t="e">
        <f>IF(AND(#REF!="",#REF!="",#REF!="",#REF!=""),"",SUM(#REF!,#REF!,#REF!,#REF!,#REF!))</f>
        <v>#REF!</v>
      </c>
      <c r="CP195" s="25" t="str">
        <f t="shared" si="28"/>
        <v/>
      </c>
      <c r="CQ195" s="24" t="str">
        <f t="shared" si="29"/>
        <v/>
      </c>
      <c r="CR195" s="25" t="str">
        <f t="shared" si="30"/>
        <v/>
      </c>
      <c r="CS195" s="24" t="str">
        <f t="shared" si="31"/>
        <v/>
      </c>
      <c r="CT195" s="25" t="str">
        <f t="shared" si="32"/>
        <v/>
      </c>
      <c r="CU195" s="24" t="e">
        <f>IF(AND(#REF!="",#REF!="",#REF!="",#REF!=""),"",SUM(#REF!,#REF!,#REF!,#REF!,#REF!))</f>
        <v>#REF!</v>
      </c>
      <c r="CV195" s="25" t="str">
        <f t="shared" si="33"/>
        <v/>
      </c>
      <c r="CW195" s="22" t="e">
        <f>IF(AND(#REF!="",#REF!="",#REF!="",#REF!=""),"",SUM(#REF!,#REF!,#REF!,#REF!))</f>
        <v>#REF!</v>
      </c>
      <c r="CX195" s="22" t="str">
        <f t="shared" si="34"/>
        <v/>
      </c>
    </row>
    <row r="196" spans="1:102">
      <c r="A196" s="233">
        <v>190</v>
      </c>
      <c r="B196" s="234"/>
      <c r="C196" s="235"/>
      <c r="D196" s="236"/>
      <c r="E196" s="237"/>
      <c r="F196" s="238"/>
      <c r="G196" s="238"/>
      <c r="H196" s="239"/>
      <c r="I196" s="240"/>
      <c r="J196" s="241"/>
      <c r="K196" s="242"/>
      <c r="L196" s="11"/>
      <c r="M196" s="7"/>
      <c r="N196" s="7"/>
      <c r="O196" s="7"/>
      <c r="P196" s="30"/>
      <c r="Q196" s="32"/>
      <c r="R196" s="371"/>
      <c r="S196" s="476"/>
      <c r="T196" s="477"/>
      <c r="U196" s="477"/>
      <c r="V196" s="7"/>
      <c r="W196" s="34"/>
      <c r="X196" s="32"/>
      <c r="Y196" s="371"/>
      <c r="Z196" s="11"/>
      <c r="AA196" s="7"/>
      <c r="AB196" s="7"/>
      <c r="AC196" s="7"/>
      <c r="AD196" s="30"/>
      <c r="AE196" s="32"/>
      <c r="AF196" s="7"/>
      <c r="AG196" s="478"/>
      <c r="AH196" s="32"/>
      <c r="AI196" s="32"/>
      <c r="AJ196" s="32"/>
      <c r="AK196" s="32"/>
      <c r="AL196" s="32"/>
      <c r="AM196" s="62"/>
      <c r="AN196" s="11"/>
      <c r="AO196" s="7"/>
      <c r="AP196" s="7"/>
      <c r="AQ196" s="7"/>
      <c r="AR196" s="7"/>
      <c r="AS196" s="7"/>
      <c r="AT196" s="371"/>
      <c r="AU196" s="11"/>
      <c r="AV196" s="7"/>
      <c r="AW196" s="7"/>
      <c r="AX196" s="7"/>
      <c r="AY196" s="7"/>
      <c r="AZ196" s="7"/>
      <c r="BA196" s="371"/>
      <c r="BB196" s="11"/>
      <c r="BC196" s="7"/>
      <c r="BD196" s="7"/>
      <c r="BE196" s="7"/>
      <c r="BF196" s="7"/>
      <c r="BG196" s="11"/>
      <c r="BH196" s="7"/>
      <c r="BI196" s="7"/>
      <c r="BJ196" s="7"/>
      <c r="BK196" s="371"/>
      <c r="BL196" s="11"/>
      <c r="BM196" s="7"/>
      <c r="BN196" s="7"/>
      <c r="BO196" s="7"/>
      <c r="BP196" s="7"/>
      <c r="BQ196" s="11" t="s">
        <v>210</v>
      </c>
      <c r="BR196" s="62" t="s">
        <v>210</v>
      </c>
      <c r="BS196" s="1"/>
      <c r="BT196" s="1"/>
      <c r="BU196" s="1"/>
      <c r="BV196" s="1"/>
      <c r="BW196" s="1"/>
      <c r="CI196" s="14"/>
      <c r="CJ196" s="24" t="str">
        <f t="shared" si="23"/>
        <v/>
      </c>
      <c r="CK196" s="25" t="str">
        <f t="shared" si="24"/>
        <v/>
      </c>
      <c r="CL196" s="25" t="str">
        <f t="shared" si="25"/>
        <v/>
      </c>
      <c r="CM196" s="24" t="str">
        <f t="shared" si="26"/>
        <v/>
      </c>
      <c r="CN196" s="25" t="str">
        <f t="shared" si="27"/>
        <v/>
      </c>
      <c r="CO196" s="24" t="e">
        <f>IF(AND(#REF!="",#REF!="",#REF!="",#REF!=""),"",SUM(#REF!,#REF!,#REF!,#REF!,#REF!))</f>
        <v>#REF!</v>
      </c>
      <c r="CP196" s="25" t="str">
        <f t="shared" si="28"/>
        <v/>
      </c>
      <c r="CQ196" s="24" t="str">
        <f t="shared" si="29"/>
        <v/>
      </c>
      <c r="CR196" s="25" t="str">
        <f t="shared" si="30"/>
        <v/>
      </c>
      <c r="CS196" s="24" t="str">
        <f t="shared" si="31"/>
        <v/>
      </c>
      <c r="CT196" s="25" t="str">
        <f t="shared" si="32"/>
        <v/>
      </c>
      <c r="CU196" s="24" t="e">
        <f>IF(AND(#REF!="",#REF!="",#REF!="",#REF!=""),"",SUM(#REF!,#REF!,#REF!,#REF!,#REF!))</f>
        <v>#REF!</v>
      </c>
      <c r="CV196" s="25" t="str">
        <f t="shared" si="33"/>
        <v/>
      </c>
      <c r="CW196" s="22" t="e">
        <f>IF(AND(#REF!="",#REF!="",#REF!="",#REF!=""),"",SUM(#REF!,#REF!,#REF!,#REF!))</f>
        <v>#REF!</v>
      </c>
      <c r="CX196" s="22" t="str">
        <f t="shared" si="34"/>
        <v/>
      </c>
    </row>
    <row r="197" spans="1:102">
      <c r="A197" s="233">
        <v>191</v>
      </c>
      <c r="B197" s="234"/>
      <c r="C197" s="235"/>
      <c r="D197" s="236"/>
      <c r="E197" s="237"/>
      <c r="F197" s="238"/>
      <c r="G197" s="238"/>
      <c r="H197" s="239"/>
      <c r="I197" s="240"/>
      <c r="J197" s="241"/>
      <c r="K197" s="242"/>
      <c r="L197" s="11"/>
      <c r="M197" s="7"/>
      <c r="N197" s="7"/>
      <c r="O197" s="7"/>
      <c r="P197" s="30"/>
      <c r="Q197" s="32"/>
      <c r="R197" s="371"/>
      <c r="S197" s="476"/>
      <c r="T197" s="477"/>
      <c r="U197" s="477"/>
      <c r="V197" s="7"/>
      <c r="W197" s="34"/>
      <c r="X197" s="32"/>
      <c r="Y197" s="371"/>
      <c r="Z197" s="11"/>
      <c r="AA197" s="7"/>
      <c r="AB197" s="7"/>
      <c r="AC197" s="7"/>
      <c r="AD197" s="30"/>
      <c r="AE197" s="32"/>
      <c r="AF197" s="7"/>
      <c r="AG197" s="478"/>
      <c r="AH197" s="32"/>
      <c r="AI197" s="32"/>
      <c r="AJ197" s="32"/>
      <c r="AK197" s="32"/>
      <c r="AL197" s="32"/>
      <c r="AM197" s="62"/>
      <c r="AN197" s="11"/>
      <c r="AO197" s="7"/>
      <c r="AP197" s="7"/>
      <c r="AQ197" s="7"/>
      <c r="AR197" s="7"/>
      <c r="AS197" s="7"/>
      <c r="AT197" s="371"/>
      <c r="AU197" s="11"/>
      <c r="AV197" s="7"/>
      <c r="AW197" s="7"/>
      <c r="AX197" s="7"/>
      <c r="AY197" s="7"/>
      <c r="AZ197" s="7"/>
      <c r="BA197" s="371"/>
      <c r="BB197" s="11"/>
      <c r="BC197" s="7"/>
      <c r="BD197" s="7"/>
      <c r="BE197" s="7"/>
      <c r="BF197" s="7"/>
      <c r="BG197" s="11"/>
      <c r="BH197" s="7"/>
      <c r="BI197" s="7"/>
      <c r="BJ197" s="7"/>
      <c r="BK197" s="371"/>
      <c r="BL197" s="11"/>
      <c r="BM197" s="7"/>
      <c r="BN197" s="7"/>
      <c r="BO197" s="7"/>
      <c r="BP197" s="7"/>
      <c r="BQ197" s="11" t="s">
        <v>210</v>
      </c>
      <c r="BR197" s="62" t="s">
        <v>210</v>
      </c>
      <c r="BS197" s="1"/>
      <c r="BT197" s="1"/>
      <c r="BU197" s="1"/>
      <c r="BV197" s="1"/>
      <c r="BW197" s="1"/>
      <c r="CI197" s="14"/>
      <c r="CJ197" s="24" t="str">
        <f t="shared" si="23"/>
        <v/>
      </c>
      <c r="CK197" s="25" t="str">
        <f t="shared" si="24"/>
        <v/>
      </c>
      <c r="CL197" s="25" t="str">
        <f t="shared" si="25"/>
        <v/>
      </c>
      <c r="CM197" s="24" t="str">
        <f t="shared" si="26"/>
        <v/>
      </c>
      <c r="CN197" s="25" t="str">
        <f t="shared" si="27"/>
        <v/>
      </c>
      <c r="CO197" s="24" t="e">
        <f>IF(AND(#REF!="",#REF!="",#REF!="",#REF!=""),"",SUM(#REF!,#REF!,#REF!,#REF!,#REF!))</f>
        <v>#REF!</v>
      </c>
      <c r="CP197" s="25" t="str">
        <f t="shared" si="28"/>
        <v/>
      </c>
      <c r="CQ197" s="24" t="str">
        <f t="shared" si="29"/>
        <v/>
      </c>
      <c r="CR197" s="25" t="str">
        <f t="shared" si="30"/>
        <v/>
      </c>
      <c r="CS197" s="24" t="str">
        <f t="shared" si="31"/>
        <v/>
      </c>
      <c r="CT197" s="25" t="str">
        <f t="shared" si="32"/>
        <v/>
      </c>
      <c r="CU197" s="24" t="e">
        <f>IF(AND(#REF!="",#REF!="",#REF!="",#REF!=""),"",SUM(#REF!,#REF!,#REF!,#REF!,#REF!))</f>
        <v>#REF!</v>
      </c>
      <c r="CV197" s="25" t="str">
        <f t="shared" si="33"/>
        <v/>
      </c>
      <c r="CW197" s="22" t="e">
        <f>IF(AND(#REF!="",#REF!="",#REF!="",#REF!=""),"",SUM(#REF!,#REF!,#REF!,#REF!))</f>
        <v>#REF!</v>
      </c>
      <c r="CX197" s="22" t="str">
        <f t="shared" si="34"/>
        <v/>
      </c>
    </row>
    <row r="198" spans="1:102">
      <c r="A198" s="233">
        <v>192</v>
      </c>
      <c r="B198" s="234"/>
      <c r="C198" s="235"/>
      <c r="D198" s="236"/>
      <c r="E198" s="237"/>
      <c r="F198" s="238"/>
      <c r="G198" s="238"/>
      <c r="H198" s="239"/>
      <c r="I198" s="240"/>
      <c r="J198" s="241"/>
      <c r="K198" s="242"/>
      <c r="L198" s="11"/>
      <c r="M198" s="7"/>
      <c r="N198" s="7"/>
      <c r="O198" s="7"/>
      <c r="P198" s="30"/>
      <c r="Q198" s="32"/>
      <c r="R198" s="371"/>
      <c r="S198" s="476"/>
      <c r="T198" s="477"/>
      <c r="U198" s="477"/>
      <c r="V198" s="7"/>
      <c r="W198" s="34"/>
      <c r="X198" s="32"/>
      <c r="Y198" s="371"/>
      <c r="Z198" s="11"/>
      <c r="AA198" s="7"/>
      <c r="AB198" s="7"/>
      <c r="AC198" s="7"/>
      <c r="AD198" s="30"/>
      <c r="AE198" s="32"/>
      <c r="AF198" s="7"/>
      <c r="AG198" s="478"/>
      <c r="AH198" s="32"/>
      <c r="AI198" s="32"/>
      <c r="AJ198" s="32"/>
      <c r="AK198" s="32"/>
      <c r="AL198" s="32"/>
      <c r="AM198" s="62"/>
      <c r="AN198" s="11"/>
      <c r="AO198" s="7"/>
      <c r="AP198" s="7"/>
      <c r="AQ198" s="7"/>
      <c r="AR198" s="7"/>
      <c r="AS198" s="7"/>
      <c r="AT198" s="371"/>
      <c r="AU198" s="11"/>
      <c r="AV198" s="7"/>
      <c r="AW198" s="7"/>
      <c r="AX198" s="7"/>
      <c r="AY198" s="7"/>
      <c r="AZ198" s="7"/>
      <c r="BA198" s="371"/>
      <c r="BB198" s="11"/>
      <c r="BC198" s="7"/>
      <c r="BD198" s="7"/>
      <c r="BE198" s="7"/>
      <c r="BF198" s="7"/>
      <c r="BG198" s="11"/>
      <c r="BH198" s="7"/>
      <c r="BI198" s="7"/>
      <c r="BJ198" s="7"/>
      <c r="BK198" s="371"/>
      <c r="BL198" s="11"/>
      <c r="BM198" s="7"/>
      <c r="BN198" s="7"/>
      <c r="BO198" s="7"/>
      <c r="BP198" s="7"/>
      <c r="BQ198" s="11" t="s">
        <v>210</v>
      </c>
      <c r="BR198" s="62" t="s">
        <v>210</v>
      </c>
      <c r="BS198" s="1"/>
      <c r="BT198" s="1"/>
      <c r="BU198" s="1"/>
      <c r="BV198" s="1"/>
      <c r="BW198" s="1"/>
      <c r="CI198" s="14"/>
      <c r="CJ198" s="24" t="str">
        <f t="shared" si="23"/>
        <v/>
      </c>
      <c r="CK198" s="25" t="str">
        <f t="shared" si="24"/>
        <v/>
      </c>
      <c r="CL198" s="25" t="str">
        <f t="shared" si="25"/>
        <v/>
      </c>
      <c r="CM198" s="24" t="str">
        <f t="shared" si="26"/>
        <v/>
      </c>
      <c r="CN198" s="25" t="str">
        <f t="shared" si="27"/>
        <v/>
      </c>
      <c r="CO198" s="24" t="e">
        <f>IF(AND(#REF!="",#REF!="",#REF!="",#REF!=""),"",SUM(#REF!,#REF!,#REF!,#REF!,#REF!))</f>
        <v>#REF!</v>
      </c>
      <c r="CP198" s="25" t="str">
        <f t="shared" si="28"/>
        <v/>
      </c>
      <c r="CQ198" s="24" t="str">
        <f t="shared" si="29"/>
        <v/>
      </c>
      <c r="CR198" s="25" t="str">
        <f t="shared" si="30"/>
        <v/>
      </c>
      <c r="CS198" s="24" t="str">
        <f t="shared" si="31"/>
        <v/>
      </c>
      <c r="CT198" s="25" t="str">
        <f t="shared" si="32"/>
        <v/>
      </c>
      <c r="CU198" s="24" t="e">
        <f>IF(AND(#REF!="",#REF!="",#REF!="",#REF!=""),"",SUM(#REF!,#REF!,#REF!,#REF!,#REF!))</f>
        <v>#REF!</v>
      </c>
      <c r="CV198" s="25" t="str">
        <f t="shared" si="33"/>
        <v/>
      </c>
      <c r="CW198" s="22" t="e">
        <f>IF(AND(#REF!="",#REF!="",#REF!="",#REF!=""),"",SUM(#REF!,#REF!,#REF!,#REF!))</f>
        <v>#REF!</v>
      </c>
      <c r="CX198" s="22" t="str">
        <f t="shared" si="34"/>
        <v/>
      </c>
    </row>
    <row r="199" spans="1:102">
      <c r="A199" s="233">
        <v>193</v>
      </c>
      <c r="B199" s="234"/>
      <c r="C199" s="235"/>
      <c r="D199" s="236"/>
      <c r="E199" s="237"/>
      <c r="F199" s="238"/>
      <c r="G199" s="238"/>
      <c r="H199" s="239"/>
      <c r="I199" s="240"/>
      <c r="J199" s="241"/>
      <c r="K199" s="242"/>
      <c r="L199" s="11"/>
      <c r="M199" s="7"/>
      <c r="N199" s="7"/>
      <c r="O199" s="7"/>
      <c r="P199" s="30"/>
      <c r="Q199" s="32"/>
      <c r="R199" s="371"/>
      <c r="S199" s="476"/>
      <c r="T199" s="477"/>
      <c r="U199" s="477"/>
      <c r="V199" s="7"/>
      <c r="W199" s="34"/>
      <c r="X199" s="32"/>
      <c r="Y199" s="371"/>
      <c r="Z199" s="11"/>
      <c r="AA199" s="7"/>
      <c r="AB199" s="7"/>
      <c r="AC199" s="7"/>
      <c r="AD199" s="30"/>
      <c r="AE199" s="32"/>
      <c r="AF199" s="7"/>
      <c r="AG199" s="478"/>
      <c r="AH199" s="32"/>
      <c r="AI199" s="32"/>
      <c r="AJ199" s="32"/>
      <c r="AK199" s="32"/>
      <c r="AL199" s="32"/>
      <c r="AM199" s="62"/>
      <c r="AN199" s="11"/>
      <c r="AO199" s="7"/>
      <c r="AP199" s="7"/>
      <c r="AQ199" s="7"/>
      <c r="AR199" s="7"/>
      <c r="AS199" s="7"/>
      <c r="AT199" s="371"/>
      <c r="AU199" s="11"/>
      <c r="AV199" s="7"/>
      <c r="AW199" s="7"/>
      <c r="AX199" s="7"/>
      <c r="AY199" s="7"/>
      <c r="AZ199" s="7"/>
      <c r="BA199" s="371"/>
      <c r="BB199" s="11"/>
      <c r="BC199" s="7"/>
      <c r="BD199" s="7"/>
      <c r="BE199" s="7"/>
      <c r="BF199" s="7"/>
      <c r="BG199" s="11"/>
      <c r="BH199" s="7"/>
      <c r="BI199" s="7"/>
      <c r="BJ199" s="7"/>
      <c r="BK199" s="371"/>
      <c r="BL199" s="11"/>
      <c r="BM199" s="7"/>
      <c r="BN199" s="7"/>
      <c r="BO199" s="7"/>
      <c r="BP199" s="7"/>
      <c r="BQ199" s="11" t="s">
        <v>210</v>
      </c>
      <c r="BR199" s="62" t="s">
        <v>210</v>
      </c>
      <c r="BS199" s="1"/>
      <c r="BT199" s="1"/>
      <c r="BU199" s="1"/>
      <c r="BV199" s="1"/>
      <c r="BW199" s="1"/>
      <c r="CI199" s="14"/>
      <c r="CJ199" s="24" t="str">
        <f t="shared" si="23"/>
        <v/>
      </c>
      <c r="CK199" s="25" t="str">
        <f t="shared" si="24"/>
        <v/>
      </c>
      <c r="CL199" s="25" t="str">
        <f t="shared" si="25"/>
        <v/>
      </c>
      <c r="CM199" s="24" t="str">
        <f t="shared" si="26"/>
        <v/>
      </c>
      <c r="CN199" s="25" t="str">
        <f t="shared" si="27"/>
        <v/>
      </c>
      <c r="CO199" s="24" t="e">
        <f>IF(AND(#REF!="",#REF!="",#REF!="",#REF!=""),"",SUM(#REF!,#REF!,#REF!,#REF!,#REF!))</f>
        <v>#REF!</v>
      </c>
      <c r="CP199" s="25" t="str">
        <f t="shared" si="28"/>
        <v/>
      </c>
      <c r="CQ199" s="24" t="str">
        <f t="shared" si="29"/>
        <v/>
      </c>
      <c r="CR199" s="25" t="str">
        <f t="shared" si="30"/>
        <v/>
      </c>
      <c r="CS199" s="24" t="str">
        <f t="shared" si="31"/>
        <v/>
      </c>
      <c r="CT199" s="25" t="str">
        <f t="shared" si="32"/>
        <v/>
      </c>
      <c r="CU199" s="24" t="e">
        <f>IF(AND(#REF!="",#REF!="",#REF!="",#REF!=""),"",SUM(#REF!,#REF!,#REF!,#REF!,#REF!))</f>
        <v>#REF!</v>
      </c>
      <c r="CV199" s="25" t="str">
        <f t="shared" si="33"/>
        <v/>
      </c>
      <c r="CW199" s="22" t="e">
        <f>IF(AND(#REF!="",#REF!="",#REF!="",#REF!=""),"",SUM(#REF!,#REF!,#REF!,#REF!))</f>
        <v>#REF!</v>
      </c>
      <c r="CX199" s="22" t="str">
        <f t="shared" si="34"/>
        <v/>
      </c>
    </row>
    <row r="200" spans="1:102">
      <c r="A200" s="233">
        <v>194</v>
      </c>
      <c r="B200" s="234"/>
      <c r="C200" s="235"/>
      <c r="D200" s="236"/>
      <c r="E200" s="237"/>
      <c r="F200" s="238"/>
      <c r="G200" s="238"/>
      <c r="H200" s="239"/>
      <c r="I200" s="240"/>
      <c r="J200" s="241"/>
      <c r="K200" s="242"/>
      <c r="L200" s="11"/>
      <c r="M200" s="7"/>
      <c r="N200" s="7"/>
      <c r="O200" s="7"/>
      <c r="P200" s="30"/>
      <c r="Q200" s="32"/>
      <c r="R200" s="371"/>
      <c r="S200" s="476"/>
      <c r="T200" s="477"/>
      <c r="U200" s="477"/>
      <c r="V200" s="7"/>
      <c r="W200" s="34"/>
      <c r="X200" s="32"/>
      <c r="Y200" s="371"/>
      <c r="Z200" s="11"/>
      <c r="AA200" s="7"/>
      <c r="AB200" s="7"/>
      <c r="AC200" s="7"/>
      <c r="AD200" s="30"/>
      <c r="AE200" s="32"/>
      <c r="AF200" s="7"/>
      <c r="AG200" s="478"/>
      <c r="AH200" s="32"/>
      <c r="AI200" s="32"/>
      <c r="AJ200" s="32"/>
      <c r="AK200" s="32"/>
      <c r="AL200" s="32"/>
      <c r="AM200" s="62"/>
      <c r="AN200" s="11"/>
      <c r="AO200" s="7"/>
      <c r="AP200" s="7"/>
      <c r="AQ200" s="7"/>
      <c r="AR200" s="7"/>
      <c r="AS200" s="7"/>
      <c r="AT200" s="371"/>
      <c r="AU200" s="11"/>
      <c r="AV200" s="7"/>
      <c r="AW200" s="7"/>
      <c r="AX200" s="7"/>
      <c r="AY200" s="7"/>
      <c r="AZ200" s="7"/>
      <c r="BA200" s="371"/>
      <c r="BB200" s="11"/>
      <c r="BC200" s="7"/>
      <c r="BD200" s="7"/>
      <c r="BE200" s="7"/>
      <c r="BF200" s="7"/>
      <c r="BG200" s="11"/>
      <c r="BH200" s="7"/>
      <c r="BI200" s="7"/>
      <c r="BJ200" s="7"/>
      <c r="BK200" s="371"/>
      <c r="BL200" s="11"/>
      <c r="BM200" s="7"/>
      <c r="BN200" s="7"/>
      <c r="BO200" s="7"/>
      <c r="BP200" s="7"/>
      <c r="BQ200" s="11" t="s">
        <v>210</v>
      </c>
      <c r="BR200" s="62" t="s">
        <v>210</v>
      </c>
      <c r="BS200" s="1"/>
      <c r="BT200" s="1"/>
      <c r="BU200" s="1"/>
      <c r="BV200" s="1"/>
      <c r="BW200" s="1"/>
      <c r="CI200" s="14"/>
      <c r="CJ200" s="24" t="str">
        <f t="shared" ref="CJ200:CJ206" si="35">IF(I200="","",I200)</f>
        <v/>
      </c>
      <c r="CK200" s="25" t="str">
        <f t="shared" ref="CK200:CK206" si="36">IF(AND(L200="",M200="",N200="",P200=""),"",SUM(L200,M200,N200,O200,P200))</f>
        <v/>
      </c>
      <c r="CL200" s="25" t="str">
        <f t="shared" ref="CL200:CL206" si="37">IFERROR(IF(CK200="","",ROUNDUP(CK200*20%,0)),"")</f>
        <v/>
      </c>
      <c r="CM200" s="24" t="str">
        <f t="shared" ref="CM200:CM206" si="38">IF(AND(S200="",T200="",U200="",W200=""),"",SUM(S200,T200,U200,V200,W200))</f>
        <v/>
      </c>
      <c r="CN200" s="25" t="str">
        <f t="shared" ref="CN200:CN206" si="39">IFERROR(IF(CM200="","",ROUNDUP(CM200*20%,0)),"")</f>
        <v/>
      </c>
      <c r="CO200" s="24" t="e">
        <f>IF(AND(#REF!="",#REF!="",#REF!="",#REF!=""),"",SUM(#REF!,#REF!,#REF!,#REF!,#REF!))</f>
        <v>#REF!</v>
      </c>
      <c r="CP200" s="25" t="str">
        <f t="shared" ref="CP200:CP206" si="40">IFERROR(IF(CO200="","",ROUNDUP(CO200*20%,0)),"")</f>
        <v/>
      </c>
      <c r="CQ200" s="24" t="str">
        <f t="shared" ref="CQ200:CQ206" si="41">IF(AND(Z200="",AA200="",AB200="",AD200=""),"",SUM(Z200,AA200,AB200,AC200,AD200))</f>
        <v/>
      </c>
      <c r="CR200" s="25" t="str">
        <f t="shared" ref="CR200:CR206" si="42">IFERROR(IF(CQ200="","",ROUNDUP(CQ200*20%,0)),"")</f>
        <v/>
      </c>
      <c r="CS200" s="24" t="str">
        <f t="shared" ref="CS200:CS206" si="43">IF(AND(AG200="",AH200="",AI200="",AK200=""),"",SUM(AG200,AH200,AI200,AJ200,AK200))</f>
        <v/>
      </c>
      <c r="CT200" s="25" t="str">
        <f t="shared" ref="CT200:CT206" si="44">IFERROR(IF(CS200="","",ROUNDUP(CS200*20%,0)),"")</f>
        <v/>
      </c>
      <c r="CU200" s="24" t="e">
        <f>IF(AND(#REF!="",#REF!="",#REF!="",#REF!=""),"",SUM(#REF!,#REF!,#REF!,#REF!,#REF!))</f>
        <v>#REF!</v>
      </c>
      <c r="CV200" s="25" t="str">
        <f t="shared" ref="CV200:CV206" si="45">IFERROR(IF(CU200="","",ROUNDUP(CU200*20%,0)),"")</f>
        <v/>
      </c>
      <c r="CW200" s="22" t="e">
        <f>IF(AND(#REF!="",#REF!="",#REF!="",#REF!=""),"",SUM(#REF!,#REF!,#REF!,#REF!))</f>
        <v>#REF!</v>
      </c>
      <c r="CX200" s="22" t="str">
        <f t="shared" ref="CX200:CX206" si="46">IFERROR(IF(CW200="","",IF($CW$5=100,ROUNDUP(CW200*20%,0),IF($CW$5=86,ROUNDUP((CW200/$CW$5)*$CX$5,0),IF($CW$5=66,ROUNDUP((CW200/$CW$5)*$CX$5,0),"")))),"")</f>
        <v/>
      </c>
    </row>
    <row r="201" spans="1:102">
      <c r="A201" s="233">
        <v>195</v>
      </c>
      <c r="B201" s="234"/>
      <c r="C201" s="235"/>
      <c r="D201" s="236"/>
      <c r="E201" s="237"/>
      <c r="F201" s="238"/>
      <c r="G201" s="238"/>
      <c r="H201" s="239"/>
      <c r="I201" s="240"/>
      <c r="J201" s="241"/>
      <c r="K201" s="242"/>
      <c r="L201" s="11"/>
      <c r="M201" s="7"/>
      <c r="N201" s="7"/>
      <c r="O201" s="7"/>
      <c r="P201" s="30"/>
      <c r="Q201" s="32"/>
      <c r="R201" s="371"/>
      <c r="S201" s="476"/>
      <c r="T201" s="477"/>
      <c r="U201" s="477"/>
      <c r="V201" s="7"/>
      <c r="W201" s="34"/>
      <c r="X201" s="32"/>
      <c r="Y201" s="371"/>
      <c r="Z201" s="11"/>
      <c r="AA201" s="7"/>
      <c r="AB201" s="7"/>
      <c r="AC201" s="7"/>
      <c r="AD201" s="30"/>
      <c r="AE201" s="32"/>
      <c r="AF201" s="7"/>
      <c r="AG201" s="478"/>
      <c r="AH201" s="32"/>
      <c r="AI201" s="32"/>
      <c r="AJ201" s="32"/>
      <c r="AK201" s="32"/>
      <c r="AL201" s="32"/>
      <c r="AM201" s="62"/>
      <c r="AN201" s="11"/>
      <c r="AO201" s="7"/>
      <c r="AP201" s="7"/>
      <c r="AQ201" s="7"/>
      <c r="AR201" s="7"/>
      <c r="AS201" s="7"/>
      <c r="AT201" s="371"/>
      <c r="AU201" s="11"/>
      <c r="AV201" s="7"/>
      <c r="AW201" s="7"/>
      <c r="AX201" s="7"/>
      <c r="AY201" s="7"/>
      <c r="AZ201" s="7"/>
      <c r="BA201" s="371"/>
      <c r="BB201" s="11"/>
      <c r="BC201" s="7"/>
      <c r="BD201" s="7"/>
      <c r="BE201" s="7"/>
      <c r="BF201" s="7"/>
      <c r="BG201" s="11"/>
      <c r="BH201" s="7"/>
      <c r="BI201" s="7"/>
      <c r="BJ201" s="7"/>
      <c r="BK201" s="371"/>
      <c r="BL201" s="11"/>
      <c r="BM201" s="7"/>
      <c r="BN201" s="7"/>
      <c r="BO201" s="7"/>
      <c r="BP201" s="7"/>
      <c r="BQ201" s="11" t="s">
        <v>210</v>
      </c>
      <c r="BR201" s="62" t="s">
        <v>210</v>
      </c>
      <c r="BS201" s="1"/>
      <c r="BT201" s="1"/>
      <c r="BU201" s="1"/>
      <c r="BV201" s="1"/>
      <c r="BW201" s="1"/>
      <c r="CI201" s="14"/>
      <c r="CJ201" s="24" t="str">
        <f t="shared" si="35"/>
        <v/>
      </c>
      <c r="CK201" s="25" t="str">
        <f t="shared" si="36"/>
        <v/>
      </c>
      <c r="CL201" s="25" t="str">
        <f t="shared" si="37"/>
        <v/>
      </c>
      <c r="CM201" s="24" t="str">
        <f t="shared" si="38"/>
        <v/>
      </c>
      <c r="CN201" s="25" t="str">
        <f t="shared" si="39"/>
        <v/>
      </c>
      <c r="CO201" s="24" t="e">
        <f>IF(AND(#REF!="",#REF!="",#REF!="",#REF!=""),"",SUM(#REF!,#REF!,#REF!,#REF!,#REF!))</f>
        <v>#REF!</v>
      </c>
      <c r="CP201" s="25" t="str">
        <f t="shared" si="40"/>
        <v/>
      </c>
      <c r="CQ201" s="24" t="str">
        <f t="shared" si="41"/>
        <v/>
      </c>
      <c r="CR201" s="25" t="str">
        <f t="shared" si="42"/>
        <v/>
      </c>
      <c r="CS201" s="24" t="str">
        <f t="shared" si="43"/>
        <v/>
      </c>
      <c r="CT201" s="25" t="str">
        <f t="shared" si="44"/>
        <v/>
      </c>
      <c r="CU201" s="24" t="e">
        <f>IF(AND(#REF!="",#REF!="",#REF!="",#REF!=""),"",SUM(#REF!,#REF!,#REF!,#REF!,#REF!))</f>
        <v>#REF!</v>
      </c>
      <c r="CV201" s="25" t="str">
        <f t="shared" si="45"/>
        <v/>
      </c>
      <c r="CW201" s="22" t="e">
        <f>IF(AND(#REF!="",#REF!="",#REF!="",#REF!=""),"",SUM(#REF!,#REF!,#REF!,#REF!))</f>
        <v>#REF!</v>
      </c>
      <c r="CX201" s="22" t="str">
        <f t="shared" si="46"/>
        <v/>
      </c>
    </row>
    <row r="202" spans="1:102">
      <c r="A202" s="233">
        <v>196</v>
      </c>
      <c r="B202" s="234"/>
      <c r="C202" s="235"/>
      <c r="D202" s="236"/>
      <c r="E202" s="237"/>
      <c r="F202" s="238"/>
      <c r="G202" s="238"/>
      <c r="H202" s="239"/>
      <c r="I202" s="240"/>
      <c r="J202" s="241"/>
      <c r="K202" s="242"/>
      <c r="L202" s="11"/>
      <c r="M202" s="7"/>
      <c r="N202" s="7"/>
      <c r="O202" s="7"/>
      <c r="P202" s="30"/>
      <c r="Q202" s="32"/>
      <c r="R202" s="371"/>
      <c r="S202" s="476"/>
      <c r="T202" s="477"/>
      <c r="U202" s="477"/>
      <c r="V202" s="7"/>
      <c r="W202" s="34"/>
      <c r="X202" s="32"/>
      <c r="Y202" s="371"/>
      <c r="Z202" s="11"/>
      <c r="AA202" s="7"/>
      <c r="AB202" s="7"/>
      <c r="AC202" s="7"/>
      <c r="AD202" s="30"/>
      <c r="AE202" s="32"/>
      <c r="AF202" s="7"/>
      <c r="AG202" s="478"/>
      <c r="AH202" s="32"/>
      <c r="AI202" s="32"/>
      <c r="AJ202" s="32"/>
      <c r="AK202" s="32"/>
      <c r="AL202" s="32"/>
      <c r="AM202" s="62"/>
      <c r="AN202" s="11"/>
      <c r="AO202" s="7"/>
      <c r="AP202" s="7"/>
      <c r="AQ202" s="7"/>
      <c r="AR202" s="7"/>
      <c r="AS202" s="7"/>
      <c r="AT202" s="371"/>
      <c r="AU202" s="11"/>
      <c r="AV202" s="7"/>
      <c r="AW202" s="7"/>
      <c r="AX202" s="7"/>
      <c r="AY202" s="7"/>
      <c r="AZ202" s="7"/>
      <c r="BA202" s="371"/>
      <c r="BB202" s="11"/>
      <c r="BC202" s="7"/>
      <c r="BD202" s="7"/>
      <c r="BE202" s="7"/>
      <c r="BF202" s="7"/>
      <c r="BG202" s="11"/>
      <c r="BH202" s="7"/>
      <c r="BI202" s="7"/>
      <c r="BJ202" s="7"/>
      <c r="BK202" s="371"/>
      <c r="BL202" s="11"/>
      <c r="BM202" s="7"/>
      <c r="BN202" s="7"/>
      <c r="BO202" s="7"/>
      <c r="BP202" s="7"/>
      <c r="BQ202" s="11" t="s">
        <v>210</v>
      </c>
      <c r="BR202" s="62" t="s">
        <v>210</v>
      </c>
      <c r="BS202" s="1"/>
      <c r="BT202" s="1"/>
      <c r="BU202" s="1"/>
      <c r="BV202" s="1"/>
      <c r="BW202" s="1"/>
      <c r="CI202" s="14"/>
      <c r="CJ202" s="24" t="str">
        <f t="shared" si="35"/>
        <v/>
      </c>
      <c r="CK202" s="25" t="str">
        <f t="shared" si="36"/>
        <v/>
      </c>
      <c r="CL202" s="25" t="str">
        <f t="shared" si="37"/>
        <v/>
      </c>
      <c r="CM202" s="24" t="str">
        <f t="shared" si="38"/>
        <v/>
      </c>
      <c r="CN202" s="25" t="str">
        <f t="shared" si="39"/>
        <v/>
      </c>
      <c r="CO202" s="24" t="e">
        <f>IF(AND(#REF!="",#REF!="",#REF!="",#REF!=""),"",SUM(#REF!,#REF!,#REF!,#REF!,#REF!))</f>
        <v>#REF!</v>
      </c>
      <c r="CP202" s="25" t="str">
        <f t="shared" si="40"/>
        <v/>
      </c>
      <c r="CQ202" s="24" t="str">
        <f t="shared" si="41"/>
        <v/>
      </c>
      <c r="CR202" s="25" t="str">
        <f t="shared" si="42"/>
        <v/>
      </c>
      <c r="CS202" s="24" t="str">
        <f t="shared" si="43"/>
        <v/>
      </c>
      <c r="CT202" s="25" t="str">
        <f t="shared" si="44"/>
        <v/>
      </c>
      <c r="CU202" s="24" t="e">
        <f>IF(AND(#REF!="",#REF!="",#REF!="",#REF!=""),"",SUM(#REF!,#REF!,#REF!,#REF!,#REF!))</f>
        <v>#REF!</v>
      </c>
      <c r="CV202" s="25" t="str">
        <f t="shared" si="45"/>
        <v/>
      </c>
      <c r="CW202" s="22" t="e">
        <f>IF(AND(#REF!="",#REF!="",#REF!="",#REF!=""),"",SUM(#REF!,#REF!,#REF!,#REF!))</f>
        <v>#REF!</v>
      </c>
      <c r="CX202" s="22" t="str">
        <f t="shared" si="46"/>
        <v/>
      </c>
    </row>
    <row r="203" spans="1:102">
      <c r="A203" s="233">
        <v>197</v>
      </c>
      <c r="B203" s="234"/>
      <c r="C203" s="235"/>
      <c r="D203" s="236"/>
      <c r="E203" s="237"/>
      <c r="F203" s="238"/>
      <c r="G203" s="238"/>
      <c r="H203" s="239"/>
      <c r="I203" s="240"/>
      <c r="J203" s="241"/>
      <c r="K203" s="242"/>
      <c r="L203" s="11"/>
      <c r="M203" s="7"/>
      <c r="N203" s="7"/>
      <c r="O203" s="7"/>
      <c r="P203" s="30"/>
      <c r="Q203" s="32"/>
      <c r="R203" s="371"/>
      <c r="S203" s="476"/>
      <c r="T203" s="477"/>
      <c r="U203" s="477"/>
      <c r="V203" s="7"/>
      <c r="W203" s="34"/>
      <c r="X203" s="32"/>
      <c r="Y203" s="371"/>
      <c r="Z203" s="11"/>
      <c r="AA203" s="7"/>
      <c r="AB203" s="7"/>
      <c r="AC203" s="7"/>
      <c r="AD203" s="30"/>
      <c r="AE203" s="32"/>
      <c r="AF203" s="7"/>
      <c r="AG203" s="478"/>
      <c r="AH203" s="32"/>
      <c r="AI203" s="32"/>
      <c r="AJ203" s="32"/>
      <c r="AK203" s="32"/>
      <c r="AL203" s="32"/>
      <c r="AM203" s="62"/>
      <c r="AN203" s="11"/>
      <c r="AO203" s="7"/>
      <c r="AP203" s="7"/>
      <c r="AQ203" s="7"/>
      <c r="AR203" s="7"/>
      <c r="AS203" s="7"/>
      <c r="AT203" s="371"/>
      <c r="AU203" s="11"/>
      <c r="AV203" s="7"/>
      <c r="AW203" s="7"/>
      <c r="AX203" s="7"/>
      <c r="AY203" s="7"/>
      <c r="AZ203" s="7"/>
      <c r="BA203" s="371"/>
      <c r="BB203" s="11"/>
      <c r="BC203" s="7"/>
      <c r="BD203" s="7"/>
      <c r="BE203" s="7"/>
      <c r="BF203" s="7"/>
      <c r="BG203" s="11"/>
      <c r="BH203" s="7"/>
      <c r="BI203" s="7"/>
      <c r="BJ203" s="7"/>
      <c r="BK203" s="371"/>
      <c r="BL203" s="11"/>
      <c r="BM203" s="7"/>
      <c r="BN203" s="7"/>
      <c r="BO203" s="7"/>
      <c r="BP203" s="7"/>
      <c r="BQ203" s="11" t="s">
        <v>210</v>
      </c>
      <c r="BR203" s="62" t="s">
        <v>210</v>
      </c>
      <c r="BS203" s="1"/>
      <c r="BT203" s="1"/>
      <c r="BU203" s="1"/>
      <c r="BV203" s="1"/>
      <c r="BW203" s="1"/>
      <c r="CI203" s="14"/>
      <c r="CJ203" s="24" t="str">
        <f t="shared" si="35"/>
        <v/>
      </c>
      <c r="CK203" s="25" t="str">
        <f t="shared" si="36"/>
        <v/>
      </c>
      <c r="CL203" s="25" t="str">
        <f t="shared" si="37"/>
        <v/>
      </c>
      <c r="CM203" s="24" t="str">
        <f t="shared" si="38"/>
        <v/>
      </c>
      <c r="CN203" s="25" t="str">
        <f t="shared" si="39"/>
        <v/>
      </c>
      <c r="CO203" s="24" t="e">
        <f>IF(AND(#REF!="",#REF!="",#REF!="",#REF!=""),"",SUM(#REF!,#REF!,#REF!,#REF!,#REF!))</f>
        <v>#REF!</v>
      </c>
      <c r="CP203" s="25" t="str">
        <f t="shared" si="40"/>
        <v/>
      </c>
      <c r="CQ203" s="24" t="str">
        <f t="shared" si="41"/>
        <v/>
      </c>
      <c r="CR203" s="25" t="str">
        <f t="shared" si="42"/>
        <v/>
      </c>
      <c r="CS203" s="24" t="str">
        <f t="shared" si="43"/>
        <v/>
      </c>
      <c r="CT203" s="25" t="str">
        <f t="shared" si="44"/>
        <v/>
      </c>
      <c r="CU203" s="24" t="e">
        <f>IF(AND(#REF!="",#REF!="",#REF!="",#REF!=""),"",SUM(#REF!,#REF!,#REF!,#REF!,#REF!))</f>
        <v>#REF!</v>
      </c>
      <c r="CV203" s="25" t="str">
        <f t="shared" si="45"/>
        <v/>
      </c>
      <c r="CW203" s="22" t="e">
        <f>IF(AND(#REF!="",#REF!="",#REF!="",#REF!=""),"",SUM(#REF!,#REF!,#REF!,#REF!))</f>
        <v>#REF!</v>
      </c>
      <c r="CX203" s="22" t="str">
        <f t="shared" si="46"/>
        <v/>
      </c>
    </row>
    <row r="204" spans="1:102">
      <c r="A204" s="233">
        <v>198</v>
      </c>
      <c r="B204" s="234"/>
      <c r="C204" s="235"/>
      <c r="D204" s="236"/>
      <c r="E204" s="237"/>
      <c r="F204" s="238"/>
      <c r="G204" s="238"/>
      <c r="H204" s="239"/>
      <c r="I204" s="240"/>
      <c r="J204" s="241"/>
      <c r="K204" s="242"/>
      <c r="L204" s="11"/>
      <c r="M204" s="7"/>
      <c r="N204" s="7"/>
      <c r="O204" s="7"/>
      <c r="P204" s="30"/>
      <c r="Q204" s="32"/>
      <c r="R204" s="371"/>
      <c r="S204" s="476"/>
      <c r="T204" s="477"/>
      <c r="U204" s="477"/>
      <c r="V204" s="7"/>
      <c r="W204" s="34"/>
      <c r="X204" s="32"/>
      <c r="Y204" s="371"/>
      <c r="Z204" s="11"/>
      <c r="AA204" s="7"/>
      <c r="AB204" s="7"/>
      <c r="AC204" s="7"/>
      <c r="AD204" s="30"/>
      <c r="AE204" s="32"/>
      <c r="AF204" s="7"/>
      <c r="AG204" s="478"/>
      <c r="AH204" s="32"/>
      <c r="AI204" s="32"/>
      <c r="AJ204" s="32"/>
      <c r="AK204" s="32"/>
      <c r="AL204" s="32"/>
      <c r="AM204" s="62"/>
      <c r="AN204" s="11"/>
      <c r="AO204" s="7"/>
      <c r="AP204" s="7"/>
      <c r="AQ204" s="7"/>
      <c r="AR204" s="7"/>
      <c r="AS204" s="7"/>
      <c r="AT204" s="371"/>
      <c r="AU204" s="11"/>
      <c r="AV204" s="7"/>
      <c r="AW204" s="7"/>
      <c r="AX204" s="7"/>
      <c r="AY204" s="7"/>
      <c r="AZ204" s="7"/>
      <c r="BA204" s="371"/>
      <c r="BB204" s="11"/>
      <c r="BC204" s="7"/>
      <c r="BD204" s="7"/>
      <c r="BE204" s="7"/>
      <c r="BF204" s="7"/>
      <c r="BG204" s="11"/>
      <c r="BH204" s="7"/>
      <c r="BI204" s="7"/>
      <c r="BJ204" s="7"/>
      <c r="BK204" s="371"/>
      <c r="BL204" s="11"/>
      <c r="BM204" s="7"/>
      <c r="BN204" s="7"/>
      <c r="BO204" s="7"/>
      <c r="BP204" s="7"/>
      <c r="BQ204" s="11" t="s">
        <v>210</v>
      </c>
      <c r="BR204" s="62" t="s">
        <v>210</v>
      </c>
      <c r="BS204" s="1"/>
      <c r="BT204" s="1"/>
      <c r="BU204" s="1"/>
      <c r="BV204" s="1"/>
      <c r="BW204" s="1"/>
      <c r="CI204" s="14"/>
      <c r="CJ204" s="24" t="str">
        <f t="shared" si="35"/>
        <v/>
      </c>
      <c r="CK204" s="25" t="str">
        <f t="shared" si="36"/>
        <v/>
      </c>
      <c r="CL204" s="25" t="str">
        <f t="shared" si="37"/>
        <v/>
      </c>
      <c r="CM204" s="24" t="str">
        <f t="shared" si="38"/>
        <v/>
      </c>
      <c r="CN204" s="25" t="str">
        <f t="shared" si="39"/>
        <v/>
      </c>
      <c r="CO204" s="24" t="e">
        <f>IF(AND(#REF!="",#REF!="",#REF!="",#REF!=""),"",SUM(#REF!,#REF!,#REF!,#REF!,#REF!))</f>
        <v>#REF!</v>
      </c>
      <c r="CP204" s="25" t="str">
        <f t="shared" si="40"/>
        <v/>
      </c>
      <c r="CQ204" s="24" t="str">
        <f t="shared" si="41"/>
        <v/>
      </c>
      <c r="CR204" s="25" t="str">
        <f t="shared" si="42"/>
        <v/>
      </c>
      <c r="CS204" s="24" t="str">
        <f t="shared" si="43"/>
        <v/>
      </c>
      <c r="CT204" s="25" t="str">
        <f t="shared" si="44"/>
        <v/>
      </c>
      <c r="CU204" s="24" t="e">
        <f>IF(AND(#REF!="",#REF!="",#REF!="",#REF!=""),"",SUM(#REF!,#REF!,#REF!,#REF!,#REF!))</f>
        <v>#REF!</v>
      </c>
      <c r="CV204" s="25" t="str">
        <f t="shared" si="45"/>
        <v/>
      </c>
      <c r="CW204" s="22" t="e">
        <f>IF(AND(#REF!="",#REF!="",#REF!="",#REF!=""),"",SUM(#REF!,#REF!,#REF!,#REF!))</f>
        <v>#REF!</v>
      </c>
      <c r="CX204" s="22" t="str">
        <f t="shared" si="46"/>
        <v/>
      </c>
    </row>
    <row r="205" spans="1:102">
      <c r="A205" s="233">
        <v>199</v>
      </c>
      <c r="B205" s="234"/>
      <c r="C205" s="235"/>
      <c r="D205" s="236"/>
      <c r="E205" s="237"/>
      <c r="F205" s="238"/>
      <c r="G205" s="238"/>
      <c r="H205" s="239"/>
      <c r="I205" s="240"/>
      <c r="J205" s="241"/>
      <c r="K205" s="242"/>
      <c r="L205" s="11"/>
      <c r="M205" s="7"/>
      <c r="N205" s="7"/>
      <c r="O205" s="7"/>
      <c r="P205" s="30"/>
      <c r="Q205" s="32"/>
      <c r="R205" s="371"/>
      <c r="S205" s="476"/>
      <c r="T205" s="477"/>
      <c r="U205" s="477"/>
      <c r="V205" s="7"/>
      <c r="W205" s="34"/>
      <c r="X205" s="32"/>
      <c r="Y205" s="371"/>
      <c r="Z205" s="11"/>
      <c r="AA205" s="7"/>
      <c r="AB205" s="7"/>
      <c r="AC205" s="7"/>
      <c r="AD205" s="30"/>
      <c r="AE205" s="32"/>
      <c r="AF205" s="7"/>
      <c r="AG205" s="478"/>
      <c r="AH205" s="32"/>
      <c r="AI205" s="32"/>
      <c r="AJ205" s="32"/>
      <c r="AK205" s="32"/>
      <c r="AL205" s="32"/>
      <c r="AM205" s="62"/>
      <c r="AN205" s="11"/>
      <c r="AO205" s="7"/>
      <c r="AP205" s="7"/>
      <c r="AQ205" s="7"/>
      <c r="AR205" s="7"/>
      <c r="AS205" s="7"/>
      <c r="AT205" s="371"/>
      <c r="AU205" s="11"/>
      <c r="AV205" s="7"/>
      <c r="AW205" s="7"/>
      <c r="AX205" s="7"/>
      <c r="AY205" s="7"/>
      <c r="AZ205" s="7"/>
      <c r="BA205" s="371"/>
      <c r="BB205" s="11"/>
      <c r="BC205" s="7"/>
      <c r="BD205" s="7"/>
      <c r="BE205" s="7"/>
      <c r="BF205" s="7"/>
      <c r="BG205" s="11"/>
      <c r="BH205" s="7"/>
      <c r="BI205" s="7"/>
      <c r="BJ205" s="7"/>
      <c r="BK205" s="371"/>
      <c r="BL205" s="11"/>
      <c r="BM205" s="7"/>
      <c r="BN205" s="7"/>
      <c r="BO205" s="7"/>
      <c r="BP205" s="7"/>
      <c r="BQ205" s="11" t="s">
        <v>210</v>
      </c>
      <c r="BR205" s="62" t="s">
        <v>210</v>
      </c>
      <c r="BS205" s="1"/>
      <c r="BT205" s="1"/>
      <c r="BU205" s="1"/>
      <c r="BV205" s="1"/>
      <c r="BW205" s="1"/>
      <c r="CI205" s="14"/>
      <c r="CJ205" s="24" t="str">
        <f t="shared" si="35"/>
        <v/>
      </c>
      <c r="CK205" s="25" t="str">
        <f t="shared" si="36"/>
        <v/>
      </c>
      <c r="CL205" s="25" t="str">
        <f t="shared" si="37"/>
        <v/>
      </c>
      <c r="CM205" s="24" t="str">
        <f t="shared" si="38"/>
        <v/>
      </c>
      <c r="CN205" s="25" t="str">
        <f t="shared" si="39"/>
        <v/>
      </c>
      <c r="CO205" s="24" t="e">
        <f>IF(AND(#REF!="",#REF!="",#REF!="",#REF!=""),"",SUM(#REF!,#REF!,#REF!,#REF!,#REF!))</f>
        <v>#REF!</v>
      </c>
      <c r="CP205" s="25" t="str">
        <f t="shared" si="40"/>
        <v/>
      </c>
      <c r="CQ205" s="24" t="str">
        <f t="shared" si="41"/>
        <v/>
      </c>
      <c r="CR205" s="25" t="str">
        <f t="shared" si="42"/>
        <v/>
      </c>
      <c r="CS205" s="24" t="str">
        <f t="shared" si="43"/>
        <v/>
      </c>
      <c r="CT205" s="25" t="str">
        <f t="shared" si="44"/>
        <v/>
      </c>
      <c r="CU205" s="24" t="e">
        <f>IF(AND(#REF!="",#REF!="",#REF!="",#REF!=""),"",SUM(#REF!,#REF!,#REF!,#REF!,#REF!))</f>
        <v>#REF!</v>
      </c>
      <c r="CV205" s="25" t="str">
        <f t="shared" si="45"/>
        <v/>
      </c>
      <c r="CW205" s="22" t="e">
        <f>IF(AND(#REF!="",#REF!="",#REF!="",#REF!=""),"",SUM(#REF!,#REF!,#REF!,#REF!))</f>
        <v>#REF!</v>
      </c>
      <c r="CX205" s="22" t="str">
        <f t="shared" si="46"/>
        <v/>
      </c>
    </row>
    <row r="206" spans="1:102" ht="19.5" thickBot="1">
      <c r="A206" s="376">
        <v>200</v>
      </c>
      <c r="B206" s="377"/>
      <c r="C206" s="378"/>
      <c r="D206" s="379"/>
      <c r="E206" s="380"/>
      <c r="F206" s="381"/>
      <c r="G206" s="381"/>
      <c r="H206" s="382"/>
      <c r="I206" s="383"/>
      <c r="J206" s="384"/>
      <c r="K206" s="385"/>
      <c r="L206" s="388"/>
      <c r="M206" s="372"/>
      <c r="N206" s="372"/>
      <c r="O206" s="372"/>
      <c r="P206" s="373"/>
      <c r="Q206" s="374"/>
      <c r="R206" s="375"/>
      <c r="S206" s="479"/>
      <c r="T206" s="480"/>
      <c r="U206" s="480"/>
      <c r="V206" s="372"/>
      <c r="W206" s="386"/>
      <c r="X206" s="374"/>
      <c r="Y206" s="375"/>
      <c r="Z206" s="388"/>
      <c r="AA206" s="372"/>
      <c r="AB206" s="372"/>
      <c r="AC206" s="372"/>
      <c r="AD206" s="373"/>
      <c r="AE206" s="374"/>
      <c r="AF206" s="372"/>
      <c r="AG206" s="481"/>
      <c r="AH206" s="374"/>
      <c r="AI206" s="374"/>
      <c r="AJ206" s="374"/>
      <c r="AK206" s="374"/>
      <c r="AL206" s="374"/>
      <c r="AM206" s="387"/>
      <c r="AN206" s="388"/>
      <c r="AO206" s="372"/>
      <c r="AP206" s="372"/>
      <c r="AQ206" s="372"/>
      <c r="AR206" s="372"/>
      <c r="AS206" s="372"/>
      <c r="AT206" s="375"/>
      <c r="AU206" s="388"/>
      <c r="AV206" s="372"/>
      <c r="AW206" s="372"/>
      <c r="AX206" s="372"/>
      <c r="AY206" s="372"/>
      <c r="AZ206" s="372"/>
      <c r="BA206" s="375"/>
      <c r="BB206" s="388"/>
      <c r="BC206" s="372"/>
      <c r="BD206" s="372"/>
      <c r="BE206" s="372"/>
      <c r="BF206" s="372"/>
      <c r="BG206" s="388"/>
      <c r="BH206" s="372"/>
      <c r="BI206" s="372"/>
      <c r="BJ206" s="372"/>
      <c r="BK206" s="375"/>
      <c r="BL206" s="452"/>
      <c r="BM206" s="453"/>
      <c r="BN206" s="453"/>
      <c r="BO206" s="453"/>
      <c r="BP206" s="453"/>
      <c r="BQ206" s="388" t="s">
        <v>210</v>
      </c>
      <c r="BR206" s="387" t="s">
        <v>210</v>
      </c>
      <c r="BS206" s="1"/>
      <c r="BT206" s="1"/>
      <c r="BU206" s="1"/>
      <c r="BV206" s="1"/>
      <c r="BW206" s="1"/>
      <c r="CI206" s="14"/>
      <c r="CJ206" s="24" t="str">
        <f t="shared" si="35"/>
        <v/>
      </c>
      <c r="CK206" s="25" t="str">
        <f t="shared" si="36"/>
        <v/>
      </c>
      <c r="CL206" s="25" t="str">
        <f t="shared" si="37"/>
        <v/>
      </c>
      <c r="CM206" s="24" t="str">
        <f t="shared" si="38"/>
        <v/>
      </c>
      <c r="CN206" s="25" t="str">
        <f t="shared" si="39"/>
        <v/>
      </c>
      <c r="CO206" s="24" t="e">
        <f>IF(AND(#REF!="",#REF!="",#REF!="",#REF!=""),"",SUM(#REF!,#REF!,#REF!,#REF!,#REF!))</f>
        <v>#REF!</v>
      </c>
      <c r="CP206" s="25" t="str">
        <f t="shared" si="40"/>
        <v/>
      </c>
      <c r="CQ206" s="24" t="str">
        <f t="shared" si="41"/>
        <v/>
      </c>
      <c r="CR206" s="25" t="str">
        <f t="shared" si="42"/>
        <v/>
      </c>
      <c r="CS206" s="24" t="str">
        <f t="shared" si="43"/>
        <v/>
      </c>
      <c r="CT206" s="25" t="str">
        <f t="shared" si="44"/>
        <v/>
      </c>
      <c r="CU206" s="24" t="e">
        <f>IF(AND(#REF!="",#REF!="",#REF!="",#REF!=""),"",SUM(#REF!,#REF!,#REF!,#REF!,#REF!))</f>
        <v>#REF!</v>
      </c>
      <c r="CV206" s="25" t="str">
        <f t="shared" si="45"/>
        <v/>
      </c>
      <c r="CW206" s="22" t="e">
        <f>IF(AND(#REF!="",#REF!="",#REF!="",#REF!=""),"",SUM(#REF!,#REF!,#REF!,#REF!))</f>
        <v>#REF!</v>
      </c>
      <c r="CX206" s="22" t="str">
        <f t="shared" si="46"/>
        <v/>
      </c>
    </row>
    <row r="207" spans="1:1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CI207" s="14"/>
    </row>
    <row r="208" spans="1:1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CI208" s="14"/>
    </row>
    <row r="209" spans="1:87">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CI209" s="14"/>
    </row>
    <row r="210" spans="1:87"/>
    <row r="211" spans="1:87" hidden="1">
      <c r="BB211" s="452"/>
      <c r="BC211" s="453"/>
      <c r="BD211" s="453"/>
      <c r="BE211" s="453"/>
      <c r="BF211" s="453"/>
      <c r="BG211" s="452"/>
      <c r="BH211" s="453"/>
      <c r="BI211" s="453"/>
      <c r="BJ211" s="453"/>
      <c r="BK211" s="453"/>
      <c r="BL211" s="452"/>
      <c r="BM211" s="453"/>
      <c r="BN211" s="453"/>
      <c r="BO211" s="453"/>
      <c r="BP211" s="453"/>
    </row>
    <row r="212" spans="1:87" hidden="1">
      <c r="BB212" s="452"/>
      <c r="BC212" s="453"/>
      <c r="BD212" s="453"/>
      <c r="BE212" s="453"/>
      <c r="BF212" s="453"/>
      <c r="BG212" s="452"/>
      <c r="BH212" s="453"/>
      <c r="BI212" s="453"/>
      <c r="BJ212" s="453"/>
      <c r="BK212" s="453"/>
      <c r="BL212" s="452"/>
      <c r="BM212" s="453"/>
      <c r="BN212" s="453"/>
      <c r="BO212" s="453"/>
      <c r="BP212" s="453"/>
    </row>
    <row r="213" spans="1:87" hidden="1">
      <c r="BB213" s="452"/>
      <c r="BC213" s="453"/>
      <c r="BD213" s="453"/>
      <c r="BE213" s="453"/>
      <c r="BF213" s="453"/>
      <c r="BG213" s="452"/>
      <c r="BH213" s="453"/>
      <c r="BI213" s="453"/>
      <c r="BJ213" s="453"/>
      <c r="BK213" s="453"/>
      <c r="BL213" s="452"/>
      <c r="BM213" s="453"/>
      <c r="BN213" s="453"/>
      <c r="BO213" s="453"/>
      <c r="BP213" s="453"/>
    </row>
    <row r="214" spans="1:87" hidden="1">
      <c r="BB214" s="452"/>
      <c r="BC214" s="453"/>
      <c r="BD214" s="453"/>
      <c r="BE214" s="453"/>
      <c r="BF214" s="453"/>
      <c r="BG214" s="452"/>
      <c r="BH214" s="453"/>
      <c r="BI214" s="453"/>
      <c r="BJ214" s="453"/>
      <c r="BK214" s="453"/>
      <c r="BL214" s="452"/>
      <c r="BM214" s="453"/>
      <c r="BN214" s="453"/>
      <c r="BO214" s="453"/>
      <c r="BP214" s="453"/>
    </row>
    <row r="215" spans="1:87" hidden="1">
      <c r="BB215" s="452"/>
      <c r="BC215" s="453"/>
      <c r="BD215" s="453"/>
      <c r="BE215" s="453"/>
      <c r="BF215" s="453"/>
      <c r="BG215" s="452"/>
      <c r="BH215" s="453"/>
      <c r="BI215" s="453"/>
      <c r="BJ215" s="453"/>
      <c r="BK215" s="453"/>
      <c r="BL215" s="452"/>
      <c r="BM215" s="453"/>
      <c r="BN215" s="453"/>
      <c r="BO215" s="453"/>
      <c r="BP215" s="453"/>
    </row>
    <row r="216" spans="1:87" hidden="1">
      <c r="BB216" s="452"/>
      <c r="BC216" s="453"/>
      <c r="BD216" s="453"/>
      <c r="BE216" s="453"/>
      <c r="BF216" s="453"/>
      <c r="BG216" s="452"/>
      <c r="BH216" s="453"/>
      <c r="BI216" s="453"/>
      <c r="BJ216" s="453"/>
      <c r="BK216" s="453"/>
      <c r="BL216" s="452"/>
      <c r="BM216" s="453"/>
      <c r="BN216" s="453"/>
      <c r="BO216" s="453"/>
      <c r="BP216" s="453"/>
    </row>
    <row r="217" spans="1:87" hidden="1">
      <c r="BB217" s="452"/>
      <c r="BC217" s="453"/>
      <c r="BD217" s="453"/>
      <c r="BE217" s="453"/>
      <c r="BF217" s="453"/>
      <c r="BG217" s="452"/>
      <c r="BH217" s="453"/>
      <c r="BI217" s="453"/>
      <c r="BJ217" s="453"/>
      <c r="BK217" s="453"/>
      <c r="BL217" s="452"/>
      <c r="BM217" s="453"/>
      <c r="BN217" s="453"/>
      <c r="BO217" s="453"/>
      <c r="BP217" s="453"/>
    </row>
    <row r="218" spans="1:87" hidden="1">
      <c r="BB218" s="452"/>
      <c r="BC218" s="453"/>
      <c r="BD218" s="453"/>
      <c r="BE218" s="453"/>
      <c r="BF218" s="453"/>
      <c r="BG218" s="452"/>
      <c r="BH218" s="453"/>
      <c r="BI218" s="453"/>
      <c r="BJ218" s="453"/>
      <c r="BK218" s="453"/>
      <c r="BL218" s="452"/>
      <c r="BM218" s="453"/>
      <c r="BN218" s="453"/>
      <c r="BO218" s="453"/>
      <c r="BP218" s="453"/>
    </row>
    <row r="219" spans="1:87" hidden="1">
      <c r="BB219" s="452"/>
      <c r="BC219" s="453"/>
      <c r="BD219" s="453"/>
      <c r="BE219" s="453"/>
      <c r="BF219" s="453"/>
      <c r="BG219" s="452"/>
      <c r="BH219" s="453"/>
      <c r="BI219" s="453"/>
      <c r="BJ219" s="453"/>
      <c r="BK219" s="453"/>
      <c r="BL219" s="452"/>
      <c r="BM219" s="453"/>
      <c r="BN219" s="453"/>
      <c r="BO219" s="453"/>
      <c r="BP219" s="453"/>
    </row>
    <row r="220" spans="1:87" hidden="1">
      <c r="BB220" s="452"/>
      <c r="BC220" s="453"/>
      <c r="BD220" s="453"/>
      <c r="BE220" s="453"/>
      <c r="BF220" s="453"/>
      <c r="BG220" s="452"/>
      <c r="BH220" s="453"/>
      <c r="BI220" s="453"/>
      <c r="BJ220" s="453"/>
      <c r="BK220" s="453"/>
      <c r="BL220" s="452"/>
      <c r="BM220" s="453"/>
      <c r="BN220" s="453"/>
      <c r="BO220" s="453"/>
      <c r="BP220" s="453"/>
    </row>
    <row r="221" spans="1:87" hidden="1">
      <c r="BB221" s="452"/>
      <c r="BC221" s="453"/>
      <c r="BD221" s="453"/>
      <c r="BE221" s="453"/>
      <c r="BF221" s="453"/>
      <c r="BG221" s="452"/>
      <c r="BH221" s="453"/>
      <c r="BI221" s="453"/>
      <c r="BJ221" s="453"/>
      <c r="BK221" s="453"/>
      <c r="BL221" s="452"/>
      <c r="BM221" s="453"/>
      <c r="BN221" s="453"/>
      <c r="BO221" s="453"/>
      <c r="BP221" s="453"/>
    </row>
    <row r="222" spans="1:87" hidden="1">
      <c r="BB222" s="452"/>
      <c r="BC222" s="453"/>
      <c r="BD222" s="453"/>
      <c r="BE222" s="453"/>
      <c r="BF222" s="453"/>
      <c r="BG222" s="452"/>
      <c r="BH222" s="453"/>
      <c r="BI222" s="453"/>
      <c r="BJ222" s="453"/>
      <c r="BK222" s="453"/>
      <c r="BL222" s="452"/>
      <c r="BM222" s="453"/>
      <c r="BN222" s="453"/>
      <c r="BO222" s="453"/>
      <c r="BP222" s="453"/>
    </row>
    <row r="223" spans="1:87" hidden="1">
      <c r="BB223" s="452"/>
      <c r="BC223" s="453"/>
      <c r="BD223" s="453"/>
      <c r="BE223" s="453"/>
      <c r="BF223" s="453"/>
      <c r="BG223" s="452"/>
      <c r="BH223" s="453"/>
      <c r="BI223" s="453"/>
      <c r="BJ223" s="453"/>
      <c r="BK223" s="453"/>
      <c r="BL223" s="452"/>
      <c r="BM223" s="453"/>
      <c r="BN223" s="453"/>
      <c r="BO223" s="453"/>
      <c r="BP223" s="453"/>
    </row>
    <row r="224" spans="1:87" hidden="1">
      <c r="BB224" s="452"/>
      <c r="BC224" s="453"/>
      <c r="BD224" s="453"/>
      <c r="BE224" s="453"/>
      <c r="BF224" s="453"/>
      <c r="BG224" s="452"/>
      <c r="BH224" s="453"/>
      <c r="BI224" s="453"/>
      <c r="BJ224" s="453"/>
      <c r="BK224" s="453"/>
      <c r="BL224" s="452"/>
      <c r="BM224" s="453"/>
      <c r="BN224" s="453"/>
      <c r="BO224" s="453"/>
      <c r="BP224" s="453"/>
    </row>
    <row r="225" spans="54:68" hidden="1">
      <c r="BB225" s="452"/>
      <c r="BC225" s="453"/>
      <c r="BD225" s="453"/>
      <c r="BE225" s="453"/>
      <c r="BF225" s="453"/>
      <c r="BG225" s="452"/>
      <c r="BH225" s="453"/>
      <c r="BI225" s="453"/>
      <c r="BJ225" s="453"/>
      <c r="BK225" s="453"/>
      <c r="BL225" s="452"/>
      <c r="BM225" s="453"/>
      <c r="BN225" s="453"/>
      <c r="BO225" s="453"/>
      <c r="BP225" s="453"/>
    </row>
    <row r="226" spans="54:68" hidden="1">
      <c r="BB226" s="452"/>
      <c r="BC226" s="453"/>
      <c r="BD226" s="453"/>
      <c r="BE226" s="453"/>
      <c r="BF226" s="453"/>
      <c r="BG226" s="452"/>
      <c r="BH226" s="453"/>
      <c r="BI226" s="453"/>
      <c r="BJ226" s="453"/>
      <c r="BK226" s="453"/>
      <c r="BL226" s="452"/>
      <c r="BM226" s="453"/>
      <c r="BN226" s="453"/>
      <c r="BO226" s="453"/>
      <c r="BP226" s="453"/>
    </row>
    <row r="227" spans="54:68" hidden="1">
      <c r="BB227" s="452"/>
      <c r="BC227" s="453"/>
      <c r="BD227" s="453"/>
      <c r="BE227" s="453"/>
      <c r="BF227" s="453"/>
      <c r="BG227" s="452"/>
      <c r="BH227" s="453"/>
      <c r="BI227" s="453"/>
      <c r="BJ227" s="453"/>
      <c r="BK227" s="453"/>
      <c r="BL227" s="452"/>
      <c r="BM227" s="453"/>
      <c r="BN227" s="453"/>
      <c r="BO227" s="453"/>
      <c r="BP227" s="453"/>
    </row>
    <row r="228" spans="54:68" hidden="1">
      <c r="BB228" s="452"/>
      <c r="BC228" s="453"/>
      <c r="BD228" s="453"/>
      <c r="BE228" s="453"/>
      <c r="BF228" s="453"/>
      <c r="BG228" s="452"/>
      <c r="BH228" s="453"/>
      <c r="BI228" s="453"/>
      <c r="BJ228" s="453"/>
      <c r="BK228" s="453"/>
      <c r="BL228" s="452"/>
      <c r="BM228" s="453"/>
      <c r="BN228" s="453"/>
      <c r="BO228" s="453"/>
      <c r="BP228" s="453"/>
    </row>
    <row r="229" spans="54:68" hidden="1">
      <c r="BB229" s="452"/>
      <c r="BC229" s="453"/>
      <c r="BD229" s="453"/>
      <c r="BE229" s="453"/>
      <c r="BF229" s="453"/>
      <c r="BG229" s="452"/>
      <c r="BH229" s="453"/>
      <c r="BI229" s="453"/>
      <c r="BJ229" s="453"/>
      <c r="BK229" s="453"/>
      <c r="BL229" s="452"/>
      <c r="BM229" s="453"/>
      <c r="BN229" s="453"/>
      <c r="BO229" s="453"/>
      <c r="BP229" s="453"/>
    </row>
    <row r="230" spans="54:68" hidden="1">
      <c r="BB230" s="452"/>
      <c r="BC230" s="453"/>
      <c r="BD230" s="453"/>
      <c r="BE230" s="453"/>
      <c r="BF230" s="453"/>
      <c r="BG230" s="452"/>
      <c r="BH230" s="453"/>
      <c r="BI230" s="453"/>
      <c r="BJ230" s="453"/>
      <c r="BK230" s="453"/>
      <c r="BL230" s="452"/>
      <c r="BM230" s="453"/>
      <c r="BN230" s="453"/>
      <c r="BO230" s="453"/>
      <c r="BP230" s="453"/>
    </row>
    <row r="231" spans="54:68" hidden="1">
      <c r="BB231" s="452"/>
      <c r="BC231" s="453"/>
      <c r="BD231" s="453"/>
      <c r="BE231" s="453"/>
      <c r="BF231" s="453"/>
      <c r="BG231" s="452"/>
      <c r="BH231" s="453"/>
      <c r="BI231" s="453"/>
      <c r="BJ231" s="453"/>
      <c r="BK231" s="453"/>
      <c r="BL231" s="452"/>
      <c r="BM231" s="453"/>
      <c r="BN231" s="453"/>
      <c r="BO231" s="453"/>
      <c r="BP231" s="453"/>
    </row>
    <row r="232" spans="54:68" hidden="1">
      <c r="BB232" s="452"/>
      <c r="BC232" s="453"/>
      <c r="BD232" s="453"/>
      <c r="BE232" s="453"/>
      <c r="BF232" s="453"/>
      <c r="BG232" s="452"/>
      <c r="BH232" s="453"/>
      <c r="BI232" s="453"/>
      <c r="BJ232" s="453"/>
      <c r="BK232" s="453"/>
      <c r="BL232" s="452"/>
      <c r="BM232" s="453"/>
      <c r="BN232" s="453"/>
      <c r="BO232" s="453"/>
      <c r="BP232" s="453"/>
    </row>
    <row r="233" spans="54:68" hidden="1">
      <c r="BB233" s="452"/>
      <c r="BC233" s="453"/>
      <c r="BD233" s="453"/>
      <c r="BE233" s="453"/>
      <c r="BF233" s="453"/>
      <c r="BG233" s="452"/>
      <c r="BH233" s="453"/>
      <c r="BI233" s="453"/>
      <c r="BJ233" s="453"/>
      <c r="BK233" s="453"/>
      <c r="BL233" s="452"/>
      <c r="BM233" s="453"/>
      <c r="BN233" s="453"/>
      <c r="BO233" s="453"/>
      <c r="BP233" s="453"/>
    </row>
    <row r="234" spans="54:68" hidden="1">
      <c r="BB234" s="452"/>
      <c r="BC234" s="453"/>
      <c r="BD234" s="453"/>
      <c r="BE234" s="453"/>
      <c r="BF234" s="453"/>
      <c r="BG234" s="452"/>
      <c r="BH234" s="453"/>
      <c r="BI234" s="453"/>
      <c r="BJ234" s="453"/>
      <c r="BK234" s="453"/>
      <c r="BL234" s="452"/>
      <c r="BM234" s="453"/>
      <c r="BN234" s="453"/>
      <c r="BO234" s="453"/>
      <c r="BP234" s="453"/>
    </row>
    <row r="235" spans="54:68" hidden="1">
      <c r="BB235" s="452"/>
      <c r="BC235" s="453"/>
      <c r="BD235" s="453"/>
      <c r="BE235" s="453"/>
      <c r="BF235" s="453"/>
      <c r="BG235" s="452"/>
      <c r="BH235" s="453"/>
      <c r="BI235" s="453"/>
      <c r="BJ235" s="453"/>
      <c r="BK235" s="453"/>
      <c r="BL235" s="452"/>
      <c r="BM235" s="453"/>
      <c r="BN235" s="453"/>
      <c r="BO235" s="453"/>
      <c r="BP235" s="453"/>
    </row>
    <row r="236" spans="54:68" hidden="1">
      <c r="BB236" s="452"/>
      <c r="BC236" s="453"/>
      <c r="BD236" s="453"/>
      <c r="BE236" s="453"/>
      <c r="BF236" s="453"/>
      <c r="BG236" s="452"/>
      <c r="BH236" s="453"/>
      <c r="BI236" s="453"/>
      <c r="BJ236" s="453"/>
      <c r="BK236" s="453"/>
      <c r="BL236" s="452"/>
      <c r="BM236" s="453"/>
      <c r="BN236" s="453"/>
      <c r="BO236" s="453"/>
      <c r="BP236" s="453"/>
    </row>
    <row r="237" spans="54:68" hidden="1">
      <c r="BB237" s="452"/>
      <c r="BC237" s="453"/>
      <c r="BD237" s="453"/>
      <c r="BE237" s="453"/>
      <c r="BF237" s="453"/>
      <c r="BG237" s="452"/>
      <c r="BH237" s="453"/>
      <c r="BI237" s="453"/>
      <c r="BJ237" s="453"/>
      <c r="BK237" s="453"/>
      <c r="BL237" s="452"/>
      <c r="BM237" s="453"/>
      <c r="BN237" s="453"/>
      <c r="BO237" s="453"/>
      <c r="BP237" s="453"/>
    </row>
    <row r="238" spans="54:68" hidden="1">
      <c r="BB238" s="452"/>
      <c r="BC238" s="453"/>
      <c r="BD238" s="453"/>
      <c r="BE238" s="453"/>
      <c r="BF238" s="453"/>
      <c r="BG238" s="452"/>
      <c r="BH238" s="453"/>
      <c r="BI238" s="453"/>
      <c r="BJ238" s="453"/>
      <c r="BK238" s="453"/>
      <c r="BL238" s="452"/>
      <c r="BM238" s="453"/>
      <c r="BN238" s="453"/>
      <c r="BO238" s="453"/>
      <c r="BP238" s="453"/>
    </row>
    <row r="239" spans="54:68" hidden="1">
      <c r="BB239" s="452"/>
      <c r="BC239" s="453"/>
      <c r="BD239" s="453"/>
      <c r="BE239" s="453"/>
      <c r="BF239" s="453"/>
      <c r="BG239" s="452"/>
      <c r="BH239" s="453"/>
      <c r="BI239" s="453"/>
      <c r="BJ239" s="453"/>
      <c r="BK239" s="453"/>
      <c r="BL239" s="452"/>
      <c r="BM239" s="453"/>
      <c r="BN239" s="453"/>
      <c r="BO239" s="453"/>
      <c r="BP239" s="453"/>
    </row>
    <row r="240" spans="54:68" hidden="1">
      <c r="BB240" s="452"/>
      <c r="BC240" s="453"/>
      <c r="BD240" s="453"/>
      <c r="BE240" s="453"/>
      <c r="BF240" s="453"/>
      <c r="BG240" s="452"/>
      <c r="BH240" s="453"/>
      <c r="BI240" s="453"/>
      <c r="BJ240" s="453"/>
      <c r="BK240" s="453"/>
      <c r="BL240" s="452"/>
      <c r="BM240" s="453"/>
      <c r="BN240" s="453"/>
      <c r="BO240" s="453"/>
      <c r="BP240" s="453"/>
    </row>
    <row r="241" spans="54:68" hidden="1">
      <c r="BB241" s="452"/>
      <c r="BC241" s="453"/>
      <c r="BD241" s="453"/>
      <c r="BE241" s="453"/>
      <c r="BF241" s="453"/>
      <c r="BG241" s="452"/>
      <c r="BH241" s="453"/>
      <c r="BI241" s="453"/>
      <c r="BJ241" s="453"/>
      <c r="BK241" s="453"/>
      <c r="BL241" s="452"/>
      <c r="BM241" s="453"/>
      <c r="BN241" s="453"/>
      <c r="BO241" s="453"/>
      <c r="BP241" s="453"/>
    </row>
    <row r="242" spans="54:68" hidden="1">
      <c r="BB242" s="452"/>
      <c r="BC242" s="453"/>
      <c r="BD242" s="453"/>
      <c r="BE242" s="453"/>
      <c r="BF242" s="453"/>
      <c r="BG242" s="452"/>
      <c r="BH242" s="453"/>
      <c r="BI242" s="453"/>
      <c r="BJ242" s="453"/>
      <c r="BK242" s="453"/>
      <c r="BL242" s="452"/>
      <c r="BM242" s="453"/>
      <c r="BN242" s="453"/>
      <c r="BO242" s="453"/>
      <c r="BP242" s="453"/>
    </row>
    <row r="243" spans="54:68" hidden="1">
      <c r="BB243" s="452"/>
      <c r="BC243" s="453"/>
      <c r="BD243" s="453"/>
      <c r="BE243" s="453"/>
      <c r="BF243" s="453"/>
      <c r="BG243" s="452"/>
      <c r="BH243" s="453"/>
      <c r="BI243" s="453"/>
      <c r="BJ243" s="453"/>
      <c r="BK243" s="453"/>
      <c r="BL243" s="452"/>
      <c r="BM243" s="453"/>
      <c r="BN243" s="453"/>
      <c r="BO243" s="453"/>
      <c r="BP243" s="453"/>
    </row>
    <row r="244" spans="54:68" hidden="1">
      <c r="BB244" s="452"/>
      <c r="BC244" s="453"/>
      <c r="BD244" s="453"/>
      <c r="BE244" s="453"/>
      <c r="BF244" s="453"/>
      <c r="BG244" s="452"/>
      <c r="BH244" s="453"/>
      <c r="BI244" s="453"/>
      <c r="BJ244" s="453"/>
      <c r="BK244" s="453"/>
      <c r="BL244" s="452"/>
      <c r="BM244" s="453"/>
      <c r="BN244" s="453"/>
      <c r="BO244" s="453"/>
      <c r="BP244" s="453"/>
    </row>
    <row r="245" spans="54:68" hidden="1">
      <c r="BB245" s="452"/>
      <c r="BC245" s="453"/>
      <c r="BD245" s="453"/>
      <c r="BE245" s="453"/>
      <c r="BF245" s="453"/>
      <c r="BG245" s="452"/>
      <c r="BH245" s="453"/>
      <c r="BI245" s="453"/>
      <c r="BJ245" s="453"/>
      <c r="BK245" s="453"/>
      <c r="BL245" s="452"/>
      <c r="BM245" s="453"/>
      <c r="BN245" s="453"/>
      <c r="BO245" s="453"/>
      <c r="BP245" s="453"/>
    </row>
    <row r="246" spans="54:68" hidden="1">
      <c r="BB246" s="452"/>
      <c r="BC246" s="453"/>
      <c r="BD246" s="453"/>
      <c r="BE246" s="453"/>
      <c r="BF246" s="453"/>
      <c r="BG246" s="452"/>
      <c r="BH246" s="453"/>
      <c r="BI246" s="453"/>
      <c r="BJ246" s="453"/>
      <c r="BK246" s="453"/>
      <c r="BL246" s="452"/>
      <c r="BM246" s="453"/>
      <c r="BN246" s="453"/>
      <c r="BO246" s="453"/>
      <c r="BP246" s="453"/>
    </row>
    <row r="247" spans="54:68" hidden="1">
      <c r="BB247" s="452"/>
      <c r="BC247" s="453"/>
      <c r="BD247" s="453"/>
      <c r="BE247" s="453"/>
      <c r="BF247" s="453"/>
      <c r="BG247" s="452"/>
      <c r="BH247" s="453"/>
      <c r="BI247" s="453"/>
      <c r="BJ247" s="453"/>
      <c r="BK247" s="453"/>
      <c r="BL247" s="452"/>
      <c r="BM247" s="453"/>
      <c r="BN247" s="453"/>
      <c r="BO247" s="453"/>
      <c r="BP247" s="453"/>
    </row>
    <row r="248" spans="54:68" hidden="1">
      <c r="BB248" s="452"/>
      <c r="BC248" s="453"/>
      <c r="BD248" s="453"/>
      <c r="BE248" s="453"/>
      <c r="BF248" s="453"/>
      <c r="BG248" s="452"/>
      <c r="BH248" s="453"/>
      <c r="BI248" s="453"/>
      <c r="BJ248" s="453"/>
      <c r="BK248" s="453"/>
      <c r="BL248" s="452"/>
      <c r="BM248" s="453"/>
      <c r="BN248" s="453"/>
      <c r="BO248" s="453"/>
      <c r="BP248" s="453"/>
    </row>
    <row r="249" spans="54:68" hidden="1">
      <c r="BB249" s="452"/>
      <c r="BC249" s="453"/>
      <c r="BD249" s="453"/>
      <c r="BE249" s="453"/>
      <c r="BF249" s="453"/>
      <c r="BG249" s="452"/>
      <c r="BH249" s="453"/>
      <c r="BI249" s="453"/>
      <c r="BJ249" s="453"/>
      <c r="BK249" s="453"/>
      <c r="BL249" s="452"/>
      <c r="BM249" s="453"/>
      <c r="BN249" s="453"/>
      <c r="BO249" s="453"/>
      <c r="BP249" s="453"/>
    </row>
    <row r="250" spans="54:68" hidden="1">
      <c r="BB250" s="452"/>
      <c r="BC250" s="453"/>
      <c r="BD250" s="453"/>
      <c r="BE250" s="453"/>
      <c r="BF250" s="453"/>
      <c r="BG250" s="452"/>
      <c r="BH250" s="453"/>
      <c r="BI250" s="453"/>
      <c r="BJ250" s="453"/>
      <c r="BK250" s="453"/>
      <c r="BL250" s="452"/>
      <c r="BM250" s="453"/>
      <c r="BN250" s="453"/>
      <c r="BO250" s="453"/>
      <c r="BP250" s="453"/>
    </row>
    <row r="251" spans="54:68" hidden="1">
      <c r="BB251" s="452"/>
      <c r="BC251" s="453"/>
      <c r="BD251" s="453"/>
      <c r="BE251" s="453"/>
      <c r="BF251" s="453"/>
      <c r="BG251" s="452"/>
      <c r="BH251" s="453"/>
      <c r="BI251" s="453"/>
      <c r="BJ251" s="453"/>
      <c r="BK251" s="453"/>
      <c r="BL251" s="452"/>
      <c r="BM251" s="453"/>
      <c r="BN251" s="453"/>
      <c r="BO251" s="453"/>
      <c r="BP251" s="453"/>
    </row>
    <row r="252" spans="54:68" hidden="1">
      <c r="BB252" s="452"/>
      <c r="BC252" s="453"/>
      <c r="BD252" s="453"/>
      <c r="BE252" s="453"/>
      <c r="BF252" s="453"/>
      <c r="BG252" s="452"/>
      <c r="BH252" s="453"/>
      <c r="BI252" s="453"/>
      <c r="BJ252" s="453"/>
      <c r="BK252" s="453"/>
      <c r="BL252" s="452"/>
      <c r="BM252" s="453"/>
      <c r="BN252" s="453"/>
      <c r="BO252" s="453"/>
      <c r="BP252" s="453"/>
    </row>
    <row r="253" spans="54:68" hidden="1">
      <c r="BB253" s="452"/>
      <c r="BC253" s="453"/>
      <c r="BD253" s="453"/>
      <c r="BE253" s="453"/>
      <c r="BF253" s="453"/>
      <c r="BG253" s="452"/>
      <c r="BH253" s="453"/>
      <c r="BI253" s="453"/>
      <c r="BJ253" s="453"/>
      <c r="BK253" s="453"/>
      <c r="BL253" s="452"/>
      <c r="BM253" s="453"/>
      <c r="BN253" s="453"/>
      <c r="BO253" s="453"/>
      <c r="BP253" s="453"/>
    </row>
    <row r="254" spans="54:68" hidden="1">
      <c r="BB254" s="452"/>
      <c r="BC254" s="453"/>
      <c r="BD254" s="453"/>
      <c r="BE254" s="453"/>
      <c r="BF254" s="453"/>
      <c r="BG254" s="452"/>
      <c r="BH254" s="453"/>
      <c r="BI254" s="453"/>
      <c r="BJ254" s="453"/>
      <c r="BK254" s="453"/>
      <c r="BL254" s="452"/>
      <c r="BM254" s="453"/>
      <c r="BN254" s="453"/>
      <c r="BO254" s="453"/>
      <c r="BP254" s="453"/>
    </row>
    <row r="255" spans="54:68" hidden="1">
      <c r="BB255" s="452"/>
      <c r="BC255" s="453"/>
      <c r="BD255" s="453"/>
      <c r="BE255" s="453"/>
      <c r="BF255" s="453"/>
      <c r="BG255" s="452"/>
      <c r="BH255" s="453"/>
      <c r="BI255" s="453"/>
      <c r="BJ255" s="453"/>
      <c r="BK255" s="453"/>
      <c r="BL255" s="452"/>
      <c r="BM255" s="453"/>
      <c r="BN255" s="453"/>
      <c r="BO255" s="453"/>
      <c r="BP255" s="453"/>
    </row>
    <row r="256" spans="54:68" hidden="1">
      <c r="BB256" s="452"/>
      <c r="BC256" s="453"/>
      <c r="BD256" s="453"/>
      <c r="BE256" s="453"/>
      <c r="BF256" s="453"/>
      <c r="BG256" s="452"/>
      <c r="BH256" s="453"/>
      <c r="BI256" s="453"/>
      <c r="BJ256" s="453"/>
      <c r="BK256" s="453"/>
      <c r="BL256" s="452"/>
      <c r="BM256" s="453"/>
      <c r="BN256" s="453"/>
      <c r="BO256" s="453"/>
      <c r="BP256" s="453"/>
    </row>
    <row r="257" spans="54:68" hidden="1">
      <c r="BB257" s="452"/>
      <c r="BC257" s="453"/>
      <c r="BD257" s="453"/>
      <c r="BE257" s="453"/>
      <c r="BF257" s="453"/>
      <c r="BG257" s="452"/>
      <c r="BH257" s="453"/>
      <c r="BI257" s="453"/>
      <c r="BJ257" s="453"/>
      <c r="BK257" s="453"/>
      <c r="BL257" s="452"/>
      <c r="BM257" s="453"/>
      <c r="BN257" s="453"/>
      <c r="BO257" s="453"/>
      <c r="BP257" s="453"/>
    </row>
    <row r="258" spans="54:68" hidden="1">
      <c r="BB258" s="452"/>
      <c r="BC258" s="453"/>
      <c r="BD258" s="453"/>
      <c r="BE258" s="453"/>
      <c r="BF258" s="453"/>
      <c r="BG258" s="452"/>
      <c r="BH258" s="453"/>
      <c r="BI258" s="453"/>
      <c r="BJ258" s="453"/>
      <c r="BK258" s="453"/>
      <c r="BL258" s="452"/>
      <c r="BM258" s="453"/>
      <c r="BN258" s="453"/>
      <c r="BO258" s="453"/>
      <c r="BP258" s="453"/>
    </row>
    <row r="259" spans="54:68" hidden="1">
      <c r="BB259" s="452"/>
      <c r="BC259" s="453"/>
      <c r="BD259" s="453"/>
      <c r="BE259" s="453"/>
      <c r="BF259" s="453"/>
      <c r="BG259" s="452"/>
      <c r="BH259" s="453"/>
      <c r="BI259" s="453"/>
      <c r="BJ259" s="453"/>
      <c r="BK259" s="453"/>
      <c r="BL259" s="452"/>
      <c r="BM259" s="453"/>
      <c r="BN259" s="453"/>
      <c r="BO259" s="453"/>
      <c r="BP259" s="453"/>
    </row>
    <row r="260" spans="54:68" hidden="1">
      <c r="BB260" s="452"/>
      <c r="BC260" s="453"/>
      <c r="BD260" s="453"/>
      <c r="BE260" s="453"/>
      <c r="BF260" s="453"/>
      <c r="BG260" s="452"/>
      <c r="BH260" s="453"/>
      <c r="BI260" s="453"/>
      <c r="BJ260" s="453"/>
      <c r="BK260" s="453"/>
      <c r="BL260" s="452"/>
      <c r="BM260" s="453"/>
      <c r="BN260" s="453"/>
      <c r="BO260" s="453"/>
      <c r="BP260" s="453"/>
    </row>
    <row r="261" spans="54:68" hidden="1">
      <c r="BB261" s="452"/>
      <c r="BC261" s="453"/>
      <c r="BD261" s="453"/>
      <c r="BE261" s="453"/>
      <c r="BF261" s="453"/>
      <c r="BG261" s="452"/>
      <c r="BH261" s="453"/>
      <c r="BI261" s="453"/>
      <c r="BJ261" s="453"/>
      <c r="BK261" s="453"/>
      <c r="BL261" s="452"/>
      <c r="BM261" s="453"/>
      <c r="BN261" s="453"/>
      <c r="BO261" s="453"/>
      <c r="BP261" s="453"/>
    </row>
    <row r="262" spans="54:68" hidden="1">
      <c r="BB262" s="452"/>
      <c r="BC262" s="453"/>
      <c r="BD262" s="453"/>
      <c r="BE262" s="453"/>
      <c r="BF262" s="453"/>
      <c r="BG262" s="452"/>
      <c r="BH262" s="453"/>
      <c r="BI262" s="453"/>
      <c r="BJ262" s="453"/>
      <c r="BK262" s="453"/>
      <c r="BL262" s="452"/>
      <c r="BM262" s="453"/>
      <c r="BN262" s="453"/>
      <c r="BO262" s="453"/>
      <c r="BP262" s="453"/>
    </row>
    <row r="263" spans="54:68" hidden="1">
      <c r="BB263" s="452"/>
      <c r="BC263" s="453"/>
      <c r="BD263" s="453"/>
      <c r="BE263" s="453"/>
      <c r="BF263" s="453"/>
      <c r="BG263" s="452"/>
      <c r="BH263" s="453"/>
      <c r="BI263" s="453"/>
      <c r="BJ263" s="453"/>
      <c r="BK263" s="453"/>
      <c r="BL263" s="452"/>
      <c r="BM263" s="453"/>
      <c r="BN263" s="453"/>
      <c r="BO263" s="453"/>
      <c r="BP263" s="453"/>
    </row>
    <row r="264" spans="54:68" hidden="1">
      <c r="BB264" s="452"/>
      <c r="BC264" s="453"/>
      <c r="BD264" s="453"/>
      <c r="BE264" s="453"/>
      <c r="BF264" s="453"/>
      <c r="BG264" s="452"/>
      <c r="BH264" s="453"/>
      <c r="BI264" s="453"/>
      <c r="BJ264" s="453"/>
      <c r="BK264" s="453"/>
      <c r="BL264" s="452"/>
      <c r="BM264" s="453"/>
      <c r="BN264" s="453"/>
      <c r="BO264" s="453"/>
      <c r="BP264" s="453"/>
    </row>
    <row r="265" spans="54:68" hidden="1">
      <c r="BB265" s="452"/>
      <c r="BC265" s="453"/>
      <c r="BD265" s="453"/>
      <c r="BE265" s="453"/>
      <c r="BF265" s="453"/>
      <c r="BG265" s="452"/>
      <c r="BH265" s="453"/>
      <c r="BI265" s="453"/>
      <c r="BJ265" s="453"/>
      <c r="BK265" s="453"/>
      <c r="BL265" s="452"/>
      <c r="BM265" s="453"/>
      <c r="BN265" s="453"/>
      <c r="BO265" s="453"/>
      <c r="BP265" s="453"/>
    </row>
    <row r="266" spans="54:68" hidden="1">
      <c r="BB266" s="452"/>
      <c r="BC266" s="453"/>
      <c r="BD266" s="453"/>
      <c r="BE266" s="453"/>
      <c r="BF266" s="453"/>
      <c r="BG266" s="452"/>
      <c r="BH266" s="453"/>
      <c r="BI266" s="453"/>
      <c r="BJ266" s="453"/>
      <c r="BK266" s="453"/>
      <c r="BL266" s="452"/>
      <c r="BM266" s="453"/>
      <c r="BN266" s="453"/>
      <c r="BO266" s="453"/>
      <c r="BP266" s="453"/>
    </row>
    <row r="267" spans="54:68" hidden="1">
      <c r="BB267" s="452"/>
      <c r="BC267" s="453"/>
      <c r="BD267" s="453"/>
      <c r="BE267" s="453"/>
      <c r="BF267" s="453"/>
      <c r="BG267" s="452"/>
      <c r="BH267" s="453"/>
      <c r="BI267" s="453"/>
      <c r="BJ267" s="453"/>
      <c r="BK267" s="453"/>
      <c r="BL267" s="452"/>
      <c r="BM267" s="453"/>
      <c r="BN267" s="453"/>
      <c r="BO267" s="453"/>
      <c r="BP267" s="453"/>
    </row>
    <row r="268" spans="54:68" hidden="1">
      <c r="BB268" s="452"/>
      <c r="BC268" s="453"/>
      <c r="BD268" s="453"/>
      <c r="BE268" s="453"/>
      <c r="BF268" s="453"/>
      <c r="BG268" s="452"/>
      <c r="BH268" s="453"/>
      <c r="BI268" s="453"/>
      <c r="BJ268" s="453"/>
      <c r="BK268" s="453"/>
      <c r="BL268" s="452"/>
      <c r="BM268" s="453"/>
      <c r="BN268" s="453"/>
      <c r="BO268" s="453"/>
      <c r="BP268" s="453"/>
    </row>
    <row r="269" spans="54:68" hidden="1">
      <c r="BB269" s="452"/>
      <c r="BC269" s="453"/>
      <c r="BD269" s="453"/>
      <c r="BE269" s="453"/>
      <c r="BF269" s="453"/>
      <c r="BG269" s="452"/>
      <c r="BH269" s="453"/>
      <c r="BI269" s="453"/>
      <c r="BJ269" s="453"/>
      <c r="BK269" s="453"/>
      <c r="BL269" s="452"/>
      <c r="BM269" s="453"/>
      <c r="BN269" s="453"/>
      <c r="BO269" s="453"/>
      <c r="BP269" s="453"/>
    </row>
    <row r="270" spans="54:68" hidden="1">
      <c r="BB270" s="452"/>
      <c r="BC270" s="453"/>
      <c r="BD270" s="453"/>
      <c r="BE270" s="453"/>
      <c r="BF270" s="453"/>
      <c r="BG270" s="452"/>
      <c r="BH270" s="453"/>
      <c r="BI270" s="453"/>
      <c r="BJ270" s="453"/>
      <c r="BK270" s="453"/>
      <c r="BL270" s="452"/>
      <c r="BM270" s="453"/>
      <c r="BN270" s="453"/>
      <c r="BO270" s="453"/>
      <c r="BP270" s="453"/>
    </row>
    <row r="271" spans="54:68" hidden="1">
      <c r="BB271" s="452"/>
      <c r="BC271" s="453"/>
      <c r="BD271" s="453"/>
      <c r="BE271" s="453"/>
      <c r="BF271" s="453"/>
      <c r="BG271" s="452"/>
      <c r="BH271" s="453"/>
      <c r="BI271" s="453"/>
      <c r="BJ271" s="453"/>
      <c r="BK271" s="453"/>
      <c r="BL271" s="452"/>
      <c r="BM271" s="453"/>
      <c r="BN271" s="453"/>
      <c r="BO271" s="453"/>
      <c r="BP271" s="453"/>
    </row>
    <row r="272" spans="54:68" hidden="1">
      <c r="BB272" s="452"/>
      <c r="BC272" s="453"/>
      <c r="BD272" s="453"/>
      <c r="BE272" s="453"/>
      <c r="BF272" s="453"/>
      <c r="BG272" s="452"/>
      <c r="BH272" s="453"/>
      <c r="BI272" s="453"/>
      <c r="BJ272" s="453"/>
      <c r="BK272" s="453"/>
      <c r="BL272" s="452"/>
      <c r="BM272" s="453"/>
      <c r="BN272" s="453"/>
      <c r="BO272" s="453"/>
      <c r="BP272" s="453"/>
    </row>
    <row r="273" spans="54:68" hidden="1">
      <c r="BB273" s="452"/>
      <c r="BC273" s="453"/>
      <c r="BD273" s="453"/>
      <c r="BE273" s="453"/>
      <c r="BF273" s="453"/>
      <c r="BG273" s="452"/>
      <c r="BH273" s="453"/>
      <c r="BI273" s="453"/>
      <c r="BJ273" s="453"/>
      <c r="BK273" s="453"/>
      <c r="BL273" s="452"/>
      <c r="BM273" s="453"/>
      <c r="BN273" s="453"/>
      <c r="BO273" s="453"/>
      <c r="BP273" s="453"/>
    </row>
    <row r="274" spans="54:68" hidden="1">
      <c r="BB274" s="452"/>
      <c r="BC274" s="453"/>
      <c r="BD274" s="453"/>
      <c r="BE274" s="453"/>
      <c r="BF274" s="453"/>
      <c r="BG274" s="452"/>
      <c r="BH274" s="453"/>
      <c r="BI274" s="453"/>
      <c r="BJ274" s="453"/>
      <c r="BK274" s="453"/>
      <c r="BL274" s="452"/>
      <c r="BM274" s="453"/>
      <c r="BN274" s="453"/>
      <c r="BO274" s="453"/>
      <c r="BP274" s="453"/>
    </row>
    <row r="275" spans="54:68" hidden="1">
      <c r="BB275" s="452"/>
      <c r="BC275" s="453"/>
      <c r="BD275" s="453"/>
      <c r="BE275" s="453"/>
      <c r="BF275" s="453"/>
      <c r="BG275" s="452"/>
      <c r="BH275" s="453"/>
      <c r="BI275" s="453"/>
      <c r="BJ275" s="453"/>
      <c r="BK275" s="453"/>
      <c r="BL275" s="452"/>
      <c r="BM275" s="453"/>
      <c r="BN275" s="453"/>
      <c r="BO275" s="453"/>
      <c r="BP275" s="453"/>
    </row>
    <row r="276" spans="54:68" hidden="1">
      <c r="BB276" s="452"/>
      <c r="BC276" s="453"/>
      <c r="BD276" s="453"/>
      <c r="BE276" s="453"/>
      <c r="BF276" s="453"/>
      <c r="BG276" s="452"/>
      <c r="BH276" s="453"/>
      <c r="BI276" s="453"/>
      <c r="BJ276" s="453"/>
      <c r="BK276" s="453"/>
      <c r="BL276" s="452"/>
      <c r="BM276" s="453"/>
      <c r="BN276" s="453"/>
      <c r="BO276" s="453"/>
      <c r="BP276" s="453"/>
    </row>
    <row r="277" spans="54:68" hidden="1">
      <c r="BB277" s="452"/>
      <c r="BC277" s="453"/>
      <c r="BD277" s="453"/>
      <c r="BE277" s="453"/>
      <c r="BF277" s="453"/>
      <c r="BG277" s="452"/>
      <c r="BH277" s="453"/>
      <c r="BI277" s="453"/>
      <c r="BJ277" s="453"/>
      <c r="BK277" s="453"/>
      <c r="BL277" s="452"/>
      <c r="BM277" s="453"/>
      <c r="BN277" s="453"/>
      <c r="BO277" s="453"/>
      <c r="BP277" s="453"/>
    </row>
    <row r="278" spans="54:68" hidden="1">
      <c r="BB278" s="452"/>
      <c r="BC278" s="453"/>
      <c r="BD278" s="453"/>
      <c r="BE278" s="453"/>
      <c r="BF278" s="453"/>
      <c r="BG278" s="452"/>
      <c r="BH278" s="453"/>
      <c r="BI278" s="453"/>
      <c r="BJ278" s="453"/>
      <c r="BK278" s="453"/>
      <c r="BL278" s="452"/>
      <c r="BM278" s="453"/>
      <c r="BN278" s="453"/>
      <c r="BO278" s="453"/>
      <c r="BP278" s="453"/>
    </row>
    <row r="279" spans="54:68" hidden="1">
      <c r="BB279" s="452"/>
      <c r="BC279" s="453"/>
      <c r="BD279" s="453"/>
      <c r="BE279" s="453"/>
      <c r="BF279" s="453"/>
      <c r="BG279" s="452"/>
      <c r="BH279" s="453"/>
      <c r="BI279" s="453"/>
      <c r="BJ279" s="453"/>
      <c r="BK279" s="453"/>
      <c r="BL279" s="452"/>
      <c r="BM279" s="453"/>
      <c r="BN279" s="453"/>
      <c r="BO279" s="453"/>
      <c r="BP279" s="453"/>
    </row>
    <row r="280" spans="54:68" hidden="1">
      <c r="BB280" s="452"/>
      <c r="BC280" s="453"/>
      <c r="BD280" s="453"/>
      <c r="BE280" s="453"/>
      <c r="BF280" s="453"/>
      <c r="BG280" s="452"/>
      <c r="BH280" s="453"/>
      <c r="BI280" s="453"/>
      <c r="BJ280" s="453"/>
      <c r="BK280" s="453"/>
      <c r="BL280" s="452"/>
      <c r="BM280" s="453"/>
      <c r="BN280" s="453"/>
      <c r="BO280" s="453"/>
      <c r="BP280" s="453"/>
    </row>
    <row r="281" spans="54:68" hidden="1">
      <c r="BB281" s="452"/>
      <c r="BC281" s="453"/>
      <c r="BD281" s="453"/>
      <c r="BE281" s="453"/>
      <c r="BF281" s="453"/>
      <c r="BG281" s="452"/>
      <c r="BH281" s="453"/>
      <c r="BI281" s="453"/>
      <c r="BJ281" s="453"/>
      <c r="BK281" s="453"/>
      <c r="BL281" s="452"/>
      <c r="BM281" s="453"/>
      <c r="BN281" s="453"/>
      <c r="BO281" s="453"/>
      <c r="BP281" s="453"/>
    </row>
    <row r="282" spans="54:68" hidden="1">
      <c r="BB282" s="452"/>
      <c r="BC282" s="453"/>
      <c r="BD282" s="453"/>
      <c r="BE282" s="453"/>
      <c r="BF282" s="453"/>
      <c r="BG282" s="452"/>
      <c r="BH282" s="453"/>
      <c r="BI282" s="453"/>
      <c r="BJ282" s="453"/>
      <c r="BK282" s="453"/>
      <c r="BL282" s="452"/>
      <c r="BM282" s="453"/>
      <c r="BN282" s="453"/>
      <c r="BO282" s="453"/>
      <c r="BP282" s="453"/>
    </row>
    <row r="283" spans="54:68" hidden="1">
      <c r="BB283" s="452"/>
      <c r="BC283" s="453"/>
      <c r="BD283" s="453"/>
      <c r="BE283" s="453"/>
      <c r="BF283" s="453"/>
      <c r="BG283" s="452"/>
      <c r="BH283" s="453"/>
      <c r="BI283" s="453"/>
      <c r="BJ283" s="453"/>
      <c r="BK283" s="453"/>
      <c r="BL283" s="452"/>
      <c r="BM283" s="453"/>
      <c r="BN283" s="453"/>
      <c r="BO283" s="453"/>
      <c r="BP283" s="453"/>
    </row>
    <row r="284" spans="54:68" hidden="1">
      <c r="BB284" s="452"/>
      <c r="BC284" s="453"/>
      <c r="BD284" s="453"/>
      <c r="BE284" s="453"/>
      <c r="BF284" s="453"/>
      <c r="BG284" s="452"/>
      <c r="BH284" s="453"/>
      <c r="BI284" s="453"/>
      <c r="BJ284" s="453"/>
      <c r="BK284" s="453"/>
      <c r="BL284" s="452"/>
      <c r="BM284" s="453"/>
      <c r="BN284" s="453"/>
      <c r="BO284" s="453"/>
      <c r="BP284" s="453"/>
    </row>
    <row r="285" spans="54:68" hidden="1">
      <c r="BB285" s="452"/>
      <c r="BC285" s="453"/>
      <c r="BD285" s="453"/>
      <c r="BE285" s="453"/>
      <c r="BF285" s="453"/>
      <c r="BG285" s="452"/>
      <c r="BH285" s="453"/>
      <c r="BI285" s="453"/>
      <c r="BJ285" s="453"/>
      <c r="BK285" s="453"/>
      <c r="BL285" s="452"/>
      <c r="BM285" s="453"/>
      <c r="BN285" s="453"/>
      <c r="BO285" s="453"/>
      <c r="BP285" s="453"/>
    </row>
    <row r="286" spans="54:68" hidden="1">
      <c r="BB286" s="452"/>
      <c r="BC286" s="453"/>
      <c r="BD286" s="453"/>
      <c r="BE286" s="453"/>
      <c r="BF286" s="453"/>
      <c r="BG286" s="452"/>
      <c r="BH286" s="453"/>
      <c r="BI286" s="453"/>
      <c r="BJ286" s="453"/>
      <c r="BK286" s="453"/>
      <c r="BL286" s="452"/>
      <c r="BM286" s="453"/>
      <c r="BN286" s="453"/>
      <c r="BO286" s="453"/>
      <c r="BP286" s="453"/>
    </row>
    <row r="287" spans="54:68" hidden="1">
      <c r="BB287" s="452"/>
      <c r="BC287" s="453"/>
      <c r="BD287" s="453"/>
      <c r="BE287" s="453"/>
      <c r="BF287" s="453"/>
      <c r="BG287" s="452"/>
      <c r="BH287" s="453"/>
      <c r="BI287" s="453"/>
      <c r="BJ287" s="453"/>
      <c r="BK287" s="453"/>
      <c r="BL287" s="452"/>
      <c r="BM287" s="453"/>
      <c r="BN287" s="453"/>
      <c r="BO287" s="453"/>
      <c r="BP287" s="453"/>
    </row>
    <row r="288" spans="54:68" hidden="1">
      <c r="BB288" s="452"/>
      <c r="BC288" s="453"/>
      <c r="BD288" s="453"/>
      <c r="BE288" s="453"/>
      <c r="BF288" s="453"/>
      <c r="BG288" s="452"/>
      <c r="BH288" s="453"/>
      <c r="BI288" s="453"/>
      <c r="BJ288" s="453"/>
      <c r="BK288" s="453"/>
      <c r="BL288" s="452"/>
      <c r="BM288" s="453"/>
      <c r="BN288" s="453"/>
      <c r="BO288" s="453"/>
      <c r="BP288" s="453"/>
    </row>
    <row r="289" spans="54:68" hidden="1">
      <c r="BB289" s="452"/>
      <c r="BC289" s="453"/>
      <c r="BD289" s="453"/>
      <c r="BE289" s="453"/>
      <c r="BF289" s="453"/>
      <c r="BG289" s="452"/>
      <c r="BH289" s="453"/>
      <c r="BI289" s="453"/>
      <c r="BJ289" s="453"/>
      <c r="BK289" s="453"/>
      <c r="BL289" s="452"/>
      <c r="BM289" s="453"/>
      <c r="BN289" s="453"/>
      <c r="BO289" s="453"/>
      <c r="BP289" s="453"/>
    </row>
    <row r="290" spans="54:68" hidden="1">
      <c r="BB290" s="452"/>
      <c r="BC290" s="453"/>
      <c r="BD290" s="453"/>
      <c r="BE290" s="453"/>
      <c r="BF290" s="453"/>
      <c r="BG290" s="452"/>
      <c r="BH290" s="453"/>
      <c r="BI290" s="453"/>
      <c r="BJ290" s="453"/>
      <c r="BK290" s="453"/>
      <c r="BL290" s="452"/>
      <c r="BM290" s="453"/>
      <c r="BN290" s="453"/>
      <c r="BO290" s="453"/>
      <c r="BP290" s="453"/>
    </row>
    <row r="291" spans="54:68" hidden="1">
      <c r="BB291" s="452"/>
      <c r="BC291" s="453"/>
      <c r="BD291" s="453"/>
      <c r="BE291" s="453"/>
      <c r="BF291" s="453"/>
      <c r="BG291" s="452"/>
      <c r="BH291" s="453"/>
      <c r="BI291" s="453"/>
      <c r="BJ291" s="453"/>
      <c r="BK291" s="453"/>
      <c r="BL291" s="452"/>
      <c r="BM291" s="453"/>
      <c r="BN291" s="453"/>
      <c r="BO291" s="453"/>
      <c r="BP291" s="453"/>
    </row>
    <row r="292" spans="54:68" hidden="1">
      <c r="BB292" s="452"/>
      <c r="BC292" s="453"/>
      <c r="BD292" s="453"/>
      <c r="BE292" s="453"/>
      <c r="BF292" s="453"/>
      <c r="BG292" s="452"/>
      <c r="BH292" s="453"/>
      <c r="BI292" s="453"/>
      <c r="BJ292" s="453"/>
      <c r="BK292" s="453"/>
      <c r="BL292" s="452"/>
      <c r="BM292" s="453"/>
      <c r="BN292" s="453"/>
      <c r="BO292" s="453"/>
      <c r="BP292" s="453"/>
    </row>
    <row r="293" spans="54:68" hidden="1">
      <c r="BB293" s="452"/>
      <c r="BC293" s="453"/>
      <c r="BD293" s="453"/>
      <c r="BE293" s="453"/>
      <c r="BF293" s="453"/>
      <c r="BG293" s="452"/>
      <c r="BH293" s="453"/>
      <c r="BI293" s="453"/>
      <c r="BJ293" s="453"/>
      <c r="BK293" s="453"/>
      <c r="BL293" s="452"/>
      <c r="BM293" s="453"/>
      <c r="BN293" s="453"/>
      <c r="BO293" s="453"/>
      <c r="BP293" s="453"/>
    </row>
    <row r="294" spans="54:68" hidden="1">
      <c r="BB294" s="452"/>
      <c r="BC294" s="453"/>
      <c r="BD294" s="453"/>
      <c r="BE294" s="453"/>
      <c r="BF294" s="453"/>
      <c r="BG294" s="452"/>
      <c r="BH294" s="453"/>
      <c r="BI294" s="453"/>
      <c r="BJ294" s="453"/>
      <c r="BK294" s="453"/>
      <c r="BL294" s="452"/>
      <c r="BM294" s="453"/>
      <c r="BN294" s="453"/>
      <c r="BO294" s="453"/>
      <c r="BP294" s="453"/>
    </row>
    <row r="295" spans="54:68" hidden="1">
      <c r="BB295" s="452"/>
      <c r="BC295" s="453"/>
      <c r="BD295" s="453"/>
      <c r="BE295" s="453"/>
      <c r="BF295" s="453"/>
      <c r="BG295" s="452"/>
      <c r="BH295" s="453"/>
      <c r="BI295" s="453"/>
      <c r="BJ295" s="453"/>
      <c r="BK295" s="453"/>
      <c r="BL295" s="452"/>
      <c r="BM295" s="453"/>
      <c r="BN295" s="453"/>
      <c r="BO295" s="453"/>
      <c r="BP295" s="453"/>
    </row>
    <row r="296" spans="54:68" hidden="1">
      <c r="BB296" s="452"/>
      <c r="BC296" s="453"/>
      <c r="BD296" s="453"/>
      <c r="BE296" s="453"/>
      <c r="BF296" s="453"/>
      <c r="BG296" s="452"/>
      <c r="BH296" s="453"/>
      <c r="BI296" s="453"/>
      <c r="BJ296" s="453"/>
      <c r="BK296" s="453"/>
      <c r="BL296" s="452"/>
      <c r="BM296" s="453"/>
      <c r="BN296" s="453"/>
      <c r="BO296" s="453"/>
      <c r="BP296" s="453"/>
    </row>
    <row r="297" spans="54:68" hidden="1">
      <c r="BB297" s="452"/>
      <c r="BC297" s="453"/>
      <c r="BD297" s="453"/>
      <c r="BE297" s="453"/>
      <c r="BF297" s="453"/>
      <c r="BG297" s="452"/>
      <c r="BH297" s="453"/>
      <c r="BI297" s="453"/>
      <c r="BJ297" s="453"/>
      <c r="BK297" s="453"/>
      <c r="BL297" s="452"/>
      <c r="BM297" s="453"/>
      <c r="BN297" s="453"/>
      <c r="BO297" s="453"/>
      <c r="BP297" s="453"/>
    </row>
    <row r="298" spans="54:68" hidden="1">
      <c r="BB298" s="452"/>
      <c r="BC298" s="453"/>
      <c r="BD298" s="453"/>
      <c r="BE298" s="453"/>
      <c r="BF298" s="453"/>
      <c r="BG298" s="452"/>
      <c r="BH298" s="453"/>
      <c r="BI298" s="453"/>
      <c r="BJ298" s="453"/>
      <c r="BK298" s="453"/>
      <c r="BL298" s="452"/>
      <c r="BM298" s="453"/>
      <c r="BN298" s="453"/>
      <c r="BO298" s="453"/>
      <c r="BP298" s="453"/>
    </row>
    <row r="299" spans="54:68" hidden="1">
      <c r="BB299" s="452"/>
      <c r="BC299" s="453"/>
      <c r="BD299" s="453"/>
      <c r="BE299" s="453"/>
      <c r="BF299" s="453"/>
      <c r="BG299" s="452"/>
      <c r="BH299" s="453"/>
      <c r="BI299" s="453"/>
      <c r="BJ299" s="453"/>
      <c r="BK299" s="453"/>
      <c r="BL299" s="452"/>
      <c r="BM299" s="453"/>
      <c r="BN299" s="453"/>
      <c r="BO299" s="453"/>
      <c r="BP299" s="453"/>
    </row>
    <row r="300" spans="54:68" hidden="1">
      <c r="BB300" s="452"/>
      <c r="BC300" s="453"/>
      <c r="BD300" s="453"/>
      <c r="BE300" s="453"/>
      <c r="BF300" s="453"/>
      <c r="BG300" s="452"/>
      <c r="BH300" s="453"/>
      <c r="BI300" s="453"/>
      <c r="BJ300" s="453"/>
      <c r="BK300" s="453"/>
      <c r="BL300" s="452"/>
      <c r="BM300" s="453"/>
      <c r="BN300" s="453"/>
      <c r="BO300" s="453"/>
      <c r="BP300" s="453"/>
    </row>
    <row r="301" spans="54:68" hidden="1">
      <c r="BB301" s="452"/>
      <c r="BC301" s="453"/>
      <c r="BD301" s="453"/>
      <c r="BE301" s="453"/>
      <c r="BF301" s="453"/>
      <c r="BG301" s="452"/>
      <c r="BH301" s="453"/>
      <c r="BI301" s="453"/>
      <c r="BJ301" s="453"/>
      <c r="BK301" s="453"/>
      <c r="BL301" s="452"/>
      <c r="BM301" s="453"/>
      <c r="BN301" s="453"/>
      <c r="BO301" s="453"/>
      <c r="BP301" s="453"/>
    </row>
    <row r="302" spans="54:68" hidden="1">
      <c r="BB302" s="452"/>
      <c r="BC302" s="453"/>
      <c r="BD302" s="453"/>
      <c r="BE302" s="453"/>
      <c r="BF302" s="453"/>
      <c r="BG302" s="452"/>
      <c r="BH302" s="453"/>
      <c r="BI302" s="453"/>
      <c r="BJ302" s="453"/>
      <c r="BK302" s="453"/>
      <c r="BL302" s="452"/>
      <c r="BM302" s="453"/>
      <c r="BN302" s="453"/>
      <c r="BO302" s="453"/>
      <c r="BP302" s="453"/>
    </row>
    <row r="303" spans="54:68" hidden="1">
      <c r="BB303" s="452"/>
      <c r="BC303" s="453"/>
      <c r="BD303" s="453"/>
      <c r="BE303" s="453"/>
      <c r="BF303" s="453"/>
      <c r="BG303" s="452"/>
      <c r="BH303" s="453"/>
      <c r="BI303" s="453"/>
      <c r="BJ303" s="453"/>
      <c r="BK303" s="453"/>
      <c r="BL303" s="452"/>
      <c r="BM303" s="453"/>
      <c r="BN303" s="453"/>
      <c r="BO303" s="453"/>
      <c r="BP303" s="453"/>
    </row>
    <row r="304" spans="54:68" hidden="1">
      <c r="BB304" s="452"/>
      <c r="BC304" s="453"/>
      <c r="BD304" s="453"/>
      <c r="BE304" s="453"/>
      <c r="BF304" s="453"/>
      <c r="BG304" s="452"/>
      <c r="BH304" s="453"/>
      <c r="BI304" s="453"/>
      <c r="BJ304" s="453"/>
      <c r="BK304" s="453"/>
      <c r="BL304" s="452"/>
      <c r="BM304" s="453"/>
      <c r="BN304" s="453"/>
      <c r="BO304" s="453"/>
      <c r="BP304" s="453"/>
    </row>
    <row r="305" spans="54:68" hidden="1">
      <c r="BB305" s="452"/>
      <c r="BC305" s="453"/>
      <c r="BD305" s="453"/>
      <c r="BE305" s="453"/>
      <c r="BF305" s="453"/>
      <c r="BG305" s="452"/>
      <c r="BH305" s="453"/>
      <c r="BI305" s="453"/>
      <c r="BJ305" s="453"/>
      <c r="BK305" s="453"/>
      <c r="BL305" s="452"/>
      <c r="BM305" s="453"/>
      <c r="BN305" s="453"/>
      <c r="BO305" s="453"/>
      <c r="BP305" s="453"/>
    </row>
    <row r="306" spans="54:68" hidden="1">
      <c r="BB306" s="452"/>
      <c r="BC306" s="453"/>
      <c r="BD306" s="453"/>
      <c r="BE306" s="453"/>
      <c r="BF306" s="453"/>
      <c r="BG306" s="452"/>
      <c r="BH306" s="453"/>
      <c r="BI306" s="453"/>
      <c r="BJ306" s="453"/>
      <c r="BK306" s="453"/>
      <c r="BL306" s="452"/>
      <c r="BM306" s="453"/>
      <c r="BN306" s="453"/>
      <c r="BO306" s="453"/>
      <c r="BP306" s="453"/>
    </row>
    <row r="307" spans="54:68" hidden="1">
      <c r="BB307" s="452"/>
      <c r="BC307" s="453"/>
      <c r="BD307" s="453"/>
      <c r="BE307" s="453"/>
      <c r="BF307" s="453"/>
      <c r="BG307" s="452"/>
      <c r="BH307" s="453"/>
      <c r="BI307" s="453"/>
      <c r="BJ307" s="453"/>
      <c r="BK307" s="453"/>
      <c r="BL307" s="452"/>
      <c r="BM307" s="453"/>
      <c r="BN307" s="453"/>
      <c r="BO307" s="453"/>
      <c r="BP307" s="453"/>
    </row>
    <row r="308" spans="54:68" hidden="1">
      <c r="BB308" s="452"/>
      <c r="BC308" s="453"/>
      <c r="BD308" s="453"/>
      <c r="BE308" s="453"/>
      <c r="BF308" s="453"/>
      <c r="BG308" s="452"/>
      <c r="BH308" s="453"/>
      <c r="BI308" s="453"/>
      <c r="BJ308" s="453"/>
      <c r="BK308" s="453"/>
      <c r="BL308" s="452"/>
      <c r="BM308" s="453"/>
      <c r="BN308" s="453"/>
      <c r="BO308" s="453"/>
      <c r="BP308" s="453"/>
    </row>
    <row r="309" spans="54:68" hidden="1">
      <c r="BB309" s="452"/>
      <c r="BC309" s="453"/>
      <c r="BD309" s="453"/>
      <c r="BE309" s="453"/>
      <c r="BF309" s="453"/>
      <c r="BG309" s="452"/>
      <c r="BH309" s="453"/>
      <c r="BI309" s="453"/>
      <c r="BJ309" s="453"/>
      <c r="BK309" s="453"/>
      <c r="BL309" s="452"/>
      <c r="BM309" s="453"/>
      <c r="BN309" s="453"/>
      <c r="BO309" s="453"/>
      <c r="BP309" s="453"/>
    </row>
    <row r="310" spans="54:68" hidden="1">
      <c r="BB310" s="452"/>
      <c r="BC310" s="453"/>
      <c r="BD310" s="453"/>
      <c r="BE310" s="453"/>
      <c r="BF310" s="453"/>
      <c r="BG310" s="452"/>
      <c r="BH310" s="453"/>
      <c r="BI310" s="453"/>
      <c r="BJ310" s="453"/>
      <c r="BK310" s="453"/>
      <c r="BL310" s="452"/>
      <c r="BM310" s="453"/>
      <c r="BN310" s="453"/>
      <c r="BO310" s="453"/>
      <c r="BP310" s="453"/>
    </row>
    <row r="311" spans="54:68" hidden="1">
      <c r="BB311" s="452"/>
      <c r="BC311" s="453"/>
      <c r="BD311" s="453"/>
      <c r="BE311" s="453"/>
      <c r="BF311" s="453"/>
      <c r="BG311" s="452"/>
      <c r="BH311" s="453"/>
      <c r="BI311" s="453"/>
      <c r="BJ311" s="453"/>
      <c r="BK311" s="453"/>
      <c r="BL311" s="452"/>
      <c r="BM311" s="453"/>
      <c r="BN311" s="453"/>
      <c r="BO311" s="453"/>
      <c r="BP311" s="453"/>
    </row>
    <row r="312" spans="54:68" hidden="1">
      <c r="BB312" s="452"/>
      <c r="BC312" s="453"/>
      <c r="BD312" s="453"/>
      <c r="BE312" s="453"/>
      <c r="BF312" s="453"/>
      <c r="BG312" s="452"/>
      <c r="BH312" s="453"/>
      <c r="BI312" s="453"/>
      <c r="BJ312" s="453"/>
      <c r="BK312" s="453"/>
      <c r="BL312" s="452"/>
      <c r="BM312" s="453"/>
      <c r="BN312" s="453"/>
      <c r="BO312" s="453"/>
      <c r="BP312" s="453"/>
    </row>
    <row r="313" spans="54:68" hidden="1">
      <c r="BB313" s="452"/>
      <c r="BC313" s="453"/>
      <c r="BD313" s="453"/>
      <c r="BE313" s="453"/>
      <c r="BF313" s="453"/>
      <c r="BG313" s="452"/>
      <c r="BH313" s="453"/>
      <c r="BI313" s="453"/>
      <c r="BJ313" s="453"/>
      <c r="BK313" s="453"/>
      <c r="BL313" s="452"/>
      <c r="BM313" s="453"/>
      <c r="BN313" s="453"/>
      <c r="BO313" s="453"/>
      <c r="BP313" s="453"/>
    </row>
    <row r="314" spans="54:68" hidden="1">
      <c r="BB314" s="452"/>
      <c r="BC314" s="453"/>
      <c r="BD314" s="453"/>
      <c r="BE314" s="453"/>
      <c r="BF314" s="453"/>
      <c r="BG314" s="452"/>
      <c r="BH314" s="453"/>
      <c r="BI314" s="453"/>
      <c r="BJ314" s="453"/>
      <c r="BK314" s="453"/>
      <c r="BL314" s="452"/>
      <c r="BM314" s="453"/>
      <c r="BN314" s="453"/>
      <c r="BO314" s="453"/>
      <c r="BP314" s="453"/>
    </row>
    <row r="315" spans="54:68" hidden="1">
      <c r="BB315" s="452"/>
      <c r="BC315" s="453"/>
      <c r="BD315" s="453"/>
      <c r="BE315" s="453"/>
      <c r="BF315" s="453"/>
      <c r="BG315" s="452"/>
      <c r="BH315" s="453"/>
      <c r="BI315" s="453"/>
      <c r="BJ315" s="453"/>
      <c r="BK315" s="453"/>
      <c r="BL315" s="452"/>
      <c r="BM315" s="453"/>
      <c r="BN315" s="453"/>
      <c r="BO315" s="453"/>
      <c r="BP315" s="453"/>
    </row>
    <row r="316" spans="54:68" hidden="1">
      <c r="BB316" s="452"/>
      <c r="BC316" s="453"/>
      <c r="BD316" s="453"/>
      <c r="BE316" s="453"/>
      <c r="BF316" s="453"/>
      <c r="BG316" s="452"/>
      <c r="BH316" s="453"/>
      <c r="BI316" s="453"/>
      <c r="BJ316" s="453"/>
      <c r="BK316" s="453"/>
      <c r="BL316" s="452"/>
      <c r="BM316" s="453"/>
      <c r="BN316" s="453"/>
      <c r="BO316" s="453"/>
      <c r="BP316" s="453"/>
    </row>
    <row r="317" spans="54:68" hidden="1">
      <c r="BB317" s="452"/>
      <c r="BC317" s="453"/>
      <c r="BD317" s="453"/>
      <c r="BE317" s="453"/>
      <c r="BF317" s="453"/>
      <c r="BG317" s="452"/>
      <c r="BH317" s="453"/>
      <c r="BI317" s="453"/>
      <c r="BJ317" s="453"/>
      <c r="BK317" s="453"/>
      <c r="BL317" s="452"/>
      <c r="BM317" s="453"/>
      <c r="BN317" s="453"/>
      <c r="BO317" s="453"/>
      <c r="BP317" s="453"/>
    </row>
    <row r="318" spans="54:68" hidden="1">
      <c r="BB318" s="452"/>
      <c r="BC318" s="453"/>
      <c r="BD318" s="453"/>
      <c r="BE318" s="453"/>
      <c r="BF318" s="453"/>
      <c r="BG318" s="452"/>
      <c r="BH318" s="453"/>
      <c r="BI318" s="453"/>
      <c r="BJ318" s="453"/>
      <c r="BK318" s="453"/>
      <c r="BL318" s="452"/>
      <c r="BM318" s="453"/>
      <c r="BN318" s="453"/>
      <c r="BO318" s="453"/>
      <c r="BP318" s="453"/>
    </row>
    <row r="319" spans="54:68" hidden="1">
      <c r="BB319" s="452"/>
      <c r="BC319" s="453"/>
      <c r="BD319" s="453"/>
      <c r="BE319" s="453"/>
      <c r="BF319" s="453"/>
      <c r="BG319" s="452"/>
      <c r="BH319" s="453"/>
      <c r="BI319" s="453"/>
      <c r="BJ319" s="453"/>
      <c r="BK319" s="453"/>
      <c r="BL319" s="452"/>
      <c r="BM319" s="453"/>
      <c r="BN319" s="453"/>
      <c r="BO319" s="453"/>
      <c r="BP319" s="453"/>
    </row>
    <row r="320" spans="54:68" hidden="1">
      <c r="BB320" s="452"/>
      <c r="BC320" s="453"/>
      <c r="BD320" s="453"/>
      <c r="BE320" s="453"/>
      <c r="BF320" s="453"/>
      <c r="BG320" s="452"/>
      <c r="BH320" s="453"/>
      <c r="BI320" s="453"/>
      <c r="BJ320" s="453"/>
      <c r="BK320" s="453"/>
      <c r="BL320" s="452"/>
      <c r="BM320" s="453"/>
      <c r="BN320" s="453"/>
      <c r="BO320" s="453"/>
      <c r="BP320" s="453"/>
    </row>
    <row r="321" spans="54:68" hidden="1">
      <c r="BB321" s="452"/>
      <c r="BC321" s="453"/>
      <c r="BD321" s="453"/>
      <c r="BE321" s="453"/>
      <c r="BF321" s="453"/>
      <c r="BG321" s="452"/>
      <c r="BH321" s="453"/>
      <c r="BI321" s="453"/>
      <c r="BJ321" s="453"/>
      <c r="BK321" s="453"/>
      <c r="BL321" s="452"/>
      <c r="BM321" s="453"/>
      <c r="BN321" s="453"/>
      <c r="BO321" s="453"/>
      <c r="BP321" s="453"/>
    </row>
    <row r="322" spans="54:68" hidden="1">
      <c r="BB322" s="452"/>
      <c r="BC322" s="453"/>
      <c r="BD322" s="453"/>
      <c r="BE322" s="453"/>
      <c r="BF322" s="453"/>
      <c r="BG322" s="452"/>
      <c r="BH322" s="453"/>
      <c r="BI322" s="453"/>
      <c r="BJ322" s="453"/>
      <c r="BK322" s="453"/>
      <c r="BL322" s="452"/>
      <c r="BM322" s="453"/>
      <c r="BN322" s="453"/>
      <c r="BO322" s="453"/>
      <c r="BP322" s="453"/>
    </row>
    <row r="323" spans="54:68" hidden="1">
      <c r="BB323" s="452"/>
      <c r="BC323" s="453"/>
      <c r="BD323" s="453"/>
      <c r="BE323" s="453"/>
      <c r="BF323" s="453"/>
      <c r="BG323" s="452"/>
      <c r="BH323" s="453"/>
      <c r="BI323" s="453"/>
      <c r="BJ323" s="453"/>
      <c r="BK323" s="453"/>
      <c r="BL323" s="452"/>
      <c r="BM323" s="453"/>
      <c r="BN323" s="453"/>
      <c r="BO323" s="453"/>
      <c r="BP323" s="453"/>
    </row>
    <row r="324" spans="54:68" hidden="1">
      <c r="BB324" s="452"/>
      <c r="BC324" s="453"/>
      <c r="BD324" s="453"/>
      <c r="BE324" s="453"/>
      <c r="BF324" s="453"/>
      <c r="BG324" s="452"/>
      <c r="BH324" s="453"/>
      <c r="BI324" s="453"/>
      <c r="BJ324" s="453"/>
      <c r="BK324" s="453"/>
      <c r="BL324" s="452"/>
      <c r="BM324" s="453"/>
      <c r="BN324" s="453"/>
      <c r="BO324" s="453"/>
      <c r="BP324" s="453"/>
    </row>
    <row r="325" spans="54:68" hidden="1">
      <c r="BB325" s="452"/>
      <c r="BC325" s="453"/>
      <c r="BD325" s="453"/>
      <c r="BE325" s="453"/>
      <c r="BF325" s="453"/>
      <c r="BG325" s="452"/>
      <c r="BH325" s="453"/>
      <c r="BI325" s="453"/>
      <c r="BJ325" s="453"/>
      <c r="BK325" s="453"/>
      <c r="BL325" s="452"/>
      <c r="BM325" s="453"/>
      <c r="BN325" s="453"/>
      <c r="BO325" s="453"/>
      <c r="BP325" s="453"/>
    </row>
    <row r="326" spans="54:68" hidden="1">
      <c r="BB326" s="452"/>
      <c r="BC326" s="453"/>
      <c r="BD326" s="453"/>
      <c r="BE326" s="453"/>
      <c r="BF326" s="453"/>
      <c r="BG326" s="452"/>
      <c r="BH326" s="453"/>
      <c r="BI326" s="453"/>
      <c r="BJ326" s="453"/>
      <c r="BK326" s="453"/>
      <c r="BL326" s="452"/>
      <c r="BM326" s="453"/>
      <c r="BN326" s="453"/>
      <c r="BO326" s="453"/>
      <c r="BP326" s="453"/>
    </row>
    <row r="327" spans="54:68" hidden="1">
      <c r="BB327" s="452"/>
      <c r="BC327" s="453"/>
      <c r="BD327" s="453"/>
      <c r="BE327" s="453"/>
      <c r="BF327" s="453"/>
      <c r="BG327" s="452"/>
      <c r="BH327" s="453"/>
      <c r="BI327" s="453"/>
      <c r="BJ327" s="453"/>
      <c r="BK327" s="453"/>
      <c r="BL327" s="452"/>
      <c r="BM327" s="453"/>
      <c r="BN327" s="453"/>
      <c r="BO327" s="453"/>
      <c r="BP327" s="453"/>
    </row>
    <row r="328" spans="54:68" hidden="1">
      <c r="BB328" s="452"/>
      <c r="BC328" s="453"/>
      <c r="BD328" s="453"/>
      <c r="BE328" s="453"/>
      <c r="BF328" s="453"/>
      <c r="BG328" s="452"/>
      <c r="BH328" s="453"/>
      <c r="BI328" s="453"/>
      <c r="BJ328" s="453"/>
      <c r="BK328" s="453"/>
      <c r="BL328" s="452"/>
      <c r="BM328" s="453"/>
      <c r="BN328" s="453"/>
      <c r="BO328" s="453"/>
      <c r="BP328" s="453"/>
    </row>
    <row r="329" spans="54:68" hidden="1">
      <c r="BB329" s="452"/>
      <c r="BC329" s="453"/>
      <c r="BD329" s="453"/>
      <c r="BE329" s="453"/>
      <c r="BF329" s="453"/>
      <c r="BG329" s="452"/>
      <c r="BH329" s="453"/>
      <c r="BI329" s="453"/>
      <c r="BJ329" s="453"/>
      <c r="BK329" s="453"/>
      <c r="BL329" s="452"/>
      <c r="BM329" s="453"/>
      <c r="BN329" s="453"/>
      <c r="BO329" s="453"/>
      <c r="BP329" s="453"/>
    </row>
    <row r="330" spans="54:68" hidden="1">
      <c r="BB330" s="452"/>
      <c r="BC330" s="453"/>
      <c r="BD330" s="453"/>
      <c r="BE330" s="453"/>
      <c r="BF330" s="453"/>
      <c r="BG330" s="452"/>
      <c r="BH330" s="453"/>
      <c r="BI330" s="453"/>
      <c r="BJ330" s="453"/>
      <c r="BK330" s="453"/>
      <c r="BL330" s="452"/>
      <c r="BM330" s="453"/>
      <c r="BN330" s="453"/>
      <c r="BO330" s="453"/>
      <c r="BP330" s="453"/>
    </row>
    <row r="331" spans="54:68" hidden="1">
      <c r="BB331" s="452"/>
      <c r="BC331" s="453"/>
      <c r="BD331" s="453"/>
      <c r="BE331" s="453"/>
      <c r="BF331" s="453"/>
      <c r="BG331" s="452"/>
      <c r="BH331" s="453"/>
      <c r="BI331" s="453"/>
      <c r="BJ331" s="453"/>
      <c r="BK331" s="453"/>
      <c r="BL331" s="452"/>
      <c r="BM331" s="453"/>
      <c r="BN331" s="453"/>
      <c r="BO331" s="453"/>
      <c r="BP331" s="453"/>
    </row>
    <row r="332" spans="54:68" hidden="1">
      <c r="BB332" s="452"/>
      <c r="BC332" s="453"/>
      <c r="BD332" s="453"/>
      <c r="BE332" s="453"/>
      <c r="BF332" s="453"/>
      <c r="BG332" s="452"/>
      <c r="BH332" s="453"/>
      <c r="BI332" s="453"/>
      <c r="BJ332" s="453"/>
      <c r="BK332" s="453"/>
      <c r="BL332" s="452"/>
      <c r="BM332" s="453"/>
      <c r="BN332" s="453"/>
      <c r="BO332" s="453"/>
      <c r="BP332" s="453"/>
    </row>
    <row r="333" spans="54:68" hidden="1">
      <c r="BB333" s="452"/>
      <c r="BC333" s="453"/>
      <c r="BD333" s="453"/>
      <c r="BE333" s="453"/>
      <c r="BF333" s="453"/>
      <c r="BG333" s="452"/>
      <c r="BH333" s="453"/>
      <c r="BI333" s="453"/>
      <c r="BJ333" s="453"/>
      <c r="BK333" s="453"/>
      <c r="BL333" s="452"/>
      <c r="BM333" s="453"/>
      <c r="BN333" s="453"/>
      <c r="BO333" s="453"/>
      <c r="BP333" s="453"/>
    </row>
    <row r="334" spans="54:68" hidden="1">
      <c r="BB334" s="452"/>
      <c r="BC334" s="453"/>
      <c r="BD334" s="453"/>
      <c r="BE334" s="453"/>
      <c r="BF334" s="453"/>
      <c r="BG334" s="452"/>
      <c r="BH334" s="453"/>
      <c r="BI334" s="453"/>
      <c r="BJ334" s="453"/>
      <c r="BK334" s="453"/>
      <c r="BL334" s="452"/>
      <c r="BM334" s="453"/>
      <c r="BN334" s="453"/>
      <c r="BO334" s="453"/>
      <c r="BP334" s="453"/>
    </row>
    <row r="335" spans="54:68" hidden="1">
      <c r="BB335" s="452"/>
      <c r="BC335" s="453"/>
      <c r="BD335" s="453"/>
      <c r="BE335" s="453"/>
      <c r="BF335" s="453"/>
      <c r="BG335" s="452"/>
      <c r="BH335" s="453"/>
      <c r="BI335" s="453"/>
      <c r="BJ335" s="453"/>
      <c r="BK335" s="453"/>
      <c r="BL335" s="452"/>
      <c r="BM335" s="453"/>
      <c r="BN335" s="453"/>
      <c r="BO335" s="453"/>
      <c r="BP335" s="453"/>
    </row>
    <row r="336" spans="54:68" hidden="1">
      <c r="BB336" s="452"/>
      <c r="BC336" s="453"/>
      <c r="BD336" s="453"/>
      <c r="BE336" s="453"/>
      <c r="BF336" s="453"/>
      <c r="BG336" s="452"/>
      <c r="BH336" s="453"/>
      <c r="BI336" s="453"/>
      <c r="BJ336" s="453"/>
      <c r="BK336" s="453"/>
      <c r="BL336" s="452"/>
      <c r="BM336" s="453"/>
      <c r="BN336" s="453"/>
      <c r="BO336" s="453"/>
      <c r="BP336" s="453"/>
    </row>
    <row r="337" spans="54:68" hidden="1">
      <c r="BB337" s="452"/>
      <c r="BC337" s="453"/>
      <c r="BD337" s="453"/>
      <c r="BE337" s="453"/>
      <c r="BF337" s="453"/>
      <c r="BG337" s="452"/>
      <c r="BH337" s="453"/>
      <c r="BI337" s="453"/>
      <c r="BJ337" s="453"/>
      <c r="BK337" s="453"/>
      <c r="BL337" s="452"/>
      <c r="BM337" s="453"/>
      <c r="BN337" s="453"/>
      <c r="BO337" s="453"/>
      <c r="BP337" s="453"/>
    </row>
    <row r="338" spans="54:68" hidden="1">
      <c r="BB338" s="452"/>
      <c r="BC338" s="453"/>
      <c r="BD338" s="453"/>
      <c r="BE338" s="453"/>
      <c r="BF338" s="453"/>
      <c r="BG338" s="452"/>
      <c r="BH338" s="453"/>
      <c r="BI338" s="453"/>
      <c r="BJ338" s="453"/>
      <c r="BK338" s="453"/>
      <c r="BL338" s="452"/>
      <c r="BM338" s="453"/>
      <c r="BN338" s="453"/>
      <c r="BO338" s="453"/>
      <c r="BP338" s="453"/>
    </row>
    <row r="339" spans="54:68" hidden="1">
      <c r="BB339" s="452"/>
      <c r="BC339" s="453"/>
      <c r="BD339" s="453"/>
      <c r="BE339" s="453"/>
      <c r="BF339" s="453"/>
      <c r="BG339" s="452"/>
      <c r="BH339" s="453"/>
      <c r="BI339" s="453"/>
      <c r="BJ339" s="453"/>
      <c r="BK339" s="453"/>
      <c r="BL339" s="452"/>
      <c r="BM339" s="453"/>
      <c r="BN339" s="453"/>
      <c r="BO339" s="453"/>
      <c r="BP339" s="453"/>
    </row>
    <row r="340" spans="54:68" hidden="1">
      <c r="BB340" s="452"/>
      <c r="BC340" s="453"/>
      <c r="BD340" s="453"/>
      <c r="BE340" s="453"/>
      <c r="BF340" s="453"/>
      <c r="BG340" s="452"/>
      <c r="BH340" s="453"/>
      <c r="BI340" s="453"/>
      <c r="BJ340" s="453"/>
      <c r="BK340" s="453"/>
      <c r="BL340" s="452"/>
      <c r="BM340" s="453"/>
      <c r="BN340" s="453"/>
      <c r="BO340" s="453"/>
      <c r="BP340" s="453"/>
    </row>
    <row r="341" spans="54:68" hidden="1">
      <c r="BB341" s="452"/>
      <c r="BC341" s="453"/>
      <c r="BD341" s="453"/>
      <c r="BE341" s="453"/>
      <c r="BF341" s="453"/>
      <c r="BG341" s="452"/>
      <c r="BH341" s="453"/>
      <c r="BI341" s="453"/>
      <c r="BJ341" s="453"/>
      <c r="BK341" s="453"/>
      <c r="BL341" s="452"/>
      <c r="BM341" s="453"/>
      <c r="BN341" s="453"/>
      <c r="BO341" s="453"/>
      <c r="BP341" s="453"/>
    </row>
    <row r="342" spans="54:68" hidden="1">
      <c r="BB342" s="452"/>
      <c r="BC342" s="453"/>
      <c r="BD342" s="453"/>
      <c r="BE342" s="453"/>
      <c r="BF342" s="453"/>
      <c r="BG342" s="452"/>
      <c r="BH342" s="453"/>
      <c r="BI342" s="453"/>
      <c r="BJ342" s="453"/>
      <c r="BK342" s="453"/>
      <c r="BL342" s="452"/>
      <c r="BM342" s="453"/>
      <c r="BN342" s="453"/>
      <c r="BO342" s="453"/>
      <c r="BP342" s="453"/>
    </row>
    <row r="343" spans="54:68" hidden="1">
      <c r="BB343" s="452"/>
      <c r="BC343" s="453"/>
      <c r="BD343" s="453"/>
      <c r="BE343" s="453"/>
      <c r="BF343" s="453"/>
      <c r="BG343" s="452"/>
      <c r="BH343" s="453"/>
      <c r="BI343" s="453"/>
      <c r="BJ343" s="453"/>
      <c r="BK343" s="453"/>
      <c r="BL343" s="452"/>
      <c r="BM343" s="453"/>
      <c r="BN343" s="453"/>
      <c r="BO343" s="453"/>
      <c r="BP343" s="453"/>
    </row>
    <row r="344" spans="54:68" hidden="1">
      <c r="BB344" s="452"/>
      <c r="BC344" s="453"/>
      <c r="BD344" s="453"/>
      <c r="BE344" s="453"/>
      <c r="BF344" s="453"/>
      <c r="BG344" s="452"/>
      <c r="BH344" s="453"/>
      <c r="BI344" s="453"/>
      <c r="BJ344" s="453"/>
      <c r="BK344" s="453"/>
      <c r="BL344" s="452"/>
      <c r="BM344" s="453"/>
      <c r="BN344" s="453"/>
      <c r="BO344" s="453"/>
      <c r="BP344" s="453"/>
    </row>
    <row r="345" spans="54:68" hidden="1">
      <c r="BB345" s="452"/>
      <c r="BC345" s="453"/>
      <c r="BD345" s="453"/>
      <c r="BE345" s="453"/>
      <c r="BF345" s="453"/>
      <c r="BG345" s="452"/>
      <c r="BH345" s="453"/>
      <c r="BI345" s="453"/>
      <c r="BJ345" s="453"/>
      <c r="BK345" s="453"/>
      <c r="BL345" s="452"/>
      <c r="BM345" s="453"/>
      <c r="BN345" s="453"/>
      <c r="BO345" s="453"/>
      <c r="BP345" s="453"/>
    </row>
    <row r="346" spans="54:68" hidden="1">
      <c r="BB346" s="452"/>
      <c r="BC346" s="453"/>
      <c r="BD346" s="453"/>
      <c r="BE346" s="453"/>
      <c r="BF346" s="453"/>
      <c r="BG346" s="452"/>
      <c r="BH346" s="453"/>
      <c r="BI346" s="453"/>
      <c r="BJ346" s="453"/>
      <c r="BK346" s="453"/>
      <c r="BL346" s="452"/>
      <c r="BM346" s="453"/>
      <c r="BN346" s="453"/>
      <c r="BO346" s="453"/>
      <c r="BP346" s="453"/>
    </row>
    <row r="347" spans="54:68" hidden="1">
      <c r="BB347" s="452"/>
      <c r="BC347" s="453"/>
      <c r="BD347" s="453"/>
      <c r="BE347" s="453"/>
      <c r="BF347" s="453"/>
      <c r="BG347" s="452"/>
      <c r="BH347" s="453"/>
      <c r="BI347" s="453"/>
      <c r="BJ347" s="453"/>
      <c r="BK347" s="453"/>
      <c r="BL347" s="452"/>
      <c r="BM347" s="453"/>
      <c r="BN347" s="453"/>
      <c r="BO347" s="453"/>
      <c r="BP347" s="453"/>
    </row>
    <row r="348" spans="54:68" hidden="1">
      <c r="BB348" s="452"/>
      <c r="BC348" s="453"/>
      <c r="BD348" s="453"/>
      <c r="BE348" s="453"/>
      <c r="BF348" s="453"/>
      <c r="BG348" s="452"/>
      <c r="BH348" s="453"/>
      <c r="BI348" s="453"/>
      <c r="BJ348" s="453"/>
      <c r="BK348" s="453"/>
      <c r="BL348" s="452"/>
      <c r="BM348" s="453"/>
      <c r="BN348" s="453"/>
      <c r="BO348" s="453"/>
      <c r="BP348" s="453"/>
    </row>
    <row r="349" spans="54:68" hidden="1">
      <c r="BB349" s="452"/>
      <c r="BC349" s="453"/>
      <c r="BD349" s="453"/>
      <c r="BE349" s="453"/>
      <c r="BF349" s="453"/>
      <c r="BG349" s="452"/>
      <c r="BH349" s="453"/>
      <c r="BI349" s="453"/>
      <c r="BJ349" s="453"/>
      <c r="BK349" s="453"/>
      <c r="BL349" s="452"/>
      <c r="BM349" s="453"/>
      <c r="BN349" s="453"/>
      <c r="BO349" s="453"/>
      <c r="BP349" s="453"/>
    </row>
    <row r="350" spans="54:68" hidden="1">
      <c r="BB350" s="452"/>
      <c r="BC350" s="453"/>
      <c r="BD350" s="453"/>
      <c r="BE350" s="453"/>
      <c r="BF350" s="453"/>
      <c r="BG350" s="452"/>
      <c r="BH350" s="453"/>
      <c r="BI350" s="453"/>
      <c r="BJ350" s="453"/>
      <c r="BK350" s="453"/>
      <c r="BL350" s="452"/>
      <c r="BM350" s="453"/>
      <c r="BN350" s="453"/>
      <c r="BO350" s="453"/>
      <c r="BP350" s="453"/>
    </row>
    <row r="351" spans="54:68" hidden="1">
      <c r="BB351" s="452"/>
      <c r="BC351" s="453"/>
      <c r="BD351" s="453"/>
      <c r="BE351" s="453"/>
      <c r="BF351" s="453"/>
      <c r="BG351" s="452"/>
      <c r="BH351" s="453"/>
      <c r="BI351" s="453"/>
      <c r="BJ351" s="453"/>
      <c r="BK351" s="453"/>
      <c r="BL351" s="452"/>
      <c r="BM351" s="453"/>
      <c r="BN351" s="453"/>
      <c r="BO351" s="453"/>
      <c r="BP351" s="453"/>
    </row>
    <row r="352" spans="54:68" hidden="1">
      <c r="BB352" s="452"/>
      <c r="BC352" s="453"/>
      <c r="BD352" s="453"/>
      <c r="BE352" s="453"/>
      <c r="BF352" s="453"/>
      <c r="BG352" s="452"/>
      <c r="BH352" s="453"/>
      <c r="BI352" s="453"/>
      <c r="BJ352" s="453"/>
      <c r="BK352" s="453"/>
      <c r="BL352" s="452"/>
      <c r="BM352" s="453"/>
      <c r="BN352" s="453"/>
      <c r="BO352" s="453"/>
      <c r="BP352" s="453"/>
    </row>
    <row r="353" spans="54:68" hidden="1">
      <c r="BB353" s="452"/>
      <c r="BC353" s="453"/>
      <c r="BD353" s="453"/>
      <c r="BE353" s="453"/>
      <c r="BF353" s="453"/>
      <c r="BG353" s="452"/>
      <c r="BH353" s="453"/>
      <c r="BI353" s="453"/>
      <c r="BJ353" s="453"/>
      <c r="BK353" s="453"/>
      <c r="BL353" s="452"/>
      <c r="BM353" s="453"/>
      <c r="BN353" s="453"/>
      <c r="BO353" s="453"/>
      <c r="BP353" s="453"/>
    </row>
    <row r="354" spans="54:68" hidden="1">
      <c r="BB354" s="452"/>
      <c r="BC354" s="453"/>
      <c r="BD354" s="453"/>
      <c r="BE354" s="453"/>
      <c r="BF354" s="453"/>
      <c r="BG354" s="452"/>
      <c r="BH354" s="453"/>
      <c r="BI354" s="453"/>
      <c r="BJ354" s="453"/>
      <c r="BK354" s="453"/>
      <c r="BL354" s="452"/>
      <c r="BM354" s="453"/>
      <c r="BN354" s="453"/>
      <c r="BO354" s="453"/>
      <c r="BP354" s="453"/>
    </row>
    <row r="355" spans="54:68" hidden="1">
      <c r="BB355" s="452"/>
      <c r="BC355" s="453"/>
      <c r="BD355" s="453"/>
      <c r="BE355" s="453"/>
      <c r="BF355" s="453"/>
      <c r="BG355" s="452"/>
      <c r="BH355" s="453"/>
      <c r="BI355" s="453"/>
      <c r="BJ355" s="453"/>
      <c r="BK355" s="453"/>
      <c r="BL355" s="452"/>
      <c r="BM355" s="453"/>
      <c r="BN355" s="453"/>
      <c r="BO355" s="453"/>
      <c r="BP355" s="453"/>
    </row>
    <row r="356" spans="54:68" hidden="1">
      <c r="BB356" s="452"/>
      <c r="BC356" s="453"/>
      <c r="BD356" s="453"/>
      <c r="BE356" s="453"/>
      <c r="BF356" s="453"/>
      <c r="BG356" s="452"/>
      <c r="BH356" s="453"/>
      <c r="BI356" s="453"/>
      <c r="BJ356" s="453"/>
      <c r="BK356" s="453"/>
      <c r="BL356" s="452"/>
      <c r="BM356" s="453"/>
      <c r="BN356" s="453"/>
      <c r="BO356" s="453"/>
      <c r="BP356" s="453"/>
    </row>
    <row r="357" spans="54:68" hidden="1">
      <c r="BB357" s="452"/>
      <c r="BC357" s="453"/>
      <c r="BD357" s="453"/>
      <c r="BE357" s="453"/>
      <c r="BF357" s="453"/>
      <c r="BG357" s="452"/>
      <c r="BH357" s="453"/>
      <c r="BI357" s="453"/>
      <c r="BJ357" s="453"/>
      <c r="BK357" s="453"/>
      <c r="BL357" s="452"/>
      <c r="BM357" s="453"/>
      <c r="BN357" s="453"/>
      <c r="BO357" s="453"/>
      <c r="BP357" s="453"/>
    </row>
    <row r="358" spans="54:68" hidden="1">
      <c r="BB358" s="452"/>
      <c r="BC358" s="453"/>
      <c r="BD358" s="453"/>
      <c r="BE358" s="453"/>
      <c r="BF358" s="453"/>
      <c r="BG358" s="452"/>
      <c r="BH358" s="453"/>
      <c r="BI358" s="453"/>
      <c r="BJ358" s="453"/>
      <c r="BK358" s="453"/>
      <c r="BL358" s="452"/>
      <c r="BM358" s="453"/>
      <c r="BN358" s="453"/>
      <c r="BO358" s="453"/>
      <c r="BP358" s="453"/>
    </row>
    <row r="359" spans="54:68" hidden="1">
      <c r="BB359" s="452"/>
      <c r="BC359" s="453"/>
      <c r="BD359" s="453"/>
      <c r="BE359" s="453"/>
      <c r="BF359" s="453"/>
      <c r="BG359" s="452"/>
      <c r="BH359" s="453"/>
      <c r="BI359" s="453"/>
      <c r="BJ359" s="453"/>
      <c r="BK359" s="453"/>
      <c r="BL359" s="452"/>
      <c r="BM359" s="453"/>
      <c r="BN359" s="453"/>
      <c r="BO359" s="453"/>
      <c r="BP359" s="453"/>
    </row>
    <row r="360" spans="54:68" hidden="1">
      <c r="BB360" s="452"/>
      <c r="BC360" s="453"/>
      <c r="BD360" s="453"/>
      <c r="BE360" s="453"/>
      <c r="BF360" s="453"/>
      <c r="BG360" s="452"/>
      <c r="BH360" s="453"/>
      <c r="BI360" s="453"/>
      <c r="BJ360" s="453"/>
      <c r="BK360" s="453"/>
      <c r="BL360" s="452"/>
      <c r="BM360" s="453"/>
      <c r="BN360" s="453"/>
      <c r="BO360" s="453"/>
      <c r="BP360" s="453"/>
    </row>
    <row r="361" spans="54:68" hidden="1">
      <c r="BB361" s="452"/>
      <c r="BC361" s="453"/>
      <c r="BD361" s="453"/>
      <c r="BE361" s="453"/>
      <c r="BF361" s="453"/>
      <c r="BG361" s="452"/>
      <c r="BH361" s="453"/>
      <c r="BI361" s="453"/>
      <c r="BJ361" s="453"/>
      <c r="BK361" s="453"/>
      <c r="BL361" s="452"/>
      <c r="BM361" s="453"/>
      <c r="BN361" s="453"/>
      <c r="BO361" s="453"/>
      <c r="BP361" s="453"/>
    </row>
    <row r="362" spans="54:68" hidden="1">
      <c r="BB362" s="452"/>
      <c r="BC362" s="453"/>
      <c r="BD362" s="453"/>
      <c r="BE362" s="453"/>
      <c r="BF362" s="453"/>
      <c r="BG362" s="452"/>
      <c r="BH362" s="453"/>
      <c r="BI362" s="453"/>
      <c r="BJ362" s="453"/>
      <c r="BK362" s="453"/>
      <c r="BL362" s="452"/>
      <c r="BM362" s="453"/>
      <c r="BN362" s="453"/>
      <c r="BO362" s="453"/>
      <c r="BP362" s="453"/>
    </row>
    <row r="363" spans="54:68" hidden="1">
      <c r="BB363" s="452"/>
      <c r="BC363" s="453"/>
      <c r="BD363" s="453"/>
      <c r="BE363" s="453"/>
      <c r="BF363" s="453"/>
      <c r="BG363" s="452"/>
      <c r="BH363" s="453"/>
      <c r="BI363" s="453"/>
      <c r="BJ363" s="453"/>
      <c r="BK363" s="453"/>
      <c r="BL363" s="452"/>
      <c r="BM363" s="453"/>
      <c r="BN363" s="453"/>
      <c r="BO363" s="453"/>
      <c r="BP363" s="453"/>
    </row>
    <row r="364" spans="54:68" hidden="1">
      <c r="BB364" s="452"/>
      <c r="BC364" s="453"/>
      <c r="BD364" s="453"/>
      <c r="BE364" s="453"/>
      <c r="BF364" s="453"/>
      <c r="BG364" s="452"/>
      <c r="BH364" s="453"/>
      <c r="BI364" s="453"/>
      <c r="BJ364" s="453"/>
      <c r="BK364" s="453"/>
      <c r="BL364" s="452"/>
      <c r="BM364" s="453"/>
      <c r="BN364" s="453"/>
      <c r="BO364" s="453"/>
      <c r="BP364" s="453"/>
    </row>
    <row r="365" spans="54:68" hidden="1">
      <c r="BB365" s="452"/>
      <c r="BC365" s="453"/>
      <c r="BD365" s="453"/>
      <c r="BE365" s="453"/>
      <c r="BF365" s="453"/>
      <c r="BG365" s="452"/>
      <c r="BH365" s="453"/>
      <c r="BI365" s="453"/>
      <c r="BJ365" s="453"/>
      <c r="BK365" s="453"/>
      <c r="BL365" s="452"/>
      <c r="BM365" s="453"/>
      <c r="BN365" s="453"/>
      <c r="BO365" s="453"/>
      <c r="BP365" s="453"/>
    </row>
    <row r="366" spans="54:68" hidden="1">
      <c r="BB366" s="452"/>
      <c r="BC366" s="453"/>
      <c r="BD366" s="453"/>
      <c r="BE366" s="453"/>
      <c r="BF366" s="453"/>
      <c r="BG366" s="452"/>
      <c r="BH366" s="453"/>
      <c r="BI366" s="453"/>
      <c r="BJ366" s="453"/>
      <c r="BK366" s="453"/>
      <c r="BL366" s="452"/>
      <c r="BM366" s="453"/>
      <c r="BN366" s="453"/>
      <c r="BO366" s="453"/>
      <c r="BP366" s="453"/>
    </row>
    <row r="367" spans="54:68" hidden="1">
      <c r="BB367" s="452"/>
      <c r="BC367" s="453"/>
      <c r="BD367" s="453"/>
      <c r="BE367" s="453"/>
      <c r="BF367" s="453"/>
      <c r="BG367" s="452"/>
      <c r="BH367" s="453"/>
      <c r="BI367" s="453"/>
      <c r="BJ367" s="453"/>
      <c r="BK367" s="453"/>
      <c r="BL367" s="452"/>
      <c r="BM367" s="453"/>
      <c r="BN367" s="453"/>
      <c r="BO367" s="453"/>
      <c r="BP367" s="453"/>
    </row>
    <row r="368" spans="54:68" hidden="1">
      <c r="BB368" s="452"/>
      <c r="BC368" s="453"/>
      <c r="BD368" s="453"/>
      <c r="BE368" s="453"/>
      <c r="BF368" s="453"/>
      <c r="BG368" s="452"/>
      <c r="BH368" s="453"/>
      <c r="BI368" s="453"/>
      <c r="BJ368" s="453"/>
      <c r="BK368" s="453"/>
      <c r="BL368" s="452"/>
      <c r="BM368" s="453"/>
      <c r="BN368" s="453"/>
      <c r="BO368" s="453"/>
      <c r="BP368" s="453"/>
    </row>
    <row r="369" spans="54:68" hidden="1">
      <c r="BB369" s="452"/>
      <c r="BC369" s="453"/>
      <c r="BD369" s="453"/>
      <c r="BE369" s="453"/>
      <c r="BF369" s="453"/>
      <c r="BG369" s="452"/>
      <c r="BH369" s="453"/>
      <c r="BI369" s="453"/>
      <c r="BJ369" s="453"/>
      <c r="BK369" s="453"/>
      <c r="BL369" s="452"/>
      <c r="BM369" s="453"/>
      <c r="BN369" s="453"/>
      <c r="BO369" s="453"/>
      <c r="BP369" s="453"/>
    </row>
    <row r="370" spans="54:68" hidden="1">
      <c r="BB370" s="452"/>
      <c r="BC370" s="453"/>
      <c r="BD370" s="453"/>
      <c r="BE370" s="453"/>
      <c r="BF370" s="453"/>
      <c r="BG370" s="452"/>
      <c r="BH370" s="453"/>
      <c r="BI370" s="453"/>
      <c r="BJ370" s="453"/>
      <c r="BK370" s="453"/>
      <c r="BL370" s="452"/>
      <c r="BM370" s="453"/>
      <c r="BN370" s="453"/>
      <c r="BO370" s="453"/>
      <c r="BP370" s="453"/>
    </row>
    <row r="371" spans="54:68" hidden="1">
      <c r="BB371" s="452"/>
      <c r="BC371" s="453"/>
      <c r="BD371" s="453"/>
      <c r="BE371" s="453"/>
      <c r="BF371" s="453"/>
      <c r="BG371" s="452"/>
      <c r="BH371" s="453"/>
      <c r="BI371" s="453"/>
      <c r="BJ371" s="453"/>
      <c r="BK371" s="453"/>
      <c r="BL371" s="452"/>
      <c r="BM371" s="453"/>
      <c r="BN371" s="453"/>
      <c r="BO371" s="453"/>
      <c r="BP371" s="453"/>
    </row>
    <row r="372" spans="54:68" hidden="1">
      <c r="BB372" s="452"/>
      <c r="BC372" s="453"/>
      <c r="BD372" s="453"/>
      <c r="BE372" s="453"/>
      <c r="BF372" s="453"/>
      <c r="BG372" s="452"/>
      <c r="BH372" s="453"/>
      <c r="BI372" s="453"/>
      <c r="BJ372" s="453"/>
      <c r="BK372" s="453"/>
      <c r="BL372" s="452"/>
      <c r="BM372" s="453"/>
      <c r="BN372" s="453"/>
      <c r="BO372" s="453"/>
      <c r="BP372" s="453"/>
    </row>
    <row r="373" spans="54:68" hidden="1">
      <c r="BB373" s="452"/>
      <c r="BC373" s="453"/>
      <c r="BD373" s="453"/>
      <c r="BE373" s="453"/>
      <c r="BF373" s="453"/>
      <c r="BG373" s="452"/>
      <c r="BH373" s="453"/>
      <c r="BI373" s="453"/>
      <c r="BJ373" s="453"/>
      <c r="BK373" s="453"/>
      <c r="BL373" s="452"/>
      <c r="BM373" s="453"/>
      <c r="BN373" s="453"/>
      <c r="BO373" s="453"/>
      <c r="BP373" s="453"/>
    </row>
    <row r="374" spans="54:68" hidden="1">
      <c r="BB374" s="452"/>
      <c r="BC374" s="453"/>
      <c r="BD374" s="453"/>
      <c r="BE374" s="453"/>
      <c r="BF374" s="453"/>
      <c r="BG374" s="452"/>
      <c r="BH374" s="453"/>
      <c r="BI374" s="453"/>
      <c r="BJ374" s="453"/>
      <c r="BK374" s="453"/>
      <c r="BL374" s="452"/>
      <c r="BM374" s="453"/>
      <c r="BN374" s="453"/>
      <c r="BO374" s="453"/>
      <c r="BP374" s="453"/>
    </row>
    <row r="375" spans="54:68" hidden="1">
      <c r="BB375" s="452"/>
      <c r="BC375" s="453"/>
      <c r="BD375" s="453"/>
      <c r="BE375" s="453"/>
      <c r="BF375" s="453"/>
      <c r="BG375" s="452"/>
      <c r="BH375" s="453"/>
      <c r="BI375" s="453"/>
      <c r="BJ375" s="453"/>
      <c r="BK375" s="453"/>
      <c r="BL375" s="452"/>
      <c r="BM375" s="453"/>
      <c r="BN375" s="453"/>
      <c r="BO375" s="453"/>
      <c r="BP375" s="453"/>
    </row>
    <row r="376" spans="54:68" hidden="1">
      <c r="BB376" s="452"/>
      <c r="BC376" s="453"/>
      <c r="BD376" s="453"/>
      <c r="BE376" s="453"/>
      <c r="BF376" s="453"/>
      <c r="BG376" s="452"/>
      <c r="BH376" s="453"/>
      <c r="BI376" s="453"/>
      <c r="BJ376" s="453"/>
      <c r="BK376" s="453"/>
      <c r="BL376" s="452"/>
      <c r="BM376" s="453"/>
      <c r="BN376" s="453"/>
      <c r="BO376" s="453"/>
      <c r="BP376" s="453"/>
    </row>
    <row r="377" spans="54:68" hidden="1">
      <c r="BB377" s="452"/>
      <c r="BC377" s="453"/>
      <c r="BD377" s="453"/>
      <c r="BE377" s="453"/>
      <c r="BF377" s="453"/>
      <c r="BG377" s="452"/>
      <c r="BH377" s="453"/>
      <c r="BI377" s="453"/>
      <c r="BJ377" s="453"/>
      <c r="BK377" s="453"/>
      <c r="BL377" s="452"/>
      <c r="BM377" s="453"/>
      <c r="BN377" s="453"/>
      <c r="BO377" s="453"/>
      <c r="BP377" s="453"/>
    </row>
    <row r="378" spans="54:68" hidden="1">
      <c r="BB378" s="452"/>
      <c r="BC378" s="453"/>
      <c r="BD378" s="453"/>
      <c r="BE378" s="453"/>
      <c r="BF378" s="453"/>
      <c r="BG378" s="452"/>
      <c r="BH378" s="453"/>
      <c r="BI378" s="453"/>
      <c r="BJ378" s="453"/>
      <c r="BK378" s="453"/>
      <c r="BL378" s="452"/>
      <c r="BM378" s="453"/>
      <c r="BN378" s="453"/>
      <c r="BO378" s="453"/>
      <c r="BP378" s="453"/>
    </row>
    <row r="379" spans="54:68" hidden="1">
      <c r="BB379" s="452"/>
      <c r="BC379" s="453"/>
      <c r="BD379" s="453"/>
      <c r="BE379" s="453"/>
      <c r="BF379" s="453"/>
      <c r="BG379" s="452"/>
      <c r="BH379" s="453"/>
      <c r="BI379" s="453"/>
      <c r="BJ379" s="453"/>
      <c r="BK379" s="453"/>
      <c r="BL379" s="452"/>
      <c r="BM379" s="453"/>
      <c r="BN379" s="453"/>
      <c r="BO379" s="453"/>
      <c r="BP379" s="453"/>
    </row>
    <row r="380" spans="54:68" hidden="1">
      <c r="BB380" s="452"/>
      <c r="BC380" s="453"/>
      <c r="BD380" s="453"/>
      <c r="BE380" s="453"/>
      <c r="BF380" s="453"/>
      <c r="BG380" s="452"/>
      <c r="BH380" s="453"/>
      <c r="BI380" s="453"/>
      <c r="BJ380" s="453"/>
      <c r="BK380" s="453"/>
      <c r="BL380" s="452"/>
      <c r="BM380" s="453"/>
      <c r="BN380" s="453"/>
      <c r="BO380" s="453"/>
      <c r="BP380" s="453"/>
    </row>
    <row r="381" spans="54:68" hidden="1">
      <c r="BB381" s="452"/>
      <c r="BC381" s="453"/>
      <c r="BD381" s="453"/>
      <c r="BE381" s="453"/>
      <c r="BF381" s="453"/>
      <c r="BG381" s="452"/>
      <c r="BH381" s="453"/>
      <c r="BI381" s="453"/>
      <c r="BJ381" s="453"/>
      <c r="BK381" s="453"/>
      <c r="BL381" s="452"/>
      <c r="BM381" s="453"/>
      <c r="BN381" s="453"/>
      <c r="BO381" s="453"/>
      <c r="BP381" s="453"/>
    </row>
    <row r="382" spans="54:68" hidden="1">
      <c r="BB382" s="452"/>
      <c r="BC382" s="453"/>
      <c r="BD382" s="453"/>
      <c r="BE382" s="453"/>
      <c r="BF382" s="453"/>
      <c r="BG382" s="452"/>
      <c r="BH382" s="453"/>
      <c r="BI382" s="453"/>
      <c r="BJ382" s="453"/>
      <c r="BK382" s="453"/>
      <c r="BL382" s="452"/>
      <c r="BM382" s="453"/>
      <c r="BN382" s="453"/>
      <c r="BO382" s="453"/>
      <c r="BP382" s="453"/>
    </row>
    <row r="383" spans="54:68" hidden="1">
      <c r="BB383" s="452"/>
      <c r="BC383" s="453"/>
      <c r="BD383" s="453"/>
      <c r="BE383" s="453"/>
      <c r="BF383" s="453"/>
      <c r="BG383" s="452"/>
      <c r="BH383" s="453"/>
      <c r="BI383" s="453"/>
      <c r="BJ383" s="453"/>
      <c r="BK383" s="453"/>
      <c r="BL383" s="452"/>
      <c r="BM383" s="453"/>
      <c r="BN383" s="453"/>
      <c r="BO383" s="453"/>
      <c r="BP383" s="453"/>
    </row>
    <row r="384" spans="54:68" hidden="1">
      <c r="BB384" s="452"/>
      <c r="BC384" s="453"/>
      <c r="BD384" s="453"/>
      <c r="BE384" s="453"/>
      <c r="BF384" s="453"/>
      <c r="BG384" s="452"/>
      <c r="BH384" s="453"/>
      <c r="BI384" s="453"/>
      <c r="BJ384" s="453"/>
      <c r="BK384" s="453"/>
      <c r="BL384" s="452"/>
      <c r="BM384" s="453"/>
      <c r="BN384" s="453"/>
      <c r="BO384" s="453"/>
      <c r="BP384" s="453"/>
    </row>
    <row r="385" spans="54:68" hidden="1">
      <c r="BB385" s="452"/>
      <c r="BC385" s="453"/>
      <c r="BD385" s="453"/>
      <c r="BE385" s="453"/>
      <c r="BF385" s="453"/>
      <c r="BG385" s="452"/>
      <c r="BH385" s="453"/>
      <c r="BI385" s="453"/>
      <c r="BJ385" s="453"/>
      <c r="BK385" s="453"/>
      <c r="BL385" s="452"/>
      <c r="BM385" s="453"/>
      <c r="BN385" s="453"/>
      <c r="BO385" s="453"/>
      <c r="BP385" s="453"/>
    </row>
    <row r="386" spans="54:68" hidden="1">
      <c r="BB386" s="452"/>
      <c r="BC386" s="453"/>
      <c r="BD386" s="453"/>
      <c r="BE386" s="453"/>
      <c r="BF386" s="453"/>
      <c r="BG386" s="452"/>
      <c r="BH386" s="453"/>
      <c r="BI386" s="453"/>
      <c r="BJ386" s="453"/>
      <c r="BK386" s="453"/>
      <c r="BL386" s="452"/>
      <c r="BM386" s="453"/>
      <c r="BN386" s="453"/>
      <c r="BO386" s="453"/>
      <c r="BP386" s="453"/>
    </row>
    <row r="387" spans="54:68" hidden="1">
      <c r="BB387" s="452"/>
      <c r="BC387" s="453"/>
      <c r="BD387" s="453"/>
      <c r="BE387" s="453"/>
      <c r="BF387" s="453"/>
      <c r="BG387" s="452"/>
      <c r="BH387" s="453"/>
      <c r="BI387" s="453"/>
      <c r="BJ387" s="453"/>
      <c r="BK387" s="453"/>
      <c r="BL387" s="452"/>
      <c r="BM387" s="453"/>
      <c r="BN387" s="453"/>
      <c r="BO387" s="453"/>
      <c r="BP387" s="453"/>
    </row>
    <row r="388" spans="54:68" hidden="1">
      <c r="BB388" s="452"/>
      <c r="BC388" s="453"/>
      <c r="BD388" s="453"/>
      <c r="BE388" s="453"/>
      <c r="BF388" s="453"/>
      <c r="BG388" s="452"/>
      <c r="BH388" s="453"/>
      <c r="BI388" s="453"/>
      <c r="BJ388" s="453"/>
      <c r="BK388" s="453"/>
      <c r="BL388" s="452"/>
      <c r="BM388" s="453"/>
      <c r="BN388" s="453"/>
      <c r="BO388" s="453"/>
      <c r="BP388" s="453"/>
    </row>
    <row r="389" spans="54:68" hidden="1">
      <c r="BB389" s="452"/>
      <c r="BC389" s="453"/>
      <c r="BD389" s="453"/>
      <c r="BE389" s="453"/>
      <c r="BF389" s="453"/>
      <c r="BG389" s="452"/>
      <c r="BH389" s="453"/>
      <c r="BI389" s="453"/>
      <c r="BJ389" s="453"/>
      <c r="BK389" s="453"/>
      <c r="BL389" s="452"/>
      <c r="BM389" s="453"/>
      <c r="BN389" s="453"/>
      <c r="BO389" s="453"/>
      <c r="BP389" s="453"/>
    </row>
    <row r="390" spans="54:68" hidden="1">
      <c r="BB390" s="452"/>
      <c r="BC390" s="453"/>
      <c r="BD390" s="453"/>
      <c r="BE390" s="453"/>
      <c r="BF390" s="453"/>
      <c r="BG390" s="452"/>
      <c r="BH390" s="453"/>
      <c r="BI390" s="453"/>
      <c r="BJ390" s="453"/>
      <c r="BK390" s="453"/>
      <c r="BL390" s="452"/>
      <c r="BM390" s="453"/>
      <c r="BN390" s="453"/>
      <c r="BO390" s="453"/>
      <c r="BP390" s="453"/>
    </row>
    <row r="391" spans="54:68" hidden="1">
      <c r="BB391" s="452"/>
      <c r="BC391" s="453"/>
      <c r="BD391" s="453"/>
      <c r="BE391" s="453"/>
      <c r="BF391" s="453"/>
      <c r="BG391" s="452"/>
      <c r="BH391" s="453"/>
      <c r="BI391" s="453"/>
      <c r="BJ391" s="453"/>
      <c r="BK391" s="453"/>
      <c r="BL391" s="452"/>
      <c r="BM391" s="453"/>
      <c r="BN391" s="453"/>
      <c r="BO391" s="453"/>
      <c r="BP391" s="453"/>
    </row>
    <row r="392" spans="54:68" hidden="1">
      <c r="BB392" s="452"/>
      <c r="BC392" s="453"/>
      <c r="BD392" s="453"/>
      <c r="BE392" s="453"/>
      <c r="BF392" s="453"/>
      <c r="BG392" s="452"/>
      <c r="BH392" s="453"/>
      <c r="BI392" s="453"/>
      <c r="BJ392" s="453"/>
      <c r="BK392" s="453"/>
      <c r="BL392" s="452"/>
      <c r="BM392" s="453"/>
      <c r="BN392" s="453"/>
      <c r="BO392" s="453"/>
      <c r="BP392" s="453"/>
    </row>
    <row r="393" spans="54:68" hidden="1">
      <c r="BB393" s="452"/>
      <c r="BC393" s="453"/>
      <c r="BD393" s="453"/>
      <c r="BE393" s="453"/>
      <c r="BF393" s="453"/>
      <c r="BG393" s="452"/>
      <c r="BH393" s="453"/>
      <c r="BI393" s="453"/>
      <c r="BJ393" s="453"/>
      <c r="BK393" s="453"/>
      <c r="BL393" s="452"/>
      <c r="BM393" s="453"/>
      <c r="BN393" s="453"/>
      <c r="BO393" s="453"/>
      <c r="BP393" s="453"/>
    </row>
    <row r="394" spans="54:68" hidden="1">
      <c r="BB394" s="452"/>
      <c r="BC394" s="453"/>
      <c r="BD394" s="453"/>
      <c r="BE394" s="453"/>
      <c r="BF394" s="453"/>
      <c r="BG394" s="452"/>
      <c r="BH394" s="453"/>
      <c r="BI394" s="453"/>
      <c r="BJ394" s="453"/>
      <c r="BK394" s="453"/>
      <c r="BL394" s="452"/>
      <c r="BM394" s="453"/>
      <c r="BN394" s="453"/>
      <c r="BO394" s="453"/>
      <c r="BP394" s="453"/>
    </row>
    <row r="395" spans="54:68" hidden="1">
      <c r="BB395" s="452"/>
      <c r="BC395" s="453"/>
      <c r="BD395" s="453"/>
      <c r="BE395" s="453"/>
      <c r="BF395" s="453"/>
      <c r="BG395" s="452"/>
      <c r="BH395" s="453"/>
      <c r="BI395" s="453"/>
      <c r="BJ395" s="453"/>
      <c r="BK395" s="453"/>
      <c r="BL395" s="452"/>
      <c r="BM395" s="453"/>
      <c r="BN395" s="453"/>
      <c r="BO395" s="453"/>
      <c r="BP395" s="453"/>
    </row>
    <row r="396" spans="54:68" hidden="1">
      <c r="BB396" s="452"/>
      <c r="BC396" s="453"/>
      <c r="BD396" s="453"/>
      <c r="BE396" s="453"/>
      <c r="BF396" s="453"/>
      <c r="BG396" s="452"/>
      <c r="BH396" s="453"/>
      <c r="BI396" s="453"/>
      <c r="BJ396" s="453"/>
      <c r="BK396" s="453"/>
      <c r="BL396" s="452"/>
      <c r="BM396" s="453"/>
      <c r="BN396" s="453"/>
      <c r="BO396" s="453"/>
      <c r="BP396" s="453"/>
    </row>
    <row r="397" spans="54:68" hidden="1">
      <c r="BB397" s="452"/>
      <c r="BC397" s="453"/>
      <c r="BD397" s="453"/>
      <c r="BE397" s="453"/>
      <c r="BF397" s="453"/>
      <c r="BG397" s="452"/>
      <c r="BH397" s="453"/>
      <c r="BI397" s="453"/>
      <c r="BJ397" s="453"/>
      <c r="BK397" s="453"/>
      <c r="BL397" s="452"/>
      <c r="BM397" s="453"/>
      <c r="BN397" s="453"/>
      <c r="BO397" s="453"/>
      <c r="BP397" s="453"/>
    </row>
    <row r="398" spans="54:68" hidden="1">
      <c r="BB398" s="452"/>
      <c r="BC398" s="453"/>
      <c r="BD398" s="453"/>
      <c r="BE398" s="453"/>
      <c r="BF398" s="453"/>
      <c r="BG398" s="452"/>
      <c r="BH398" s="453"/>
      <c r="BI398" s="453"/>
      <c r="BJ398" s="453"/>
      <c r="BK398" s="453"/>
      <c r="BL398" s="452"/>
      <c r="BM398" s="453"/>
      <c r="BN398" s="453"/>
      <c r="BO398" s="453"/>
      <c r="BP398" s="453"/>
    </row>
    <row r="399" spans="54:68" hidden="1">
      <c r="BB399" s="452"/>
      <c r="BC399" s="453"/>
      <c r="BD399" s="453"/>
      <c r="BE399" s="453"/>
      <c r="BF399" s="453"/>
      <c r="BG399" s="452"/>
      <c r="BH399" s="453"/>
      <c r="BI399" s="453"/>
      <c r="BJ399" s="453"/>
      <c r="BK399" s="453"/>
      <c r="BL399" s="452"/>
      <c r="BM399" s="453"/>
      <c r="BN399" s="453"/>
      <c r="BO399" s="453"/>
      <c r="BP399" s="453"/>
    </row>
    <row r="400" spans="54:68" hidden="1">
      <c r="BB400" s="452"/>
      <c r="BC400" s="453"/>
      <c r="BD400" s="453"/>
      <c r="BE400" s="453"/>
      <c r="BF400" s="453"/>
      <c r="BG400" s="452"/>
      <c r="BH400" s="453"/>
      <c r="BI400" s="453"/>
      <c r="BJ400" s="453"/>
      <c r="BK400" s="453"/>
      <c r="BL400" s="452"/>
      <c r="BM400" s="453"/>
      <c r="BN400" s="453"/>
      <c r="BO400" s="453"/>
      <c r="BP400" s="453"/>
    </row>
    <row r="401" spans="54:68" hidden="1">
      <c r="BB401" s="452"/>
      <c r="BC401" s="453"/>
      <c r="BD401" s="453"/>
      <c r="BE401" s="453"/>
      <c r="BF401" s="453"/>
      <c r="BG401" s="452"/>
      <c r="BH401" s="453"/>
      <c r="BI401" s="453"/>
      <c r="BJ401" s="453"/>
      <c r="BK401" s="453"/>
      <c r="BL401" s="452"/>
      <c r="BM401" s="453"/>
      <c r="BN401" s="453"/>
      <c r="BO401" s="453"/>
      <c r="BP401" s="453"/>
    </row>
    <row r="402" spans="54:68" hidden="1">
      <c r="BB402" s="452"/>
      <c r="BC402" s="453"/>
      <c r="BD402" s="453"/>
      <c r="BE402" s="453"/>
      <c r="BF402" s="453"/>
      <c r="BG402" s="452"/>
      <c r="BH402" s="453"/>
      <c r="BI402" s="453"/>
      <c r="BJ402" s="453"/>
      <c r="BK402" s="453"/>
      <c r="BL402" s="452"/>
      <c r="BM402" s="453"/>
      <c r="BN402" s="453"/>
      <c r="BO402" s="453"/>
      <c r="BP402" s="453"/>
    </row>
    <row r="403" spans="54:68" hidden="1">
      <c r="BB403" s="452"/>
      <c r="BC403" s="453"/>
      <c r="BD403" s="453"/>
      <c r="BE403" s="453"/>
      <c r="BF403" s="453"/>
      <c r="BG403" s="452"/>
      <c r="BH403" s="453"/>
      <c r="BI403" s="453"/>
      <c r="BJ403" s="453"/>
      <c r="BK403" s="453"/>
      <c r="BL403" s="452"/>
      <c r="BM403" s="453"/>
      <c r="BN403" s="453"/>
      <c r="BO403" s="453"/>
      <c r="BP403" s="453"/>
    </row>
    <row r="404" spans="54:68" hidden="1">
      <c r="BB404" s="452"/>
      <c r="BC404" s="453"/>
      <c r="BD404" s="453"/>
      <c r="BE404" s="453"/>
      <c r="BF404" s="453"/>
      <c r="BG404" s="452"/>
      <c r="BH404" s="453"/>
      <c r="BI404" s="453"/>
      <c r="BJ404" s="453"/>
      <c r="BK404" s="453"/>
      <c r="BL404" s="452"/>
      <c r="BM404" s="453"/>
      <c r="BN404" s="453"/>
      <c r="BO404" s="453"/>
      <c r="BP404" s="453"/>
    </row>
    <row r="405" spans="54:68" hidden="1">
      <c r="BB405" s="452"/>
      <c r="BC405" s="453"/>
      <c r="BD405" s="453"/>
      <c r="BE405" s="453"/>
      <c r="BF405" s="453"/>
      <c r="BG405" s="452"/>
      <c r="BH405" s="453"/>
      <c r="BI405" s="453"/>
      <c r="BJ405" s="453"/>
      <c r="BK405" s="453"/>
      <c r="BL405" s="452"/>
      <c r="BM405" s="453"/>
      <c r="BN405" s="453"/>
      <c r="BO405" s="453"/>
      <c r="BP405" s="453"/>
    </row>
    <row r="406" spans="54:68" hidden="1">
      <c r="BB406" s="452"/>
      <c r="BC406" s="453"/>
      <c r="BD406" s="453"/>
      <c r="BE406" s="453"/>
      <c r="BF406" s="453"/>
      <c r="BG406" s="452"/>
      <c r="BH406" s="453"/>
      <c r="BI406" s="453"/>
      <c r="BJ406" s="453"/>
      <c r="BK406" s="453"/>
      <c r="BL406" s="452"/>
      <c r="BM406" s="453"/>
      <c r="BN406" s="453"/>
      <c r="BO406" s="453"/>
      <c r="BP406" s="453"/>
    </row>
    <row r="407" spans="54:68" ht="19.5" hidden="1" thickBot="1">
      <c r="BB407" s="388"/>
      <c r="BC407" s="372"/>
      <c r="BD407" s="372"/>
      <c r="BE407" s="372"/>
      <c r="BF407" s="372"/>
      <c r="BG407" s="388"/>
      <c r="BH407" s="372"/>
      <c r="BI407" s="372"/>
      <c r="BJ407" s="372"/>
      <c r="BK407" s="372"/>
      <c r="BL407" s="388"/>
      <c r="BM407" s="372"/>
      <c r="BN407" s="372"/>
      <c r="BO407" s="372"/>
      <c r="BP407" s="372"/>
    </row>
    <row r="408" spans="54:68" hidden="1">
      <c r="BB408" s="1"/>
      <c r="BC408" s="1"/>
      <c r="BD408" s="1"/>
      <c r="BE408" s="1"/>
      <c r="BF408" s="1"/>
      <c r="BG408" s="1"/>
      <c r="BH408" s="1"/>
      <c r="BI408" s="1"/>
      <c r="BJ408" s="1"/>
      <c r="BK408" s="1"/>
      <c r="BL408" s="1"/>
      <c r="BM408" s="1"/>
      <c r="BN408" s="1"/>
      <c r="BO408" s="1"/>
      <c r="BP408" s="1"/>
    </row>
    <row r="409" spans="54:68" hidden="1">
      <c r="BB409" s="1"/>
      <c r="BC409" s="1"/>
      <c r="BD409" s="1"/>
      <c r="BE409" s="1"/>
      <c r="BF409" s="1"/>
      <c r="BG409" s="1"/>
      <c r="BH409" s="1"/>
      <c r="BI409" s="1"/>
      <c r="BJ409" s="1"/>
      <c r="BK409" s="1"/>
      <c r="BL409" s="1"/>
      <c r="BM409" s="1"/>
      <c r="BN409" s="1"/>
      <c r="BO409" s="1"/>
      <c r="BP409" s="1"/>
    </row>
    <row r="410" spans="54:68" hidden="1">
      <c r="BB410" s="1"/>
      <c r="BC410" s="1"/>
      <c r="BD410" s="1"/>
      <c r="BE410" s="1"/>
      <c r="BF410" s="1"/>
      <c r="BG410" s="1"/>
      <c r="BH410" s="1"/>
      <c r="BI410" s="1"/>
      <c r="BJ410" s="1"/>
      <c r="BK410" s="1"/>
      <c r="BL410" s="1"/>
      <c r="BM410" s="1"/>
      <c r="BN410" s="1"/>
      <c r="BO410" s="1"/>
      <c r="BP410" s="1"/>
    </row>
    <row r="411" spans="54:68" hidden="1"/>
    <row r="412" spans="54:68" hidden="1"/>
    <row r="413" spans="54:68" hidden="1"/>
  </sheetData>
  <sheetProtection password="D49F" sheet="1" objects="1" scenarios="1" formatColumns="0" formatRows="0"/>
  <mergeCells count="78">
    <mergeCell ref="AG3:AI3"/>
    <mergeCell ref="AJ3:AM3"/>
    <mergeCell ref="AN4:AN5"/>
    <mergeCell ref="AO4:AO5"/>
    <mergeCell ref="AN3:AP3"/>
    <mergeCell ref="AI4:AI5"/>
    <mergeCell ref="AJ4:AK4"/>
    <mergeCell ref="AP4:AP5"/>
    <mergeCell ref="BQ1:BR2"/>
    <mergeCell ref="A2:G2"/>
    <mergeCell ref="I2:K2"/>
    <mergeCell ref="A1:O1"/>
    <mergeCell ref="BQ3:BR3"/>
    <mergeCell ref="P1:Y2"/>
    <mergeCell ref="Z1:AM2"/>
    <mergeCell ref="A3:H3"/>
    <mergeCell ref="J3:K3"/>
    <mergeCell ref="L3:N3"/>
    <mergeCell ref="O3:R3"/>
    <mergeCell ref="S3:U3"/>
    <mergeCell ref="V3:Y3"/>
    <mergeCell ref="Z3:AB3"/>
    <mergeCell ref="AN1:BA2"/>
    <mergeCell ref="AC3:AF3"/>
    <mergeCell ref="AQ4:AR4"/>
    <mergeCell ref="AS4:AT4"/>
    <mergeCell ref="AQ3:AT3"/>
    <mergeCell ref="BR4:BR5"/>
    <mergeCell ref="BT10:BV11"/>
    <mergeCell ref="BQ4:BQ5"/>
    <mergeCell ref="AU4:AU5"/>
    <mergeCell ref="AV4:AV5"/>
    <mergeCell ref="AW4:AW5"/>
    <mergeCell ref="AX4:AY4"/>
    <mergeCell ref="AZ4:BA4"/>
    <mergeCell ref="AU3:AW3"/>
    <mergeCell ref="AX3:BA3"/>
    <mergeCell ref="S4:S5"/>
    <mergeCell ref="AL4:AM4"/>
    <mergeCell ref="AA4:AA5"/>
    <mergeCell ref="AG4:AG5"/>
    <mergeCell ref="AE4:AF4"/>
    <mergeCell ref="T4:T5"/>
    <mergeCell ref="AH4:AH5"/>
    <mergeCell ref="Z4:Z5"/>
    <mergeCell ref="X4:Y4"/>
    <mergeCell ref="AC4:AD4"/>
    <mergeCell ref="U4:U5"/>
    <mergeCell ref="V4:W4"/>
    <mergeCell ref="AB4:AB5"/>
    <mergeCell ref="BT16:BV17"/>
    <mergeCell ref="BT6:BV6"/>
    <mergeCell ref="BT8:BV8"/>
    <mergeCell ref="BT14:BV15"/>
    <mergeCell ref="BT12:BV13"/>
    <mergeCell ref="H4:H6"/>
    <mergeCell ref="C4:C6"/>
    <mergeCell ref="A4:A6"/>
    <mergeCell ref="Q4:R4"/>
    <mergeCell ref="K4:K6"/>
    <mergeCell ref="F4:F6"/>
    <mergeCell ref="I4:I6"/>
    <mergeCell ref="J4:J6"/>
    <mergeCell ref="L4:L5"/>
    <mergeCell ref="D4:D6"/>
    <mergeCell ref="B4:B6"/>
    <mergeCell ref="G4:G6"/>
    <mergeCell ref="E4:E6"/>
    <mergeCell ref="O4:P4"/>
    <mergeCell ref="N4:N5"/>
    <mergeCell ref="M4:M5"/>
    <mergeCell ref="BB1:BP2"/>
    <mergeCell ref="BB3:BF3"/>
    <mergeCell ref="BG3:BK3"/>
    <mergeCell ref="BL3:BP3"/>
    <mergeCell ref="BB4:BF4"/>
    <mergeCell ref="BG4:BK4"/>
    <mergeCell ref="BL4:BP4"/>
  </mergeCells>
  <dataValidations count="5">
    <dataValidation type="custom" operator="lessThanOrEqual" allowBlank="1" showInputMessage="1" showErrorMessage="1" errorTitle="Write Here Proper Value" error="अधिकतम प्राप्तांक से ज्यादा अंक INPUT नहीं कर सकते " sqref="BB211:BP407 L7:BR206">
      <formula1>OR(L7&lt;=L$6,L7="ML",L7="NA",L7="ab")</formula1>
    </dataValidation>
    <dataValidation type="textLength" errorStyle="warning" operator="lessThanOrEqual" showInputMessage="1" showErrorMessage="1" errorTitle="long name" error="Please decrease the font size of this cell if name does not fit into the column." sqref="F7:H206">
      <formula1>20</formula1>
    </dataValidation>
    <dataValidation type="list" allowBlank="1" showInputMessage="1" showErrorMessage="1" sqref="J7:J206">
      <formula1>"F, M"</formula1>
    </dataValidation>
    <dataValidation type="list" allowBlank="1" showInputMessage="1" showErrorMessage="1" sqref="K7:K206">
      <formula1>"GEN, OBC, SC, ST, MIN, SBC"</formula1>
    </dataValidation>
    <dataValidation type="list" allowBlank="1" showInputMessage="1" showErrorMessage="1" sqref="J3:K3">
      <formula1>"3rd"</formula1>
    </dataValidation>
  </dataValidations>
  <hyperlinks>
    <hyperlink ref="BT8" r:id="rId1"/>
  </hyperlinks>
  <pageMargins left="0.7" right="0.7" top="0.75" bottom="0.75" header="0.3" footer="0.3"/>
  <pageSetup orientation="portrait" r:id="rId2"/>
  <drawing r:id="rId3"/>
</worksheet>
</file>

<file path=xl/worksheets/sheet4.xml><?xml version="1.0" encoding="utf-8"?>
<worksheet xmlns="http://schemas.openxmlformats.org/spreadsheetml/2006/main" xmlns:r="http://schemas.openxmlformats.org/officeDocument/2006/relationships">
  <dimension ref="A1:FM413"/>
  <sheetViews>
    <sheetView showGridLines="0" workbookViewId="0">
      <pane xSplit="11" ySplit="6" topLeftCell="L7" activePane="bottomRight" state="frozen"/>
      <selection pane="topRight" activeCell="L1" sqref="L1"/>
      <selection pane="bottomLeft" activeCell="A7" sqref="A7"/>
      <selection pane="bottomRight" activeCell="AU3" sqref="AU3:AW3"/>
    </sheetView>
  </sheetViews>
  <sheetFormatPr defaultColWidth="0" defaultRowHeight="0" customHeight="1" zeroHeight="1"/>
  <cols>
    <col min="1" max="1" width="4.75" style="4" customWidth="1"/>
    <col min="2" max="2" width="5.625" style="4" customWidth="1"/>
    <col min="3" max="3" width="4.25" style="4" customWidth="1"/>
    <col min="4" max="4" width="7.875" style="4" customWidth="1"/>
    <col min="5" max="5" width="14.25" style="4" customWidth="1"/>
    <col min="6" max="6" width="19.125" style="2" customWidth="1"/>
    <col min="7" max="8" width="19.625" style="2" customWidth="1"/>
    <col min="9" max="9" width="9.75" style="2" customWidth="1"/>
    <col min="10" max="10" width="6.75" style="2" customWidth="1"/>
    <col min="11" max="11" width="5.875" style="2" customWidth="1"/>
    <col min="12" max="53" width="6.125" style="2" customWidth="1"/>
    <col min="54" max="68" width="5.125" style="2" customWidth="1"/>
    <col min="69" max="69" width="8.75" style="2" customWidth="1"/>
    <col min="70" max="70" width="9.25" style="2" customWidth="1"/>
    <col min="71" max="71" width="8.25" style="2" customWidth="1"/>
    <col min="72" max="72" width="7.75" style="2" customWidth="1"/>
    <col min="73" max="73" width="30" style="2" customWidth="1"/>
    <col min="74" max="74" width="8" style="2" customWidth="1"/>
    <col min="75" max="75" width="8.75" style="2" customWidth="1"/>
    <col min="76" max="76" width="9.125" style="2" customWidth="1"/>
    <col min="77" max="77" width="9.125" style="2" hidden="1" customWidth="1"/>
    <col min="78" max="87" width="6.75" style="2" hidden="1" customWidth="1"/>
    <col min="88" max="107" width="6.75" style="14" hidden="1" customWidth="1"/>
    <col min="108" max="169" width="6.75" style="2" hidden="1" customWidth="1"/>
    <col min="170" max="16384" width="5.75" style="2" hidden="1"/>
  </cols>
  <sheetData>
    <row r="1" spans="1:107" ht="24.75" customHeight="1">
      <c r="A1" s="641" t="str">
        <f>IF('Master sheet'!D14="Hindi",'Master sheet'!D8,'Master sheet'!D7)</f>
        <v>महात्मा गाँधी राजकीय विद्यालय (अंग्रेजी माध्यम) बर, ब्यावर</v>
      </c>
      <c r="B1" s="642"/>
      <c r="C1" s="642"/>
      <c r="D1" s="642"/>
      <c r="E1" s="642"/>
      <c r="F1" s="642"/>
      <c r="G1" s="642"/>
      <c r="H1" s="642"/>
      <c r="I1" s="642"/>
      <c r="J1" s="642"/>
      <c r="K1" s="642"/>
      <c r="L1" s="642"/>
      <c r="M1" s="642"/>
      <c r="N1" s="642"/>
      <c r="O1" s="642"/>
      <c r="P1" s="644" t="s">
        <v>238</v>
      </c>
      <c r="Q1" s="645"/>
      <c r="R1" s="645"/>
      <c r="S1" s="645"/>
      <c r="T1" s="645"/>
      <c r="U1" s="645"/>
      <c r="V1" s="645"/>
      <c r="W1" s="645"/>
      <c r="X1" s="645"/>
      <c r="Y1" s="646"/>
      <c r="Z1" s="650"/>
      <c r="AA1" s="651"/>
      <c r="AB1" s="651"/>
      <c r="AC1" s="651"/>
      <c r="AD1" s="651"/>
      <c r="AE1" s="651"/>
      <c r="AF1" s="651"/>
      <c r="AG1" s="651"/>
      <c r="AH1" s="651"/>
      <c r="AI1" s="651"/>
      <c r="AJ1" s="651"/>
      <c r="AK1" s="651"/>
      <c r="AL1" s="651"/>
      <c r="AM1" s="652"/>
      <c r="AN1" s="665" t="str">
        <f>IF('Master sheet'!$D$14="Hindi","अतिरिक्त विषय ","Extra Subject")</f>
        <v xml:space="preserve">अतिरिक्त विषय </v>
      </c>
      <c r="AO1" s="666"/>
      <c r="AP1" s="666"/>
      <c r="AQ1" s="666"/>
      <c r="AR1" s="666"/>
      <c r="AS1" s="666"/>
      <c r="AT1" s="666"/>
      <c r="AU1" s="666"/>
      <c r="AV1" s="666"/>
      <c r="AW1" s="666"/>
      <c r="AX1" s="666"/>
      <c r="AY1" s="666"/>
      <c r="AZ1" s="666"/>
      <c r="BA1" s="666"/>
      <c r="BB1" s="593" t="s">
        <v>252</v>
      </c>
      <c r="BC1" s="593"/>
      <c r="BD1" s="593"/>
      <c r="BE1" s="593"/>
      <c r="BF1" s="593"/>
      <c r="BG1" s="593"/>
      <c r="BH1" s="593"/>
      <c r="BI1" s="593"/>
      <c r="BJ1" s="593"/>
      <c r="BK1" s="593"/>
      <c r="BL1" s="593"/>
      <c r="BM1" s="593"/>
      <c r="BN1" s="593"/>
      <c r="BO1" s="593"/>
      <c r="BP1" s="594"/>
      <c r="BQ1" s="635"/>
      <c r="BR1" s="636"/>
      <c r="BS1" s="1"/>
      <c r="BT1" s="1"/>
      <c r="BU1" s="1"/>
      <c r="BV1" s="1"/>
      <c r="BW1" s="1"/>
      <c r="CZ1" s="14" t="str">
        <f>L3</f>
        <v>हिंदी</v>
      </c>
      <c r="DC1" s="14" t="e">
        <f>#REF!</f>
        <v>#REF!</v>
      </c>
    </row>
    <row r="2" spans="1:107" ht="24.75" customHeight="1" thickBot="1">
      <c r="A2" s="639" t="str">
        <f>IF('Master sheet'!D14="Hindi","रिजल्ट वर्कशीट","RESULT WORKSHEET")</f>
        <v>रिजल्ट वर्कशीट</v>
      </c>
      <c r="B2" s="639"/>
      <c r="C2" s="639"/>
      <c r="D2" s="639"/>
      <c r="E2" s="639"/>
      <c r="F2" s="639"/>
      <c r="G2" s="639"/>
      <c r="H2" s="50"/>
      <c r="I2" s="640" t="str">
        <f>IF('Master sheet'!D12="","",'Master sheet'!D12)</f>
        <v>2024-2025</v>
      </c>
      <c r="J2" s="640"/>
      <c r="K2" s="640"/>
      <c r="L2" s="43"/>
      <c r="M2" s="43"/>
      <c r="N2" s="43"/>
      <c r="O2" s="43"/>
      <c r="P2" s="647"/>
      <c r="Q2" s="648"/>
      <c r="R2" s="648"/>
      <c r="S2" s="648"/>
      <c r="T2" s="648"/>
      <c r="U2" s="648"/>
      <c r="V2" s="648"/>
      <c r="W2" s="648"/>
      <c r="X2" s="648"/>
      <c r="Y2" s="649"/>
      <c r="Z2" s="653"/>
      <c r="AA2" s="654"/>
      <c r="AB2" s="654"/>
      <c r="AC2" s="654"/>
      <c r="AD2" s="654"/>
      <c r="AE2" s="654"/>
      <c r="AF2" s="654"/>
      <c r="AG2" s="654"/>
      <c r="AH2" s="654"/>
      <c r="AI2" s="654"/>
      <c r="AJ2" s="654"/>
      <c r="AK2" s="654"/>
      <c r="AL2" s="654"/>
      <c r="AM2" s="655"/>
      <c r="AN2" s="667"/>
      <c r="AO2" s="668"/>
      <c r="AP2" s="668"/>
      <c r="AQ2" s="668"/>
      <c r="AR2" s="668"/>
      <c r="AS2" s="668"/>
      <c r="AT2" s="668"/>
      <c r="AU2" s="668"/>
      <c r="AV2" s="668"/>
      <c r="AW2" s="668"/>
      <c r="AX2" s="668"/>
      <c r="AY2" s="668"/>
      <c r="AZ2" s="668"/>
      <c r="BA2" s="668"/>
      <c r="BB2" s="595"/>
      <c r="BC2" s="595"/>
      <c r="BD2" s="595"/>
      <c r="BE2" s="595"/>
      <c r="BF2" s="595"/>
      <c r="BG2" s="595"/>
      <c r="BH2" s="595"/>
      <c r="BI2" s="595"/>
      <c r="BJ2" s="595"/>
      <c r="BK2" s="595"/>
      <c r="BL2" s="595"/>
      <c r="BM2" s="595"/>
      <c r="BN2" s="595"/>
      <c r="BO2" s="595"/>
      <c r="BP2" s="596"/>
      <c r="BQ2" s="637"/>
      <c r="BR2" s="638"/>
      <c r="BS2" s="1"/>
      <c r="BT2" s="1"/>
      <c r="BU2" s="1"/>
      <c r="BV2" s="1"/>
      <c r="BW2" s="1"/>
      <c r="CZ2" s="14" t="str">
        <f>S3</f>
        <v>अंग्रेजी</v>
      </c>
      <c r="DC2" s="14" t="e">
        <f>#REF!</f>
        <v>#REF!</v>
      </c>
    </row>
    <row r="3" spans="1:107" s="6" customFormat="1" ht="26.25" customHeight="1" thickTop="1" thickBot="1">
      <c r="A3" s="656" t="str">
        <f>IF('Master sheet'!D14="Hindi","विद्यार्थी की सामान्य जानकारी","General Information of Students")</f>
        <v>विद्यार्थी की सामान्य जानकारी</v>
      </c>
      <c r="B3" s="657"/>
      <c r="C3" s="657"/>
      <c r="D3" s="657"/>
      <c r="E3" s="657"/>
      <c r="F3" s="657"/>
      <c r="G3" s="657"/>
      <c r="H3" s="657"/>
      <c r="I3" s="28" t="str">
        <f>IF('Master sheet'!D14="Hindi","कक्षा  :-","CLASS :- ")</f>
        <v>कक्षा  :-</v>
      </c>
      <c r="J3" s="658" t="s">
        <v>251</v>
      </c>
      <c r="K3" s="659"/>
      <c r="L3" s="604" t="str">
        <f>IF('Master sheet'!$D$14="Hindi","हिंदी","Hindi")</f>
        <v>हिंदी</v>
      </c>
      <c r="M3" s="604"/>
      <c r="N3" s="604"/>
      <c r="O3" s="660" t="str">
        <f>UPPER('Master sheet'!H6)</f>
        <v>MANOJ KUMAR PACHORI</v>
      </c>
      <c r="P3" s="661"/>
      <c r="Q3" s="661"/>
      <c r="R3" s="661"/>
      <c r="S3" s="662" t="str">
        <f>IF('Master sheet'!$D$14="Hindi","अंग्रेजी","English")</f>
        <v>अंग्रेजी</v>
      </c>
      <c r="T3" s="662"/>
      <c r="U3" s="662"/>
      <c r="V3" s="663" t="str">
        <f>UPPER('Master sheet'!H7)</f>
        <v>SAMPAT RAJ</v>
      </c>
      <c r="W3" s="663"/>
      <c r="X3" s="663"/>
      <c r="Y3" s="663"/>
      <c r="Z3" s="664" t="str">
        <f>IF('Master sheet'!$D$14="Hindi","गणित","Maths")</f>
        <v>गणित</v>
      </c>
      <c r="AA3" s="664"/>
      <c r="AB3" s="664"/>
      <c r="AC3" s="669" t="str">
        <f>UPPER('Master sheet'!H8)</f>
        <v>PRADIP SINGH</v>
      </c>
      <c r="AD3" s="669"/>
      <c r="AE3" s="669"/>
      <c r="AF3" s="669"/>
      <c r="AG3" s="670" t="str">
        <f>IF('Master sheet'!$D$14="Hindi","पर्यावरण अध्ययन","EVS")</f>
        <v>पर्यावरण अध्ययन</v>
      </c>
      <c r="AH3" s="670"/>
      <c r="AI3" s="670"/>
      <c r="AJ3" s="671" t="str">
        <f>UPPER('Master sheet'!H9)</f>
        <v>PUSHPENDRA JAWRA</v>
      </c>
      <c r="AK3" s="671"/>
      <c r="AL3" s="671"/>
      <c r="AM3" s="671"/>
      <c r="AN3" s="673" t="str">
        <f>IF('Master sheet'!$D$14="Hindi","कंप्यूटर","Computer")</f>
        <v>कंप्यूटर</v>
      </c>
      <c r="AO3" s="673"/>
      <c r="AP3" s="673"/>
      <c r="AQ3" s="627" t="str">
        <f>UPPER('Master sheet'!H10)</f>
        <v>HEERALAL JAT</v>
      </c>
      <c r="AR3" s="627"/>
      <c r="AS3" s="627"/>
      <c r="AT3" s="627"/>
      <c r="AU3" s="633" t="str">
        <f>IF('Master sheet'!$D$14="Hindi","सामान्य ज्ञान","G.K.")</f>
        <v>सामान्य ज्ञान</v>
      </c>
      <c r="AV3" s="633"/>
      <c r="AW3" s="633"/>
      <c r="AX3" s="634" t="str">
        <f>UPPER('Master sheet'!H11)</f>
        <v>MUKESH KUMAR</v>
      </c>
      <c r="AY3" s="634"/>
      <c r="AZ3" s="634"/>
      <c r="BA3" s="634"/>
      <c r="BB3" s="597" t="str">
        <f>IF('Master sheet'!$D$14="Hindi","कार्यानुभव","WORK EXP.")</f>
        <v>कार्यानुभव</v>
      </c>
      <c r="BC3" s="598"/>
      <c r="BD3" s="598"/>
      <c r="BE3" s="598"/>
      <c r="BF3" s="599"/>
      <c r="BG3" s="597" t="str">
        <f>IF('Master sheet'!$D$14="Hindi","कला शिक्षा","ART EDU.")</f>
        <v>कला शिक्षा</v>
      </c>
      <c r="BH3" s="598"/>
      <c r="BI3" s="598"/>
      <c r="BJ3" s="598"/>
      <c r="BK3" s="599"/>
      <c r="BL3" s="597" t="str">
        <f>IF('Master sheet'!$D$14="Hindi","स्वा. एवं शा. शिक्षा","HE.&amp;PH. EDU.")</f>
        <v>स्वा. एवं शा. शिक्षा</v>
      </c>
      <c r="BM3" s="598"/>
      <c r="BN3" s="598"/>
      <c r="BO3" s="598"/>
      <c r="BP3" s="599"/>
      <c r="BQ3" s="643" t="str">
        <f>IF('Master sheet'!$D$14="Hindi","उपस्थिति","Attendance")</f>
        <v>उपस्थिति</v>
      </c>
      <c r="BR3" s="643"/>
      <c r="BS3" s="1"/>
      <c r="BT3" s="3"/>
      <c r="BU3" s="3"/>
      <c r="BV3" s="3"/>
      <c r="BW3" s="3"/>
      <c r="CJ3" s="15"/>
      <c r="CK3" s="15"/>
      <c r="CL3" s="15"/>
      <c r="CM3" s="15"/>
      <c r="CN3" s="15"/>
      <c r="CO3" s="15"/>
      <c r="CP3" s="15"/>
      <c r="CQ3" s="15"/>
      <c r="CR3" s="15"/>
      <c r="CS3" s="15"/>
      <c r="CT3" s="15"/>
      <c r="CU3" s="15"/>
      <c r="CV3" s="15"/>
      <c r="CW3" s="15"/>
      <c r="CX3" s="15"/>
      <c r="CY3" s="15"/>
      <c r="CZ3" s="15" t="e">
        <f>#REF!</f>
        <v>#REF!</v>
      </c>
      <c r="DA3" s="15"/>
      <c r="DB3" s="15"/>
      <c r="DC3" s="15" t="e">
        <f>#REF!</f>
        <v>#REF!</v>
      </c>
    </row>
    <row r="4" spans="1:107" ht="24.75" customHeight="1" thickTop="1" thickBot="1">
      <c r="A4" s="603" t="str">
        <f>IF('Master sheet'!D14="Hindi","क्र. स.","Sr. No. ")</f>
        <v>क्र. स.</v>
      </c>
      <c r="B4" s="606" t="str">
        <f>IF('Master sheet'!D14="Hindi","कक्षा","CLASS ")</f>
        <v>कक्षा</v>
      </c>
      <c r="C4" s="606" t="str">
        <f>IF('Master sheet'!D14="Hindi","सेक्शन","Section ")</f>
        <v>सेक्शन</v>
      </c>
      <c r="D4" s="606" t="str">
        <f>IF('Master sheet'!D14="Hindi","प्रवेशांक","SR. NO.")</f>
        <v>प्रवेशांक</v>
      </c>
      <c r="E4" s="606" t="str">
        <f>IF('Master sheet'!D14="Hindi","जन्म दिनांक","Date of Birth")</f>
        <v>जन्म दिनांक</v>
      </c>
      <c r="F4" s="603" t="str">
        <f>IF('Master sheet'!D14="Hindi","विद्यार्थी का नाम","Student's Name")</f>
        <v>विद्यार्थी का नाम</v>
      </c>
      <c r="G4" s="603" t="str">
        <f>IF('Master sheet'!D14="Hindi","पिता का नाम","Father's Name")</f>
        <v>पिता का नाम</v>
      </c>
      <c r="H4" s="603" t="str">
        <f>IF('Master sheet'!D14="Hindi","माता का नाम ","Mother's Name")</f>
        <v xml:space="preserve">माता का नाम </v>
      </c>
      <c r="I4" s="606" t="str">
        <f>IF('Master sheet'!D14="Hindi","कक्षा रोल न. ","Class Roll No.")</f>
        <v xml:space="preserve">कक्षा रोल न. </v>
      </c>
      <c r="J4" s="607" t="str">
        <f>IF('Master sheet'!D14="Hindi","लिंग ","Gender")</f>
        <v xml:space="preserve">लिंग </v>
      </c>
      <c r="K4" s="607" t="str">
        <f>IF('Master sheet'!D14="Hindi","वर्ग  ","Category")</f>
        <v xml:space="preserve">वर्ग  </v>
      </c>
      <c r="L4" s="610" t="str">
        <f>IF('Master sheet'!D14="Hindi","प्रथम परख ","First Test")</f>
        <v xml:space="preserve">प्रथम परख </v>
      </c>
      <c r="M4" s="610" t="str">
        <f>IF('Master sheet'!D14="Hindi","द्वितीय परख","Second Test")</f>
        <v>द्वितीय परख</v>
      </c>
      <c r="N4" s="610" t="str">
        <f>IF('Master sheet'!D14="Hindi","तृतीय परख","Third Test")</f>
        <v>तृतीय परख</v>
      </c>
      <c r="O4" s="609" t="str">
        <f>IF('Master sheet'!$D$14="Hindi","अर्द्धवार्षिक","Half Yearly")</f>
        <v>अर्द्धवार्षिक</v>
      </c>
      <c r="P4" s="609"/>
      <c r="Q4" s="609" t="str">
        <f>IF('Master sheet'!$D$14="Hindi","वार्षिक","Yearly")</f>
        <v>वार्षिक</v>
      </c>
      <c r="R4" s="609"/>
      <c r="S4" s="620" t="str">
        <f>IF('Master sheet'!D14="Hindi","प्रथम परख ","First Test")</f>
        <v xml:space="preserve">प्रथम परख </v>
      </c>
      <c r="T4" s="620" t="str">
        <f>IF('Master sheet'!D14="Hindi","द्वितीय परख","Second Test")</f>
        <v>द्वितीय परख</v>
      </c>
      <c r="U4" s="620" t="str">
        <f>IF('Master sheet'!D14="Hindi","तृतीय परख","Third Test")</f>
        <v>तृतीय परख</v>
      </c>
      <c r="V4" s="625" t="str">
        <f>IF('Master sheet'!$D$14="Hindi","अर्द्धवार्षिक","Half Yearly")</f>
        <v>अर्द्धवार्षिक</v>
      </c>
      <c r="W4" s="625"/>
      <c r="X4" s="625" t="str">
        <f>IF('Master sheet'!$D$14="Hindi","वार्षिक","Yearly")</f>
        <v>वार्षिक</v>
      </c>
      <c r="Y4" s="625"/>
      <c r="Z4" s="622" t="str">
        <f>IF('Master sheet'!D14="Hindi","प्रथम परख ","First Test")</f>
        <v xml:space="preserve">प्रथम परख </v>
      </c>
      <c r="AA4" s="622" t="str">
        <f>IF('Master sheet'!D14="Hindi","द्वितीय परख","Second Test")</f>
        <v>द्वितीय परख</v>
      </c>
      <c r="AB4" s="622" t="str">
        <f>IF('Master sheet'!D14="Hindi","तृतीय परख","Third Test")</f>
        <v>तृतीय परख</v>
      </c>
      <c r="AC4" s="624" t="str">
        <f>IF('Master sheet'!$D$14="Hindi","अर्द्धवार्षिक","Half Yearly")</f>
        <v>अर्द्धवार्षिक</v>
      </c>
      <c r="AD4" s="624"/>
      <c r="AE4" s="624" t="str">
        <f>IF('Master sheet'!$D$14="Hindi","वार्षिक","Yearly")</f>
        <v>वार्षिक</v>
      </c>
      <c r="AF4" s="624"/>
      <c r="AG4" s="623" t="str">
        <f>IF('Master sheet'!D14="Hindi","प्रथम परख ","First Test")</f>
        <v xml:space="preserve">प्रथम परख </v>
      </c>
      <c r="AH4" s="623" t="str">
        <f>IF('Master sheet'!D14="Hindi","द्वितीय परख","Second Test")</f>
        <v>द्वितीय परख</v>
      </c>
      <c r="AI4" s="623" t="str">
        <f>IF('Master sheet'!D14="Hindi","तृतीय परख","Third Test")</f>
        <v>तृतीय परख</v>
      </c>
      <c r="AJ4" s="621" t="str">
        <f>IF('Master sheet'!$D$14="Hindi","अर्द्धवार्षिक","Half Yearly")</f>
        <v>अर्द्धवार्षिक</v>
      </c>
      <c r="AK4" s="621"/>
      <c r="AL4" s="621" t="str">
        <f>IF('Master sheet'!$D$14="Hindi","वार्षिक","Yearly")</f>
        <v>वार्षिक</v>
      </c>
      <c r="AM4" s="621"/>
      <c r="AN4" s="672" t="str">
        <f>IF('Master sheet'!$D$14="Hindi","प्रथम परख ","First Test")</f>
        <v xml:space="preserve">प्रथम परख </v>
      </c>
      <c r="AO4" s="672" t="str">
        <f>IF('Master sheet'!$D$14="Hindi","द्वितीय परख","Second Test")</f>
        <v>द्वितीय परख</v>
      </c>
      <c r="AP4" s="672" t="str">
        <f>IF('Master sheet'!$D$14="Hindi","तृतीय परख","Third Test")</f>
        <v>तृतीय परख</v>
      </c>
      <c r="AQ4" s="626" t="str">
        <f>IF('Master sheet'!$D$14="Hindi","अर्द्धवार्षिक","Half Yearly")</f>
        <v>अर्द्धवार्षिक</v>
      </c>
      <c r="AR4" s="626"/>
      <c r="AS4" s="626" t="str">
        <f>IF('Master sheet'!$D$14="Hindi","वार्षिक","Yearly")</f>
        <v>वार्षिक</v>
      </c>
      <c r="AT4" s="626"/>
      <c r="AU4" s="631" t="str">
        <f>IF('Master sheet'!$D$14="Hindi","प्रथम परख ","First Test")</f>
        <v xml:space="preserve">प्रथम परख </v>
      </c>
      <c r="AV4" s="631" t="str">
        <f>IF('Master sheet'!$D$14="Hindi","द्वितीय परख","Second Test")</f>
        <v>द्वितीय परख</v>
      </c>
      <c r="AW4" s="631" t="str">
        <f>IF('Master sheet'!$D$14="Hindi","तृतीय परख","Third Test")</f>
        <v>तृतीय परख</v>
      </c>
      <c r="AX4" s="632" t="str">
        <f>IF('Master sheet'!$D$14="Hindi","अर्द्धवार्षिक","Half Yearly")</f>
        <v>अर्द्धवार्षिक</v>
      </c>
      <c r="AY4" s="632"/>
      <c r="AZ4" s="632" t="str">
        <f>IF('Master sheet'!$D$14="Hindi","वार्षिक","Yearly")</f>
        <v>वार्षिक</v>
      </c>
      <c r="BA4" s="632"/>
      <c r="BB4" s="600" t="str">
        <f>UPPER('Master sheet'!L13)</f>
        <v>PRADIP SINGH</v>
      </c>
      <c r="BC4" s="601"/>
      <c r="BD4" s="601"/>
      <c r="BE4" s="601"/>
      <c r="BF4" s="602"/>
      <c r="BG4" s="600" t="str">
        <f>UPPER('Master sheet'!L12)</f>
        <v>SEEMA CHHABA</v>
      </c>
      <c r="BH4" s="601"/>
      <c r="BI4" s="601"/>
      <c r="BJ4" s="601"/>
      <c r="BK4" s="602"/>
      <c r="BL4" s="600" t="str">
        <f>UPPER('Master sheet'!L14)</f>
        <v>LALIT KUMAR</v>
      </c>
      <c r="BM4" s="601"/>
      <c r="BN4" s="601"/>
      <c r="BO4" s="601"/>
      <c r="BP4" s="602"/>
      <c r="BQ4" s="628" t="str">
        <f>IF('Master sheet'!$D$14="Hindi","कुल कार्य दिवस","Total Meeting")</f>
        <v>कुल कार्य दिवस</v>
      </c>
      <c r="BR4" s="628" t="str">
        <f>IF('Master sheet'!$D$14="Hindi","कुल उपस्थिति","Total Attendance")</f>
        <v>कुल उपस्थिति</v>
      </c>
      <c r="BS4" s="1"/>
      <c r="BT4" s="1"/>
      <c r="BU4" s="1"/>
      <c r="BV4" s="1"/>
      <c r="BW4" s="1"/>
      <c r="CI4" s="14"/>
      <c r="CZ4" s="14" t="str">
        <f>Z3</f>
        <v>गणित</v>
      </c>
    </row>
    <row r="5" spans="1:107" ht="92.85" customHeight="1" thickTop="1" thickBot="1">
      <c r="A5" s="604"/>
      <c r="B5" s="607"/>
      <c r="C5" s="607"/>
      <c r="D5" s="607"/>
      <c r="E5" s="607"/>
      <c r="F5" s="604"/>
      <c r="G5" s="604"/>
      <c r="H5" s="604"/>
      <c r="I5" s="607"/>
      <c r="J5" s="607"/>
      <c r="K5" s="607"/>
      <c r="L5" s="610"/>
      <c r="M5" s="610"/>
      <c r="N5" s="610"/>
      <c r="O5" s="413" t="str">
        <f>IF('Master sheet'!$D$14="Hindi","लिखित","Written")</f>
        <v>लिखित</v>
      </c>
      <c r="P5" s="413" t="str">
        <f>IF('Master sheet'!$D$14="Hindi","मौखिक","Oral")</f>
        <v>मौखिक</v>
      </c>
      <c r="Q5" s="413" t="str">
        <f>IF('Master sheet'!$D$14="Hindi","लिखित","Written")</f>
        <v>लिखित</v>
      </c>
      <c r="R5" s="413" t="str">
        <f>IF('Master sheet'!$D$14="Hindi","मौखिक","Oral")</f>
        <v>मौखिक</v>
      </c>
      <c r="S5" s="620"/>
      <c r="T5" s="620"/>
      <c r="U5" s="620"/>
      <c r="V5" s="414" t="str">
        <f>IF('Master sheet'!$D$14="Hindi","लिखित","Written")</f>
        <v>लिखित</v>
      </c>
      <c r="W5" s="414" t="str">
        <f>IF('Master sheet'!$D$14="Hindi","मौखिक","Oral")</f>
        <v>मौखिक</v>
      </c>
      <c r="X5" s="414" t="str">
        <f>IF('Master sheet'!$D$14="Hindi","लिखित","Written")</f>
        <v>लिखित</v>
      </c>
      <c r="Y5" s="414" t="str">
        <f>IF('Master sheet'!$D$14="Hindi","मौखिक","Oral")</f>
        <v>मौखिक</v>
      </c>
      <c r="Z5" s="622"/>
      <c r="AA5" s="622"/>
      <c r="AB5" s="622"/>
      <c r="AC5" s="415" t="str">
        <f>IF('Master sheet'!$D$14="Hindi","लिखित","Written")</f>
        <v>लिखित</v>
      </c>
      <c r="AD5" s="415" t="str">
        <f>IF('Master sheet'!$D$14="Hindi","मौखिक","Oral")</f>
        <v>मौखिक</v>
      </c>
      <c r="AE5" s="415" t="str">
        <f>IF('Master sheet'!$D$14="Hindi","लिखित","Written")</f>
        <v>लिखित</v>
      </c>
      <c r="AF5" s="415" t="str">
        <f>IF('Master sheet'!$D$14="Hindi","मौखिक","Oral")</f>
        <v>मौखिक</v>
      </c>
      <c r="AG5" s="623"/>
      <c r="AH5" s="623"/>
      <c r="AI5" s="623"/>
      <c r="AJ5" s="416" t="str">
        <f>IF('Master sheet'!$D$14="Hindi","लिखित","Written")</f>
        <v>लिखित</v>
      </c>
      <c r="AK5" s="416" t="str">
        <f>IF('Master sheet'!$D$14="Hindi","मौखिक","Oral")</f>
        <v>मौखिक</v>
      </c>
      <c r="AL5" s="416" t="str">
        <f>IF('Master sheet'!$D$14="Hindi","लिखित","Written")</f>
        <v>लिखित</v>
      </c>
      <c r="AM5" s="416" t="str">
        <f>IF('Master sheet'!$D$14="Hindi","मौखिक","Oral")</f>
        <v>मौखिक</v>
      </c>
      <c r="AN5" s="672"/>
      <c r="AO5" s="672"/>
      <c r="AP5" s="672"/>
      <c r="AQ5" s="418" t="str">
        <f>IF('Master sheet'!$D$14="Hindi","प्रायोगिक","Practical")</f>
        <v>प्रायोगिक</v>
      </c>
      <c r="AR5" s="418" t="str">
        <f>IF('Master sheet'!$D$14="Hindi","लिखित","Written")</f>
        <v>लिखित</v>
      </c>
      <c r="AS5" s="418" t="str">
        <f>IF('Master sheet'!$D$14="Hindi","प्रायोगिक","Practical")</f>
        <v>प्रायोगिक</v>
      </c>
      <c r="AT5" s="418" t="str">
        <f>IF('Master sheet'!$D$14="Hindi","लिखित","Written")</f>
        <v>लिखित</v>
      </c>
      <c r="AU5" s="631"/>
      <c r="AV5" s="631"/>
      <c r="AW5" s="631"/>
      <c r="AX5" s="417" t="str">
        <f>IF('Master sheet'!$D$14="Hindi","लिखित","Written")</f>
        <v>लिखित</v>
      </c>
      <c r="AY5" s="417" t="str">
        <f>IF('Master sheet'!$D$14="Hindi","मौखिक","Oral")</f>
        <v>मौखिक</v>
      </c>
      <c r="AZ5" s="417" t="str">
        <f>IF('Master sheet'!$D$14="Hindi","लिखित","Written")</f>
        <v>लिखित</v>
      </c>
      <c r="BA5" s="417" t="str">
        <f>IF('Master sheet'!$D$14="Hindi","मौखिक","Oral")</f>
        <v>मौखिक</v>
      </c>
      <c r="BB5" s="451" t="str">
        <f>IF('Master sheet'!$D$14="Hindi","प्रथम मूल्यांकन","1st Assessment")</f>
        <v>प्रथम मूल्यांकन</v>
      </c>
      <c r="BC5" s="451" t="str">
        <f>IF('Master sheet'!$D$14="Hindi","द्वितीय मूल्यांकन","2nd Assessment")</f>
        <v>द्वितीय मूल्यांकन</v>
      </c>
      <c r="BD5" s="451" t="str">
        <f>IF('Master sheet'!$D$14="Hindi","तृतीय मूल्यांकन","3rd Assessment")</f>
        <v>तृतीय मूल्यांकन</v>
      </c>
      <c r="BE5" s="451" t="str">
        <f>IF('Master sheet'!$D$14="Hindi","चतुर्थ मूल्यांकन","4th Assessment")</f>
        <v>चतुर्थ मूल्यांकन</v>
      </c>
      <c r="BF5" s="451" t="str">
        <f>IF('Master sheet'!$D$14="Hindi","पंचम मूल्यांकन","5th Assessment")</f>
        <v>पंचम मूल्यांकन</v>
      </c>
      <c r="BG5" s="451" t="str">
        <f>IF('Master sheet'!$D$14="Hindi","प्रथम मूल्यांकन","1st Assessment")</f>
        <v>प्रथम मूल्यांकन</v>
      </c>
      <c r="BH5" s="451" t="str">
        <f>IF('Master sheet'!$D$14="Hindi","द्वितीय मूल्यांकन","2nd Assessment")</f>
        <v>द्वितीय मूल्यांकन</v>
      </c>
      <c r="BI5" s="451" t="str">
        <f>IF('Master sheet'!$D$14="Hindi","तृतीय मूल्यांकन","3rd Assessment")</f>
        <v>तृतीय मूल्यांकन</v>
      </c>
      <c r="BJ5" s="451" t="str">
        <f>IF('Master sheet'!$D$14="Hindi","चतुर्थ मूल्यांकन","4th Assessment")</f>
        <v>चतुर्थ मूल्यांकन</v>
      </c>
      <c r="BK5" s="451" t="str">
        <f>IF('Master sheet'!$D$14="Hindi","पंचम मूल्यांकन","5th Assessment")</f>
        <v>पंचम मूल्यांकन</v>
      </c>
      <c r="BL5" s="451" t="str">
        <f>IF('Master sheet'!$D$14="Hindi","प्रथम मूल्यांकन","1st Assessment")</f>
        <v>प्रथम मूल्यांकन</v>
      </c>
      <c r="BM5" s="451" t="str">
        <f>IF('Master sheet'!$D$14="Hindi","द्वितीय मूल्यांकन","2nd Assessment")</f>
        <v>द्वितीय मूल्यांकन</v>
      </c>
      <c r="BN5" s="451" t="str">
        <f>IF('Master sheet'!$D$14="Hindi","तृतीय मूल्यांकन","3rd Assessment")</f>
        <v>तृतीय मूल्यांकन</v>
      </c>
      <c r="BO5" s="451" t="str">
        <f>IF('Master sheet'!$D$14="Hindi","चतुर्थ मूल्यांकन","4th Assessment")</f>
        <v>चतुर्थ मूल्यांकन</v>
      </c>
      <c r="BP5" s="451" t="str">
        <f>IF('Master sheet'!$D$14="Hindi","पंचम मूल्यांकन","5th Assessment")</f>
        <v>पंचम मूल्यांकन</v>
      </c>
      <c r="BQ5" s="628"/>
      <c r="BR5" s="628"/>
      <c r="BS5" s="1"/>
      <c r="BT5" s="1"/>
      <c r="BU5" s="1"/>
      <c r="BV5" s="1"/>
      <c r="BW5" s="1"/>
      <c r="CI5" s="14"/>
      <c r="CK5" s="14">
        <f>IF(AND(L6="",M6="",N6="",P6=""),"",SUM(L6,M6,N6,O6,P6))</f>
        <v>100</v>
      </c>
      <c r="CL5" s="14">
        <v>20</v>
      </c>
      <c r="CM5" s="14">
        <f>IF(AND(S6="",T6="",U6="",W6=""),"",SUM(S6,T6,U6,V6,W6))</f>
        <v>50</v>
      </c>
      <c r="CN5" s="14">
        <v>20</v>
      </c>
      <c r="CO5" s="14" t="e">
        <f>IF(AND(#REF!="",#REF!="",#REF!="",#REF!=""),"",SUM(#REF!,#REF!,#REF!,#REF!,#REF!))</f>
        <v>#REF!</v>
      </c>
      <c r="CP5" s="14">
        <v>20</v>
      </c>
      <c r="CQ5" s="14">
        <f>IF(AND(Z6="",AA6="",AB6="",AD6=""),"",SUM(Z6,AA6,AB6,AC6,AD6))</f>
        <v>100</v>
      </c>
      <c r="CR5" s="14">
        <v>20</v>
      </c>
      <c r="CS5" s="14">
        <f>IF(AND(AG6="",AH6="",AI6="",AK6=""),"",SUM(AG6,AH6,AI6,AJ6,AK6))</f>
        <v>100</v>
      </c>
      <c r="CT5" s="14">
        <v>20</v>
      </c>
      <c r="CU5" s="14" t="e">
        <f>IF(AND(#REF!="",#REF!="",#REF!="",#REF!=""),"",SUM(#REF!,#REF!,#REF!,#REF!,#REF!))</f>
        <v>#REF!</v>
      </c>
      <c r="CV5" s="14">
        <v>20</v>
      </c>
      <c r="CZ5" s="14" t="str">
        <f>AG3</f>
        <v>पर्यावरण अध्ययन</v>
      </c>
    </row>
    <row r="6" spans="1:107" ht="24.75" customHeight="1" thickTop="1" thickBot="1">
      <c r="A6" s="605"/>
      <c r="B6" s="608"/>
      <c r="C6" s="608"/>
      <c r="D6" s="608"/>
      <c r="E6" s="608"/>
      <c r="F6" s="605"/>
      <c r="G6" s="605"/>
      <c r="H6" s="605"/>
      <c r="I6" s="608"/>
      <c r="J6" s="608"/>
      <c r="K6" s="608"/>
      <c r="L6" s="8">
        <v>10</v>
      </c>
      <c r="M6" s="8">
        <v>10</v>
      </c>
      <c r="N6" s="8">
        <v>10</v>
      </c>
      <c r="O6" s="8">
        <v>50</v>
      </c>
      <c r="P6" s="8">
        <v>20</v>
      </c>
      <c r="Q6" s="8">
        <v>60</v>
      </c>
      <c r="R6" s="8">
        <v>40</v>
      </c>
      <c r="S6" s="8">
        <v>5</v>
      </c>
      <c r="T6" s="8">
        <v>5</v>
      </c>
      <c r="U6" s="8">
        <v>5</v>
      </c>
      <c r="V6" s="8">
        <v>25</v>
      </c>
      <c r="W6" s="8">
        <v>10</v>
      </c>
      <c r="X6" s="8">
        <v>30</v>
      </c>
      <c r="Y6" s="8">
        <v>20</v>
      </c>
      <c r="Z6" s="8">
        <v>10</v>
      </c>
      <c r="AA6" s="8">
        <v>10</v>
      </c>
      <c r="AB6" s="8">
        <v>10</v>
      </c>
      <c r="AC6" s="8">
        <v>50</v>
      </c>
      <c r="AD6" s="8">
        <v>20</v>
      </c>
      <c r="AE6" s="8">
        <v>60</v>
      </c>
      <c r="AF6" s="8">
        <v>40</v>
      </c>
      <c r="AG6" s="8">
        <v>10</v>
      </c>
      <c r="AH6" s="8">
        <v>10</v>
      </c>
      <c r="AI6" s="8">
        <v>10</v>
      </c>
      <c r="AJ6" s="8">
        <v>50</v>
      </c>
      <c r="AK6" s="8">
        <v>20</v>
      </c>
      <c r="AL6" s="8">
        <v>60</v>
      </c>
      <c r="AM6" s="8">
        <v>40</v>
      </c>
      <c r="AN6" s="8">
        <v>10</v>
      </c>
      <c r="AO6" s="8">
        <v>10</v>
      </c>
      <c r="AP6" s="8">
        <v>10</v>
      </c>
      <c r="AQ6" s="8">
        <v>20</v>
      </c>
      <c r="AR6" s="8">
        <v>50</v>
      </c>
      <c r="AS6" s="8">
        <v>40</v>
      </c>
      <c r="AT6" s="8">
        <v>60</v>
      </c>
      <c r="AU6" s="8">
        <v>10</v>
      </c>
      <c r="AV6" s="8">
        <v>10</v>
      </c>
      <c r="AW6" s="8">
        <v>10</v>
      </c>
      <c r="AX6" s="8">
        <v>50</v>
      </c>
      <c r="AY6" s="8">
        <v>20</v>
      </c>
      <c r="AZ6" s="8">
        <v>60</v>
      </c>
      <c r="BA6" s="8">
        <v>40</v>
      </c>
      <c r="BB6" s="8">
        <v>20</v>
      </c>
      <c r="BC6" s="8">
        <v>20</v>
      </c>
      <c r="BD6" s="8">
        <v>20</v>
      </c>
      <c r="BE6" s="8">
        <v>20</v>
      </c>
      <c r="BF6" s="8">
        <v>20</v>
      </c>
      <c r="BG6" s="8">
        <v>20</v>
      </c>
      <c r="BH6" s="8">
        <v>20</v>
      </c>
      <c r="BI6" s="8">
        <v>20</v>
      </c>
      <c r="BJ6" s="8">
        <v>20</v>
      </c>
      <c r="BK6" s="8">
        <v>20</v>
      </c>
      <c r="BL6" s="8">
        <v>20</v>
      </c>
      <c r="BM6" s="8">
        <v>20</v>
      </c>
      <c r="BN6" s="8">
        <v>20</v>
      </c>
      <c r="BO6" s="8">
        <v>20</v>
      </c>
      <c r="BP6" s="8">
        <v>20</v>
      </c>
      <c r="BQ6" s="8">
        <v>350</v>
      </c>
      <c r="BR6" s="8"/>
      <c r="BS6" s="1"/>
      <c r="BT6" s="613" t="s">
        <v>28</v>
      </c>
      <c r="BU6" s="614"/>
      <c r="BV6" s="614"/>
      <c r="BW6" s="1"/>
      <c r="CI6" s="14"/>
      <c r="CK6" s="14">
        <v>1</v>
      </c>
      <c r="CL6" s="14">
        <v>1</v>
      </c>
      <c r="CM6" s="14">
        <v>2</v>
      </c>
      <c r="CN6" s="14">
        <v>2</v>
      </c>
      <c r="CO6" s="14">
        <v>3</v>
      </c>
      <c r="CP6" s="14">
        <v>3</v>
      </c>
      <c r="CQ6" s="14">
        <v>4</v>
      </c>
      <c r="CR6" s="14">
        <v>4</v>
      </c>
      <c r="CS6" s="14">
        <v>5</v>
      </c>
      <c r="CT6" s="14">
        <v>5</v>
      </c>
      <c r="CU6" s="14">
        <v>6</v>
      </c>
      <c r="CV6" s="14">
        <v>6</v>
      </c>
      <c r="CZ6" s="14" t="e">
        <f>#REF!</f>
        <v>#REF!</v>
      </c>
    </row>
    <row r="7" spans="1:107" ht="24.75" customHeight="1">
      <c r="A7" s="223">
        <v>1</v>
      </c>
      <c r="B7" s="224">
        <v>4</v>
      </c>
      <c r="C7" s="225" t="s">
        <v>3</v>
      </c>
      <c r="D7" s="226">
        <v>936</v>
      </c>
      <c r="E7" s="227" t="s">
        <v>52</v>
      </c>
      <c r="F7" s="228" t="s">
        <v>139</v>
      </c>
      <c r="G7" s="228" t="s">
        <v>140</v>
      </c>
      <c r="H7" s="229" t="s">
        <v>141</v>
      </c>
      <c r="I7" s="230">
        <v>401</v>
      </c>
      <c r="J7" s="231" t="s">
        <v>4</v>
      </c>
      <c r="K7" s="232" t="s">
        <v>5</v>
      </c>
      <c r="L7" s="9">
        <v>15</v>
      </c>
      <c r="M7" s="10">
        <v>18</v>
      </c>
      <c r="N7" s="10">
        <v>14</v>
      </c>
      <c r="O7" s="10">
        <v>25</v>
      </c>
      <c r="P7" s="29">
        <v>35</v>
      </c>
      <c r="Q7" s="31">
        <v>27</v>
      </c>
      <c r="R7" s="370">
        <v>37</v>
      </c>
      <c r="S7" s="473">
        <v>16</v>
      </c>
      <c r="T7" s="474">
        <v>19</v>
      </c>
      <c r="U7" s="10">
        <v>17</v>
      </c>
      <c r="V7" s="10">
        <v>26</v>
      </c>
      <c r="W7" s="33">
        <v>36</v>
      </c>
      <c r="X7" s="31">
        <v>24</v>
      </c>
      <c r="Y7" s="370">
        <v>38</v>
      </c>
      <c r="Z7" s="9">
        <v>12</v>
      </c>
      <c r="AA7" s="10">
        <v>18</v>
      </c>
      <c r="AB7" s="10">
        <v>20</v>
      </c>
      <c r="AC7" s="10">
        <v>29</v>
      </c>
      <c r="AD7" s="29">
        <v>31</v>
      </c>
      <c r="AE7" s="31">
        <v>21</v>
      </c>
      <c r="AF7" s="10">
        <v>37</v>
      </c>
      <c r="AG7" s="475">
        <v>13</v>
      </c>
      <c r="AH7" s="31">
        <v>14</v>
      </c>
      <c r="AI7" s="31">
        <v>15</v>
      </c>
      <c r="AJ7" s="31">
        <v>26</v>
      </c>
      <c r="AK7" s="31">
        <v>36</v>
      </c>
      <c r="AL7" s="31">
        <v>27</v>
      </c>
      <c r="AM7" s="61">
        <v>37</v>
      </c>
      <c r="AN7" s="9">
        <v>17</v>
      </c>
      <c r="AO7" s="10">
        <v>18</v>
      </c>
      <c r="AP7" s="10">
        <v>19</v>
      </c>
      <c r="AQ7" s="10">
        <v>20</v>
      </c>
      <c r="AR7" s="10">
        <v>45</v>
      </c>
      <c r="AS7" s="10">
        <v>19</v>
      </c>
      <c r="AT7" s="370">
        <v>48</v>
      </c>
      <c r="AU7" s="9">
        <v>18</v>
      </c>
      <c r="AV7" s="10">
        <v>19</v>
      </c>
      <c r="AW7" s="10">
        <v>20</v>
      </c>
      <c r="AX7" s="10">
        <v>68</v>
      </c>
      <c r="AY7" s="10" t="s">
        <v>239</v>
      </c>
      <c r="AZ7" s="10">
        <v>65</v>
      </c>
      <c r="BA7" s="370" t="s">
        <v>239</v>
      </c>
      <c r="BB7" s="9">
        <v>18</v>
      </c>
      <c r="BC7" s="10">
        <v>16</v>
      </c>
      <c r="BD7" s="10">
        <v>14</v>
      </c>
      <c r="BE7" s="10">
        <v>18</v>
      </c>
      <c r="BF7" s="10">
        <v>13</v>
      </c>
      <c r="BG7" s="475">
        <v>11</v>
      </c>
      <c r="BH7" s="9">
        <v>20</v>
      </c>
      <c r="BI7" s="10">
        <v>15</v>
      </c>
      <c r="BJ7" s="10">
        <v>14</v>
      </c>
      <c r="BK7" s="10">
        <v>20</v>
      </c>
      <c r="BL7" s="9">
        <v>20</v>
      </c>
      <c r="BM7" s="10">
        <v>19</v>
      </c>
      <c r="BN7" s="10">
        <v>14</v>
      </c>
      <c r="BO7" s="10">
        <v>12</v>
      </c>
      <c r="BP7" s="370">
        <v>15</v>
      </c>
      <c r="BQ7" s="9">
        <v>320</v>
      </c>
      <c r="BR7" s="61">
        <v>310</v>
      </c>
      <c r="BS7" s="1"/>
      <c r="BT7" s="1"/>
      <c r="BU7" s="1"/>
      <c r="BV7" s="1"/>
      <c r="BW7" s="3"/>
      <c r="CI7" s="14"/>
      <c r="CJ7" s="14">
        <f>IF(I7="","",I7)</f>
        <v>401</v>
      </c>
      <c r="CK7" s="22">
        <f>IF(AND(L7="",M7="",N7="",P7=""),"",SUM(L7,M7,N7,O7,P7))</f>
        <v>107</v>
      </c>
      <c r="CL7" s="22">
        <f>IFERROR(IF(CK7="","",ROUNDUP(CK7*20%,0)),"")</f>
        <v>22</v>
      </c>
      <c r="CM7" s="14">
        <f>IF(AND(S7="",T7="",U7="",W7=""),"",SUM(S7,T7,U7,V7,W7))</f>
        <v>114</v>
      </c>
      <c r="CN7" s="22">
        <f>IFERROR(IF(CM7="","",ROUNDUP(CM7*20%,0)),"")</f>
        <v>23</v>
      </c>
      <c r="CO7" s="14" t="e">
        <f>IF(AND(#REF!="",#REF!="",#REF!="",#REF!=""),"",SUM(#REF!,#REF!,#REF!,#REF!,#REF!))</f>
        <v>#REF!</v>
      </c>
      <c r="CP7" s="22" t="str">
        <f>IFERROR(IF(CO7="","",ROUNDUP(CO7*20%,0)),"")</f>
        <v/>
      </c>
      <c r="CQ7" s="14">
        <f>IF(AND(Z7="",AA7="",AB7="",AD7=""),"",SUM(Z7,AA7,AB7,AC7,AD7))</f>
        <v>110</v>
      </c>
      <c r="CR7" s="22">
        <f>IFERROR(IF(CQ7="","",ROUNDUP(CQ7*20%,0)),"")</f>
        <v>22</v>
      </c>
      <c r="CS7" s="14">
        <f>IF(AND(AG7="",AH7="",AI7="",AK7=""),"",SUM(AG7,AH7,AI7,AJ7,AK7))</f>
        <v>104</v>
      </c>
      <c r="CT7" s="22">
        <f>IFERROR(IF(CS7="","",ROUNDUP(CS7*20%,0)),"")</f>
        <v>21</v>
      </c>
      <c r="CU7" s="14" t="e">
        <f>IF(AND(#REF!="",#REF!="",#REF!="",#REF!=""),"",SUM(#REF!,#REF!,#REF!,#REF!,#REF!))</f>
        <v>#REF!</v>
      </c>
      <c r="CV7" s="22" t="str">
        <f>IFERROR(IF(CU7="","",ROUNDUP(CU7*20%,0)),"")</f>
        <v/>
      </c>
      <c r="CW7" s="22"/>
      <c r="CX7" s="22"/>
    </row>
    <row r="8" spans="1:107" ht="24.75" customHeight="1">
      <c r="A8" s="233">
        <v>2</v>
      </c>
      <c r="B8" s="234">
        <v>4</v>
      </c>
      <c r="C8" s="235" t="s">
        <v>3</v>
      </c>
      <c r="D8" s="236">
        <v>944</v>
      </c>
      <c r="E8" s="237">
        <v>42005</v>
      </c>
      <c r="F8" s="238" t="s">
        <v>142</v>
      </c>
      <c r="G8" s="238" t="s">
        <v>143</v>
      </c>
      <c r="H8" s="239" t="s">
        <v>12</v>
      </c>
      <c r="I8" s="240">
        <v>402</v>
      </c>
      <c r="J8" s="241" t="s">
        <v>6</v>
      </c>
      <c r="K8" s="242" t="s">
        <v>5</v>
      </c>
      <c r="L8" s="11">
        <v>15</v>
      </c>
      <c r="M8" s="7">
        <v>18</v>
      </c>
      <c r="N8" s="7">
        <v>14</v>
      </c>
      <c r="O8" s="7">
        <v>25</v>
      </c>
      <c r="P8" s="30">
        <v>35</v>
      </c>
      <c r="Q8" s="32">
        <v>27</v>
      </c>
      <c r="R8" s="371">
        <v>37</v>
      </c>
      <c r="S8" s="476">
        <v>16</v>
      </c>
      <c r="T8" s="477">
        <v>19</v>
      </c>
      <c r="U8" s="7">
        <v>17</v>
      </c>
      <c r="V8" s="7">
        <v>26</v>
      </c>
      <c r="W8" s="34">
        <v>36</v>
      </c>
      <c r="X8" s="32">
        <v>24</v>
      </c>
      <c r="Y8" s="371">
        <v>38</v>
      </c>
      <c r="Z8" s="11">
        <v>12</v>
      </c>
      <c r="AA8" s="7">
        <v>18</v>
      </c>
      <c r="AB8" s="7">
        <v>20</v>
      </c>
      <c r="AC8" s="7">
        <v>29</v>
      </c>
      <c r="AD8" s="30">
        <v>31</v>
      </c>
      <c r="AE8" s="32">
        <v>21</v>
      </c>
      <c r="AF8" s="7">
        <v>37</v>
      </c>
      <c r="AG8" s="478">
        <v>13</v>
      </c>
      <c r="AH8" s="32">
        <v>14</v>
      </c>
      <c r="AI8" s="32">
        <v>15</v>
      </c>
      <c r="AJ8" s="32">
        <v>26</v>
      </c>
      <c r="AK8" s="32">
        <v>36</v>
      </c>
      <c r="AL8" s="32">
        <v>27</v>
      </c>
      <c r="AM8" s="62">
        <v>37</v>
      </c>
      <c r="AN8" s="11">
        <v>17</v>
      </c>
      <c r="AO8" s="7">
        <v>18</v>
      </c>
      <c r="AP8" s="7">
        <v>19</v>
      </c>
      <c r="AQ8" s="7">
        <v>20</v>
      </c>
      <c r="AR8" s="7">
        <v>45</v>
      </c>
      <c r="AS8" s="7">
        <v>19</v>
      </c>
      <c r="AT8" s="371">
        <v>48</v>
      </c>
      <c r="AU8" s="11">
        <v>18</v>
      </c>
      <c r="AV8" s="7">
        <v>19</v>
      </c>
      <c r="AW8" s="7">
        <v>20</v>
      </c>
      <c r="AX8" s="7">
        <v>68</v>
      </c>
      <c r="AY8" s="7" t="s">
        <v>239</v>
      </c>
      <c r="AZ8" s="7">
        <v>66</v>
      </c>
      <c r="BA8" s="371" t="s">
        <v>239</v>
      </c>
      <c r="BB8" s="11">
        <v>18</v>
      </c>
      <c r="BC8" s="7">
        <v>15</v>
      </c>
      <c r="BD8" s="7">
        <v>14</v>
      </c>
      <c r="BE8" s="7">
        <v>14</v>
      </c>
      <c r="BF8" s="7">
        <v>15</v>
      </c>
      <c r="BG8" s="478">
        <v>11</v>
      </c>
      <c r="BH8" s="11">
        <v>20</v>
      </c>
      <c r="BI8" s="7">
        <v>15</v>
      </c>
      <c r="BJ8" s="7">
        <v>14</v>
      </c>
      <c r="BK8" s="7">
        <v>19</v>
      </c>
      <c r="BL8" s="11">
        <v>20</v>
      </c>
      <c r="BM8" s="7">
        <v>19</v>
      </c>
      <c r="BN8" s="7">
        <v>14</v>
      </c>
      <c r="BO8" s="7">
        <v>12</v>
      </c>
      <c r="BP8" s="371">
        <v>15</v>
      </c>
      <c r="BQ8" s="11">
        <v>330</v>
      </c>
      <c r="BR8" s="62">
        <v>300</v>
      </c>
      <c r="BS8" s="1"/>
      <c r="BT8" s="615" t="s">
        <v>221</v>
      </c>
      <c r="BU8" s="615"/>
      <c r="BV8" s="615"/>
      <c r="BW8" s="1"/>
      <c r="CI8" s="14"/>
      <c r="CJ8" s="14">
        <f t="shared" ref="CJ8:CJ71" si="0">IF(I8="","",I8)</f>
        <v>402</v>
      </c>
      <c r="CK8" s="22">
        <f t="shared" ref="CK8:CK71" si="1">IF(AND(L8="",M8="",N8="",P8=""),"",SUM(L8,M8,N8,O8,P8))</f>
        <v>107</v>
      </c>
      <c r="CL8" s="22">
        <f t="shared" ref="CL8:CL71" si="2">IFERROR(IF(CK8="","",ROUNDUP(CK8*20%,0)),"")</f>
        <v>22</v>
      </c>
      <c r="CM8" s="14">
        <f t="shared" ref="CM8:CM71" si="3">IF(AND(S8="",T8="",U8="",W8=""),"",SUM(S8,T8,U8,V8,W8))</f>
        <v>114</v>
      </c>
      <c r="CN8" s="22">
        <f t="shared" ref="CN8:CN71" si="4">IFERROR(IF(CM8="","",ROUNDUP(CM8*20%,0)),"")</f>
        <v>23</v>
      </c>
      <c r="CO8" s="14" t="e">
        <f>IF(AND(#REF!="",#REF!="",#REF!="",#REF!=""),"",SUM(#REF!,#REF!,#REF!,#REF!,#REF!))</f>
        <v>#REF!</v>
      </c>
      <c r="CP8" s="22" t="str">
        <f t="shared" ref="CP8:CP71" si="5">IFERROR(IF(CO8="","",ROUNDUP(CO8*20%,0)),"")</f>
        <v/>
      </c>
      <c r="CQ8" s="14">
        <f t="shared" ref="CQ8:CQ71" si="6">IF(AND(Z8="",AA8="",AB8="",AD8=""),"",SUM(Z8,AA8,AB8,AC8,AD8))</f>
        <v>110</v>
      </c>
      <c r="CR8" s="22">
        <f t="shared" ref="CR8:CR71" si="7">IFERROR(IF(CQ8="","",ROUNDUP(CQ8*20%,0)),"")</f>
        <v>22</v>
      </c>
      <c r="CS8" s="14">
        <f t="shared" ref="CS8:CS71" si="8">IF(AND(AG8="",AH8="",AI8="",AK8=""),"",SUM(AG8,AH8,AI8,AJ8,AK8))</f>
        <v>104</v>
      </c>
      <c r="CT8" s="22">
        <f t="shared" ref="CT8:CT71" si="9">IFERROR(IF(CS8="","",ROUNDUP(CS8*20%,0)),"")</f>
        <v>21</v>
      </c>
      <c r="CU8" s="14" t="e">
        <f>IF(AND(#REF!="",#REF!="",#REF!="",#REF!=""),"",SUM(#REF!,#REF!,#REF!,#REF!,#REF!))</f>
        <v>#REF!</v>
      </c>
      <c r="CV8" s="22" t="str">
        <f t="shared" ref="CV8:CV71" si="10">IFERROR(IF(CU8="","",ROUNDUP(CU8*20%,0)),"")</f>
        <v/>
      </c>
      <c r="CW8" s="22"/>
      <c r="CX8" s="22"/>
    </row>
    <row r="9" spans="1:107" ht="24.75" customHeight="1">
      <c r="A9" s="233">
        <v>3</v>
      </c>
      <c r="B9" s="234">
        <v>4</v>
      </c>
      <c r="C9" s="235" t="s">
        <v>3</v>
      </c>
      <c r="D9" s="236">
        <v>934</v>
      </c>
      <c r="E9" s="237">
        <v>42348</v>
      </c>
      <c r="F9" s="238" t="s">
        <v>144</v>
      </c>
      <c r="G9" s="238" t="s">
        <v>145</v>
      </c>
      <c r="H9" s="239" t="s">
        <v>146</v>
      </c>
      <c r="I9" s="240">
        <v>403</v>
      </c>
      <c r="J9" s="241" t="s">
        <v>6</v>
      </c>
      <c r="K9" s="242" t="s">
        <v>5</v>
      </c>
      <c r="L9" s="11">
        <v>15</v>
      </c>
      <c r="M9" s="7">
        <v>18</v>
      </c>
      <c r="N9" s="7">
        <v>14</v>
      </c>
      <c r="O9" s="7">
        <v>25</v>
      </c>
      <c r="P9" s="30">
        <v>35</v>
      </c>
      <c r="Q9" s="32">
        <v>27</v>
      </c>
      <c r="R9" s="371">
        <v>37</v>
      </c>
      <c r="S9" s="476">
        <v>16</v>
      </c>
      <c r="T9" s="477">
        <v>19</v>
      </c>
      <c r="U9" s="7">
        <v>17</v>
      </c>
      <c r="V9" s="7">
        <v>26</v>
      </c>
      <c r="W9" s="34">
        <v>36</v>
      </c>
      <c r="X9" s="32">
        <v>24</v>
      </c>
      <c r="Y9" s="371">
        <v>38</v>
      </c>
      <c r="Z9" s="11">
        <v>12</v>
      </c>
      <c r="AA9" s="7">
        <v>18</v>
      </c>
      <c r="AB9" s="7">
        <v>20</v>
      </c>
      <c r="AC9" s="7">
        <v>29</v>
      </c>
      <c r="AD9" s="30">
        <v>31</v>
      </c>
      <c r="AE9" s="32">
        <v>21</v>
      </c>
      <c r="AF9" s="7">
        <v>37</v>
      </c>
      <c r="AG9" s="478">
        <v>13</v>
      </c>
      <c r="AH9" s="32">
        <v>14</v>
      </c>
      <c r="AI9" s="32">
        <v>15</v>
      </c>
      <c r="AJ9" s="32">
        <v>26</v>
      </c>
      <c r="AK9" s="32">
        <v>36</v>
      </c>
      <c r="AL9" s="32">
        <v>27</v>
      </c>
      <c r="AM9" s="62">
        <v>37</v>
      </c>
      <c r="AN9" s="11">
        <v>17</v>
      </c>
      <c r="AO9" s="7">
        <v>18</v>
      </c>
      <c r="AP9" s="7">
        <v>19</v>
      </c>
      <c r="AQ9" s="7">
        <v>20</v>
      </c>
      <c r="AR9" s="7">
        <v>45</v>
      </c>
      <c r="AS9" s="7">
        <v>19</v>
      </c>
      <c r="AT9" s="371">
        <v>48</v>
      </c>
      <c r="AU9" s="11">
        <v>18</v>
      </c>
      <c r="AV9" s="7">
        <v>19</v>
      </c>
      <c r="AW9" s="7">
        <v>20</v>
      </c>
      <c r="AX9" s="7">
        <v>68</v>
      </c>
      <c r="AY9" s="7" t="s">
        <v>239</v>
      </c>
      <c r="AZ9" s="7">
        <v>66</v>
      </c>
      <c r="BA9" s="371" t="s">
        <v>239</v>
      </c>
      <c r="BB9" s="11">
        <v>17</v>
      </c>
      <c r="BC9" s="7">
        <v>18</v>
      </c>
      <c r="BD9" s="7">
        <v>14</v>
      </c>
      <c r="BE9" s="7">
        <v>18</v>
      </c>
      <c r="BF9" s="7">
        <v>14</v>
      </c>
      <c r="BG9" s="478">
        <v>11</v>
      </c>
      <c r="BH9" s="11">
        <v>20</v>
      </c>
      <c r="BI9" s="7">
        <v>15</v>
      </c>
      <c r="BJ9" s="7">
        <v>14</v>
      </c>
      <c r="BK9" s="7">
        <v>18</v>
      </c>
      <c r="BL9" s="11">
        <v>20</v>
      </c>
      <c r="BM9" s="7">
        <v>19</v>
      </c>
      <c r="BN9" s="7">
        <v>14</v>
      </c>
      <c r="BO9" s="7">
        <v>10</v>
      </c>
      <c r="BP9" s="371">
        <v>14</v>
      </c>
      <c r="BQ9" s="11">
        <v>340</v>
      </c>
      <c r="BR9" s="62">
        <v>290</v>
      </c>
      <c r="BS9" s="1"/>
      <c r="BT9" s="1"/>
      <c r="BU9" s="1"/>
      <c r="BV9" s="1"/>
      <c r="BW9" s="1"/>
      <c r="CI9" s="14"/>
      <c r="CJ9" s="14">
        <f t="shared" si="0"/>
        <v>403</v>
      </c>
      <c r="CK9" s="22">
        <f t="shared" si="1"/>
        <v>107</v>
      </c>
      <c r="CL9" s="22">
        <f t="shared" si="2"/>
        <v>22</v>
      </c>
      <c r="CM9" s="14">
        <f t="shared" si="3"/>
        <v>114</v>
      </c>
      <c r="CN9" s="22">
        <f t="shared" si="4"/>
        <v>23</v>
      </c>
      <c r="CO9" s="14" t="e">
        <f>IF(AND(#REF!="",#REF!="",#REF!="",#REF!=""),"",SUM(#REF!,#REF!,#REF!,#REF!,#REF!))</f>
        <v>#REF!</v>
      </c>
      <c r="CP9" s="22" t="str">
        <f t="shared" si="5"/>
        <v/>
      </c>
      <c r="CQ9" s="14">
        <f t="shared" si="6"/>
        <v>110</v>
      </c>
      <c r="CR9" s="22">
        <f t="shared" si="7"/>
        <v>22</v>
      </c>
      <c r="CS9" s="14">
        <f t="shared" si="8"/>
        <v>104</v>
      </c>
      <c r="CT9" s="22">
        <f t="shared" si="9"/>
        <v>21</v>
      </c>
      <c r="CU9" s="14" t="e">
        <f>IF(AND(#REF!="",#REF!="",#REF!="",#REF!=""),"",SUM(#REF!,#REF!,#REF!,#REF!,#REF!))</f>
        <v>#REF!</v>
      </c>
      <c r="CV9" s="22" t="str">
        <f t="shared" si="10"/>
        <v/>
      </c>
      <c r="CW9" s="22"/>
      <c r="CX9" s="22"/>
    </row>
    <row r="10" spans="1:107" ht="24.75" customHeight="1">
      <c r="A10" s="233">
        <v>4</v>
      </c>
      <c r="B10" s="234">
        <v>4</v>
      </c>
      <c r="C10" s="235" t="s">
        <v>3</v>
      </c>
      <c r="D10" s="236">
        <v>926</v>
      </c>
      <c r="E10" s="237">
        <v>42491</v>
      </c>
      <c r="F10" s="238" t="s">
        <v>147</v>
      </c>
      <c r="G10" s="238" t="s">
        <v>148</v>
      </c>
      <c r="H10" s="239" t="s">
        <v>17</v>
      </c>
      <c r="I10" s="240">
        <v>404</v>
      </c>
      <c r="J10" s="241" t="s">
        <v>6</v>
      </c>
      <c r="K10" s="242" t="s">
        <v>5</v>
      </c>
      <c r="L10" s="11">
        <v>15</v>
      </c>
      <c r="M10" s="7">
        <v>18</v>
      </c>
      <c r="N10" s="7">
        <v>14</v>
      </c>
      <c r="O10" s="7">
        <v>25</v>
      </c>
      <c r="P10" s="30">
        <v>35</v>
      </c>
      <c r="Q10" s="32">
        <v>27</v>
      </c>
      <c r="R10" s="371">
        <v>37</v>
      </c>
      <c r="S10" s="476">
        <v>16</v>
      </c>
      <c r="T10" s="477">
        <v>19</v>
      </c>
      <c r="U10" s="7">
        <v>17</v>
      </c>
      <c r="V10" s="7">
        <v>26</v>
      </c>
      <c r="W10" s="34">
        <v>36</v>
      </c>
      <c r="X10" s="32">
        <v>24</v>
      </c>
      <c r="Y10" s="371">
        <v>38</v>
      </c>
      <c r="Z10" s="11">
        <v>12</v>
      </c>
      <c r="AA10" s="7">
        <v>18</v>
      </c>
      <c r="AB10" s="7">
        <v>20</v>
      </c>
      <c r="AC10" s="7">
        <v>29</v>
      </c>
      <c r="AD10" s="30">
        <v>31</v>
      </c>
      <c r="AE10" s="32">
        <v>21</v>
      </c>
      <c r="AF10" s="7">
        <v>37</v>
      </c>
      <c r="AG10" s="478">
        <v>13</v>
      </c>
      <c r="AH10" s="32">
        <v>14</v>
      </c>
      <c r="AI10" s="32">
        <v>15</v>
      </c>
      <c r="AJ10" s="32">
        <v>26</v>
      </c>
      <c r="AK10" s="32">
        <v>36</v>
      </c>
      <c r="AL10" s="32">
        <v>27</v>
      </c>
      <c r="AM10" s="62">
        <v>37</v>
      </c>
      <c r="AN10" s="11">
        <v>17</v>
      </c>
      <c r="AO10" s="7">
        <v>18</v>
      </c>
      <c r="AP10" s="7">
        <v>19</v>
      </c>
      <c r="AQ10" s="7">
        <v>20</v>
      </c>
      <c r="AR10" s="7">
        <v>45</v>
      </c>
      <c r="AS10" s="7">
        <v>19</v>
      </c>
      <c r="AT10" s="371">
        <v>48</v>
      </c>
      <c r="AU10" s="11">
        <v>18</v>
      </c>
      <c r="AV10" s="7">
        <v>19</v>
      </c>
      <c r="AW10" s="7">
        <v>20</v>
      </c>
      <c r="AX10" s="7">
        <v>68</v>
      </c>
      <c r="AY10" s="7" t="s">
        <v>239</v>
      </c>
      <c r="AZ10" s="7">
        <v>66</v>
      </c>
      <c r="BA10" s="371" t="s">
        <v>239</v>
      </c>
      <c r="BB10" s="11">
        <v>18</v>
      </c>
      <c r="BC10" s="7">
        <v>17</v>
      </c>
      <c r="BD10" s="7">
        <v>15</v>
      </c>
      <c r="BE10" s="7">
        <v>19</v>
      </c>
      <c r="BF10" s="7">
        <v>16</v>
      </c>
      <c r="BG10" s="478">
        <v>11</v>
      </c>
      <c r="BH10" s="11">
        <v>20</v>
      </c>
      <c r="BI10" s="7">
        <v>15</v>
      </c>
      <c r="BJ10" s="7">
        <v>14</v>
      </c>
      <c r="BK10" s="7">
        <v>17</v>
      </c>
      <c r="BL10" s="11">
        <v>20</v>
      </c>
      <c r="BM10" s="7">
        <v>19</v>
      </c>
      <c r="BN10" s="7">
        <v>14</v>
      </c>
      <c r="BO10" s="7">
        <v>10</v>
      </c>
      <c r="BP10" s="371">
        <v>15</v>
      </c>
      <c r="BQ10" s="11">
        <v>350</v>
      </c>
      <c r="BR10" s="62">
        <v>280</v>
      </c>
      <c r="BS10" s="1"/>
      <c r="BT10" s="629" t="s">
        <v>0</v>
      </c>
      <c r="BU10" s="630"/>
      <c r="BV10" s="630"/>
      <c r="BW10" s="1"/>
      <c r="CI10" s="14"/>
      <c r="CJ10" s="14">
        <f t="shared" si="0"/>
        <v>404</v>
      </c>
      <c r="CK10" s="22">
        <f t="shared" si="1"/>
        <v>107</v>
      </c>
      <c r="CL10" s="22">
        <f t="shared" si="2"/>
        <v>22</v>
      </c>
      <c r="CM10" s="14">
        <f t="shared" si="3"/>
        <v>114</v>
      </c>
      <c r="CN10" s="22">
        <f t="shared" si="4"/>
        <v>23</v>
      </c>
      <c r="CO10" s="14" t="e">
        <f>IF(AND(#REF!="",#REF!="",#REF!="",#REF!=""),"",SUM(#REF!,#REF!,#REF!,#REF!,#REF!))</f>
        <v>#REF!</v>
      </c>
      <c r="CP10" s="22" t="str">
        <f t="shared" si="5"/>
        <v/>
      </c>
      <c r="CQ10" s="14">
        <f t="shared" si="6"/>
        <v>110</v>
      </c>
      <c r="CR10" s="22">
        <f t="shared" si="7"/>
        <v>22</v>
      </c>
      <c r="CS10" s="14">
        <f t="shared" si="8"/>
        <v>104</v>
      </c>
      <c r="CT10" s="22">
        <f t="shared" si="9"/>
        <v>21</v>
      </c>
      <c r="CU10" s="14" t="e">
        <f>IF(AND(#REF!="",#REF!="",#REF!="",#REF!=""),"",SUM(#REF!,#REF!,#REF!,#REF!,#REF!))</f>
        <v>#REF!</v>
      </c>
      <c r="CV10" s="22" t="str">
        <f t="shared" si="10"/>
        <v/>
      </c>
      <c r="CW10" s="22"/>
      <c r="CX10" s="22"/>
    </row>
    <row r="11" spans="1:107" ht="24.75" customHeight="1">
      <c r="A11" s="233">
        <v>5</v>
      </c>
      <c r="B11" s="234">
        <v>4</v>
      </c>
      <c r="C11" s="235" t="s">
        <v>3</v>
      </c>
      <c r="D11" s="236">
        <v>951</v>
      </c>
      <c r="E11" s="237" t="s">
        <v>53</v>
      </c>
      <c r="F11" s="238" t="s">
        <v>149</v>
      </c>
      <c r="G11" s="238" t="s">
        <v>27</v>
      </c>
      <c r="H11" s="239" t="s">
        <v>19</v>
      </c>
      <c r="I11" s="240">
        <v>405</v>
      </c>
      <c r="J11" s="241" t="s">
        <v>6</v>
      </c>
      <c r="K11" s="242" t="s">
        <v>5</v>
      </c>
      <c r="L11" s="11">
        <v>15</v>
      </c>
      <c r="M11" s="7">
        <v>18</v>
      </c>
      <c r="N11" s="7">
        <v>14</v>
      </c>
      <c r="O11" s="7">
        <v>25</v>
      </c>
      <c r="P11" s="30">
        <v>35</v>
      </c>
      <c r="Q11" s="32">
        <v>27</v>
      </c>
      <c r="R11" s="371">
        <v>37</v>
      </c>
      <c r="S11" s="476">
        <v>16</v>
      </c>
      <c r="T11" s="477">
        <v>19</v>
      </c>
      <c r="U11" s="7">
        <v>17</v>
      </c>
      <c r="V11" s="7">
        <v>26</v>
      </c>
      <c r="W11" s="34">
        <v>36</v>
      </c>
      <c r="X11" s="32">
        <v>24</v>
      </c>
      <c r="Y11" s="371">
        <v>38</v>
      </c>
      <c r="Z11" s="11">
        <v>12</v>
      </c>
      <c r="AA11" s="7">
        <v>18</v>
      </c>
      <c r="AB11" s="7">
        <v>20</v>
      </c>
      <c r="AC11" s="7">
        <v>29</v>
      </c>
      <c r="AD11" s="30">
        <v>31</v>
      </c>
      <c r="AE11" s="32">
        <v>21</v>
      </c>
      <c r="AF11" s="7">
        <v>37</v>
      </c>
      <c r="AG11" s="478">
        <v>13</v>
      </c>
      <c r="AH11" s="32">
        <v>14</v>
      </c>
      <c r="AI11" s="32">
        <v>15</v>
      </c>
      <c r="AJ11" s="32">
        <v>26</v>
      </c>
      <c r="AK11" s="32">
        <v>36</v>
      </c>
      <c r="AL11" s="32">
        <v>27</v>
      </c>
      <c r="AM11" s="62">
        <v>37</v>
      </c>
      <c r="AN11" s="11">
        <v>17</v>
      </c>
      <c r="AO11" s="7">
        <v>18</v>
      </c>
      <c r="AP11" s="7">
        <v>19</v>
      </c>
      <c r="AQ11" s="7">
        <v>20</v>
      </c>
      <c r="AR11" s="7">
        <v>45</v>
      </c>
      <c r="AS11" s="7">
        <v>19</v>
      </c>
      <c r="AT11" s="371">
        <v>48</v>
      </c>
      <c r="AU11" s="11">
        <v>18</v>
      </c>
      <c r="AV11" s="7">
        <v>19</v>
      </c>
      <c r="AW11" s="7">
        <v>20</v>
      </c>
      <c r="AX11" s="7">
        <v>68</v>
      </c>
      <c r="AY11" s="7" t="s">
        <v>239</v>
      </c>
      <c r="AZ11" s="7">
        <v>66</v>
      </c>
      <c r="BA11" s="371" t="s">
        <v>239</v>
      </c>
      <c r="BB11" s="11">
        <v>19</v>
      </c>
      <c r="BC11" s="7">
        <v>14</v>
      </c>
      <c r="BD11" s="7">
        <v>16</v>
      </c>
      <c r="BE11" s="7">
        <v>14</v>
      </c>
      <c r="BF11" s="7">
        <v>17</v>
      </c>
      <c r="BG11" s="478">
        <v>11</v>
      </c>
      <c r="BH11" s="11">
        <v>20</v>
      </c>
      <c r="BI11" s="7">
        <v>15</v>
      </c>
      <c r="BJ11" s="7">
        <v>14</v>
      </c>
      <c r="BK11" s="7">
        <v>16</v>
      </c>
      <c r="BL11" s="11">
        <v>20</v>
      </c>
      <c r="BM11" s="7">
        <v>19</v>
      </c>
      <c r="BN11" s="7">
        <v>15</v>
      </c>
      <c r="BO11" s="7">
        <v>10</v>
      </c>
      <c r="BP11" s="371">
        <v>15</v>
      </c>
      <c r="BQ11" s="11">
        <v>340</v>
      </c>
      <c r="BR11" s="62">
        <v>270</v>
      </c>
      <c r="BS11" s="1"/>
      <c r="BT11" s="629"/>
      <c r="BU11" s="630"/>
      <c r="BV11" s="630"/>
      <c r="BW11" s="1"/>
      <c r="CI11" s="14"/>
      <c r="CJ11" s="14">
        <f t="shared" si="0"/>
        <v>405</v>
      </c>
      <c r="CK11" s="22">
        <f t="shared" si="1"/>
        <v>107</v>
      </c>
      <c r="CL11" s="22">
        <f t="shared" si="2"/>
        <v>22</v>
      </c>
      <c r="CM11" s="14">
        <f t="shared" si="3"/>
        <v>114</v>
      </c>
      <c r="CN11" s="22">
        <f t="shared" si="4"/>
        <v>23</v>
      </c>
      <c r="CO11" s="14" t="e">
        <f>IF(AND(#REF!="",#REF!="",#REF!="",#REF!=""),"",SUM(#REF!,#REF!,#REF!,#REF!,#REF!))</f>
        <v>#REF!</v>
      </c>
      <c r="CP11" s="22" t="str">
        <f t="shared" si="5"/>
        <v/>
      </c>
      <c r="CQ11" s="14">
        <f t="shared" si="6"/>
        <v>110</v>
      </c>
      <c r="CR11" s="22">
        <f t="shared" si="7"/>
        <v>22</v>
      </c>
      <c r="CS11" s="14">
        <f t="shared" si="8"/>
        <v>104</v>
      </c>
      <c r="CT11" s="22">
        <f t="shared" si="9"/>
        <v>21</v>
      </c>
      <c r="CU11" s="14" t="e">
        <f>IF(AND(#REF!="",#REF!="",#REF!="",#REF!=""),"",SUM(#REF!,#REF!,#REF!,#REF!,#REF!))</f>
        <v>#REF!</v>
      </c>
      <c r="CV11" s="22" t="str">
        <f t="shared" si="10"/>
        <v/>
      </c>
      <c r="CW11" s="22"/>
      <c r="CX11" s="22"/>
    </row>
    <row r="12" spans="1:107" ht="24.75" customHeight="1">
      <c r="A12" s="233">
        <v>6</v>
      </c>
      <c r="B12" s="234">
        <v>4</v>
      </c>
      <c r="C12" s="235" t="s">
        <v>3</v>
      </c>
      <c r="D12" s="236">
        <v>939</v>
      </c>
      <c r="E12" s="237" t="s">
        <v>54</v>
      </c>
      <c r="F12" s="238" t="s">
        <v>150</v>
      </c>
      <c r="G12" s="238" t="s">
        <v>151</v>
      </c>
      <c r="H12" s="239" t="s">
        <v>152</v>
      </c>
      <c r="I12" s="240">
        <v>406</v>
      </c>
      <c r="J12" s="241" t="s">
        <v>4</v>
      </c>
      <c r="K12" s="242" t="s">
        <v>5</v>
      </c>
      <c r="L12" s="11">
        <v>15</v>
      </c>
      <c r="M12" s="7">
        <v>18</v>
      </c>
      <c r="N12" s="7">
        <v>14</v>
      </c>
      <c r="O12" s="7">
        <v>25</v>
      </c>
      <c r="P12" s="30">
        <v>35</v>
      </c>
      <c r="Q12" s="32">
        <v>27</v>
      </c>
      <c r="R12" s="371">
        <v>37</v>
      </c>
      <c r="S12" s="476">
        <v>16</v>
      </c>
      <c r="T12" s="477">
        <v>19</v>
      </c>
      <c r="U12" s="7">
        <v>17</v>
      </c>
      <c r="V12" s="7">
        <v>26</v>
      </c>
      <c r="W12" s="34">
        <v>36</v>
      </c>
      <c r="X12" s="32">
        <v>24</v>
      </c>
      <c r="Y12" s="371">
        <v>38</v>
      </c>
      <c r="Z12" s="11">
        <v>12</v>
      </c>
      <c r="AA12" s="7">
        <v>18</v>
      </c>
      <c r="AB12" s="7">
        <v>20</v>
      </c>
      <c r="AC12" s="7">
        <v>29</v>
      </c>
      <c r="AD12" s="30">
        <v>31</v>
      </c>
      <c r="AE12" s="32">
        <v>21</v>
      </c>
      <c r="AF12" s="7">
        <v>37</v>
      </c>
      <c r="AG12" s="478">
        <v>13</v>
      </c>
      <c r="AH12" s="32">
        <v>14</v>
      </c>
      <c r="AI12" s="32">
        <v>15</v>
      </c>
      <c r="AJ12" s="32">
        <v>26</v>
      </c>
      <c r="AK12" s="32">
        <v>36</v>
      </c>
      <c r="AL12" s="32">
        <v>27</v>
      </c>
      <c r="AM12" s="62">
        <v>37</v>
      </c>
      <c r="AN12" s="11">
        <v>17</v>
      </c>
      <c r="AO12" s="7">
        <v>18</v>
      </c>
      <c r="AP12" s="7">
        <v>19</v>
      </c>
      <c r="AQ12" s="7">
        <v>20</v>
      </c>
      <c r="AR12" s="7">
        <v>45</v>
      </c>
      <c r="AS12" s="7">
        <v>19</v>
      </c>
      <c r="AT12" s="371">
        <v>48</v>
      </c>
      <c r="AU12" s="11">
        <v>18</v>
      </c>
      <c r="AV12" s="7">
        <v>19</v>
      </c>
      <c r="AW12" s="7">
        <v>20</v>
      </c>
      <c r="AX12" s="7">
        <v>68</v>
      </c>
      <c r="AY12" s="7" t="s">
        <v>239</v>
      </c>
      <c r="AZ12" s="7">
        <v>66</v>
      </c>
      <c r="BA12" s="371" t="s">
        <v>239</v>
      </c>
      <c r="BB12" s="11">
        <v>17</v>
      </c>
      <c r="BC12" s="7">
        <v>15</v>
      </c>
      <c r="BD12" s="7">
        <v>14</v>
      </c>
      <c r="BE12" s="7">
        <v>14</v>
      </c>
      <c r="BF12" s="7">
        <v>18</v>
      </c>
      <c r="BG12" s="478">
        <v>12</v>
      </c>
      <c r="BH12" s="11">
        <v>20</v>
      </c>
      <c r="BI12" s="7">
        <v>15</v>
      </c>
      <c r="BJ12" s="7">
        <v>14</v>
      </c>
      <c r="BK12" s="7">
        <v>14</v>
      </c>
      <c r="BL12" s="11">
        <v>20</v>
      </c>
      <c r="BM12" s="7">
        <v>19</v>
      </c>
      <c r="BN12" s="7">
        <v>16</v>
      </c>
      <c r="BO12" s="7">
        <v>10</v>
      </c>
      <c r="BP12" s="371">
        <v>15</v>
      </c>
      <c r="BQ12" s="11">
        <v>340</v>
      </c>
      <c r="BR12" s="62">
        <v>330</v>
      </c>
      <c r="BS12" s="1"/>
      <c r="BT12" s="618" t="s">
        <v>1</v>
      </c>
      <c r="BU12" s="619"/>
      <c r="BV12" s="619"/>
      <c r="BW12" s="1"/>
      <c r="CI12" s="14"/>
      <c r="CJ12" s="14">
        <f t="shared" si="0"/>
        <v>406</v>
      </c>
      <c r="CK12" s="22">
        <f t="shared" si="1"/>
        <v>107</v>
      </c>
      <c r="CL12" s="22">
        <f t="shared" si="2"/>
        <v>22</v>
      </c>
      <c r="CM12" s="14">
        <f t="shared" si="3"/>
        <v>114</v>
      </c>
      <c r="CN12" s="22">
        <f t="shared" si="4"/>
        <v>23</v>
      </c>
      <c r="CO12" s="14" t="e">
        <f>IF(AND(#REF!="",#REF!="",#REF!="",#REF!=""),"",SUM(#REF!,#REF!,#REF!,#REF!,#REF!))</f>
        <v>#REF!</v>
      </c>
      <c r="CP12" s="22" t="str">
        <f t="shared" si="5"/>
        <v/>
      </c>
      <c r="CQ12" s="14">
        <f t="shared" si="6"/>
        <v>110</v>
      </c>
      <c r="CR12" s="22">
        <f t="shared" si="7"/>
        <v>22</v>
      </c>
      <c r="CS12" s="14">
        <f t="shared" si="8"/>
        <v>104</v>
      </c>
      <c r="CT12" s="22">
        <f t="shared" si="9"/>
        <v>21</v>
      </c>
      <c r="CU12" s="14" t="e">
        <f>IF(AND(#REF!="",#REF!="",#REF!="",#REF!=""),"",SUM(#REF!,#REF!,#REF!,#REF!,#REF!))</f>
        <v>#REF!</v>
      </c>
      <c r="CV12" s="22" t="str">
        <f t="shared" si="10"/>
        <v/>
      </c>
      <c r="CW12" s="22"/>
      <c r="CX12" s="22"/>
    </row>
    <row r="13" spans="1:107" ht="24.75" customHeight="1">
      <c r="A13" s="233">
        <v>7</v>
      </c>
      <c r="B13" s="234">
        <v>4</v>
      </c>
      <c r="C13" s="235" t="s">
        <v>3</v>
      </c>
      <c r="D13" s="236">
        <v>942</v>
      </c>
      <c r="E13" s="237" t="s">
        <v>55</v>
      </c>
      <c r="F13" s="238" t="s">
        <v>153</v>
      </c>
      <c r="G13" s="238" t="s">
        <v>16</v>
      </c>
      <c r="H13" s="239" t="s">
        <v>154</v>
      </c>
      <c r="I13" s="240">
        <v>407</v>
      </c>
      <c r="J13" s="241" t="s">
        <v>6</v>
      </c>
      <c r="K13" s="242" t="s">
        <v>5</v>
      </c>
      <c r="L13" s="11">
        <v>15</v>
      </c>
      <c r="M13" s="7">
        <v>18</v>
      </c>
      <c r="N13" s="7">
        <v>14</v>
      </c>
      <c r="O13" s="7">
        <v>25</v>
      </c>
      <c r="P13" s="30">
        <v>35</v>
      </c>
      <c r="Q13" s="32">
        <v>27</v>
      </c>
      <c r="R13" s="371">
        <v>37</v>
      </c>
      <c r="S13" s="476">
        <v>16</v>
      </c>
      <c r="T13" s="477">
        <v>19</v>
      </c>
      <c r="U13" s="7">
        <v>17</v>
      </c>
      <c r="V13" s="7">
        <v>26</v>
      </c>
      <c r="W13" s="34">
        <v>36</v>
      </c>
      <c r="X13" s="32">
        <v>24</v>
      </c>
      <c r="Y13" s="371">
        <v>38</v>
      </c>
      <c r="Z13" s="11">
        <v>12</v>
      </c>
      <c r="AA13" s="7">
        <v>18</v>
      </c>
      <c r="AB13" s="7">
        <v>20</v>
      </c>
      <c r="AC13" s="7">
        <v>29</v>
      </c>
      <c r="AD13" s="30">
        <v>31</v>
      </c>
      <c r="AE13" s="32">
        <v>21</v>
      </c>
      <c r="AF13" s="7">
        <v>37</v>
      </c>
      <c r="AG13" s="478">
        <v>13</v>
      </c>
      <c r="AH13" s="32">
        <v>14</v>
      </c>
      <c r="AI13" s="32">
        <v>15</v>
      </c>
      <c r="AJ13" s="32">
        <v>26</v>
      </c>
      <c r="AK13" s="32">
        <v>36</v>
      </c>
      <c r="AL13" s="32">
        <v>27</v>
      </c>
      <c r="AM13" s="62">
        <v>37</v>
      </c>
      <c r="AN13" s="11">
        <v>17</v>
      </c>
      <c r="AO13" s="7">
        <v>18</v>
      </c>
      <c r="AP13" s="7">
        <v>19</v>
      </c>
      <c r="AQ13" s="7">
        <v>20</v>
      </c>
      <c r="AR13" s="7">
        <v>45</v>
      </c>
      <c r="AS13" s="7">
        <v>19</v>
      </c>
      <c r="AT13" s="371">
        <v>48</v>
      </c>
      <c r="AU13" s="11">
        <v>18</v>
      </c>
      <c r="AV13" s="7">
        <v>19</v>
      </c>
      <c r="AW13" s="7">
        <v>20</v>
      </c>
      <c r="AX13" s="7">
        <v>68</v>
      </c>
      <c r="AY13" s="7" t="s">
        <v>239</v>
      </c>
      <c r="AZ13" s="7">
        <v>66</v>
      </c>
      <c r="BA13" s="371" t="s">
        <v>239</v>
      </c>
      <c r="BB13" s="11">
        <v>18</v>
      </c>
      <c r="BC13" s="7">
        <v>16</v>
      </c>
      <c r="BD13" s="7">
        <v>16</v>
      </c>
      <c r="BE13" s="7">
        <v>14</v>
      </c>
      <c r="BF13" s="7">
        <v>19</v>
      </c>
      <c r="BG13" s="478">
        <v>13</v>
      </c>
      <c r="BH13" s="11">
        <v>20</v>
      </c>
      <c r="BI13" s="7">
        <v>15</v>
      </c>
      <c r="BJ13" s="7">
        <v>14</v>
      </c>
      <c r="BK13" s="7">
        <v>13</v>
      </c>
      <c r="BL13" s="11">
        <v>20</v>
      </c>
      <c r="BM13" s="7">
        <v>19</v>
      </c>
      <c r="BN13" s="7">
        <v>17</v>
      </c>
      <c r="BO13" s="7">
        <v>10</v>
      </c>
      <c r="BP13" s="371">
        <v>15</v>
      </c>
      <c r="BQ13" s="11">
        <v>350</v>
      </c>
      <c r="BR13" s="62">
        <v>320</v>
      </c>
      <c r="BS13" s="1"/>
      <c r="BT13" s="618"/>
      <c r="BU13" s="619"/>
      <c r="BV13" s="619"/>
      <c r="BW13" s="1"/>
      <c r="CI13" s="14"/>
      <c r="CJ13" s="14">
        <f t="shared" si="0"/>
        <v>407</v>
      </c>
      <c r="CK13" s="22">
        <f t="shared" si="1"/>
        <v>107</v>
      </c>
      <c r="CL13" s="22">
        <f t="shared" si="2"/>
        <v>22</v>
      </c>
      <c r="CM13" s="14">
        <f t="shared" si="3"/>
        <v>114</v>
      </c>
      <c r="CN13" s="22">
        <f t="shared" si="4"/>
        <v>23</v>
      </c>
      <c r="CO13" s="14" t="e">
        <f>IF(AND(#REF!="",#REF!="",#REF!="",#REF!=""),"",SUM(#REF!,#REF!,#REF!,#REF!,#REF!))</f>
        <v>#REF!</v>
      </c>
      <c r="CP13" s="22" t="str">
        <f t="shared" si="5"/>
        <v/>
      </c>
      <c r="CQ13" s="14">
        <f t="shared" si="6"/>
        <v>110</v>
      </c>
      <c r="CR13" s="22">
        <f t="shared" si="7"/>
        <v>22</v>
      </c>
      <c r="CS13" s="14">
        <f t="shared" si="8"/>
        <v>104</v>
      </c>
      <c r="CT13" s="22">
        <f t="shared" si="9"/>
        <v>21</v>
      </c>
      <c r="CU13" s="14" t="e">
        <f>IF(AND(#REF!="",#REF!="",#REF!="",#REF!=""),"",SUM(#REF!,#REF!,#REF!,#REF!,#REF!))</f>
        <v>#REF!</v>
      </c>
      <c r="CV13" s="22" t="str">
        <f t="shared" si="10"/>
        <v/>
      </c>
      <c r="CW13" s="22"/>
      <c r="CX13" s="22"/>
    </row>
    <row r="14" spans="1:107" ht="24.75" customHeight="1">
      <c r="A14" s="233">
        <v>8</v>
      </c>
      <c r="B14" s="234">
        <v>4</v>
      </c>
      <c r="C14" s="235" t="s">
        <v>3</v>
      </c>
      <c r="D14" s="236">
        <v>925</v>
      </c>
      <c r="E14" s="237" t="s">
        <v>56</v>
      </c>
      <c r="F14" s="238" t="s">
        <v>155</v>
      </c>
      <c r="G14" s="238" t="s">
        <v>156</v>
      </c>
      <c r="H14" s="239" t="s">
        <v>26</v>
      </c>
      <c r="I14" s="240">
        <v>408</v>
      </c>
      <c r="J14" s="241" t="s">
        <v>4</v>
      </c>
      <c r="K14" s="242" t="s">
        <v>5</v>
      </c>
      <c r="L14" s="11">
        <v>15</v>
      </c>
      <c r="M14" s="7">
        <v>18</v>
      </c>
      <c r="N14" s="7">
        <v>14</v>
      </c>
      <c r="O14" s="7">
        <v>25</v>
      </c>
      <c r="P14" s="30">
        <v>35</v>
      </c>
      <c r="Q14" s="32">
        <v>27</v>
      </c>
      <c r="R14" s="371">
        <v>37</v>
      </c>
      <c r="S14" s="476">
        <v>16</v>
      </c>
      <c r="T14" s="477">
        <v>19</v>
      </c>
      <c r="U14" s="7">
        <v>17</v>
      </c>
      <c r="V14" s="7">
        <v>26</v>
      </c>
      <c r="W14" s="34">
        <v>36</v>
      </c>
      <c r="X14" s="32">
        <v>24</v>
      </c>
      <c r="Y14" s="371">
        <v>38</v>
      </c>
      <c r="Z14" s="11">
        <v>12</v>
      </c>
      <c r="AA14" s="7">
        <v>18</v>
      </c>
      <c r="AB14" s="7">
        <v>20</v>
      </c>
      <c r="AC14" s="7">
        <v>29</v>
      </c>
      <c r="AD14" s="30">
        <v>31</v>
      </c>
      <c r="AE14" s="32">
        <v>21</v>
      </c>
      <c r="AF14" s="7">
        <v>37</v>
      </c>
      <c r="AG14" s="478">
        <v>13</v>
      </c>
      <c r="AH14" s="32">
        <v>14</v>
      </c>
      <c r="AI14" s="32">
        <v>15</v>
      </c>
      <c r="AJ14" s="32">
        <v>26</v>
      </c>
      <c r="AK14" s="32">
        <v>36</v>
      </c>
      <c r="AL14" s="32">
        <v>27</v>
      </c>
      <c r="AM14" s="62">
        <v>37</v>
      </c>
      <c r="AN14" s="11">
        <v>17</v>
      </c>
      <c r="AO14" s="7">
        <v>18</v>
      </c>
      <c r="AP14" s="7">
        <v>19</v>
      </c>
      <c r="AQ14" s="7">
        <v>20</v>
      </c>
      <c r="AR14" s="7">
        <v>45</v>
      </c>
      <c r="AS14" s="7">
        <v>19</v>
      </c>
      <c r="AT14" s="371">
        <v>48</v>
      </c>
      <c r="AU14" s="11">
        <v>18</v>
      </c>
      <c r="AV14" s="7">
        <v>19</v>
      </c>
      <c r="AW14" s="7">
        <v>20</v>
      </c>
      <c r="AX14" s="7">
        <v>68</v>
      </c>
      <c r="AY14" s="7" t="s">
        <v>239</v>
      </c>
      <c r="AZ14" s="7">
        <v>66</v>
      </c>
      <c r="BA14" s="371" t="s">
        <v>239</v>
      </c>
      <c r="BB14" s="11">
        <v>19</v>
      </c>
      <c r="BC14" s="7">
        <v>14</v>
      </c>
      <c r="BD14" s="7">
        <v>16</v>
      </c>
      <c r="BE14" s="7">
        <v>14</v>
      </c>
      <c r="BF14" s="7">
        <v>17</v>
      </c>
      <c r="BG14" s="478">
        <v>13</v>
      </c>
      <c r="BH14" s="11">
        <v>20</v>
      </c>
      <c r="BI14" s="7">
        <v>15</v>
      </c>
      <c r="BJ14" s="7">
        <v>14</v>
      </c>
      <c r="BK14" s="7">
        <v>12</v>
      </c>
      <c r="BL14" s="11">
        <v>20</v>
      </c>
      <c r="BM14" s="7">
        <v>19</v>
      </c>
      <c r="BN14" s="7">
        <v>18</v>
      </c>
      <c r="BO14" s="7">
        <v>10</v>
      </c>
      <c r="BP14" s="371">
        <v>15</v>
      </c>
      <c r="BQ14" s="11">
        <v>320</v>
      </c>
      <c r="BR14" s="62">
        <v>310</v>
      </c>
      <c r="BS14" s="1"/>
      <c r="BT14" s="616" t="s">
        <v>243</v>
      </c>
      <c r="BU14" s="617"/>
      <c r="BV14" s="617"/>
      <c r="BW14" s="1"/>
      <c r="CI14" s="14"/>
      <c r="CJ14" s="14">
        <f t="shared" si="0"/>
        <v>408</v>
      </c>
      <c r="CK14" s="22">
        <f t="shared" si="1"/>
        <v>107</v>
      </c>
      <c r="CL14" s="22">
        <f t="shared" si="2"/>
        <v>22</v>
      </c>
      <c r="CM14" s="14">
        <f t="shared" si="3"/>
        <v>114</v>
      </c>
      <c r="CN14" s="22">
        <f t="shared" si="4"/>
        <v>23</v>
      </c>
      <c r="CO14" s="14" t="e">
        <f>IF(AND(#REF!="",#REF!="",#REF!="",#REF!=""),"",SUM(#REF!,#REF!,#REF!,#REF!,#REF!))</f>
        <v>#REF!</v>
      </c>
      <c r="CP14" s="22" t="str">
        <f t="shared" si="5"/>
        <v/>
      </c>
      <c r="CQ14" s="14">
        <f t="shared" si="6"/>
        <v>110</v>
      </c>
      <c r="CR14" s="22">
        <f t="shared" si="7"/>
        <v>22</v>
      </c>
      <c r="CS14" s="14">
        <f t="shared" si="8"/>
        <v>104</v>
      </c>
      <c r="CT14" s="22">
        <f t="shared" si="9"/>
        <v>21</v>
      </c>
      <c r="CU14" s="14" t="e">
        <f>IF(AND(#REF!="",#REF!="",#REF!="",#REF!=""),"",SUM(#REF!,#REF!,#REF!,#REF!,#REF!))</f>
        <v>#REF!</v>
      </c>
      <c r="CV14" s="22" t="str">
        <f t="shared" si="10"/>
        <v/>
      </c>
      <c r="CW14" s="22"/>
      <c r="CX14" s="22"/>
    </row>
    <row r="15" spans="1:107" ht="24.75" customHeight="1">
      <c r="A15" s="233">
        <v>9</v>
      </c>
      <c r="B15" s="234">
        <v>4</v>
      </c>
      <c r="C15" s="235" t="s">
        <v>3</v>
      </c>
      <c r="D15" s="236">
        <v>952</v>
      </c>
      <c r="E15" s="237">
        <v>42047</v>
      </c>
      <c r="F15" s="238" t="s">
        <v>157</v>
      </c>
      <c r="G15" s="238" t="s">
        <v>158</v>
      </c>
      <c r="H15" s="239" t="s">
        <v>159</v>
      </c>
      <c r="I15" s="240">
        <v>409</v>
      </c>
      <c r="J15" s="241" t="s">
        <v>6</v>
      </c>
      <c r="K15" s="242" t="s">
        <v>7</v>
      </c>
      <c r="L15" s="11">
        <v>15</v>
      </c>
      <c r="M15" s="7">
        <v>18</v>
      </c>
      <c r="N15" s="7">
        <v>14</v>
      </c>
      <c r="O15" s="7">
        <v>25</v>
      </c>
      <c r="P15" s="30">
        <v>35</v>
      </c>
      <c r="Q15" s="32">
        <v>27</v>
      </c>
      <c r="R15" s="371">
        <v>37</v>
      </c>
      <c r="S15" s="476">
        <v>16</v>
      </c>
      <c r="T15" s="477">
        <v>19</v>
      </c>
      <c r="U15" s="7">
        <v>17</v>
      </c>
      <c r="V15" s="7">
        <v>26</v>
      </c>
      <c r="W15" s="34">
        <v>36</v>
      </c>
      <c r="X15" s="32">
        <v>24</v>
      </c>
      <c r="Y15" s="371">
        <v>38</v>
      </c>
      <c r="Z15" s="11">
        <v>12</v>
      </c>
      <c r="AA15" s="7">
        <v>18</v>
      </c>
      <c r="AB15" s="7">
        <v>20</v>
      </c>
      <c r="AC15" s="7">
        <v>29</v>
      </c>
      <c r="AD15" s="30">
        <v>31</v>
      </c>
      <c r="AE15" s="32">
        <v>21</v>
      </c>
      <c r="AF15" s="7">
        <v>37</v>
      </c>
      <c r="AG15" s="478">
        <v>13</v>
      </c>
      <c r="AH15" s="32">
        <v>14</v>
      </c>
      <c r="AI15" s="32">
        <v>15</v>
      </c>
      <c r="AJ15" s="32">
        <v>26</v>
      </c>
      <c r="AK15" s="32">
        <v>36</v>
      </c>
      <c r="AL15" s="32">
        <v>27</v>
      </c>
      <c r="AM15" s="62">
        <v>37</v>
      </c>
      <c r="AN15" s="11">
        <v>17</v>
      </c>
      <c r="AO15" s="7">
        <v>18</v>
      </c>
      <c r="AP15" s="7">
        <v>19</v>
      </c>
      <c r="AQ15" s="7">
        <v>20</v>
      </c>
      <c r="AR15" s="7">
        <v>45</v>
      </c>
      <c r="AS15" s="7">
        <v>19</v>
      </c>
      <c r="AT15" s="371">
        <v>48</v>
      </c>
      <c r="AU15" s="11">
        <v>18</v>
      </c>
      <c r="AV15" s="7">
        <v>19</v>
      </c>
      <c r="AW15" s="7">
        <v>20</v>
      </c>
      <c r="AX15" s="7">
        <v>68</v>
      </c>
      <c r="AY15" s="7" t="s">
        <v>239</v>
      </c>
      <c r="AZ15" s="7">
        <v>66</v>
      </c>
      <c r="BA15" s="371" t="s">
        <v>239</v>
      </c>
      <c r="BB15" s="11">
        <v>17</v>
      </c>
      <c r="BC15" s="7">
        <v>15</v>
      </c>
      <c r="BD15" s="7">
        <v>16</v>
      </c>
      <c r="BE15" s="7">
        <v>14</v>
      </c>
      <c r="BF15" s="7">
        <v>17</v>
      </c>
      <c r="BG15" s="478">
        <v>14</v>
      </c>
      <c r="BH15" s="11">
        <v>20</v>
      </c>
      <c r="BI15" s="7">
        <v>15</v>
      </c>
      <c r="BJ15" s="7">
        <v>14</v>
      </c>
      <c r="BK15" s="7">
        <v>11</v>
      </c>
      <c r="BL15" s="11">
        <v>20</v>
      </c>
      <c r="BM15" s="7">
        <v>19</v>
      </c>
      <c r="BN15" s="7">
        <v>19</v>
      </c>
      <c r="BO15" s="7">
        <v>10</v>
      </c>
      <c r="BP15" s="371">
        <v>15</v>
      </c>
      <c r="BQ15" s="11">
        <v>330</v>
      </c>
      <c r="BR15" s="62">
        <v>300</v>
      </c>
      <c r="BS15" s="1"/>
      <c r="BT15" s="616"/>
      <c r="BU15" s="617"/>
      <c r="BV15" s="617"/>
      <c r="BW15" s="1"/>
      <c r="CI15" s="14"/>
      <c r="CJ15" s="14">
        <f t="shared" si="0"/>
        <v>409</v>
      </c>
      <c r="CK15" s="22">
        <f t="shared" si="1"/>
        <v>107</v>
      </c>
      <c r="CL15" s="22">
        <f t="shared" si="2"/>
        <v>22</v>
      </c>
      <c r="CM15" s="14">
        <f t="shared" si="3"/>
        <v>114</v>
      </c>
      <c r="CN15" s="22">
        <f t="shared" si="4"/>
        <v>23</v>
      </c>
      <c r="CO15" s="14" t="e">
        <f>IF(AND(#REF!="",#REF!="",#REF!="",#REF!=""),"",SUM(#REF!,#REF!,#REF!,#REF!,#REF!))</f>
        <v>#REF!</v>
      </c>
      <c r="CP15" s="22" t="str">
        <f t="shared" si="5"/>
        <v/>
      </c>
      <c r="CQ15" s="14">
        <f t="shared" si="6"/>
        <v>110</v>
      </c>
      <c r="CR15" s="22">
        <f t="shared" si="7"/>
        <v>22</v>
      </c>
      <c r="CS15" s="14">
        <f t="shared" si="8"/>
        <v>104</v>
      </c>
      <c r="CT15" s="22">
        <f t="shared" si="9"/>
        <v>21</v>
      </c>
      <c r="CU15" s="14" t="e">
        <f>IF(AND(#REF!="",#REF!="",#REF!="",#REF!=""),"",SUM(#REF!,#REF!,#REF!,#REF!,#REF!))</f>
        <v>#REF!</v>
      </c>
      <c r="CV15" s="22" t="str">
        <f t="shared" si="10"/>
        <v/>
      </c>
      <c r="CW15" s="22"/>
      <c r="CX15" s="22"/>
    </row>
    <row r="16" spans="1:107" ht="24.75" customHeight="1">
      <c r="A16" s="233">
        <v>10</v>
      </c>
      <c r="B16" s="234">
        <v>4</v>
      </c>
      <c r="C16" s="235" t="s">
        <v>3</v>
      </c>
      <c r="D16" s="236">
        <v>931</v>
      </c>
      <c r="E16" s="237" t="s">
        <v>57</v>
      </c>
      <c r="F16" s="238" t="s">
        <v>160</v>
      </c>
      <c r="G16" s="238" t="s">
        <v>161</v>
      </c>
      <c r="H16" s="239" t="s">
        <v>18</v>
      </c>
      <c r="I16" s="240">
        <v>410</v>
      </c>
      <c r="J16" s="241" t="s">
        <v>6</v>
      </c>
      <c r="K16" s="242" t="s">
        <v>5</v>
      </c>
      <c r="L16" s="11">
        <v>15</v>
      </c>
      <c r="M16" s="7">
        <v>18</v>
      </c>
      <c r="N16" s="7">
        <v>14</v>
      </c>
      <c r="O16" s="7">
        <v>25</v>
      </c>
      <c r="P16" s="30">
        <v>35</v>
      </c>
      <c r="Q16" s="32">
        <v>27</v>
      </c>
      <c r="R16" s="371">
        <v>37</v>
      </c>
      <c r="S16" s="476">
        <v>16</v>
      </c>
      <c r="T16" s="477">
        <v>19</v>
      </c>
      <c r="U16" s="7">
        <v>17</v>
      </c>
      <c r="V16" s="7">
        <v>26</v>
      </c>
      <c r="W16" s="34">
        <v>36</v>
      </c>
      <c r="X16" s="32">
        <v>24</v>
      </c>
      <c r="Y16" s="371">
        <v>38</v>
      </c>
      <c r="Z16" s="11">
        <v>12</v>
      </c>
      <c r="AA16" s="7">
        <v>18</v>
      </c>
      <c r="AB16" s="7">
        <v>20</v>
      </c>
      <c r="AC16" s="7">
        <v>29</v>
      </c>
      <c r="AD16" s="30">
        <v>31</v>
      </c>
      <c r="AE16" s="32">
        <v>21</v>
      </c>
      <c r="AF16" s="7">
        <v>37</v>
      </c>
      <c r="AG16" s="478">
        <v>13</v>
      </c>
      <c r="AH16" s="32">
        <v>14</v>
      </c>
      <c r="AI16" s="32">
        <v>15</v>
      </c>
      <c r="AJ16" s="32">
        <v>26</v>
      </c>
      <c r="AK16" s="32">
        <v>36</v>
      </c>
      <c r="AL16" s="32">
        <v>27</v>
      </c>
      <c r="AM16" s="62">
        <v>37</v>
      </c>
      <c r="AN16" s="11">
        <v>17</v>
      </c>
      <c r="AO16" s="7">
        <v>18</v>
      </c>
      <c r="AP16" s="7">
        <v>19</v>
      </c>
      <c r="AQ16" s="7">
        <v>20</v>
      </c>
      <c r="AR16" s="7">
        <v>45</v>
      </c>
      <c r="AS16" s="7">
        <v>19</v>
      </c>
      <c r="AT16" s="371">
        <v>48</v>
      </c>
      <c r="AU16" s="11">
        <v>18</v>
      </c>
      <c r="AV16" s="7">
        <v>19</v>
      </c>
      <c r="AW16" s="7">
        <v>20</v>
      </c>
      <c r="AX16" s="7">
        <v>68</v>
      </c>
      <c r="AY16" s="7" t="s">
        <v>239</v>
      </c>
      <c r="AZ16" s="7">
        <v>66</v>
      </c>
      <c r="BA16" s="371" t="s">
        <v>239</v>
      </c>
      <c r="BB16" s="11">
        <v>18</v>
      </c>
      <c r="BC16" s="7">
        <v>16</v>
      </c>
      <c r="BD16" s="7">
        <v>16</v>
      </c>
      <c r="BE16" s="7">
        <v>14</v>
      </c>
      <c r="BF16" s="7">
        <v>17</v>
      </c>
      <c r="BG16" s="478">
        <v>15</v>
      </c>
      <c r="BH16" s="11">
        <v>20</v>
      </c>
      <c r="BI16" s="7">
        <v>15</v>
      </c>
      <c r="BJ16" s="7">
        <v>14</v>
      </c>
      <c r="BK16" s="7">
        <v>10</v>
      </c>
      <c r="BL16" s="11">
        <v>20</v>
      </c>
      <c r="BM16" s="7">
        <v>19</v>
      </c>
      <c r="BN16" s="7">
        <v>19</v>
      </c>
      <c r="BO16" s="7">
        <v>10</v>
      </c>
      <c r="BP16" s="371">
        <v>15</v>
      </c>
      <c r="BQ16" s="11">
        <v>340</v>
      </c>
      <c r="BR16" s="62">
        <v>302</v>
      </c>
      <c r="BS16" s="1"/>
      <c r="BT16" s="611" t="s">
        <v>2</v>
      </c>
      <c r="BU16" s="612"/>
      <c r="BV16" s="612"/>
      <c r="BW16" s="1"/>
      <c r="CI16" s="14"/>
      <c r="CJ16" s="14">
        <f t="shared" si="0"/>
        <v>410</v>
      </c>
      <c r="CK16" s="22">
        <f t="shared" si="1"/>
        <v>107</v>
      </c>
      <c r="CL16" s="22">
        <f t="shared" si="2"/>
        <v>22</v>
      </c>
      <c r="CM16" s="14">
        <f t="shared" si="3"/>
        <v>114</v>
      </c>
      <c r="CN16" s="22">
        <f t="shared" si="4"/>
        <v>23</v>
      </c>
      <c r="CO16" s="14" t="e">
        <f>IF(AND(#REF!="",#REF!="",#REF!="",#REF!=""),"",SUM(#REF!,#REF!,#REF!,#REF!,#REF!))</f>
        <v>#REF!</v>
      </c>
      <c r="CP16" s="22" t="str">
        <f t="shared" si="5"/>
        <v/>
      </c>
      <c r="CQ16" s="14">
        <f t="shared" si="6"/>
        <v>110</v>
      </c>
      <c r="CR16" s="22">
        <f t="shared" si="7"/>
        <v>22</v>
      </c>
      <c r="CS16" s="14">
        <f t="shared" si="8"/>
        <v>104</v>
      </c>
      <c r="CT16" s="22">
        <f t="shared" si="9"/>
        <v>21</v>
      </c>
      <c r="CU16" s="14" t="e">
        <f>IF(AND(#REF!="",#REF!="",#REF!="",#REF!=""),"",SUM(#REF!,#REF!,#REF!,#REF!,#REF!))</f>
        <v>#REF!</v>
      </c>
      <c r="CV16" s="22" t="str">
        <f t="shared" si="10"/>
        <v/>
      </c>
      <c r="CW16" s="22"/>
      <c r="CX16" s="22"/>
    </row>
    <row r="17" spans="1:102" ht="24.75" customHeight="1">
      <c r="A17" s="233">
        <v>11</v>
      </c>
      <c r="B17" s="234">
        <v>4</v>
      </c>
      <c r="C17" s="235" t="s">
        <v>3</v>
      </c>
      <c r="D17" s="236">
        <v>923</v>
      </c>
      <c r="E17" s="237" t="s">
        <v>57</v>
      </c>
      <c r="F17" s="238" t="s">
        <v>162</v>
      </c>
      <c r="G17" s="238" t="s">
        <v>163</v>
      </c>
      <c r="H17" s="239" t="s">
        <v>164</v>
      </c>
      <c r="I17" s="240">
        <v>411</v>
      </c>
      <c r="J17" s="241" t="s">
        <v>4</v>
      </c>
      <c r="K17" s="242" t="s">
        <v>5</v>
      </c>
      <c r="L17" s="11">
        <v>15</v>
      </c>
      <c r="M17" s="7">
        <v>18</v>
      </c>
      <c r="N17" s="7">
        <v>14</v>
      </c>
      <c r="O17" s="7">
        <v>25</v>
      </c>
      <c r="P17" s="30">
        <v>35</v>
      </c>
      <c r="Q17" s="32">
        <v>27</v>
      </c>
      <c r="R17" s="371">
        <v>37</v>
      </c>
      <c r="S17" s="476">
        <v>16</v>
      </c>
      <c r="T17" s="477">
        <v>19</v>
      </c>
      <c r="U17" s="7">
        <v>17</v>
      </c>
      <c r="V17" s="7">
        <v>26</v>
      </c>
      <c r="W17" s="34">
        <v>36</v>
      </c>
      <c r="X17" s="32">
        <v>24</v>
      </c>
      <c r="Y17" s="371">
        <v>38</v>
      </c>
      <c r="Z17" s="11">
        <v>12</v>
      </c>
      <c r="AA17" s="7">
        <v>18</v>
      </c>
      <c r="AB17" s="7">
        <v>20</v>
      </c>
      <c r="AC17" s="7">
        <v>29</v>
      </c>
      <c r="AD17" s="30">
        <v>31</v>
      </c>
      <c r="AE17" s="32">
        <v>21</v>
      </c>
      <c r="AF17" s="7">
        <v>37</v>
      </c>
      <c r="AG17" s="478">
        <v>13</v>
      </c>
      <c r="AH17" s="32">
        <v>14</v>
      </c>
      <c r="AI17" s="32">
        <v>15</v>
      </c>
      <c r="AJ17" s="32">
        <v>26</v>
      </c>
      <c r="AK17" s="32">
        <v>36</v>
      </c>
      <c r="AL17" s="32">
        <v>27</v>
      </c>
      <c r="AM17" s="62">
        <v>37</v>
      </c>
      <c r="AN17" s="11">
        <v>17</v>
      </c>
      <c r="AO17" s="7">
        <v>18</v>
      </c>
      <c r="AP17" s="7">
        <v>19</v>
      </c>
      <c r="AQ17" s="7">
        <v>20</v>
      </c>
      <c r="AR17" s="7">
        <v>45</v>
      </c>
      <c r="AS17" s="7">
        <v>19</v>
      </c>
      <c r="AT17" s="371">
        <v>48</v>
      </c>
      <c r="AU17" s="11">
        <v>18</v>
      </c>
      <c r="AV17" s="7">
        <v>19</v>
      </c>
      <c r="AW17" s="7">
        <v>20</v>
      </c>
      <c r="AX17" s="7">
        <v>68</v>
      </c>
      <c r="AY17" s="7" t="s">
        <v>239</v>
      </c>
      <c r="AZ17" s="7">
        <v>66</v>
      </c>
      <c r="BA17" s="371" t="s">
        <v>239</v>
      </c>
      <c r="BB17" s="11">
        <v>18</v>
      </c>
      <c r="BC17" s="7">
        <v>14</v>
      </c>
      <c r="BD17" s="7">
        <v>16</v>
      </c>
      <c r="BE17" s="7">
        <v>14</v>
      </c>
      <c r="BF17" s="7">
        <v>17</v>
      </c>
      <c r="BG17" s="478">
        <v>15</v>
      </c>
      <c r="BH17" s="11">
        <v>20</v>
      </c>
      <c r="BI17" s="7">
        <v>15</v>
      </c>
      <c r="BJ17" s="7">
        <v>14</v>
      </c>
      <c r="BK17" s="7">
        <v>11</v>
      </c>
      <c r="BL17" s="11">
        <v>20</v>
      </c>
      <c r="BM17" s="7">
        <v>19</v>
      </c>
      <c r="BN17" s="7">
        <v>18</v>
      </c>
      <c r="BO17" s="7">
        <v>10</v>
      </c>
      <c r="BP17" s="371">
        <v>15</v>
      </c>
      <c r="BQ17" s="11">
        <v>340</v>
      </c>
      <c r="BR17" s="62">
        <v>320</v>
      </c>
      <c r="BS17" s="1"/>
      <c r="BT17" s="611"/>
      <c r="BU17" s="612"/>
      <c r="BV17" s="612"/>
      <c r="BW17" s="1"/>
      <c r="CI17" s="14"/>
      <c r="CJ17" s="14">
        <f t="shared" si="0"/>
        <v>411</v>
      </c>
      <c r="CK17" s="22">
        <f t="shared" si="1"/>
        <v>107</v>
      </c>
      <c r="CL17" s="22">
        <f t="shared" si="2"/>
        <v>22</v>
      </c>
      <c r="CM17" s="14">
        <f t="shared" si="3"/>
        <v>114</v>
      </c>
      <c r="CN17" s="22">
        <f t="shared" si="4"/>
        <v>23</v>
      </c>
      <c r="CO17" s="14" t="e">
        <f>IF(AND(#REF!="",#REF!="",#REF!="",#REF!=""),"",SUM(#REF!,#REF!,#REF!,#REF!,#REF!))</f>
        <v>#REF!</v>
      </c>
      <c r="CP17" s="22" t="str">
        <f t="shared" si="5"/>
        <v/>
      </c>
      <c r="CQ17" s="14">
        <f t="shared" si="6"/>
        <v>110</v>
      </c>
      <c r="CR17" s="22">
        <f t="shared" si="7"/>
        <v>22</v>
      </c>
      <c r="CS17" s="14">
        <f t="shared" si="8"/>
        <v>104</v>
      </c>
      <c r="CT17" s="22">
        <f t="shared" si="9"/>
        <v>21</v>
      </c>
      <c r="CU17" s="14" t="e">
        <f>IF(AND(#REF!="",#REF!="",#REF!="",#REF!=""),"",SUM(#REF!,#REF!,#REF!,#REF!,#REF!))</f>
        <v>#REF!</v>
      </c>
      <c r="CV17" s="22" t="str">
        <f t="shared" si="10"/>
        <v/>
      </c>
      <c r="CW17" s="22"/>
      <c r="CX17" s="22"/>
    </row>
    <row r="18" spans="1:102" ht="24.75" customHeight="1">
      <c r="A18" s="233">
        <v>12</v>
      </c>
      <c r="B18" s="234">
        <v>4</v>
      </c>
      <c r="C18" s="235" t="s">
        <v>3</v>
      </c>
      <c r="D18" s="236">
        <v>949</v>
      </c>
      <c r="E18" s="237" t="s">
        <v>58</v>
      </c>
      <c r="F18" s="238" t="s">
        <v>165</v>
      </c>
      <c r="G18" s="238" t="s">
        <v>166</v>
      </c>
      <c r="H18" s="239" t="s">
        <v>167</v>
      </c>
      <c r="I18" s="240">
        <v>412</v>
      </c>
      <c r="J18" s="241" t="s">
        <v>6</v>
      </c>
      <c r="K18" s="242" t="s">
        <v>5</v>
      </c>
      <c r="L18" s="11">
        <v>15</v>
      </c>
      <c r="M18" s="7">
        <v>18</v>
      </c>
      <c r="N18" s="7">
        <v>14</v>
      </c>
      <c r="O18" s="7">
        <v>25</v>
      </c>
      <c r="P18" s="30">
        <v>35</v>
      </c>
      <c r="Q18" s="32">
        <v>27</v>
      </c>
      <c r="R18" s="371">
        <v>37</v>
      </c>
      <c r="S18" s="476">
        <v>16</v>
      </c>
      <c r="T18" s="477">
        <v>19</v>
      </c>
      <c r="U18" s="7">
        <v>17</v>
      </c>
      <c r="V18" s="7">
        <v>26</v>
      </c>
      <c r="W18" s="34">
        <v>36</v>
      </c>
      <c r="X18" s="32">
        <v>24</v>
      </c>
      <c r="Y18" s="371">
        <v>38</v>
      </c>
      <c r="Z18" s="11">
        <v>12</v>
      </c>
      <c r="AA18" s="7">
        <v>18</v>
      </c>
      <c r="AB18" s="7">
        <v>20</v>
      </c>
      <c r="AC18" s="7">
        <v>29</v>
      </c>
      <c r="AD18" s="30">
        <v>31</v>
      </c>
      <c r="AE18" s="32">
        <v>21</v>
      </c>
      <c r="AF18" s="7">
        <v>37</v>
      </c>
      <c r="AG18" s="478">
        <v>13</v>
      </c>
      <c r="AH18" s="32">
        <v>14</v>
      </c>
      <c r="AI18" s="32">
        <v>15</v>
      </c>
      <c r="AJ18" s="32">
        <v>26</v>
      </c>
      <c r="AK18" s="32">
        <v>36</v>
      </c>
      <c r="AL18" s="32">
        <v>27</v>
      </c>
      <c r="AM18" s="62">
        <v>37</v>
      </c>
      <c r="AN18" s="11">
        <v>17</v>
      </c>
      <c r="AO18" s="7">
        <v>18</v>
      </c>
      <c r="AP18" s="7">
        <v>19</v>
      </c>
      <c r="AQ18" s="7">
        <v>20</v>
      </c>
      <c r="AR18" s="7">
        <v>45</v>
      </c>
      <c r="AS18" s="7">
        <v>19</v>
      </c>
      <c r="AT18" s="371">
        <v>48</v>
      </c>
      <c r="AU18" s="11">
        <v>18</v>
      </c>
      <c r="AV18" s="7">
        <v>19</v>
      </c>
      <c r="AW18" s="7">
        <v>20</v>
      </c>
      <c r="AX18" s="7">
        <v>68</v>
      </c>
      <c r="AY18" s="7" t="s">
        <v>239</v>
      </c>
      <c r="AZ18" s="7">
        <v>66</v>
      </c>
      <c r="BA18" s="371" t="s">
        <v>239</v>
      </c>
      <c r="BB18" s="11">
        <v>17</v>
      </c>
      <c r="BC18" s="7">
        <v>15</v>
      </c>
      <c r="BD18" s="7">
        <v>16</v>
      </c>
      <c r="BE18" s="7">
        <v>14</v>
      </c>
      <c r="BF18" s="7">
        <v>17</v>
      </c>
      <c r="BG18" s="478">
        <v>15</v>
      </c>
      <c r="BH18" s="11">
        <v>20</v>
      </c>
      <c r="BI18" s="7">
        <v>15</v>
      </c>
      <c r="BJ18" s="7">
        <v>14</v>
      </c>
      <c r="BK18" s="7">
        <v>12</v>
      </c>
      <c r="BL18" s="11">
        <v>20</v>
      </c>
      <c r="BM18" s="7">
        <v>19</v>
      </c>
      <c r="BN18" s="7">
        <v>17</v>
      </c>
      <c r="BO18" s="7">
        <v>10</v>
      </c>
      <c r="BP18" s="371">
        <v>15</v>
      </c>
      <c r="BQ18" s="11">
        <v>340</v>
      </c>
      <c r="BR18" s="62">
        <v>310</v>
      </c>
      <c r="BS18" s="1"/>
      <c r="BT18" s="1"/>
      <c r="BU18" s="1"/>
      <c r="BV18" s="1"/>
      <c r="BW18" s="1"/>
      <c r="CI18" s="14"/>
      <c r="CJ18" s="14">
        <f t="shared" si="0"/>
        <v>412</v>
      </c>
      <c r="CK18" s="22">
        <f t="shared" si="1"/>
        <v>107</v>
      </c>
      <c r="CL18" s="22">
        <f t="shared" si="2"/>
        <v>22</v>
      </c>
      <c r="CM18" s="14">
        <f t="shared" si="3"/>
        <v>114</v>
      </c>
      <c r="CN18" s="22">
        <f t="shared" si="4"/>
        <v>23</v>
      </c>
      <c r="CO18" s="14" t="e">
        <f>IF(AND(#REF!="",#REF!="",#REF!="",#REF!=""),"",SUM(#REF!,#REF!,#REF!,#REF!,#REF!))</f>
        <v>#REF!</v>
      </c>
      <c r="CP18" s="22" t="str">
        <f t="shared" si="5"/>
        <v/>
      </c>
      <c r="CQ18" s="14">
        <f t="shared" si="6"/>
        <v>110</v>
      </c>
      <c r="CR18" s="22">
        <f t="shared" si="7"/>
        <v>22</v>
      </c>
      <c r="CS18" s="14">
        <f t="shared" si="8"/>
        <v>104</v>
      </c>
      <c r="CT18" s="22">
        <f t="shared" si="9"/>
        <v>21</v>
      </c>
      <c r="CU18" s="14" t="e">
        <f>IF(AND(#REF!="",#REF!="",#REF!="",#REF!=""),"",SUM(#REF!,#REF!,#REF!,#REF!,#REF!))</f>
        <v>#REF!</v>
      </c>
      <c r="CV18" s="22" t="str">
        <f t="shared" si="10"/>
        <v/>
      </c>
      <c r="CW18" s="22"/>
      <c r="CX18" s="22"/>
    </row>
    <row r="19" spans="1:102" ht="24.75" customHeight="1">
      <c r="A19" s="233">
        <v>13</v>
      </c>
      <c r="B19" s="234">
        <v>4</v>
      </c>
      <c r="C19" s="235" t="s">
        <v>3</v>
      </c>
      <c r="D19" s="236">
        <v>933</v>
      </c>
      <c r="E19" s="237" t="s">
        <v>59</v>
      </c>
      <c r="F19" s="238" t="s">
        <v>168</v>
      </c>
      <c r="G19" s="238" t="s">
        <v>169</v>
      </c>
      <c r="H19" s="239" t="s">
        <v>23</v>
      </c>
      <c r="I19" s="240">
        <v>413</v>
      </c>
      <c r="J19" s="241" t="s">
        <v>4</v>
      </c>
      <c r="K19" s="242" t="s">
        <v>5</v>
      </c>
      <c r="L19" s="11">
        <v>15</v>
      </c>
      <c r="M19" s="7">
        <v>18</v>
      </c>
      <c r="N19" s="7">
        <v>14</v>
      </c>
      <c r="O19" s="7">
        <v>25</v>
      </c>
      <c r="P19" s="30">
        <v>35</v>
      </c>
      <c r="Q19" s="32">
        <v>27</v>
      </c>
      <c r="R19" s="371">
        <v>37</v>
      </c>
      <c r="S19" s="476">
        <v>16</v>
      </c>
      <c r="T19" s="477">
        <v>19</v>
      </c>
      <c r="U19" s="7">
        <v>17</v>
      </c>
      <c r="V19" s="7">
        <v>26</v>
      </c>
      <c r="W19" s="34">
        <v>36</v>
      </c>
      <c r="X19" s="32">
        <v>24</v>
      </c>
      <c r="Y19" s="371">
        <v>38</v>
      </c>
      <c r="Z19" s="11">
        <v>12</v>
      </c>
      <c r="AA19" s="7">
        <v>18</v>
      </c>
      <c r="AB19" s="7">
        <v>20</v>
      </c>
      <c r="AC19" s="7">
        <v>29</v>
      </c>
      <c r="AD19" s="30">
        <v>31</v>
      </c>
      <c r="AE19" s="32">
        <v>21</v>
      </c>
      <c r="AF19" s="7">
        <v>37</v>
      </c>
      <c r="AG19" s="478">
        <v>13</v>
      </c>
      <c r="AH19" s="32">
        <v>14</v>
      </c>
      <c r="AI19" s="32">
        <v>15</v>
      </c>
      <c r="AJ19" s="32">
        <v>26</v>
      </c>
      <c r="AK19" s="32">
        <v>36</v>
      </c>
      <c r="AL19" s="32">
        <v>27</v>
      </c>
      <c r="AM19" s="62">
        <v>37</v>
      </c>
      <c r="AN19" s="11">
        <v>17</v>
      </c>
      <c r="AO19" s="7">
        <v>18</v>
      </c>
      <c r="AP19" s="7">
        <v>19</v>
      </c>
      <c r="AQ19" s="7">
        <v>20</v>
      </c>
      <c r="AR19" s="7">
        <v>45</v>
      </c>
      <c r="AS19" s="7">
        <v>19</v>
      </c>
      <c r="AT19" s="371">
        <v>48</v>
      </c>
      <c r="AU19" s="11">
        <v>18</v>
      </c>
      <c r="AV19" s="7">
        <v>19</v>
      </c>
      <c r="AW19" s="7">
        <v>20</v>
      </c>
      <c r="AX19" s="7">
        <v>68</v>
      </c>
      <c r="AY19" s="7" t="s">
        <v>239</v>
      </c>
      <c r="AZ19" s="7">
        <v>66</v>
      </c>
      <c r="BA19" s="371" t="s">
        <v>239</v>
      </c>
      <c r="BB19" s="11">
        <v>18</v>
      </c>
      <c r="BC19" s="7">
        <v>16</v>
      </c>
      <c r="BD19" s="7">
        <v>16</v>
      </c>
      <c r="BE19" s="7">
        <v>14</v>
      </c>
      <c r="BF19" s="7">
        <v>17</v>
      </c>
      <c r="BG19" s="478">
        <v>15</v>
      </c>
      <c r="BH19" s="11">
        <v>20</v>
      </c>
      <c r="BI19" s="7">
        <v>15</v>
      </c>
      <c r="BJ19" s="7">
        <v>14</v>
      </c>
      <c r="BK19" s="7">
        <v>13</v>
      </c>
      <c r="BL19" s="11">
        <v>20</v>
      </c>
      <c r="BM19" s="7">
        <v>19</v>
      </c>
      <c r="BN19" s="7">
        <v>18</v>
      </c>
      <c r="BO19" s="7">
        <v>10</v>
      </c>
      <c r="BP19" s="371">
        <v>15</v>
      </c>
      <c r="BQ19" s="11">
        <v>340</v>
      </c>
      <c r="BR19" s="62">
        <v>310</v>
      </c>
      <c r="BS19" s="1"/>
      <c r="BT19" s="1"/>
      <c r="BU19" s="1"/>
      <c r="BV19" s="1"/>
      <c r="BW19" s="1"/>
      <c r="CI19" s="14"/>
      <c r="CJ19" s="14">
        <f t="shared" si="0"/>
        <v>413</v>
      </c>
      <c r="CK19" s="22">
        <f t="shared" si="1"/>
        <v>107</v>
      </c>
      <c r="CL19" s="22">
        <f t="shared" si="2"/>
        <v>22</v>
      </c>
      <c r="CM19" s="14">
        <f t="shared" si="3"/>
        <v>114</v>
      </c>
      <c r="CN19" s="22">
        <f t="shared" si="4"/>
        <v>23</v>
      </c>
      <c r="CO19" s="14" t="e">
        <f>IF(AND(#REF!="",#REF!="",#REF!="",#REF!=""),"",SUM(#REF!,#REF!,#REF!,#REF!,#REF!))</f>
        <v>#REF!</v>
      </c>
      <c r="CP19" s="22" t="str">
        <f t="shared" si="5"/>
        <v/>
      </c>
      <c r="CQ19" s="14">
        <f t="shared" si="6"/>
        <v>110</v>
      </c>
      <c r="CR19" s="22">
        <f t="shared" si="7"/>
        <v>22</v>
      </c>
      <c r="CS19" s="14">
        <f t="shared" si="8"/>
        <v>104</v>
      </c>
      <c r="CT19" s="22">
        <f t="shared" si="9"/>
        <v>21</v>
      </c>
      <c r="CU19" s="14" t="e">
        <f>IF(AND(#REF!="",#REF!="",#REF!="",#REF!=""),"",SUM(#REF!,#REF!,#REF!,#REF!,#REF!))</f>
        <v>#REF!</v>
      </c>
      <c r="CV19" s="22" t="str">
        <f t="shared" si="10"/>
        <v/>
      </c>
      <c r="CW19" s="22"/>
      <c r="CX19" s="22"/>
    </row>
    <row r="20" spans="1:102" ht="24.75" customHeight="1">
      <c r="A20" s="233">
        <v>14</v>
      </c>
      <c r="B20" s="234">
        <v>4</v>
      </c>
      <c r="C20" s="235" t="s">
        <v>3</v>
      </c>
      <c r="D20" s="236">
        <v>946</v>
      </c>
      <c r="E20" s="237" t="s">
        <v>60</v>
      </c>
      <c r="F20" s="238" t="s">
        <v>168</v>
      </c>
      <c r="G20" s="238" t="s">
        <v>170</v>
      </c>
      <c r="H20" s="239" t="s">
        <v>171</v>
      </c>
      <c r="I20" s="240">
        <v>414</v>
      </c>
      <c r="J20" s="241" t="s">
        <v>4</v>
      </c>
      <c r="K20" s="242" t="s">
        <v>5</v>
      </c>
      <c r="L20" s="11">
        <v>15</v>
      </c>
      <c r="M20" s="7">
        <v>18</v>
      </c>
      <c r="N20" s="7">
        <v>14</v>
      </c>
      <c r="O20" s="7">
        <v>25</v>
      </c>
      <c r="P20" s="30">
        <v>35</v>
      </c>
      <c r="Q20" s="32">
        <v>27</v>
      </c>
      <c r="R20" s="371">
        <v>37</v>
      </c>
      <c r="S20" s="476">
        <v>16</v>
      </c>
      <c r="T20" s="477">
        <v>19</v>
      </c>
      <c r="U20" s="7">
        <v>17</v>
      </c>
      <c r="V20" s="7">
        <v>26</v>
      </c>
      <c r="W20" s="34">
        <v>36</v>
      </c>
      <c r="X20" s="32">
        <v>24</v>
      </c>
      <c r="Y20" s="371">
        <v>38</v>
      </c>
      <c r="Z20" s="11">
        <v>12</v>
      </c>
      <c r="AA20" s="7">
        <v>18</v>
      </c>
      <c r="AB20" s="7">
        <v>20</v>
      </c>
      <c r="AC20" s="7">
        <v>29</v>
      </c>
      <c r="AD20" s="30">
        <v>31</v>
      </c>
      <c r="AE20" s="32">
        <v>21</v>
      </c>
      <c r="AF20" s="7">
        <v>37</v>
      </c>
      <c r="AG20" s="478">
        <v>13</v>
      </c>
      <c r="AH20" s="32">
        <v>14</v>
      </c>
      <c r="AI20" s="32">
        <v>15</v>
      </c>
      <c r="AJ20" s="32">
        <v>26</v>
      </c>
      <c r="AK20" s="32">
        <v>36</v>
      </c>
      <c r="AL20" s="32">
        <v>27</v>
      </c>
      <c r="AM20" s="62">
        <v>37</v>
      </c>
      <c r="AN20" s="11">
        <v>17</v>
      </c>
      <c r="AO20" s="7">
        <v>18</v>
      </c>
      <c r="AP20" s="7">
        <v>19</v>
      </c>
      <c r="AQ20" s="7">
        <v>20</v>
      </c>
      <c r="AR20" s="7">
        <v>45</v>
      </c>
      <c r="AS20" s="7">
        <v>19</v>
      </c>
      <c r="AT20" s="371">
        <v>48</v>
      </c>
      <c r="AU20" s="11">
        <v>18</v>
      </c>
      <c r="AV20" s="7">
        <v>19</v>
      </c>
      <c r="AW20" s="7">
        <v>20</v>
      </c>
      <c r="AX20" s="7">
        <v>68</v>
      </c>
      <c r="AY20" s="7" t="s">
        <v>239</v>
      </c>
      <c r="AZ20" s="7">
        <v>66</v>
      </c>
      <c r="BA20" s="371" t="s">
        <v>239</v>
      </c>
      <c r="BB20" s="11">
        <v>18</v>
      </c>
      <c r="BC20" s="7">
        <v>14</v>
      </c>
      <c r="BD20" s="7">
        <v>16</v>
      </c>
      <c r="BE20" s="7">
        <v>14</v>
      </c>
      <c r="BF20" s="7">
        <v>17</v>
      </c>
      <c r="BG20" s="478">
        <v>15</v>
      </c>
      <c r="BH20" s="11">
        <v>20</v>
      </c>
      <c r="BI20" s="7">
        <v>15</v>
      </c>
      <c r="BJ20" s="7">
        <v>14</v>
      </c>
      <c r="BK20" s="7">
        <v>14</v>
      </c>
      <c r="BL20" s="11">
        <v>20</v>
      </c>
      <c r="BM20" s="7">
        <v>19</v>
      </c>
      <c r="BN20" s="7">
        <v>19</v>
      </c>
      <c r="BO20" s="7">
        <v>10</v>
      </c>
      <c r="BP20" s="371">
        <v>15</v>
      </c>
      <c r="BQ20" s="11">
        <v>340</v>
      </c>
      <c r="BR20" s="62">
        <v>310</v>
      </c>
      <c r="BS20" s="1"/>
      <c r="BT20" s="1"/>
      <c r="BU20" s="26"/>
      <c r="BV20" s="1"/>
      <c r="BW20" s="1"/>
      <c r="CI20" s="14"/>
      <c r="CJ20" s="14">
        <f t="shared" si="0"/>
        <v>414</v>
      </c>
      <c r="CK20" s="22">
        <f t="shared" si="1"/>
        <v>107</v>
      </c>
      <c r="CL20" s="22">
        <f t="shared" si="2"/>
        <v>22</v>
      </c>
      <c r="CM20" s="14">
        <f t="shared" si="3"/>
        <v>114</v>
      </c>
      <c r="CN20" s="22">
        <f t="shared" si="4"/>
        <v>23</v>
      </c>
      <c r="CO20" s="14" t="e">
        <f>IF(AND(#REF!="",#REF!="",#REF!="",#REF!=""),"",SUM(#REF!,#REF!,#REF!,#REF!,#REF!))</f>
        <v>#REF!</v>
      </c>
      <c r="CP20" s="22" t="str">
        <f t="shared" si="5"/>
        <v/>
      </c>
      <c r="CQ20" s="14">
        <f t="shared" si="6"/>
        <v>110</v>
      </c>
      <c r="CR20" s="22">
        <f t="shared" si="7"/>
        <v>22</v>
      </c>
      <c r="CS20" s="14">
        <f t="shared" si="8"/>
        <v>104</v>
      </c>
      <c r="CT20" s="22">
        <f t="shared" si="9"/>
        <v>21</v>
      </c>
      <c r="CU20" s="14" t="e">
        <f>IF(AND(#REF!="",#REF!="",#REF!="",#REF!=""),"",SUM(#REF!,#REF!,#REF!,#REF!,#REF!))</f>
        <v>#REF!</v>
      </c>
      <c r="CV20" s="22" t="str">
        <f t="shared" si="10"/>
        <v/>
      </c>
      <c r="CW20" s="22"/>
      <c r="CX20" s="22"/>
    </row>
    <row r="21" spans="1:102" ht="24.75" customHeight="1">
      <c r="A21" s="233">
        <v>15</v>
      </c>
      <c r="B21" s="234">
        <v>4</v>
      </c>
      <c r="C21" s="235" t="s">
        <v>3</v>
      </c>
      <c r="D21" s="236">
        <v>935</v>
      </c>
      <c r="E21" s="237" t="s">
        <v>61</v>
      </c>
      <c r="F21" s="238" t="s">
        <v>172</v>
      </c>
      <c r="G21" s="238" t="s">
        <v>173</v>
      </c>
      <c r="H21" s="239" t="s">
        <v>11</v>
      </c>
      <c r="I21" s="240">
        <v>415</v>
      </c>
      <c r="J21" s="241" t="s">
        <v>6</v>
      </c>
      <c r="K21" s="242" t="s">
        <v>7</v>
      </c>
      <c r="L21" s="11">
        <v>15</v>
      </c>
      <c r="M21" s="7">
        <v>18</v>
      </c>
      <c r="N21" s="7">
        <v>14</v>
      </c>
      <c r="O21" s="7">
        <v>25</v>
      </c>
      <c r="P21" s="30">
        <v>35</v>
      </c>
      <c r="Q21" s="32">
        <v>27</v>
      </c>
      <c r="R21" s="371">
        <v>37</v>
      </c>
      <c r="S21" s="476">
        <v>16</v>
      </c>
      <c r="T21" s="477">
        <v>19</v>
      </c>
      <c r="U21" s="7">
        <v>17</v>
      </c>
      <c r="V21" s="7">
        <v>26</v>
      </c>
      <c r="W21" s="34">
        <v>36</v>
      </c>
      <c r="X21" s="32">
        <v>24</v>
      </c>
      <c r="Y21" s="371">
        <v>38</v>
      </c>
      <c r="Z21" s="11">
        <v>12</v>
      </c>
      <c r="AA21" s="7">
        <v>18</v>
      </c>
      <c r="AB21" s="7">
        <v>20</v>
      </c>
      <c r="AC21" s="7">
        <v>29</v>
      </c>
      <c r="AD21" s="30">
        <v>31</v>
      </c>
      <c r="AE21" s="32">
        <v>21</v>
      </c>
      <c r="AF21" s="7">
        <v>37</v>
      </c>
      <c r="AG21" s="478">
        <v>13</v>
      </c>
      <c r="AH21" s="32">
        <v>14</v>
      </c>
      <c r="AI21" s="32">
        <v>15</v>
      </c>
      <c r="AJ21" s="32">
        <v>26</v>
      </c>
      <c r="AK21" s="32">
        <v>36</v>
      </c>
      <c r="AL21" s="32">
        <v>27</v>
      </c>
      <c r="AM21" s="62">
        <v>37</v>
      </c>
      <c r="AN21" s="11">
        <v>17</v>
      </c>
      <c r="AO21" s="7">
        <v>18</v>
      </c>
      <c r="AP21" s="7">
        <v>19</v>
      </c>
      <c r="AQ21" s="7">
        <v>20</v>
      </c>
      <c r="AR21" s="7">
        <v>45</v>
      </c>
      <c r="AS21" s="7">
        <v>19</v>
      </c>
      <c r="AT21" s="371">
        <v>48</v>
      </c>
      <c r="AU21" s="11">
        <v>18</v>
      </c>
      <c r="AV21" s="7">
        <v>19</v>
      </c>
      <c r="AW21" s="7">
        <v>20</v>
      </c>
      <c r="AX21" s="7">
        <v>68</v>
      </c>
      <c r="AY21" s="7" t="s">
        <v>239</v>
      </c>
      <c r="AZ21" s="7">
        <v>66</v>
      </c>
      <c r="BA21" s="371" t="s">
        <v>239</v>
      </c>
      <c r="BB21" s="11">
        <v>19</v>
      </c>
      <c r="BC21" s="7">
        <v>15</v>
      </c>
      <c r="BD21" s="7">
        <v>16</v>
      </c>
      <c r="BE21" s="7">
        <v>14</v>
      </c>
      <c r="BF21" s="7">
        <v>17</v>
      </c>
      <c r="BG21" s="478">
        <v>15</v>
      </c>
      <c r="BH21" s="11">
        <v>20</v>
      </c>
      <c r="BI21" s="7">
        <v>15</v>
      </c>
      <c r="BJ21" s="7">
        <v>14</v>
      </c>
      <c r="BK21" s="7">
        <v>15</v>
      </c>
      <c r="BL21" s="11">
        <v>20</v>
      </c>
      <c r="BM21" s="7">
        <v>19</v>
      </c>
      <c r="BN21" s="7">
        <v>14</v>
      </c>
      <c r="BO21" s="7">
        <v>10</v>
      </c>
      <c r="BP21" s="371">
        <v>15</v>
      </c>
      <c r="BQ21" s="11">
        <v>340</v>
      </c>
      <c r="BR21" s="62">
        <v>310</v>
      </c>
      <c r="BS21" s="1"/>
      <c r="BT21" s="1"/>
      <c r="BU21" s="27"/>
      <c r="BV21" s="1"/>
      <c r="BW21" s="1"/>
      <c r="CI21" s="14"/>
      <c r="CJ21" s="14">
        <f t="shared" si="0"/>
        <v>415</v>
      </c>
      <c r="CK21" s="22">
        <f t="shared" si="1"/>
        <v>107</v>
      </c>
      <c r="CL21" s="22">
        <f t="shared" si="2"/>
        <v>22</v>
      </c>
      <c r="CM21" s="14">
        <f t="shared" si="3"/>
        <v>114</v>
      </c>
      <c r="CN21" s="22">
        <f t="shared" si="4"/>
        <v>23</v>
      </c>
      <c r="CO21" s="14" t="e">
        <f>IF(AND(#REF!="",#REF!="",#REF!="",#REF!=""),"",SUM(#REF!,#REF!,#REF!,#REF!,#REF!))</f>
        <v>#REF!</v>
      </c>
      <c r="CP21" s="22" t="str">
        <f t="shared" si="5"/>
        <v/>
      </c>
      <c r="CQ21" s="14">
        <f t="shared" si="6"/>
        <v>110</v>
      </c>
      <c r="CR21" s="22">
        <f t="shared" si="7"/>
        <v>22</v>
      </c>
      <c r="CS21" s="14">
        <f t="shared" si="8"/>
        <v>104</v>
      </c>
      <c r="CT21" s="22">
        <f t="shared" si="9"/>
        <v>21</v>
      </c>
      <c r="CU21" s="14" t="e">
        <f>IF(AND(#REF!="",#REF!="",#REF!="",#REF!=""),"",SUM(#REF!,#REF!,#REF!,#REF!,#REF!))</f>
        <v>#REF!</v>
      </c>
      <c r="CV21" s="22" t="str">
        <f t="shared" si="10"/>
        <v/>
      </c>
      <c r="CW21" s="22"/>
      <c r="CX21" s="22"/>
    </row>
    <row r="22" spans="1:102" ht="24.75" customHeight="1">
      <c r="A22" s="233">
        <v>16</v>
      </c>
      <c r="B22" s="234">
        <v>4</v>
      </c>
      <c r="C22" s="235" t="s">
        <v>3</v>
      </c>
      <c r="D22" s="236">
        <v>940</v>
      </c>
      <c r="E22" s="237" t="s">
        <v>62</v>
      </c>
      <c r="F22" s="238" t="s">
        <v>174</v>
      </c>
      <c r="G22" s="238" t="s">
        <v>175</v>
      </c>
      <c r="H22" s="239" t="s">
        <v>18</v>
      </c>
      <c r="I22" s="240">
        <v>416</v>
      </c>
      <c r="J22" s="241" t="s">
        <v>4</v>
      </c>
      <c r="K22" s="242" t="s">
        <v>5</v>
      </c>
      <c r="L22" s="11">
        <v>15</v>
      </c>
      <c r="M22" s="7">
        <v>18</v>
      </c>
      <c r="N22" s="7">
        <v>14</v>
      </c>
      <c r="O22" s="7">
        <v>25</v>
      </c>
      <c r="P22" s="30">
        <v>35</v>
      </c>
      <c r="Q22" s="32">
        <v>27</v>
      </c>
      <c r="R22" s="371">
        <v>37</v>
      </c>
      <c r="S22" s="476">
        <v>16</v>
      </c>
      <c r="T22" s="477">
        <v>19</v>
      </c>
      <c r="U22" s="7">
        <v>17</v>
      </c>
      <c r="V22" s="7">
        <v>26</v>
      </c>
      <c r="W22" s="34">
        <v>36</v>
      </c>
      <c r="X22" s="32">
        <v>24</v>
      </c>
      <c r="Y22" s="371">
        <v>38</v>
      </c>
      <c r="Z22" s="11">
        <v>12</v>
      </c>
      <c r="AA22" s="7">
        <v>18</v>
      </c>
      <c r="AB22" s="7">
        <v>20</v>
      </c>
      <c r="AC22" s="7">
        <v>29</v>
      </c>
      <c r="AD22" s="30">
        <v>31</v>
      </c>
      <c r="AE22" s="32">
        <v>21</v>
      </c>
      <c r="AF22" s="7">
        <v>37</v>
      </c>
      <c r="AG22" s="478">
        <v>13</v>
      </c>
      <c r="AH22" s="32">
        <v>14</v>
      </c>
      <c r="AI22" s="32">
        <v>15</v>
      </c>
      <c r="AJ22" s="32">
        <v>26</v>
      </c>
      <c r="AK22" s="32">
        <v>36</v>
      </c>
      <c r="AL22" s="32">
        <v>27</v>
      </c>
      <c r="AM22" s="62">
        <v>37</v>
      </c>
      <c r="AN22" s="11">
        <v>17</v>
      </c>
      <c r="AO22" s="7">
        <v>18</v>
      </c>
      <c r="AP22" s="7">
        <v>19</v>
      </c>
      <c r="AQ22" s="7">
        <v>20</v>
      </c>
      <c r="AR22" s="7">
        <v>45</v>
      </c>
      <c r="AS22" s="7">
        <v>19</v>
      </c>
      <c r="AT22" s="371">
        <v>48</v>
      </c>
      <c r="AU22" s="11">
        <v>18</v>
      </c>
      <c r="AV22" s="7">
        <v>19</v>
      </c>
      <c r="AW22" s="7">
        <v>20</v>
      </c>
      <c r="AX22" s="7">
        <v>68</v>
      </c>
      <c r="AY22" s="7" t="s">
        <v>239</v>
      </c>
      <c r="AZ22" s="7">
        <v>66</v>
      </c>
      <c r="BA22" s="371" t="s">
        <v>239</v>
      </c>
      <c r="BB22" s="11">
        <v>17</v>
      </c>
      <c r="BC22" s="7">
        <v>16</v>
      </c>
      <c r="BD22" s="7">
        <v>16</v>
      </c>
      <c r="BE22" s="7">
        <v>14</v>
      </c>
      <c r="BF22" s="7">
        <v>17</v>
      </c>
      <c r="BG22" s="478">
        <v>15</v>
      </c>
      <c r="BH22" s="11">
        <v>20</v>
      </c>
      <c r="BI22" s="7">
        <v>15</v>
      </c>
      <c r="BJ22" s="7">
        <v>14</v>
      </c>
      <c r="BK22" s="7">
        <v>16</v>
      </c>
      <c r="BL22" s="11">
        <v>20</v>
      </c>
      <c r="BM22" s="7">
        <v>19</v>
      </c>
      <c r="BN22" s="7">
        <v>15</v>
      </c>
      <c r="BO22" s="7">
        <v>10</v>
      </c>
      <c r="BP22" s="371">
        <v>15</v>
      </c>
      <c r="BQ22" s="11">
        <v>340</v>
      </c>
      <c r="BR22" s="62">
        <v>310</v>
      </c>
      <c r="BS22" s="1"/>
      <c r="BT22" s="1"/>
      <c r="BU22" s="23"/>
      <c r="BV22" s="1"/>
      <c r="BW22" s="1"/>
      <c r="CI22" s="14"/>
      <c r="CJ22" s="14">
        <f t="shared" si="0"/>
        <v>416</v>
      </c>
      <c r="CK22" s="22">
        <f t="shared" si="1"/>
        <v>107</v>
      </c>
      <c r="CL22" s="22">
        <f t="shared" si="2"/>
        <v>22</v>
      </c>
      <c r="CM22" s="14">
        <f t="shared" si="3"/>
        <v>114</v>
      </c>
      <c r="CN22" s="22">
        <f t="shared" si="4"/>
        <v>23</v>
      </c>
      <c r="CO22" s="14" t="e">
        <f>IF(AND(#REF!="",#REF!="",#REF!="",#REF!=""),"",SUM(#REF!,#REF!,#REF!,#REF!,#REF!))</f>
        <v>#REF!</v>
      </c>
      <c r="CP22" s="22" t="str">
        <f t="shared" si="5"/>
        <v/>
      </c>
      <c r="CQ22" s="14">
        <f t="shared" si="6"/>
        <v>110</v>
      </c>
      <c r="CR22" s="22">
        <f t="shared" si="7"/>
        <v>22</v>
      </c>
      <c r="CS22" s="14">
        <f t="shared" si="8"/>
        <v>104</v>
      </c>
      <c r="CT22" s="22">
        <f t="shared" si="9"/>
        <v>21</v>
      </c>
      <c r="CU22" s="14" t="e">
        <f>IF(AND(#REF!="",#REF!="",#REF!="",#REF!=""),"",SUM(#REF!,#REF!,#REF!,#REF!,#REF!))</f>
        <v>#REF!</v>
      </c>
      <c r="CV22" s="22" t="str">
        <f t="shared" si="10"/>
        <v/>
      </c>
      <c r="CW22" s="22"/>
      <c r="CX22" s="22"/>
    </row>
    <row r="23" spans="1:102" ht="24.75" customHeight="1">
      <c r="A23" s="233">
        <v>17</v>
      </c>
      <c r="B23" s="234">
        <v>4</v>
      </c>
      <c r="C23" s="235" t="s">
        <v>3</v>
      </c>
      <c r="D23" s="236">
        <v>924</v>
      </c>
      <c r="E23" s="237" t="s">
        <v>63</v>
      </c>
      <c r="F23" s="238" t="s">
        <v>176</v>
      </c>
      <c r="G23" s="238" t="s">
        <v>177</v>
      </c>
      <c r="H23" s="239" t="s">
        <v>178</v>
      </c>
      <c r="I23" s="240">
        <v>417</v>
      </c>
      <c r="J23" s="241" t="s">
        <v>6</v>
      </c>
      <c r="K23" s="242" t="s">
        <v>5</v>
      </c>
      <c r="L23" s="11">
        <v>15</v>
      </c>
      <c r="M23" s="7">
        <v>18</v>
      </c>
      <c r="N23" s="7">
        <v>14</v>
      </c>
      <c r="O23" s="7">
        <v>25</v>
      </c>
      <c r="P23" s="30">
        <v>35</v>
      </c>
      <c r="Q23" s="32">
        <v>27</v>
      </c>
      <c r="R23" s="371">
        <v>37</v>
      </c>
      <c r="S23" s="476">
        <v>16</v>
      </c>
      <c r="T23" s="477">
        <v>19</v>
      </c>
      <c r="U23" s="7">
        <v>17</v>
      </c>
      <c r="V23" s="7">
        <v>26</v>
      </c>
      <c r="W23" s="34">
        <v>36</v>
      </c>
      <c r="X23" s="32">
        <v>24</v>
      </c>
      <c r="Y23" s="371">
        <v>38</v>
      </c>
      <c r="Z23" s="11">
        <v>12</v>
      </c>
      <c r="AA23" s="7">
        <v>18</v>
      </c>
      <c r="AB23" s="7">
        <v>20</v>
      </c>
      <c r="AC23" s="7">
        <v>29</v>
      </c>
      <c r="AD23" s="30">
        <v>31</v>
      </c>
      <c r="AE23" s="32">
        <v>21</v>
      </c>
      <c r="AF23" s="7">
        <v>37</v>
      </c>
      <c r="AG23" s="478">
        <v>13</v>
      </c>
      <c r="AH23" s="32">
        <v>14</v>
      </c>
      <c r="AI23" s="32">
        <v>15</v>
      </c>
      <c r="AJ23" s="32">
        <v>26</v>
      </c>
      <c r="AK23" s="32">
        <v>36</v>
      </c>
      <c r="AL23" s="32">
        <v>27</v>
      </c>
      <c r="AM23" s="62">
        <v>37</v>
      </c>
      <c r="AN23" s="11">
        <v>17</v>
      </c>
      <c r="AO23" s="7">
        <v>18</v>
      </c>
      <c r="AP23" s="7">
        <v>19</v>
      </c>
      <c r="AQ23" s="7">
        <v>20</v>
      </c>
      <c r="AR23" s="7">
        <v>45</v>
      </c>
      <c r="AS23" s="7">
        <v>19</v>
      </c>
      <c r="AT23" s="371">
        <v>48</v>
      </c>
      <c r="AU23" s="11">
        <v>18</v>
      </c>
      <c r="AV23" s="7">
        <v>19</v>
      </c>
      <c r="AW23" s="7">
        <v>20</v>
      </c>
      <c r="AX23" s="7">
        <v>68</v>
      </c>
      <c r="AY23" s="7" t="s">
        <v>239</v>
      </c>
      <c r="AZ23" s="7">
        <v>66</v>
      </c>
      <c r="BA23" s="371" t="s">
        <v>239</v>
      </c>
      <c r="BB23" s="11">
        <v>18</v>
      </c>
      <c r="BC23" s="7">
        <v>14</v>
      </c>
      <c r="BD23" s="7">
        <v>16</v>
      </c>
      <c r="BE23" s="7">
        <v>14</v>
      </c>
      <c r="BF23" s="7">
        <v>17</v>
      </c>
      <c r="BG23" s="478">
        <v>15</v>
      </c>
      <c r="BH23" s="11">
        <v>20</v>
      </c>
      <c r="BI23" s="7">
        <v>15</v>
      </c>
      <c r="BJ23" s="7">
        <v>14</v>
      </c>
      <c r="BK23" s="7">
        <v>14</v>
      </c>
      <c r="BL23" s="11">
        <v>20</v>
      </c>
      <c r="BM23" s="7">
        <v>19</v>
      </c>
      <c r="BN23" s="7">
        <v>16</v>
      </c>
      <c r="BO23" s="7">
        <v>10</v>
      </c>
      <c r="BP23" s="371">
        <v>15</v>
      </c>
      <c r="BQ23" s="11">
        <v>340</v>
      </c>
      <c r="BR23" s="62">
        <v>310</v>
      </c>
      <c r="BS23" s="1"/>
      <c r="BT23" s="1"/>
      <c r="BU23" s="23"/>
      <c r="BV23" s="1"/>
      <c r="BW23" s="1"/>
      <c r="CI23" s="14"/>
      <c r="CJ23" s="14">
        <f t="shared" si="0"/>
        <v>417</v>
      </c>
      <c r="CK23" s="22">
        <f t="shared" si="1"/>
        <v>107</v>
      </c>
      <c r="CL23" s="22">
        <f t="shared" si="2"/>
        <v>22</v>
      </c>
      <c r="CM23" s="14">
        <f t="shared" si="3"/>
        <v>114</v>
      </c>
      <c r="CN23" s="22">
        <f t="shared" si="4"/>
        <v>23</v>
      </c>
      <c r="CO23" s="14" t="e">
        <f>IF(AND(#REF!="",#REF!="",#REF!="",#REF!=""),"",SUM(#REF!,#REF!,#REF!,#REF!,#REF!))</f>
        <v>#REF!</v>
      </c>
      <c r="CP23" s="22" t="str">
        <f t="shared" si="5"/>
        <v/>
      </c>
      <c r="CQ23" s="14">
        <f t="shared" si="6"/>
        <v>110</v>
      </c>
      <c r="CR23" s="22">
        <f t="shared" si="7"/>
        <v>22</v>
      </c>
      <c r="CS23" s="14">
        <f t="shared" si="8"/>
        <v>104</v>
      </c>
      <c r="CT23" s="22">
        <f t="shared" si="9"/>
        <v>21</v>
      </c>
      <c r="CU23" s="14" t="e">
        <f>IF(AND(#REF!="",#REF!="",#REF!="",#REF!=""),"",SUM(#REF!,#REF!,#REF!,#REF!,#REF!))</f>
        <v>#REF!</v>
      </c>
      <c r="CV23" s="22" t="str">
        <f t="shared" si="10"/>
        <v/>
      </c>
      <c r="CW23" s="22"/>
      <c r="CX23" s="22"/>
    </row>
    <row r="24" spans="1:102" ht="24.75" customHeight="1">
      <c r="A24" s="233">
        <v>18</v>
      </c>
      <c r="B24" s="234">
        <v>4</v>
      </c>
      <c r="C24" s="235" t="s">
        <v>3</v>
      </c>
      <c r="D24" s="236">
        <v>921</v>
      </c>
      <c r="E24" s="237">
        <v>42008</v>
      </c>
      <c r="F24" s="238" t="s">
        <v>179</v>
      </c>
      <c r="G24" s="238" t="s">
        <v>180</v>
      </c>
      <c r="H24" s="239" t="s">
        <v>181</v>
      </c>
      <c r="I24" s="240">
        <v>418</v>
      </c>
      <c r="J24" s="241" t="s">
        <v>6</v>
      </c>
      <c r="K24" s="242" t="s">
        <v>8</v>
      </c>
      <c r="L24" s="11">
        <v>15</v>
      </c>
      <c r="M24" s="7">
        <v>18</v>
      </c>
      <c r="N24" s="7">
        <v>14</v>
      </c>
      <c r="O24" s="7">
        <v>25</v>
      </c>
      <c r="P24" s="30">
        <v>35</v>
      </c>
      <c r="Q24" s="32">
        <v>27</v>
      </c>
      <c r="R24" s="371">
        <v>37</v>
      </c>
      <c r="S24" s="476">
        <v>16</v>
      </c>
      <c r="T24" s="477">
        <v>19</v>
      </c>
      <c r="U24" s="7">
        <v>17</v>
      </c>
      <c r="V24" s="7">
        <v>26</v>
      </c>
      <c r="W24" s="34">
        <v>36</v>
      </c>
      <c r="X24" s="32">
        <v>24</v>
      </c>
      <c r="Y24" s="371">
        <v>38</v>
      </c>
      <c r="Z24" s="11">
        <v>12</v>
      </c>
      <c r="AA24" s="7">
        <v>18</v>
      </c>
      <c r="AB24" s="7">
        <v>20</v>
      </c>
      <c r="AC24" s="7">
        <v>29</v>
      </c>
      <c r="AD24" s="30">
        <v>31</v>
      </c>
      <c r="AE24" s="32">
        <v>21</v>
      </c>
      <c r="AF24" s="7">
        <v>37</v>
      </c>
      <c r="AG24" s="478">
        <v>13</v>
      </c>
      <c r="AH24" s="32">
        <v>14</v>
      </c>
      <c r="AI24" s="32">
        <v>15</v>
      </c>
      <c r="AJ24" s="32">
        <v>26</v>
      </c>
      <c r="AK24" s="32">
        <v>36</v>
      </c>
      <c r="AL24" s="32">
        <v>27</v>
      </c>
      <c r="AM24" s="62">
        <v>37</v>
      </c>
      <c r="AN24" s="11">
        <v>17</v>
      </c>
      <c r="AO24" s="7">
        <v>18</v>
      </c>
      <c r="AP24" s="7">
        <v>19</v>
      </c>
      <c r="AQ24" s="7">
        <v>20</v>
      </c>
      <c r="AR24" s="7">
        <v>45</v>
      </c>
      <c r="AS24" s="7">
        <v>19</v>
      </c>
      <c r="AT24" s="371">
        <v>48</v>
      </c>
      <c r="AU24" s="11">
        <v>18</v>
      </c>
      <c r="AV24" s="7">
        <v>19</v>
      </c>
      <c r="AW24" s="7">
        <v>20</v>
      </c>
      <c r="AX24" s="7">
        <v>68</v>
      </c>
      <c r="AY24" s="7" t="s">
        <v>239</v>
      </c>
      <c r="AZ24" s="7">
        <v>66</v>
      </c>
      <c r="BA24" s="371" t="s">
        <v>239</v>
      </c>
      <c r="BB24" s="11">
        <v>19</v>
      </c>
      <c r="BC24" s="7">
        <v>15</v>
      </c>
      <c r="BD24" s="7">
        <v>16</v>
      </c>
      <c r="BE24" s="7">
        <v>14</v>
      </c>
      <c r="BF24" s="7">
        <v>17</v>
      </c>
      <c r="BG24" s="478">
        <v>15</v>
      </c>
      <c r="BH24" s="11">
        <v>20</v>
      </c>
      <c r="BI24" s="7">
        <v>15</v>
      </c>
      <c r="BJ24" s="7">
        <v>14</v>
      </c>
      <c r="BK24" s="7">
        <v>15</v>
      </c>
      <c r="BL24" s="11">
        <v>20</v>
      </c>
      <c r="BM24" s="7">
        <v>19</v>
      </c>
      <c r="BN24" s="7">
        <v>17</v>
      </c>
      <c r="BO24" s="7">
        <v>10</v>
      </c>
      <c r="BP24" s="371">
        <v>15</v>
      </c>
      <c r="BQ24" s="11">
        <v>340</v>
      </c>
      <c r="BR24" s="62">
        <v>310</v>
      </c>
      <c r="BS24" s="1"/>
      <c r="BT24" s="1"/>
      <c r="BU24" s="23"/>
      <c r="BV24" s="1"/>
      <c r="BW24" s="1"/>
      <c r="CI24" s="14"/>
      <c r="CJ24" s="14">
        <f t="shared" si="0"/>
        <v>418</v>
      </c>
      <c r="CK24" s="22">
        <f t="shared" si="1"/>
        <v>107</v>
      </c>
      <c r="CL24" s="22">
        <f t="shared" si="2"/>
        <v>22</v>
      </c>
      <c r="CM24" s="14">
        <f t="shared" si="3"/>
        <v>114</v>
      </c>
      <c r="CN24" s="22">
        <f t="shared" si="4"/>
        <v>23</v>
      </c>
      <c r="CO24" s="14" t="e">
        <f>IF(AND(#REF!="",#REF!="",#REF!="",#REF!=""),"",SUM(#REF!,#REF!,#REF!,#REF!,#REF!))</f>
        <v>#REF!</v>
      </c>
      <c r="CP24" s="22" t="str">
        <f t="shared" si="5"/>
        <v/>
      </c>
      <c r="CQ24" s="14">
        <f t="shared" si="6"/>
        <v>110</v>
      </c>
      <c r="CR24" s="22">
        <f t="shared" si="7"/>
        <v>22</v>
      </c>
      <c r="CS24" s="14">
        <f t="shared" si="8"/>
        <v>104</v>
      </c>
      <c r="CT24" s="22">
        <f t="shared" si="9"/>
        <v>21</v>
      </c>
      <c r="CU24" s="14" t="e">
        <f>IF(AND(#REF!="",#REF!="",#REF!="",#REF!=""),"",SUM(#REF!,#REF!,#REF!,#REF!,#REF!))</f>
        <v>#REF!</v>
      </c>
      <c r="CV24" s="22" t="str">
        <f t="shared" si="10"/>
        <v/>
      </c>
      <c r="CW24" s="22"/>
      <c r="CX24" s="22"/>
    </row>
    <row r="25" spans="1:102" ht="24.75" customHeight="1">
      <c r="A25" s="233">
        <v>19</v>
      </c>
      <c r="B25" s="234">
        <v>4</v>
      </c>
      <c r="C25" s="235" t="s">
        <v>3</v>
      </c>
      <c r="D25" s="236">
        <v>948</v>
      </c>
      <c r="E25" s="237">
        <v>42257</v>
      </c>
      <c r="F25" s="238" t="s">
        <v>182</v>
      </c>
      <c r="G25" s="238" t="s">
        <v>183</v>
      </c>
      <c r="H25" s="239" t="s">
        <v>184</v>
      </c>
      <c r="I25" s="240">
        <v>419</v>
      </c>
      <c r="J25" s="241" t="s">
        <v>6</v>
      </c>
      <c r="K25" s="242" t="s">
        <v>9</v>
      </c>
      <c r="L25" s="11">
        <v>15</v>
      </c>
      <c r="M25" s="7">
        <v>18</v>
      </c>
      <c r="N25" s="7">
        <v>14</v>
      </c>
      <c r="O25" s="7">
        <v>25</v>
      </c>
      <c r="P25" s="30">
        <v>35</v>
      </c>
      <c r="Q25" s="32">
        <v>27</v>
      </c>
      <c r="R25" s="371">
        <v>37</v>
      </c>
      <c r="S25" s="476">
        <v>16</v>
      </c>
      <c r="T25" s="477">
        <v>19</v>
      </c>
      <c r="U25" s="7">
        <v>17</v>
      </c>
      <c r="V25" s="7">
        <v>26</v>
      </c>
      <c r="W25" s="34">
        <v>36</v>
      </c>
      <c r="X25" s="32">
        <v>24</v>
      </c>
      <c r="Y25" s="371">
        <v>38</v>
      </c>
      <c r="Z25" s="11">
        <v>12</v>
      </c>
      <c r="AA25" s="7">
        <v>18</v>
      </c>
      <c r="AB25" s="7">
        <v>20</v>
      </c>
      <c r="AC25" s="7">
        <v>29</v>
      </c>
      <c r="AD25" s="30">
        <v>31</v>
      </c>
      <c r="AE25" s="32">
        <v>21</v>
      </c>
      <c r="AF25" s="7">
        <v>37</v>
      </c>
      <c r="AG25" s="478">
        <v>13</v>
      </c>
      <c r="AH25" s="32">
        <v>14</v>
      </c>
      <c r="AI25" s="32">
        <v>15</v>
      </c>
      <c r="AJ25" s="32">
        <v>26</v>
      </c>
      <c r="AK25" s="32">
        <v>36</v>
      </c>
      <c r="AL25" s="32">
        <v>27</v>
      </c>
      <c r="AM25" s="62">
        <v>37</v>
      </c>
      <c r="AN25" s="11">
        <v>17</v>
      </c>
      <c r="AO25" s="7">
        <v>18</v>
      </c>
      <c r="AP25" s="7">
        <v>19</v>
      </c>
      <c r="AQ25" s="7">
        <v>20</v>
      </c>
      <c r="AR25" s="7">
        <v>45</v>
      </c>
      <c r="AS25" s="7">
        <v>19</v>
      </c>
      <c r="AT25" s="371">
        <v>48</v>
      </c>
      <c r="AU25" s="11">
        <v>18</v>
      </c>
      <c r="AV25" s="7">
        <v>19</v>
      </c>
      <c r="AW25" s="7">
        <v>20</v>
      </c>
      <c r="AX25" s="7">
        <v>68</v>
      </c>
      <c r="AY25" s="7" t="s">
        <v>239</v>
      </c>
      <c r="AZ25" s="7">
        <v>66</v>
      </c>
      <c r="BA25" s="371" t="s">
        <v>239</v>
      </c>
      <c r="BB25" s="11">
        <v>17</v>
      </c>
      <c r="BC25" s="7">
        <v>16</v>
      </c>
      <c r="BD25" s="7">
        <v>16</v>
      </c>
      <c r="BE25" s="7">
        <v>14</v>
      </c>
      <c r="BF25" s="7">
        <v>17</v>
      </c>
      <c r="BG25" s="478">
        <v>15</v>
      </c>
      <c r="BH25" s="11">
        <v>20</v>
      </c>
      <c r="BI25" s="7">
        <v>15</v>
      </c>
      <c r="BJ25" s="7">
        <v>14</v>
      </c>
      <c r="BK25" s="7">
        <v>16</v>
      </c>
      <c r="BL25" s="11">
        <v>20</v>
      </c>
      <c r="BM25" s="7">
        <v>19</v>
      </c>
      <c r="BN25" s="7">
        <v>18</v>
      </c>
      <c r="BO25" s="7">
        <v>15</v>
      </c>
      <c r="BP25" s="371">
        <v>15</v>
      </c>
      <c r="BQ25" s="11">
        <v>340</v>
      </c>
      <c r="BR25" s="62">
        <v>310</v>
      </c>
      <c r="BS25" s="1"/>
      <c r="BT25" s="1"/>
      <c r="BU25" s="23"/>
      <c r="BV25" s="1"/>
      <c r="BW25" s="1"/>
      <c r="CI25" s="14"/>
      <c r="CJ25" s="14">
        <f t="shared" si="0"/>
        <v>419</v>
      </c>
      <c r="CK25" s="22">
        <f t="shared" si="1"/>
        <v>107</v>
      </c>
      <c r="CL25" s="22">
        <f t="shared" si="2"/>
        <v>22</v>
      </c>
      <c r="CM25" s="14">
        <f t="shared" si="3"/>
        <v>114</v>
      </c>
      <c r="CN25" s="22">
        <f t="shared" si="4"/>
        <v>23</v>
      </c>
      <c r="CO25" s="14" t="e">
        <f>IF(AND(#REF!="",#REF!="",#REF!="",#REF!=""),"",SUM(#REF!,#REF!,#REF!,#REF!,#REF!))</f>
        <v>#REF!</v>
      </c>
      <c r="CP25" s="22" t="str">
        <f t="shared" si="5"/>
        <v/>
      </c>
      <c r="CQ25" s="14">
        <f t="shared" si="6"/>
        <v>110</v>
      </c>
      <c r="CR25" s="22">
        <f t="shared" si="7"/>
        <v>22</v>
      </c>
      <c r="CS25" s="14">
        <f t="shared" si="8"/>
        <v>104</v>
      </c>
      <c r="CT25" s="22">
        <f t="shared" si="9"/>
        <v>21</v>
      </c>
      <c r="CU25" s="14" t="e">
        <f>IF(AND(#REF!="",#REF!="",#REF!="",#REF!=""),"",SUM(#REF!,#REF!,#REF!,#REF!,#REF!))</f>
        <v>#REF!</v>
      </c>
      <c r="CV25" s="22" t="str">
        <f t="shared" si="10"/>
        <v/>
      </c>
      <c r="CW25" s="22"/>
      <c r="CX25" s="22"/>
    </row>
    <row r="26" spans="1:102" ht="24.75" customHeight="1">
      <c r="A26" s="233">
        <v>20</v>
      </c>
      <c r="B26" s="234">
        <v>4</v>
      </c>
      <c r="C26" s="235" t="s">
        <v>3</v>
      </c>
      <c r="D26" s="236">
        <v>943</v>
      </c>
      <c r="E26" s="237" t="s">
        <v>64</v>
      </c>
      <c r="F26" s="238" t="s">
        <v>185</v>
      </c>
      <c r="G26" s="238" t="s">
        <v>25</v>
      </c>
      <c r="H26" s="239" t="s">
        <v>13</v>
      </c>
      <c r="I26" s="240">
        <v>420</v>
      </c>
      <c r="J26" s="241" t="s">
        <v>4</v>
      </c>
      <c r="K26" s="242" t="s">
        <v>7</v>
      </c>
      <c r="L26" s="11">
        <v>15</v>
      </c>
      <c r="M26" s="7">
        <v>18</v>
      </c>
      <c r="N26" s="7">
        <v>14</v>
      </c>
      <c r="O26" s="7">
        <v>25</v>
      </c>
      <c r="P26" s="30">
        <v>35</v>
      </c>
      <c r="Q26" s="32">
        <v>27</v>
      </c>
      <c r="R26" s="371">
        <v>37</v>
      </c>
      <c r="S26" s="476">
        <v>16</v>
      </c>
      <c r="T26" s="477">
        <v>19</v>
      </c>
      <c r="U26" s="7">
        <v>17</v>
      </c>
      <c r="V26" s="7">
        <v>26</v>
      </c>
      <c r="W26" s="34">
        <v>36</v>
      </c>
      <c r="X26" s="32">
        <v>24</v>
      </c>
      <c r="Y26" s="371">
        <v>38</v>
      </c>
      <c r="Z26" s="11">
        <v>12</v>
      </c>
      <c r="AA26" s="7">
        <v>18</v>
      </c>
      <c r="AB26" s="7">
        <v>20</v>
      </c>
      <c r="AC26" s="7">
        <v>29</v>
      </c>
      <c r="AD26" s="30">
        <v>31</v>
      </c>
      <c r="AE26" s="32">
        <v>21</v>
      </c>
      <c r="AF26" s="7">
        <v>37</v>
      </c>
      <c r="AG26" s="478">
        <v>13</v>
      </c>
      <c r="AH26" s="32">
        <v>14</v>
      </c>
      <c r="AI26" s="32">
        <v>15</v>
      </c>
      <c r="AJ26" s="32">
        <v>26</v>
      </c>
      <c r="AK26" s="32">
        <v>36</v>
      </c>
      <c r="AL26" s="32">
        <v>27</v>
      </c>
      <c r="AM26" s="62">
        <v>37</v>
      </c>
      <c r="AN26" s="11">
        <v>17</v>
      </c>
      <c r="AO26" s="7">
        <v>18</v>
      </c>
      <c r="AP26" s="7">
        <v>19</v>
      </c>
      <c r="AQ26" s="7">
        <v>20</v>
      </c>
      <c r="AR26" s="7">
        <v>45</v>
      </c>
      <c r="AS26" s="7">
        <v>19</v>
      </c>
      <c r="AT26" s="371">
        <v>48</v>
      </c>
      <c r="AU26" s="11">
        <v>18</v>
      </c>
      <c r="AV26" s="7">
        <v>19</v>
      </c>
      <c r="AW26" s="7">
        <v>20</v>
      </c>
      <c r="AX26" s="7">
        <v>68</v>
      </c>
      <c r="AY26" s="7" t="s">
        <v>239</v>
      </c>
      <c r="AZ26" s="7">
        <v>66</v>
      </c>
      <c r="BA26" s="371" t="s">
        <v>239</v>
      </c>
      <c r="BB26" s="11"/>
      <c r="BC26" s="7"/>
      <c r="BD26" s="7"/>
      <c r="BE26" s="7"/>
      <c r="BF26" s="7"/>
      <c r="BG26" s="478"/>
      <c r="BH26" s="11"/>
      <c r="BI26" s="7"/>
      <c r="BJ26" s="7"/>
      <c r="BK26" s="7"/>
      <c r="BL26" s="11"/>
      <c r="BM26" s="7"/>
      <c r="BN26" s="7"/>
      <c r="BO26" s="7"/>
      <c r="BP26" s="371"/>
      <c r="BQ26" s="11">
        <v>340</v>
      </c>
      <c r="BR26" s="62">
        <v>310</v>
      </c>
      <c r="BS26" s="1"/>
      <c r="BT26" s="1"/>
      <c r="BU26" s="23"/>
      <c r="BV26" s="1"/>
      <c r="BW26" s="1"/>
      <c r="CI26" s="14"/>
      <c r="CJ26" s="14">
        <f t="shared" si="0"/>
        <v>420</v>
      </c>
      <c r="CK26" s="22">
        <f t="shared" si="1"/>
        <v>107</v>
      </c>
      <c r="CL26" s="22">
        <f t="shared" si="2"/>
        <v>22</v>
      </c>
      <c r="CM26" s="14">
        <f t="shared" si="3"/>
        <v>114</v>
      </c>
      <c r="CN26" s="22">
        <f t="shared" si="4"/>
        <v>23</v>
      </c>
      <c r="CO26" s="14" t="e">
        <f>IF(AND(#REF!="",#REF!="",#REF!="",#REF!=""),"",SUM(#REF!,#REF!,#REF!,#REF!,#REF!))</f>
        <v>#REF!</v>
      </c>
      <c r="CP26" s="22" t="str">
        <f t="shared" si="5"/>
        <v/>
      </c>
      <c r="CQ26" s="14">
        <f t="shared" si="6"/>
        <v>110</v>
      </c>
      <c r="CR26" s="22">
        <f t="shared" si="7"/>
        <v>22</v>
      </c>
      <c r="CS26" s="14">
        <f t="shared" si="8"/>
        <v>104</v>
      </c>
      <c r="CT26" s="22">
        <f t="shared" si="9"/>
        <v>21</v>
      </c>
      <c r="CU26" s="14" t="e">
        <f>IF(AND(#REF!="",#REF!="",#REF!="",#REF!=""),"",SUM(#REF!,#REF!,#REF!,#REF!,#REF!))</f>
        <v>#REF!</v>
      </c>
      <c r="CV26" s="22" t="str">
        <f t="shared" si="10"/>
        <v/>
      </c>
      <c r="CW26" s="22"/>
      <c r="CX26" s="22"/>
    </row>
    <row r="27" spans="1:102" ht="24.75" customHeight="1">
      <c r="A27" s="233">
        <v>21</v>
      </c>
      <c r="B27" s="234">
        <v>4</v>
      </c>
      <c r="C27" s="235" t="s">
        <v>3</v>
      </c>
      <c r="D27" s="236">
        <v>929</v>
      </c>
      <c r="E27" s="237" t="s">
        <v>65</v>
      </c>
      <c r="F27" s="238" t="s">
        <v>186</v>
      </c>
      <c r="G27" s="238" t="s">
        <v>187</v>
      </c>
      <c r="H27" s="239" t="s">
        <v>188</v>
      </c>
      <c r="I27" s="240">
        <v>421</v>
      </c>
      <c r="J27" s="241" t="s">
        <v>6</v>
      </c>
      <c r="K27" s="242" t="s">
        <v>5</v>
      </c>
      <c r="L27" s="11">
        <v>15</v>
      </c>
      <c r="M27" s="7">
        <v>18</v>
      </c>
      <c r="N27" s="7">
        <v>14</v>
      </c>
      <c r="O27" s="7">
        <v>25</v>
      </c>
      <c r="P27" s="30">
        <v>35</v>
      </c>
      <c r="Q27" s="32">
        <v>27</v>
      </c>
      <c r="R27" s="371">
        <v>37</v>
      </c>
      <c r="S27" s="476">
        <v>16</v>
      </c>
      <c r="T27" s="477">
        <v>19</v>
      </c>
      <c r="U27" s="7">
        <v>17</v>
      </c>
      <c r="V27" s="7">
        <v>26</v>
      </c>
      <c r="W27" s="34">
        <v>36</v>
      </c>
      <c r="X27" s="32">
        <v>24</v>
      </c>
      <c r="Y27" s="371">
        <v>38</v>
      </c>
      <c r="Z27" s="11">
        <v>12</v>
      </c>
      <c r="AA27" s="7">
        <v>18</v>
      </c>
      <c r="AB27" s="7">
        <v>20</v>
      </c>
      <c r="AC27" s="7">
        <v>29</v>
      </c>
      <c r="AD27" s="30">
        <v>31</v>
      </c>
      <c r="AE27" s="32">
        <v>21</v>
      </c>
      <c r="AF27" s="7">
        <v>37</v>
      </c>
      <c r="AG27" s="478">
        <v>13</v>
      </c>
      <c r="AH27" s="32">
        <v>14</v>
      </c>
      <c r="AI27" s="32">
        <v>15</v>
      </c>
      <c r="AJ27" s="32">
        <v>26</v>
      </c>
      <c r="AK27" s="32">
        <v>36</v>
      </c>
      <c r="AL27" s="32">
        <v>27</v>
      </c>
      <c r="AM27" s="62">
        <v>37</v>
      </c>
      <c r="AN27" s="11">
        <v>17</v>
      </c>
      <c r="AO27" s="7">
        <v>18</v>
      </c>
      <c r="AP27" s="7">
        <v>19</v>
      </c>
      <c r="AQ27" s="7">
        <v>20</v>
      </c>
      <c r="AR27" s="7">
        <v>45</v>
      </c>
      <c r="AS27" s="7">
        <v>19</v>
      </c>
      <c r="AT27" s="371">
        <v>48</v>
      </c>
      <c r="AU27" s="11">
        <v>18</v>
      </c>
      <c r="AV27" s="7">
        <v>19</v>
      </c>
      <c r="AW27" s="7">
        <v>20</v>
      </c>
      <c r="AX27" s="7">
        <v>68</v>
      </c>
      <c r="AY27" s="7" t="s">
        <v>239</v>
      </c>
      <c r="AZ27" s="7">
        <v>66</v>
      </c>
      <c r="BA27" s="371" t="s">
        <v>239</v>
      </c>
      <c r="BB27" s="11"/>
      <c r="BC27" s="7"/>
      <c r="BD27" s="7"/>
      <c r="BE27" s="7"/>
      <c r="BF27" s="7"/>
      <c r="BG27" s="478"/>
      <c r="BH27" s="11"/>
      <c r="BI27" s="7"/>
      <c r="BJ27" s="7"/>
      <c r="BK27" s="7"/>
      <c r="BL27" s="11"/>
      <c r="BM27" s="7"/>
      <c r="BN27" s="7"/>
      <c r="BO27" s="7"/>
      <c r="BP27" s="371"/>
      <c r="BQ27" s="11">
        <v>340</v>
      </c>
      <c r="BR27" s="62">
        <v>310</v>
      </c>
      <c r="BS27" s="1"/>
      <c r="BT27" s="1"/>
      <c r="BU27" s="23"/>
      <c r="BV27" s="1"/>
      <c r="BW27" s="1"/>
      <c r="CI27" s="14"/>
      <c r="CJ27" s="14">
        <f t="shared" si="0"/>
        <v>421</v>
      </c>
      <c r="CK27" s="22">
        <f t="shared" si="1"/>
        <v>107</v>
      </c>
      <c r="CL27" s="22">
        <f t="shared" si="2"/>
        <v>22</v>
      </c>
      <c r="CM27" s="14">
        <f t="shared" si="3"/>
        <v>114</v>
      </c>
      <c r="CN27" s="22">
        <f t="shared" si="4"/>
        <v>23</v>
      </c>
      <c r="CO27" s="14" t="e">
        <f>IF(AND(#REF!="",#REF!="",#REF!="",#REF!=""),"",SUM(#REF!,#REF!,#REF!,#REF!,#REF!))</f>
        <v>#REF!</v>
      </c>
      <c r="CP27" s="22" t="str">
        <f t="shared" si="5"/>
        <v/>
      </c>
      <c r="CQ27" s="14">
        <f t="shared" si="6"/>
        <v>110</v>
      </c>
      <c r="CR27" s="22">
        <f t="shared" si="7"/>
        <v>22</v>
      </c>
      <c r="CS27" s="14">
        <f t="shared" si="8"/>
        <v>104</v>
      </c>
      <c r="CT27" s="22">
        <f t="shared" si="9"/>
        <v>21</v>
      </c>
      <c r="CU27" s="14" t="e">
        <f>IF(AND(#REF!="",#REF!="",#REF!="",#REF!=""),"",SUM(#REF!,#REF!,#REF!,#REF!,#REF!))</f>
        <v>#REF!</v>
      </c>
      <c r="CV27" s="22" t="str">
        <f t="shared" si="10"/>
        <v/>
      </c>
      <c r="CW27" s="22"/>
      <c r="CX27" s="22"/>
    </row>
    <row r="28" spans="1:102" ht="24.75" customHeight="1">
      <c r="A28" s="233">
        <v>22</v>
      </c>
      <c r="B28" s="234">
        <v>4</v>
      </c>
      <c r="C28" s="235" t="s">
        <v>3</v>
      </c>
      <c r="D28" s="236">
        <v>932</v>
      </c>
      <c r="E28" s="237" t="s">
        <v>66</v>
      </c>
      <c r="F28" s="238" t="s">
        <v>189</v>
      </c>
      <c r="G28" s="238" t="s">
        <v>10</v>
      </c>
      <c r="H28" s="239" t="s">
        <v>21</v>
      </c>
      <c r="I28" s="240">
        <v>422</v>
      </c>
      <c r="J28" s="241" t="s">
        <v>4</v>
      </c>
      <c r="K28" s="242" t="s">
        <v>5</v>
      </c>
      <c r="L28" s="11">
        <v>15</v>
      </c>
      <c r="M28" s="7">
        <v>18</v>
      </c>
      <c r="N28" s="7">
        <v>14</v>
      </c>
      <c r="O28" s="7">
        <v>25</v>
      </c>
      <c r="P28" s="30">
        <v>35</v>
      </c>
      <c r="Q28" s="32">
        <v>27</v>
      </c>
      <c r="R28" s="371">
        <v>37</v>
      </c>
      <c r="S28" s="476">
        <v>16</v>
      </c>
      <c r="T28" s="477">
        <v>19</v>
      </c>
      <c r="U28" s="7">
        <v>17</v>
      </c>
      <c r="V28" s="7">
        <v>26</v>
      </c>
      <c r="W28" s="34">
        <v>36</v>
      </c>
      <c r="X28" s="32">
        <v>24</v>
      </c>
      <c r="Y28" s="371">
        <v>38</v>
      </c>
      <c r="Z28" s="11">
        <v>12</v>
      </c>
      <c r="AA28" s="7">
        <v>18</v>
      </c>
      <c r="AB28" s="7">
        <v>20</v>
      </c>
      <c r="AC28" s="7">
        <v>29</v>
      </c>
      <c r="AD28" s="30">
        <v>31</v>
      </c>
      <c r="AE28" s="32">
        <v>21</v>
      </c>
      <c r="AF28" s="7">
        <v>37</v>
      </c>
      <c r="AG28" s="478">
        <v>13</v>
      </c>
      <c r="AH28" s="32">
        <v>14</v>
      </c>
      <c r="AI28" s="32">
        <v>15</v>
      </c>
      <c r="AJ28" s="32">
        <v>26</v>
      </c>
      <c r="AK28" s="32">
        <v>36</v>
      </c>
      <c r="AL28" s="32">
        <v>27</v>
      </c>
      <c r="AM28" s="62">
        <v>37</v>
      </c>
      <c r="AN28" s="11">
        <v>17</v>
      </c>
      <c r="AO28" s="7">
        <v>18</v>
      </c>
      <c r="AP28" s="7">
        <v>19</v>
      </c>
      <c r="AQ28" s="7">
        <v>20</v>
      </c>
      <c r="AR28" s="7">
        <v>45</v>
      </c>
      <c r="AS28" s="7">
        <v>19</v>
      </c>
      <c r="AT28" s="371">
        <v>48</v>
      </c>
      <c r="AU28" s="11">
        <v>18</v>
      </c>
      <c r="AV28" s="7">
        <v>19</v>
      </c>
      <c r="AW28" s="7">
        <v>20</v>
      </c>
      <c r="AX28" s="7">
        <v>68</v>
      </c>
      <c r="AY28" s="7" t="s">
        <v>239</v>
      </c>
      <c r="AZ28" s="7">
        <v>66</v>
      </c>
      <c r="BA28" s="371" t="s">
        <v>239</v>
      </c>
      <c r="BB28" s="11"/>
      <c r="BC28" s="7"/>
      <c r="BD28" s="7"/>
      <c r="BE28" s="7"/>
      <c r="BF28" s="7"/>
      <c r="BG28" s="478"/>
      <c r="BH28" s="11"/>
      <c r="BI28" s="7"/>
      <c r="BJ28" s="7"/>
      <c r="BK28" s="7"/>
      <c r="BL28" s="11"/>
      <c r="BM28" s="7"/>
      <c r="BN28" s="7"/>
      <c r="BO28" s="7"/>
      <c r="BP28" s="371"/>
      <c r="BQ28" s="11">
        <v>340</v>
      </c>
      <c r="BR28" s="62">
        <v>310</v>
      </c>
      <c r="BS28" s="1"/>
      <c r="BT28" s="1"/>
      <c r="BU28" s="23"/>
      <c r="BV28" s="1"/>
      <c r="BW28" s="1"/>
      <c r="CI28" s="14"/>
      <c r="CJ28" s="14">
        <f t="shared" si="0"/>
        <v>422</v>
      </c>
      <c r="CK28" s="22">
        <f t="shared" si="1"/>
        <v>107</v>
      </c>
      <c r="CL28" s="22">
        <f t="shared" si="2"/>
        <v>22</v>
      </c>
      <c r="CM28" s="14">
        <f t="shared" si="3"/>
        <v>114</v>
      </c>
      <c r="CN28" s="22">
        <f t="shared" si="4"/>
        <v>23</v>
      </c>
      <c r="CO28" s="14" t="e">
        <f>IF(AND(#REF!="",#REF!="",#REF!="",#REF!=""),"",SUM(#REF!,#REF!,#REF!,#REF!,#REF!))</f>
        <v>#REF!</v>
      </c>
      <c r="CP28" s="22" t="str">
        <f t="shared" si="5"/>
        <v/>
      </c>
      <c r="CQ28" s="14">
        <f t="shared" si="6"/>
        <v>110</v>
      </c>
      <c r="CR28" s="22">
        <f t="shared" si="7"/>
        <v>22</v>
      </c>
      <c r="CS28" s="14">
        <f t="shared" si="8"/>
        <v>104</v>
      </c>
      <c r="CT28" s="22">
        <f t="shared" si="9"/>
        <v>21</v>
      </c>
      <c r="CU28" s="14" t="e">
        <f>IF(AND(#REF!="",#REF!="",#REF!="",#REF!=""),"",SUM(#REF!,#REF!,#REF!,#REF!,#REF!))</f>
        <v>#REF!</v>
      </c>
      <c r="CV28" s="22" t="str">
        <f t="shared" si="10"/>
        <v/>
      </c>
      <c r="CW28" s="22"/>
      <c r="CX28" s="22"/>
    </row>
    <row r="29" spans="1:102" ht="24.75" customHeight="1">
      <c r="A29" s="233">
        <v>23</v>
      </c>
      <c r="B29" s="234">
        <v>4</v>
      </c>
      <c r="C29" s="235" t="s">
        <v>3</v>
      </c>
      <c r="D29" s="236">
        <v>927</v>
      </c>
      <c r="E29" s="237" t="s">
        <v>67</v>
      </c>
      <c r="F29" s="238" t="s">
        <v>190</v>
      </c>
      <c r="G29" s="238" t="s">
        <v>191</v>
      </c>
      <c r="H29" s="239" t="s">
        <v>14</v>
      </c>
      <c r="I29" s="240">
        <v>423</v>
      </c>
      <c r="J29" s="241" t="s">
        <v>6</v>
      </c>
      <c r="K29" s="242" t="s">
        <v>5</v>
      </c>
      <c r="L29" s="11">
        <v>15</v>
      </c>
      <c r="M29" s="7">
        <v>18</v>
      </c>
      <c r="N29" s="7">
        <v>14</v>
      </c>
      <c r="O29" s="7">
        <v>25</v>
      </c>
      <c r="P29" s="30">
        <v>35</v>
      </c>
      <c r="Q29" s="32">
        <v>27</v>
      </c>
      <c r="R29" s="371">
        <v>37</v>
      </c>
      <c r="S29" s="476">
        <v>16</v>
      </c>
      <c r="T29" s="477">
        <v>19</v>
      </c>
      <c r="U29" s="7">
        <v>17</v>
      </c>
      <c r="V29" s="7">
        <v>26</v>
      </c>
      <c r="W29" s="34">
        <v>36</v>
      </c>
      <c r="X29" s="32">
        <v>24</v>
      </c>
      <c r="Y29" s="371">
        <v>38</v>
      </c>
      <c r="Z29" s="11">
        <v>12</v>
      </c>
      <c r="AA29" s="7">
        <v>18</v>
      </c>
      <c r="AB29" s="7">
        <v>20</v>
      </c>
      <c r="AC29" s="7">
        <v>29</v>
      </c>
      <c r="AD29" s="30">
        <v>31</v>
      </c>
      <c r="AE29" s="32">
        <v>21</v>
      </c>
      <c r="AF29" s="7">
        <v>37</v>
      </c>
      <c r="AG29" s="478">
        <v>13</v>
      </c>
      <c r="AH29" s="32">
        <v>14</v>
      </c>
      <c r="AI29" s="32">
        <v>15</v>
      </c>
      <c r="AJ29" s="32">
        <v>26</v>
      </c>
      <c r="AK29" s="32">
        <v>36</v>
      </c>
      <c r="AL29" s="32">
        <v>27</v>
      </c>
      <c r="AM29" s="62">
        <v>37</v>
      </c>
      <c r="AN29" s="11">
        <v>17</v>
      </c>
      <c r="AO29" s="7">
        <v>18</v>
      </c>
      <c r="AP29" s="7">
        <v>19</v>
      </c>
      <c r="AQ29" s="7">
        <v>20</v>
      </c>
      <c r="AR29" s="7">
        <v>45</v>
      </c>
      <c r="AS29" s="7">
        <v>19</v>
      </c>
      <c r="AT29" s="371">
        <v>48</v>
      </c>
      <c r="AU29" s="11">
        <v>18</v>
      </c>
      <c r="AV29" s="7">
        <v>19</v>
      </c>
      <c r="AW29" s="7">
        <v>20</v>
      </c>
      <c r="AX29" s="7">
        <v>68</v>
      </c>
      <c r="AY29" s="7" t="s">
        <v>239</v>
      </c>
      <c r="AZ29" s="7">
        <v>66</v>
      </c>
      <c r="BA29" s="371" t="s">
        <v>239</v>
      </c>
      <c r="BB29" s="11"/>
      <c r="BC29" s="7"/>
      <c r="BD29" s="7"/>
      <c r="BE29" s="7"/>
      <c r="BF29" s="7"/>
      <c r="BG29" s="478"/>
      <c r="BH29" s="11"/>
      <c r="BI29" s="7"/>
      <c r="BJ29" s="7"/>
      <c r="BK29" s="7"/>
      <c r="BL29" s="11"/>
      <c r="BM29" s="7"/>
      <c r="BN29" s="7"/>
      <c r="BO29" s="7"/>
      <c r="BP29" s="371"/>
      <c r="BQ29" s="11">
        <v>340</v>
      </c>
      <c r="BR29" s="62">
        <v>310</v>
      </c>
      <c r="BS29" s="1"/>
      <c r="BT29" s="1"/>
      <c r="BU29" s="23"/>
      <c r="BV29" s="1"/>
      <c r="BW29" s="1"/>
      <c r="CI29" s="14"/>
      <c r="CJ29" s="14">
        <f t="shared" si="0"/>
        <v>423</v>
      </c>
      <c r="CK29" s="22">
        <f t="shared" si="1"/>
        <v>107</v>
      </c>
      <c r="CL29" s="22">
        <f t="shared" si="2"/>
        <v>22</v>
      </c>
      <c r="CM29" s="14">
        <f t="shared" si="3"/>
        <v>114</v>
      </c>
      <c r="CN29" s="22">
        <f t="shared" si="4"/>
        <v>23</v>
      </c>
      <c r="CO29" s="14" t="e">
        <f>IF(AND(#REF!="",#REF!="",#REF!="",#REF!=""),"",SUM(#REF!,#REF!,#REF!,#REF!,#REF!))</f>
        <v>#REF!</v>
      </c>
      <c r="CP29" s="22" t="str">
        <f t="shared" si="5"/>
        <v/>
      </c>
      <c r="CQ29" s="14">
        <f t="shared" si="6"/>
        <v>110</v>
      </c>
      <c r="CR29" s="22">
        <f t="shared" si="7"/>
        <v>22</v>
      </c>
      <c r="CS29" s="14">
        <f t="shared" si="8"/>
        <v>104</v>
      </c>
      <c r="CT29" s="22">
        <f t="shared" si="9"/>
        <v>21</v>
      </c>
      <c r="CU29" s="14" t="e">
        <f>IF(AND(#REF!="",#REF!="",#REF!="",#REF!=""),"",SUM(#REF!,#REF!,#REF!,#REF!,#REF!))</f>
        <v>#REF!</v>
      </c>
      <c r="CV29" s="22" t="str">
        <f t="shared" si="10"/>
        <v/>
      </c>
      <c r="CW29" s="22"/>
      <c r="CX29" s="22"/>
    </row>
    <row r="30" spans="1:102" ht="24.75" customHeight="1">
      <c r="A30" s="233">
        <v>24</v>
      </c>
      <c r="B30" s="234">
        <v>4</v>
      </c>
      <c r="C30" s="235" t="s">
        <v>3</v>
      </c>
      <c r="D30" s="236">
        <v>938</v>
      </c>
      <c r="E30" s="237" t="s">
        <v>68</v>
      </c>
      <c r="F30" s="238" t="s">
        <v>192</v>
      </c>
      <c r="G30" s="238" t="s">
        <v>193</v>
      </c>
      <c r="H30" s="239" t="s">
        <v>15</v>
      </c>
      <c r="I30" s="240">
        <v>424</v>
      </c>
      <c r="J30" s="241" t="s">
        <v>6</v>
      </c>
      <c r="K30" s="242" t="s">
        <v>9</v>
      </c>
      <c r="L30" s="11">
        <v>15</v>
      </c>
      <c r="M30" s="7">
        <v>18</v>
      </c>
      <c r="N30" s="7">
        <v>14</v>
      </c>
      <c r="O30" s="7">
        <v>25</v>
      </c>
      <c r="P30" s="30">
        <v>35</v>
      </c>
      <c r="Q30" s="32">
        <v>27</v>
      </c>
      <c r="R30" s="371">
        <v>37</v>
      </c>
      <c r="S30" s="476">
        <v>16</v>
      </c>
      <c r="T30" s="477">
        <v>19</v>
      </c>
      <c r="U30" s="7">
        <v>17</v>
      </c>
      <c r="V30" s="7">
        <v>26</v>
      </c>
      <c r="W30" s="34">
        <v>36</v>
      </c>
      <c r="X30" s="32">
        <v>24</v>
      </c>
      <c r="Y30" s="371">
        <v>38</v>
      </c>
      <c r="Z30" s="11">
        <v>12</v>
      </c>
      <c r="AA30" s="7">
        <v>18</v>
      </c>
      <c r="AB30" s="7">
        <v>20</v>
      </c>
      <c r="AC30" s="7">
        <v>29</v>
      </c>
      <c r="AD30" s="30">
        <v>31</v>
      </c>
      <c r="AE30" s="32">
        <v>21</v>
      </c>
      <c r="AF30" s="7">
        <v>37</v>
      </c>
      <c r="AG30" s="478">
        <v>13</v>
      </c>
      <c r="AH30" s="32">
        <v>14</v>
      </c>
      <c r="AI30" s="32">
        <v>15</v>
      </c>
      <c r="AJ30" s="32">
        <v>26</v>
      </c>
      <c r="AK30" s="32">
        <v>36</v>
      </c>
      <c r="AL30" s="32">
        <v>27</v>
      </c>
      <c r="AM30" s="62">
        <v>37</v>
      </c>
      <c r="AN30" s="11">
        <v>17</v>
      </c>
      <c r="AO30" s="7">
        <v>18</v>
      </c>
      <c r="AP30" s="7">
        <v>19</v>
      </c>
      <c r="AQ30" s="7">
        <v>20</v>
      </c>
      <c r="AR30" s="7">
        <v>45</v>
      </c>
      <c r="AS30" s="7">
        <v>19</v>
      </c>
      <c r="AT30" s="371">
        <v>48</v>
      </c>
      <c r="AU30" s="11">
        <v>18</v>
      </c>
      <c r="AV30" s="7">
        <v>19</v>
      </c>
      <c r="AW30" s="7">
        <v>20</v>
      </c>
      <c r="AX30" s="7">
        <v>68</v>
      </c>
      <c r="AY30" s="7" t="s">
        <v>239</v>
      </c>
      <c r="AZ30" s="7">
        <v>66</v>
      </c>
      <c r="BA30" s="371" t="s">
        <v>239</v>
      </c>
      <c r="BB30" s="11"/>
      <c r="BC30" s="7"/>
      <c r="BD30" s="7"/>
      <c r="BE30" s="7"/>
      <c r="BF30" s="7"/>
      <c r="BG30" s="478"/>
      <c r="BH30" s="11"/>
      <c r="BI30" s="7"/>
      <c r="BJ30" s="7"/>
      <c r="BK30" s="7"/>
      <c r="BL30" s="11"/>
      <c r="BM30" s="7"/>
      <c r="BN30" s="7"/>
      <c r="BO30" s="7"/>
      <c r="BP30" s="371"/>
      <c r="BQ30" s="11">
        <v>340</v>
      </c>
      <c r="BR30" s="62">
        <v>310</v>
      </c>
      <c r="BS30" s="1"/>
      <c r="BT30" s="1"/>
      <c r="BU30" s="23"/>
      <c r="BV30" s="1"/>
      <c r="BW30" s="1"/>
      <c r="CI30" s="14"/>
      <c r="CJ30" s="14">
        <f t="shared" si="0"/>
        <v>424</v>
      </c>
      <c r="CK30" s="22">
        <f t="shared" si="1"/>
        <v>107</v>
      </c>
      <c r="CL30" s="22">
        <f t="shared" si="2"/>
        <v>22</v>
      </c>
      <c r="CM30" s="14">
        <f t="shared" si="3"/>
        <v>114</v>
      </c>
      <c r="CN30" s="22">
        <f t="shared" si="4"/>
        <v>23</v>
      </c>
      <c r="CO30" s="14" t="e">
        <f>IF(AND(#REF!="",#REF!="",#REF!="",#REF!=""),"",SUM(#REF!,#REF!,#REF!,#REF!,#REF!))</f>
        <v>#REF!</v>
      </c>
      <c r="CP30" s="22" t="str">
        <f t="shared" si="5"/>
        <v/>
      </c>
      <c r="CQ30" s="14">
        <f t="shared" si="6"/>
        <v>110</v>
      </c>
      <c r="CR30" s="22">
        <f t="shared" si="7"/>
        <v>22</v>
      </c>
      <c r="CS30" s="14">
        <f t="shared" si="8"/>
        <v>104</v>
      </c>
      <c r="CT30" s="22">
        <f t="shared" si="9"/>
        <v>21</v>
      </c>
      <c r="CU30" s="14" t="e">
        <f>IF(AND(#REF!="",#REF!="",#REF!="",#REF!=""),"",SUM(#REF!,#REF!,#REF!,#REF!,#REF!))</f>
        <v>#REF!</v>
      </c>
      <c r="CV30" s="22" t="str">
        <f t="shared" si="10"/>
        <v/>
      </c>
      <c r="CW30" s="22"/>
      <c r="CX30" s="22"/>
    </row>
    <row r="31" spans="1:102" ht="24.75" customHeight="1">
      <c r="A31" s="233">
        <v>25</v>
      </c>
      <c r="B31" s="234">
        <v>4</v>
      </c>
      <c r="C31" s="235" t="s">
        <v>3</v>
      </c>
      <c r="D31" s="236">
        <v>950</v>
      </c>
      <c r="E31" s="237" t="s">
        <v>69</v>
      </c>
      <c r="F31" s="238" t="s">
        <v>194</v>
      </c>
      <c r="G31" s="238" t="s">
        <v>195</v>
      </c>
      <c r="H31" s="239" t="s">
        <v>196</v>
      </c>
      <c r="I31" s="240">
        <v>425</v>
      </c>
      <c r="J31" s="241" t="s">
        <v>6</v>
      </c>
      <c r="K31" s="242" t="s">
        <v>5</v>
      </c>
      <c r="L31" s="11">
        <v>15</v>
      </c>
      <c r="M31" s="7">
        <v>18</v>
      </c>
      <c r="N31" s="7">
        <v>14</v>
      </c>
      <c r="O31" s="7">
        <v>25</v>
      </c>
      <c r="P31" s="30">
        <v>35</v>
      </c>
      <c r="Q31" s="32">
        <v>27</v>
      </c>
      <c r="R31" s="371">
        <v>37</v>
      </c>
      <c r="S31" s="476">
        <v>16</v>
      </c>
      <c r="T31" s="477">
        <v>19</v>
      </c>
      <c r="U31" s="7">
        <v>17</v>
      </c>
      <c r="V31" s="7">
        <v>26</v>
      </c>
      <c r="W31" s="34">
        <v>36</v>
      </c>
      <c r="X31" s="32">
        <v>24</v>
      </c>
      <c r="Y31" s="371">
        <v>38</v>
      </c>
      <c r="Z31" s="11">
        <v>12</v>
      </c>
      <c r="AA31" s="7">
        <v>18</v>
      </c>
      <c r="AB31" s="7">
        <v>20</v>
      </c>
      <c r="AC31" s="7">
        <v>29</v>
      </c>
      <c r="AD31" s="30">
        <v>31</v>
      </c>
      <c r="AE31" s="32">
        <v>21</v>
      </c>
      <c r="AF31" s="7">
        <v>37</v>
      </c>
      <c r="AG31" s="478">
        <v>13</v>
      </c>
      <c r="AH31" s="32">
        <v>14</v>
      </c>
      <c r="AI31" s="32">
        <v>15</v>
      </c>
      <c r="AJ31" s="32">
        <v>26</v>
      </c>
      <c r="AK31" s="32">
        <v>36</v>
      </c>
      <c r="AL31" s="32">
        <v>27</v>
      </c>
      <c r="AM31" s="62">
        <v>37</v>
      </c>
      <c r="AN31" s="11">
        <v>17</v>
      </c>
      <c r="AO31" s="7">
        <v>18</v>
      </c>
      <c r="AP31" s="7">
        <v>19</v>
      </c>
      <c r="AQ31" s="7">
        <v>20</v>
      </c>
      <c r="AR31" s="7">
        <v>45</v>
      </c>
      <c r="AS31" s="7">
        <v>19</v>
      </c>
      <c r="AT31" s="371">
        <v>48</v>
      </c>
      <c r="AU31" s="11">
        <v>18</v>
      </c>
      <c r="AV31" s="7">
        <v>19</v>
      </c>
      <c r="AW31" s="7">
        <v>20</v>
      </c>
      <c r="AX31" s="7">
        <v>68</v>
      </c>
      <c r="AY31" s="7" t="s">
        <v>239</v>
      </c>
      <c r="AZ31" s="7">
        <v>66</v>
      </c>
      <c r="BA31" s="371" t="s">
        <v>239</v>
      </c>
      <c r="BB31" s="11"/>
      <c r="BC31" s="7"/>
      <c r="BD31" s="7"/>
      <c r="BE31" s="7"/>
      <c r="BF31" s="7"/>
      <c r="BG31" s="478"/>
      <c r="BH31" s="11"/>
      <c r="BI31" s="7"/>
      <c r="BJ31" s="7"/>
      <c r="BK31" s="7"/>
      <c r="BL31" s="11"/>
      <c r="BM31" s="7"/>
      <c r="BN31" s="7"/>
      <c r="BO31" s="7"/>
      <c r="BP31" s="371"/>
      <c r="BQ31" s="11">
        <v>340</v>
      </c>
      <c r="BR31" s="62">
        <v>310</v>
      </c>
      <c r="BS31" s="1"/>
      <c r="BT31" s="1"/>
      <c r="BU31" s="23"/>
      <c r="BV31" s="1"/>
      <c r="BW31" s="1"/>
      <c r="CI31" s="14"/>
      <c r="CJ31" s="14">
        <f t="shared" si="0"/>
        <v>425</v>
      </c>
      <c r="CK31" s="22">
        <f t="shared" si="1"/>
        <v>107</v>
      </c>
      <c r="CL31" s="22">
        <f t="shared" si="2"/>
        <v>22</v>
      </c>
      <c r="CM31" s="14">
        <f t="shared" si="3"/>
        <v>114</v>
      </c>
      <c r="CN31" s="22">
        <f t="shared" si="4"/>
        <v>23</v>
      </c>
      <c r="CO31" s="14" t="e">
        <f>IF(AND(#REF!="",#REF!="",#REF!="",#REF!=""),"",SUM(#REF!,#REF!,#REF!,#REF!,#REF!))</f>
        <v>#REF!</v>
      </c>
      <c r="CP31" s="22" t="str">
        <f t="shared" si="5"/>
        <v/>
      </c>
      <c r="CQ31" s="14">
        <f t="shared" si="6"/>
        <v>110</v>
      </c>
      <c r="CR31" s="22">
        <f t="shared" si="7"/>
        <v>22</v>
      </c>
      <c r="CS31" s="14">
        <f t="shared" si="8"/>
        <v>104</v>
      </c>
      <c r="CT31" s="22">
        <f t="shared" si="9"/>
        <v>21</v>
      </c>
      <c r="CU31" s="14" t="e">
        <f>IF(AND(#REF!="",#REF!="",#REF!="",#REF!=""),"",SUM(#REF!,#REF!,#REF!,#REF!,#REF!))</f>
        <v>#REF!</v>
      </c>
      <c r="CV31" s="22" t="str">
        <f t="shared" si="10"/>
        <v/>
      </c>
      <c r="CW31" s="22"/>
      <c r="CX31" s="22"/>
    </row>
    <row r="32" spans="1:102" ht="24.75" customHeight="1">
      <c r="A32" s="233">
        <v>26</v>
      </c>
      <c r="B32" s="234">
        <v>4</v>
      </c>
      <c r="C32" s="235" t="s">
        <v>3</v>
      </c>
      <c r="D32" s="236">
        <v>945</v>
      </c>
      <c r="E32" s="237" t="s">
        <v>70</v>
      </c>
      <c r="F32" s="238" t="s">
        <v>197</v>
      </c>
      <c r="G32" s="238" t="s">
        <v>198</v>
      </c>
      <c r="H32" s="239" t="s">
        <v>199</v>
      </c>
      <c r="I32" s="240">
        <v>426</v>
      </c>
      <c r="J32" s="241" t="s">
        <v>6</v>
      </c>
      <c r="K32" s="242" t="s">
        <v>5</v>
      </c>
      <c r="L32" s="11">
        <v>15</v>
      </c>
      <c r="M32" s="7">
        <v>18</v>
      </c>
      <c r="N32" s="7">
        <v>14</v>
      </c>
      <c r="O32" s="7">
        <v>25</v>
      </c>
      <c r="P32" s="30">
        <v>35</v>
      </c>
      <c r="Q32" s="32">
        <v>27</v>
      </c>
      <c r="R32" s="371">
        <v>37</v>
      </c>
      <c r="S32" s="476">
        <v>16</v>
      </c>
      <c r="T32" s="477">
        <v>19</v>
      </c>
      <c r="U32" s="7">
        <v>17</v>
      </c>
      <c r="V32" s="7">
        <v>26</v>
      </c>
      <c r="W32" s="34">
        <v>36</v>
      </c>
      <c r="X32" s="32">
        <v>24</v>
      </c>
      <c r="Y32" s="371">
        <v>38</v>
      </c>
      <c r="Z32" s="11">
        <v>12</v>
      </c>
      <c r="AA32" s="7">
        <v>18</v>
      </c>
      <c r="AB32" s="7">
        <v>20</v>
      </c>
      <c r="AC32" s="7">
        <v>29</v>
      </c>
      <c r="AD32" s="30">
        <v>31</v>
      </c>
      <c r="AE32" s="32">
        <v>21</v>
      </c>
      <c r="AF32" s="7">
        <v>37</v>
      </c>
      <c r="AG32" s="478">
        <v>13</v>
      </c>
      <c r="AH32" s="32">
        <v>14</v>
      </c>
      <c r="AI32" s="32">
        <v>15</v>
      </c>
      <c r="AJ32" s="32">
        <v>26</v>
      </c>
      <c r="AK32" s="32">
        <v>36</v>
      </c>
      <c r="AL32" s="32">
        <v>27</v>
      </c>
      <c r="AM32" s="62">
        <v>37</v>
      </c>
      <c r="AN32" s="11">
        <v>17</v>
      </c>
      <c r="AO32" s="7">
        <v>18</v>
      </c>
      <c r="AP32" s="7">
        <v>19</v>
      </c>
      <c r="AQ32" s="7">
        <v>20</v>
      </c>
      <c r="AR32" s="7">
        <v>45</v>
      </c>
      <c r="AS32" s="7">
        <v>19</v>
      </c>
      <c r="AT32" s="371">
        <v>48</v>
      </c>
      <c r="AU32" s="11">
        <v>18</v>
      </c>
      <c r="AV32" s="7">
        <v>19</v>
      </c>
      <c r="AW32" s="7">
        <v>20</v>
      </c>
      <c r="AX32" s="7">
        <v>68</v>
      </c>
      <c r="AY32" s="7" t="s">
        <v>239</v>
      </c>
      <c r="AZ32" s="7">
        <v>66</v>
      </c>
      <c r="BA32" s="371" t="s">
        <v>239</v>
      </c>
      <c r="BB32" s="11"/>
      <c r="BC32" s="7"/>
      <c r="BD32" s="7"/>
      <c r="BE32" s="7"/>
      <c r="BF32" s="7"/>
      <c r="BG32" s="478"/>
      <c r="BH32" s="11"/>
      <c r="BI32" s="7"/>
      <c r="BJ32" s="7"/>
      <c r="BK32" s="7"/>
      <c r="BL32" s="11"/>
      <c r="BM32" s="7"/>
      <c r="BN32" s="7"/>
      <c r="BO32" s="7"/>
      <c r="BP32" s="371"/>
      <c r="BQ32" s="11">
        <v>340</v>
      </c>
      <c r="BR32" s="62">
        <v>310</v>
      </c>
      <c r="BS32" s="1"/>
      <c r="BT32" s="1"/>
      <c r="BU32" s="23"/>
      <c r="BV32" s="1"/>
      <c r="BW32" s="1"/>
      <c r="CI32" s="14"/>
      <c r="CJ32" s="14">
        <f t="shared" si="0"/>
        <v>426</v>
      </c>
      <c r="CK32" s="22">
        <f t="shared" si="1"/>
        <v>107</v>
      </c>
      <c r="CL32" s="22">
        <f t="shared" si="2"/>
        <v>22</v>
      </c>
      <c r="CM32" s="14">
        <f t="shared" si="3"/>
        <v>114</v>
      </c>
      <c r="CN32" s="22">
        <f t="shared" si="4"/>
        <v>23</v>
      </c>
      <c r="CO32" s="14" t="e">
        <f>IF(AND(#REF!="",#REF!="",#REF!="",#REF!=""),"",SUM(#REF!,#REF!,#REF!,#REF!,#REF!))</f>
        <v>#REF!</v>
      </c>
      <c r="CP32" s="22" t="str">
        <f t="shared" si="5"/>
        <v/>
      </c>
      <c r="CQ32" s="14">
        <f t="shared" si="6"/>
        <v>110</v>
      </c>
      <c r="CR32" s="22">
        <f t="shared" si="7"/>
        <v>22</v>
      </c>
      <c r="CS32" s="14">
        <f t="shared" si="8"/>
        <v>104</v>
      </c>
      <c r="CT32" s="22">
        <f t="shared" si="9"/>
        <v>21</v>
      </c>
      <c r="CU32" s="14" t="e">
        <f>IF(AND(#REF!="",#REF!="",#REF!="",#REF!=""),"",SUM(#REF!,#REF!,#REF!,#REF!,#REF!))</f>
        <v>#REF!</v>
      </c>
      <c r="CV32" s="22" t="str">
        <f t="shared" si="10"/>
        <v/>
      </c>
      <c r="CW32" s="22"/>
      <c r="CX32" s="22"/>
    </row>
    <row r="33" spans="1:102" ht="24.75" customHeight="1">
      <c r="A33" s="233">
        <v>27</v>
      </c>
      <c r="B33" s="234">
        <v>4</v>
      </c>
      <c r="C33" s="235" t="s">
        <v>3</v>
      </c>
      <c r="D33" s="236">
        <v>928</v>
      </c>
      <c r="E33" s="237">
        <v>42676</v>
      </c>
      <c r="F33" s="238" t="s">
        <v>200</v>
      </c>
      <c r="G33" s="238" t="s">
        <v>201</v>
      </c>
      <c r="H33" s="239" t="s">
        <v>24</v>
      </c>
      <c r="I33" s="240">
        <v>427</v>
      </c>
      <c r="J33" s="241" t="s">
        <v>6</v>
      </c>
      <c r="K33" s="242" t="s">
        <v>5</v>
      </c>
      <c r="L33" s="11">
        <v>15</v>
      </c>
      <c r="M33" s="7">
        <v>18</v>
      </c>
      <c r="N33" s="7">
        <v>14</v>
      </c>
      <c r="O33" s="7">
        <v>25</v>
      </c>
      <c r="P33" s="30">
        <v>35</v>
      </c>
      <c r="Q33" s="32">
        <v>27</v>
      </c>
      <c r="R33" s="371">
        <v>37</v>
      </c>
      <c r="S33" s="476">
        <v>16</v>
      </c>
      <c r="T33" s="477">
        <v>19</v>
      </c>
      <c r="U33" s="7">
        <v>17</v>
      </c>
      <c r="V33" s="7">
        <v>26</v>
      </c>
      <c r="W33" s="34">
        <v>36</v>
      </c>
      <c r="X33" s="32">
        <v>24</v>
      </c>
      <c r="Y33" s="371">
        <v>38</v>
      </c>
      <c r="Z33" s="11">
        <v>12</v>
      </c>
      <c r="AA33" s="7">
        <v>18</v>
      </c>
      <c r="AB33" s="7">
        <v>20</v>
      </c>
      <c r="AC33" s="7">
        <v>29</v>
      </c>
      <c r="AD33" s="30">
        <v>31</v>
      </c>
      <c r="AE33" s="32">
        <v>21</v>
      </c>
      <c r="AF33" s="7">
        <v>37</v>
      </c>
      <c r="AG33" s="478">
        <v>13</v>
      </c>
      <c r="AH33" s="32">
        <v>14</v>
      </c>
      <c r="AI33" s="32">
        <v>15</v>
      </c>
      <c r="AJ33" s="32">
        <v>26</v>
      </c>
      <c r="AK33" s="32">
        <v>36</v>
      </c>
      <c r="AL33" s="32">
        <v>27</v>
      </c>
      <c r="AM33" s="62">
        <v>37</v>
      </c>
      <c r="AN33" s="11">
        <v>17</v>
      </c>
      <c r="AO33" s="7">
        <v>18</v>
      </c>
      <c r="AP33" s="7">
        <v>19</v>
      </c>
      <c r="AQ33" s="7">
        <v>20</v>
      </c>
      <c r="AR33" s="7">
        <v>45</v>
      </c>
      <c r="AS33" s="7">
        <v>19</v>
      </c>
      <c r="AT33" s="371">
        <v>48</v>
      </c>
      <c r="AU33" s="11">
        <v>18</v>
      </c>
      <c r="AV33" s="7">
        <v>19</v>
      </c>
      <c r="AW33" s="7">
        <v>20</v>
      </c>
      <c r="AX33" s="7">
        <v>68</v>
      </c>
      <c r="AY33" s="7" t="s">
        <v>239</v>
      </c>
      <c r="AZ33" s="7">
        <v>66</v>
      </c>
      <c r="BA33" s="371" t="s">
        <v>239</v>
      </c>
      <c r="BB33" s="11"/>
      <c r="BC33" s="7"/>
      <c r="BD33" s="7"/>
      <c r="BE33" s="7"/>
      <c r="BF33" s="7"/>
      <c r="BG33" s="478"/>
      <c r="BH33" s="11"/>
      <c r="BI33" s="7"/>
      <c r="BJ33" s="7"/>
      <c r="BK33" s="7"/>
      <c r="BL33" s="11"/>
      <c r="BM33" s="7"/>
      <c r="BN33" s="7"/>
      <c r="BO33" s="7"/>
      <c r="BP33" s="371"/>
      <c r="BQ33" s="11">
        <v>340</v>
      </c>
      <c r="BR33" s="62">
        <v>310</v>
      </c>
      <c r="BS33" s="1"/>
      <c r="BT33" s="1"/>
      <c r="BU33" s="23"/>
      <c r="BV33" s="1"/>
      <c r="BW33" s="1"/>
      <c r="CI33" s="14"/>
      <c r="CJ33" s="14">
        <f t="shared" si="0"/>
        <v>427</v>
      </c>
      <c r="CK33" s="22">
        <f t="shared" si="1"/>
        <v>107</v>
      </c>
      <c r="CL33" s="22">
        <f t="shared" si="2"/>
        <v>22</v>
      </c>
      <c r="CM33" s="14">
        <f t="shared" si="3"/>
        <v>114</v>
      </c>
      <c r="CN33" s="22">
        <f t="shared" si="4"/>
        <v>23</v>
      </c>
      <c r="CO33" s="14" t="e">
        <f>IF(AND(#REF!="",#REF!="",#REF!="",#REF!=""),"",SUM(#REF!,#REF!,#REF!,#REF!,#REF!))</f>
        <v>#REF!</v>
      </c>
      <c r="CP33" s="22" t="str">
        <f t="shared" si="5"/>
        <v/>
      </c>
      <c r="CQ33" s="14">
        <f t="shared" si="6"/>
        <v>110</v>
      </c>
      <c r="CR33" s="22">
        <f t="shared" si="7"/>
        <v>22</v>
      </c>
      <c r="CS33" s="14">
        <f t="shared" si="8"/>
        <v>104</v>
      </c>
      <c r="CT33" s="22">
        <f t="shared" si="9"/>
        <v>21</v>
      </c>
      <c r="CU33" s="14" t="e">
        <f>IF(AND(#REF!="",#REF!="",#REF!="",#REF!=""),"",SUM(#REF!,#REF!,#REF!,#REF!,#REF!))</f>
        <v>#REF!</v>
      </c>
      <c r="CV33" s="22" t="str">
        <f t="shared" si="10"/>
        <v/>
      </c>
      <c r="CW33" s="22"/>
      <c r="CX33" s="22"/>
    </row>
    <row r="34" spans="1:102" ht="24.75" customHeight="1">
      <c r="A34" s="233">
        <v>28</v>
      </c>
      <c r="B34" s="234">
        <v>4</v>
      </c>
      <c r="C34" s="235" t="s">
        <v>3</v>
      </c>
      <c r="D34" s="236">
        <v>947</v>
      </c>
      <c r="E34" s="237" t="s">
        <v>71</v>
      </c>
      <c r="F34" s="238" t="s">
        <v>202</v>
      </c>
      <c r="G34" s="238" t="s">
        <v>203</v>
      </c>
      <c r="H34" s="239" t="s">
        <v>22</v>
      </c>
      <c r="I34" s="240">
        <v>428</v>
      </c>
      <c r="J34" s="241" t="s">
        <v>6</v>
      </c>
      <c r="K34" s="242" t="s">
        <v>5</v>
      </c>
      <c r="L34" s="11">
        <v>15</v>
      </c>
      <c r="M34" s="7">
        <v>18</v>
      </c>
      <c r="N34" s="7">
        <v>14</v>
      </c>
      <c r="O34" s="7">
        <v>25</v>
      </c>
      <c r="P34" s="30">
        <v>35</v>
      </c>
      <c r="Q34" s="32">
        <v>27</v>
      </c>
      <c r="R34" s="371">
        <v>37</v>
      </c>
      <c r="S34" s="476">
        <v>16</v>
      </c>
      <c r="T34" s="477">
        <v>19</v>
      </c>
      <c r="U34" s="7">
        <v>17</v>
      </c>
      <c r="V34" s="7">
        <v>26</v>
      </c>
      <c r="W34" s="34">
        <v>36</v>
      </c>
      <c r="X34" s="32">
        <v>24</v>
      </c>
      <c r="Y34" s="371">
        <v>38</v>
      </c>
      <c r="Z34" s="11">
        <v>12</v>
      </c>
      <c r="AA34" s="7">
        <v>18</v>
      </c>
      <c r="AB34" s="7">
        <v>20</v>
      </c>
      <c r="AC34" s="7">
        <v>29</v>
      </c>
      <c r="AD34" s="30">
        <v>31</v>
      </c>
      <c r="AE34" s="32">
        <v>21</v>
      </c>
      <c r="AF34" s="7">
        <v>37</v>
      </c>
      <c r="AG34" s="478">
        <v>13</v>
      </c>
      <c r="AH34" s="32">
        <v>14</v>
      </c>
      <c r="AI34" s="32">
        <v>15</v>
      </c>
      <c r="AJ34" s="32">
        <v>26</v>
      </c>
      <c r="AK34" s="32">
        <v>36</v>
      </c>
      <c r="AL34" s="32">
        <v>27</v>
      </c>
      <c r="AM34" s="62">
        <v>37</v>
      </c>
      <c r="AN34" s="11">
        <v>17</v>
      </c>
      <c r="AO34" s="7">
        <v>18</v>
      </c>
      <c r="AP34" s="7">
        <v>19</v>
      </c>
      <c r="AQ34" s="7">
        <v>20</v>
      </c>
      <c r="AR34" s="7">
        <v>45</v>
      </c>
      <c r="AS34" s="7">
        <v>19</v>
      </c>
      <c r="AT34" s="371">
        <v>48</v>
      </c>
      <c r="AU34" s="11">
        <v>18</v>
      </c>
      <c r="AV34" s="7">
        <v>19</v>
      </c>
      <c r="AW34" s="7">
        <v>20</v>
      </c>
      <c r="AX34" s="7">
        <v>68</v>
      </c>
      <c r="AY34" s="7" t="s">
        <v>239</v>
      </c>
      <c r="AZ34" s="7">
        <v>66</v>
      </c>
      <c r="BA34" s="371" t="s">
        <v>239</v>
      </c>
      <c r="BB34" s="11"/>
      <c r="BC34" s="7"/>
      <c r="BD34" s="7"/>
      <c r="BE34" s="7"/>
      <c r="BF34" s="7"/>
      <c r="BG34" s="478"/>
      <c r="BH34" s="11"/>
      <c r="BI34" s="7"/>
      <c r="BJ34" s="7"/>
      <c r="BK34" s="7"/>
      <c r="BL34" s="11"/>
      <c r="BM34" s="7"/>
      <c r="BN34" s="7"/>
      <c r="BO34" s="7"/>
      <c r="BP34" s="371"/>
      <c r="BQ34" s="11">
        <v>340</v>
      </c>
      <c r="BR34" s="62">
        <v>310</v>
      </c>
      <c r="BS34" s="1"/>
      <c r="BT34" s="1"/>
      <c r="BU34" s="23"/>
      <c r="BV34" s="1"/>
      <c r="BW34" s="1"/>
      <c r="CI34" s="14"/>
      <c r="CJ34" s="14">
        <f t="shared" si="0"/>
        <v>428</v>
      </c>
      <c r="CK34" s="22">
        <f t="shared" si="1"/>
        <v>107</v>
      </c>
      <c r="CL34" s="22">
        <f t="shared" si="2"/>
        <v>22</v>
      </c>
      <c r="CM34" s="14">
        <f t="shared" si="3"/>
        <v>114</v>
      </c>
      <c r="CN34" s="22">
        <f t="shared" si="4"/>
        <v>23</v>
      </c>
      <c r="CO34" s="14" t="e">
        <f>IF(AND(#REF!="",#REF!="",#REF!="",#REF!=""),"",SUM(#REF!,#REF!,#REF!,#REF!,#REF!))</f>
        <v>#REF!</v>
      </c>
      <c r="CP34" s="22" t="str">
        <f t="shared" si="5"/>
        <v/>
      </c>
      <c r="CQ34" s="14">
        <f t="shared" si="6"/>
        <v>110</v>
      </c>
      <c r="CR34" s="22">
        <f t="shared" si="7"/>
        <v>22</v>
      </c>
      <c r="CS34" s="14">
        <f t="shared" si="8"/>
        <v>104</v>
      </c>
      <c r="CT34" s="22">
        <f t="shared" si="9"/>
        <v>21</v>
      </c>
      <c r="CU34" s="14" t="e">
        <f>IF(AND(#REF!="",#REF!="",#REF!="",#REF!=""),"",SUM(#REF!,#REF!,#REF!,#REF!,#REF!))</f>
        <v>#REF!</v>
      </c>
      <c r="CV34" s="22" t="str">
        <f t="shared" si="10"/>
        <v/>
      </c>
      <c r="CW34" s="22"/>
      <c r="CX34" s="22"/>
    </row>
    <row r="35" spans="1:102" ht="24.75" customHeight="1">
      <c r="A35" s="233">
        <v>29</v>
      </c>
      <c r="B35" s="234">
        <v>4</v>
      </c>
      <c r="C35" s="235" t="s">
        <v>3</v>
      </c>
      <c r="D35" s="236">
        <v>930</v>
      </c>
      <c r="E35" s="237" t="s">
        <v>72</v>
      </c>
      <c r="F35" s="238" t="s">
        <v>204</v>
      </c>
      <c r="G35" s="238" t="s">
        <v>205</v>
      </c>
      <c r="H35" s="239" t="s">
        <v>206</v>
      </c>
      <c r="I35" s="240">
        <v>429</v>
      </c>
      <c r="J35" s="241" t="s">
        <v>6</v>
      </c>
      <c r="K35" s="242" t="s">
        <v>5</v>
      </c>
      <c r="L35" s="11">
        <v>15</v>
      </c>
      <c r="M35" s="7">
        <v>18</v>
      </c>
      <c r="N35" s="7">
        <v>14</v>
      </c>
      <c r="O35" s="7">
        <v>25</v>
      </c>
      <c r="P35" s="30">
        <v>35</v>
      </c>
      <c r="Q35" s="32">
        <v>27</v>
      </c>
      <c r="R35" s="371">
        <v>37</v>
      </c>
      <c r="S35" s="476">
        <v>16</v>
      </c>
      <c r="T35" s="477">
        <v>19</v>
      </c>
      <c r="U35" s="7">
        <v>17</v>
      </c>
      <c r="V35" s="7">
        <v>26</v>
      </c>
      <c r="W35" s="34">
        <v>36</v>
      </c>
      <c r="X35" s="32">
        <v>24</v>
      </c>
      <c r="Y35" s="371">
        <v>38</v>
      </c>
      <c r="Z35" s="11">
        <v>12</v>
      </c>
      <c r="AA35" s="7">
        <v>18</v>
      </c>
      <c r="AB35" s="7">
        <v>20</v>
      </c>
      <c r="AC35" s="7">
        <v>29</v>
      </c>
      <c r="AD35" s="30">
        <v>31</v>
      </c>
      <c r="AE35" s="32">
        <v>21</v>
      </c>
      <c r="AF35" s="7">
        <v>37</v>
      </c>
      <c r="AG35" s="478">
        <v>13</v>
      </c>
      <c r="AH35" s="32">
        <v>14</v>
      </c>
      <c r="AI35" s="32">
        <v>15</v>
      </c>
      <c r="AJ35" s="32">
        <v>26</v>
      </c>
      <c r="AK35" s="32">
        <v>36</v>
      </c>
      <c r="AL35" s="32">
        <v>27</v>
      </c>
      <c r="AM35" s="62">
        <v>37</v>
      </c>
      <c r="AN35" s="11">
        <v>17</v>
      </c>
      <c r="AO35" s="7">
        <v>18</v>
      </c>
      <c r="AP35" s="7">
        <v>19</v>
      </c>
      <c r="AQ35" s="7">
        <v>20</v>
      </c>
      <c r="AR35" s="7">
        <v>45</v>
      </c>
      <c r="AS35" s="7">
        <v>19</v>
      </c>
      <c r="AT35" s="371">
        <v>48</v>
      </c>
      <c r="AU35" s="11">
        <v>18</v>
      </c>
      <c r="AV35" s="7">
        <v>19</v>
      </c>
      <c r="AW35" s="7">
        <v>20</v>
      </c>
      <c r="AX35" s="7">
        <v>68</v>
      </c>
      <c r="AY35" s="7" t="s">
        <v>239</v>
      </c>
      <c r="AZ35" s="7">
        <v>66</v>
      </c>
      <c r="BA35" s="371" t="s">
        <v>239</v>
      </c>
      <c r="BB35" s="11"/>
      <c r="BC35" s="7"/>
      <c r="BD35" s="7"/>
      <c r="BE35" s="7"/>
      <c r="BF35" s="7"/>
      <c r="BG35" s="478"/>
      <c r="BH35" s="11"/>
      <c r="BI35" s="7"/>
      <c r="BJ35" s="7"/>
      <c r="BK35" s="7"/>
      <c r="BL35" s="11"/>
      <c r="BM35" s="7"/>
      <c r="BN35" s="7"/>
      <c r="BO35" s="7"/>
      <c r="BP35" s="371"/>
      <c r="BQ35" s="11">
        <v>340</v>
      </c>
      <c r="BR35" s="62">
        <v>310</v>
      </c>
      <c r="BS35" s="1"/>
      <c r="BT35" s="1"/>
      <c r="BU35" s="23"/>
      <c r="BV35" s="1"/>
      <c r="BW35" s="1"/>
      <c r="CI35" s="14"/>
      <c r="CJ35" s="14">
        <f t="shared" si="0"/>
        <v>429</v>
      </c>
      <c r="CK35" s="22">
        <f t="shared" si="1"/>
        <v>107</v>
      </c>
      <c r="CL35" s="22">
        <f t="shared" si="2"/>
        <v>22</v>
      </c>
      <c r="CM35" s="14">
        <f t="shared" si="3"/>
        <v>114</v>
      </c>
      <c r="CN35" s="22">
        <f t="shared" si="4"/>
        <v>23</v>
      </c>
      <c r="CO35" s="14" t="e">
        <f>IF(AND(#REF!="",#REF!="",#REF!="",#REF!=""),"",SUM(#REF!,#REF!,#REF!,#REF!,#REF!))</f>
        <v>#REF!</v>
      </c>
      <c r="CP35" s="22" t="str">
        <f t="shared" si="5"/>
        <v/>
      </c>
      <c r="CQ35" s="14">
        <f t="shared" si="6"/>
        <v>110</v>
      </c>
      <c r="CR35" s="22">
        <f t="shared" si="7"/>
        <v>22</v>
      </c>
      <c r="CS35" s="14">
        <f t="shared" si="8"/>
        <v>104</v>
      </c>
      <c r="CT35" s="22">
        <f t="shared" si="9"/>
        <v>21</v>
      </c>
      <c r="CU35" s="14" t="e">
        <f>IF(AND(#REF!="",#REF!="",#REF!="",#REF!=""),"",SUM(#REF!,#REF!,#REF!,#REF!,#REF!))</f>
        <v>#REF!</v>
      </c>
      <c r="CV35" s="22" t="str">
        <f t="shared" si="10"/>
        <v/>
      </c>
      <c r="CW35" s="22"/>
      <c r="CX35" s="22"/>
    </row>
    <row r="36" spans="1:102" ht="24.75" customHeight="1">
      <c r="A36" s="233">
        <v>30</v>
      </c>
      <c r="B36" s="234">
        <v>4</v>
      </c>
      <c r="C36" s="235" t="s">
        <v>3</v>
      </c>
      <c r="D36" s="236">
        <v>941</v>
      </c>
      <c r="E36" s="237">
        <v>42219</v>
      </c>
      <c r="F36" s="238" t="s">
        <v>207</v>
      </c>
      <c r="G36" s="238" t="s">
        <v>208</v>
      </c>
      <c r="H36" s="239" t="s">
        <v>209</v>
      </c>
      <c r="I36" s="240">
        <v>430</v>
      </c>
      <c r="J36" s="241" t="s">
        <v>4</v>
      </c>
      <c r="K36" s="242" t="s">
        <v>8</v>
      </c>
      <c r="L36" s="11">
        <v>15</v>
      </c>
      <c r="M36" s="7">
        <v>18</v>
      </c>
      <c r="N36" s="7">
        <v>14</v>
      </c>
      <c r="O36" s="7">
        <v>25</v>
      </c>
      <c r="P36" s="30">
        <v>35</v>
      </c>
      <c r="Q36" s="32">
        <v>27</v>
      </c>
      <c r="R36" s="371">
        <v>37</v>
      </c>
      <c r="S36" s="476">
        <v>16</v>
      </c>
      <c r="T36" s="477">
        <v>19</v>
      </c>
      <c r="U36" s="7">
        <v>17</v>
      </c>
      <c r="V36" s="7">
        <v>26</v>
      </c>
      <c r="W36" s="34">
        <v>36</v>
      </c>
      <c r="X36" s="32">
        <v>24</v>
      </c>
      <c r="Y36" s="371">
        <v>38</v>
      </c>
      <c r="Z36" s="11">
        <v>12</v>
      </c>
      <c r="AA36" s="7">
        <v>18</v>
      </c>
      <c r="AB36" s="7">
        <v>20</v>
      </c>
      <c r="AC36" s="7">
        <v>29</v>
      </c>
      <c r="AD36" s="30">
        <v>31</v>
      </c>
      <c r="AE36" s="32">
        <v>21</v>
      </c>
      <c r="AF36" s="7">
        <v>37</v>
      </c>
      <c r="AG36" s="478">
        <v>13</v>
      </c>
      <c r="AH36" s="32">
        <v>14</v>
      </c>
      <c r="AI36" s="32">
        <v>15</v>
      </c>
      <c r="AJ36" s="32">
        <v>26</v>
      </c>
      <c r="AK36" s="32">
        <v>36</v>
      </c>
      <c r="AL36" s="32">
        <v>27</v>
      </c>
      <c r="AM36" s="62">
        <v>37</v>
      </c>
      <c r="AN36" s="11">
        <v>17</v>
      </c>
      <c r="AO36" s="7">
        <v>18</v>
      </c>
      <c r="AP36" s="7">
        <v>19</v>
      </c>
      <c r="AQ36" s="7">
        <v>20</v>
      </c>
      <c r="AR36" s="7">
        <v>45</v>
      </c>
      <c r="AS36" s="7">
        <v>19</v>
      </c>
      <c r="AT36" s="371">
        <v>48</v>
      </c>
      <c r="AU36" s="11">
        <v>18</v>
      </c>
      <c r="AV36" s="7">
        <v>19</v>
      </c>
      <c r="AW36" s="7">
        <v>20</v>
      </c>
      <c r="AX36" s="7">
        <v>68</v>
      </c>
      <c r="AY36" s="7" t="s">
        <v>239</v>
      </c>
      <c r="AZ36" s="7">
        <v>66</v>
      </c>
      <c r="BA36" s="371" t="s">
        <v>239</v>
      </c>
      <c r="BB36" s="11"/>
      <c r="BC36" s="7"/>
      <c r="BD36" s="7"/>
      <c r="BE36" s="7"/>
      <c r="BF36" s="7"/>
      <c r="BG36" s="478"/>
      <c r="BH36" s="11"/>
      <c r="BI36" s="7"/>
      <c r="BJ36" s="7"/>
      <c r="BK36" s="7"/>
      <c r="BL36" s="11"/>
      <c r="BM36" s="7"/>
      <c r="BN36" s="7"/>
      <c r="BO36" s="7"/>
      <c r="BP36" s="371"/>
      <c r="BQ36" s="11">
        <v>340</v>
      </c>
      <c r="BR36" s="62">
        <v>310</v>
      </c>
      <c r="BS36" s="1"/>
      <c r="BT36" s="1"/>
      <c r="BU36" s="23"/>
      <c r="BV36" s="1"/>
      <c r="BW36" s="1"/>
      <c r="CI36" s="14"/>
      <c r="CJ36" s="14">
        <f t="shared" si="0"/>
        <v>430</v>
      </c>
      <c r="CK36" s="22">
        <f t="shared" si="1"/>
        <v>107</v>
      </c>
      <c r="CL36" s="22">
        <f t="shared" si="2"/>
        <v>22</v>
      </c>
      <c r="CM36" s="14">
        <f t="shared" si="3"/>
        <v>114</v>
      </c>
      <c r="CN36" s="22">
        <f t="shared" si="4"/>
        <v>23</v>
      </c>
      <c r="CO36" s="14" t="e">
        <f>IF(AND(#REF!="",#REF!="",#REF!="",#REF!=""),"",SUM(#REF!,#REF!,#REF!,#REF!,#REF!))</f>
        <v>#REF!</v>
      </c>
      <c r="CP36" s="22" t="str">
        <f t="shared" si="5"/>
        <v/>
      </c>
      <c r="CQ36" s="14">
        <f t="shared" si="6"/>
        <v>110</v>
      </c>
      <c r="CR36" s="22">
        <f t="shared" si="7"/>
        <v>22</v>
      </c>
      <c r="CS36" s="14">
        <f t="shared" si="8"/>
        <v>104</v>
      </c>
      <c r="CT36" s="22">
        <f t="shared" si="9"/>
        <v>21</v>
      </c>
      <c r="CU36" s="14" t="e">
        <f>IF(AND(#REF!="",#REF!="",#REF!="",#REF!=""),"",SUM(#REF!,#REF!,#REF!,#REF!,#REF!))</f>
        <v>#REF!</v>
      </c>
      <c r="CV36" s="22" t="str">
        <f t="shared" si="10"/>
        <v/>
      </c>
      <c r="CW36" s="22"/>
      <c r="CX36" s="22"/>
    </row>
    <row r="37" spans="1:102" ht="24.75" customHeight="1">
      <c r="A37" s="233">
        <v>31</v>
      </c>
      <c r="B37" s="234"/>
      <c r="C37" s="235"/>
      <c r="D37" s="236"/>
      <c r="E37" s="237"/>
      <c r="F37" s="238"/>
      <c r="G37" s="238"/>
      <c r="H37" s="239"/>
      <c r="I37" s="240"/>
      <c r="J37" s="241"/>
      <c r="K37" s="242"/>
      <c r="L37" s="11"/>
      <c r="M37" s="7"/>
      <c r="N37" s="7"/>
      <c r="O37" s="7"/>
      <c r="P37" s="30"/>
      <c r="Q37" s="32"/>
      <c r="R37" s="371"/>
      <c r="S37" s="476"/>
      <c r="T37" s="477"/>
      <c r="U37" s="477"/>
      <c r="V37" s="7"/>
      <c r="W37" s="34"/>
      <c r="X37" s="32"/>
      <c r="Y37" s="371"/>
      <c r="Z37" s="11"/>
      <c r="AA37" s="7"/>
      <c r="AB37" s="7"/>
      <c r="AC37" s="7"/>
      <c r="AD37" s="30"/>
      <c r="AE37" s="32"/>
      <c r="AF37" s="7"/>
      <c r="AG37" s="478"/>
      <c r="AH37" s="32"/>
      <c r="AI37" s="32"/>
      <c r="AJ37" s="32"/>
      <c r="AK37" s="32"/>
      <c r="AL37" s="32"/>
      <c r="AM37" s="62"/>
      <c r="AN37" s="11"/>
      <c r="AO37" s="7"/>
      <c r="AP37" s="7"/>
      <c r="AQ37" s="7"/>
      <c r="AR37" s="7"/>
      <c r="AS37" s="7"/>
      <c r="AT37" s="371"/>
      <c r="AU37" s="11"/>
      <c r="AV37" s="7"/>
      <c r="AW37" s="7"/>
      <c r="AX37" s="7"/>
      <c r="AY37" s="7"/>
      <c r="AZ37" s="7"/>
      <c r="BA37" s="371"/>
      <c r="BB37" s="11"/>
      <c r="BC37" s="7"/>
      <c r="BD37" s="7"/>
      <c r="BE37" s="7"/>
      <c r="BF37" s="7"/>
      <c r="BG37" s="478"/>
      <c r="BH37" s="11"/>
      <c r="BI37" s="7"/>
      <c r="BJ37" s="7"/>
      <c r="BK37" s="7"/>
      <c r="BL37" s="11"/>
      <c r="BM37" s="7"/>
      <c r="BN37" s="7"/>
      <c r="BO37" s="7"/>
      <c r="BP37" s="371"/>
      <c r="BQ37" s="11"/>
      <c r="BR37" s="62"/>
      <c r="BS37" s="1"/>
      <c r="BT37" s="1"/>
      <c r="BU37" s="23"/>
      <c r="BV37" s="1"/>
      <c r="BW37" s="1"/>
      <c r="CI37" s="14"/>
      <c r="CJ37" s="14" t="str">
        <f t="shared" si="0"/>
        <v/>
      </c>
      <c r="CK37" s="22" t="str">
        <f t="shared" si="1"/>
        <v/>
      </c>
      <c r="CL37" s="22" t="str">
        <f t="shared" si="2"/>
        <v/>
      </c>
      <c r="CM37" s="14" t="str">
        <f t="shared" si="3"/>
        <v/>
      </c>
      <c r="CN37" s="22" t="str">
        <f t="shared" si="4"/>
        <v/>
      </c>
      <c r="CO37" s="14" t="e">
        <f>IF(AND(#REF!="",#REF!="",#REF!="",#REF!=""),"",SUM(#REF!,#REF!,#REF!,#REF!,#REF!))</f>
        <v>#REF!</v>
      </c>
      <c r="CP37" s="22" t="str">
        <f t="shared" si="5"/>
        <v/>
      </c>
      <c r="CQ37" s="14" t="str">
        <f t="shared" si="6"/>
        <v/>
      </c>
      <c r="CR37" s="22" t="str">
        <f t="shared" si="7"/>
        <v/>
      </c>
      <c r="CS37" s="14" t="str">
        <f t="shared" si="8"/>
        <v/>
      </c>
      <c r="CT37" s="22" t="str">
        <f t="shared" si="9"/>
        <v/>
      </c>
      <c r="CU37" s="14" t="e">
        <f>IF(AND(#REF!="",#REF!="",#REF!="",#REF!=""),"",SUM(#REF!,#REF!,#REF!,#REF!,#REF!))</f>
        <v>#REF!</v>
      </c>
      <c r="CV37" s="22" t="str">
        <f t="shared" si="10"/>
        <v/>
      </c>
      <c r="CW37" s="22"/>
      <c r="CX37" s="22"/>
    </row>
    <row r="38" spans="1:102" ht="24.75" customHeight="1">
      <c r="A38" s="233">
        <v>32</v>
      </c>
      <c r="B38" s="234"/>
      <c r="C38" s="235"/>
      <c r="D38" s="236"/>
      <c r="E38" s="237"/>
      <c r="F38" s="238"/>
      <c r="G38" s="238"/>
      <c r="H38" s="239"/>
      <c r="I38" s="240"/>
      <c r="J38" s="241"/>
      <c r="K38" s="242"/>
      <c r="L38" s="11"/>
      <c r="M38" s="7"/>
      <c r="N38" s="7"/>
      <c r="O38" s="7"/>
      <c r="P38" s="30"/>
      <c r="Q38" s="32"/>
      <c r="R38" s="371"/>
      <c r="S38" s="476"/>
      <c r="T38" s="477"/>
      <c r="U38" s="477"/>
      <c r="V38" s="7"/>
      <c r="W38" s="34"/>
      <c r="X38" s="32"/>
      <c r="Y38" s="371"/>
      <c r="Z38" s="11"/>
      <c r="AA38" s="7"/>
      <c r="AB38" s="7"/>
      <c r="AC38" s="7"/>
      <c r="AD38" s="30"/>
      <c r="AE38" s="32"/>
      <c r="AF38" s="7"/>
      <c r="AG38" s="478"/>
      <c r="AH38" s="32"/>
      <c r="AI38" s="32"/>
      <c r="AJ38" s="32"/>
      <c r="AK38" s="32"/>
      <c r="AL38" s="32"/>
      <c r="AM38" s="62"/>
      <c r="AN38" s="11"/>
      <c r="AO38" s="7"/>
      <c r="AP38" s="7"/>
      <c r="AQ38" s="7"/>
      <c r="AR38" s="7"/>
      <c r="AS38" s="7"/>
      <c r="AT38" s="371"/>
      <c r="AU38" s="11"/>
      <c r="AV38" s="7"/>
      <c r="AW38" s="7"/>
      <c r="AX38" s="7"/>
      <c r="AY38" s="7"/>
      <c r="AZ38" s="7"/>
      <c r="BA38" s="371"/>
      <c r="BB38" s="11"/>
      <c r="BC38" s="7"/>
      <c r="BD38" s="7"/>
      <c r="BE38" s="7"/>
      <c r="BF38" s="7"/>
      <c r="BG38" s="478"/>
      <c r="BH38" s="11"/>
      <c r="BI38" s="7"/>
      <c r="BJ38" s="7"/>
      <c r="BK38" s="7"/>
      <c r="BL38" s="11"/>
      <c r="BM38" s="7"/>
      <c r="BN38" s="7"/>
      <c r="BO38" s="7"/>
      <c r="BP38" s="371"/>
      <c r="BQ38" s="11"/>
      <c r="BR38" s="62"/>
      <c r="BS38" s="1"/>
      <c r="BT38" s="1"/>
      <c r="BU38" s="23"/>
      <c r="BV38" s="1"/>
      <c r="BW38" s="1"/>
      <c r="CI38" s="14"/>
      <c r="CJ38" s="14" t="str">
        <f t="shared" si="0"/>
        <v/>
      </c>
      <c r="CK38" s="22" t="str">
        <f t="shared" si="1"/>
        <v/>
      </c>
      <c r="CL38" s="22" t="str">
        <f t="shared" si="2"/>
        <v/>
      </c>
      <c r="CM38" s="14" t="str">
        <f t="shared" si="3"/>
        <v/>
      </c>
      <c r="CN38" s="22" t="str">
        <f t="shared" si="4"/>
        <v/>
      </c>
      <c r="CO38" s="14" t="e">
        <f>IF(AND(#REF!="",#REF!="",#REF!="",#REF!=""),"",SUM(#REF!,#REF!,#REF!,#REF!,#REF!))</f>
        <v>#REF!</v>
      </c>
      <c r="CP38" s="22" t="str">
        <f t="shared" si="5"/>
        <v/>
      </c>
      <c r="CQ38" s="14" t="str">
        <f t="shared" si="6"/>
        <v/>
      </c>
      <c r="CR38" s="22" t="str">
        <f t="shared" si="7"/>
        <v/>
      </c>
      <c r="CS38" s="14" t="str">
        <f t="shared" si="8"/>
        <v/>
      </c>
      <c r="CT38" s="22" t="str">
        <f t="shared" si="9"/>
        <v/>
      </c>
      <c r="CU38" s="14" t="e">
        <f>IF(AND(#REF!="",#REF!="",#REF!="",#REF!=""),"",SUM(#REF!,#REF!,#REF!,#REF!,#REF!))</f>
        <v>#REF!</v>
      </c>
      <c r="CV38" s="22" t="str">
        <f t="shared" si="10"/>
        <v/>
      </c>
      <c r="CW38" s="22"/>
      <c r="CX38" s="22"/>
    </row>
    <row r="39" spans="1:102" ht="24.75" customHeight="1">
      <c r="A39" s="233">
        <v>33</v>
      </c>
      <c r="B39" s="234"/>
      <c r="C39" s="235"/>
      <c r="D39" s="236"/>
      <c r="E39" s="237"/>
      <c r="F39" s="238"/>
      <c r="G39" s="238"/>
      <c r="H39" s="239"/>
      <c r="I39" s="240"/>
      <c r="J39" s="241"/>
      <c r="K39" s="242"/>
      <c r="L39" s="11"/>
      <c r="M39" s="7"/>
      <c r="N39" s="7"/>
      <c r="O39" s="7"/>
      <c r="P39" s="30"/>
      <c r="Q39" s="32"/>
      <c r="R39" s="371"/>
      <c r="S39" s="476"/>
      <c r="T39" s="477"/>
      <c r="U39" s="477"/>
      <c r="V39" s="7"/>
      <c r="W39" s="34"/>
      <c r="X39" s="32"/>
      <c r="Y39" s="371"/>
      <c r="Z39" s="11"/>
      <c r="AA39" s="7"/>
      <c r="AB39" s="7"/>
      <c r="AC39" s="7"/>
      <c r="AD39" s="30"/>
      <c r="AE39" s="32"/>
      <c r="AF39" s="7"/>
      <c r="AG39" s="478"/>
      <c r="AH39" s="32"/>
      <c r="AI39" s="32"/>
      <c r="AJ39" s="32"/>
      <c r="AK39" s="32"/>
      <c r="AL39" s="32"/>
      <c r="AM39" s="62"/>
      <c r="AN39" s="11"/>
      <c r="AO39" s="7"/>
      <c r="AP39" s="7"/>
      <c r="AQ39" s="7"/>
      <c r="AR39" s="7"/>
      <c r="AS39" s="7"/>
      <c r="AT39" s="371"/>
      <c r="AU39" s="11"/>
      <c r="AV39" s="7"/>
      <c r="AW39" s="7"/>
      <c r="AX39" s="7"/>
      <c r="AY39" s="7"/>
      <c r="AZ39" s="7"/>
      <c r="BA39" s="371"/>
      <c r="BB39" s="11"/>
      <c r="BC39" s="7"/>
      <c r="BD39" s="7"/>
      <c r="BE39" s="7"/>
      <c r="BF39" s="7"/>
      <c r="BG39" s="478"/>
      <c r="BH39" s="11"/>
      <c r="BI39" s="7"/>
      <c r="BJ39" s="7"/>
      <c r="BK39" s="7"/>
      <c r="BL39" s="11"/>
      <c r="BM39" s="7"/>
      <c r="BN39" s="7"/>
      <c r="BO39" s="7"/>
      <c r="BP39" s="371"/>
      <c r="BQ39" s="11"/>
      <c r="BR39" s="62"/>
      <c r="BS39" s="1"/>
      <c r="BT39" s="1"/>
      <c r="BU39" s="23"/>
      <c r="BV39" s="1"/>
      <c r="BW39" s="1"/>
      <c r="CI39" s="14"/>
      <c r="CJ39" s="14" t="str">
        <f t="shared" si="0"/>
        <v/>
      </c>
      <c r="CK39" s="22" t="str">
        <f t="shared" si="1"/>
        <v/>
      </c>
      <c r="CL39" s="22" t="str">
        <f t="shared" si="2"/>
        <v/>
      </c>
      <c r="CM39" s="14" t="str">
        <f t="shared" si="3"/>
        <v/>
      </c>
      <c r="CN39" s="22" t="str">
        <f t="shared" si="4"/>
        <v/>
      </c>
      <c r="CO39" s="14" t="e">
        <f>IF(AND(#REF!="",#REF!="",#REF!="",#REF!=""),"",SUM(#REF!,#REF!,#REF!,#REF!,#REF!))</f>
        <v>#REF!</v>
      </c>
      <c r="CP39" s="22" t="str">
        <f t="shared" si="5"/>
        <v/>
      </c>
      <c r="CQ39" s="14" t="str">
        <f t="shared" si="6"/>
        <v/>
      </c>
      <c r="CR39" s="22" t="str">
        <f t="shared" si="7"/>
        <v/>
      </c>
      <c r="CS39" s="14" t="str">
        <f t="shared" si="8"/>
        <v/>
      </c>
      <c r="CT39" s="22" t="str">
        <f t="shared" si="9"/>
        <v/>
      </c>
      <c r="CU39" s="14" t="e">
        <f>IF(AND(#REF!="",#REF!="",#REF!="",#REF!=""),"",SUM(#REF!,#REF!,#REF!,#REF!,#REF!))</f>
        <v>#REF!</v>
      </c>
      <c r="CV39" s="22" t="str">
        <f t="shared" si="10"/>
        <v/>
      </c>
      <c r="CW39" s="22"/>
      <c r="CX39" s="22"/>
    </row>
    <row r="40" spans="1:102" ht="24.75" customHeight="1">
      <c r="A40" s="233">
        <v>34</v>
      </c>
      <c r="B40" s="234"/>
      <c r="C40" s="235"/>
      <c r="D40" s="236"/>
      <c r="E40" s="237"/>
      <c r="F40" s="238"/>
      <c r="G40" s="238"/>
      <c r="H40" s="239"/>
      <c r="I40" s="240"/>
      <c r="J40" s="241"/>
      <c r="K40" s="242"/>
      <c r="L40" s="11"/>
      <c r="M40" s="7"/>
      <c r="N40" s="7"/>
      <c r="O40" s="7"/>
      <c r="P40" s="30"/>
      <c r="Q40" s="32"/>
      <c r="R40" s="371"/>
      <c r="S40" s="476"/>
      <c r="T40" s="477"/>
      <c r="U40" s="477"/>
      <c r="V40" s="7"/>
      <c r="W40" s="34"/>
      <c r="X40" s="32"/>
      <c r="Y40" s="371"/>
      <c r="Z40" s="11"/>
      <c r="AA40" s="7"/>
      <c r="AB40" s="7"/>
      <c r="AC40" s="7"/>
      <c r="AD40" s="30"/>
      <c r="AE40" s="32"/>
      <c r="AF40" s="7"/>
      <c r="AG40" s="478"/>
      <c r="AH40" s="32"/>
      <c r="AI40" s="32"/>
      <c r="AJ40" s="32"/>
      <c r="AK40" s="32"/>
      <c r="AL40" s="32"/>
      <c r="AM40" s="62"/>
      <c r="AN40" s="11"/>
      <c r="AO40" s="7"/>
      <c r="AP40" s="7"/>
      <c r="AQ40" s="7"/>
      <c r="AR40" s="7"/>
      <c r="AS40" s="7"/>
      <c r="AT40" s="371"/>
      <c r="AU40" s="11"/>
      <c r="AV40" s="7"/>
      <c r="AW40" s="7"/>
      <c r="AX40" s="7"/>
      <c r="AY40" s="7"/>
      <c r="AZ40" s="7"/>
      <c r="BA40" s="371"/>
      <c r="BB40" s="11"/>
      <c r="BC40" s="7"/>
      <c r="BD40" s="7"/>
      <c r="BE40" s="7"/>
      <c r="BF40" s="7"/>
      <c r="BG40" s="478"/>
      <c r="BH40" s="11"/>
      <c r="BI40" s="7"/>
      <c r="BJ40" s="7"/>
      <c r="BK40" s="7"/>
      <c r="BL40" s="11"/>
      <c r="BM40" s="7"/>
      <c r="BN40" s="7"/>
      <c r="BO40" s="7"/>
      <c r="BP40" s="371"/>
      <c r="BQ40" s="11"/>
      <c r="BR40" s="62"/>
      <c r="BS40" s="1"/>
      <c r="BT40" s="1"/>
      <c r="BU40" s="23"/>
      <c r="BV40" s="1"/>
      <c r="BW40" s="1"/>
      <c r="CI40" s="14"/>
      <c r="CJ40" s="14" t="str">
        <f t="shared" si="0"/>
        <v/>
      </c>
      <c r="CK40" s="22" t="str">
        <f t="shared" si="1"/>
        <v/>
      </c>
      <c r="CL40" s="22" t="str">
        <f t="shared" si="2"/>
        <v/>
      </c>
      <c r="CM40" s="14" t="str">
        <f t="shared" si="3"/>
        <v/>
      </c>
      <c r="CN40" s="22" t="str">
        <f t="shared" si="4"/>
        <v/>
      </c>
      <c r="CO40" s="14" t="e">
        <f>IF(AND(#REF!="",#REF!="",#REF!="",#REF!=""),"",SUM(#REF!,#REF!,#REF!,#REF!,#REF!))</f>
        <v>#REF!</v>
      </c>
      <c r="CP40" s="22" t="str">
        <f t="shared" si="5"/>
        <v/>
      </c>
      <c r="CQ40" s="14" t="str">
        <f t="shared" si="6"/>
        <v/>
      </c>
      <c r="CR40" s="22" t="str">
        <f t="shared" si="7"/>
        <v/>
      </c>
      <c r="CS40" s="14" t="str">
        <f t="shared" si="8"/>
        <v/>
      </c>
      <c r="CT40" s="22" t="str">
        <f t="shared" si="9"/>
        <v/>
      </c>
      <c r="CU40" s="14" t="e">
        <f>IF(AND(#REF!="",#REF!="",#REF!="",#REF!=""),"",SUM(#REF!,#REF!,#REF!,#REF!,#REF!))</f>
        <v>#REF!</v>
      </c>
      <c r="CV40" s="22" t="str">
        <f t="shared" si="10"/>
        <v/>
      </c>
      <c r="CW40" s="22"/>
      <c r="CX40" s="22"/>
    </row>
    <row r="41" spans="1:102" ht="24.75" customHeight="1">
      <c r="A41" s="233">
        <v>35</v>
      </c>
      <c r="B41" s="234"/>
      <c r="C41" s="235"/>
      <c r="D41" s="236"/>
      <c r="E41" s="237"/>
      <c r="F41" s="238"/>
      <c r="G41" s="238"/>
      <c r="H41" s="239"/>
      <c r="I41" s="240"/>
      <c r="J41" s="241"/>
      <c r="K41" s="242"/>
      <c r="L41" s="11"/>
      <c r="M41" s="7"/>
      <c r="N41" s="7"/>
      <c r="O41" s="7"/>
      <c r="P41" s="30"/>
      <c r="Q41" s="32"/>
      <c r="R41" s="371"/>
      <c r="S41" s="476"/>
      <c r="T41" s="477"/>
      <c r="U41" s="477"/>
      <c r="V41" s="7"/>
      <c r="W41" s="34"/>
      <c r="X41" s="32"/>
      <c r="Y41" s="371"/>
      <c r="Z41" s="11"/>
      <c r="AA41" s="7"/>
      <c r="AB41" s="7"/>
      <c r="AC41" s="7"/>
      <c r="AD41" s="30"/>
      <c r="AE41" s="32"/>
      <c r="AF41" s="7"/>
      <c r="AG41" s="478"/>
      <c r="AH41" s="32"/>
      <c r="AI41" s="32"/>
      <c r="AJ41" s="32"/>
      <c r="AK41" s="32"/>
      <c r="AL41" s="32"/>
      <c r="AM41" s="62"/>
      <c r="AN41" s="11"/>
      <c r="AO41" s="7"/>
      <c r="AP41" s="7"/>
      <c r="AQ41" s="7"/>
      <c r="AR41" s="7"/>
      <c r="AS41" s="7"/>
      <c r="AT41" s="371"/>
      <c r="AU41" s="11"/>
      <c r="AV41" s="7"/>
      <c r="AW41" s="7"/>
      <c r="AX41" s="7"/>
      <c r="AY41" s="7"/>
      <c r="AZ41" s="7"/>
      <c r="BA41" s="371"/>
      <c r="BB41" s="11"/>
      <c r="BC41" s="7"/>
      <c r="BD41" s="7"/>
      <c r="BE41" s="7"/>
      <c r="BF41" s="7"/>
      <c r="BG41" s="478"/>
      <c r="BH41" s="11"/>
      <c r="BI41" s="7"/>
      <c r="BJ41" s="7"/>
      <c r="BK41" s="7"/>
      <c r="BL41" s="11"/>
      <c r="BM41" s="7"/>
      <c r="BN41" s="7"/>
      <c r="BO41" s="7"/>
      <c r="BP41" s="371"/>
      <c r="BQ41" s="11"/>
      <c r="BR41" s="62"/>
      <c r="BS41" s="1"/>
      <c r="BT41" s="1"/>
      <c r="BU41" s="23"/>
      <c r="BV41" s="1"/>
      <c r="BW41" s="1"/>
      <c r="CI41" s="14"/>
      <c r="CJ41" s="14" t="str">
        <f t="shared" si="0"/>
        <v/>
      </c>
      <c r="CK41" s="22" t="str">
        <f t="shared" si="1"/>
        <v/>
      </c>
      <c r="CL41" s="22" t="str">
        <f t="shared" si="2"/>
        <v/>
      </c>
      <c r="CM41" s="14" t="str">
        <f t="shared" si="3"/>
        <v/>
      </c>
      <c r="CN41" s="22" t="str">
        <f t="shared" si="4"/>
        <v/>
      </c>
      <c r="CO41" s="14" t="e">
        <f>IF(AND(#REF!="",#REF!="",#REF!="",#REF!=""),"",SUM(#REF!,#REF!,#REF!,#REF!,#REF!))</f>
        <v>#REF!</v>
      </c>
      <c r="CP41" s="22" t="str">
        <f t="shared" si="5"/>
        <v/>
      </c>
      <c r="CQ41" s="14" t="str">
        <f t="shared" si="6"/>
        <v/>
      </c>
      <c r="CR41" s="22" t="str">
        <f t="shared" si="7"/>
        <v/>
      </c>
      <c r="CS41" s="14" t="str">
        <f t="shared" si="8"/>
        <v/>
      </c>
      <c r="CT41" s="22" t="str">
        <f t="shared" si="9"/>
        <v/>
      </c>
      <c r="CU41" s="14" t="e">
        <f>IF(AND(#REF!="",#REF!="",#REF!="",#REF!=""),"",SUM(#REF!,#REF!,#REF!,#REF!,#REF!))</f>
        <v>#REF!</v>
      </c>
      <c r="CV41" s="22" t="str">
        <f t="shared" si="10"/>
        <v/>
      </c>
      <c r="CW41" s="22"/>
      <c r="CX41" s="22"/>
    </row>
    <row r="42" spans="1:102" ht="24.75" customHeight="1">
      <c r="A42" s="233">
        <v>36</v>
      </c>
      <c r="B42" s="234"/>
      <c r="C42" s="235"/>
      <c r="D42" s="236"/>
      <c r="E42" s="237"/>
      <c r="F42" s="238"/>
      <c r="G42" s="238"/>
      <c r="H42" s="239"/>
      <c r="I42" s="240"/>
      <c r="J42" s="241"/>
      <c r="K42" s="242"/>
      <c r="L42" s="11"/>
      <c r="M42" s="7"/>
      <c r="N42" s="7"/>
      <c r="O42" s="7"/>
      <c r="P42" s="30"/>
      <c r="Q42" s="32"/>
      <c r="R42" s="371"/>
      <c r="S42" s="476"/>
      <c r="T42" s="477"/>
      <c r="U42" s="477"/>
      <c r="V42" s="7"/>
      <c r="W42" s="34"/>
      <c r="X42" s="32"/>
      <c r="Y42" s="371"/>
      <c r="Z42" s="11"/>
      <c r="AA42" s="7"/>
      <c r="AB42" s="7"/>
      <c r="AC42" s="7"/>
      <c r="AD42" s="30"/>
      <c r="AE42" s="32"/>
      <c r="AF42" s="7"/>
      <c r="AG42" s="478"/>
      <c r="AH42" s="32"/>
      <c r="AI42" s="32"/>
      <c r="AJ42" s="32"/>
      <c r="AK42" s="32"/>
      <c r="AL42" s="32"/>
      <c r="AM42" s="62"/>
      <c r="AN42" s="11"/>
      <c r="AO42" s="7"/>
      <c r="AP42" s="7"/>
      <c r="AQ42" s="7"/>
      <c r="AR42" s="7"/>
      <c r="AS42" s="7"/>
      <c r="AT42" s="371"/>
      <c r="AU42" s="11"/>
      <c r="AV42" s="7"/>
      <c r="AW42" s="7"/>
      <c r="AX42" s="7"/>
      <c r="AY42" s="7"/>
      <c r="AZ42" s="7"/>
      <c r="BA42" s="371"/>
      <c r="BB42" s="11"/>
      <c r="BC42" s="7"/>
      <c r="BD42" s="7"/>
      <c r="BE42" s="7"/>
      <c r="BF42" s="7"/>
      <c r="BG42" s="478"/>
      <c r="BH42" s="11"/>
      <c r="BI42" s="7"/>
      <c r="BJ42" s="7"/>
      <c r="BK42" s="7"/>
      <c r="BL42" s="11"/>
      <c r="BM42" s="7"/>
      <c r="BN42" s="7"/>
      <c r="BO42" s="7"/>
      <c r="BP42" s="371"/>
      <c r="BQ42" s="11"/>
      <c r="BR42" s="62"/>
      <c r="BS42" s="1"/>
      <c r="BT42" s="1"/>
      <c r="BU42" s="23"/>
      <c r="BV42" s="1"/>
      <c r="BW42" s="1"/>
      <c r="CI42" s="14"/>
      <c r="CJ42" s="14" t="str">
        <f t="shared" si="0"/>
        <v/>
      </c>
      <c r="CK42" s="22" t="str">
        <f t="shared" si="1"/>
        <v/>
      </c>
      <c r="CL42" s="22" t="str">
        <f t="shared" si="2"/>
        <v/>
      </c>
      <c r="CM42" s="14" t="str">
        <f t="shared" si="3"/>
        <v/>
      </c>
      <c r="CN42" s="22" t="str">
        <f t="shared" si="4"/>
        <v/>
      </c>
      <c r="CO42" s="14" t="e">
        <f>IF(AND(#REF!="",#REF!="",#REF!="",#REF!=""),"",SUM(#REF!,#REF!,#REF!,#REF!,#REF!))</f>
        <v>#REF!</v>
      </c>
      <c r="CP42" s="22" t="str">
        <f t="shared" si="5"/>
        <v/>
      </c>
      <c r="CQ42" s="14" t="str">
        <f t="shared" si="6"/>
        <v/>
      </c>
      <c r="CR42" s="22" t="str">
        <f t="shared" si="7"/>
        <v/>
      </c>
      <c r="CS42" s="14" t="str">
        <f t="shared" si="8"/>
        <v/>
      </c>
      <c r="CT42" s="22" t="str">
        <f t="shared" si="9"/>
        <v/>
      </c>
      <c r="CU42" s="14" t="e">
        <f>IF(AND(#REF!="",#REF!="",#REF!="",#REF!=""),"",SUM(#REF!,#REF!,#REF!,#REF!,#REF!))</f>
        <v>#REF!</v>
      </c>
      <c r="CV42" s="22" t="str">
        <f t="shared" si="10"/>
        <v/>
      </c>
      <c r="CW42" s="22"/>
      <c r="CX42" s="22"/>
    </row>
    <row r="43" spans="1:102" ht="24.75" customHeight="1">
      <c r="A43" s="233">
        <v>37</v>
      </c>
      <c r="B43" s="234"/>
      <c r="C43" s="235"/>
      <c r="D43" s="236"/>
      <c r="E43" s="237"/>
      <c r="F43" s="238"/>
      <c r="G43" s="238"/>
      <c r="H43" s="239"/>
      <c r="I43" s="240"/>
      <c r="J43" s="241"/>
      <c r="K43" s="242"/>
      <c r="L43" s="11"/>
      <c r="M43" s="7"/>
      <c r="N43" s="7"/>
      <c r="O43" s="7"/>
      <c r="P43" s="30"/>
      <c r="Q43" s="32"/>
      <c r="R43" s="371"/>
      <c r="S43" s="476"/>
      <c r="T43" s="477"/>
      <c r="U43" s="477"/>
      <c r="V43" s="7"/>
      <c r="W43" s="34"/>
      <c r="X43" s="32"/>
      <c r="Y43" s="371"/>
      <c r="Z43" s="11"/>
      <c r="AA43" s="7"/>
      <c r="AB43" s="7"/>
      <c r="AC43" s="7"/>
      <c r="AD43" s="30"/>
      <c r="AE43" s="32"/>
      <c r="AF43" s="7"/>
      <c r="AG43" s="478"/>
      <c r="AH43" s="32"/>
      <c r="AI43" s="32"/>
      <c r="AJ43" s="32"/>
      <c r="AK43" s="32"/>
      <c r="AL43" s="32"/>
      <c r="AM43" s="62"/>
      <c r="AN43" s="11"/>
      <c r="AO43" s="7"/>
      <c r="AP43" s="7"/>
      <c r="AQ43" s="7"/>
      <c r="AR43" s="7"/>
      <c r="AS43" s="7"/>
      <c r="AT43" s="371"/>
      <c r="AU43" s="11"/>
      <c r="AV43" s="7"/>
      <c r="AW43" s="7"/>
      <c r="AX43" s="7"/>
      <c r="AY43" s="7"/>
      <c r="AZ43" s="7"/>
      <c r="BA43" s="371"/>
      <c r="BB43" s="11"/>
      <c r="BC43" s="7"/>
      <c r="BD43" s="7"/>
      <c r="BE43" s="7"/>
      <c r="BF43" s="7"/>
      <c r="BG43" s="478"/>
      <c r="BH43" s="11"/>
      <c r="BI43" s="7"/>
      <c r="BJ43" s="7"/>
      <c r="BK43" s="7"/>
      <c r="BL43" s="11"/>
      <c r="BM43" s="7"/>
      <c r="BN43" s="7"/>
      <c r="BO43" s="7"/>
      <c r="BP43" s="371"/>
      <c r="BQ43" s="11" t="s">
        <v>210</v>
      </c>
      <c r="BR43" s="62" t="s">
        <v>210</v>
      </c>
      <c r="BS43" s="1"/>
      <c r="BT43" s="1"/>
      <c r="BU43" s="23"/>
      <c r="BV43" s="1"/>
      <c r="BW43" s="1"/>
      <c r="CI43" s="14"/>
      <c r="CJ43" s="14" t="str">
        <f t="shared" si="0"/>
        <v/>
      </c>
      <c r="CK43" s="22" t="str">
        <f t="shared" si="1"/>
        <v/>
      </c>
      <c r="CL43" s="22" t="str">
        <f t="shared" si="2"/>
        <v/>
      </c>
      <c r="CM43" s="14" t="str">
        <f t="shared" si="3"/>
        <v/>
      </c>
      <c r="CN43" s="22" t="str">
        <f t="shared" si="4"/>
        <v/>
      </c>
      <c r="CO43" s="14" t="e">
        <f>IF(AND(#REF!="",#REF!="",#REF!="",#REF!=""),"",SUM(#REF!,#REF!,#REF!,#REF!,#REF!))</f>
        <v>#REF!</v>
      </c>
      <c r="CP43" s="22" t="str">
        <f t="shared" si="5"/>
        <v/>
      </c>
      <c r="CQ43" s="14" t="str">
        <f t="shared" si="6"/>
        <v/>
      </c>
      <c r="CR43" s="22" t="str">
        <f t="shared" si="7"/>
        <v/>
      </c>
      <c r="CS43" s="14" t="str">
        <f t="shared" si="8"/>
        <v/>
      </c>
      <c r="CT43" s="22" t="str">
        <f t="shared" si="9"/>
        <v/>
      </c>
      <c r="CU43" s="14" t="e">
        <f>IF(AND(#REF!="",#REF!="",#REF!="",#REF!=""),"",SUM(#REF!,#REF!,#REF!,#REF!,#REF!))</f>
        <v>#REF!</v>
      </c>
      <c r="CV43" s="22" t="str">
        <f t="shared" si="10"/>
        <v/>
      </c>
      <c r="CW43" s="22"/>
      <c r="CX43" s="22"/>
    </row>
    <row r="44" spans="1:102" ht="24.75" customHeight="1">
      <c r="A44" s="233">
        <v>38</v>
      </c>
      <c r="B44" s="234"/>
      <c r="C44" s="235"/>
      <c r="D44" s="236"/>
      <c r="E44" s="237"/>
      <c r="F44" s="238"/>
      <c r="G44" s="238"/>
      <c r="H44" s="239"/>
      <c r="I44" s="240"/>
      <c r="J44" s="241"/>
      <c r="K44" s="242"/>
      <c r="L44" s="11"/>
      <c r="M44" s="7"/>
      <c r="N44" s="7"/>
      <c r="O44" s="7"/>
      <c r="P44" s="30"/>
      <c r="Q44" s="32"/>
      <c r="R44" s="371"/>
      <c r="S44" s="476"/>
      <c r="T44" s="477"/>
      <c r="U44" s="477"/>
      <c r="V44" s="7"/>
      <c r="W44" s="34"/>
      <c r="X44" s="32"/>
      <c r="Y44" s="371"/>
      <c r="Z44" s="11"/>
      <c r="AA44" s="7"/>
      <c r="AB44" s="7"/>
      <c r="AC44" s="7"/>
      <c r="AD44" s="30"/>
      <c r="AE44" s="32"/>
      <c r="AF44" s="7"/>
      <c r="AG44" s="478"/>
      <c r="AH44" s="32"/>
      <c r="AI44" s="32"/>
      <c r="AJ44" s="32"/>
      <c r="AK44" s="32"/>
      <c r="AL44" s="32"/>
      <c r="AM44" s="62"/>
      <c r="AN44" s="11"/>
      <c r="AO44" s="7"/>
      <c r="AP44" s="7"/>
      <c r="AQ44" s="7"/>
      <c r="AR44" s="7"/>
      <c r="AS44" s="7"/>
      <c r="AT44" s="371"/>
      <c r="AU44" s="11"/>
      <c r="AV44" s="7"/>
      <c r="AW44" s="7"/>
      <c r="AX44" s="7"/>
      <c r="AY44" s="7"/>
      <c r="AZ44" s="7"/>
      <c r="BA44" s="371"/>
      <c r="BB44" s="11"/>
      <c r="BC44" s="7"/>
      <c r="BD44" s="7"/>
      <c r="BE44" s="7"/>
      <c r="BF44" s="7"/>
      <c r="BG44" s="478"/>
      <c r="BH44" s="11"/>
      <c r="BI44" s="7"/>
      <c r="BJ44" s="7"/>
      <c r="BK44" s="7"/>
      <c r="BL44" s="11"/>
      <c r="BM44" s="7"/>
      <c r="BN44" s="7"/>
      <c r="BO44" s="7"/>
      <c r="BP44" s="371"/>
      <c r="BQ44" s="11" t="s">
        <v>210</v>
      </c>
      <c r="BR44" s="62" t="s">
        <v>210</v>
      </c>
      <c r="BS44" s="1"/>
      <c r="BT44" s="1"/>
      <c r="BU44" s="23"/>
      <c r="BV44" s="1"/>
      <c r="BW44" s="1"/>
      <c r="CI44" s="14"/>
      <c r="CJ44" s="14" t="str">
        <f t="shared" si="0"/>
        <v/>
      </c>
      <c r="CK44" s="22" t="str">
        <f t="shared" si="1"/>
        <v/>
      </c>
      <c r="CL44" s="22" t="str">
        <f t="shared" si="2"/>
        <v/>
      </c>
      <c r="CM44" s="14" t="str">
        <f t="shared" si="3"/>
        <v/>
      </c>
      <c r="CN44" s="22" t="str">
        <f t="shared" si="4"/>
        <v/>
      </c>
      <c r="CO44" s="14" t="e">
        <f>IF(AND(#REF!="",#REF!="",#REF!="",#REF!=""),"",SUM(#REF!,#REF!,#REF!,#REF!,#REF!))</f>
        <v>#REF!</v>
      </c>
      <c r="CP44" s="22" t="str">
        <f t="shared" si="5"/>
        <v/>
      </c>
      <c r="CQ44" s="14" t="str">
        <f t="shared" si="6"/>
        <v/>
      </c>
      <c r="CR44" s="22" t="str">
        <f t="shared" si="7"/>
        <v/>
      </c>
      <c r="CS44" s="14" t="str">
        <f t="shared" si="8"/>
        <v/>
      </c>
      <c r="CT44" s="22" t="str">
        <f t="shared" si="9"/>
        <v/>
      </c>
      <c r="CU44" s="14" t="e">
        <f>IF(AND(#REF!="",#REF!="",#REF!="",#REF!=""),"",SUM(#REF!,#REF!,#REF!,#REF!,#REF!))</f>
        <v>#REF!</v>
      </c>
      <c r="CV44" s="22" t="str">
        <f t="shared" si="10"/>
        <v/>
      </c>
      <c r="CW44" s="22"/>
      <c r="CX44" s="22"/>
    </row>
    <row r="45" spans="1:102" ht="24.75" customHeight="1">
      <c r="A45" s="233">
        <v>39</v>
      </c>
      <c r="B45" s="234"/>
      <c r="C45" s="235"/>
      <c r="D45" s="236"/>
      <c r="E45" s="237"/>
      <c r="F45" s="238"/>
      <c r="G45" s="238"/>
      <c r="H45" s="239"/>
      <c r="I45" s="240"/>
      <c r="J45" s="241"/>
      <c r="K45" s="242"/>
      <c r="L45" s="11"/>
      <c r="M45" s="7"/>
      <c r="N45" s="7"/>
      <c r="O45" s="7"/>
      <c r="P45" s="30"/>
      <c r="Q45" s="32"/>
      <c r="R45" s="371"/>
      <c r="S45" s="476"/>
      <c r="T45" s="477"/>
      <c r="U45" s="477"/>
      <c r="V45" s="7"/>
      <c r="W45" s="34"/>
      <c r="X45" s="32"/>
      <c r="Y45" s="371"/>
      <c r="Z45" s="11"/>
      <c r="AA45" s="7"/>
      <c r="AB45" s="7"/>
      <c r="AC45" s="7"/>
      <c r="AD45" s="30"/>
      <c r="AE45" s="32"/>
      <c r="AF45" s="7"/>
      <c r="AG45" s="478"/>
      <c r="AH45" s="32"/>
      <c r="AI45" s="32"/>
      <c r="AJ45" s="32"/>
      <c r="AK45" s="32"/>
      <c r="AL45" s="32"/>
      <c r="AM45" s="62"/>
      <c r="AN45" s="11"/>
      <c r="AO45" s="7"/>
      <c r="AP45" s="7"/>
      <c r="AQ45" s="7"/>
      <c r="AR45" s="7"/>
      <c r="AS45" s="7"/>
      <c r="AT45" s="371"/>
      <c r="AU45" s="11"/>
      <c r="AV45" s="7"/>
      <c r="AW45" s="7"/>
      <c r="AX45" s="7"/>
      <c r="AY45" s="7"/>
      <c r="AZ45" s="7"/>
      <c r="BA45" s="371"/>
      <c r="BB45" s="11"/>
      <c r="BC45" s="7"/>
      <c r="BD45" s="7"/>
      <c r="BE45" s="7"/>
      <c r="BF45" s="7"/>
      <c r="BG45" s="478"/>
      <c r="BH45" s="11"/>
      <c r="BI45" s="7"/>
      <c r="BJ45" s="7"/>
      <c r="BK45" s="7"/>
      <c r="BL45" s="11"/>
      <c r="BM45" s="7"/>
      <c r="BN45" s="7"/>
      <c r="BO45" s="7"/>
      <c r="BP45" s="371"/>
      <c r="BQ45" s="11" t="s">
        <v>210</v>
      </c>
      <c r="BR45" s="62" t="s">
        <v>210</v>
      </c>
      <c r="BS45" s="1"/>
      <c r="BT45" s="1"/>
      <c r="BU45" s="23"/>
      <c r="BV45" s="1"/>
      <c r="BW45" s="1"/>
      <c r="CI45" s="14"/>
      <c r="CJ45" s="14" t="str">
        <f t="shared" si="0"/>
        <v/>
      </c>
      <c r="CK45" s="22" t="str">
        <f t="shared" si="1"/>
        <v/>
      </c>
      <c r="CL45" s="22" t="str">
        <f t="shared" si="2"/>
        <v/>
      </c>
      <c r="CM45" s="14" t="str">
        <f t="shared" si="3"/>
        <v/>
      </c>
      <c r="CN45" s="22" t="str">
        <f t="shared" si="4"/>
        <v/>
      </c>
      <c r="CO45" s="14" t="e">
        <f>IF(AND(#REF!="",#REF!="",#REF!="",#REF!=""),"",SUM(#REF!,#REF!,#REF!,#REF!,#REF!))</f>
        <v>#REF!</v>
      </c>
      <c r="CP45" s="22" t="str">
        <f t="shared" si="5"/>
        <v/>
      </c>
      <c r="CQ45" s="14" t="str">
        <f t="shared" si="6"/>
        <v/>
      </c>
      <c r="CR45" s="22" t="str">
        <f t="shared" si="7"/>
        <v/>
      </c>
      <c r="CS45" s="14" t="str">
        <f t="shared" si="8"/>
        <v/>
      </c>
      <c r="CT45" s="22" t="str">
        <f t="shared" si="9"/>
        <v/>
      </c>
      <c r="CU45" s="14" t="e">
        <f>IF(AND(#REF!="",#REF!="",#REF!="",#REF!=""),"",SUM(#REF!,#REF!,#REF!,#REF!,#REF!))</f>
        <v>#REF!</v>
      </c>
      <c r="CV45" s="22" t="str">
        <f t="shared" si="10"/>
        <v/>
      </c>
      <c r="CW45" s="22"/>
      <c r="CX45" s="22"/>
    </row>
    <row r="46" spans="1:102" ht="24.75" customHeight="1">
      <c r="A46" s="233">
        <v>40</v>
      </c>
      <c r="B46" s="234"/>
      <c r="C46" s="235"/>
      <c r="D46" s="236"/>
      <c r="E46" s="237"/>
      <c r="F46" s="238"/>
      <c r="G46" s="238"/>
      <c r="H46" s="239"/>
      <c r="I46" s="240"/>
      <c r="J46" s="241"/>
      <c r="K46" s="242"/>
      <c r="L46" s="11"/>
      <c r="M46" s="7"/>
      <c r="N46" s="7"/>
      <c r="O46" s="7"/>
      <c r="P46" s="30"/>
      <c r="Q46" s="32"/>
      <c r="R46" s="371"/>
      <c r="S46" s="476"/>
      <c r="T46" s="477"/>
      <c r="U46" s="477"/>
      <c r="V46" s="7"/>
      <c r="W46" s="34"/>
      <c r="X46" s="32"/>
      <c r="Y46" s="371"/>
      <c r="Z46" s="11"/>
      <c r="AA46" s="7"/>
      <c r="AB46" s="7"/>
      <c r="AC46" s="7"/>
      <c r="AD46" s="30"/>
      <c r="AE46" s="32"/>
      <c r="AF46" s="7"/>
      <c r="AG46" s="478"/>
      <c r="AH46" s="32"/>
      <c r="AI46" s="32"/>
      <c r="AJ46" s="32"/>
      <c r="AK46" s="32"/>
      <c r="AL46" s="32"/>
      <c r="AM46" s="62"/>
      <c r="AN46" s="11"/>
      <c r="AO46" s="7"/>
      <c r="AP46" s="7"/>
      <c r="AQ46" s="7"/>
      <c r="AR46" s="7"/>
      <c r="AS46" s="7"/>
      <c r="AT46" s="371"/>
      <c r="AU46" s="11"/>
      <c r="AV46" s="7"/>
      <c r="AW46" s="7"/>
      <c r="AX46" s="7"/>
      <c r="AY46" s="7"/>
      <c r="AZ46" s="7"/>
      <c r="BA46" s="371"/>
      <c r="BB46" s="11"/>
      <c r="BC46" s="7"/>
      <c r="BD46" s="7"/>
      <c r="BE46" s="7"/>
      <c r="BF46" s="7"/>
      <c r="BG46" s="478"/>
      <c r="BH46" s="11"/>
      <c r="BI46" s="7"/>
      <c r="BJ46" s="7"/>
      <c r="BK46" s="7"/>
      <c r="BL46" s="11"/>
      <c r="BM46" s="7"/>
      <c r="BN46" s="7"/>
      <c r="BO46" s="7"/>
      <c r="BP46" s="371"/>
      <c r="BQ46" s="11" t="s">
        <v>210</v>
      </c>
      <c r="BR46" s="62" t="s">
        <v>210</v>
      </c>
      <c r="BS46" s="1"/>
      <c r="BT46" s="1"/>
      <c r="BU46" s="23"/>
      <c r="BV46" s="1"/>
      <c r="BW46" s="1"/>
      <c r="CI46" s="14"/>
      <c r="CJ46" s="14" t="str">
        <f t="shared" si="0"/>
        <v/>
      </c>
      <c r="CK46" s="22" t="str">
        <f t="shared" si="1"/>
        <v/>
      </c>
      <c r="CL46" s="22" t="str">
        <f t="shared" si="2"/>
        <v/>
      </c>
      <c r="CM46" s="14" t="str">
        <f t="shared" si="3"/>
        <v/>
      </c>
      <c r="CN46" s="22" t="str">
        <f t="shared" si="4"/>
        <v/>
      </c>
      <c r="CO46" s="14" t="e">
        <f>IF(AND(#REF!="",#REF!="",#REF!="",#REF!=""),"",SUM(#REF!,#REF!,#REF!,#REF!,#REF!))</f>
        <v>#REF!</v>
      </c>
      <c r="CP46" s="22" t="str">
        <f t="shared" si="5"/>
        <v/>
      </c>
      <c r="CQ46" s="14" t="str">
        <f t="shared" si="6"/>
        <v/>
      </c>
      <c r="CR46" s="22" t="str">
        <f t="shared" si="7"/>
        <v/>
      </c>
      <c r="CS46" s="14" t="str">
        <f t="shared" si="8"/>
        <v/>
      </c>
      <c r="CT46" s="22" t="str">
        <f t="shared" si="9"/>
        <v/>
      </c>
      <c r="CU46" s="14" t="e">
        <f>IF(AND(#REF!="",#REF!="",#REF!="",#REF!=""),"",SUM(#REF!,#REF!,#REF!,#REF!,#REF!))</f>
        <v>#REF!</v>
      </c>
      <c r="CV46" s="22" t="str">
        <f t="shared" si="10"/>
        <v/>
      </c>
      <c r="CW46" s="22"/>
      <c r="CX46" s="22"/>
    </row>
    <row r="47" spans="1:102" ht="24.75" customHeight="1">
      <c r="A47" s="233">
        <v>41</v>
      </c>
      <c r="B47" s="234"/>
      <c r="C47" s="235"/>
      <c r="D47" s="236"/>
      <c r="E47" s="237"/>
      <c r="F47" s="238"/>
      <c r="G47" s="238"/>
      <c r="H47" s="239"/>
      <c r="I47" s="240"/>
      <c r="J47" s="241"/>
      <c r="K47" s="242"/>
      <c r="L47" s="11"/>
      <c r="M47" s="7"/>
      <c r="N47" s="7"/>
      <c r="O47" s="7"/>
      <c r="P47" s="30"/>
      <c r="Q47" s="32"/>
      <c r="R47" s="371"/>
      <c r="S47" s="476"/>
      <c r="T47" s="477"/>
      <c r="U47" s="477"/>
      <c r="V47" s="7"/>
      <c r="W47" s="34"/>
      <c r="X47" s="32"/>
      <c r="Y47" s="371"/>
      <c r="Z47" s="11"/>
      <c r="AA47" s="7"/>
      <c r="AB47" s="7"/>
      <c r="AC47" s="7"/>
      <c r="AD47" s="30"/>
      <c r="AE47" s="32"/>
      <c r="AF47" s="7"/>
      <c r="AG47" s="478"/>
      <c r="AH47" s="32"/>
      <c r="AI47" s="32"/>
      <c r="AJ47" s="32"/>
      <c r="AK47" s="32"/>
      <c r="AL47" s="32"/>
      <c r="AM47" s="62"/>
      <c r="AN47" s="11"/>
      <c r="AO47" s="7"/>
      <c r="AP47" s="7"/>
      <c r="AQ47" s="7"/>
      <c r="AR47" s="7"/>
      <c r="AS47" s="7"/>
      <c r="AT47" s="371"/>
      <c r="AU47" s="11"/>
      <c r="AV47" s="7"/>
      <c r="AW47" s="7"/>
      <c r="AX47" s="7"/>
      <c r="AY47" s="7"/>
      <c r="AZ47" s="7"/>
      <c r="BA47" s="371"/>
      <c r="BB47" s="11"/>
      <c r="BC47" s="7"/>
      <c r="BD47" s="7"/>
      <c r="BE47" s="7"/>
      <c r="BF47" s="7"/>
      <c r="BG47" s="478"/>
      <c r="BH47" s="11"/>
      <c r="BI47" s="7"/>
      <c r="BJ47" s="7"/>
      <c r="BK47" s="7"/>
      <c r="BL47" s="11"/>
      <c r="BM47" s="7"/>
      <c r="BN47" s="7"/>
      <c r="BO47" s="7"/>
      <c r="BP47" s="371"/>
      <c r="BQ47" s="11" t="s">
        <v>210</v>
      </c>
      <c r="BR47" s="62" t="s">
        <v>210</v>
      </c>
      <c r="BS47" s="1"/>
      <c r="BT47" s="1"/>
      <c r="BU47" s="23"/>
      <c r="BV47" s="1"/>
      <c r="BW47" s="1"/>
      <c r="CI47" s="14"/>
      <c r="CJ47" s="14" t="str">
        <f t="shared" si="0"/>
        <v/>
      </c>
      <c r="CK47" s="22" t="str">
        <f t="shared" si="1"/>
        <v/>
      </c>
      <c r="CL47" s="22" t="str">
        <f t="shared" si="2"/>
        <v/>
      </c>
      <c r="CM47" s="14" t="str">
        <f t="shared" si="3"/>
        <v/>
      </c>
      <c r="CN47" s="22" t="str">
        <f t="shared" si="4"/>
        <v/>
      </c>
      <c r="CO47" s="14" t="e">
        <f>IF(AND(#REF!="",#REF!="",#REF!="",#REF!=""),"",SUM(#REF!,#REF!,#REF!,#REF!,#REF!))</f>
        <v>#REF!</v>
      </c>
      <c r="CP47" s="22" t="str">
        <f t="shared" si="5"/>
        <v/>
      </c>
      <c r="CQ47" s="14" t="str">
        <f t="shared" si="6"/>
        <v/>
      </c>
      <c r="CR47" s="22" t="str">
        <f t="shared" si="7"/>
        <v/>
      </c>
      <c r="CS47" s="14" t="str">
        <f t="shared" si="8"/>
        <v/>
      </c>
      <c r="CT47" s="22" t="str">
        <f t="shared" si="9"/>
        <v/>
      </c>
      <c r="CU47" s="14" t="e">
        <f>IF(AND(#REF!="",#REF!="",#REF!="",#REF!=""),"",SUM(#REF!,#REF!,#REF!,#REF!,#REF!))</f>
        <v>#REF!</v>
      </c>
      <c r="CV47" s="22" t="str">
        <f t="shared" si="10"/>
        <v/>
      </c>
      <c r="CW47" s="22"/>
      <c r="CX47" s="22"/>
    </row>
    <row r="48" spans="1:102" ht="24.75" customHeight="1">
      <c r="A48" s="233">
        <v>42</v>
      </c>
      <c r="B48" s="234"/>
      <c r="C48" s="235"/>
      <c r="D48" s="236"/>
      <c r="E48" s="237"/>
      <c r="F48" s="238"/>
      <c r="G48" s="238"/>
      <c r="H48" s="239"/>
      <c r="I48" s="240"/>
      <c r="J48" s="241"/>
      <c r="K48" s="242"/>
      <c r="L48" s="11"/>
      <c r="M48" s="7"/>
      <c r="N48" s="7"/>
      <c r="O48" s="7"/>
      <c r="P48" s="30"/>
      <c r="Q48" s="32"/>
      <c r="R48" s="371"/>
      <c r="S48" s="476"/>
      <c r="T48" s="477"/>
      <c r="U48" s="477"/>
      <c r="V48" s="7"/>
      <c r="W48" s="34"/>
      <c r="X48" s="32"/>
      <c r="Y48" s="371"/>
      <c r="Z48" s="11"/>
      <c r="AA48" s="7"/>
      <c r="AB48" s="7"/>
      <c r="AC48" s="7"/>
      <c r="AD48" s="30"/>
      <c r="AE48" s="32"/>
      <c r="AF48" s="7"/>
      <c r="AG48" s="478"/>
      <c r="AH48" s="32"/>
      <c r="AI48" s="32"/>
      <c r="AJ48" s="32"/>
      <c r="AK48" s="32"/>
      <c r="AL48" s="32"/>
      <c r="AM48" s="62"/>
      <c r="AN48" s="11"/>
      <c r="AO48" s="7"/>
      <c r="AP48" s="7"/>
      <c r="AQ48" s="7"/>
      <c r="AR48" s="7"/>
      <c r="AS48" s="7"/>
      <c r="AT48" s="371"/>
      <c r="AU48" s="11"/>
      <c r="AV48" s="7"/>
      <c r="AW48" s="7"/>
      <c r="AX48" s="7"/>
      <c r="AY48" s="7"/>
      <c r="AZ48" s="7"/>
      <c r="BA48" s="371"/>
      <c r="BB48" s="11"/>
      <c r="BC48" s="7"/>
      <c r="BD48" s="7"/>
      <c r="BE48" s="7"/>
      <c r="BF48" s="7"/>
      <c r="BG48" s="478"/>
      <c r="BH48" s="11"/>
      <c r="BI48" s="7"/>
      <c r="BJ48" s="7"/>
      <c r="BK48" s="7"/>
      <c r="BL48" s="11"/>
      <c r="BM48" s="7"/>
      <c r="BN48" s="7"/>
      <c r="BO48" s="7"/>
      <c r="BP48" s="371"/>
      <c r="BQ48" s="11" t="s">
        <v>210</v>
      </c>
      <c r="BR48" s="62" t="s">
        <v>210</v>
      </c>
      <c r="BS48" s="1"/>
      <c r="BT48" s="1"/>
      <c r="BU48" s="23"/>
      <c r="BV48" s="1"/>
      <c r="BW48" s="1"/>
      <c r="CI48" s="14"/>
      <c r="CJ48" s="14" t="str">
        <f t="shared" si="0"/>
        <v/>
      </c>
      <c r="CK48" s="22" t="str">
        <f t="shared" si="1"/>
        <v/>
      </c>
      <c r="CL48" s="22" t="str">
        <f t="shared" si="2"/>
        <v/>
      </c>
      <c r="CM48" s="14" t="str">
        <f t="shared" si="3"/>
        <v/>
      </c>
      <c r="CN48" s="22" t="str">
        <f t="shared" si="4"/>
        <v/>
      </c>
      <c r="CO48" s="14" t="e">
        <f>IF(AND(#REF!="",#REF!="",#REF!="",#REF!=""),"",SUM(#REF!,#REF!,#REF!,#REF!,#REF!))</f>
        <v>#REF!</v>
      </c>
      <c r="CP48" s="22" t="str">
        <f t="shared" si="5"/>
        <v/>
      </c>
      <c r="CQ48" s="14" t="str">
        <f t="shared" si="6"/>
        <v/>
      </c>
      <c r="CR48" s="22" t="str">
        <f t="shared" si="7"/>
        <v/>
      </c>
      <c r="CS48" s="14" t="str">
        <f t="shared" si="8"/>
        <v/>
      </c>
      <c r="CT48" s="22" t="str">
        <f t="shared" si="9"/>
        <v/>
      </c>
      <c r="CU48" s="14" t="e">
        <f>IF(AND(#REF!="",#REF!="",#REF!="",#REF!=""),"",SUM(#REF!,#REF!,#REF!,#REF!,#REF!))</f>
        <v>#REF!</v>
      </c>
      <c r="CV48" s="22" t="str">
        <f t="shared" si="10"/>
        <v/>
      </c>
      <c r="CW48" s="22"/>
      <c r="CX48" s="22"/>
    </row>
    <row r="49" spans="1:102" ht="24.75" customHeight="1">
      <c r="A49" s="233">
        <v>43</v>
      </c>
      <c r="B49" s="234"/>
      <c r="C49" s="235"/>
      <c r="D49" s="236"/>
      <c r="E49" s="237"/>
      <c r="F49" s="238"/>
      <c r="G49" s="238"/>
      <c r="H49" s="239"/>
      <c r="I49" s="240"/>
      <c r="J49" s="241"/>
      <c r="K49" s="242"/>
      <c r="L49" s="11"/>
      <c r="M49" s="7"/>
      <c r="N49" s="7"/>
      <c r="O49" s="7"/>
      <c r="P49" s="30"/>
      <c r="Q49" s="32"/>
      <c r="R49" s="371"/>
      <c r="S49" s="476"/>
      <c r="T49" s="477"/>
      <c r="U49" s="477"/>
      <c r="V49" s="7"/>
      <c r="W49" s="34"/>
      <c r="X49" s="32"/>
      <c r="Y49" s="371"/>
      <c r="Z49" s="11"/>
      <c r="AA49" s="7"/>
      <c r="AB49" s="7"/>
      <c r="AC49" s="7"/>
      <c r="AD49" s="30"/>
      <c r="AE49" s="32"/>
      <c r="AF49" s="7"/>
      <c r="AG49" s="478"/>
      <c r="AH49" s="32"/>
      <c r="AI49" s="32"/>
      <c r="AJ49" s="32"/>
      <c r="AK49" s="32"/>
      <c r="AL49" s="32"/>
      <c r="AM49" s="62"/>
      <c r="AN49" s="11"/>
      <c r="AO49" s="7"/>
      <c r="AP49" s="7"/>
      <c r="AQ49" s="7"/>
      <c r="AR49" s="7"/>
      <c r="AS49" s="7"/>
      <c r="AT49" s="371"/>
      <c r="AU49" s="11"/>
      <c r="AV49" s="7"/>
      <c r="AW49" s="7"/>
      <c r="AX49" s="7"/>
      <c r="AY49" s="7"/>
      <c r="AZ49" s="7"/>
      <c r="BA49" s="371"/>
      <c r="BB49" s="11"/>
      <c r="BC49" s="7"/>
      <c r="BD49" s="7"/>
      <c r="BE49" s="7"/>
      <c r="BF49" s="7"/>
      <c r="BG49" s="478"/>
      <c r="BH49" s="11"/>
      <c r="BI49" s="7"/>
      <c r="BJ49" s="7"/>
      <c r="BK49" s="7"/>
      <c r="BL49" s="11"/>
      <c r="BM49" s="7"/>
      <c r="BN49" s="7"/>
      <c r="BO49" s="7"/>
      <c r="BP49" s="371"/>
      <c r="BQ49" s="11" t="s">
        <v>210</v>
      </c>
      <c r="BR49" s="62" t="s">
        <v>210</v>
      </c>
      <c r="BS49" s="1"/>
      <c r="BT49" s="1"/>
      <c r="BU49" s="23"/>
      <c r="BV49" s="1"/>
      <c r="BW49" s="1"/>
      <c r="CI49" s="14"/>
      <c r="CJ49" s="14" t="str">
        <f t="shared" si="0"/>
        <v/>
      </c>
      <c r="CK49" s="22" t="str">
        <f t="shared" si="1"/>
        <v/>
      </c>
      <c r="CL49" s="22" t="str">
        <f t="shared" si="2"/>
        <v/>
      </c>
      <c r="CM49" s="14" t="str">
        <f t="shared" si="3"/>
        <v/>
      </c>
      <c r="CN49" s="22" t="str">
        <f t="shared" si="4"/>
        <v/>
      </c>
      <c r="CO49" s="14" t="e">
        <f>IF(AND(#REF!="",#REF!="",#REF!="",#REF!=""),"",SUM(#REF!,#REF!,#REF!,#REF!,#REF!))</f>
        <v>#REF!</v>
      </c>
      <c r="CP49" s="22" t="str">
        <f t="shared" si="5"/>
        <v/>
      </c>
      <c r="CQ49" s="14" t="str">
        <f t="shared" si="6"/>
        <v/>
      </c>
      <c r="CR49" s="22" t="str">
        <f t="shared" si="7"/>
        <v/>
      </c>
      <c r="CS49" s="14" t="str">
        <f t="shared" si="8"/>
        <v/>
      </c>
      <c r="CT49" s="22" t="str">
        <f t="shared" si="9"/>
        <v/>
      </c>
      <c r="CU49" s="14" t="e">
        <f>IF(AND(#REF!="",#REF!="",#REF!="",#REF!=""),"",SUM(#REF!,#REF!,#REF!,#REF!,#REF!))</f>
        <v>#REF!</v>
      </c>
      <c r="CV49" s="22" t="str">
        <f t="shared" si="10"/>
        <v/>
      </c>
      <c r="CW49" s="22"/>
      <c r="CX49" s="22"/>
    </row>
    <row r="50" spans="1:102" ht="24.75" customHeight="1">
      <c r="A50" s="233">
        <v>44</v>
      </c>
      <c r="B50" s="234"/>
      <c r="C50" s="235"/>
      <c r="D50" s="236"/>
      <c r="E50" s="237"/>
      <c r="F50" s="238"/>
      <c r="G50" s="238"/>
      <c r="H50" s="239"/>
      <c r="I50" s="240"/>
      <c r="J50" s="241"/>
      <c r="K50" s="242"/>
      <c r="L50" s="11"/>
      <c r="M50" s="7"/>
      <c r="N50" s="7"/>
      <c r="O50" s="7"/>
      <c r="P50" s="30"/>
      <c r="Q50" s="32"/>
      <c r="R50" s="371"/>
      <c r="S50" s="476"/>
      <c r="T50" s="477"/>
      <c r="U50" s="477"/>
      <c r="V50" s="7"/>
      <c r="W50" s="34"/>
      <c r="X50" s="32"/>
      <c r="Y50" s="371"/>
      <c r="Z50" s="11"/>
      <c r="AA50" s="7"/>
      <c r="AB50" s="7"/>
      <c r="AC50" s="7"/>
      <c r="AD50" s="30"/>
      <c r="AE50" s="32"/>
      <c r="AF50" s="7"/>
      <c r="AG50" s="478"/>
      <c r="AH50" s="32"/>
      <c r="AI50" s="32"/>
      <c r="AJ50" s="32"/>
      <c r="AK50" s="32"/>
      <c r="AL50" s="32"/>
      <c r="AM50" s="62"/>
      <c r="AN50" s="11"/>
      <c r="AO50" s="7"/>
      <c r="AP50" s="7"/>
      <c r="AQ50" s="7"/>
      <c r="AR50" s="7"/>
      <c r="AS50" s="7"/>
      <c r="AT50" s="371"/>
      <c r="AU50" s="11"/>
      <c r="AV50" s="7"/>
      <c r="AW50" s="7"/>
      <c r="AX50" s="7"/>
      <c r="AY50" s="7"/>
      <c r="AZ50" s="7"/>
      <c r="BA50" s="371"/>
      <c r="BB50" s="11"/>
      <c r="BC50" s="7"/>
      <c r="BD50" s="7"/>
      <c r="BE50" s="7"/>
      <c r="BF50" s="7"/>
      <c r="BG50" s="478"/>
      <c r="BH50" s="11"/>
      <c r="BI50" s="7"/>
      <c r="BJ50" s="7"/>
      <c r="BK50" s="7"/>
      <c r="BL50" s="11"/>
      <c r="BM50" s="7"/>
      <c r="BN50" s="7"/>
      <c r="BO50" s="7"/>
      <c r="BP50" s="371"/>
      <c r="BQ50" s="11" t="s">
        <v>210</v>
      </c>
      <c r="BR50" s="62" t="s">
        <v>210</v>
      </c>
      <c r="BS50" s="1"/>
      <c r="BT50" s="1"/>
      <c r="BU50" s="23"/>
      <c r="BV50" s="1"/>
      <c r="BW50" s="1"/>
      <c r="CI50" s="14"/>
      <c r="CJ50" s="14" t="str">
        <f t="shared" si="0"/>
        <v/>
      </c>
      <c r="CK50" s="22" t="str">
        <f t="shared" si="1"/>
        <v/>
      </c>
      <c r="CL50" s="22" t="str">
        <f t="shared" si="2"/>
        <v/>
      </c>
      <c r="CM50" s="14" t="str">
        <f t="shared" si="3"/>
        <v/>
      </c>
      <c r="CN50" s="22" t="str">
        <f t="shared" si="4"/>
        <v/>
      </c>
      <c r="CO50" s="14" t="e">
        <f>IF(AND(#REF!="",#REF!="",#REF!="",#REF!=""),"",SUM(#REF!,#REF!,#REF!,#REF!,#REF!))</f>
        <v>#REF!</v>
      </c>
      <c r="CP50" s="22" t="str">
        <f t="shared" si="5"/>
        <v/>
      </c>
      <c r="CQ50" s="14" t="str">
        <f t="shared" si="6"/>
        <v/>
      </c>
      <c r="CR50" s="22" t="str">
        <f t="shared" si="7"/>
        <v/>
      </c>
      <c r="CS50" s="14" t="str">
        <f t="shared" si="8"/>
        <v/>
      </c>
      <c r="CT50" s="22" t="str">
        <f t="shared" si="9"/>
        <v/>
      </c>
      <c r="CU50" s="14" t="e">
        <f>IF(AND(#REF!="",#REF!="",#REF!="",#REF!=""),"",SUM(#REF!,#REF!,#REF!,#REF!,#REF!))</f>
        <v>#REF!</v>
      </c>
      <c r="CV50" s="22" t="str">
        <f t="shared" si="10"/>
        <v/>
      </c>
      <c r="CW50" s="22"/>
      <c r="CX50" s="22"/>
    </row>
    <row r="51" spans="1:102" ht="24.75" customHeight="1">
      <c r="A51" s="233">
        <v>45</v>
      </c>
      <c r="B51" s="234"/>
      <c r="C51" s="235"/>
      <c r="D51" s="236"/>
      <c r="E51" s="237"/>
      <c r="F51" s="238"/>
      <c r="G51" s="238"/>
      <c r="H51" s="239"/>
      <c r="I51" s="240"/>
      <c r="J51" s="241"/>
      <c r="K51" s="242"/>
      <c r="L51" s="11"/>
      <c r="M51" s="7"/>
      <c r="N51" s="7"/>
      <c r="O51" s="7"/>
      <c r="P51" s="30"/>
      <c r="Q51" s="32"/>
      <c r="R51" s="371"/>
      <c r="S51" s="476"/>
      <c r="T51" s="477"/>
      <c r="U51" s="477"/>
      <c r="V51" s="7"/>
      <c r="W51" s="34"/>
      <c r="X51" s="32"/>
      <c r="Y51" s="371"/>
      <c r="Z51" s="11"/>
      <c r="AA51" s="7"/>
      <c r="AB51" s="7"/>
      <c r="AC51" s="7"/>
      <c r="AD51" s="30"/>
      <c r="AE51" s="32"/>
      <c r="AF51" s="7"/>
      <c r="AG51" s="478"/>
      <c r="AH51" s="32"/>
      <c r="AI51" s="32"/>
      <c r="AJ51" s="32"/>
      <c r="AK51" s="32"/>
      <c r="AL51" s="32"/>
      <c r="AM51" s="62"/>
      <c r="AN51" s="11"/>
      <c r="AO51" s="7"/>
      <c r="AP51" s="7"/>
      <c r="AQ51" s="7"/>
      <c r="AR51" s="7"/>
      <c r="AS51" s="7"/>
      <c r="AT51" s="371"/>
      <c r="AU51" s="11"/>
      <c r="AV51" s="7"/>
      <c r="AW51" s="7"/>
      <c r="AX51" s="7"/>
      <c r="AY51" s="7"/>
      <c r="AZ51" s="7"/>
      <c r="BA51" s="371"/>
      <c r="BB51" s="11"/>
      <c r="BC51" s="7"/>
      <c r="BD51" s="7"/>
      <c r="BE51" s="7"/>
      <c r="BF51" s="7"/>
      <c r="BG51" s="478"/>
      <c r="BH51" s="11"/>
      <c r="BI51" s="7"/>
      <c r="BJ51" s="7"/>
      <c r="BK51" s="7"/>
      <c r="BL51" s="11"/>
      <c r="BM51" s="7"/>
      <c r="BN51" s="7"/>
      <c r="BO51" s="7"/>
      <c r="BP51" s="371"/>
      <c r="BQ51" s="11" t="s">
        <v>210</v>
      </c>
      <c r="BR51" s="62" t="s">
        <v>210</v>
      </c>
      <c r="BS51" s="1"/>
      <c r="BT51" s="1"/>
      <c r="BU51" s="23"/>
      <c r="BV51" s="1"/>
      <c r="BW51" s="1"/>
      <c r="CI51" s="14"/>
      <c r="CJ51" s="14" t="str">
        <f t="shared" si="0"/>
        <v/>
      </c>
      <c r="CK51" s="22" t="str">
        <f t="shared" si="1"/>
        <v/>
      </c>
      <c r="CL51" s="22" t="str">
        <f t="shared" si="2"/>
        <v/>
      </c>
      <c r="CM51" s="14" t="str">
        <f t="shared" si="3"/>
        <v/>
      </c>
      <c r="CN51" s="22" t="str">
        <f t="shared" si="4"/>
        <v/>
      </c>
      <c r="CO51" s="14" t="e">
        <f>IF(AND(#REF!="",#REF!="",#REF!="",#REF!=""),"",SUM(#REF!,#REF!,#REF!,#REF!,#REF!))</f>
        <v>#REF!</v>
      </c>
      <c r="CP51" s="22" t="str">
        <f t="shared" si="5"/>
        <v/>
      </c>
      <c r="CQ51" s="14" t="str">
        <f t="shared" si="6"/>
        <v/>
      </c>
      <c r="CR51" s="22" t="str">
        <f t="shared" si="7"/>
        <v/>
      </c>
      <c r="CS51" s="14" t="str">
        <f t="shared" si="8"/>
        <v/>
      </c>
      <c r="CT51" s="22" t="str">
        <f t="shared" si="9"/>
        <v/>
      </c>
      <c r="CU51" s="14" t="e">
        <f>IF(AND(#REF!="",#REF!="",#REF!="",#REF!=""),"",SUM(#REF!,#REF!,#REF!,#REF!,#REF!))</f>
        <v>#REF!</v>
      </c>
      <c r="CV51" s="22" t="str">
        <f t="shared" si="10"/>
        <v/>
      </c>
      <c r="CW51" s="22"/>
      <c r="CX51" s="22"/>
    </row>
    <row r="52" spans="1:102" ht="24.75" customHeight="1">
      <c r="A52" s="233">
        <v>46</v>
      </c>
      <c r="B52" s="234"/>
      <c r="C52" s="235"/>
      <c r="D52" s="236"/>
      <c r="E52" s="237"/>
      <c r="F52" s="238"/>
      <c r="G52" s="238"/>
      <c r="H52" s="239"/>
      <c r="I52" s="240"/>
      <c r="J52" s="241"/>
      <c r="K52" s="242"/>
      <c r="L52" s="11"/>
      <c r="M52" s="7"/>
      <c r="N52" s="7"/>
      <c r="O52" s="7"/>
      <c r="P52" s="30"/>
      <c r="Q52" s="32"/>
      <c r="R52" s="371"/>
      <c r="S52" s="476"/>
      <c r="T52" s="477"/>
      <c r="U52" s="477"/>
      <c r="V52" s="7"/>
      <c r="W52" s="34"/>
      <c r="X52" s="32"/>
      <c r="Y52" s="371"/>
      <c r="Z52" s="11"/>
      <c r="AA52" s="7"/>
      <c r="AB52" s="7"/>
      <c r="AC52" s="7"/>
      <c r="AD52" s="30"/>
      <c r="AE52" s="32"/>
      <c r="AF52" s="7"/>
      <c r="AG52" s="478"/>
      <c r="AH52" s="32"/>
      <c r="AI52" s="32"/>
      <c r="AJ52" s="32"/>
      <c r="AK52" s="32"/>
      <c r="AL52" s="32"/>
      <c r="AM52" s="62"/>
      <c r="AN52" s="11"/>
      <c r="AO52" s="7"/>
      <c r="AP52" s="7"/>
      <c r="AQ52" s="7"/>
      <c r="AR52" s="7"/>
      <c r="AS52" s="7"/>
      <c r="AT52" s="371"/>
      <c r="AU52" s="11"/>
      <c r="AV52" s="7"/>
      <c r="AW52" s="7"/>
      <c r="AX52" s="7"/>
      <c r="AY52" s="7"/>
      <c r="AZ52" s="7"/>
      <c r="BA52" s="371"/>
      <c r="BB52" s="11"/>
      <c r="BC52" s="7"/>
      <c r="BD52" s="7"/>
      <c r="BE52" s="7"/>
      <c r="BF52" s="7"/>
      <c r="BG52" s="478"/>
      <c r="BH52" s="11"/>
      <c r="BI52" s="7"/>
      <c r="BJ52" s="7"/>
      <c r="BK52" s="7"/>
      <c r="BL52" s="11"/>
      <c r="BM52" s="7"/>
      <c r="BN52" s="7"/>
      <c r="BO52" s="7"/>
      <c r="BP52" s="371"/>
      <c r="BQ52" s="11" t="s">
        <v>210</v>
      </c>
      <c r="BR52" s="62" t="s">
        <v>210</v>
      </c>
      <c r="BS52" s="1"/>
      <c r="BT52" s="1"/>
      <c r="BU52" s="23"/>
      <c r="BV52" s="1"/>
      <c r="BW52" s="1"/>
      <c r="CI52" s="14"/>
      <c r="CJ52" s="14" t="str">
        <f t="shared" si="0"/>
        <v/>
      </c>
      <c r="CK52" s="22" t="str">
        <f t="shared" si="1"/>
        <v/>
      </c>
      <c r="CL52" s="22" t="str">
        <f t="shared" si="2"/>
        <v/>
      </c>
      <c r="CM52" s="14" t="str">
        <f t="shared" si="3"/>
        <v/>
      </c>
      <c r="CN52" s="22" t="str">
        <f t="shared" si="4"/>
        <v/>
      </c>
      <c r="CO52" s="14" t="e">
        <f>IF(AND(#REF!="",#REF!="",#REF!="",#REF!=""),"",SUM(#REF!,#REF!,#REF!,#REF!,#REF!))</f>
        <v>#REF!</v>
      </c>
      <c r="CP52" s="22" t="str">
        <f t="shared" si="5"/>
        <v/>
      </c>
      <c r="CQ52" s="14" t="str">
        <f t="shared" si="6"/>
        <v/>
      </c>
      <c r="CR52" s="22" t="str">
        <f t="shared" si="7"/>
        <v/>
      </c>
      <c r="CS52" s="14" t="str">
        <f t="shared" si="8"/>
        <v/>
      </c>
      <c r="CT52" s="22" t="str">
        <f t="shared" si="9"/>
        <v/>
      </c>
      <c r="CU52" s="14" t="e">
        <f>IF(AND(#REF!="",#REF!="",#REF!="",#REF!=""),"",SUM(#REF!,#REF!,#REF!,#REF!,#REF!))</f>
        <v>#REF!</v>
      </c>
      <c r="CV52" s="22" t="str">
        <f t="shared" si="10"/>
        <v/>
      </c>
      <c r="CW52" s="22"/>
      <c r="CX52" s="22"/>
    </row>
    <row r="53" spans="1:102" ht="24.75" customHeight="1">
      <c r="A53" s="233">
        <v>47</v>
      </c>
      <c r="B53" s="234"/>
      <c r="C53" s="235"/>
      <c r="D53" s="236"/>
      <c r="E53" s="237"/>
      <c r="F53" s="238"/>
      <c r="G53" s="238"/>
      <c r="H53" s="239"/>
      <c r="I53" s="240"/>
      <c r="J53" s="241"/>
      <c r="K53" s="242"/>
      <c r="L53" s="11"/>
      <c r="M53" s="7"/>
      <c r="N53" s="7"/>
      <c r="O53" s="7"/>
      <c r="P53" s="30"/>
      <c r="Q53" s="32"/>
      <c r="R53" s="371"/>
      <c r="S53" s="476"/>
      <c r="T53" s="477"/>
      <c r="U53" s="477"/>
      <c r="V53" s="7"/>
      <c r="W53" s="34"/>
      <c r="X53" s="32"/>
      <c r="Y53" s="371"/>
      <c r="Z53" s="11"/>
      <c r="AA53" s="7"/>
      <c r="AB53" s="7"/>
      <c r="AC53" s="7"/>
      <c r="AD53" s="30"/>
      <c r="AE53" s="32"/>
      <c r="AF53" s="7"/>
      <c r="AG53" s="478"/>
      <c r="AH53" s="32"/>
      <c r="AI53" s="32"/>
      <c r="AJ53" s="32"/>
      <c r="AK53" s="32"/>
      <c r="AL53" s="32"/>
      <c r="AM53" s="62"/>
      <c r="AN53" s="11"/>
      <c r="AO53" s="7"/>
      <c r="AP53" s="7"/>
      <c r="AQ53" s="7"/>
      <c r="AR53" s="7"/>
      <c r="AS53" s="7"/>
      <c r="AT53" s="371"/>
      <c r="AU53" s="11"/>
      <c r="AV53" s="7"/>
      <c r="AW53" s="7"/>
      <c r="AX53" s="7"/>
      <c r="AY53" s="7"/>
      <c r="AZ53" s="7"/>
      <c r="BA53" s="371"/>
      <c r="BB53" s="11"/>
      <c r="BC53" s="7"/>
      <c r="BD53" s="7"/>
      <c r="BE53" s="7"/>
      <c r="BF53" s="7"/>
      <c r="BG53" s="478"/>
      <c r="BH53" s="11"/>
      <c r="BI53" s="7"/>
      <c r="BJ53" s="7"/>
      <c r="BK53" s="7"/>
      <c r="BL53" s="11"/>
      <c r="BM53" s="7"/>
      <c r="BN53" s="7"/>
      <c r="BO53" s="7"/>
      <c r="BP53" s="371"/>
      <c r="BQ53" s="11" t="s">
        <v>210</v>
      </c>
      <c r="BR53" s="62" t="s">
        <v>210</v>
      </c>
      <c r="BS53" s="1"/>
      <c r="BT53" s="1"/>
      <c r="BU53" s="23"/>
      <c r="BV53" s="1"/>
      <c r="BW53" s="1"/>
      <c r="CI53" s="14"/>
      <c r="CJ53" s="14" t="str">
        <f t="shared" si="0"/>
        <v/>
      </c>
      <c r="CK53" s="22" t="str">
        <f t="shared" si="1"/>
        <v/>
      </c>
      <c r="CL53" s="22" t="str">
        <f t="shared" si="2"/>
        <v/>
      </c>
      <c r="CM53" s="14" t="str">
        <f t="shared" si="3"/>
        <v/>
      </c>
      <c r="CN53" s="22" t="str">
        <f t="shared" si="4"/>
        <v/>
      </c>
      <c r="CO53" s="14" t="e">
        <f>IF(AND(#REF!="",#REF!="",#REF!="",#REF!=""),"",SUM(#REF!,#REF!,#REF!,#REF!,#REF!))</f>
        <v>#REF!</v>
      </c>
      <c r="CP53" s="22" t="str">
        <f t="shared" si="5"/>
        <v/>
      </c>
      <c r="CQ53" s="14" t="str">
        <f t="shared" si="6"/>
        <v/>
      </c>
      <c r="CR53" s="22" t="str">
        <f t="shared" si="7"/>
        <v/>
      </c>
      <c r="CS53" s="14" t="str">
        <f t="shared" si="8"/>
        <v/>
      </c>
      <c r="CT53" s="22" t="str">
        <f t="shared" si="9"/>
        <v/>
      </c>
      <c r="CU53" s="14" t="e">
        <f>IF(AND(#REF!="",#REF!="",#REF!="",#REF!=""),"",SUM(#REF!,#REF!,#REF!,#REF!,#REF!))</f>
        <v>#REF!</v>
      </c>
      <c r="CV53" s="22" t="str">
        <f t="shared" si="10"/>
        <v/>
      </c>
      <c r="CW53" s="22"/>
      <c r="CX53" s="22"/>
    </row>
    <row r="54" spans="1:102" ht="24.75" customHeight="1">
      <c r="A54" s="233">
        <v>48</v>
      </c>
      <c r="B54" s="234"/>
      <c r="C54" s="235"/>
      <c r="D54" s="236"/>
      <c r="E54" s="237"/>
      <c r="F54" s="238"/>
      <c r="G54" s="238"/>
      <c r="H54" s="239"/>
      <c r="I54" s="240"/>
      <c r="J54" s="241"/>
      <c r="K54" s="242"/>
      <c r="L54" s="11"/>
      <c r="M54" s="7"/>
      <c r="N54" s="7"/>
      <c r="O54" s="7"/>
      <c r="P54" s="30"/>
      <c r="Q54" s="32"/>
      <c r="R54" s="371"/>
      <c r="S54" s="476"/>
      <c r="T54" s="477"/>
      <c r="U54" s="477"/>
      <c r="V54" s="7"/>
      <c r="W54" s="34"/>
      <c r="X54" s="32"/>
      <c r="Y54" s="371"/>
      <c r="Z54" s="11"/>
      <c r="AA54" s="7"/>
      <c r="AB54" s="7"/>
      <c r="AC54" s="7"/>
      <c r="AD54" s="30"/>
      <c r="AE54" s="32"/>
      <c r="AF54" s="7"/>
      <c r="AG54" s="478"/>
      <c r="AH54" s="32"/>
      <c r="AI54" s="32"/>
      <c r="AJ54" s="32"/>
      <c r="AK54" s="32"/>
      <c r="AL54" s="32"/>
      <c r="AM54" s="62"/>
      <c r="AN54" s="11"/>
      <c r="AO54" s="7"/>
      <c r="AP54" s="7"/>
      <c r="AQ54" s="7"/>
      <c r="AR54" s="7"/>
      <c r="AS54" s="7"/>
      <c r="AT54" s="371"/>
      <c r="AU54" s="11"/>
      <c r="AV54" s="7"/>
      <c r="AW54" s="7"/>
      <c r="AX54" s="7"/>
      <c r="AY54" s="7"/>
      <c r="AZ54" s="7"/>
      <c r="BA54" s="371"/>
      <c r="BB54" s="11"/>
      <c r="BC54" s="7"/>
      <c r="BD54" s="7"/>
      <c r="BE54" s="7"/>
      <c r="BF54" s="7"/>
      <c r="BG54" s="478"/>
      <c r="BH54" s="11"/>
      <c r="BI54" s="7"/>
      <c r="BJ54" s="7"/>
      <c r="BK54" s="7"/>
      <c r="BL54" s="11"/>
      <c r="BM54" s="7"/>
      <c r="BN54" s="7"/>
      <c r="BO54" s="7"/>
      <c r="BP54" s="371"/>
      <c r="BQ54" s="11" t="s">
        <v>210</v>
      </c>
      <c r="BR54" s="62" t="s">
        <v>210</v>
      </c>
      <c r="BS54" s="1"/>
      <c r="BT54" s="1"/>
      <c r="BU54" s="23"/>
      <c r="BV54" s="1"/>
      <c r="BW54" s="1"/>
      <c r="CI54" s="14"/>
      <c r="CJ54" s="14" t="str">
        <f t="shared" si="0"/>
        <v/>
      </c>
      <c r="CK54" s="22" t="str">
        <f t="shared" si="1"/>
        <v/>
      </c>
      <c r="CL54" s="22" t="str">
        <f t="shared" si="2"/>
        <v/>
      </c>
      <c r="CM54" s="14" t="str">
        <f t="shared" si="3"/>
        <v/>
      </c>
      <c r="CN54" s="22" t="str">
        <f t="shared" si="4"/>
        <v/>
      </c>
      <c r="CO54" s="14" t="e">
        <f>IF(AND(#REF!="",#REF!="",#REF!="",#REF!=""),"",SUM(#REF!,#REF!,#REF!,#REF!,#REF!))</f>
        <v>#REF!</v>
      </c>
      <c r="CP54" s="22" t="str">
        <f t="shared" si="5"/>
        <v/>
      </c>
      <c r="CQ54" s="14" t="str">
        <f t="shared" si="6"/>
        <v/>
      </c>
      <c r="CR54" s="22" t="str">
        <f t="shared" si="7"/>
        <v/>
      </c>
      <c r="CS54" s="14" t="str">
        <f t="shared" si="8"/>
        <v/>
      </c>
      <c r="CT54" s="22" t="str">
        <f t="shared" si="9"/>
        <v/>
      </c>
      <c r="CU54" s="14" t="e">
        <f>IF(AND(#REF!="",#REF!="",#REF!="",#REF!=""),"",SUM(#REF!,#REF!,#REF!,#REF!,#REF!))</f>
        <v>#REF!</v>
      </c>
      <c r="CV54" s="22" t="str">
        <f t="shared" si="10"/>
        <v/>
      </c>
      <c r="CW54" s="22"/>
      <c r="CX54" s="22"/>
    </row>
    <row r="55" spans="1:102" ht="24.75" customHeight="1">
      <c r="A55" s="233">
        <v>49</v>
      </c>
      <c r="B55" s="234"/>
      <c r="C55" s="235"/>
      <c r="D55" s="236"/>
      <c r="E55" s="237"/>
      <c r="F55" s="238"/>
      <c r="G55" s="238"/>
      <c r="H55" s="239"/>
      <c r="I55" s="240"/>
      <c r="J55" s="241"/>
      <c r="K55" s="242"/>
      <c r="L55" s="11"/>
      <c r="M55" s="7"/>
      <c r="N55" s="7"/>
      <c r="O55" s="7"/>
      <c r="P55" s="30"/>
      <c r="Q55" s="32"/>
      <c r="R55" s="371"/>
      <c r="S55" s="476"/>
      <c r="T55" s="477"/>
      <c r="U55" s="477"/>
      <c r="V55" s="7"/>
      <c r="W55" s="34"/>
      <c r="X55" s="32"/>
      <c r="Y55" s="371"/>
      <c r="Z55" s="11"/>
      <c r="AA55" s="7"/>
      <c r="AB55" s="7"/>
      <c r="AC55" s="7"/>
      <c r="AD55" s="30"/>
      <c r="AE55" s="32"/>
      <c r="AF55" s="7"/>
      <c r="AG55" s="478"/>
      <c r="AH55" s="32"/>
      <c r="AI55" s="32"/>
      <c r="AJ55" s="32"/>
      <c r="AK55" s="32"/>
      <c r="AL55" s="32"/>
      <c r="AM55" s="62"/>
      <c r="AN55" s="11"/>
      <c r="AO55" s="7"/>
      <c r="AP55" s="7"/>
      <c r="AQ55" s="7"/>
      <c r="AR55" s="7"/>
      <c r="AS55" s="7"/>
      <c r="AT55" s="371"/>
      <c r="AU55" s="11"/>
      <c r="AV55" s="7"/>
      <c r="AW55" s="7"/>
      <c r="AX55" s="7"/>
      <c r="AY55" s="7"/>
      <c r="AZ55" s="7"/>
      <c r="BA55" s="371"/>
      <c r="BB55" s="11"/>
      <c r="BC55" s="7"/>
      <c r="BD55" s="7"/>
      <c r="BE55" s="7"/>
      <c r="BF55" s="7"/>
      <c r="BG55" s="478"/>
      <c r="BH55" s="11"/>
      <c r="BI55" s="7"/>
      <c r="BJ55" s="7"/>
      <c r="BK55" s="7"/>
      <c r="BL55" s="11"/>
      <c r="BM55" s="7"/>
      <c r="BN55" s="7"/>
      <c r="BO55" s="7"/>
      <c r="BP55" s="371"/>
      <c r="BQ55" s="11" t="s">
        <v>210</v>
      </c>
      <c r="BR55" s="62" t="s">
        <v>210</v>
      </c>
      <c r="BS55" s="1"/>
      <c r="BT55" s="1"/>
      <c r="BU55" s="23"/>
      <c r="BV55" s="1"/>
      <c r="BW55" s="1"/>
      <c r="CI55" s="14"/>
      <c r="CJ55" s="14" t="str">
        <f t="shared" si="0"/>
        <v/>
      </c>
      <c r="CK55" s="22" t="str">
        <f t="shared" si="1"/>
        <v/>
      </c>
      <c r="CL55" s="22" t="str">
        <f t="shared" si="2"/>
        <v/>
      </c>
      <c r="CM55" s="14" t="str">
        <f t="shared" si="3"/>
        <v/>
      </c>
      <c r="CN55" s="22" t="str">
        <f t="shared" si="4"/>
        <v/>
      </c>
      <c r="CO55" s="14" t="e">
        <f>IF(AND(#REF!="",#REF!="",#REF!="",#REF!=""),"",SUM(#REF!,#REF!,#REF!,#REF!,#REF!))</f>
        <v>#REF!</v>
      </c>
      <c r="CP55" s="22" t="str">
        <f t="shared" si="5"/>
        <v/>
      </c>
      <c r="CQ55" s="14" t="str">
        <f t="shared" si="6"/>
        <v/>
      </c>
      <c r="CR55" s="22" t="str">
        <f t="shared" si="7"/>
        <v/>
      </c>
      <c r="CS55" s="14" t="str">
        <f t="shared" si="8"/>
        <v/>
      </c>
      <c r="CT55" s="22" t="str">
        <f t="shared" si="9"/>
        <v/>
      </c>
      <c r="CU55" s="14" t="e">
        <f>IF(AND(#REF!="",#REF!="",#REF!="",#REF!=""),"",SUM(#REF!,#REF!,#REF!,#REF!,#REF!))</f>
        <v>#REF!</v>
      </c>
      <c r="CV55" s="22" t="str">
        <f t="shared" si="10"/>
        <v/>
      </c>
      <c r="CW55" s="22"/>
      <c r="CX55" s="22"/>
    </row>
    <row r="56" spans="1:102" ht="24.75" customHeight="1">
      <c r="A56" s="233">
        <v>50</v>
      </c>
      <c r="B56" s="234"/>
      <c r="C56" s="235"/>
      <c r="D56" s="236"/>
      <c r="E56" s="237"/>
      <c r="F56" s="238"/>
      <c r="G56" s="238"/>
      <c r="H56" s="239"/>
      <c r="I56" s="240"/>
      <c r="J56" s="241"/>
      <c r="K56" s="242"/>
      <c r="L56" s="11"/>
      <c r="M56" s="7"/>
      <c r="N56" s="7"/>
      <c r="O56" s="7"/>
      <c r="P56" s="30"/>
      <c r="Q56" s="32"/>
      <c r="R56" s="371"/>
      <c r="S56" s="476"/>
      <c r="T56" s="477"/>
      <c r="U56" s="477"/>
      <c r="V56" s="7"/>
      <c r="W56" s="34"/>
      <c r="X56" s="32"/>
      <c r="Y56" s="371"/>
      <c r="Z56" s="11"/>
      <c r="AA56" s="7"/>
      <c r="AB56" s="7"/>
      <c r="AC56" s="7"/>
      <c r="AD56" s="30"/>
      <c r="AE56" s="32"/>
      <c r="AF56" s="7"/>
      <c r="AG56" s="478"/>
      <c r="AH56" s="32"/>
      <c r="AI56" s="32"/>
      <c r="AJ56" s="32"/>
      <c r="AK56" s="32"/>
      <c r="AL56" s="32"/>
      <c r="AM56" s="62"/>
      <c r="AN56" s="11"/>
      <c r="AO56" s="7"/>
      <c r="AP56" s="7"/>
      <c r="AQ56" s="7"/>
      <c r="AR56" s="7"/>
      <c r="AS56" s="7"/>
      <c r="AT56" s="371"/>
      <c r="AU56" s="11"/>
      <c r="AV56" s="7"/>
      <c r="AW56" s="7"/>
      <c r="AX56" s="7"/>
      <c r="AY56" s="7"/>
      <c r="AZ56" s="7"/>
      <c r="BA56" s="371"/>
      <c r="BB56" s="11"/>
      <c r="BC56" s="7"/>
      <c r="BD56" s="7"/>
      <c r="BE56" s="7"/>
      <c r="BF56" s="7"/>
      <c r="BG56" s="478"/>
      <c r="BH56" s="11"/>
      <c r="BI56" s="7"/>
      <c r="BJ56" s="7"/>
      <c r="BK56" s="7"/>
      <c r="BL56" s="11"/>
      <c r="BM56" s="7"/>
      <c r="BN56" s="7"/>
      <c r="BO56" s="7"/>
      <c r="BP56" s="371"/>
      <c r="BQ56" s="11" t="s">
        <v>210</v>
      </c>
      <c r="BR56" s="62" t="s">
        <v>210</v>
      </c>
      <c r="BS56" s="1"/>
      <c r="BT56" s="1"/>
      <c r="BU56" s="23"/>
      <c r="BV56" s="1"/>
      <c r="BW56" s="1"/>
      <c r="CI56" s="14"/>
      <c r="CJ56" s="14" t="str">
        <f t="shared" si="0"/>
        <v/>
      </c>
      <c r="CK56" s="22" t="str">
        <f t="shared" si="1"/>
        <v/>
      </c>
      <c r="CL56" s="22" t="str">
        <f t="shared" si="2"/>
        <v/>
      </c>
      <c r="CM56" s="14" t="str">
        <f t="shared" si="3"/>
        <v/>
      </c>
      <c r="CN56" s="22" t="str">
        <f t="shared" si="4"/>
        <v/>
      </c>
      <c r="CO56" s="14" t="e">
        <f>IF(AND(#REF!="",#REF!="",#REF!="",#REF!=""),"",SUM(#REF!,#REF!,#REF!,#REF!,#REF!))</f>
        <v>#REF!</v>
      </c>
      <c r="CP56" s="22" t="str">
        <f t="shared" si="5"/>
        <v/>
      </c>
      <c r="CQ56" s="14" t="str">
        <f t="shared" si="6"/>
        <v/>
      </c>
      <c r="CR56" s="22" t="str">
        <f t="shared" si="7"/>
        <v/>
      </c>
      <c r="CS56" s="14" t="str">
        <f t="shared" si="8"/>
        <v/>
      </c>
      <c r="CT56" s="22" t="str">
        <f t="shared" si="9"/>
        <v/>
      </c>
      <c r="CU56" s="14" t="e">
        <f>IF(AND(#REF!="",#REF!="",#REF!="",#REF!=""),"",SUM(#REF!,#REF!,#REF!,#REF!,#REF!))</f>
        <v>#REF!</v>
      </c>
      <c r="CV56" s="22" t="str">
        <f t="shared" si="10"/>
        <v/>
      </c>
      <c r="CW56" s="22"/>
      <c r="CX56" s="22"/>
    </row>
    <row r="57" spans="1:102" ht="24.75" customHeight="1">
      <c r="A57" s="233">
        <v>51</v>
      </c>
      <c r="B57" s="234"/>
      <c r="C57" s="235"/>
      <c r="D57" s="236"/>
      <c r="E57" s="237"/>
      <c r="F57" s="238"/>
      <c r="G57" s="238"/>
      <c r="H57" s="239"/>
      <c r="I57" s="240"/>
      <c r="J57" s="241"/>
      <c r="K57" s="242"/>
      <c r="L57" s="11"/>
      <c r="M57" s="7"/>
      <c r="N57" s="7"/>
      <c r="O57" s="7"/>
      <c r="P57" s="30"/>
      <c r="Q57" s="32"/>
      <c r="R57" s="371"/>
      <c r="S57" s="476"/>
      <c r="T57" s="477"/>
      <c r="U57" s="477"/>
      <c r="V57" s="7"/>
      <c r="W57" s="34"/>
      <c r="X57" s="32"/>
      <c r="Y57" s="371"/>
      <c r="Z57" s="11"/>
      <c r="AA57" s="7"/>
      <c r="AB57" s="7"/>
      <c r="AC57" s="7"/>
      <c r="AD57" s="30"/>
      <c r="AE57" s="32"/>
      <c r="AF57" s="7"/>
      <c r="AG57" s="478"/>
      <c r="AH57" s="32"/>
      <c r="AI57" s="32"/>
      <c r="AJ57" s="32"/>
      <c r="AK57" s="32"/>
      <c r="AL57" s="32"/>
      <c r="AM57" s="62"/>
      <c r="AN57" s="11"/>
      <c r="AO57" s="7"/>
      <c r="AP57" s="7"/>
      <c r="AQ57" s="7"/>
      <c r="AR57" s="7"/>
      <c r="AS57" s="7"/>
      <c r="AT57" s="371"/>
      <c r="AU57" s="11"/>
      <c r="AV57" s="7"/>
      <c r="AW57" s="7"/>
      <c r="AX57" s="7"/>
      <c r="AY57" s="7"/>
      <c r="AZ57" s="7"/>
      <c r="BA57" s="371"/>
      <c r="BB57" s="11"/>
      <c r="BC57" s="7"/>
      <c r="BD57" s="7"/>
      <c r="BE57" s="7"/>
      <c r="BF57" s="7"/>
      <c r="BG57" s="478"/>
      <c r="BH57" s="11"/>
      <c r="BI57" s="7"/>
      <c r="BJ57" s="7"/>
      <c r="BK57" s="7"/>
      <c r="BL57" s="11"/>
      <c r="BM57" s="7"/>
      <c r="BN57" s="7"/>
      <c r="BO57" s="7"/>
      <c r="BP57" s="371"/>
      <c r="BQ57" s="11" t="s">
        <v>210</v>
      </c>
      <c r="BR57" s="62" t="s">
        <v>210</v>
      </c>
      <c r="BS57" s="1"/>
      <c r="BT57" s="1"/>
      <c r="BU57" s="23"/>
      <c r="BV57" s="1"/>
      <c r="BW57" s="1"/>
      <c r="CI57" s="14"/>
      <c r="CJ57" s="14" t="str">
        <f t="shared" si="0"/>
        <v/>
      </c>
      <c r="CK57" s="22" t="str">
        <f t="shared" si="1"/>
        <v/>
      </c>
      <c r="CL57" s="22" t="str">
        <f t="shared" si="2"/>
        <v/>
      </c>
      <c r="CM57" s="14" t="str">
        <f t="shared" si="3"/>
        <v/>
      </c>
      <c r="CN57" s="22" t="str">
        <f t="shared" si="4"/>
        <v/>
      </c>
      <c r="CO57" s="14" t="e">
        <f>IF(AND(#REF!="",#REF!="",#REF!="",#REF!=""),"",SUM(#REF!,#REF!,#REF!,#REF!,#REF!))</f>
        <v>#REF!</v>
      </c>
      <c r="CP57" s="22" t="str">
        <f t="shared" si="5"/>
        <v/>
      </c>
      <c r="CQ57" s="14" t="str">
        <f t="shared" si="6"/>
        <v/>
      </c>
      <c r="CR57" s="22" t="str">
        <f t="shared" si="7"/>
        <v/>
      </c>
      <c r="CS57" s="14" t="str">
        <f t="shared" si="8"/>
        <v/>
      </c>
      <c r="CT57" s="22" t="str">
        <f t="shared" si="9"/>
        <v/>
      </c>
      <c r="CU57" s="14" t="e">
        <f>IF(AND(#REF!="",#REF!="",#REF!="",#REF!=""),"",SUM(#REF!,#REF!,#REF!,#REF!,#REF!))</f>
        <v>#REF!</v>
      </c>
      <c r="CV57" s="22" t="str">
        <f t="shared" si="10"/>
        <v/>
      </c>
      <c r="CW57" s="22"/>
      <c r="CX57" s="22"/>
    </row>
    <row r="58" spans="1:102" ht="24.75" customHeight="1">
      <c r="A58" s="233">
        <v>52</v>
      </c>
      <c r="B58" s="234"/>
      <c r="C58" s="235"/>
      <c r="D58" s="236"/>
      <c r="E58" s="237"/>
      <c r="F58" s="238"/>
      <c r="G58" s="238"/>
      <c r="H58" s="239"/>
      <c r="I58" s="240"/>
      <c r="J58" s="241"/>
      <c r="K58" s="242"/>
      <c r="L58" s="11"/>
      <c r="M58" s="7"/>
      <c r="N58" s="7"/>
      <c r="O58" s="7"/>
      <c r="P58" s="30"/>
      <c r="Q58" s="32"/>
      <c r="R58" s="371"/>
      <c r="S58" s="476"/>
      <c r="T58" s="477"/>
      <c r="U58" s="477"/>
      <c r="V58" s="7"/>
      <c r="W58" s="34"/>
      <c r="X58" s="32"/>
      <c r="Y58" s="371"/>
      <c r="Z58" s="11"/>
      <c r="AA58" s="7"/>
      <c r="AB58" s="7"/>
      <c r="AC58" s="7"/>
      <c r="AD58" s="30"/>
      <c r="AE58" s="32"/>
      <c r="AF58" s="7"/>
      <c r="AG58" s="478"/>
      <c r="AH58" s="32"/>
      <c r="AI58" s="32"/>
      <c r="AJ58" s="32"/>
      <c r="AK58" s="32"/>
      <c r="AL58" s="32"/>
      <c r="AM58" s="62"/>
      <c r="AN58" s="11"/>
      <c r="AO58" s="7"/>
      <c r="AP58" s="7"/>
      <c r="AQ58" s="7"/>
      <c r="AR58" s="7"/>
      <c r="AS58" s="7"/>
      <c r="AT58" s="371"/>
      <c r="AU58" s="11"/>
      <c r="AV58" s="7"/>
      <c r="AW58" s="7"/>
      <c r="AX58" s="7"/>
      <c r="AY58" s="7"/>
      <c r="AZ58" s="7"/>
      <c r="BA58" s="371"/>
      <c r="BB58" s="11"/>
      <c r="BC58" s="7"/>
      <c r="BD58" s="7"/>
      <c r="BE58" s="7"/>
      <c r="BF58" s="7"/>
      <c r="BG58" s="478"/>
      <c r="BH58" s="11"/>
      <c r="BI58" s="7"/>
      <c r="BJ58" s="7"/>
      <c r="BK58" s="7"/>
      <c r="BL58" s="11"/>
      <c r="BM58" s="7"/>
      <c r="BN58" s="7"/>
      <c r="BO58" s="7"/>
      <c r="BP58" s="371"/>
      <c r="BQ58" s="11" t="s">
        <v>210</v>
      </c>
      <c r="BR58" s="62" t="s">
        <v>210</v>
      </c>
      <c r="BS58" s="1"/>
      <c r="BT58" s="1"/>
      <c r="BU58" s="23"/>
      <c r="BV58" s="1"/>
      <c r="BW58" s="1"/>
      <c r="CI58" s="14"/>
      <c r="CJ58" s="14" t="str">
        <f t="shared" si="0"/>
        <v/>
      </c>
      <c r="CK58" s="22" t="str">
        <f t="shared" si="1"/>
        <v/>
      </c>
      <c r="CL58" s="22" t="str">
        <f t="shared" si="2"/>
        <v/>
      </c>
      <c r="CM58" s="14" t="str">
        <f t="shared" si="3"/>
        <v/>
      </c>
      <c r="CN58" s="22" t="str">
        <f t="shared" si="4"/>
        <v/>
      </c>
      <c r="CO58" s="14" t="e">
        <f>IF(AND(#REF!="",#REF!="",#REF!="",#REF!=""),"",SUM(#REF!,#REF!,#REF!,#REF!,#REF!))</f>
        <v>#REF!</v>
      </c>
      <c r="CP58" s="22" t="str">
        <f t="shared" si="5"/>
        <v/>
      </c>
      <c r="CQ58" s="14" t="str">
        <f t="shared" si="6"/>
        <v/>
      </c>
      <c r="CR58" s="22" t="str">
        <f t="shared" si="7"/>
        <v/>
      </c>
      <c r="CS58" s="14" t="str">
        <f t="shared" si="8"/>
        <v/>
      </c>
      <c r="CT58" s="22" t="str">
        <f t="shared" si="9"/>
        <v/>
      </c>
      <c r="CU58" s="14" t="e">
        <f>IF(AND(#REF!="",#REF!="",#REF!="",#REF!=""),"",SUM(#REF!,#REF!,#REF!,#REF!,#REF!))</f>
        <v>#REF!</v>
      </c>
      <c r="CV58" s="22" t="str">
        <f t="shared" si="10"/>
        <v/>
      </c>
      <c r="CW58" s="22"/>
      <c r="CX58" s="22"/>
    </row>
    <row r="59" spans="1:102" ht="24.75" customHeight="1">
      <c r="A59" s="233">
        <v>53</v>
      </c>
      <c r="B59" s="234"/>
      <c r="C59" s="235"/>
      <c r="D59" s="236"/>
      <c r="E59" s="237"/>
      <c r="F59" s="238"/>
      <c r="G59" s="238"/>
      <c r="H59" s="239"/>
      <c r="I59" s="240"/>
      <c r="J59" s="241"/>
      <c r="K59" s="242"/>
      <c r="L59" s="11"/>
      <c r="M59" s="7"/>
      <c r="N59" s="7"/>
      <c r="O59" s="7"/>
      <c r="P59" s="30"/>
      <c r="Q59" s="32"/>
      <c r="R59" s="371"/>
      <c r="S59" s="476"/>
      <c r="T59" s="477"/>
      <c r="U59" s="477"/>
      <c r="V59" s="7"/>
      <c r="W59" s="34"/>
      <c r="X59" s="32"/>
      <c r="Y59" s="371"/>
      <c r="Z59" s="11"/>
      <c r="AA59" s="7"/>
      <c r="AB59" s="7"/>
      <c r="AC59" s="7"/>
      <c r="AD59" s="30"/>
      <c r="AE59" s="32"/>
      <c r="AF59" s="7"/>
      <c r="AG59" s="478"/>
      <c r="AH59" s="32"/>
      <c r="AI59" s="32"/>
      <c r="AJ59" s="32"/>
      <c r="AK59" s="32"/>
      <c r="AL59" s="32"/>
      <c r="AM59" s="62"/>
      <c r="AN59" s="11"/>
      <c r="AO59" s="7"/>
      <c r="AP59" s="7"/>
      <c r="AQ59" s="7"/>
      <c r="AR59" s="7"/>
      <c r="AS59" s="7"/>
      <c r="AT59" s="371"/>
      <c r="AU59" s="11"/>
      <c r="AV59" s="7"/>
      <c r="AW59" s="7"/>
      <c r="AX59" s="7"/>
      <c r="AY59" s="7"/>
      <c r="AZ59" s="7"/>
      <c r="BA59" s="371"/>
      <c r="BB59" s="11"/>
      <c r="BC59" s="7"/>
      <c r="BD59" s="7"/>
      <c r="BE59" s="7"/>
      <c r="BF59" s="7"/>
      <c r="BG59" s="478"/>
      <c r="BH59" s="11"/>
      <c r="BI59" s="7"/>
      <c r="BJ59" s="7"/>
      <c r="BK59" s="7"/>
      <c r="BL59" s="11"/>
      <c r="BM59" s="7"/>
      <c r="BN59" s="7"/>
      <c r="BO59" s="7"/>
      <c r="BP59" s="371"/>
      <c r="BQ59" s="11" t="s">
        <v>210</v>
      </c>
      <c r="BR59" s="62" t="s">
        <v>210</v>
      </c>
      <c r="BS59" s="1"/>
      <c r="BT59" s="1"/>
      <c r="BU59" s="23"/>
      <c r="BV59" s="1"/>
      <c r="BW59" s="1"/>
      <c r="CI59" s="14"/>
      <c r="CJ59" s="24" t="str">
        <f t="shared" si="0"/>
        <v/>
      </c>
      <c r="CK59" s="25" t="str">
        <f t="shared" si="1"/>
        <v/>
      </c>
      <c r="CL59" s="25" t="str">
        <f t="shared" si="2"/>
        <v/>
      </c>
      <c r="CM59" s="24" t="str">
        <f t="shared" si="3"/>
        <v/>
      </c>
      <c r="CN59" s="25" t="str">
        <f t="shared" si="4"/>
        <v/>
      </c>
      <c r="CO59" s="24" t="e">
        <f>IF(AND(#REF!="",#REF!="",#REF!="",#REF!=""),"",SUM(#REF!,#REF!,#REF!,#REF!,#REF!))</f>
        <v>#REF!</v>
      </c>
      <c r="CP59" s="25" t="str">
        <f t="shared" si="5"/>
        <v/>
      </c>
      <c r="CQ59" s="24" t="str">
        <f t="shared" si="6"/>
        <v/>
      </c>
      <c r="CR59" s="25" t="str">
        <f t="shared" si="7"/>
        <v/>
      </c>
      <c r="CS59" s="24" t="str">
        <f t="shared" si="8"/>
        <v/>
      </c>
      <c r="CT59" s="25" t="str">
        <f t="shared" si="9"/>
        <v/>
      </c>
      <c r="CU59" s="24" t="e">
        <f>IF(AND(#REF!="",#REF!="",#REF!="",#REF!=""),"",SUM(#REF!,#REF!,#REF!,#REF!,#REF!))</f>
        <v>#REF!</v>
      </c>
      <c r="CV59" s="25" t="str">
        <f t="shared" si="10"/>
        <v/>
      </c>
      <c r="CW59" s="22"/>
      <c r="CX59" s="22"/>
    </row>
    <row r="60" spans="1:102" ht="24.75" customHeight="1">
      <c r="A60" s="233">
        <v>54</v>
      </c>
      <c r="B60" s="234"/>
      <c r="C60" s="235"/>
      <c r="D60" s="236"/>
      <c r="E60" s="237"/>
      <c r="F60" s="238"/>
      <c r="G60" s="238"/>
      <c r="H60" s="239"/>
      <c r="I60" s="240"/>
      <c r="J60" s="241"/>
      <c r="K60" s="242"/>
      <c r="L60" s="11"/>
      <c r="M60" s="7"/>
      <c r="N60" s="7"/>
      <c r="O60" s="7"/>
      <c r="P60" s="30"/>
      <c r="Q60" s="32"/>
      <c r="R60" s="371"/>
      <c r="S60" s="476"/>
      <c r="T60" s="477"/>
      <c r="U60" s="477"/>
      <c r="V60" s="7"/>
      <c r="W60" s="34"/>
      <c r="X60" s="32"/>
      <c r="Y60" s="371"/>
      <c r="Z60" s="11"/>
      <c r="AA60" s="7"/>
      <c r="AB60" s="7"/>
      <c r="AC60" s="7"/>
      <c r="AD60" s="30"/>
      <c r="AE60" s="32"/>
      <c r="AF60" s="7"/>
      <c r="AG60" s="478"/>
      <c r="AH60" s="32"/>
      <c r="AI60" s="32"/>
      <c r="AJ60" s="32"/>
      <c r="AK60" s="32"/>
      <c r="AL60" s="32"/>
      <c r="AM60" s="62"/>
      <c r="AN60" s="11"/>
      <c r="AO60" s="7"/>
      <c r="AP60" s="7"/>
      <c r="AQ60" s="7"/>
      <c r="AR60" s="7"/>
      <c r="AS60" s="7"/>
      <c r="AT60" s="371"/>
      <c r="AU60" s="11"/>
      <c r="AV60" s="7"/>
      <c r="AW60" s="7"/>
      <c r="AX60" s="7"/>
      <c r="AY60" s="7"/>
      <c r="AZ60" s="7"/>
      <c r="BA60" s="371"/>
      <c r="BB60" s="11"/>
      <c r="BC60" s="7"/>
      <c r="BD60" s="7"/>
      <c r="BE60" s="7"/>
      <c r="BF60" s="7"/>
      <c r="BG60" s="478"/>
      <c r="BH60" s="11"/>
      <c r="BI60" s="7"/>
      <c r="BJ60" s="7"/>
      <c r="BK60" s="7"/>
      <c r="BL60" s="11"/>
      <c r="BM60" s="7"/>
      <c r="BN60" s="7"/>
      <c r="BO60" s="7"/>
      <c r="BP60" s="371"/>
      <c r="BQ60" s="11" t="s">
        <v>210</v>
      </c>
      <c r="BR60" s="62" t="s">
        <v>210</v>
      </c>
      <c r="BS60" s="1"/>
      <c r="BT60" s="1"/>
      <c r="BU60" s="23"/>
      <c r="BV60" s="1"/>
      <c r="BW60" s="1"/>
      <c r="CI60" s="14"/>
      <c r="CJ60" s="24" t="str">
        <f t="shared" si="0"/>
        <v/>
      </c>
      <c r="CK60" s="25" t="str">
        <f t="shared" si="1"/>
        <v/>
      </c>
      <c r="CL60" s="25" t="str">
        <f t="shared" si="2"/>
        <v/>
      </c>
      <c r="CM60" s="24" t="str">
        <f t="shared" si="3"/>
        <v/>
      </c>
      <c r="CN60" s="25" t="str">
        <f t="shared" si="4"/>
        <v/>
      </c>
      <c r="CO60" s="24" t="e">
        <f>IF(AND(#REF!="",#REF!="",#REF!="",#REF!=""),"",SUM(#REF!,#REF!,#REF!,#REF!,#REF!))</f>
        <v>#REF!</v>
      </c>
      <c r="CP60" s="25" t="str">
        <f t="shared" si="5"/>
        <v/>
      </c>
      <c r="CQ60" s="24" t="str">
        <f t="shared" si="6"/>
        <v/>
      </c>
      <c r="CR60" s="25" t="str">
        <f t="shared" si="7"/>
        <v/>
      </c>
      <c r="CS60" s="24" t="str">
        <f t="shared" si="8"/>
        <v/>
      </c>
      <c r="CT60" s="25" t="str">
        <f t="shared" si="9"/>
        <v/>
      </c>
      <c r="CU60" s="24" t="e">
        <f>IF(AND(#REF!="",#REF!="",#REF!="",#REF!=""),"",SUM(#REF!,#REF!,#REF!,#REF!,#REF!))</f>
        <v>#REF!</v>
      </c>
      <c r="CV60" s="25" t="str">
        <f t="shared" si="10"/>
        <v/>
      </c>
      <c r="CW60" s="22"/>
      <c r="CX60" s="22"/>
    </row>
    <row r="61" spans="1:102" ht="24.75" customHeight="1">
      <c r="A61" s="233">
        <v>55</v>
      </c>
      <c r="B61" s="234"/>
      <c r="C61" s="235"/>
      <c r="D61" s="236"/>
      <c r="E61" s="237"/>
      <c r="F61" s="238"/>
      <c r="G61" s="238"/>
      <c r="H61" s="239"/>
      <c r="I61" s="240"/>
      <c r="J61" s="241"/>
      <c r="K61" s="242"/>
      <c r="L61" s="11"/>
      <c r="M61" s="7"/>
      <c r="N61" s="7"/>
      <c r="O61" s="7"/>
      <c r="P61" s="30"/>
      <c r="Q61" s="32"/>
      <c r="R61" s="371"/>
      <c r="S61" s="476"/>
      <c r="T61" s="477"/>
      <c r="U61" s="477"/>
      <c r="V61" s="7"/>
      <c r="W61" s="34"/>
      <c r="X61" s="32"/>
      <c r="Y61" s="371"/>
      <c r="Z61" s="11"/>
      <c r="AA61" s="7"/>
      <c r="AB61" s="7"/>
      <c r="AC61" s="7"/>
      <c r="AD61" s="30"/>
      <c r="AE61" s="32"/>
      <c r="AF61" s="7"/>
      <c r="AG61" s="478"/>
      <c r="AH61" s="32"/>
      <c r="AI61" s="32"/>
      <c r="AJ61" s="32"/>
      <c r="AK61" s="32"/>
      <c r="AL61" s="32"/>
      <c r="AM61" s="62"/>
      <c r="AN61" s="11"/>
      <c r="AO61" s="7"/>
      <c r="AP61" s="7"/>
      <c r="AQ61" s="7"/>
      <c r="AR61" s="7"/>
      <c r="AS61" s="7"/>
      <c r="AT61" s="371"/>
      <c r="AU61" s="11"/>
      <c r="AV61" s="7"/>
      <c r="AW61" s="7"/>
      <c r="AX61" s="7"/>
      <c r="AY61" s="7"/>
      <c r="AZ61" s="7"/>
      <c r="BA61" s="371"/>
      <c r="BB61" s="11"/>
      <c r="BC61" s="7"/>
      <c r="BD61" s="7"/>
      <c r="BE61" s="7"/>
      <c r="BF61" s="7"/>
      <c r="BG61" s="478"/>
      <c r="BH61" s="11"/>
      <c r="BI61" s="7"/>
      <c r="BJ61" s="7"/>
      <c r="BK61" s="7"/>
      <c r="BL61" s="11"/>
      <c r="BM61" s="7"/>
      <c r="BN61" s="7"/>
      <c r="BO61" s="7"/>
      <c r="BP61" s="371"/>
      <c r="BQ61" s="11" t="s">
        <v>210</v>
      </c>
      <c r="BR61" s="62" t="s">
        <v>210</v>
      </c>
      <c r="BS61" s="1"/>
      <c r="BT61" s="1"/>
      <c r="BU61" s="23"/>
      <c r="BV61" s="1"/>
      <c r="BW61" s="1"/>
      <c r="CI61" s="14"/>
      <c r="CJ61" s="24" t="str">
        <f t="shared" si="0"/>
        <v/>
      </c>
      <c r="CK61" s="25" t="str">
        <f t="shared" si="1"/>
        <v/>
      </c>
      <c r="CL61" s="25" t="str">
        <f t="shared" si="2"/>
        <v/>
      </c>
      <c r="CM61" s="24" t="str">
        <f t="shared" si="3"/>
        <v/>
      </c>
      <c r="CN61" s="25" t="str">
        <f t="shared" si="4"/>
        <v/>
      </c>
      <c r="CO61" s="24" t="e">
        <f>IF(AND(#REF!="",#REF!="",#REF!="",#REF!=""),"",SUM(#REF!,#REF!,#REF!,#REF!,#REF!))</f>
        <v>#REF!</v>
      </c>
      <c r="CP61" s="25" t="str">
        <f t="shared" si="5"/>
        <v/>
      </c>
      <c r="CQ61" s="24" t="str">
        <f t="shared" si="6"/>
        <v/>
      </c>
      <c r="CR61" s="25" t="str">
        <f t="shared" si="7"/>
        <v/>
      </c>
      <c r="CS61" s="24" t="str">
        <f t="shared" si="8"/>
        <v/>
      </c>
      <c r="CT61" s="25" t="str">
        <f t="shared" si="9"/>
        <v/>
      </c>
      <c r="CU61" s="24" t="e">
        <f>IF(AND(#REF!="",#REF!="",#REF!="",#REF!=""),"",SUM(#REF!,#REF!,#REF!,#REF!,#REF!))</f>
        <v>#REF!</v>
      </c>
      <c r="CV61" s="25" t="str">
        <f t="shared" si="10"/>
        <v/>
      </c>
      <c r="CW61" s="22"/>
      <c r="CX61" s="22"/>
    </row>
    <row r="62" spans="1:102" ht="24.75" customHeight="1">
      <c r="A62" s="233">
        <v>56</v>
      </c>
      <c r="B62" s="234"/>
      <c r="C62" s="235"/>
      <c r="D62" s="236"/>
      <c r="E62" s="237"/>
      <c r="F62" s="238"/>
      <c r="G62" s="238"/>
      <c r="H62" s="239"/>
      <c r="I62" s="240"/>
      <c r="J62" s="241"/>
      <c r="K62" s="242"/>
      <c r="L62" s="11"/>
      <c r="M62" s="7"/>
      <c r="N62" s="7"/>
      <c r="O62" s="7"/>
      <c r="P62" s="30"/>
      <c r="Q62" s="32"/>
      <c r="R62" s="371"/>
      <c r="S62" s="476"/>
      <c r="T62" s="477"/>
      <c r="U62" s="477"/>
      <c r="V62" s="7"/>
      <c r="W62" s="34"/>
      <c r="X62" s="32"/>
      <c r="Y62" s="371"/>
      <c r="Z62" s="11"/>
      <c r="AA62" s="7"/>
      <c r="AB62" s="7"/>
      <c r="AC62" s="7"/>
      <c r="AD62" s="30"/>
      <c r="AE62" s="32"/>
      <c r="AF62" s="7"/>
      <c r="AG62" s="478"/>
      <c r="AH62" s="32"/>
      <c r="AI62" s="32"/>
      <c r="AJ62" s="32"/>
      <c r="AK62" s="32"/>
      <c r="AL62" s="32"/>
      <c r="AM62" s="62"/>
      <c r="AN62" s="11"/>
      <c r="AO62" s="7"/>
      <c r="AP62" s="7"/>
      <c r="AQ62" s="7"/>
      <c r="AR62" s="7"/>
      <c r="AS62" s="7"/>
      <c r="AT62" s="371"/>
      <c r="AU62" s="11"/>
      <c r="AV62" s="7"/>
      <c r="AW62" s="7"/>
      <c r="AX62" s="7"/>
      <c r="AY62" s="7"/>
      <c r="AZ62" s="7"/>
      <c r="BA62" s="371"/>
      <c r="BB62" s="11"/>
      <c r="BC62" s="7"/>
      <c r="BD62" s="7"/>
      <c r="BE62" s="7"/>
      <c r="BF62" s="7"/>
      <c r="BG62" s="478"/>
      <c r="BH62" s="11"/>
      <c r="BI62" s="7"/>
      <c r="BJ62" s="7"/>
      <c r="BK62" s="7"/>
      <c r="BL62" s="11"/>
      <c r="BM62" s="7"/>
      <c r="BN62" s="7"/>
      <c r="BO62" s="7"/>
      <c r="BP62" s="371"/>
      <c r="BQ62" s="11" t="s">
        <v>210</v>
      </c>
      <c r="BR62" s="62" t="s">
        <v>210</v>
      </c>
      <c r="BS62" s="1"/>
      <c r="BT62" s="1"/>
      <c r="BU62" s="23"/>
      <c r="BV62" s="1"/>
      <c r="BW62" s="1"/>
      <c r="CI62" s="14"/>
      <c r="CJ62" s="24" t="str">
        <f t="shared" si="0"/>
        <v/>
      </c>
      <c r="CK62" s="25" t="str">
        <f t="shared" si="1"/>
        <v/>
      </c>
      <c r="CL62" s="25" t="str">
        <f t="shared" si="2"/>
        <v/>
      </c>
      <c r="CM62" s="24" t="str">
        <f t="shared" si="3"/>
        <v/>
      </c>
      <c r="CN62" s="25" t="str">
        <f t="shared" si="4"/>
        <v/>
      </c>
      <c r="CO62" s="24" t="e">
        <f>IF(AND(#REF!="",#REF!="",#REF!="",#REF!=""),"",SUM(#REF!,#REF!,#REF!,#REF!,#REF!))</f>
        <v>#REF!</v>
      </c>
      <c r="CP62" s="25" t="str">
        <f t="shared" si="5"/>
        <v/>
      </c>
      <c r="CQ62" s="24" t="str">
        <f t="shared" si="6"/>
        <v/>
      </c>
      <c r="CR62" s="25" t="str">
        <f t="shared" si="7"/>
        <v/>
      </c>
      <c r="CS62" s="24" t="str">
        <f t="shared" si="8"/>
        <v/>
      </c>
      <c r="CT62" s="25" t="str">
        <f t="shared" si="9"/>
        <v/>
      </c>
      <c r="CU62" s="24" t="e">
        <f>IF(AND(#REF!="",#REF!="",#REF!="",#REF!=""),"",SUM(#REF!,#REF!,#REF!,#REF!,#REF!))</f>
        <v>#REF!</v>
      </c>
      <c r="CV62" s="25" t="str">
        <f t="shared" si="10"/>
        <v/>
      </c>
      <c r="CW62" s="22"/>
      <c r="CX62" s="22"/>
    </row>
    <row r="63" spans="1:102" ht="24.75" customHeight="1">
      <c r="A63" s="233">
        <v>57</v>
      </c>
      <c r="B63" s="234"/>
      <c r="C63" s="235"/>
      <c r="D63" s="236"/>
      <c r="E63" s="237"/>
      <c r="F63" s="238"/>
      <c r="G63" s="238"/>
      <c r="H63" s="239"/>
      <c r="I63" s="240"/>
      <c r="J63" s="241"/>
      <c r="K63" s="242"/>
      <c r="L63" s="11"/>
      <c r="M63" s="7"/>
      <c r="N63" s="7"/>
      <c r="O63" s="7"/>
      <c r="P63" s="30"/>
      <c r="Q63" s="32"/>
      <c r="R63" s="371"/>
      <c r="S63" s="476"/>
      <c r="T63" s="477"/>
      <c r="U63" s="477"/>
      <c r="V63" s="7"/>
      <c r="W63" s="34"/>
      <c r="X63" s="32"/>
      <c r="Y63" s="371"/>
      <c r="Z63" s="11"/>
      <c r="AA63" s="7"/>
      <c r="AB63" s="7"/>
      <c r="AC63" s="7"/>
      <c r="AD63" s="30"/>
      <c r="AE63" s="32"/>
      <c r="AF63" s="7"/>
      <c r="AG63" s="478"/>
      <c r="AH63" s="32"/>
      <c r="AI63" s="32"/>
      <c r="AJ63" s="32"/>
      <c r="AK63" s="32"/>
      <c r="AL63" s="32"/>
      <c r="AM63" s="62"/>
      <c r="AN63" s="11"/>
      <c r="AO63" s="7"/>
      <c r="AP63" s="7"/>
      <c r="AQ63" s="7"/>
      <c r="AR63" s="7"/>
      <c r="AS63" s="7"/>
      <c r="AT63" s="371"/>
      <c r="AU63" s="11"/>
      <c r="AV63" s="7"/>
      <c r="AW63" s="7"/>
      <c r="AX63" s="7"/>
      <c r="AY63" s="7"/>
      <c r="AZ63" s="7"/>
      <c r="BA63" s="371"/>
      <c r="BB63" s="11"/>
      <c r="BC63" s="7"/>
      <c r="BD63" s="7"/>
      <c r="BE63" s="7"/>
      <c r="BF63" s="7"/>
      <c r="BG63" s="478"/>
      <c r="BH63" s="11"/>
      <c r="BI63" s="7"/>
      <c r="BJ63" s="7"/>
      <c r="BK63" s="7"/>
      <c r="BL63" s="11"/>
      <c r="BM63" s="7"/>
      <c r="BN63" s="7"/>
      <c r="BO63" s="7"/>
      <c r="BP63" s="371"/>
      <c r="BQ63" s="11" t="s">
        <v>210</v>
      </c>
      <c r="BR63" s="62" t="s">
        <v>210</v>
      </c>
      <c r="BS63" s="1"/>
      <c r="BT63" s="1"/>
      <c r="BU63" s="23"/>
      <c r="BV63" s="1"/>
      <c r="BW63" s="1"/>
      <c r="CI63" s="14"/>
      <c r="CJ63" s="24" t="str">
        <f t="shared" si="0"/>
        <v/>
      </c>
      <c r="CK63" s="25" t="str">
        <f t="shared" si="1"/>
        <v/>
      </c>
      <c r="CL63" s="25" t="str">
        <f t="shared" si="2"/>
        <v/>
      </c>
      <c r="CM63" s="24" t="str">
        <f t="shared" si="3"/>
        <v/>
      </c>
      <c r="CN63" s="25" t="str">
        <f t="shared" si="4"/>
        <v/>
      </c>
      <c r="CO63" s="24" t="e">
        <f>IF(AND(#REF!="",#REF!="",#REF!="",#REF!=""),"",SUM(#REF!,#REF!,#REF!,#REF!,#REF!))</f>
        <v>#REF!</v>
      </c>
      <c r="CP63" s="25" t="str">
        <f t="shared" si="5"/>
        <v/>
      </c>
      <c r="CQ63" s="24" t="str">
        <f t="shared" si="6"/>
        <v/>
      </c>
      <c r="CR63" s="25" t="str">
        <f t="shared" si="7"/>
        <v/>
      </c>
      <c r="CS63" s="24" t="str">
        <f t="shared" si="8"/>
        <v/>
      </c>
      <c r="CT63" s="25" t="str">
        <f t="shared" si="9"/>
        <v/>
      </c>
      <c r="CU63" s="24" t="e">
        <f>IF(AND(#REF!="",#REF!="",#REF!="",#REF!=""),"",SUM(#REF!,#REF!,#REF!,#REF!,#REF!))</f>
        <v>#REF!</v>
      </c>
      <c r="CV63" s="25" t="str">
        <f t="shared" si="10"/>
        <v/>
      </c>
      <c r="CW63" s="22"/>
      <c r="CX63" s="22"/>
    </row>
    <row r="64" spans="1:102" ht="24.75" customHeight="1">
      <c r="A64" s="233">
        <v>58</v>
      </c>
      <c r="B64" s="234"/>
      <c r="C64" s="235"/>
      <c r="D64" s="236"/>
      <c r="E64" s="237"/>
      <c r="F64" s="238"/>
      <c r="G64" s="238"/>
      <c r="H64" s="239"/>
      <c r="I64" s="240"/>
      <c r="J64" s="241"/>
      <c r="K64" s="242"/>
      <c r="L64" s="11"/>
      <c r="M64" s="7"/>
      <c r="N64" s="7"/>
      <c r="O64" s="7"/>
      <c r="P64" s="30"/>
      <c r="Q64" s="32"/>
      <c r="R64" s="371"/>
      <c r="S64" s="476"/>
      <c r="T64" s="477"/>
      <c r="U64" s="477"/>
      <c r="V64" s="7"/>
      <c r="W64" s="34"/>
      <c r="X64" s="32"/>
      <c r="Y64" s="371"/>
      <c r="Z64" s="11"/>
      <c r="AA64" s="7"/>
      <c r="AB64" s="7"/>
      <c r="AC64" s="7"/>
      <c r="AD64" s="30"/>
      <c r="AE64" s="32"/>
      <c r="AF64" s="7"/>
      <c r="AG64" s="478"/>
      <c r="AH64" s="32"/>
      <c r="AI64" s="32"/>
      <c r="AJ64" s="32"/>
      <c r="AK64" s="32"/>
      <c r="AL64" s="32"/>
      <c r="AM64" s="62"/>
      <c r="AN64" s="11"/>
      <c r="AO64" s="7"/>
      <c r="AP64" s="7"/>
      <c r="AQ64" s="7"/>
      <c r="AR64" s="7"/>
      <c r="AS64" s="7"/>
      <c r="AT64" s="371"/>
      <c r="AU64" s="11"/>
      <c r="AV64" s="7"/>
      <c r="AW64" s="7"/>
      <c r="AX64" s="7"/>
      <c r="AY64" s="7"/>
      <c r="AZ64" s="7"/>
      <c r="BA64" s="371"/>
      <c r="BB64" s="11"/>
      <c r="BC64" s="7"/>
      <c r="BD64" s="7"/>
      <c r="BE64" s="7"/>
      <c r="BF64" s="7"/>
      <c r="BG64" s="478"/>
      <c r="BH64" s="11"/>
      <c r="BI64" s="7"/>
      <c r="BJ64" s="7"/>
      <c r="BK64" s="7"/>
      <c r="BL64" s="11"/>
      <c r="BM64" s="7"/>
      <c r="BN64" s="7"/>
      <c r="BO64" s="7"/>
      <c r="BP64" s="371"/>
      <c r="BQ64" s="11" t="s">
        <v>210</v>
      </c>
      <c r="BR64" s="62" t="s">
        <v>210</v>
      </c>
      <c r="BS64" s="1"/>
      <c r="BT64" s="1"/>
      <c r="BU64" s="23"/>
      <c r="BV64" s="1"/>
      <c r="BW64" s="1"/>
      <c r="CI64" s="14"/>
      <c r="CJ64" s="24" t="str">
        <f t="shared" si="0"/>
        <v/>
      </c>
      <c r="CK64" s="25" t="str">
        <f t="shared" si="1"/>
        <v/>
      </c>
      <c r="CL64" s="25" t="str">
        <f t="shared" si="2"/>
        <v/>
      </c>
      <c r="CM64" s="24" t="str">
        <f t="shared" si="3"/>
        <v/>
      </c>
      <c r="CN64" s="25" t="str">
        <f t="shared" si="4"/>
        <v/>
      </c>
      <c r="CO64" s="24" t="e">
        <f>IF(AND(#REF!="",#REF!="",#REF!="",#REF!=""),"",SUM(#REF!,#REF!,#REF!,#REF!,#REF!))</f>
        <v>#REF!</v>
      </c>
      <c r="CP64" s="25" t="str">
        <f t="shared" si="5"/>
        <v/>
      </c>
      <c r="CQ64" s="24" t="str">
        <f t="shared" si="6"/>
        <v/>
      </c>
      <c r="CR64" s="25" t="str">
        <f t="shared" si="7"/>
        <v/>
      </c>
      <c r="CS64" s="24" t="str">
        <f t="shared" si="8"/>
        <v/>
      </c>
      <c r="CT64" s="25" t="str">
        <f t="shared" si="9"/>
        <v/>
      </c>
      <c r="CU64" s="24" t="e">
        <f>IF(AND(#REF!="",#REF!="",#REF!="",#REF!=""),"",SUM(#REF!,#REF!,#REF!,#REF!,#REF!))</f>
        <v>#REF!</v>
      </c>
      <c r="CV64" s="25" t="str">
        <f t="shared" si="10"/>
        <v/>
      </c>
      <c r="CW64" s="22"/>
      <c r="CX64" s="22"/>
    </row>
    <row r="65" spans="1:102" ht="24.75" customHeight="1">
      <c r="A65" s="233">
        <v>59</v>
      </c>
      <c r="B65" s="234"/>
      <c r="C65" s="235"/>
      <c r="D65" s="236"/>
      <c r="E65" s="237"/>
      <c r="F65" s="238"/>
      <c r="G65" s="238"/>
      <c r="H65" s="239"/>
      <c r="I65" s="240"/>
      <c r="J65" s="241"/>
      <c r="K65" s="242"/>
      <c r="L65" s="11"/>
      <c r="M65" s="7"/>
      <c r="N65" s="7"/>
      <c r="O65" s="7"/>
      <c r="P65" s="30"/>
      <c r="Q65" s="32"/>
      <c r="R65" s="371"/>
      <c r="S65" s="476"/>
      <c r="T65" s="477"/>
      <c r="U65" s="477"/>
      <c r="V65" s="7"/>
      <c r="W65" s="34"/>
      <c r="X65" s="32"/>
      <c r="Y65" s="371"/>
      <c r="Z65" s="11"/>
      <c r="AA65" s="7"/>
      <c r="AB65" s="7"/>
      <c r="AC65" s="7"/>
      <c r="AD65" s="30"/>
      <c r="AE65" s="32"/>
      <c r="AF65" s="7"/>
      <c r="AG65" s="478"/>
      <c r="AH65" s="32"/>
      <c r="AI65" s="32"/>
      <c r="AJ65" s="32"/>
      <c r="AK65" s="32"/>
      <c r="AL65" s="32"/>
      <c r="AM65" s="62"/>
      <c r="AN65" s="11"/>
      <c r="AO65" s="7"/>
      <c r="AP65" s="7"/>
      <c r="AQ65" s="7"/>
      <c r="AR65" s="7"/>
      <c r="AS65" s="7"/>
      <c r="AT65" s="371"/>
      <c r="AU65" s="11"/>
      <c r="AV65" s="7"/>
      <c r="AW65" s="7"/>
      <c r="AX65" s="7"/>
      <c r="AY65" s="7"/>
      <c r="AZ65" s="7"/>
      <c r="BA65" s="371"/>
      <c r="BB65" s="11"/>
      <c r="BC65" s="7"/>
      <c r="BD65" s="7"/>
      <c r="BE65" s="7"/>
      <c r="BF65" s="7"/>
      <c r="BG65" s="478"/>
      <c r="BH65" s="11"/>
      <c r="BI65" s="7"/>
      <c r="BJ65" s="7"/>
      <c r="BK65" s="7"/>
      <c r="BL65" s="11"/>
      <c r="BM65" s="7"/>
      <c r="BN65" s="7"/>
      <c r="BO65" s="7"/>
      <c r="BP65" s="371"/>
      <c r="BQ65" s="11" t="s">
        <v>210</v>
      </c>
      <c r="BR65" s="62" t="s">
        <v>210</v>
      </c>
      <c r="BS65" s="1"/>
      <c r="BT65" s="1"/>
      <c r="BU65" s="23"/>
      <c r="BV65" s="1"/>
      <c r="BW65" s="1"/>
      <c r="CI65" s="14"/>
      <c r="CJ65" s="24" t="str">
        <f t="shared" si="0"/>
        <v/>
      </c>
      <c r="CK65" s="25" t="str">
        <f t="shared" si="1"/>
        <v/>
      </c>
      <c r="CL65" s="25" t="str">
        <f t="shared" si="2"/>
        <v/>
      </c>
      <c r="CM65" s="24" t="str">
        <f t="shared" si="3"/>
        <v/>
      </c>
      <c r="CN65" s="25" t="str">
        <f t="shared" si="4"/>
        <v/>
      </c>
      <c r="CO65" s="24" t="e">
        <f>IF(AND(#REF!="",#REF!="",#REF!="",#REF!=""),"",SUM(#REF!,#REF!,#REF!,#REF!,#REF!))</f>
        <v>#REF!</v>
      </c>
      <c r="CP65" s="25" t="str">
        <f t="shared" si="5"/>
        <v/>
      </c>
      <c r="CQ65" s="24" t="str">
        <f t="shared" si="6"/>
        <v/>
      </c>
      <c r="CR65" s="25" t="str">
        <f t="shared" si="7"/>
        <v/>
      </c>
      <c r="CS65" s="24" t="str">
        <f t="shared" si="8"/>
        <v/>
      </c>
      <c r="CT65" s="25" t="str">
        <f t="shared" si="9"/>
        <v/>
      </c>
      <c r="CU65" s="24" t="e">
        <f>IF(AND(#REF!="",#REF!="",#REF!="",#REF!=""),"",SUM(#REF!,#REF!,#REF!,#REF!,#REF!))</f>
        <v>#REF!</v>
      </c>
      <c r="CV65" s="25" t="str">
        <f t="shared" si="10"/>
        <v/>
      </c>
      <c r="CW65" s="22"/>
      <c r="CX65" s="22"/>
    </row>
    <row r="66" spans="1:102" ht="24.75" customHeight="1">
      <c r="A66" s="233">
        <v>60</v>
      </c>
      <c r="B66" s="234"/>
      <c r="C66" s="235"/>
      <c r="D66" s="236"/>
      <c r="E66" s="237"/>
      <c r="F66" s="238"/>
      <c r="G66" s="238"/>
      <c r="H66" s="239"/>
      <c r="I66" s="240"/>
      <c r="J66" s="241"/>
      <c r="K66" s="242"/>
      <c r="L66" s="11"/>
      <c r="M66" s="7"/>
      <c r="N66" s="7"/>
      <c r="O66" s="7"/>
      <c r="P66" s="30"/>
      <c r="Q66" s="32"/>
      <c r="R66" s="371"/>
      <c r="S66" s="476"/>
      <c r="T66" s="477"/>
      <c r="U66" s="477"/>
      <c r="V66" s="7"/>
      <c r="W66" s="34"/>
      <c r="X66" s="32"/>
      <c r="Y66" s="371"/>
      <c r="Z66" s="11"/>
      <c r="AA66" s="7"/>
      <c r="AB66" s="7"/>
      <c r="AC66" s="7"/>
      <c r="AD66" s="30"/>
      <c r="AE66" s="32"/>
      <c r="AF66" s="7"/>
      <c r="AG66" s="478"/>
      <c r="AH66" s="32"/>
      <c r="AI66" s="32"/>
      <c r="AJ66" s="32"/>
      <c r="AK66" s="32"/>
      <c r="AL66" s="32"/>
      <c r="AM66" s="62"/>
      <c r="AN66" s="11"/>
      <c r="AO66" s="7"/>
      <c r="AP66" s="7"/>
      <c r="AQ66" s="7"/>
      <c r="AR66" s="7"/>
      <c r="AS66" s="7"/>
      <c r="AT66" s="371"/>
      <c r="AU66" s="11"/>
      <c r="AV66" s="7"/>
      <c r="AW66" s="7"/>
      <c r="AX66" s="7"/>
      <c r="AY66" s="7"/>
      <c r="AZ66" s="7"/>
      <c r="BA66" s="371"/>
      <c r="BB66" s="11"/>
      <c r="BC66" s="7"/>
      <c r="BD66" s="7"/>
      <c r="BE66" s="7"/>
      <c r="BF66" s="7"/>
      <c r="BG66" s="478"/>
      <c r="BH66" s="11"/>
      <c r="BI66" s="7"/>
      <c r="BJ66" s="7"/>
      <c r="BK66" s="7"/>
      <c r="BL66" s="11"/>
      <c r="BM66" s="7"/>
      <c r="BN66" s="7"/>
      <c r="BO66" s="7"/>
      <c r="BP66" s="371"/>
      <c r="BQ66" s="11" t="s">
        <v>210</v>
      </c>
      <c r="BR66" s="62" t="s">
        <v>210</v>
      </c>
      <c r="BS66" s="1"/>
      <c r="BT66" s="1"/>
      <c r="BU66" s="23"/>
      <c r="BV66" s="1"/>
      <c r="BW66" s="1"/>
      <c r="CI66" s="14"/>
      <c r="CJ66" s="24" t="str">
        <f t="shared" si="0"/>
        <v/>
      </c>
      <c r="CK66" s="25" t="str">
        <f t="shared" si="1"/>
        <v/>
      </c>
      <c r="CL66" s="25" t="str">
        <f t="shared" si="2"/>
        <v/>
      </c>
      <c r="CM66" s="24" t="str">
        <f t="shared" si="3"/>
        <v/>
      </c>
      <c r="CN66" s="25" t="str">
        <f t="shared" si="4"/>
        <v/>
      </c>
      <c r="CO66" s="24" t="e">
        <f>IF(AND(#REF!="",#REF!="",#REF!="",#REF!=""),"",SUM(#REF!,#REF!,#REF!,#REF!,#REF!))</f>
        <v>#REF!</v>
      </c>
      <c r="CP66" s="25" t="str">
        <f t="shared" si="5"/>
        <v/>
      </c>
      <c r="CQ66" s="24" t="str">
        <f t="shared" si="6"/>
        <v/>
      </c>
      <c r="CR66" s="25" t="str">
        <f t="shared" si="7"/>
        <v/>
      </c>
      <c r="CS66" s="24" t="str">
        <f t="shared" si="8"/>
        <v/>
      </c>
      <c r="CT66" s="25" t="str">
        <f t="shared" si="9"/>
        <v/>
      </c>
      <c r="CU66" s="24" t="e">
        <f>IF(AND(#REF!="",#REF!="",#REF!="",#REF!=""),"",SUM(#REF!,#REF!,#REF!,#REF!,#REF!))</f>
        <v>#REF!</v>
      </c>
      <c r="CV66" s="25" t="str">
        <f t="shared" si="10"/>
        <v/>
      </c>
      <c r="CW66" s="22"/>
      <c r="CX66" s="22"/>
    </row>
    <row r="67" spans="1:102" ht="24.75" customHeight="1">
      <c r="A67" s="233">
        <v>61</v>
      </c>
      <c r="B67" s="234"/>
      <c r="C67" s="235"/>
      <c r="D67" s="236"/>
      <c r="E67" s="237"/>
      <c r="F67" s="238"/>
      <c r="G67" s="238"/>
      <c r="H67" s="239"/>
      <c r="I67" s="240"/>
      <c r="J67" s="241"/>
      <c r="K67" s="242"/>
      <c r="L67" s="11"/>
      <c r="M67" s="7"/>
      <c r="N67" s="7"/>
      <c r="O67" s="7"/>
      <c r="P67" s="30"/>
      <c r="Q67" s="32"/>
      <c r="R67" s="371"/>
      <c r="S67" s="476"/>
      <c r="T67" s="477"/>
      <c r="U67" s="477"/>
      <c r="V67" s="7"/>
      <c r="W67" s="34"/>
      <c r="X67" s="32"/>
      <c r="Y67" s="371"/>
      <c r="Z67" s="11"/>
      <c r="AA67" s="7"/>
      <c r="AB67" s="7"/>
      <c r="AC67" s="7"/>
      <c r="AD67" s="30"/>
      <c r="AE67" s="32"/>
      <c r="AF67" s="7"/>
      <c r="AG67" s="478"/>
      <c r="AH67" s="32"/>
      <c r="AI67" s="32"/>
      <c r="AJ67" s="32"/>
      <c r="AK67" s="32"/>
      <c r="AL67" s="32"/>
      <c r="AM67" s="62"/>
      <c r="AN67" s="11"/>
      <c r="AO67" s="7"/>
      <c r="AP67" s="7"/>
      <c r="AQ67" s="7"/>
      <c r="AR67" s="7"/>
      <c r="AS67" s="7"/>
      <c r="AT67" s="371"/>
      <c r="AU67" s="11"/>
      <c r="AV67" s="7"/>
      <c r="AW67" s="7"/>
      <c r="AX67" s="7"/>
      <c r="AY67" s="7"/>
      <c r="AZ67" s="7"/>
      <c r="BA67" s="371"/>
      <c r="BB67" s="11"/>
      <c r="BC67" s="7"/>
      <c r="BD67" s="7"/>
      <c r="BE67" s="7"/>
      <c r="BF67" s="7"/>
      <c r="BG67" s="478"/>
      <c r="BH67" s="11"/>
      <c r="BI67" s="7"/>
      <c r="BJ67" s="7"/>
      <c r="BK67" s="7"/>
      <c r="BL67" s="11"/>
      <c r="BM67" s="7"/>
      <c r="BN67" s="7"/>
      <c r="BO67" s="7"/>
      <c r="BP67" s="371"/>
      <c r="BQ67" s="11" t="s">
        <v>210</v>
      </c>
      <c r="BR67" s="62" t="s">
        <v>210</v>
      </c>
      <c r="BS67" s="1"/>
      <c r="BT67" s="1"/>
      <c r="BU67" s="1"/>
      <c r="BV67" s="1"/>
      <c r="BW67" s="1"/>
      <c r="CI67" s="14"/>
      <c r="CJ67" s="24" t="str">
        <f t="shared" si="0"/>
        <v/>
      </c>
      <c r="CK67" s="25" t="str">
        <f t="shared" si="1"/>
        <v/>
      </c>
      <c r="CL67" s="25" t="str">
        <f t="shared" si="2"/>
        <v/>
      </c>
      <c r="CM67" s="24" t="str">
        <f t="shared" si="3"/>
        <v/>
      </c>
      <c r="CN67" s="25" t="str">
        <f t="shared" si="4"/>
        <v/>
      </c>
      <c r="CO67" s="24" t="e">
        <f>IF(AND(#REF!="",#REF!="",#REF!="",#REF!=""),"",SUM(#REF!,#REF!,#REF!,#REF!,#REF!))</f>
        <v>#REF!</v>
      </c>
      <c r="CP67" s="25" t="str">
        <f t="shared" si="5"/>
        <v/>
      </c>
      <c r="CQ67" s="24" t="str">
        <f t="shared" si="6"/>
        <v/>
      </c>
      <c r="CR67" s="25" t="str">
        <f t="shared" si="7"/>
        <v/>
      </c>
      <c r="CS67" s="24" t="str">
        <f t="shared" si="8"/>
        <v/>
      </c>
      <c r="CT67" s="25" t="str">
        <f t="shared" si="9"/>
        <v/>
      </c>
      <c r="CU67" s="24" t="e">
        <f>IF(AND(#REF!="",#REF!="",#REF!="",#REF!=""),"",SUM(#REF!,#REF!,#REF!,#REF!,#REF!))</f>
        <v>#REF!</v>
      </c>
      <c r="CV67" s="25" t="str">
        <f t="shared" si="10"/>
        <v/>
      </c>
      <c r="CW67" s="22"/>
      <c r="CX67" s="22"/>
    </row>
    <row r="68" spans="1:102" ht="24.75" customHeight="1">
      <c r="A68" s="233">
        <v>62</v>
      </c>
      <c r="B68" s="234"/>
      <c r="C68" s="235"/>
      <c r="D68" s="236"/>
      <c r="E68" s="237"/>
      <c r="F68" s="238"/>
      <c r="G68" s="238"/>
      <c r="H68" s="239"/>
      <c r="I68" s="240"/>
      <c r="J68" s="241"/>
      <c r="K68" s="242"/>
      <c r="L68" s="11"/>
      <c r="M68" s="7"/>
      <c r="N68" s="7"/>
      <c r="O68" s="7"/>
      <c r="P68" s="30"/>
      <c r="Q68" s="32"/>
      <c r="R68" s="371"/>
      <c r="S68" s="476"/>
      <c r="T68" s="477"/>
      <c r="U68" s="477"/>
      <c r="V68" s="7"/>
      <c r="W68" s="34"/>
      <c r="X68" s="32"/>
      <c r="Y68" s="371"/>
      <c r="Z68" s="11"/>
      <c r="AA68" s="7"/>
      <c r="AB68" s="7"/>
      <c r="AC68" s="7"/>
      <c r="AD68" s="30"/>
      <c r="AE68" s="32"/>
      <c r="AF68" s="7"/>
      <c r="AG68" s="478"/>
      <c r="AH68" s="32"/>
      <c r="AI68" s="32"/>
      <c r="AJ68" s="32"/>
      <c r="AK68" s="32"/>
      <c r="AL68" s="32"/>
      <c r="AM68" s="62"/>
      <c r="AN68" s="11"/>
      <c r="AO68" s="7"/>
      <c r="AP68" s="7"/>
      <c r="AQ68" s="7"/>
      <c r="AR68" s="7"/>
      <c r="AS68" s="7"/>
      <c r="AT68" s="371"/>
      <c r="AU68" s="11"/>
      <c r="AV68" s="7"/>
      <c r="AW68" s="7"/>
      <c r="AX68" s="7"/>
      <c r="AY68" s="7"/>
      <c r="AZ68" s="7"/>
      <c r="BA68" s="371"/>
      <c r="BB68" s="11"/>
      <c r="BC68" s="7"/>
      <c r="BD68" s="7"/>
      <c r="BE68" s="7"/>
      <c r="BF68" s="7"/>
      <c r="BG68" s="478"/>
      <c r="BH68" s="11"/>
      <c r="BI68" s="7"/>
      <c r="BJ68" s="7"/>
      <c r="BK68" s="7"/>
      <c r="BL68" s="11"/>
      <c r="BM68" s="7"/>
      <c r="BN68" s="7"/>
      <c r="BO68" s="7"/>
      <c r="BP68" s="371"/>
      <c r="BQ68" s="11" t="s">
        <v>210</v>
      </c>
      <c r="BR68" s="62" t="s">
        <v>210</v>
      </c>
      <c r="BS68" s="1"/>
      <c r="BT68" s="1"/>
      <c r="BU68" s="1"/>
      <c r="BV68" s="1"/>
      <c r="BW68" s="1"/>
      <c r="CI68" s="14"/>
      <c r="CJ68" s="24" t="str">
        <f t="shared" si="0"/>
        <v/>
      </c>
      <c r="CK68" s="25" t="str">
        <f t="shared" si="1"/>
        <v/>
      </c>
      <c r="CL68" s="25" t="str">
        <f t="shared" si="2"/>
        <v/>
      </c>
      <c r="CM68" s="24" t="str">
        <f t="shared" si="3"/>
        <v/>
      </c>
      <c r="CN68" s="25" t="str">
        <f t="shared" si="4"/>
        <v/>
      </c>
      <c r="CO68" s="24" t="e">
        <f>IF(AND(#REF!="",#REF!="",#REF!="",#REF!=""),"",SUM(#REF!,#REF!,#REF!,#REF!,#REF!))</f>
        <v>#REF!</v>
      </c>
      <c r="CP68" s="25" t="str">
        <f t="shared" si="5"/>
        <v/>
      </c>
      <c r="CQ68" s="24" t="str">
        <f t="shared" si="6"/>
        <v/>
      </c>
      <c r="CR68" s="25" t="str">
        <f t="shared" si="7"/>
        <v/>
      </c>
      <c r="CS68" s="24" t="str">
        <f t="shared" si="8"/>
        <v/>
      </c>
      <c r="CT68" s="25" t="str">
        <f t="shared" si="9"/>
        <v/>
      </c>
      <c r="CU68" s="24" t="e">
        <f>IF(AND(#REF!="",#REF!="",#REF!="",#REF!=""),"",SUM(#REF!,#REF!,#REF!,#REF!,#REF!))</f>
        <v>#REF!</v>
      </c>
      <c r="CV68" s="25" t="str">
        <f t="shared" si="10"/>
        <v/>
      </c>
      <c r="CW68" s="22"/>
      <c r="CX68" s="22"/>
    </row>
    <row r="69" spans="1:102" ht="24.75" customHeight="1">
      <c r="A69" s="233">
        <v>63</v>
      </c>
      <c r="B69" s="234"/>
      <c r="C69" s="235"/>
      <c r="D69" s="236"/>
      <c r="E69" s="237"/>
      <c r="F69" s="238"/>
      <c r="G69" s="238"/>
      <c r="H69" s="239"/>
      <c r="I69" s="240"/>
      <c r="J69" s="241"/>
      <c r="K69" s="242"/>
      <c r="L69" s="11"/>
      <c r="M69" s="7"/>
      <c r="N69" s="7"/>
      <c r="O69" s="7"/>
      <c r="P69" s="30"/>
      <c r="Q69" s="32"/>
      <c r="R69" s="371"/>
      <c r="S69" s="476"/>
      <c r="T69" s="477"/>
      <c r="U69" s="477"/>
      <c r="V69" s="7"/>
      <c r="W69" s="34"/>
      <c r="X69" s="32"/>
      <c r="Y69" s="371"/>
      <c r="Z69" s="11"/>
      <c r="AA69" s="7"/>
      <c r="AB69" s="7"/>
      <c r="AC69" s="7"/>
      <c r="AD69" s="30"/>
      <c r="AE69" s="32"/>
      <c r="AF69" s="7"/>
      <c r="AG69" s="478"/>
      <c r="AH69" s="32"/>
      <c r="AI69" s="32"/>
      <c r="AJ69" s="32"/>
      <c r="AK69" s="32"/>
      <c r="AL69" s="32"/>
      <c r="AM69" s="62"/>
      <c r="AN69" s="11"/>
      <c r="AO69" s="7"/>
      <c r="AP69" s="7"/>
      <c r="AQ69" s="7"/>
      <c r="AR69" s="7"/>
      <c r="AS69" s="7"/>
      <c r="AT69" s="371"/>
      <c r="AU69" s="11"/>
      <c r="AV69" s="7"/>
      <c r="AW69" s="7"/>
      <c r="AX69" s="7"/>
      <c r="AY69" s="7"/>
      <c r="AZ69" s="7"/>
      <c r="BA69" s="371"/>
      <c r="BB69" s="11"/>
      <c r="BC69" s="7"/>
      <c r="BD69" s="7"/>
      <c r="BE69" s="7"/>
      <c r="BF69" s="7"/>
      <c r="BG69" s="478"/>
      <c r="BH69" s="11"/>
      <c r="BI69" s="7"/>
      <c r="BJ69" s="7"/>
      <c r="BK69" s="7"/>
      <c r="BL69" s="11"/>
      <c r="BM69" s="7"/>
      <c r="BN69" s="7"/>
      <c r="BO69" s="7"/>
      <c r="BP69" s="371"/>
      <c r="BQ69" s="11" t="s">
        <v>210</v>
      </c>
      <c r="BR69" s="62" t="s">
        <v>210</v>
      </c>
      <c r="BS69" s="1"/>
      <c r="BT69" s="1"/>
      <c r="BU69" s="1"/>
      <c r="BV69" s="1"/>
      <c r="BW69" s="1"/>
      <c r="CI69" s="14"/>
      <c r="CJ69" s="24" t="str">
        <f t="shared" si="0"/>
        <v/>
      </c>
      <c r="CK69" s="25" t="str">
        <f t="shared" si="1"/>
        <v/>
      </c>
      <c r="CL69" s="25" t="str">
        <f t="shared" si="2"/>
        <v/>
      </c>
      <c r="CM69" s="24" t="str">
        <f t="shared" si="3"/>
        <v/>
      </c>
      <c r="CN69" s="25" t="str">
        <f t="shared" si="4"/>
        <v/>
      </c>
      <c r="CO69" s="24" t="e">
        <f>IF(AND(#REF!="",#REF!="",#REF!="",#REF!=""),"",SUM(#REF!,#REF!,#REF!,#REF!,#REF!))</f>
        <v>#REF!</v>
      </c>
      <c r="CP69" s="25" t="str">
        <f t="shared" si="5"/>
        <v/>
      </c>
      <c r="CQ69" s="24" t="str">
        <f t="shared" si="6"/>
        <v/>
      </c>
      <c r="CR69" s="25" t="str">
        <f t="shared" si="7"/>
        <v/>
      </c>
      <c r="CS69" s="24" t="str">
        <f t="shared" si="8"/>
        <v/>
      </c>
      <c r="CT69" s="25" t="str">
        <f t="shared" si="9"/>
        <v/>
      </c>
      <c r="CU69" s="24" t="e">
        <f>IF(AND(#REF!="",#REF!="",#REF!="",#REF!=""),"",SUM(#REF!,#REF!,#REF!,#REF!,#REF!))</f>
        <v>#REF!</v>
      </c>
      <c r="CV69" s="25" t="str">
        <f t="shared" si="10"/>
        <v/>
      </c>
      <c r="CW69" s="22"/>
      <c r="CX69" s="22"/>
    </row>
    <row r="70" spans="1:102" ht="24.75" customHeight="1">
      <c r="A70" s="233">
        <v>64</v>
      </c>
      <c r="B70" s="234"/>
      <c r="C70" s="235"/>
      <c r="D70" s="236"/>
      <c r="E70" s="237"/>
      <c r="F70" s="238"/>
      <c r="G70" s="238"/>
      <c r="H70" s="239"/>
      <c r="I70" s="240"/>
      <c r="J70" s="241"/>
      <c r="K70" s="242"/>
      <c r="L70" s="11"/>
      <c r="M70" s="7"/>
      <c r="N70" s="7"/>
      <c r="O70" s="7"/>
      <c r="P70" s="30"/>
      <c r="Q70" s="32"/>
      <c r="R70" s="371"/>
      <c r="S70" s="476"/>
      <c r="T70" s="477"/>
      <c r="U70" s="477"/>
      <c r="V70" s="7"/>
      <c r="W70" s="34"/>
      <c r="X70" s="32"/>
      <c r="Y70" s="371"/>
      <c r="Z70" s="11"/>
      <c r="AA70" s="7"/>
      <c r="AB70" s="7"/>
      <c r="AC70" s="7"/>
      <c r="AD70" s="30"/>
      <c r="AE70" s="32"/>
      <c r="AF70" s="7"/>
      <c r="AG70" s="478"/>
      <c r="AH70" s="32"/>
      <c r="AI70" s="32"/>
      <c r="AJ70" s="32"/>
      <c r="AK70" s="32"/>
      <c r="AL70" s="32"/>
      <c r="AM70" s="62"/>
      <c r="AN70" s="11"/>
      <c r="AO70" s="7"/>
      <c r="AP70" s="7"/>
      <c r="AQ70" s="7"/>
      <c r="AR70" s="7"/>
      <c r="AS70" s="7"/>
      <c r="AT70" s="371"/>
      <c r="AU70" s="11"/>
      <c r="AV70" s="7"/>
      <c r="AW70" s="7"/>
      <c r="AX70" s="7"/>
      <c r="AY70" s="7"/>
      <c r="AZ70" s="7"/>
      <c r="BA70" s="371"/>
      <c r="BB70" s="11"/>
      <c r="BC70" s="7"/>
      <c r="BD70" s="7"/>
      <c r="BE70" s="7"/>
      <c r="BF70" s="7"/>
      <c r="BG70" s="478"/>
      <c r="BH70" s="11"/>
      <c r="BI70" s="7"/>
      <c r="BJ70" s="7"/>
      <c r="BK70" s="7"/>
      <c r="BL70" s="11"/>
      <c r="BM70" s="7"/>
      <c r="BN70" s="7"/>
      <c r="BO70" s="7"/>
      <c r="BP70" s="371"/>
      <c r="BQ70" s="11" t="s">
        <v>210</v>
      </c>
      <c r="BR70" s="62" t="s">
        <v>210</v>
      </c>
      <c r="BS70" s="1"/>
      <c r="BT70" s="1"/>
      <c r="BU70" s="1"/>
      <c r="BV70" s="1"/>
      <c r="BW70" s="1"/>
      <c r="CI70" s="14"/>
      <c r="CJ70" s="24" t="str">
        <f t="shared" si="0"/>
        <v/>
      </c>
      <c r="CK70" s="25" t="str">
        <f t="shared" si="1"/>
        <v/>
      </c>
      <c r="CL70" s="25" t="str">
        <f t="shared" si="2"/>
        <v/>
      </c>
      <c r="CM70" s="24" t="str">
        <f t="shared" si="3"/>
        <v/>
      </c>
      <c r="CN70" s="25" t="str">
        <f t="shared" si="4"/>
        <v/>
      </c>
      <c r="CO70" s="24" t="e">
        <f>IF(AND(#REF!="",#REF!="",#REF!="",#REF!=""),"",SUM(#REF!,#REF!,#REF!,#REF!,#REF!))</f>
        <v>#REF!</v>
      </c>
      <c r="CP70" s="25" t="str">
        <f t="shared" si="5"/>
        <v/>
      </c>
      <c r="CQ70" s="24" t="str">
        <f t="shared" si="6"/>
        <v/>
      </c>
      <c r="CR70" s="25" t="str">
        <f t="shared" si="7"/>
        <v/>
      </c>
      <c r="CS70" s="24" t="str">
        <f t="shared" si="8"/>
        <v/>
      </c>
      <c r="CT70" s="25" t="str">
        <f t="shared" si="9"/>
        <v/>
      </c>
      <c r="CU70" s="24" t="e">
        <f>IF(AND(#REF!="",#REF!="",#REF!="",#REF!=""),"",SUM(#REF!,#REF!,#REF!,#REF!,#REF!))</f>
        <v>#REF!</v>
      </c>
      <c r="CV70" s="25" t="str">
        <f t="shared" si="10"/>
        <v/>
      </c>
      <c r="CW70" s="22"/>
      <c r="CX70" s="22"/>
    </row>
    <row r="71" spans="1:102" ht="24.75" customHeight="1">
      <c r="A71" s="233">
        <v>65</v>
      </c>
      <c r="B71" s="234"/>
      <c r="C71" s="235"/>
      <c r="D71" s="236"/>
      <c r="E71" s="237"/>
      <c r="F71" s="238"/>
      <c r="G71" s="238"/>
      <c r="H71" s="239"/>
      <c r="I71" s="240"/>
      <c r="J71" s="241"/>
      <c r="K71" s="242"/>
      <c r="L71" s="11"/>
      <c r="M71" s="7"/>
      <c r="N71" s="7"/>
      <c r="O71" s="7"/>
      <c r="P71" s="30"/>
      <c r="Q71" s="32"/>
      <c r="R71" s="371"/>
      <c r="S71" s="476"/>
      <c r="T71" s="477"/>
      <c r="U71" s="477"/>
      <c r="V71" s="7"/>
      <c r="W71" s="34"/>
      <c r="X71" s="32"/>
      <c r="Y71" s="371"/>
      <c r="Z71" s="11"/>
      <c r="AA71" s="7"/>
      <c r="AB71" s="7"/>
      <c r="AC71" s="7"/>
      <c r="AD71" s="30"/>
      <c r="AE71" s="32"/>
      <c r="AF71" s="7"/>
      <c r="AG71" s="478"/>
      <c r="AH71" s="32"/>
      <c r="AI71" s="32"/>
      <c r="AJ71" s="32"/>
      <c r="AK71" s="32"/>
      <c r="AL71" s="32"/>
      <c r="AM71" s="62"/>
      <c r="AN71" s="11"/>
      <c r="AO71" s="7"/>
      <c r="AP71" s="7"/>
      <c r="AQ71" s="7"/>
      <c r="AR71" s="7"/>
      <c r="AS71" s="7"/>
      <c r="AT71" s="371"/>
      <c r="AU71" s="11"/>
      <c r="AV71" s="7"/>
      <c r="AW71" s="7"/>
      <c r="AX71" s="7"/>
      <c r="AY71" s="7"/>
      <c r="AZ71" s="7"/>
      <c r="BA71" s="371"/>
      <c r="BB71" s="11"/>
      <c r="BC71" s="7"/>
      <c r="BD71" s="7"/>
      <c r="BE71" s="7"/>
      <c r="BF71" s="7"/>
      <c r="BG71" s="478"/>
      <c r="BH71" s="11"/>
      <c r="BI71" s="7"/>
      <c r="BJ71" s="7"/>
      <c r="BK71" s="7"/>
      <c r="BL71" s="11"/>
      <c r="BM71" s="7"/>
      <c r="BN71" s="7"/>
      <c r="BO71" s="7"/>
      <c r="BP71" s="371"/>
      <c r="BQ71" s="11" t="s">
        <v>210</v>
      </c>
      <c r="BR71" s="62" t="s">
        <v>210</v>
      </c>
      <c r="BS71" s="1"/>
      <c r="BT71" s="1"/>
      <c r="BU71" s="1"/>
      <c r="BV71" s="1"/>
      <c r="BW71" s="1"/>
      <c r="CI71" s="14"/>
      <c r="CJ71" s="24" t="str">
        <f t="shared" si="0"/>
        <v/>
      </c>
      <c r="CK71" s="25" t="str">
        <f t="shared" si="1"/>
        <v/>
      </c>
      <c r="CL71" s="25" t="str">
        <f t="shared" si="2"/>
        <v/>
      </c>
      <c r="CM71" s="24" t="str">
        <f t="shared" si="3"/>
        <v/>
      </c>
      <c r="CN71" s="25" t="str">
        <f t="shared" si="4"/>
        <v/>
      </c>
      <c r="CO71" s="24" t="e">
        <f>IF(AND(#REF!="",#REF!="",#REF!="",#REF!=""),"",SUM(#REF!,#REF!,#REF!,#REF!,#REF!))</f>
        <v>#REF!</v>
      </c>
      <c r="CP71" s="25" t="str">
        <f t="shared" si="5"/>
        <v/>
      </c>
      <c r="CQ71" s="24" t="str">
        <f t="shared" si="6"/>
        <v/>
      </c>
      <c r="CR71" s="25" t="str">
        <f t="shared" si="7"/>
        <v/>
      </c>
      <c r="CS71" s="24" t="str">
        <f t="shared" si="8"/>
        <v/>
      </c>
      <c r="CT71" s="25" t="str">
        <f t="shared" si="9"/>
        <v/>
      </c>
      <c r="CU71" s="24" t="e">
        <f>IF(AND(#REF!="",#REF!="",#REF!="",#REF!=""),"",SUM(#REF!,#REF!,#REF!,#REF!,#REF!))</f>
        <v>#REF!</v>
      </c>
      <c r="CV71" s="25" t="str">
        <f t="shared" si="10"/>
        <v/>
      </c>
      <c r="CW71" s="22"/>
      <c r="CX71" s="22"/>
    </row>
    <row r="72" spans="1:102" ht="24.75" customHeight="1">
      <c r="A72" s="233">
        <v>66</v>
      </c>
      <c r="B72" s="234"/>
      <c r="C72" s="235"/>
      <c r="D72" s="236"/>
      <c r="E72" s="237"/>
      <c r="F72" s="238"/>
      <c r="G72" s="238"/>
      <c r="H72" s="239"/>
      <c r="I72" s="240"/>
      <c r="J72" s="241"/>
      <c r="K72" s="242"/>
      <c r="L72" s="11"/>
      <c r="M72" s="7"/>
      <c r="N72" s="7"/>
      <c r="O72" s="7"/>
      <c r="P72" s="30"/>
      <c r="Q72" s="32"/>
      <c r="R72" s="371"/>
      <c r="S72" s="476"/>
      <c r="T72" s="477"/>
      <c r="U72" s="477"/>
      <c r="V72" s="7"/>
      <c r="W72" s="34"/>
      <c r="X72" s="32"/>
      <c r="Y72" s="371"/>
      <c r="Z72" s="11"/>
      <c r="AA72" s="7"/>
      <c r="AB72" s="7"/>
      <c r="AC72" s="7"/>
      <c r="AD72" s="30"/>
      <c r="AE72" s="32"/>
      <c r="AF72" s="7"/>
      <c r="AG72" s="478"/>
      <c r="AH72" s="32"/>
      <c r="AI72" s="32"/>
      <c r="AJ72" s="32"/>
      <c r="AK72" s="32"/>
      <c r="AL72" s="32"/>
      <c r="AM72" s="62"/>
      <c r="AN72" s="11"/>
      <c r="AO72" s="7"/>
      <c r="AP72" s="7"/>
      <c r="AQ72" s="7"/>
      <c r="AR72" s="7"/>
      <c r="AS72" s="7"/>
      <c r="AT72" s="371"/>
      <c r="AU72" s="11"/>
      <c r="AV72" s="7"/>
      <c r="AW72" s="7"/>
      <c r="AX72" s="7"/>
      <c r="AY72" s="7"/>
      <c r="AZ72" s="7"/>
      <c r="BA72" s="371"/>
      <c r="BB72" s="11"/>
      <c r="BC72" s="7"/>
      <c r="BD72" s="7"/>
      <c r="BE72" s="7"/>
      <c r="BF72" s="7"/>
      <c r="BG72" s="478"/>
      <c r="BH72" s="11"/>
      <c r="BI72" s="7"/>
      <c r="BJ72" s="7"/>
      <c r="BK72" s="7"/>
      <c r="BL72" s="11"/>
      <c r="BM72" s="7"/>
      <c r="BN72" s="7"/>
      <c r="BO72" s="7"/>
      <c r="BP72" s="371"/>
      <c r="BQ72" s="11" t="s">
        <v>210</v>
      </c>
      <c r="BR72" s="62" t="s">
        <v>210</v>
      </c>
      <c r="BS72" s="1"/>
      <c r="BT72" s="1"/>
      <c r="BU72" s="1"/>
      <c r="BV72" s="1"/>
      <c r="BW72" s="1"/>
      <c r="CI72" s="14"/>
      <c r="CJ72" s="24" t="str">
        <f t="shared" ref="CJ72:CJ135" si="11">IF(I72="","",I72)</f>
        <v/>
      </c>
      <c r="CK72" s="25" t="str">
        <f t="shared" ref="CK72:CK135" si="12">IF(AND(L72="",M72="",N72="",P72=""),"",SUM(L72,M72,N72,O72,P72))</f>
        <v/>
      </c>
      <c r="CL72" s="25" t="str">
        <f t="shared" ref="CL72:CL135" si="13">IFERROR(IF(CK72="","",ROUNDUP(CK72*20%,0)),"")</f>
        <v/>
      </c>
      <c r="CM72" s="24" t="str">
        <f t="shared" ref="CM72:CM135" si="14">IF(AND(S72="",T72="",U72="",W72=""),"",SUM(S72,T72,U72,V72,W72))</f>
        <v/>
      </c>
      <c r="CN72" s="25" t="str">
        <f t="shared" ref="CN72:CN135" si="15">IFERROR(IF(CM72="","",ROUNDUP(CM72*20%,0)),"")</f>
        <v/>
      </c>
      <c r="CO72" s="24" t="e">
        <f>IF(AND(#REF!="",#REF!="",#REF!="",#REF!=""),"",SUM(#REF!,#REF!,#REF!,#REF!,#REF!))</f>
        <v>#REF!</v>
      </c>
      <c r="CP72" s="25" t="str">
        <f t="shared" ref="CP72:CP135" si="16">IFERROR(IF(CO72="","",ROUNDUP(CO72*20%,0)),"")</f>
        <v/>
      </c>
      <c r="CQ72" s="24" t="str">
        <f t="shared" ref="CQ72:CQ135" si="17">IF(AND(Z72="",AA72="",AB72="",AD72=""),"",SUM(Z72,AA72,AB72,AC72,AD72))</f>
        <v/>
      </c>
      <c r="CR72" s="25" t="str">
        <f t="shared" ref="CR72:CR135" si="18">IFERROR(IF(CQ72="","",ROUNDUP(CQ72*20%,0)),"")</f>
        <v/>
      </c>
      <c r="CS72" s="24" t="str">
        <f t="shared" ref="CS72:CS135" si="19">IF(AND(AG72="",AH72="",AI72="",AK72=""),"",SUM(AG72,AH72,AI72,AJ72,AK72))</f>
        <v/>
      </c>
      <c r="CT72" s="25" t="str">
        <f t="shared" ref="CT72:CT135" si="20">IFERROR(IF(CS72="","",ROUNDUP(CS72*20%,0)),"")</f>
        <v/>
      </c>
      <c r="CU72" s="24" t="e">
        <f>IF(AND(#REF!="",#REF!="",#REF!="",#REF!=""),"",SUM(#REF!,#REF!,#REF!,#REF!,#REF!))</f>
        <v>#REF!</v>
      </c>
      <c r="CV72" s="25" t="str">
        <f t="shared" ref="CV72:CV135" si="21">IFERROR(IF(CU72="","",ROUNDUP(CU72*20%,0)),"")</f>
        <v/>
      </c>
      <c r="CW72" s="22"/>
      <c r="CX72" s="22"/>
    </row>
    <row r="73" spans="1:102" ht="24.75" customHeight="1">
      <c r="A73" s="233">
        <v>67</v>
      </c>
      <c r="B73" s="234"/>
      <c r="C73" s="235"/>
      <c r="D73" s="236"/>
      <c r="E73" s="237"/>
      <c r="F73" s="238"/>
      <c r="G73" s="238"/>
      <c r="H73" s="239"/>
      <c r="I73" s="240"/>
      <c r="J73" s="241"/>
      <c r="K73" s="242"/>
      <c r="L73" s="11"/>
      <c r="M73" s="7"/>
      <c r="N73" s="7"/>
      <c r="O73" s="7"/>
      <c r="P73" s="30"/>
      <c r="Q73" s="32"/>
      <c r="R73" s="371"/>
      <c r="S73" s="476"/>
      <c r="T73" s="477"/>
      <c r="U73" s="477"/>
      <c r="V73" s="7"/>
      <c r="W73" s="34"/>
      <c r="X73" s="32"/>
      <c r="Y73" s="371"/>
      <c r="Z73" s="11"/>
      <c r="AA73" s="7"/>
      <c r="AB73" s="7"/>
      <c r="AC73" s="7"/>
      <c r="AD73" s="30"/>
      <c r="AE73" s="32"/>
      <c r="AF73" s="7"/>
      <c r="AG73" s="478"/>
      <c r="AH73" s="32"/>
      <c r="AI73" s="32"/>
      <c r="AJ73" s="32"/>
      <c r="AK73" s="32"/>
      <c r="AL73" s="32"/>
      <c r="AM73" s="62"/>
      <c r="AN73" s="11"/>
      <c r="AO73" s="7"/>
      <c r="AP73" s="7"/>
      <c r="AQ73" s="7"/>
      <c r="AR73" s="7"/>
      <c r="AS73" s="7"/>
      <c r="AT73" s="371"/>
      <c r="AU73" s="11"/>
      <c r="AV73" s="7"/>
      <c r="AW73" s="7"/>
      <c r="AX73" s="7"/>
      <c r="AY73" s="7"/>
      <c r="AZ73" s="7"/>
      <c r="BA73" s="371"/>
      <c r="BB73" s="11"/>
      <c r="BC73" s="7"/>
      <c r="BD73" s="7"/>
      <c r="BE73" s="7"/>
      <c r="BF73" s="7"/>
      <c r="BG73" s="478"/>
      <c r="BH73" s="11"/>
      <c r="BI73" s="7"/>
      <c r="BJ73" s="7"/>
      <c r="BK73" s="7"/>
      <c r="BL73" s="11"/>
      <c r="BM73" s="7"/>
      <c r="BN73" s="7"/>
      <c r="BO73" s="7"/>
      <c r="BP73" s="371"/>
      <c r="BQ73" s="11" t="s">
        <v>210</v>
      </c>
      <c r="BR73" s="62" t="s">
        <v>210</v>
      </c>
      <c r="BS73" s="1"/>
      <c r="BT73" s="1"/>
      <c r="BU73" s="1"/>
      <c r="BV73" s="1"/>
      <c r="BW73" s="1"/>
      <c r="CI73" s="14"/>
      <c r="CJ73" s="24" t="str">
        <f t="shared" si="11"/>
        <v/>
      </c>
      <c r="CK73" s="25" t="str">
        <f t="shared" si="12"/>
        <v/>
      </c>
      <c r="CL73" s="25" t="str">
        <f t="shared" si="13"/>
        <v/>
      </c>
      <c r="CM73" s="24" t="str">
        <f t="shared" si="14"/>
        <v/>
      </c>
      <c r="CN73" s="25" t="str">
        <f t="shared" si="15"/>
        <v/>
      </c>
      <c r="CO73" s="24" t="e">
        <f>IF(AND(#REF!="",#REF!="",#REF!="",#REF!=""),"",SUM(#REF!,#REF!,#REF!,#REF!,#REF!))</f>
        <v>#REF!</v>
      </c>
      <c r="CP73" s="25" t="str">
        <f t="shared" si="16"/>
        <v/>
      </c>
      <c r="CQ73" s="24" t="str">
        <f t="shared" si="17"/>
        <v/>
      </c>
      <c r="CR73" s="25" t="str">
        <f t="shared" si="18"/>
        <v/>
      </c>
      <c r="CS73" s="24" t="str">
        <f t="shared" si="19"/>
        <v/>
      </c>
      <c r="CT73" s="25" t="str">
        <f t="shared" si="20"/>
        <v/>
      </c>
      <c r="CU73" s="24" t="e">
        <f>IF(AND(#REF!="",#REF!="",#REF!="",#REF!=""),"",SUM(#REF!,#REF!,#REF!,#REF!,#REF!))</f>
        <v>#REF!</v>
      </c>
      <c r="CV73" s="25" t="str">
        <f t="shared" si="21"/>
        <v/>
      </c>
      <c r="CW73" s="22"/>
      <c r="CX73" s="22"/>
    </row>
    <row r="74" spans="1:102" ht="24.75" customHeight="1">
      <c r="A74" s="233">
        <v>68</v>
      </c>
      <c r="B74" s="234"/>
      <c r="C74" s="235"/>
      <c r="D74" s="236"/>
      <c r="E74" s="237"/>
      <c r="F74" s="238"/>
      <c r="G74" s="238"/>
      <c r="H74" s="239"/>
      <c r="I74" s="240"/>
      <c r="J74" s="241"/>
      <c r="K74" s="242"/>
      <c r="L74" s="11"/>
      <c r="M74" s="7"/>
      <c r="N74" s="7"/>
      <c r="O74" s="7"/>
      <c r="P74" s="30"/>
      <c r="Q74" s="32"/>
      <c r="R74" s="371"/>
      <c r="S74" s="476"/>
      <c r="T74" s="477"/>
      <c r="U74" s="477"/>
      <c r="V74" s="7"/>
      <c r="W74" s="34"/>
      <c r="X74" s="32"/>
      <c r="Y74" s="371"/>
      <c r="Z74" s="11"/>
      <c r="AA74" s="7"/>
      <c r="AB74" s="7"/>
      <c r="AC74" s="7"/>
      <c r="AD74" s="30"/>
      <c r="AE74" s="32"/>
      <c r="AF74" s="7"/>
      <c r="AG74" s="478"/>
      <c r="AH74" s="32"/>
      <c r="AI74" s="32"/>
      <c r="AJ74" s="32"/>
      <c r="AK74" s="32"/>
      <c r="AL74" s="32"/>
      <c r="AM74" s="62"/>
      <c r="AN74" s="11"/>
      <c r="AO74" s="7"/>
      <c r="AP74" s="7"/>
      <c r="AQ74" s="7"/>
      <c r="AR74" s="7"/>
      <c r="AS74" s="7"/>
      <c r="AT74" s="371"/>
      <c r="AU74" s="11"/>
      <c r="AV74" s="7"/>
      <c r="AW74" s="7"/>
      <c r="AX74" s="7"/>
      <c r="AY74" s="7"/>
      <c r="AZ74" s="7"/>
      <c r="BA74" s="371"/>
      <c r="BB74" s="11"/>
      <c r="BC74" s="7"/>
      <c r="BD74" s="7"/>
      <c r="BE74" s="7"/>
      <c r="BF74" s="7"/>
      <c r="BG74" s="478"/>
      <c r="BH74" s="11"/>
      <c r="BI74" s="7"/>
      <c r="BJ74" s="7"/>
      <c r="BK74" s="7"/>
      <c r="BL74" s="11"/>
      <c r="BM74" s="7"/>
      <c r="BN74" s="7"/>
      <c r="BO74" s="7"/>
      <c r="BP74" s="371"/>
      <c r="BQ74" s="11" t="s">
        <v>210</v>
      </c>
      <c r="BR74" s="62" t="s">
        <v>210</v>
      </c>
      <c r="BS74" s="1"/>
      <c r="BT74" s="1"/>
      <c r="BU74" s="1"/>
      <c r="BV74" s="1"/>
      <c r="BW74" s="1"/>
      <c r="CI74" s="14"/>
      <c r="CJ74" s="24" t="str">
        <f t="shared" si="11"/>
        <v/>
      </c>
      <c r="CK74" s="25" t="str">
        <f t="shared" si="12"/>
        <v/>
      </c>
      <c r="CL74" s="25" t="str">
        <f t="shared" si="13"/>
        <v/>
      </c>
      <c r="CM74" s="24" t="str">
        <f t="shared" si="14"/>
        <v/>
      </c>
      <c r="CN74" s="25" t="str">
        <f t="shared" si="15"/>
        <v/>
      </c>
      <c r="CO74" s="24" t="e">
        <f>IF(AND(#REF!="",#REF!="",#REF!="",#REF!=""),"",SUM(#REF!,#REF!,#REF!,#REF!,#REF!))</f>
        <v>#REF!</v>
      </c>
      <c r="CP74" s="25" t="str">
        <f t="shared" si="16"/>
        <v/>
      </c>
      <c r="CQ74" s="24" t="str">
        <f t="shared" si="17"/>
        <v/>
      </c>
      <c r="CR74" s="25" t="str">
        <f t="shared" si="18"/>
        <v/>
      </c>
      <c r="CS74" s="24" t="str">
        <f t="shared" si="19"/>
        <v/>
      </c>
      <c r="CT74" s="25" t="str">
        <f t="shared" si="20"/>
        <v/>
      </c>
      <c r="CU74" s="24" t="e">
        <f>IF(AND(#REF!="",#REF!="",#REF!="",#REF!=""),"",SUM(#REF!,#REF!,#REF!,#REF!,#REF!))</f>
        <v>#REF!</v>
      </c>
      <c r="CV74" s="25" t="str">
        <f t="shared" si="21"/>
        <v/>
      </c>
      <c r="CW74" s="22"/>
      <c r="CX74" s="22"/>
    </row>
    <row r="75" spans="1:102" ht="24.75" customHeight="1">
      <c r="A75" s="233">
        <v>69</v>
      </c>
      <c r="B75" s="234"/>
      <c r="C75" s="235"/>
      <c r="D75" s="236"/>
      <c r="E75" s="237"/>
      <c r="F75" s="238"/>
      <c r="G75" s="238"/>
      <c r="H75" s="239"/>
      <c r="I75" s="240"/>
      <c r="J75" s="241"/>
      <c r="K75" s="242"/>
      <c r="L75" s="11"/>
      <c r="M75" s="7"/>
      <c r="N75" s="7"/>
      <c r="O75" s="7"/>
      <c r="P75" s="30"/>
      <c r="Q75" s="32"/>
      <c r="R75" s="371"/>
      <c r="S75" s="476"/>
      <c r="T75" s="477"/>
      <c r="U75" s="477"/>
      <c r="V75" s="7"/>
      <c r="W75" s="34"/>
      <c r="X75" s="32"/>
      <c r="Y75" s="371"/>
      <c r="Z75" s="11"/>
      <c r="AA75" s="7"/>
      <c r="AB75" s="7"/>
      <c r="AC75" s="7"/>
      <c r="AD75" s="30"/>
      <c r="AE75" s="32"/>
      <c r="AF75" s="7"/>
      <c r="AG75" s="478"/>
      <c r="AH75" s="32"/>
      <c r="AI75" s="32"/>
      <c r="AJ75" s="32"/>
      <c r="AK75" s="32"/>
      <c r="AL75" s="32"/>
      <c r="AM75" s="62"/>
      <c r="AN75" s="11"/>
      <c r="AO75" s="7"/>
      <c r="AP75" s="7"/>
      <c r="AQ75" s="7"/>
      <c r="AR75" s="7"/>
      <c r="AS75" s="7"/>
      <c r="AT75" s="371"/>
      <c r="AU75" s="11"/>
      <c r="AV75" s="7"/>
      <c r="AW75" s="7"/>
      <c r="AX75" s="7"/>
      <c r="AY75" s="7"/>
      <c r="AZ75" s="7"/>
      <c r="BA75" s="371"/>
      <c r="BB75" s="11"/>
      <c r="BC75" s="7"/>
      <c r="BD75" s="7"/>
      <c r="BE75" s="7"/>
      <c r="BF75" s="7"/>
      <c r="BG75" s="478"/>
      <c r="BH75" s="11"/>
      <c r="BI75" s="7"/>
      <c r="BJ75" s="7"/>
      <c r="BK75" s="7"/>
      <c r="BL75" s="11"/>
      <c r="BM75" s="7"/>
      <c r="BN75" s="7"/>
      <c r="BO75" s="7"/>
      <c r="BP75" s="371"/>
      <c r="BQ75" s="11" t="s">
        <v>210</v>
      </c>
      <c r="BR75" s="62" t="s">
        <v>210</v>
      </c>
      <c r="BS75" s="1"/>
      <c r="BT75" s="1"/>
      <c r="BU75" s="1"/>
      <c r="BV75" s="1"/>
      <c r="BW75" s="1"/>
      <c r="CI75" s="14"/>
      <c r="CJ75" s="24" t="str">
        <f t="shared" si="11"/>
        <v/>
      </c>
      <c r="CK75" s="25" t="str">
        <f t="shared" si="12"/>
        <v/>
      </c>
      <c r="CL75" s="25" t="str">
        <f t="shared" si="13"/>
        <v/>
      </c>
      <c r="CM75" s="24" t="str">
        <f t="shared" si="14"/>
        <v/>
      </c>
      <c r="CN75" s="25" t="str">
        <f t="shared" si="15"/>
        <v/>
      </c>
      <c r="CO75" s="24" t="e">
        <f>IF(AND(#REF!="",#REF!="",#REF!="",#REF!=""),"",SUM(#REF!,#REF!,#REF!,#REF!,#REF!))</f>
        <v>#REF!</v>
      </c>
      <c r="CP75" s="25" t="str">
        <f t="shared" si="16"/>
        <v/>
      </c>
      <c r="CQ75" s="24" t="str">
        <f t="shared" si="17"/>
        <v/>
      </c>
      <c r="CR75" s="25" t="str">
        <f t="shared" si="18"/>
        <v/>
      </c>
      <c r="CS75" s="24" t="str">
        <f t="shared" si="19"/>
        <v/>
      </c>
      <c r="CT75" s="25" t="str">
        <f t="shared" si="20"/>
        <v/>
      </c>
      <c r="CU75" s="24" t="e">
        <f>IF(AND(#REF!="",#REF!="",#REF!="",#REF!=""),"",SUM(#REF!,#REF!,#REF!,#REF!,#REF!))</f>
        <v>#REF!</v>
      </c>
      <c r="CV75" s="25" t="str">
        <f t="shared" si="21"/>
        <v/>
      </c>
      <c r="CW75" s="22"/>
      <c r="CX75" s="22"/>
    </row>
    <row r="76" spans="1:102" ht="24.75" customHeight="1">
      <c r="A76" s="233">
        <v>70</v>
      </c>
      <c r="B76" s="234"/>
      <c r="C76" s="235"/>
      <c r="D76" s="236"/>
      <c r="E76" s="237"/>
      <c r="F76" s="238"/>
      <c r="G76" s="238"/>
      <c r="H76" s="239"/>
      <c r="I76" s="240"/>
      <c r="J76" s="241"/>
      <c r="K76" s="242"/>
      <c r="L76" s="11"/>
      <c r="M76" s="7"/>
      <c r="N76" s="7"/>
      <c r="O76" s="7"/>
      <c r="P76" s="30"/>
      <c r="Q76" s="32"/>
      <c r="R76" s="371"/>
      <c r="S76" s="476"/>
      <c r="T76" s="477"/>
      <c r="U76" s="477"/>
      <c r="V76" s="7"/>
      <c r="W76" s="34"/>
      <c r="X76" s="32"/>
      <c r="Y76" s="371"/>
      <c r="Z76" s="11"/>
      <c r="AA76" s="7"/>
      <c r="AB76" s="7"/>
      <c r="AC76" s="7"/>
      <c r="AD76" s="30"/>
      <c r="AE76" s="32"/>
      <c r="AF76" s="7"/>
      <c r="AG76" s="478"/>
      <c r="AH76" s="32"/>
      <c r="AI76" s="32"/>
      <c r="AJ76" s="32"/>
      <c r="AK76" s="32"/>
      <c r="AL76" s="32"/>
      <c r="AM76" s="62"/>
      <c r="AN76" s="11"/>
      <c r="AO76" s="7"/>
      <c r="AP76" s="7"/>
      <c r="AQ76" s="7"/>
      <c r="AR76" s="7"/>
      <c r="AS76" s="7"/>
      <c r="AT76" s="371"/>
      <c r="AU76" s="11"/>
      <c r="AV76" s="7"/>
      <c r="AW76" s="7"/>
      <c r="AX76" s="7"/>
      <c r="AY76" s="7"/>
      <c r="AZ76" s="7"/>
      <c r="BA76" s="371"/>
      <c r="BB76" s="11"/>
      <c r="BC76" s="7"/>
      <c r="BD76" s="7"/>
      <c r="BE76" s="7"/>
      <c r="BF76" s="7"/>
      <c r="BG76" s="478"/>
      <c r="BH76" s="11"/>
      <c r="BI76" s="7"/>
      <c r="BJ76" s="7"/>
      <c r="BK76" s="7"/>
      <c r="BL76" s="11"/>
      <c r="BM76" s="7"/>
      <c r="BN76" s="7"/>
      <c r="BO76" s="7"/>
      <c r="BP76" s="371"/>
      <c r="BQ76" s="11" t="s">
        <v>210</v>
      </c>
      <c r="BR76" s="62" t="s">
        <v>210</v>
      </c>
      <c r="BS76" s="1"/>
      <c r="BT76" s="1"/>
      <c r="BU76" s="1"/>
      <c r="BV76" s="1"/>
      <c r="BW76" s="1"/>
      <c r="CI76" s="14"/>
      <c r="CJ76" s="24" t="str">
        <f t="shared" si="11"/>
        <v/>
      </c>
      <c r="CK76" s="25" t="str">
        <f t="shared" si="12"/>
        <v/>
      </c>
      <c r="CL76" s="25" t="str">
        <f t="shared" si="13"/>
        <v/>
      </c>
      <c r="CM76" s="24" t="str">
        <f t="shared" si="14"/>
        <v/>
      </c>
      <c r="CN76" s="25" t="str">
        <f t="shared" si="15"/>
        <v/>
      </c>
      <c r="CO76" s="24" t="e">
        <f>IF(AND(#REF!="",#REF!="",#REF!="",#REF!=""),"",SUM(#REF!,#REF!,#REF!,#REF!,#REF!))</f>
        <v>#REF!</v>
      </c>
      <c r="CP76" s="25" t="str">
        <f t="shared" si="16"/>
        <v/>
      </c>
      <c r="CQ76" s="24" t="str">
        <f t="shared" si="17"/>
        <v/>
      </c>
      <c r="CR76" s="25" t="str">
        <f t="shared" si="18"/>
        <v/>
      </c>
      <c r="CS76" s="24" t="str">
        <f t="shared" si="19"/>
        <v/>
      </c>
      <c r="CT76" s="25" t="str">
        <f t="shared" si="20"/>
        <v/>
      </c>
      <c r="CU76" s="24" t="e">
        <f>IF(AND(#REF!="",#REF!="",#REF!="",#REF!=""),"",SUM(#REF!,#REF!,#REF!,#REF!,#REF!))</f>
        <v>#REF!</v>
      </c>
      <c r="CV76" s="25" t="str">
        <f t="shared" si="21"/>
        <v/>
      </c>
      <c r="CW76" s="22"/>
      <c r="CX76" s="22"/>
    </row>
    <row r="77" spans="1:102" ht="24.75" customHeight="1">
      <c r="A77" s="233">
        <v>71</v>
      </c>
      <c r="B77" s="234"/>
      <c r="C77" s="235"/>
      <c r="D77" s="236"/>
      <c r="E77" s="237"/>
      <c r="F77" s="238"/>
      <c r="G77" s="238"/>
      <c r="H77" s="239"/>
      <c r="I77" s="240"/>
      <c r="J77" s="241"/>
      <c r="K77" s="242"/>
      <c r="L77" s="11"/>
      <c r="M77" s="7"/>
      <c r="N77" s="7"/>
      <c r="O77" s="7"/>
      <c r="P77" s="30"/>
      <c r="Q77" s="32"/>
      <c r="R77" s="371"/>
      <c r="S77" s="476"/>
      <c r="T77" s="477"/>
      <c r="U77" s="477"/>
      <c r="V77" s="7"/>
      <c r="W77" s="34"/>
      <c r="X77" s="32"/>
      <c r="Y77" s="371"/>
      <c r="Z77" s="11"/>
      <c r="AA77" s="7"/>
      <c r="AB77" s="7"/>
      <c r="AC77" s="7"/>
      <c r="AD77" s="30"/>
      <c r="AE77" s="32"/>
      <c r="AF77" s="7"/>
      <c r="AG77" s="478"/>
      <c r="AH77" s="32"/>
      <c r="AI77" s="32"/>
      <c r="AJ77" s="32"/>
      <c r="AK77" s="32"/>
      <c r="AL77" s="32"/>
      <c r="AM77" s="62"/>
      <c r="AN77" s="11"/>
      <c r="AO77" s="7"/>
      <c r="AP77" s="7"/>
      <c r="AQ77" s="7"/>
      <c r="AR77" s="7"/>
      <c r="AS77" s="7"/>
      <c r="AT77" s="371"/>
      <c r="AU77" s="11"/>
      <c r="AV77" s="7"/>
      <c r="AW77" s="7"/>
      <c r="AX77" s="7"/>
      <c r="AY77" s="7"/>
      <c r="AZ77" s="7"/>
      <c r="BA77" s="371"/>
      <c r="BB77" s="11"/>
      <c r="BC77" s="7"/>
      <c r="BD77" s="7"/>
      <c r="BE77" s="7"/>
      <c r="BF77" s="7"/>
      <c r="BG77" s="478"/>
      <c r="BH77" s="11"/>
      <c r="BI77" s="7"/>
      <c r="BJ77" s="7"/>
      <c r="BK77" s="7"/>
      <c r="BL77" s="11"/>
      <c r="BM77" s="7"/>
      <c r="BN77" s="7"/>
      <c r="BO77" s="7"/>
      <c r="BP77" s="371"/>
      <c r="BQ77" s="11" t="s">
        <v>210</v>
      </c>
      <c r="BR77" s="62" t="s">
        <v>210</v>
      </c>
      <c r="BS77" s="1"/>
      <c r="BT77" s="1"/>
      <c r="BU77" s="1"/>
      <c r="BV77" s="1"/>
      <c r="BW77" s="1"/>
      <c r="CI77" s="14"/>
      <c r="CJ77" s="24" t="str">
        <f t="shared" si="11"/>
        <v/>
      </c>
      <c r="CK77" s="25" t="str">
        <f t="shared" si="12"/>
        <v/>
      </c>
      <c r="CL77" s="25" t="str">
        <f t="shared" si="13"/>
        <v/>
      </c>
      <c r="CM77" s="24" t="str">
        <f t="shared" si="14"/>
        <v/>
      </c>
      <c r="CN77" s="25" t="str">
        <f t="shared" si="15"/>
        <v/>
      </c>
      <c r="CO77" s="24" t="e">
        <f>IF(AND(#REF!="",#REF!="",#REF!="",#REF!=""),"",SUM(#REF!,#REF!,#REF!,#REF!,#REF!))</f>
        <v>#REF!</v>
      </c>
      <c r="CP77" s="25" t="str">
        <f t="shared" si="16"/>
        <v/>
      </c>
      <c r="CQ77" s="24" t="str">
        <f t="shared" si="17"/>
        <v/>
      </c>
      <c r="CR77" s="25" t="str">
        <f t="shared" si="18"/>
        <v/>
      </c>
      <c r="CS77" s="24" t="str">
        <f t="shared" si="19"/>
        <v/>
      </c>
      <c r="CT77" s="25" t="str">
        <f t="shared" si="20"/>
        <v/>
      </c>
      <c r="CU77" s="24" t="e">
        <f>IF(AND(#REF!="",#REF!="",#REF!="",#REF!=""),"",SUM(#REF!,#REF!,#REF!,#REF!,#REF!))</f>
        <v>#REF!</v>
      </c>
      <c r="CV77" s="25" t="str">
        <f t="shared" si="21"/>
        <v/>
      </c>
      <c r="CW77" s="22"/>
      <c r="CX77" s="22"/>
    </row>
    <row r="78" spans="1:102" ht="24.75" customHeight="1">
      <c r="A78" s="233">
        <v>72</v>
      </c>
      <c r="B78" s="234"/>
      <c r="C78" s="235"/>
      <c r="D78" s="236"/>
      <c r="E78" s="237"/>
      <c r="F78" s="238"/>
      <c r="G78" s="238"/>
      <c r="H78" s="239"/>
      <c r="I78" s="240"/>
      <c r="J78" s="241"/>
      <c r="K78" s="242"/>
      <c r="L78" s="11"/>
      <c r="M78" s="7"/>
      <c r="N78" s="7"/>
      <c r="O78" s="7"/>
      <c r="P78" s="30"/>
      <c r="Q78" s="32"/>
      <c r="R78" s="371"/>
      <c r="S78" s="476"/>
      <c r="T78" s="477"/>
      <c r="U78" s="477"/>
      <c r="V78" s="7"/>
      <c r="W78" s="34"/>
      <c r="X78" s="32"/>
      <c r="Y78" s="371"/>
      <c r="Z78" s="11"/>
      <c r="AA78" s="7"/>
      <c r="AB78" s="7"/>
      <c r="AC78" s="7"/>
      <c r="AD78" s="30"/>
      <c r="AE78" s="32"/>
      <c r="AF78" s="7"/>
      <c r="AG78" s="478"/>
      <c r="AH78" s="32"/>
      <c r="AI78" s="32"/>
      <c r="AJ78" s="32"/>
      <c r="AK78" s="32"/>
      <c r="AL78" s="32"/>
      <c r="AM78" s="62"/>
      <c r="AN78" s="11"/>
      <c r="AO78" s="7"/>
      <c r="AP78" s="7"/>
      <c r="AQ78" s="7"/>
      <c r="AR78" s="7"/>
      <c r="AS78" s="7"/>
      <c r="AT78" s="371"/>
      <c r="AU78" s="11"/>
      <c r="AV78" s="7"/>
      <c r="AW78" s="7"/>
      <c r="AX78" s="7"/>
      <c r="AY78" s="7"/>
      <c r="AZ78" s="7"/>
      <c r="BA78" s="371"/>
      <c r="BB78" s="11"/>
      <c r="BC78" s="7"/>
      <c r="BD78" s="7"/>
      <c r="BE78" s="7"/>
      <c r="BF78" s="7"/>
      <c r="BG78" s="478"/>
      <c r="BH78" s="11"/>
      <c r="BI78" s="7"/>
      <c r="BJ78" s="7"/>
      <c r="BK78" s="7"/>
      <c r="BL78" s="11"/>
      <c r="BM78" s="7"/>
      <c r="BN78" s="7"/>
      <c r="BO78" s="7"/>
      <c r="BP78" s="371"/>
      <c r="BQ78" s="11" t="s">
        <v>210</v>
      </c>
      <c r="BR78" s="62" t="s">
        <v>210</v>
      </c>
      <c r="BS78" s="1"/>
      <c r="BT78" s="1"/>
      <c r="BU78" s="1"/>
      <c r="BV78" s="1"/>
      <c r="BW78" s="1"/>
      <c r="CI78" s="14"/>
      <c r="CJ78" s="24" t="str">
        <f t="shared" si="11"/>
        <v/>
      </c>
      <c r="CK78" s="25" t="str">
        <f t="shared" si="12"/>
        <v/>
      </c>
      <c r="CL78" s="25" t="str">
        <f t="shared" si="13"/>
        <v/>
      </c>
      <c r="CM78" s="24" t="str">
        <f t="shared" si="14"/>
        <v/>
      </c>
      <c r="CN78" s="25" t="str">
        <f t="shared" si="15"/>
        <v/>
      </c>
      <c r="CO78" s="24" t="e">
        <f>IF(AND(#REF!="",#REF!="",#REF!="",#REF!=""),"",SUM(#REF!,#REF!,#REF!,#REF!,#REF!))</f>
        <v>#REF!</v>
      </c>
      <c r="CP78" s="25" t="str">
        <f t="shared" si="16"/>
        <v/>
      </c>
      <c r="CQ78" s="24" t="str">
        <f t="shared" si="17"/>
        <v/>
      </c>
      <c r="CR78" s="25" t="str">
        <f t="shared" si="18"/>
        <v/>
      </c>
      <c r="CS78" s="24" t="str">
        <f t="shared" si="19"/>
        <v/>
      </c>
      <c r="CT78" s="25" t="str">
        <f t="shared" si="20"/>
        <v/>
      </c>
      <c r="CU78" s="24" t="e">
        <f>IF(AND(#REF!="",#REF!="",#REF!="",#REF!=""),"",SUM(#REF!,#REF!,#REF!,#REF!,#REF!))</f>
        <v>#REF!</v>
      </c>
      <c r="CV78" s="25" t="str">
        <f t="shared" si="21"/>
        <v/>
      </c>
      <c r="CW78" s="22"/>
      <c r="CX78" s="22"/>
    </row>
    <row r="79" spans="1:102" ht="24.75" customHeight="1">
      <c r="A79" s="233">
        <v>73</v>
      </c>
      <c r="B79" s="234"/>
      <c r="C79" s="235"/>
      <c r="D79" s="236"/>
      <c r="E79" s="237"/>
      <c r="F79" s="238"/>
      <c r="G79" s="238"/>
      <c r="H79" s="239"/>
      <c r="I79" s="240"/>
      <c r="J79" s="241"/>
      <c r="K79" s="242"/>
      <c r="L79" s="11"/>
      <c r="M79" s="7"/>
      <c r="N79" s="7"/>
      <c r="O79" s="7"/>
      <c r="P79" s="30"/>
      <c r="Q79" s="32"/>
      <c r="R79" s="371"/>
      <c r="S79" s="476"/>
      <c r="T79" s="477"/>
      <c r="U79" s="477"/>
      <c r="V79" s="7"/>
      <c r="W79" s="34"/>
      <c r="X79" s="32"/>
      <c r="Y79" s="371"/>
      <c r="Z79" s="11"/>
      <c r="AA79" s="7"/>
      <c r="AB79" s="7"/>
      <c r="AC79" s="7"/>
      <c r="AD79" s="30"/>
      <c r="AE79" s="32"/>
      <c r="AF79" s="7"/>
      <c r="AG79" s="478"/>
      <c r="AH79" s="32"/>
      <c r="AI79" s="32"/>
      <c r="AJ79" s="32"/>
      <c r="AK79" s="32"/>
      <c r="AL79" s="32"/>
      <c r="AM79" s="62"/>
      <c r="AN79" s="11"/>
      <c r="AO79" s="7"/>
      <c r="AP79" s="7"/>
      <c r="AQ79" s="7"/>
      <c r="AR79" s="7"/>
      <c r="AS79" s="7"/>
      <c r="AT79" s="371"/>
      <c r="AU79" s="11"/>
      <c r="AV79" s="7"/>
      <c r="AW79" s="7"/>
      <c r="AX79" s="7"/>
      <c r="AY79" s="7"/>
      <c r="AZ79" s="7"/>
      <c r="BA79" s="371"/>
      <c r="BB79" s="11"/>
      <c r="BC79" s="7"/>
      <c r="BD79" s="7"/>
      <c r="BE79" s="7"/>
      <c r="BF79" s="7"/>
      <c r="BG79" s="478"/>
      <c r="BH79" s="11"/>
      <c r="BI79" s="7"/>
      <c r="BJ79" s="7"/>
      <c r="BK79" s="7"/>
      <c r="BL79" s="11"/>
      <c r="BM79" s="7"/>
      <c r="BN79" s="7"/>
      <c r="BO79" s="7"/>
      <c r="BP79" s="371"/>
      <c r="BQ79" s="11" t="s">
        <v>210</v>
      </c>
      <c r="BR79" s="62" t="s">
        <v>210</v>
      </c>
      <c r="BS79" s="1"/>
      <c r="BT79" s="1"/>
      <c r="BU79" s="1"/>
      <c r="BV79" s="1"/>
      <c r="BW79" s="1"/>
      <c r="CI79" s="14"/>
      <c r="CJ79" s="24" t="str">
        <f t="shared" si="11"/>
        <v/>
      </c>
      <c r="CK79" s="25" t="str">
        <f t="shared" si="12"/>
        <v/>
      </c>
      <c r="CL79" s="25" t="str">
        <f t="shared" si="13"/>
        <v/>
      </c>
      <c r="CM79" s="24" t="str">
        <f t="shared" si="14"/>
        <v/>
      </c>
      <c r="CN79" s="25" t="str">
        <f t="shared" si="15"/>
        <v/>
      </c>
      <c r="CO79" s="24" t="e">
        <f>IF(AND(#REF!="",#REF!="",#REF!="",#REF!=""),"",SUM(#REF!,#REF!,#REF!,#REF!,#REF!))</f>
        <v>#REF!</v>
      </c>
      <c r="CP79" s="25" t="str">
        <f t="shared" si="16"/>
        <v/>
      </c>
      <c r="CQ79" s="24" t="str">
        <f t="shared" si="17"/>
        <v/>
      </c>
      <c r="CR79" s="25" t="str">
        <f t="shared" si="18"/>
        <v/>
      </c>
      <c r="CS79" s="24" t="str">
        <f t="shared" si="19"/>
        <v/>
      </c>
      <c r="CT79" s="25" t="str">
        <f t="shared" si="20"/>
        <v/>
      </c>
      <c r="CU79" s="24" t="e">
        <f>IF(AND(#REF!="",#REF!="",#REF!="",#REF!=""),"",SUM(#REF!,#REF!,#REF!,#REF!,#REF!))</f>
        <v>#REF!</v>
      </c>
      <c r="CV79" s="25" t="str">
        <f t="shared" si="21"/>
        <v/>
      </c>
      <c r="CW79" s="22"/>
      <c r="CX79" s="22"/>
    </row>
    <row r="80" spans="1:102" ht="24.75" customHeight="1">
      <c r="A80" s="233">
        <v>74</v>
      </c>
      <c r="B80" s="234"/>
      <c r="C80" s="235"/>
      <c r="D80" s="236"/>
      <c r="E80" s="237"/>
      <c r="F80" s="238"/>
      <c r="G80" s="238"/>
      <c r="H80" s="239"/>
      <c r="I80" s="240"/>
      <c r="J80" s="241"/>
      <c r="K80" s="242"/>
      <c r="L80" s="11"/>
      <c r="M80" s="7"/>
      <c r="N80" s="7"/>
      <c r="O80" s="7"/>
      <c r="P80" s="30"/>
      <c r="Q80" s="32"/>
      <c r="R80" s="371"/>
      <c r="S80" s="476"/>
      <c r="T80" s="477"/>
      <c r="U80" s="477"/>
      <c r="V80" s="7"/>
      <c r="W80" s="34"/>
      <c r="X80" s="32"/>
      <c r="Y80" s="371"/>
      <c r="Z80" s="11"/>
      <c r="AA80" s="7"/>
      <c r="AB80" s="7"/>
      <c r="AC80" s="7"/>
      <c r="AD80" s="30"/>
      <c r="AE80" s="32"/>
      <c r="AF80" s="7"/>
      <c r="AG80" s="478"/>
      <c r="AH80" s="32"/>
      <c r="AI80" s="32"/>
      <c r="AJ80" s="32"/>
      <c r="AK80" s="32"/>
      <c r="AL80" s="32"/>
      <c r="AM80" s="62"/>
      <c r="AN80" s="11"/>
      <c r="AO80" s="7"/>
      <c r="AP80" s="7"/>
      <c r="AQ80" s="7"/>
      <c r="AR80" s="7"/>
      <c r="AS80" s="7"/>
      <c r="AT80" s="371"/>
      <c r="AU80" s="11"/>
      <c r="AV80" s="7"/>
      <c r="AW80" s="7"/>
      <c r="AX80" s="7"/>
      <c r="AY80" s="7"/>
      <c r="AZ80" s="7"/>
      <c r="BA80" s="371"/>
      <c r="BB80" s="11"/>
      <c r="BC80" s="7"/>
      <c r="BD80" s="7"/>
      <c r="BE80" s="7"/>
      <c r="BF80" s="7"/>
      <c r="BG80" s="478"/>
      <c r="BH80" s="11"/>
      <c r="BI80" s="7"/>
      <c r="BJ80" s="7"/>
      <c r="BK80" s="7"/>
      <c r="BL80" s="11"/>
      <c r="BM80" s="7"/>
      <c r="BN80" s="7"/>
      <c r="BO80" s="7"/>
      <c r="BP80" s="371"/>
      <c r="BQ80" s="11" t="s">
        <v>210</v>
      </c>
      <c r="BR80" s="62" t="s">
        <v>210</v>
      </c>
      <c r="BS80" s="1"/>
      <c r="BT80" s="1"/>
      <c r="BU80" s="1"/>
      <c r="BV80" s="1"/>
      <c r="BW80" s="1"/>
      <c r="CI80" s="14"/>
      <c r="CJ80" s="24" t="str">
        <f t="shared" si="11"/>
        <v/>
      </c>
      <c r="CK80" s="25" t="str">
        <f t="shared" si="12"/>
        <v/>
      </c>
      <c r="CL80" s="25" t="str">
        <f t="shared" si="13"/>
        <v/>
      </c>
      <c r="CM80" s="24" t="str">
        <f t="shared" si="14"/>
        <v/>
      </c>
      <c r="CN80" s="25" t="str">
        <f t="shared" si="15"/>
        <v/>
      </c>
      <c r="CO80" s="24" t="e">
        <f>IF(AND(#REF!="",#REF!="",#REF!="",#REF!=""),"",SUM(#REF!,#REF!,#REF!,#REF!,#REF!))</f>
        <v>#REF!</v>
      </c>
      <c r="CP80" s="25" t="str">
        <f t="shared" si="16"/>
        <v/>
      </c>
      <c r="CQ80" s="24" t="str">
        <f t="shared" si="17"/>
        <v/>
      </c>
      <c r="CR80" s="25" t="str">
        <f t="shared" si="18"/>
        <v/>
      </c>
      <c r="CS80" s="24" t="str">
        <f t="shared" si="19"/>
        <v/>
      </c>
      <c r="CT80" s="25" t="str">
        <f t="shared" si="20"/>
        <v/>
      </c>
      <c r="CU80" s="24" t="e">
        <f>IF(AND(#REF!="",#REF!="",#REF!="",#REF!=""),"",SUM(#REF!,#REF!,#REF!,#REF!,#REF!))</f>
        <v>#REF!</v>
      </c>
      <c r="CV80" s="25" t="str">
        <f t="shared" si="21"/>
        <v/>
      </c>
      <c r="CW80" s="22"/>
      <c r="CX80" s="22"/>
    </row>
    <row r="81" spans="1:102" ht="24.75" customHeight="1">
      <c r="A81" s="233">
        <v>75</v>
      </c>
      <c r="B81" s="234"/>
      <c r="C81" s="235"/>
      <c r="D81" s="236"/>
      <c r="E81" s="237"/>
      <c r="F81" s="238"/>
      <c r="G81" s="238"/>
      <c r="H81" s="239"/>
      <c r="I81" s="240"/>
      <c r="J81" s="241"/>
      <c r="K81" s="242"/>
      <c r="L81" s="11"/>
      <c r="M81" s="7"/>
      <c r="N81" s="7"/>
      <c r="O81" s="7"/>
      <c r="P81" s="30"/>
      <c r="Q81" s="32"/>
      <c r="R81" s="371"/>
      <c r="S81" s="476"/>
      <c r="T81" s="477"/>
      <c r="U81" s="477"/>
      <c r="V81" s="7"/>
      <c r="W81" s="34"/>
      <c r="X81" s="32"/>
      <c r="Y81" s="371"/>
      <c r="Z81" s="11"/>
      <c r="AA81" s="7"/>
      <c r="AB81" s="7"/>
      <c r="AC81" s="7"/>
      <c r="AD81" s="30"/>
      <c r="AE81" s="32"/>
      <c r="AF81" s="7"/>
      <c r="AG81" s="478"/>
      <c r="AH81" s="32"/>
      <c r="AI81" s="32"/>
      <c r="AJ81" s="32"/>
      <c r="AK81" s="32"/>
      <c r="AL81" s="32"/>
      <c r="AM81" s="62"/>
      <c r="AN81" s="11"/>
      <c r="AO81" s="7"/>
      <c r="AP81" s="7"/>
      <c r="AQ81" s="7"/>
      <c r="AR81" s="7"/>
      <c r="AS81" s="7"/>
      <c r="AT81" s="371"/>
      <c r="AU81" s="11"/>
      <c r="AV81" s="7"/>
      <c r="AW81" s="7"/>
      <c r="AX81" s="7"/>
      <c r="AY81" s="7"/>
      <c r="AZ81" s="7"/>
      <c r="BA81" s="371"/>
      <c r="BB81" s="11"/>
      <c r="BC81" s="7"/>
      <c r="BD81" s="7"/>
      <c r="BE81" s="7"/>
      <c r="BF81" s="7"/>
      <c r="BG81" s="478"/>
      <c r="BH81" s="11"/>
      <c r="BI81" s="7"/>
      <c r="BJ81" s="7"/>
      <c r="BK81" s="7"/>
      <c r="BL81" s="11"/>
      <c r="BM81" s="7"/>
      <c r="BN81" s="7"/>
      <c r="BO81" s="7"/>
      <c r="BP81" s="371"/>
      <c r="BQ81" s="11" t="s">
        <v>210</v>
      </c>
      <c r="BR81" s="62" t="s">
        <v>210</v>
      </c>
      <c r="BS81" s="1"/>
      <c r="BT81" s="1"/>
      <c r="BU81" s="1"/>
      <c r="BV81" s="1"/>
      <c r="BW81" s="1"/>
      <c r="CI81" s="14"/>
      <c r="CJ81" s="24" t="str">
        <f t="shared" si="11"/>
        <v/>
      </c>
      <c r="CK81" s="25" t="str">
        <f t="shared" si="12"/>
        <v/>
      </c>
      <c r="CL81" s="25" t="str">
        <f t="shared" si="13"/>
        <v/>
      </c>
      <c r="CM81" s="24" t="str">
        <f t="shared" si="14"/>
        <v/>
      </c>
      <c r="CN81" s="25" t="str">
        <f t="shared" si="15"/>
        <v/>
      </c>
      <c r="CO81" s="24" t="e">
        <f>IF(AND(#REF!="",#REF!="",#REF!="",#REF!=""),"",SUM(#REF!,#REF!,#REF!,#REF!,#REF!))</f>
        <v>#REF!</v>
      </c>
      <c r="CP81" s="25" t="str">
        <f t="shared" si="16"/>
        <v/>
      </c>
      <c r="CQ81" s="24" t="str">
        <f t="shared" si="17"/>
        <v/>
      </c>
      <c r="CR81" s="25" t="str">
        <f t="shared" si="18"/>
        <v/>
      </c>
      <c r="CS81" s="24" t="str">
        <f t="shared" si="19"/>
        <v/>
      </c>
      <c r="CT81" s="25" t="str">
        <f t="shared" si="20"/>
        <v/>
      </c>
      <c r="CU81" s="24" t="e">
        <f>IF(AND(#REF!="",#REF!="",#REF!="",#REF!=""),"",SUM(#REF!,#REF!,#REF!,#REF!,#REF!))</f>
        <v>#REF!</v>
      </c>
      <c r="CV81" s="25" t="str">
        <f t="shared" si="21"/>
        <v/>
      </c>
      <c r="CW81" s="22"/>
      <c r="CX81" s="22"/>
    </row>
    <row r="82" spans="1:102" ht="24.75" customHeight="1">
      <c r="A82" s="233">
        <v>76</v>
      </c>
      <c r="B82" s="234"/>
      <c r="C82" s="235"/>
      <c r="D82" s="236"/>
      <c r="E82" s="237"/>
      <c r="F82" s="238"/>
      <c r="G82" s="238"/>
      <c r="H82" s="239"/>
      <c r="I82" s="240"/>
      <c r="J82" s="241"/>
      <c r="K82" s="242"/>
      <c r="L82" s="11"/>
      <c r="M82" s="7"/>
      <c r="N82" s="7"/>
      <c r="O82" s="7"/>
      <c r="P82" s="30"/>
      <c r="Q82" s="32"/>
      <c r="R82" s="371"/>
      <c r="S82" s="476"/>
      <c r="T82" s="477"/>
      <c r="U82" s="477"/>
      <c r="V82" s="7"/>
      <c r="W82" s="34"/>
      <c r="X82" s="32"/>
      <c r="Y82" s="371"/>
      <c r="Z82" s="11"/>
      <c r="AA82" s="7"/>
      <c r="AB82" s="7"/>
      <c r="AC82" s="7"/>
      <c r="AD82" s="30"/>
      <c r="AE82" s="32"/>
      <c r="AF82" s="7"/>
      <c r="AG82" s="478"/>
      <c r="AH82" s="32"/>
      <c r="AI82" s="32"/>
      <c r="AJ82" s="32"/>
      <c r="AK82" s="32"/>
      <c r="AL82" s="32"/>
      <c r="AM82" s="62"/>
      <c r="AN82" s="11"/>
      <c r="AO82" s="7"/>
      <c r="AP82" s="7"/>
      <c r="AQ82" s="7"/>
      <c r="AR82" s="7"/>
      <c r="AS82" s="7"/>
      <c r="AT82" s="371"/>
      <c r="AU82" s="11"/>
      <c r="AV82" s="7"/>
      <c r="AW82" s="7"/>
      <c r="AX82" s="7"/>
      <c r="AY82" s="7"/>
      <c r="AZ82" s="7"/>
      <c r="BA82" s="371"/>
      <c r="BB82" s="11"/>
      <c r="BC82" s="7"/>
      <c r="BD82" s="7"/>
      <c r="BE82" s="7"/>
      <c r="BF82" s="7"/>
      <c r="BG82" s="478"/>
      <c r="BH82" s="11"/>
      <c r="BI82" s="7"/>
      <c r="BJ82" s="7"/>
      <c r="BK82" s="7"/>
      <c r="BL82" s="11"/>
      <c r="BM82" s="7"/>
      <c r="BN82" s="7"/>
      <c r="BO82" s="7"/>
      <c r="BP82" s="371"/>
      <c r="BQ82" s="11" t="s">
        <v>210</v>
      </c>
      <c r="BR82" s="62" t="s">
        <v>210</v>
      </c>
      <c r="BS82" s="1"/>
      <c r="BT82" s="1"/>
      <c r="BU82" s="1"/>
      <c r="BV82" s="1"/>
      <c r="BW82" s="1"/>
      <c r="CI82" s="14"/>
      <c r="CJ82" s="24" t="str">
        <f t="shared" si="11"/>
        <v/>
      </c>
      <c r="CK82" s="25" t="str">
        <f t="shared" si="12"/>
        <v/>
      </c>
      <c r="CL82" s="25" t="str">
        <f t="shared" si="13"/>
        <v/>
      </c>
      <c r="CM82" s="24" t="str">
        <f t="shared" si="14"/>
        <v/>
      </c>
      <c r="CN82" s="25" t="str">
        <f t="shared" si="15"/>
        <v/>
      </c>
      <c r="CO82" s="24" t="e">
        <f>IF(AND(#REF!="",#REF!="",#REF!="",#REF!=""),"",SUM(#REF!,#REF!,#REF!,#REF!,#REF!))</f>
        <v>#REF!</v>
      </c>
      <c r="CP82" s="25" t="str">
        <f t="shared" si="16"/>
        <v/>
      </c>
      <c r="CQ82" s="24" t="str">
        <f t="shared" si="17"/>
        <v/>
      </c>
      <c r="CR82" s="25" t="str">
        <f t="shared" si="18"/>
        <v/>
      </c>
      <c r="CS82" s="24" t="str">
        <f t="shared" si="19"/>
        <v/>
      </c>
      <c r="CT82" s="25" t="str">
        <f t="shared" si="20"/>
        <v/>
      </c>
      <c r="CU82" s="24" t="e">
        <f>IF(AND(#REF!="",#REF!="",#REF!="",#REF!=""),"",SUM(#REF!,#REF!,#REF!,#REF!,#REF!))</f>
        <v>#REF!</v>
      </c>
      <c r="CV82" s="25" t="str">
        <f t="shared" si="21"/>
        <v/>
      </c>
      <c r="CW82" s="22"/>
      <c r="CX82" s="22"/>
    </row>
    <row r="83" spans="1:102" ht="24.75" customHeight="1">
      <c r="A83" s="233">
        <v>77</v>
      </c>
      <c r="B83" s="234"/>
      <c r="C83" s="235"/>
      <c r="D83" s="236"/>
      <c r="E83" s="237"/>
      <c r="F83" s="238"/>
      <c r="G83" s="238"/>
      <c r="H83" s="239"/>
      <c r="I83" s="240"/>
      <c r="J83" s="241"/>
      <c r="K83" s="242"/>
      <c r="L83" s="11"/>
      <c r="M83" s="7"/>
      <c r="N83" s="7"/>
      <c r="O83" s="7"/>
      <c r="P83" s="30"/>
      <c r="Q83" s="32"/>
      <c r="R83" s="371"/>
      <c r="S83" s="476"/>
      <c r="T83" s="477"/>
      <c r="U83" s="477"/>
      <c r="V83" s="7"/>
      <c r="W83" s="34"/>
      <c r="X83" s="32"/>
      <c r="Y83" s="371"/>
      <c r="Z83" s="11"/>
      <c r="AA83" s="7"/>
      <c r="AB83" s="7"/>
      <c r="AC83" s="7"/>
      <c r="AD83" s="30"/>
      <c r="AE83" s="32"/>
      <c r="AF83" s="7"/>
      <c r="AG83" s="478"/>
      <c r="AH83" s="32"/>
      <c r="AI83" s="32"/>
      <c r="AJ83" s="32"/>
      <c r="AK83" s="32"/>
      <c r="AL83" s="32"/>
      <c r="AM83" s="62"/>
      <c r="AN83" s="11"/>
      <c r="AO83" s="7"/>
      <c r="AP83" s="7"/>
      <c r="AQ83" s="7"/>
      <c r="AR83" s="7"/>
      <c r="AS83" s="7"/>
      <c r="AT83" s="371"/>
      <c r="AU83" s="11"/>
      <c r="AV83" s="7"/>
      <c r="AW83" s="7"/>
      <c r="AX83" s="7"/>
      <c r="AY83" s="7"/>
      <c r="AZ83" s="7"/>
      <c r="BA83" s="371"/>
      <c r="BB83" s="11"/>
      <c r="BC83" s="7"/>
      <c r="BD83" s="7"/>
      <c r="BE83" s="7"/>
      <c r="BF83" s="7"/>
      <c r="BG83" s="478"/>
      <c r="BH83" s="11"/>
      <c r="BI83" s="7"/>
      <c r="BJ83" s="7"/>
      <c r="BK83" s="7"/>
      <c r="BL83" s="11"/>
      <c r="BM83" s="7"/>
      <c r="BN83" s="7"/>
      <c r="BO83" s="7"/>
      <c r="BP83" s="371"/>
      <c r="BQ83" s="11" t="s">
        <v>210</v>
      </c>
      <c r="BR83" s="62" t="s">
        <v>210</v>
      </c>
      <c r="BS83" s="1"/>
      <c r="BT83" s="1"/>
      <c r="BU83" s="1"/>
      <c r="BV83" s="1"/>
      <c r="BW83" s="1"/>
      <c r="CI83" s="14"/>
      <c r="CJ83" s="24" t="str">
        <f t="shared" si="11"/>
        <v/>
      </c>
      <c r="CK83" s="25" t="str">
        <f t="shared" si="12"/>
        <v/>
      </c>
      <c r="CL83" s="25" t="str">
        <f t="shared" si="13"/>
        <v/>
      </c>
      <c r="CM83" s="24" t="str">
        <f t="shared" si="14"/>
        <v/>
      </c>
      <c r="CN83" s="25" t="str">
        <f t="shared" si="15"/>
        <v/>
      </c>
      <c r="CO83" s="24" t="e">
        <f>IF(AND(#REF!="",#REF!="",#REF!="",#REF!=""),"",SUM(#REF!,#REF!,#REF!,#REF!,#REF!))</f>
        <v>#REF!</v>
      </c>
      <c r="CP83" s="25" t="str">
        <f t="shared" si="16"/>
        <v/>
      </c>
      <c r="CQ83" s="24" t="str">
        <f t="shared" si="17"/>
        <v/>
      </c>
      <c r="CR83" s="25" t="str">
        <f t="shared" si="18"/>
        <v/>
      </c>
      <c r="CS83" s="24" t="str">
        <f t="shared" si="19"/>
        <v/>
      </c>
      <c r="CT83" s="25" t="str">
        <f t="shared" si="20"/>
        <v/>
      </c>
      <c r="CU83" s="24" t="e">
        <f>IF(AND(#REF!="",#REF!="",#REF!="",#REF!=""),"",SUM(#REF!,#REF!,#REF!,#REF!,#REF!))</f>
        <v>#REF!</v>
      </c>
      <c r="CV83" s="25" t="str">
        <f t="shared" si="21"/>
        <v/>
      </c>
      <c r="CW83" s="22"/>
      <c r="CX83" s="22"/>
    </row>
    <row r="84" spans="1:102" ht="24.75" customHeight="1">
      <c r="A84" s="233">
        <v>78</v>
      </c>
      <c r="B84" s="234"/>
      <c r="C84" s="235"/>
      <c r="D84" s="236"/>
      <c r="E84" s="237"/>
      <c r="F84" s="238"/>
      <c r="G84" s="238"/>
      <c r="H84" s="239"/>
      <c r="I84" s="240"/>
      <c r="J84" s="241"/>
      <c r="K84" s="242"/>
      <c r="L84" s="11"/>
      <c r="M84" s="7"/>
      <c r="N84" s="7"/>
      <c r="O84" s="7"/>
      <c r="P84" s="30"/>
      <c r="Q84" s="32"/>
      <c r="R84" s="371"/>
      <c r="S84" s="476"/>
      <c r="T84" s="477"/>
      <c r="U84" s="477"/>
      <c r="V84" s="7"/>
      <c r="W84" s="34"/>
      <c r="X84" s="32"/>
      <c r="Y84" s="371"/>
      <c r="Z84" s="11"/>
      <c r="AA84" s="7"/>
      <c r="AB84" s="7"/>
      <c r="AC84" s="7"/>
      <c r="AD84" s="30"/>
      <c r="AE84" s="32"/>
      <c r="AF84" s="7"/>
      <c r="AG84" s="478"/>
      <c r="AH84" s="32"/>
      <c r="AI84" s="32"/>
      <c r="AJ84" s="32"/>
      <c r="AK84" s="32"/>
      <c r="AL84" s="32"/>
      <c r="AM84" s="62"/>
      <c r="AN84" s="11"/>
      <c r="AO84" s="7"/>
      <c r="AP84" s="7"/>
      <c r="AQ84" s="7"/>
      <c r="AR84" s="7"/>
      <c r="AS84" s="7"/>
      <c r="AT84" s="371"/>
      <c r="AU84" s="11"/>
      <c r="AV84" s="7"/>
      <c r="AW84" s="7"/>
      <c r="AX84" s="7"/>
      <c r="AY84" s="7"/>
      <c r="AZ84" s="7"/>
      <c r="BA84" s="371"/>
      <c r="BB84" s="11"/>
      <c r="BC84" s="7"/>
      <c r="BD84" s="7"/>
      <c r="BE84" s="7"/>
      <c r="BF84" s="7"/>
      <c r="BG84" s="478"/>
      <c r="BH84" s="11"/>
      <c r="BI84" s="7"/>
      <c r="BJ84" s="7"/>
      <c r="BK84" s="7"/>
      <c r="BL84" s="11"/>
      <c r="BM84" s="7"/>
      <c r="BN84" s="7"/>
      <c r="BO84" s="7"/>
      <c r="BP84" s="371"/>
      <c r="BQ84" s="11" t="s">
        <v>210</v>
      </c>
      <c r="BR84" s="62" t="s">
        <v>210</v>
      </c>
      <c r="BS84" s="1"/>
      <c r="BT84" s="1"/>
      <c r="BU84" s="1"/>
      <c r="BV84" s="1"/>
      <c r="BW84" s="1"/>
      <c r="CI84" s="14"/>
      <c r="CJ84" s="24" t="str">
        <f t="shared" si="11"/>
        <v/>
      </c>
      <c r="CK84" s="25" t="str">
        <f t="shared" si="12"/>
        <v/>
      </c>
      <c r="CL84" s="25" t="str">
        <f t="shared" si="13"/>
        <v/>
      </c>
      <c r="CM84" s="24" t="str">
        <f t="shared" si="14"/>
        <v/>
      </c>
      <c r="CN84" s="25" t="str">
        <f t="shared" si="15"/>
        <v/>
      </c>
      <c r="CO84" s="24" t="e">
        <f>IF(AND(#REF!="",#REF!="",#REF!="",#REF!=""),"",SUM(#REF!,#REF!,#REF!,#REF!,#REF!))</f>
        <v>#REF!</v>
      </c>
      <c r="CP84" s="25" t="str">
        <f t="shared" si="16"/>
        <v/>
      </c>
      <c r="CQ84" s="24" t="str">
        <f t="shared" si="17"/>
        <v/>
      </c>
      <c r="CR84" s="25" t="str">
        <f t="shared" si="18"/>
        <v/>
      </c>
      <c r="CS84" s="24" t="str">
        <f t="shared" si="19"/>
        <v/>
      </c>
      <c r="CT84" s="25" t="str">
        <f t="shared" si="20"/>
        <v/>
      </c>
      <c r="CU84" s="24" t="e">
        <f>IF(AND(#REF!="",#REF!="",#REF!="",#REF!=""),"",SUM(#REF!,#REF!,#REF!,#REF!,#REF!))</f>
        <v>#REF!</v>
      </c>
      <c r="CV84" s="25" t="str">
        <f t="shared" si="21"/>
        <v/>
      </c>
      <c r="CW84" s="22"/>
      <c r="CX84" s="22"/>
    </row>
    <row r="85" spans="1:102" ht="24.75" customHeight="1">
      <c r="A85" s="233">
        <v>79</v>
      </c>
      <c r="B85" s="234"/>
      <c r="C85" s="235"/>
      <c r="D85" s="236"/>
      <c r="E85" s="237"/>
      <c r="F85" s="238"/>
      <c r="G85" s="238"/>
      <c r="H85" s="239"/>
      <c r="I85" s="240"/>
      <c r="J85" s="241"/>
      <c r="K85" s="242"/>
      <c r="L85" s="11"/>
      <c r="M85" s="7"/>
      <c r="N85" s="7"/>
      <c r="O85" s="7"/>
      <c r="P85" s="30"/>
      <c r="Q85" s="32"/>
      <c r="R85" s="371"/>
      <c r="S85" s="476"/>
      <c r="T85" s="477"/>
      <c r="U85" s="477"/>
      <c r="V85" s="7"/>
      <c r="W85" s="34"/>
      <c r="X85" s="32"/>
      <c r="Y85" s="371"/>
      <c r="Z85" s="11"/>
      <c r="AA85" s="7"/>
      <c r="AB85" s="7"/>
      <c r="AC85" s="7"/>
      <c r="AD85" s="30"/>
      <c r="AE85" s="32"/>
      <c r="AF85" s="7"/>
      <c r="AG85" s="478"/>
      <c r="AH85" s="32"/>
      <c r="AI85" s="32"/>
      <c r="AJ85" s="32"/>
      <c r="AK85" s="32"/>
      <c r="AL85" s="32"/>
      <c r="AM85" s="62"/>
      <c r="AN85" s="11"/>
      <c r="AO85" s="7"/>
      <c r="AP85" s="7"/>
      <c r="AQ85" s="7"/>
      <c r="AR85" s="7"/>
      <c r="AS85" s="7"/>
      <c r="AT85" s="371"/>
      <c r="AU85" s="11"/>
      <c r="AV85" s="7"/>
      <c r="AW85" s="7"/>
      <c r="AX85" s="7"/>
      <c r="AY85" s="7"/>
      <c r="AZ85" s="7"/>
      <c r="BA85" s="371"/>
      <c r="BB85" s="11"/>
      <c r="BC85" s="7"/>
      <c r="BD85" s="7"/>
      <c r="BE85" s="7"/>
      <c r="BF85" s="7"/>
      <c r="BG85" s="478"/>
      <c r="BH85" s="11"/>
      <c r="BI85" s="7"/>
      <c r="BJ85" s="7"/>
      <c r="BK85" s="7"/>
      <c r="BL85" s="11"/>
      <c r="BM85" s="7"/>
      <c r="BN85" s="7"/>
      <c r="BO85" s="7"/>
      <c r="BP85" s="371"/>
      <c r="BQ85" s="11" t="s">
        <v>210</v>
      </c>
      <c r="BR85" s="62" t="s">
        <v>210</v>
      </c>
      <c r="BS85" s="1"/>
      <c r="BT85" s="1"/>
      <c r="BU85" s="1"/>
      <c r="BV85" s="1"/>
      <c r="BW85" s="1"/>
      <c r="CI85" s="14"/>
      <c r="CJ85" s="24" t="str">
        <f t="shared" si="11"/>
        <v/>
      </c>
      <c r="CK85" s="25" t="str">
        <f t="shared" si="12"/>
        <v/>
      </c>
      <c r="CL85" s="25" t="str">
        <f t="shared" si="13"/>
        <v/>
      </c>
      <c r="CM85" s="24" t="str">
        <f t="shared" si="14"/>
        <v/>
      </c>
      <c r="CN85" s="25" t="str">
        <f t="shared" si="15"/>
        <v/>
      </c>
      <c r="CO85" s="24" t="e">
        <f>IF(AND(#REF!="",#REF!="",#REF!="",#REF!=""),"",SUM(#REF!,#REF!,#REF!,#REF!,#REF!))</f>
        <v>#REF!</v>
      </c>
      <c r="CP85" s="25" t="str">
        <f t="shared" si="16"/>
        <v/>
      </c>
      <c r="CQ85" s="24" t="str">
        <f t="shared" si="17"/>
        <v/>
      </c>
      <c r="CR85" s="25" t="str">
        <f t="shared" si="18"/>
        <v/>
      </c>
      <c r="CS85" s="24" t="str">
        <f t="shared" si="19"/>
        <v/>
      </c>
      <c r="CT85" s="25" t="str">
        <f t="shared" si="20"/>
        <v/>
      </c>
      <c r="CU85" s="24" t="e">
        <f>IF(AND(#REF!="",#REF!="",#REF!="",#REF!=""),"",SUM(#REF!,#REF!,#REF!,#REF!,#REF!))</f>
        <v>#REF!</v>
      </c>
      <c r="CV85" s="25" t="str">
        <f t="shared" si="21"/>
        <v/>
      </c>
      <c r="CW85" s="22"/>
      <c r="CX85" s="22"/>
    </row>
    <row r="86" spans="1:102" ht="24.75" customHeight="1">
      <c r="A86" s="233">
        <v>80</v>
      </c>
      <c r="B86" s="234"/>
      <c r="C86" s="235"/>
      <c r="D86" s="236"/>
      <c r="E86" s="237"/>
      <c r="F86" s="238"/>
      <c r="G86" s="238"/>
      <c r="H86" s="239"/>
      <c r="I86" s="240"/>
      <c r="J86" s="241"/>
      <c r="K86" s="242"/>
      <c r="L86" s="11"/>
      <c r="M86" s="7"/>
      <c r="N86" s="7"/>
      <c r="O86" s="7"/>
      <c r="P86" s="30"/>
      <c r="Q86" s="32"/>
      <c r="R86" s="371"/>
      <c r="S86" s="476"/>
      <c r="T86" s="477"/>
      <c r="U86" s="477"/>
      <c r="V86" s="7"/>
      <c r="W86" s="34"/>
      <c r="X86" s="32"/>
      <c r="Y86" s="371"/>
      <c r="Z86" s="11"/>
      <c r="AA86" s="7"/>
      <c r="AB86" s="7"/>
      <c r="AC86" s="7"/>
      <c r="AD86" s="30"/>
      <c r="AE86" s="32"/>
      <c r="AF86" s="7"/>
      <c r="AG86" s="478"/>
      <c r="AH86" s="32"/>
      <c r="AI86" s="32"/>
      <c r="AJ86" s="32"/>
      <c r="AK86" s="32"/>
      <c r="AL86" s="32"/>
      <c r="AM86" s="62"/>
      <c r="AN86" s="11"/>
      <c r="AO86" s="7"/>
      <c r="AP86" s="7"/>
      <c r="AQ86" s="7"/>
      <c r="AR86" s="7"/>
      <c r="AS86" s="7"/>
      <c r="AT86" s="371"/>
      <c r="AU86" s="11"/>
      <c r="AV86" s="7"/>
      <c r="AW86" s="7"/>
      <c r="AX86" s="7"/>
      <c r="AY86" s="7"/>
      <c r="AZ86" s="7"/>
      <c r="BA86" s="371"/>
      <c r="BB86" s="11"/>
      <c r="BC86" s="7"/>
      <c r="BD86" s="7"/>
      <c r="BE86" s="7"/>
      <c r="BF86" s="7"/>
      <c r="BG86" s="478"/>
      <c r="BH86" s="11"/>
      <c r="BI86" s="7"/>
      <c r="BJ86" s="7"/>
      <c r="BK86" s="7"/>
      <c r="BL86" s="11"/>
      <c r="BM86" s="7"/>
      <c r="BN86" s="7"/>
      <c r="BO86" s="7"/>
      <c r="BP86" s="371"/>
      <c r="BQ86" s="11" t="s">
        <v>210</v>
      </c>
      <c r="BR86" s="62" t="s">
        <v>210</v>
      </c>
      <c r="BS86" s="1"/>
      <c r="BT86" s="1"/>
      <c r="BU86" s="1"/>
      <c r="BV86" s="1"/>
      <c r="BW86" s="1"/>
      <c r="CI86" s="14"/>
      <c r="CJ86" s="24" t="str">
        <f t="shared" si="11"/>
        <v/>
      </c>
      <c r="CK86" s="25" t="str">
        <f t="shared" si="12"/>
        <v/>
      </c>
      <c r="CL86" s="25" t="str">
        <f t="shared" si="13"/>
        <v/>
      </c>
      <c r="CM86" s="24" t="str">
        <f t="shared" si="14"/>
        <v/>
      </c>
      <c r="CN86" s="25" t="str">
        <f t="shared" si="15"/>
        <v/>
      </c>
      <c r="CO86" s="24" t="e">
        <f>IF(AND(#REF!="",#REF!="",#REF!="",#REF!=""),"",SUM(#REF!,#REF!,#REF!,#REF!,#REF!))</f>
        <v>#REF!</v>
      </c>
      <c r="CP86" s="25" t="str">
        <f t="shared" si="16"/>
        <v/>
      </c>
      <c r="CQ86" s="24" t="str">
        <f t="shared" si="17"/>
        <v/>
      </c>
      <c r="CR86" s="25" t="str">
        <f t="shared" si="18"/>
        <v/>
      </c>
      <c r="CS86" s="24" t="str">
        <f t="shared" si="19"/>
        <v/>
      </c>
      <c r="CT86" s="25" t="str">
        <f t="shared" si="20"/>
        <v/>
      </c>
      <c r="CU86" s="24" t="e">
        <f>IF(AND(#REF!="",#REF!="",#REF!="",#REF!=""),"",SUM(#REF!,#REF!,#REF!,#REF!,#REF!))</f>
        <v>#REF!</v>
      </c>
      <c r="CV86" s="25" t="str">
        <f t="shared" si="21"/>
        <v/>
      </c>
      <c r="CW86" s="22"/>
      <c r="CX86" s="22"/>
    </row>
    <row r="87" spans="1:102" ht="24.75" customHeight="1">
      <c r="A87" s="233">
        <v>81</v>
      </c>
      <c r="B87" s="234"/>
      <c r="C87" s="235"/>
      <c r="D87" s="236"/>
      <c r="E87" s="237"/>
      <c r="F87" s="238"/>
      <c r="G87" s="238"/>
      <c r="H87" s="239"/>
      <c r="I87" s="240"/>
      <c r="J87" s="241"/>
      <c r="K87" s="242"/>
      <c r="L87" s="11"/>
      <c r="M87" s="7"/>
      <c r="N87" s="7"/>
      <c r="O87" s="7"/>
      <c r="P87" s="30"/>
      <c r="Q87" s="32"/>
      <c r="R87" s="371"/>
      <c r="S87" s="476"/>
      <c r="T87" s="477"/>
      <c r="U87" s="477"/>
      <c r="V87" s="7"/>
      <c r="W87" s="34"/>
      <c r="X87" s="32"/>
      <c r="Y87" s="371"/>
      <c r="Z87" s="11"/>
      <c r="AA87" s="7"/>
      <c r="AB87" s="7"/>
      <c r="AC87" s="7"/>
      <c r="AD87" s="30"/>
      <c r="AE87" s="32"/>
      <c r="AF87" s="7"/>
      <c r="AG87" s="478"/>
      <c r="AH87" s="32"/>
      <c r="AI87" s="32"/>
      <c r="AJ87" s="32"/>
      <c r="AK87" s="32"/>
      <c r="AL87" s="32"/>
      <c r="AM87" s="62"/>
      <c r="AN87" s="11"/>
      <c r="AO87" s="7"/>
      <c r="AP87" s="7"/>
      <c r="AQ87" s="7"/>
      <c r="AR87" s="7"/>
      <c r="AS87" s="7"/>
      <c r="AT87" s="371"/>
      <c r="AU87" s="11"/>
      <c r="AV87" s="7"/>
      <c r="AW87" s="7"/>
      <c r="AX87" s="7"/>
      <c r="AY87" s="7"/>
      <c r="AZ87" s="7"/>
      <c r="BA87" s="371"/>
      <c r="BB87" s="11"/>
      <c r="BC87" s="7"/>
      <c r="BD87" s="7"/>
      <c r="BE87" s="7"/>
      <c r="BF87" s="7"/>
      <c r="BG87" s="478"/>
      <c r="BH87" s="11"/>
      <c r="BI87" s="7"/>
      <c r="BJ87" s="7"/>
      <c r="BK87" s="7"/>
      <c r="BL87" s="11"/>
      <c r="BM87" s="7"/>
      <c r="BN87" s="7"/>
      <c r="BO87" s="7"/>
      <c r="BP87" s="371"/>
      <c r="BQ87" s="11" t="s">
        <v>210</v>
      </c>
      <c r="BR87" s="62" t="s">
        <v>210</v>
      </c>
      <c r="BS87" s="1"/>
      <c r="BT87" s="1"/>
      <c r="BU87" s="1"/>
      <c r="BV87" s="1"/>
      <c r="BW87" s="1"/>
      <c r="CI87" s="14"/>
      <c r="CJ87" s="24" t="str">
        <f t="shared" si="11"/>
        <v/>
      </c>
      <c r="CK87" s="25" t="str">
        <f t="shared" si="12"/>
        <v/>
      </c>
      <c r="CL87" s="25" t="str">
        <f t="shared" si="13"/>
        <v/>
      </c>
      <c r="CM87" s="24" t="str">
        <f t="shared" si="14"/>
        <v/>
      </c>
      <c r="CN87" s="25" t="str">
        <f t="shared" si="15"/>
        <v/>
      </c>
      <c r="CO87" s="24" t="e">
        <f>IF(AND(#REF!="",#REF!="",#REF!="",#REF!=""),"",SUM(#REF!,#REF!,#REF!,#REF!,#REF!))</f>
        <v>#REF!</v>
      </c>
      <c r="CP87" s="25" t="str">
        <f t="shared" si="16"/>
        <v/>
      </c>
      <c r="CQ87" s="24" t="str">
        <f t="shared" si="17"/>
        <v/>
      </c>
      <c r="CR87" s="25" t="str">
        <f t="shared" si="18"/>
        <v/>
      </c>
      <c r="CS87" s="24" t="str">
        <f t="shared" si="19"/>
        <v/>
      </c>
      <c r="CT87" s="25" t="str">
        <f t="shared" si="20"/>
        <v/>
      </c>
      <c r="CU87" s="24" t="e">
        <f>IF(AND(#REF!="",#REF!="",#REF!="",#REF!=""),"",SUM(#REF!,#REF!,#REF!,#REF!,#REF!))</f>
        <v>#REF!</v>
      </c>
      <c r="CV87" s="25" t="str">
        <f t="shared" si="21"/>
        <v/>
      </c>
      <c r="CW87" s="22"/>
      <c r="CX87" s="22"/>
    </row>
    <row r="88" spans="1:102" ht="24.75" customHeight="1">
      <c r="A88" s="233">
        <v>82</v>
      </c>
      <c r="B88" s="234"/>
      <c r="C88" s="235"/>
      <c r="D88" s="236"/>
      <c r="E88" s="237"/>
      <c r="F88" s="238"/>
      <c r="G88" s="238"/>
      <c r="H88" s="239"/>
      <c r="I88" s="240"/>
      <c r="J88" s="241"/>
      <c r="K88" s="242"/>
      <c r="L88" s="11"/>
      <c r="M88" s="7"/>
      <c r="N88" s="7"/>
      <c r="O88" s="7"/>
      <c r="P88" s="30"/>
      <c r="Q88" s="32"/>
      <c r="R88" s="371"/>
      <c r="S88" s="476"/>
      <c r="T88" s="477"/>
      <c r="U88" s="477"/>
      <c r="V88" s="7"/>
      <c r="W88" s="34"/>
      <c r="X88" s="32"/>
      <c r="Y88" s="371"/>
      <c r="Z88" s="11"/>
      <c r="AA88" s="7"/>
      <c r="AB88" s="7"/>
      <c r="AC88" s="7"/>
      <c r="AD88" s="30"/>
      <c r="AE88" s="32"/>
      <c r="AF88" s="7"/>
      <c r="AG88" s="478"/>
      <c r="AH88" s="32"/>
      <c r="AI88" s="32"/>
      <c r="AJ88" s="32"/>
      <c r="AK88" s="32"/>
      <c r="AL88" s="32"/>
      <c r="AM88" s="62"/>
      <c r="AN88" s="11"/>
      <c r="AO88" s="7"/>
      <c r="AP88" s="7"/>
      <c r="AQ88" s="7"/>
      <c r="AR88" s="7"/>
      <c r="AS88" s="7"/>
      <c r="AT88" s="371"/>
      <c r="AU88" s="11"/>
      <c r="AV88" s="7"/>
      <c r="AW88" s="7"/>
      <c r="AX88" s="7"/>
      <c r="AY88" s="7"/>
      <c r="AZ88" s="7"/>
      <c r="BA88" s="371"/>
      <c r="BB88" s="11"/>
      <c r="BC88" s="7"/>
      <c r="BD88" s="7"/>
      <c r="BE88" s="7"/>
      <c r="BF88" s="7"/>
      <c r="BG88" s="478"/>
      <c r="BH88" s="11"/>
      <c r="BI88" s="7"/>
      <c r="BJ88" s="7"/>
      <c r="BK88" s="7"/>
      <c r="BL88" s="11"/>
      <c r="BM88" s="7"/>
      <c r="BN88" s="7"/>
      <c r="BO88" s="7"/>
      <c r="BP88" s="371"/>
      <c r="BQ88" s="11" t="s">
        <v>210</v>
      </c>
      <c r="BR88" s="62" t="s">
        <v>210</v>
      </c>
      <c r="BS88" s="1"/>
      <c r="BT88" s="1"/>
      <c r="BU88" s="1"/>
      <c r="BV88" s="1"/>
      <c r="BW88" s="1"/>
      <c r="CI88" s="14"/>
      <c r="CJ88" s="24" t="str">
        <f t="shared" si="11"/>
        <v/>
      </c>
      <c r="CK88" s="25" t="str">
        <f t="shared" si="12"/>
        <v/>
      </c>
      <c r="CL88" s="25" t="str">
        <f t="shared" si="13"/>
        <v/>
      </c>
      <c r="CM88" s="24" t="str">
        <f t="shared" si="14"/>
        <v/>
      </c>
      <c r="CN88" s="25" t="str">
        <f t="shared" si="15"/>
        <v/>
      </c>
      <c r="CO88" s="24" t="e">
        <f>IF(AND(#REF!="",#REF!="",#REF!="",#REF!=""),"",SUM(#REF!,#REF!,#REF!,#REF!,#REF!))</f>
        <v>#REF!</v>
      </c>
      <c r="CP88" s="25" t="str">
        <f t="shared" si="16"/>
        <v/>
      </c>
      <c r="CQ88" s="24" t="str">
        <f t="shared" si="17"/>
        <v/>
      </c>
      <c r="CR88" s="25" t="str">
        <f t="shared" si="18"/>
        <v/>
      </c>
      <c r="CS88" s="24" t="str">
        <f t="shared" si="19"/>
        <v/>
      </c>
      <c r="CT88" s="25" t="str">
        <f t="shared" si="20"/>
        <v/>
      </c>
      <c r="CU88" s="24" t="e">
        <f>IF(AND(#REF!="",#REF!="",#REF!="",#REF!=""),"",SUM(#REF!,#REF!,#REF!,#REF!,#REF!))</f>
        <v>#REF!</v>
      </c>
      <c r="CV88" s="25" t="str">
        <f t="shared" si="21"/>
        <v/>
      </c>
      <c r="CW88" s="22"/>
      <c r="CX88" s="22"/>
    </row>
    <row r="89" spans="1:102" ht="24.75" customHeight="1">
      <c r="A89" s="233">
        <v>83</v>
      </c>
      <c r="B89" s="234"/>
      <c r="C89" s="235"/>
      <c r="D89" s="236"/>
      <c r="E89" s="237"/>
      <c r="F89" s="238"/>
      <c r="G89" s="238"/>
      <c r="H89" s="239"/>
      <c r="I89" s="240"/>
      <c r="J89" s="241"/>
      <c r="K89" s="242"/>
      <c r="L89" s="11"/>
      <c r="M89" s="7"/>
      <c r="N89" s="7"/>
      <c r="O89" s="7"/>
      <c r="P89" s="30"/>
      <c r="Q89" s="32"/>
      <c r="R89" s="371"/>
      <c r="S89" s="476"/>
      <c r="T89" s="477"/>
      <c r="U89" s="477"/>
      <c r="V89" s="7"/>
      <c r="W89" s="34"/>
      <c r="X89" s="32"/>
      <c r="Y89" s="371"/>
      <c r="Z89" s="11"/>
      <c r="AA89" s="7"/>
      <c r="AB89" s="7"/>
      <c r="AC89" s="7"/>
      <c r="AD89" s="30"/>
      <c r="AE89" s="32"/>
      <c r="AF89" s="7"/>
      <c r="AG89" s="478"/>
      <c r="AH89" s="32"/>
      <c r="AI89" s="32"/>
      <c r="AJ89" s="32"/>
      <c r="AK89" s="32"/>
      <c r="AL89" s="32"/>
      <c r="AM89" s="62"/>
      <c r="AN89" s="11"/>
      <c r="AO89" s="7"/>
      <c r="AP89" s="7"/>
      <c r="AQ89" s="7"/>
      <c r="AR89" s="7"/>
      <c r="AS89" s="7"/>
      <c r="AT89" s="371"/>
      <c r="AU89" s="11"/>
      <c r="AV89" s="7"/>
      <c r="AW89" s="7"/>
      <c r="AX89" s="7"/>
      <c r="AY89" s="7"/>
      <c r="AZ89" s="7"/>
      <c r="BA89" s="371"/>
      <c r="BB89" s="11"/>
      <c r="BC89" s="7"/>
      <c r="BD89" s="7"/>
      <c r="BE89" s="7"/>
      <c r="BF89" s="7"/>
      <c r="BG89" s="478"/>
      <c r="BH89" s="11"/>
      <c r="BI89" s="7"/>
      <c r="BJ89" s="7"/>
      <c r="BK89" s="7"/>
      <c r="BL89" s="11"/>
      <c r="BM89" s="7"/>
      <c r="BN89" s="7"/>
      <c r="BO89" s="7"/>
      <c r="BP89" s="371"/>
      <c r="BQ89" s="11" t="s">
        <v>210</v>
      </c>
      <c r="BR89" s="62" t="s">
        <v>210</v>
      </c>
      <c r="BS89" s="1"/>
      <c r="BT89" s="1"/>
      <c r="BU89" s="1"/>
      <c r="BV89" s="1"/>
      <c r="BW89" s="1"/>
      <c r="CI89" s="14"/>
      <c r="CJ89" s="24" t="str">
        <f t="shared" si="11"/>
        <v/>
      </c>
      <c r="CK89" s="25" t="str">
        <f t="shared" si="12"/>
        <v/>
      </c>
      <c r="CL89" s="25" t="str">
        <f t="shared" si="13"/>
        <v/>
      </c>
      <c r="CM89" s="24" t="str">
        <f t="shared" si="14"/>
        <v/>
      </c>
      <c r="CN89" s="25" t="str">
        <f t="shared" si="15"/>
        <v/>
      </c>
      <c r="CO89" s="24" t="e">
        <f>IF(AND(#REF!="",#REF!="",#REF!="",#REF!=""),"",SUM(#REF!,#REF!,#REF!,#REF!,#REF!))</f>
        <v>#REF!</v>
      </c>
      <c r="CP89" s="25" t="str">
        <f t="shared" si="16"/>
        <v/>
      </c>
      <c r="CQ89" s="24" t="str">
        <f t="shared" si="17"/>
        <v/>
      </c>
      <c r="CR89" s="25" t="str">
        <f t="shared" si="18"/>
        <v/>
      </c>
      <c r="CS89" s="24" t="str">
        <f t="shared" si="19"/>
        <v/>
      </c>
      <c r="CT89" s="25" t="str">
        <f t="shared" si="20"/>
        <v/>
      </c>
      <c r="CU89" s="24" t="e">
        <f>IF(AND(#REF!="",#REF!="",#REF!="",#REF!=""),"",SUM(#REF!,#REF!,#REF!,#REF!,#REF!))</f>
        <v>#REF!</v>
      </c>
      <c r="CV89" s="25" t="str">
        <f t="shared" si="21"/>
        <v/>
      </c>
      <c r="CW89" s="22"/>
      <c r="CX89" s="22"/>
    </row>
    <row r="90" spans="1:102" ht="24.75" customHeight="1">
      <c r="A90" s="233">
        <v>84</v>
      </c>
      <c r="B90" s="234"/>
      <c r="C90" s="235"/>
      <c r="D90" s="236"/>
      <c r="E90" s="237"/>
      <c r="F90" s="238"/>
      <c r="G90" s="238"/>
      <c r="H90" s="239"/>
      <c r="I90" s="240"/>
      <c r="J90" s="241"/>
      <c r="K90" s="242"/>
      <c r="L90" s="11"/>
      <c r="M90" s="7"/>
      <c r="N90" s="7"/>
      <c r="O90" s="7"/>
      <c r="P90" s="30"/>
      <c r="Q90" s="32"/>
      <c r="R90" s="371"/>
      <c r="S90" s="476"/>
      <c r="T90" s="477"/>
      <c r="U90" s="477"/>
      <c r="V90" s="7"/>
      <c r="W90" s="34"/>
      <c r="X90" s="32"/>
      <c r="Y90" s="371"/>
      <c r="Z90" s="11"/>
      <c r="AA90" s="7"/>
      <c r="AB90" s="7"/>
      <c r="AC90" s="7"/>
      <c r="AD90" s="30"/>
      <c r="AE90" s="32"/>
      <c r="AF90" s="7"/>
      <c r="AG90" s="478"/>
      <c r="AH90" s="32"/>
      <c r="AI90" s="32"/>
      <c r="AJ90" s="32"/>
      <c r="AK90" s="32"/>
      <c r="AL90" s="32"/>
      <c r="AM90" s="62"/>
      <c r="AN90" s="11"/>
      <c r="AO90" s="7"/>
      <c r="AP90" s="7"/>
      <c r="AQ90" s="7"/>
      <c r="AR90" s="7"/>
      <c r="AS90" s="7"/>
      <c r="AT90" s="371"/>
      <c r="AU90" s="11"/>
      <c r="AV90" s="7"/>
      <c r="AW90" s="7"/>
      <c r="AX90" s="7"/>
      <c r="AY90" s="7"/>
      <c r="AZ90" s="7"/>
      <c r="BA90" s="371"/>
      <c r="BB90" s="11"/>
      <c r="BC90" s="7"/>
      <c r="BD90" s="7"/>
      <c r="BE90" s="7"/>
      <c r="BF90" s="7"/>
      <c r="BG90" s="478"/>
      <c r="BH90" s="11"/>
      <c r="BI90" s="7"/>
      <c r="BJ90" s="7"/>
      <c r="BK90" s="7"/>
      <c r="BL90" s="11"/>
      <c r="BM90" s="7"/>
      <c r="BN90" s="7"/>
      <c r="BO90" s="7"/>
      <c r="BP90" s="371"/>
      <c r="BQ90" s="11" t="s">
        <v>210</v>
      </c>
      <c r="BR90" s="62" t="s">
        <v>210</v>
      </c>
      <c r="BS90" s="1"/>
      <c r="BT90" s="1"/>
      <c r="BU90" s="1"/>
      <c r="BV90" s="1"/>
      <c r="BW90" s="1"/>
      <c r="CI90" s="14"/>
      <c r="CJ90" s="24" t="str">
        <f t="shared" si="11"/>
        <v/>
      </c>
      <c r="CK90" s="25" t="str">
        <f t="shared" si="12"/>
        <v/>
      </c>
      <c r="CL90" s="25" t="str">
        <f t="shared" si="13"/>
        <v/>
      </c>
      <c r="CM90" s="24" t="str">
        <f t="shared" si="14"/>
        <v/>
      </c>
      <c r="CN90" s="25" t="str">
        <f t="shared" si="15"/>
        <v/>
      </c>
      <c r="CO90" s="24" t="e">
        <f>IF(AND(#REF!="",#REF!="",#REF!="",#REF!=""),"",SUM(#REF!,#REF!,#REF!,#REF!,#REF!))</f>
        <v>#REF!</v>
      </c>
      <c r="CP90" s="25" t="str">
        <f t="shared" si="16"/>
        <v/>
      </c>
      <c r="CQ90" s="24" t="str">
        <f t="shared" si="17"/>
        <v/>
      </c>
      <c r="CR90" s="25" t="str">
        <f t="shared" si="18"/>
        <v/>
      </c>
      <c r="CS90" s="24" t="str">
        <f t="shared" si="19"/>
        <v/>
      </c>
      <c r="CT90" s="25" t="str">
        <f t="shared" si="20"/>
        <v/>
      </c>
      <c r="CU90" s="24" t="e">
        <f>IF(AND(#REF!="",#REF!="",#REF!="",#REF!=""),"",SUM(#REF!,#REF!,#REF!,#REF!,#REF!))</f>
        <v>#REF!</v>
      </c>
      <c r="CV90" s="25" t="str">
        <f t="shared" si="21"/>
        <v/>
      </c>
      <c r="CW90" s="22"/>
      <c r="CX90" s="22"/>
    </row>
    <row r="91" spans="1:102" ht="24.75" customHeight="1">
      <c r="A91" s="233">
        <v>85</v>
      </c>
      <c r="B91" s="234"/>
      <c r="C91" s="235"/>
      <c r="D91" s="236"/>
      <c r="E91" s="237"/>
      <c r="F91" s="238"/>
      <c r="G91" s="238"/>
      <c r="H91" s="239"/>
      <c r="I91" s="240"/>
      <c r="J91" s="241"/>
      <c r="K91" s="242"/>
      <c r="L91" s="11"/>
      <c r="M91" s="7"/>
      <c r="N91" s="7"/>
      <c r="O91" s="7"/>
      <c r="P91" s="30"/>
      <c r="Q91" s="32"/>
      <c r="R91" s="371"/>
      <c r="S91" s="476"/>
      <c r="T91" s="477"/>
      <c r="U91" s="477"/>
      <c r="V91" s="7"/>
      <c r="W91" s="34"/>
      <c r="X91" s="32"/>
      <c r="Y91" s="371"/>
      <c r="Z91" s="11"/>
      <c r="AA91" s="7"/>
      <c r="AB91" s="7"/>
      <c r="AC91" s="7"/>
      <c r="AD91" s="30"/>
      <c r="AE91" s="32"/>
      <c r="AF91" s="7"/>
      <c r="AG91" s="478"/>
      <c r="AH91" s="32"/>
      <c r="AI91" s="32"/>
      <c r="AJ91" s="32"/>
      <c r="AK91" s="32"/>
      <c r="AL91" s="32"/>
      <c r="AM91" s="62"/>
      <c r="AN91" s="11"/>
      <c r="AO91" s="7"/>
      <c r="AP91" s="7"/>
      <c r="AQ91" s="7"/>
      <c r="AR91" s="7"/>
      <c r="AS91" s="7"/>
      <c r="AT91" s="371"/>
      <c r="AU91" s="11"/>
      <c r="AV91" s="7"/>
      <c r="AW91" s="7"/>
      <c r="AX91" s="7"/>
      <c r="AY91" s="7"/>
      <c r="AZ91" s="7"/>
      <c r="BA91" s="371"/>
      <c r="BB91" s="11"/>
      <c r="BC91" s="7"/>
      <c r="BD91" s="7"/>
      <c r="BE91" s="7"/>
      <c r="BF91" s="7"/>
      <c r="BG91" s="478"/>
      <c r="BH91" s="11"/>
      <c r="BI91" s="7"/>
      <c r="BJ91" s="7"/>
      <c r="BK91" s="7"/>
      <c r="BL91" s="11"/>
      <c r="BM91" s="7"/>
      <c r="BN91" s="7"/>
      <c r="BO91" s="7"/>
      <c r="BP91" s="371"/>
      <c r="BQ91" s="11" t="s">
        <v>210</v>
      </c>
      <c r="BR91" s="62" t="s">
        <v>210</v>
      </c>
      <c r="BS91" s="1"/>
      <c r="BT91" s="1"/>
      <c r="BU91" s="1"/>
      <c r="BV91" s="1"/>
      <c r="BW91" s="1"/>
      <c r="CI91" s="14"/>
      <c r="CJ91" s="24" t="str">
        <f t="shared" si="11"/>
        <v/>
      </c>
      <c r="CK91" s="25" t="str">
        <f t="shared" si="12"/>
        <v/>
      </c>
      <c r="CL91" s="25" t="str">
        <f t="shared" si="13"/>
        <v/>
      </c>
      <c r="CM91" s="24" t="str">
        <f t="shared" si="14"/>
        <v/>
      </c>
      <c r="CN91" s="25" t="str">
        <f t="shared" si="15"/>
        <v/>
      </c>
      <c r="CO91" s="24" t="e">
        <f>IF(AND(#REF!="",#REF!="",#REF!="",#REF!=""),"",SUM(#REF!,#REF!,#REF!,#REF!,#REF!))</f>
        <v>#REF!</v>
      </c>
      <c r="CP91" s="25" t="str">
        <f t="shared" si="16"/>
        <v/>
      </c>
      <c r="CQ91" s="24" t="str">
        <f t="shared" si="17"/>
        <v/>
      </c>
      <c r="CR91" s="25" t="str">
        <f t="shared" si="18"/>
        <v/>
      </c>
      <c r="CS91" s="24" t="str">
        <f t="shared" si="19"/>
        <v/>
      </c>
      <c r="CT91" s="25" t="str">
        <f t="shared" si="20"/>
        <v/>
      </c>
      <c r="CU91" s="24" t="e">
        <f>IF(AND(#REF!="",#REF!="",#REF!="",#REF!=""),"",SUM(#REF!,#REF!,#REF!,#REF!,#REF!))</f>
        <v>#REF!</v>
      </c>
      <c r="CV91" s="25" t="str">
        <f t="shared" si="21"/>
        <v/>
      </c>
      <c r="CW91" s="22"/>
      <c r="CX91" s="22"/>
    </row>
    <row r="92" spans="1:102" ht="24.75" customHeight="1">
      <c r="A92" s="233">
        <v>86</v>
      </c>
      <c r="B92" s="234"/>
      <c r="C92" s="235"/>
      <c r="D92" s="236"/>
      <c r="E92" s="237"/>
      <c r="F92" s="238"/>
      <c r="G92" s="238"/>
      <c r="H92" s="239"/>
      <c r="I92" s="240"/>
      <c r="J92" s="241"/>
      <c r="K92" s="242"/>
      <c r="L92" s="11"/>
      <c r="M92" s="7"/>
      <c r="N92" s="7"/>
      <c r="O92" s="7"/>
      <c r="P92" s="30"/>
      <c r="Q92" s="32"/>
      <c r="R92" s="371"/>
      <c r="S92" s="476"/>
      <c r="T92" s="477"/>
      <c r="U92" s="477"/>
      <c r="V92" s="7"/>
      <c r="W92" s="34"/>
      <c r="X92" s="32"/>
      <c r="Y92" s="371"/>
      <c r="Z92" s="11"/>
      <c r="AA92" s="7"/>
      <c r="AB92" s="7"/>
      <c r="AC92" s="7"/>
      <c r="AD92" s="30"/>
      <c r="AE92" s="32"/>
      <c r="AF92" s="7"/>
      <c r="AG92" s="478"/>
      <c r="AH92" s="32"/>
      <c r="AI92" s="32"/>
      <c r="AJ92" s="32"/>
      <c r="AK92" s="32"/>
      <c r="AL92" s="32"/>
      <c r="AM92" s="62"/>
      <c r="AN92" s="11"/>
      <c r="AO92" s="7"/>
      <c r="AP92" s="7"/>
      <c r="AQ92" s="7"/>
      <c r="AR92" s="7"/>
      <c r="AS92" s="7"/>
      <c r="AT92" s="371"/>
      <c r="AU92" s="11"/>
      <c r="AV92" s="7"/>
      <c r="AW92" s="7"/>
      <c r="AX92" s="7"/>
      <c r="AY92" s="7"/>
      <c r="AZ92" s="7"/>
      <c r="BA92" s="371"/>
      <c r="BB92" s="11"/>
      <c r="BC92" s="7"/>
      <c r="BD92" s="7"/>
      <c r="BE92" s="7"/>
      <c r="BF92" s="7"/>
      <c r="BG92" s="478"/>
      <c r="BH92" s="11"/>
      <c r="BI92" s="7"/>
      <c r="BJ92" s="7"/>
      <c r="BK92" s="7"/>
      <c r="BL92" s="11"/>
      <c r="BM92" s="7"/>
      <c r="BN92" s="7"/>
      <c r="BO92" s="7"/>
      <c r="BP92" s="371"/>
      <c r="BQ92" s="11" t="s">
        <v>210</v>
      </c>
      <c r="BR92" s="62" t="s">
        <v>210</v>
      </c>
      <c r="BS92" s="1"/>
      <c r="BT92" s="1"/>
      <c r="BU92" s="1"/>
      <c r="BV92" s="1"/>
      <c r="BW92" s="1"/>
      <c r="CI92" s="14"/>
      <c r="CJ92" s="24" t="str">
        <f t="shared" si="11"/>
        <v/>
      </c>
      <c r="CK92" s="25" t="str">
        <f t="shared" si="12"/>
        <v/>
      </c>
      <c r="CL92" s="25" t="str">
        <f t="shared" si="13"/>
        <v/>
      </c>
      <c r="CM92" s="24" t="str">
        <f t="shared" si="14"/>
        <v/>
      </c>
      <c r="CN92" s="25" t="str">
        <f t="shared" si="15"/>
        <v/>
      </c>
      <c r="CO92" s="24" t="e">
        <f>IF(AND(#REF!="",#REF!="",#REF!="",#REF!=""),"",SUM(#REF!,#REF!,#REF!,#REF!,#REF!))</f>
        <v>#REF!</v>
      </c>
      <c r="CP92" s="25" t="str">
        <f t="shared" si="16"/>
        <v/>
      </c>
      <c r="CQ92" s="24" t="str">
        <f t="shared" si="17"/>
        <v/>
      </c>
      <c r="CR92" s="25" t="str">
        <f t="shared" si="18"/>
        <v/>
      </c>
      <c r="CS92" s="24" t="str">
        <f t="shared" si="19"/>
        <v/>
      </c>
      <c r="CT92" s="25" t="str">
        <f t="shared" si="20"/>
        <v/>
      </c>
      <c r="CU92" s="24" t="e">
        <f>IF(AND(#REF!="",#REF!="",#REF!="",#REF!=""),"",SUM(#REF!,#REF!,#REF!,#REF!,#REF!))</f>
        <v>#REF!</v>
      </c>
      <c r="CV92" s="25" t="str">
        <f t="shared" si="21"/>
        <v/>
      </c>
      <c r="CW92" s="22"/>
      <c r="CX92" s="22"/>
    </row>
    <row r="93" spans="1:102" ht="24.75" customHeight="1">
      <c r="A93" s="233">
        <v>87</v>
      </c>
      <c r="B93" s="234"/>
      <c r="C93" s="235"/>
      <c r="D93" s="236"/>
      <c r="E93" s="237"/>
      <c r="F93" s="238"/>
      <c r="G93" s="238"/>
      <c r="H93" s="239"/>
      <c r="I93" s="240"/>
      <c r="J93" s="241"/>
      <c r="K93" s="242"/>
      <c r="L93" s="11"/>
      <c r="M93" s="7"/>
      <c r="N93" s="7"/>
      <c r="O93" s="7"/>
      <c r="P93" s="30"/>
      <c r="Q93" s="32"/>
      <c r="R93" s="371"/>
      <c r="S93" s="476"/>
      <c r="T93" s="477"/>
      <c r="U93" s="477"/>
      <c r="V93" s="7"/>
      <c r="W93" s="34"/>
      <c r="X93" s="32"/>
      <c r="Y93" s="371"/>
      <c r="Z93" s="11"/>
      <c r="AA93" s="7"/>
      <c r="AB93" s="7"/>
      <c r="AC93" s="7"/>
      <c r="AD93" s="30"/>
      <c r="AE93" s="32"/>
      <c r="AF93" s="7"/>
      <c r="AG93" s="478"/>
      <c r="AH93" s="32"/>
      <c r="AI93" s="32"/>
      <c r="AJ93" s="32"/>
      <c r="AK93" s="32"/>
      <c r="AL93" s="32"/>
      <c r="AM93" s="62"/>
      <c r="AN93" s="11"/>
      <c r="AO93" s="7"/>
      <c r="AP93" s="7"/>
      <c r="AQ93" s="7"/>
      <c r="AR93" s="7"/>
      <c r="AS93" s="7"/>
      <c r="AT93" s="371"/>
      <c r="AU93" s="11"/>
      <c r="AV93" s="7"/>
      <c r="AW93" s="7"/>
      <c r="AX93" s="7"/>
      <c r="AY93" s="7"/>
      <c r="AZ93" s="7"/>
      <c r="BA93" s="371"/>
      <c r="BB93" s="11"/>
      <c r="BC93" s="7"/>
      <c r="BD93" s="7"/>
      <c r="BE93" s="7"/>
      <c r="BF93" s="7"/>
      <c r="BG93" s="478"/>
      <c r="BH93" s="11"/>
      <c r="BI93" s="7"/>
      <c r="BJ93" s="7"/>
      <c r="BK93" s="7"/>
      <c r="BL93" s="11"/>
      <c r="BM93" s="7"/>
      <c r="BN93" s="7"/>
      <c r="BO93" s="7"/>
      <c r="BP93" s="371"/>
      <c r="BQ93" s="11" t="s">
        <v>210</v>
      </c>
      <c r="BR93" s="62" t="s">
        <v>210</v>
      </c>
      <c r="BS93" s="1"/>
      <c r="BT93" s="1"/>
      <c r="BU93" s="1"/>
      <c r="BV93" s="1"/>
      <c r="BW93" s="1"/>
      <c r="CI93" s="14"/>
      <c r="CJ93" s="24" t="str">
        <f t="shared" si="11"/>
        <v/>
      </c>
      <c r="CK93" s="25" t="str">
        <f t="shared" si="12"/>
        <v/>
      </c>
      <c r="CL93" s="25" t="str">
        <f t="shared" si="13"/>
        <v/>
      </c>
      <c r="CM93" s="24" t="str">
        <f t="shared" si="14"/>
        <v/>
      </c>
      <c r="CN93" s="25" t="str">
        <f t="shared" si="15"/>
        <v/>
      </c>
      <c r="CO93" s="24" t="e">
        <f>IF(AND(#REF!="",#REF!="",#REF!="",#REF!=""),"",SUM(#REF!,#REF!,#REF!,#REF!,#REF!))</f>
        <v>#REF!</v>
      </c>
      <c r="CP93" s="25" t="str">
        <f t="shared" si="16"/>
        <v/>
      </c>
      <c r="CQ93" s="24" t="str">
        <f t="shared" si="17"/>
        <v/>
      </c>
      <c r="CR93" s="25" t="str">
        <f t="shared" si="18"/>
        <v/>
      </c>
      <c r="CS93" s="24" t="str">
        <f t="shared" si="19"/>
        <v/>
      </c>
      <c r="CT93" s="25" t="str">
        <f t="shared" si="20"/>
        <v/>
      </c>
      <c r="CU93" s="24" t="e">
        <f>IF(AND(#REF!="",#REF!="",#REF!="",#REF!=""),"",SUM(#REF!,#REF!,#REF!,#REF!,#REF!))</f>
        <v>#REF!</v>
      </c>
      <c r="CV93" s="25" t="str">
        <f t="shared" si="21"/>
        <v/>
      </c>
      <c r="CW93" s="22"/>
      <c r="CX93" s="22"/>
    </row>
    <row r="94" spans="1:102" ht="24.75" customHeight="1">
      <c r="A94" s="233">
        <v>88</v>
      </c>
      <c r="B94" s="234"/>
      <c r="C94" s="235"/>
      <c r="D94" s="236"/>
      <c r="E94" s="237"/>
      <c r="F94" s="238"/>
      <c r="G94" s="238"/>
      <c r="H94" s="239"/>
      <c r="I94" s="240"/>
      <c r="J94" s="241"/>
      <c r="K94" s="242"/>
      <c r="L94" s="11"/>
      <c r="M94" s="7"/>
      <c r="N94" s="7"/>
      <c r="O94" s="7"/>
      <c r="P94" s="30"/>
      <c r="Q94" s="32"/>
      <c r="R94" s="371"/>
      <c r="S94" s="476"/>
      <c r="T94" s="477"/>
      <c r="U94" s="477"/>
      <c r="V94" s="7"/>
      <c r="W94" s="34"/>
      <c r="X94" s="32"/>
      <c r="Y94" s="371"/>
      <c r="Z94" s="11"/>
      <c r="AA94" s="7"/>
      <c r="AB94" s="7"/>
      <c r="AC94" s="7"/>
      <c r="AD94" s="30"/>
      <c r="AE94" s="32"/>
      <c r="AF94" s="7"/>
      <c r="AG94" s="478"/>
      <c r="AH94" s="32"/>
      <c r="AI94" s="32"/>
      <c r="AJ94" s="32"/>
      <c r="AK94" s="32"/>
      <c r="AL94" s="32"/>
      <c r="AM94" s="62"/>
      <c r="AN94" s="11"/>
      <c r="AO94" s="7"/>
      <c r="AP94" s="7"/>
      <c r="AQ94" s="7"/>
      <c r="AR94" s="7"/>
      <c r="AS94" s="7"/>
      <c r="AT94" s="371"/>
      <c r="AU94" s="11"/>
      <c r="AV94" s="7"/>
      <c r="AW94" s="7"/>
      <c r="AX94" s="7"/>
      <c r="AY94" s="7"/>
      <c r="AZ94" s="7"/>
      <c r="BA94" s="371"/>
      <c r="BB94" s="11"/>
      <c r="BC94" s="7"/>
      <c r="BD94" s="7"/>
      <c r="BE94" s="7"/>
      <c r="BF94" s="7"/>
      <c r="BG94" s="478"/>
      <c r="BH94" s="11"/>
      <c r="BI94" s="7"/>
      <c r="BJ94" s="7"/>
      <c r="BK94" s="7"/>
      <c r="BL94" s="11"/>
      <c r="BM94" s="7"/>
      <c r="BN94" s="7"/>
      <c r="BO94" s="7"/>
      <c r="BP94" s="371"/>
      <c r="BQ94" s="11" t="s">
        <v>210</v>
      </c>
      <c r="BR94" s="62" t="s">
        <v>210</v>
      </c>
      <c r="BS94" s="1"/>
      <c r="BT94" s="1"/>
      <c r="BU94" s="1"/>
      <c r="BV94" s="1"/>
      <c r="BW94" s="1"/>
      <c r="CI94" s="14"/>
      <c r="CJ94" s="24" t="str">
        <f t="shared" si="11"/>
        <v/>
      </c>
      <c r="CK94" s="25" t="str">
        <f t="shared" si="12"/>
        <v/>
      </c>
      <c r="CL94" s="25" t="str">
        <f t="shared" si="13"/>
        <v/>
      </c>
      <c r="CM94" s="24" t="str">
        <f t="shared" si="14"/>
        <v/>
      </c>
      <c r="CN94" s="25" t="str">
        <f t="shared" si="15"/>
        <v/>
      </c>
      <c r="CO94" s="24" t="e">
        <f>IF(AND(#REF!="",#REF!="",#REF!="",#REF!=""),"",SUM(#REF!,#REF!,#REF!,#REF!,#REF!))</f>
        <v>#REF!</v>
      </c>
      <c r="CP94" s="25" t="str">
        <f t="shared" si="16"/>
        <v/>
      </c>
      <c r="CQ94" s="24" t="str">
        <f t="shared" si="17"/>
        <v/>
      </c>
      <c r="CR94" s="25" t="str">
        <f t="shared" si="18"/>
        <v/>
      </c>
      <c r="CS94" s="24" t="str">
        <f t="shared" si="19"/>
        <v/>
      </c>
      <c r="CT94" s="25" t="str">
        <f t="shared" si="20"/>
        <v/>
      </c>
      <c r="CU94" s="24" t="e">
        <f>IF(AND(#REF!="",#REF!="",#REF!="",#REF!=""),"",SUM(#REF!,#REF!,#REF!,#REF!,#REF!))</f>
        <v>#REF!</v>
      </c>
      <c r="CV94" s="25" t="str">
        <f t="shared" si="21"/>
        <v/>
      </c>
      <c r="CW94" s="22"/>
      <c r="CX94" s="22"/>
    </row>
    <row r="95" spans="1:102" ht="24.75" customHeight="1">
      <c r="A95" s="233">
        <v>89</v>
      </c>
      <c r="B95" s="234"/>
      <c r="C95" s="235"/>
      <c r="D95" s="236"/>
      <c r="E95" s="237"/>
      <c r="F95" s="238"/>
      <c r="G95" s="238"/>
      <c r="H95" s="239"/>
      <c r="I95" s="240"/>
      <c r="J95" s="241"/>
      <c r="K95" s="242"/>
      <c r="L95" s="11"/>
      <c r="M95" s="7"/>
      <c r="N95" s="7"/>
      <c r="O95" s="7"/>
      <c r="P95" s="30"/>
      <c r="Q95" s="32"/>
      <c r="R95" s="371"/>
      <c r="S95" s="476"/>
      <c r="T95" s="477"/>
      <c r="U95" s="477"/>
      <c r="V95" s="7"/>
      <c r="W95" s="34"/>
      <c r="X95" s="32"/>
      <c r="Y95" s="371"/>
      <c r="Z95" s="11"/>
      <c r="AA95" s="7"/>
      <c r="AB95" s="7"/>
      <c r="AC95" s="7"/>
      <c r="AD95" s="30"/>
      <c r="AE95" s="32"/>
      <c r="AF95" s="7"/>
      <c r="AG95" s="478"/>
      <c r="AH95" s="32"/>
      <c r="AI95" s="32"/>
      <c r="AJ95" s="32"/>
      <c r="AK95" s="32"/>
      <c r="AL95" s="32"/>
      <c r="AM95" s="62"/>
      <c r="AN95" s="11"/>
      <c r="AO95" s="7"/>
      <c r="AP95" s="7"/>
      <c r="AQ95" s="7"/>
      <c r="AR95" s="7"/>
      <c r="AS95" s="7"/>
      <c r="AT95" s="371"/>
      <c r="AU95" s="11"/>
      <c r="AV95" s="7"/>
      <c r="AW95" s="7"/>
      <c r="AX95" s="7"/>
      <c r="AY95" s="7"/>
      <c r="AZ95" s="7"/>
      <c r="BA95" s="371"/>
      <c r="BB95" s="11"/>
      <c r="BC95" s="7"/>
      <c r="BD95" s="7"/>
      <c r="BE95" s="7"/>
      <c r="BF95" s="7"/>
      <c r="BG95" s="478"/>
      <c r="BH95" s="11"/>
      <c r="BI95" s="7"/>
      <c r="BJ95" s="7"/>
      <c r="BK95" s="7"/>
      <c r="BL95" s="11"/>
      <c r="BM95" s="7"/>
      <c r="BN95" s="7"/>
      <c r="BO95" s="7"/>
      <c r="BP95" s="371"/>
      <c r="BQ95" s="11" t="s">
        <v>210</v>
      </c>
      <c r="BR95" s="62" t="s">
        <v>210</v>
      </c>
      <c r="BS95" s="1"/>
      <c r="BT95" s="1"/>
      <c r="BU95" s="1"/>
      <c r="BV95" s="1"/>
      <c r="BW95" s="1"/>
      <c r="CI95" s="14"/>
      <c r="CJ95" s="24" t="str">
        <f t="shared" si="11"/>
        <v/>
      </c>
      <c r="CK95" s="25" t="str">
        <f t="shared" si="12"/>
        <v/>
      </c>
      <c r="CL95" s="25" t="str">
        <f t="shared" si="13"/>
        <v/>
      </c>
      <c r="CM95" s="24" t="str">
        <f t="shared" si="14"/>
        <v/>
      </c>
      <c r="CN95" s="25" t="str">
        <f t="shared" si="15"/>
        <v/>
      </c>
      <c r="CO95" s="24" t="e">
        <f>IF(AND(#REF!="",#REF!="",#REF!="",#REF!=""),"",SUM(#REF!,#REF!,#REF!,#REF!,#REF!))</f>
        <v>#REF!</v>
      </c>
      <c r="CP95" s="25" t="str">
        <f t="shared" si="16"/>
        <v/>
      </c>
      <c r="CQ95" s="24" t="str">
        <f t="shared" si="17"/>
        <v/>
      </c>
      <c r="CR95" s="25" t="str">
        <f t="shared" si="18"/>
        <v/>
      </c>
      <c r="CS95" s="24" t="str">
        <f t="shared" si="19"/>
        <v/>
      </c>
      <c r="CT95" s="25" t="str">
        <f t="shared" si="20"/>
        <v/>
      </c>
      <c r="CU95" s="24" t="e">
        <f>IF(AND(#REF!="",#REF!="",#REF!="",#REF!=""),"",SUM(#REF!,#REF!,#REF!,#REF!,#REF!))</f>
        <v>#REF!</v>
      </c>
      <c r="CV95" s="25" t="str">
        <f t="shared" si="21"/>
        <v/>
      </c>
      <c r="CW95" s="22"/>
      <c r="CX95" s="22"/>
    </row>
    <row r="96" spans="1:102" ht="24.75" customHeight="1">
      <c r="A96" s="233">
        <v>90</v>
      </c>
      <c r="B96" s="234"/>
      <c r="C96" s="235"/>
      <c r="D96" s="236"/>
      <c r="E96" s="237"/>
      <c r="F96" s="238"/>
      <c r="G96" s="238"/>
      <c r="H96" s="239"/>
      <c r="I96" s="240"/>
      <c r="J96" s="241"/>
      <c r="K96" s="242"/>
      <c r="L96" s="11"/>
      <c r="M96" s="7"/>
      <c r="N96" s="7"/>
      <c r="O96" s="7"/>
      <c r="P96" s="30"/>
      <c r="Q96" s="32"/>
      <c r="R96" s="371"/>
      <c r="S96" s="476"/>
      <c r="T96" s="477"/>
      <c r="U96" s="477"/>
      <c r="V96" s="7"/>
      <c r="W96" s="34"/>
      <c r="X96" s="32"/>
      <c r="Y96" s="371"/>
      <c r="Z96" s="11"/>
      <c r="AA96" s="7"/>
      <c r="AB96" s="7"/>
      <c r="AC96" s="7"/>
      <c r="AD96" s="30"/>
      <c r="AE96" s="32"/>
      <c r="AF96" s="7"/>
      <c r="AG96" s="478"/>
      <c r="AH96" s="32"/>
      <c r="AI96" s="32"/>
      <c r="AJ96" s="32"/>
      <c r="AK96" s="32"/>
      <c r="AL96" s="32"/>
      <c r="AM96" s="62"/>
      <c r="AN96" s="11"/>
      <c r="AO96" s="7"/>
      <c r="AP96" s="7"/>
      <c r="AQ96" s="7"/>
      <c r="AR96" s="7"/>
      <c r="AS96" s="7"/>
      <c r="AT96" s="371"/>
      <c r="AU96" s="11"/>
      <c r="AV96" s="7"/>
      <c r="AW96" s="7"/>
      <c r="AX96" s="7"/>
      <c r="AY96" s="7"/>
      <c r="AZ96" s="7"/>
      <c r="BA96" s="371"/>
      <c r="BB96" s="11"/>
      <c r="BC96" s="7"/>
      <c r="BD96" s="7"/>
      <c r="BE96" s="7"/>
      <c r="BF96" s="7"/>
      <c r="BG96" s="478"/>
      <c r="BH96" s="11"/>
      <c r="BI96" s="7"/>
      <c r="BJ96" s="7"/>
      <c r="BK96" s="7"/>
      <c r="BL96" s="11"/>
      <c r="BM96" s="7"/>
      <c r="BN96" s="7"/>
      <c r="BO96" s="7"/>
      <c r="BP96" s="371"/>
      <c r="BQ96" s="11" t="s">
        <v>210</v>
      </c>
      <c r="BR96" s="62" t="s">
        <v>210</v>
      </c>
      <c r="BS96" s="1"/>
      <c r="BT96" s="1"/>
      <c r="BU96" s="1"/>
      <c r="BV96" s="1"/>
      <c r="BW96" s="1"/>
      <c r="CI96" s="14"/>
      <c r="CJ96" s="24" t="str">
        <f t="shared" si="11"/>
        <v/>
      </c>
      <c r="CK96" s="25" t="str">
        <f t="shared" si="12"/>
        <v/>
      </c>
      <c r="CL96" s="25" t="str">
        <f t="shared" si="13"/>
        <v/>
      </c>
      <c r="CM96" s="24" t="str">
        <f t="shared" si="14"/>
        <v/>
      </c>
      <c r="CN96" s="25" t="str">
        <f t="shared" si="15"/>
        <v/>
      </c>
      <c r="CO96" s="24" t="e">
        <f>IF(AND(#REF!="",#REF!="",#REF!="",#REF!=""),"",SUM(#REF!,#REF!,#REF!,#REF!,#REF!))</f>
        <v>#REF!</v>
      </c>
      <c r="CP96" s="25" t="str">
        <f t="shared" si="16"/>
        <v/>
      </c>
      <c r="CQ96" s="24" t="str">
        <f t="shared" si="17"/>
        <v/>
      </c>
      <c r="CR96" s="25" t="str">
        <f t="shared" si="18"/>
        <v/>
      </c>
      <c r="CS96" s="24" t="str">
        <f t="shared" si="19"/>
        <v/>
      </c>
      <c r="CT96" s="25" t="str">
        <f t="shared" si="20"/>
        <v/>
      </c>
      <c r="CU96" s="24" t="e">
        <f>IF(AND(#REF!="",#REF!="",#REF!="",#REF!=""),"",SUM(#REF!,#REF!,#REF!,#REF!,#REF!))</f>
        <v>#REF!</v>
      </c>
      <c r="CV96" s="25" t="str">
        <f t="shared" si="21"/>
        <v/>
      </c>
      <c r="CW96" s="22"/>
      <c r="CX96" s="22"/>
    </row>
    <row r="97" spans="1:102" ht="24.75" customHeight="1">
      <c r="A97" s="233">
        <v>91</v>
      </c>
      <c r="B97" s="234"/>
      <c r="C97" s="235"/>
      <c r="D97" s="236"/>
      <c r="E97" s="237"/>
      <c r="F97" s="238"/>
      <c r="G97" s="238"/>
      <c r="H97" s="239"/>
      <c r="I97" s="240"/>
      <c r="J97" s="241"/>
      <c r="K97" s="242"/>
      <c r="L97" s="11"/>
      <c r="M97" s="7"/>
      <c r="N97" s="7"/>
      <c r="O97" s="7"/>
      <c r="P97" s="30"/>
      <c r="Q97" s="32"/>
      <c r="R97" s="371"/>
      <c r="S97" s="476"/>
      <c r="T97" s="477"/>
      <c r="U97" s="477"/>
      <c r="V97" s="7"/>
      <c r="W97" s="34"/>
      <c r="X97" s="32"/>
      <c r="Y97" s="371"/>
      <c r="Z97" s="11"/>
      <c r="AA97" s="7"/>
      <c r="AB97" s="7"/>
      <c r="AC97" s="7"/>
      <c r="AD97" s="30"/>
      <c r="AE97" s="32"/>
      <c r="AF97" s="7"/>
      <c r="AG97" s="478"/>
      <c r="AH97" s="32"/>
      <c r="AI97" s="32"/>
      <c r="AJ97" s="32"/>
      <c r="AK97" s="32"/>
      <c r="AL97" s="32"/>
      <c r="AM97" s="62"/>
      <c r="AN97" s="11"/>
      <c r="AO97" s="7"/>
      <c r="AP97" s="7"/>
      <c r="AQ97" s="7"/>
      <c r="AR97" s="7"/>
      <c r="AS97" s="7"/>
      <c r="AT97" s="371"/>
      <c r="AU97" s="11"/>
      <c r="AV97" s="7"/>
      <c r="AW97" s="7"/>
      <c r="AX97" s="7"/>
      <c r="AY97" s="7"/>
      <c r="AZ97" s="7"/>
      <c r="BA97" s="371"/>
      <c r="BB97" s="11"/>
      <c r="BC97" s="7"/>
      <c r="BD97" s="7"/>
      <c r="BE97" s="7"/>
      <c r="BF97" s="7"/>
      <c r="BG97" s="478"/>
      <c r="BH97" s="11"/>
      <c r="BI97" s="7"/>
      <c r="BJ97" s="7"/>
      <c r="BK97" s="7"/>
      <c r="BL97" s="11"/>
      <c r="BM97" s="7"/>
      <c r="BN97" s="7"/>
      <c r="BO97" s="7"/>
      <c r="BP97" s="371"/>
      <c r="BQ97" s="11" t="s">
        <v>210</v>
      </c>
      <c r="BR97" s="62" t="s">
        <v>210</v>
      </c>
      <c r="BS97" s="1"/>
      <c r="BT97" s="1"/>
      <c r="BU97" s="1"/>
      <c r="BV97" s="1"/>
      <c r="BW97" s="1"/>
      <c r="CI97" s="14"/>
      <c r="CJ97" s="24" t="str">
        <f t="shared" si="11"/>
        <v/>
      </c>
      <c r="CK97" s="25" t="str">
        <f t="shared" si="12"/>
        <v/>
      </c>
      <c r="CL97" s="25" t="str">
        <f t="shared" si="13"/>
        <v/>
      </c>
      <c r="CM97" s="24" t="str">
        <f t="shared" si="14"/>
        <v/>
      </c>
      <c r="CN97" s="25" t="str">
        <f t="shared" si="15"/>
        <v/>
      </c>
      <c r="CO97" s="24" t="e">
        <f>IF(AND(#REF!="",#REF!="",#REF!="",#REF!=""),"",SUM(#REF!,#REF!,#REF!,#REF!,#REF!))</f>
        <v>#REF!</v>
      </c>
      <c r="CP97" s="25" t="str">
        <f t="shared" si="16"/>
        <v/>
      </c>
      <c r="CQ97" s="24" t="str">
        <f t="shared" si="17"/>
        <v/>
      </c>
      <c r="CR97" s="25" t="str">
        <f t="shared" si="18"/>
        <v/>
      </c>
      <c r="CS97" s="24" t="str">
        <f t="shared" si="19"/>
        <v/>
      </c>
      <c r="CT97" s="25" t="str">
        <f t="shared" si="20"/>
        <v/>
      </c>
      <c r="CU97" s="24" t="e">
        <f>IF(AND(#REF!="",#REF!="",#REF!="",#REF!=""),"",SUM(#REF!,#REF!,#REF!,#REF!,#REF!))</f>
        <v>#REF!</v>
      </c>
      <c r="CV97" s="25" t="str">
        <f t="shared" si="21"/>
        <v/>
      </c>
      <c r="CW97" s="22"/>
      <c r="CX97" s="22"/>
    </row>
    <row r="98" spans="1:102" ht="24.75" customHeight="1">
      <c r="A98" s="233">
        <v>92</v>
      </c>
      <c r="B98" s="234"/>
      <c r="C98" s="235"/>
      <c r="D98" s="236"/>
      <c r="E98" s="237"/>
      <c r="F98" s="238"/>
      <c r="G98" s="238"/>
      <c r="H98" s="239"/>
      <c r="I98" s="240"/>
      <c r="J98" s="241"/>
      <c r="K98" s="242"/>
      <c r="L98" s="11"/>
      <c r="M98" s="7"/>
      <c r="N98" s="7"/>
      <c r="O98" s="7"/>
      <c r="P98" s="30"/>
      <c r="Q98" s="32"/>
      <c r="R98" s="371"/>
      <c r="S98" s="476"/>
      <c r="T98" s="477"/>
      <c r="U98" s="477"/>
      <c r="V98" s="7"/>
      <c r="W98" s="34"/>
      <c r="X98" s="32"/>
      <c r="Y98" s="371"/>
      <c r="Z98" s="11"/>
      <c r="AA98" s="7"/>
      <c r="AB98" s="7"/>
      <c r="AC98" s="7"/>
      <c r="AD98" s="30"/>
      <c r="AE98" s="32"/>
      <c r="AF98" s="7"/>
      <c r="AG98" s="478"/>
      <c r="AH98" s="32"/>
      <c r="AI98" s="32"/>
      <c r="AJ98" s="32"/>
      <c r="AK98" s="32"/>
      <c r="AL98" s="32"/>
      <c r="AM98" s="62"/>
      <c r="AN98" s="11"/>
      <c r="AO98" s="7"/>
      <c r="AP98" s="7"/>
      <c r="AQ98" s="7"/>
      <c r="AR98" s="7"/>
      <c r="AS98" s="7"/>
      <c r="AT98" s="371"/>
      <c r="AU98" s="11"/>
      <c r="AV98" s="7"/>
      <c r="AW98" s="7"/>
      <c r="AX98" s="7"/>
      <c r="AY98" s="7"/>
      <c r="AZ98" s="7"/>
      <c r="BA98" s="371"/>
      <c r="BB98" s="11"/>
      <c r="BC98" s="7"/>
      <c r="BD98" s="7"/>
      <c r="BE98" s="7"/>
      <c r="BF98" s="7"/>
      <c r="BG98" s="478"/>
      <c r="BH98" s="11"/>
      <c r="BI98" s="7"/>
      <c r="BJ98" s="7"/>
      <c r="BK98" s="7"/>
      <c r="BL98" s="11"/>
      <c r="BM98" s="7"/>
      <c r="BN98" s="7"/>
      <c r="BO98" s="7"/>
      <c r="BP98" s="371"/>
      <c r="BQ98" s="11" t="s">
        <v>210</v>
      </c>
      <c r="BR98" s="62" t="s">
        <v>210</v>
      </c>
      <c r="BS98" s="1"/>
      <c r="BT98" s="1"/>
      <c r="BU98" s="1"/>
      <c r="BV98" s="1"/>
      <c r="BW98" s="1"/>
      <c r="CI98" s="14"/>
      <c r="CJ98" s="24" t="str">
        <f t="shared" si="11"/>
        <v/>
      </c>
      <c r="CK98" s="25" t="str">
        <f t="shared" si="12"/>
        <v/>
      </c>
      <c r="CL98" s="25" t="str">
        <f t="shared" si="13"/>
        <v/>
      </c>
      <c r="CM98" s="24" t="str">
        <f t="shared" si="14"/>
        <v/>
      </c>
      <c r="CN98" s="25" t="str">
        <f t="shared" si="15"/>
        <v/>
      </c>
      <c r="CO98" s="24" t="e">
        <f>IF(AND(#REF!="",#REF!="",#REF!="",#REF!=""),"",SUM(#REF!,#REF!,#REF!,#REF!,#REF!))</f>
        <v>#REF!</v>
      </c>
      <c r="CP98" s="25" t="str">
        <f t="shared" si="16"/>
        <v/>
      </c>
      <c r="CQ98" s="24" t="str">
        <f t="shared" si="17"/>
        <v/>
      </c>
      <c r="CR98" s="25" t="str">
        <f t="shared" si="18"/>
        <v/>
      </c>
      <c r="CS98" s="24" t="str">
        <f t="shared" si="19"/>
        <v/>
      </c>
      <c r="CT98" s="25" t="str">
        <f t="shared" si="20"/>
        <v/>
      </c>
      <c r="CU98" s="24" t="e">
        <f>IF(AND(#REF!="",#REF!="",#REF!="",#REF!=""),"",SUM(#REF!,#REF!,#REF!,#REF!,#REF!))</f>
        <v>#REF!</v>
      </c>
      <c r="CV98" s="25" t="str">
        <f t="shared" si="21"/>
        <v/>
      </c>
      <c r="CW98" s="22"/>
      <c r="CX98" s="22"/>
    </row>
    <row r="99" spans="1:102" ht="24.75" customHeight="1">
      <c r="A99" s="233">
        <v>93</v>
      </c>
      <c r="B99" s="234"/>
      <c r="C99" s="235"/>
      <c r="D99" s="236"/>
      <c r="E99" s="237"/>
      <c r="F99" s="238"/>
      <c r="G99" s="238"/>
      <c r="H99" s="239"/>
      <c r="I99" s="240"/>
      <c r="J99" s="241"/>
      <c r="K99" s="242"/>
      <c r="L99" s="11"/>
      <c r="M99" s="7"/>
      <c r="N99" s="7"/>
      <c r="O99" s="7"/>
      <c r="P99" s="30"/>
      <c r="Q99" s="32"/>
      <c r="R99" s="371"/>
      <c r="S99" s="476"/>
      <c r="T99" s="477"/>
      <c r="U99" s="477"/>
      <c r="V99" s="7"/>
      <c r="W99" s="34"/>
      <c r="X99" s="32"/>
      <c r="Y99" s="371"/>
      <c r="Z99" s="11"/>
      <c r="AA99" s="7"/>
      <c r="AB99" s="7"/>
      <c r="AC99" s="7"/>
      <c r="AD99" s="30"/>
      <c r="AE99" s="32"/>
      <c r="AF99" s="7"/>
      <c r="AG99" s="478"/>
      <c r="AH99" s="32"/>
      <c r="AI99" s="32"/>
      <c r="AJ99" s="32"/>
      <c r="AK99" s="32"/>
      <c r="AL99" s="32"/>
      <c r="AM99" s="62"/>
      <c r="AN99" s="11"/>
      <c r="AO99" s="7"/>
      <c r="AP99" s="7"/>
      <c r="AQ99" s="7"/>
      <c r="AR99" s="7"/>
      <c r="AS99" s="7"/>
      <c r="AT99" s="371"/>
      <c r="AU99" s="11"/>
      <c r="AV99" s="7"/>
      <c r="AW99" s="7"/>
      <c r="AX99" s="7"/>
      <c r="AY99" s="7"/>
      <c r="AZ99" s="7"/>
      <c r="BA99" s="371"/>
      <c r="BB99" s="11"/>
      <c r="BC99" s="7"/>
      <c r="BD99" s="7"/>
      <c r="BE99" s="7"/>
      <c r="BF99" s="7"/>
      <c r="BG99" s="478"/>
      <c r="BH99" s="11"/>
      <c r="BI99" s="7"/>
      <c r="BJ99" s="7"/>
      <c r="BK99" s="7"/>
      <c r="BL99" s="11"/>
      <c r="BM99" s="7"/>
      <c r="BN99" s="7"/>
      <c r="BO99" s="7"/>
      <c r="BP99" s="371"/>
      <c r="BQ99" s="11" t="s">
        <v>210</v>
      </c>
      <c r="BR99" s="62" t="s">
        <v>210</v>
      </c>
      <c r="BS99" s="1"/>
      <c r="BT99" s="1"/>
      <c r="BU99" s="1"/>
      <c r="BV99" s="1"/>
      <c r="BW99" s="1"/>
      <c r="CI99" s="14"/>
      <c r="CJ99" s="24" t="str">
        <f t="shared" si="11"/>
        <v/>
      </c>
      <c r="CK99" s="25" t="str">
        <f t="shared" si="12"/>
        <v/>
      </c>
      <c r="CL99" s="25" t="str">
        <f t="shared" si="13"/>
        <v/>
      </c>
      <c r="CM99" s="24" t="str">
        <f t="shared" si="14"/>
        <v/>
      </c>
      <c r="CN99" s="25" t="str">
        <f t="shared" si="15"/>
        <v/>
      </c>
      <c r="CO99" s="24" t="e">
        <f>IF(AND(#REF!="",#REF!="",#REF!="",#REF!=""),"",SUM(#REF!,#REF!,#REF!,#REF!,#REF!))</f>
        <v>#REF!</v>
      </c>
      <c r="CP99" s="25" t="str">
        <f t="shared" si="16"/>
        <v/>
      </c>
      <c r="CQ99" s="24" t="str">
        <f t="shared" si="17"/>
        <v/>
      </c>
      <c r="CR99" s="25" t="str">
        <f t="shared" si="18"/>
        <v/>
      </c>
      <c r="CS99" s="24" t="str">
        <f t="shared" si="19"/>
        <v/>
      </c>
      <c r="CT99" s="25" t="str">
        <f t="shared" si="20"/>
        <v/>
      </c>
      <c r="CU99" s="24" t="e">
        <f>IF(AND(#REF!="",#REF!="",#REF!="",#REF!=""),"",SUM(#REF!,#REF!,#REF!,#REF!,#REF!))</f>
        <v>#REF!</v>
      </c>
      <c r="CV99" s="25" t="str">
        <f t="shared" si="21"/>
        <v/>
      </c>
      <c r="CW99" s="22"/>
      <c r="CX99" s="22"/>
    </row>
    <row r="100" spans="1:102" ht="24.75" customHeight="1">
      <c r="A100" s="233">
        <v>94</v>
      </c>
      <c r="B100" s="234"/>
      <c r="C100" s="235"/>
      <c r="D100" s="236"/>
      <c r="E100" s="237"/>
      <c r="F100" s="238"/>
      <c r="G100" s="238"/>
      <c r="H100" s="239"/>
      <c r="I100" s="240"/>
      <c r="J100" s="241"/>
      <c r="K100" s="242"/>
      <c r="L100" s="11"/>
      <c r="M100" s="7"/>
      <c r="N100" s="7"/>
      <c r="O100" s="7"/>
      <c r="P100" s="30"/>
      <c r="Q100" s="32"/>
      <c r="R100" s="371"/>
      <c r="S100" s="476"/>
      <c r="T100" s="477"/>
      <c r="U100" s="477"/>
      <c r="V100" s="7"/>
      <c r="W100" s="34"/>
      <c r="X100" s="32"/>
      <c r="Y100" s="371"/>
      <c r="Z100" s="11"/>
      <c r="AA100" s="7"/>
      <c r="AB100" s="7"/>
      <c r="AC100" s="7"/>
      <c r="AD100" s="30"/>
      <c r="AE100" s="32"/>
      <c r="AF100" s="7"/>
      <c r="AG100" s="478"/>
      <c r="AH100" s="32"/>
      <c r="AI100" s="32"/>
      <c r="AJ100" s="32"/>
      <c r="AK100" s="32"/>
      <c r="AL100" s="32"/>
      <c r="AM100" s="62"/>
      <c r="AN100" s="11"/>
      <c r="AO100" s="7"/>
      <c r="AP100" s="7"/>
      <c r="AQ100" s="7"/>
      <c r="AR100" s="7"/>
      <c r="AS100" s="7"/>
      <c r="AT100" s="371"/>
      <c r="AU100" s="11"/>
      <c r="AV100" s="7"/>
      <c r="AW100" s="7"/>
      <c r="AX100" s="7"/>
      <c r="AY100" s="7"/>
      <c r="AZ100" s="7"/>
      <c r="BA100" s="371"/>
      <c r="BB100" s="11"/>
      <c r="BC100" s="7"/>
      <c r="BD100" s="7"/>
      <c r="BE100" s="7"/>
      <c r="BF100" s="7"/>
      <c r="BG100" s="478"/>
      <c r="BH100" s="11"/>
      <c r="BI100" s="7"/>
      <c r="BJ100" s="7"/>
      <c r="BK100" s="7"/>
      <c r="BL100" s="11"/>
      <c r="BM100" s="7"/>
      <c r="BN100" s="7"/>
      <c r="BO100" s="7"/>
      <c r="BP100" s="371"/>
      <c r="BQ100" s="11" t="s">
        <v>210</v>
      </c>
      <c r="BR100" s="62" t="s">
        <v>210</v>
      </c>
      <c r="BS100" s="1"/>
      <c r="BT100" s="1"/>
      <c r="BU100" s="1"/>
      <c r="BV100" s="1"/>
      <c r="BW100" s="1"/>
      <c r="CI100" s="14"/>
      <c r="CJ100" s="24" t="str">
        <f t="shared" si="11"/>
        <v/>
      </c>
      <c r="CK100" s="25" t="str">
        <f t="shared" si="12"/>
        <v/>
      </c>
      <c r="CL100" s="25" t="str">
        <f t="shared" si="13"/>
        <v/>
      </c>
      <c r="CM100" s="24" t="str">
        <f t="shared" si="14"/>
        <v/>
      </c>
      <c r="CN100" s="25" t="str">
        <f t="shared" si="15"/>
        <v/>
      </c>
      <c r="CO100" s="24" t="e">
        <f>IF(AND(#REF!="",#REF!="",#REF!="",#REF!=""),"",SUM(#REF!,#REF!,#REF!,#REF!,#REF!))</f>
        <v>#REF!</v>
      </c>
      <c r="CP100" s="25" t="str">
        <f t="shared" si="16"/>
        <v/>
      </c>
      <c r="CQ100" s="24" t="str">
        <f t="shared" si="17"/>
        <v/>
      </c>
      <c r="CR100" s="25" t="str">
        <f t="shared" si="18"/>
        <v/>
      </c>
      <c r="CS100" s="24" t="str">
        <f t="shared" si="19"/>
        <v/>
      </c>
      <c r="CT100" s="25" t="str">
        <f t="shared" si="20"/>
        <v/>
      </c>
      <c r="CU100" s="24" t="e">
        <f>IF(AND(#REF!="",#REF!="",#REF!="",#REF!=""),"",SUM(#REF!,#REF!,#REF!,#REF!,#REF!))</f>
        <v>#REF!</v>
      </c>
      <c r="CV100" s="25" t="str">
        <f t="shared" si="21"/>
        <v/>
      </c>
      <c r="CW100" s="22"/>
      <c r="CX100" s="22"/>
    </row>
    <row r="101" spans="1:102" ht="24.75" customHeight="1">
      <c r="A101" s="233">
        <v>95</v>
      </c>
      <c r="B101" s="234"/>
      <c r="C101" s="235"/>
      <c r="D101" s="236"/>
      <c r="E101" s="237"/>
      <c r="F101" s="238"/>
      <c r="G101" s="238"/>
      <c r="H101" s="239"/>
      <c r="I101" s="240"/>
      <c r="J101" s="241"/>
      <c r="K101" s="242"/>
      <c r="L101" s="11"/>
      <c r="M101" s="7"/>
      <c r="N101" s="7"/>
      <c r="O101" s="7"/>
      <c r="P101" s="30"/>
      <c r="Q101" s="32"/>
      <c r="R101" s="371"/>
      <c r="S101" s="476"/>
      <c r="T101" s="477"/>
      <c r="U101" s="477"/>
      <c r="V101" s="7"/>
      <c r="W101" s="34"/>
      <c r="X101" s="32"/>
      <c r="Y101" s="371"/>
      <c r="Z101" s="11"/>
      <c r="AA101" s="7"/>
      <c r="AB101" s="7"/>
      <c r="AC101" s="7"/>
      <c r="AD101" s="30"/>
      <c r="AE101" s="32"/>
      <c r="AF101" s="7"/>
      <c r="AG101" s="478"/>
      <c r="AH101" s="32"/>
      <c r="AI101" s="32"/>
      <c r="AJ101" s="32"/>
      <c r="AK101" s="32"/>
      <c r="AL101" s="32"/>
      <c r="AM101" s="62"/>
      <c r="AN101" s="11"/>
      <c r="AO101" s="7"/>
      <c r="AP101" s="7"/>
      <c r="AQ101" s="7"/>
      <c r="AR101" s="7"/>
      <c r="AS101" s="7"/>
      <c r="AT101" s="371"/>
      <c r="AU101" s="11"/>
      <c r="AV101" s="7"/>
      <c r="AW101" s="7"/>
      <c r="AX101" s="7"/>
      <c r="AY101" s="7"/>
      <c r="AZ101" s="7"/>
      <c r="BA101" s="371"/>
      <c r="BB101" s="11"/>
      <c r="BC101" s="7"/>
      <c r="BD101" s="7"/>
      <c r="BE101" s="7"/>
      <c r="BF101" s="7"/>
      <c r="BG101" s="478"/>
      <c r="BH101" s="11"/>
      <c r="BI101" s="7"/>
      <c r="BJ101" s="7"/>
      <c r="BK101" s="7"/>
      <c r="BL101" s="11"/>
      <c r="BM101" s="7"/>
      <c r="BN101" s="7"/>
      <c r="BO101" s="7"/>
      <c r="BP101" s="371"/>
      <c r="BQ101" s="11" t="s">
        <v>210</v>
      </c>
      <c r="BR101" s="62" t="s">
        <v>210</v>
      </c>
      <c r="BS101" s="1"/>
      <c r="BT101" s="1"/>
      <c r="BU101" s="1"/>
      <c r="BV101" s="1"/>
      <c r="BW101" s="1"/>
      <c r="CI101" s="14"/>
      <c r="CJ101" s="24" t="str">
        <f t="shared" si="11"/>
        <v/>
      </c>
      <c r="CK101" s="25" t="str">
        <f t="shared" si="12"/>
        <v/>
      </c>
      <c r="CL101" s="25" t="str">
        <f t="shared" si="13"/>
        <v/>
      </c>
      <c r="CM101" s="24" t="str">
        <f t="shared" si="14"/>
        <v/>
      </c>
      <c r="CN101" s="25" t="str">
        <f t="shared" si="15"/>
        <v/>
      </c>
      <c r="CO101" s="24" t="e">
        <f>IF(AND(#REF!="",#REF!="",#REF!="",#REF!=""),"",SUM(#REF!,#REF!,#REF!,#REF!,#REF!))</f>
        <v>#REF!</v>
      </c>
      <c r="CP101" s="25" t="str">
        <f t="shared" si="16"/>
        <v/>
      </c>
      <c r="CQ101" s="24" t="str">
        <f t="shared" si="17"/>
        <v/>
      </c>
      <c r="CR101" s="25" t="str">
        <f t="shared" si="18"/>
        <v/>
      </c>
      <c r="CS101" s="24" t="str">
        <f t="shared" si="19"/>
        <v/>
      </c>
      <c r="CT101" s="25" t="str">
        <f t="shared" si="20"/>
        <v/>
      </c>
      <c r="CU101" s="24" t="e">
        <f>IF(AND(#REF!="",#REF!="",#REF!="",#REF!=""),"",SUM(#REF!,#REF!,#REF!,#REF!,#REF!))</f>
        <v>#REF!</v>
      </c>
      <c r="CV101" s="25" t="str">
        <f t="shared" si="21"/>
        <v/>
      </c>
      <c r="CW101" s="22"/>
      <c r="CX101" s="22"/>
    </row>
    <row r="102" spans="1:102" ht="24.75" customHeight="1">
      <c r="A102" s="233">
        <v>96</v>
      </c>
      <c r="B102" s="234"/>
      <c r="C102" s="235"/>
      <c r="D102" s="236"/>
      <c r="E102" s="237"/>
      <c r="F102" s="238"/>
      <c r="G102" s="238"/>
      <c r="H102" s="239"/>
      <c r="I102" s="240"/>
      <c r="J102" s="241"/>
      <c r="K102" s="242"/>
      <c r="L102" s="11"/>
      <c r="M102" s="7"/>
      <c r="N102" s="7"/>
      <c r="O102" s="7"/>
      <c r="P102" s="30"/>
      <c r="Q102" s="32"/>
      <c r="R102" s="371"/>
      <c r="S102" s="476"/>
      <c r="T102" s="477"/>
      <c r="U102" s="477"/>
      <c r="V102" s="7"/>
      <c r="W102" s="34"/>
      <c r="X102" s="32"/>
      <c r="Y102" s="371"/>
      <c r="Z102" s="11"/>
      <c r="AA102" s="7"/>
      <c r="AB102" s="7"/>
      <c r="AC102" s="7"/>
      <c r="AD102" s="30"/>
      <c r="AE102" s="32"/>
      <c r="AF102" s="7"/>
      <c r="AG102" s="478"/>
      <c r="AH102" s="32"/>
      <c r="AI102" s="32"/>
      <c r="AJ102" s="32"/>
      <c r="AK102" s="32"/>
      <c r="AL102" s="32"/>
      <c r="AM102" s="62"/>
      <c r="AN102" s="11"/>
      <c r="AO102" s="7"/>
      <c r="AP102" s="7"/>
      <c r="AQ102" s="7"/>
      <c r="AR102" s="7"/>
      <c r="AS102" s="7"/>
      <c r="AT102" s="371"/>
      <c r="AU102" s="11"/>
      <c r="AV102" s="7"/>
      <c r="AW102" s="7"/>
      <c r="AX102" s="7"/>
      <c r="AY102" s="7"/>
      <c r="AZ102" s="7"/>
      <c r="BA102" s="371"/>
      <c r="BB102" s="11"/>
      <c r="BC102" s="7"/>
      <c r="BD102" s="7"/>
      <c r="BE102" s="7"/>
      <c r="BF102" s="7"/>
      <c r="BG102" s="478"/>
      <c r="BH102" s="11"/>
      <c r="BI102" s="7"/>
      <c r="BJ102" s="7"/>
      <c r="BK102" s="7"/>
      <c r="BL102" s="11"/>
      <c r="BM102" s="7"/>
      <c r="BN102" s="7"/>
      <c r="BO102" s="7"/>
      <c r="BP102" s="371"/>
      <c r="BQ102" s="11" t="s">
        <v>210</v>
      </c>
      <c r="BR102" s="62" t="s">
        <v>210</v>
      </c>
      <c r="BS102" s="1"/>
      <c r="BT102" s="1"/>
      <c r="BU102" s="1"/>
      <c r="BV102" s="1"/>
      <c r="BW102" s="1"/>
      <c r="CI102" s="14"/>
      <c r="CJ102" s="24" t="str">
        <f t="shared" si="11"/>
        <v/>
      </c>
      <c r="CK102" s="25" t="str">
        <f t="shared" si="12"/>
        <v/>
      </c>
      <c r="CL102" s="25" t="str">
        <f t="shared" si="13"/>
        <v/>
      </c>
      <c r="CM102" s="24" t="str">
        <f t="shared" si="14"/>
        <v/>
      </c>
      <c r="CN102" s="25" t="str">
        <f t="shared" si="15"/>
        <v/>
      </c>
      <c r="CO102" s="24" t="e">
        <f>IF(AND(#REF!="",#REF!="",#REF!="",#REF!=""),"",SUM(#REF!,#REF!,#REF!,#REF!,#REF!))</f>
        <v>#REF!</v>
      </c>
      <c r="CP102" s="25" t="str">
        <f t="shared" si="16"/>
        <v/>
      </c>
      <c r="CQ102" s="24" t="str">
        <f t="shared" si="17"/>
        <v/>
      </c>
      <c r="CR102" s="25" t="str">
        <f t="shared" si="18"/>
        <v/>
      </c>
      <c r="CS102" s="24" t="str">
        <f t="shared" si="19"/>
        <v/>
      </c>
      <c r="CT102" s="25" t="str">
        <f t="shared" si="20"/>
        <v/>
      </c>
      <c r="CU102" s="24" t="e">
        <f>IF(AND(#REF!="",#REF!="",#REF!="",#REF!=""),"",SUM(#REF!,#REF!,#REF!,#REF!,#REF!))</f>
        <v>#REF!</v>
      </c>
      <c r="CV102" s="25" t="str">
        <f t="shared" si="21"/>
        <v/>
      </c>
      <c r="CW102" s="22"/>
      <c r="CX102" s="22"/>
    </row>
    <row r="103" spans="1:102" ht="24.75" customHeight="1">
      <c r="A103" s="233">
        <v>97</v>
      </c>
      <c r="B103" s="234"/>
      <c r="C103" s="235"/>
      <c r="D103" s="236"/>
      <c r="E103" s="237"/>
      <c r="F103" s="238"/>
      <c r="G103" s="238"/>
      <c r="H103" s="239"/>
      <c r="I103" s="240"/>
      <c r="J103" s="241"/>
      <c r="K103" s="242"/>
      <c r="L103" s="11"/>
      <c r="M103" s="7"/>
      <c r="N103" s="7"/>
      <c r="O103" s="7"/>
      <c r="P103" s="30"/>
      <c r="Q103" s="32"/>
      <c r="R103" s="371"/>
      <c r="S103" s="476"/>
      <c r="T103" s="477"/>
      <c r="U103" s="477"/>
      <c r="V103" s="7"/>
      <c r="W103" s="34"/>
      <c r="X103" s="32"/>
      <c r="Y103" s="371"/>
      <c r="Z103" s="11"/>
      <c r="AA103" s="7"/>
      <c r="AB103" s="7"/>
      <c r="AC103" s="7"/>
      <c r="AD103" s="30"/>
      <c r="AE103" s="32"/>
      <c r="AF103" s="7"/>
      <c r="AG103" s="478"/>
      <c r="AH103" s="32"/>
      <c r="AI103" s="32"/>
      <c r="AJ103" s="32"/>
      <c r="AK103" s="32"/>
      <c r="AL103" s="32"/>
      <c r="AM103" s="62"/>
      <c r="AN103" s="11"/>
      <c r="AO103" s="7"/>
      <c r="AP103" s="7"/>
      <c r="AQ103" s="7"/>
      <c r="AR103" s="7"/>
      <c r="AS103" s="7"/>
      <c r="AT103" s="371"/>
      <c r="AU103" s="11"/>
      <c r="AV103" s="7"/>
      <c r="AW103" s="7"/>
      <c r="AX103" s="7"/>
      <c r="AY103" s="7"/>
      <c r="AZ103" s="7"/>
      <c r="BA103" s="371"/>
      <c r="BB103" s="11"/>
      <c r="BC103" s="7"/>
      <c r="BD103" s="7"/>
      <c r="BE103" s="7"/>
      <c r="BF103" s="7"/>
      <c r="BG103" s="478"/>
      <c r="BH103" s="11"/>
      <c r="BI103" s="7"/>
      <c r="BJ103" s="7"/>
      <c r="BK103" s="7"/>
      <c r="BL103" s="11"/>
      <c r="BM103" s="7"/>
      <c r="BN103" s="7"/>
      <c r="BO103" s="7"/>
      <c r="BP103" s="371"/>
      <c r="BQ103" s="11" t="s">
        <v>210</v>
      </c>
      <c r="BR103" s="62" t="s">
        <v>210</v>
      </c>
      <c r="BS103" s="1"/>
      <c r="BT103" s="1"/>
      <c r="BU103" s="1"/>
      <c r="BV103" s="1"/>
      <c r="BW103" s="1"/>
      <c r="CI103" s="14"/>
      <c r="CJ103" s="24" t="str">
        <f t="shared" si="11"/>
        <v/>
      </c>
      <c r="CK103" s="25" t="str">
        <f t="shared" si="12"/>
        <v/>
      </c>
      <c r="CL103" s="25" t="str">
        <f t="shared" si="13"/>
        <v/>
      </c>
      <c r="CM103" s="24" t="str">
        <f t="shared" si="14"/>
        <v/>
      </c>
      <c r="CN103" s="25" t="str">
        <f t="shared" si="15"/>
        <v/>
      </c>
      <c r="CO103" s="24" t="e">
        <f>IF(AND(#REF!="",#REF!="",#REF!="",#REF!=""),"",SUM(#REF!,#REF!,#REF!,#REF!,#REF!))</f>
        <v>#REF!</v>
      </c>
      <c r="CP103" s="25" t="str">
        <f t="shared" si="16"/>
        <v/>
      </c>
      <c r="CQ103" s="24" t="str">
        <f t="shared" si="17"/>
        <v/>
      </c>
      <c r="CR103" s="25" t="str">
        <f t="shared" si="18"/>
        <v/>
      </c>
      <c r="CS103" s="24" t="str">
        <f t="shared" si="19"/>
        <v/>
      </c>
      <c r="CT103" s="25" t="str">
        <f t="shared" si="20"/>
        <v/>
      </c>
      <c r="CU103" s="24" t="e">
        <f>IF(AND(#REF!="",#REF!="",#REF!="",#REF!=""),"",SUM(#REF!,#REF!,#REF!,#REF!,#REF!))</f>
        <v>#REF!</v>
      </c>
      <c r="CV103" s="25" t="str">
        <f t="shared" si="21"/>
        <v/>
      </c>
      <c r="CW103" s="22"/>
      <c r="CX103" s="22"/>
    </row>
    <row r="104" spans="1:102" ht="24.75" customHeight="1">
      <c r="A104" s="233">
        <v>98</v>
      </c>
      <c r="B104" s="234"/>
      <c r="C104" s="235"/>
      <c r="D104" s="236"/>
      <c r="E104" s="237"/>
      <c r="F104" s="238"/>
      <c r="G104" s="238"/>
      <c r="H104" s="239"/>
      <c r="I104" s="240"/>
      <c r="J104" s="241"/>
      <c r="K104" s="242"/>
      <c r="L104" s="11"/>
      <c r="M104" s="7"/>
      <c r="N104" s="7"/>
      <c r="O104" s="7"/>
      <c r="P104" s="30"/>
      <c r="Q104" s="32"/>
      <c r="R104" s="371"/>
      <c r="S104" s="476"/>
      <c r="T104" s="477"/>
      <c r="U104" s="477"/>
      <c r="V104" s="7"/>
      <c r="W104" s="34"/>
      <c r="X104" s="32"/>
      <c r="Y104" s="371"/>
      <c r="Z104" s="11"/>
      <c r="AA104" s="7"/>
      <c r="AB104" s="7"/>
      <c r="AC104" s="7"/>
      <c r="AD104" s="30"/>
      <c r="AE104" s="32"/>
      <c r="AF104" s="7"/>
      <c r="AG104" s="478"/>
      <c r="AH104" s="32"/>
      <c r="AI104" s="32"/>
      <c r="AJ104" s="32"/>
      <c r="AK104" s="32"/>
      <c r="AL104" s="32"/>
      <c r="AM104" s="62"/>
      <c r="AN104" s="11"/>
      <c r="AO104" s="7"/>
      <c r="AP104" s="7"/>
      <c r="AQ104" s="7"/>
      <c r="AR104" s="7"/>
      <c r="AS104" s="7"/>
      <c r="AT104" s="371"/>
      <c r="AU104" s="11"/>
      <c r="AV104" s="7"/>
      <c r="AW104" s="7"/>
      <c r="AX104" s="7"/>
      <c r="AY104" s="7"/>
      <c r="AZ104" s="7"/>
      <c r="BA104" s="371"/>
      <c r="BB104" s="11"/>
      <c r="BC104" s="7"/>
      <c r="BD104" s="7"/>
      <c r="BE104" s="7"/>
      <c r="BF104" s="7"/>
      <c r="BG104" s="478"/>
      <c r="BH104" s="11"/>
      <c r="BI104" s="7"/>
      <c r="BJ104" s="7"/>
      <c r="BK104" s="7"/>
      <c r="BL104" s="11"/>
      <c r="BM104" s="7"/>
      <c r="BN104" s="7"/>
      <c r="BO104" s="7"/>
      <c r="BP104" s="371"/>
      <c r="BQ104" s="11" t="s">
        <v>210</v>
      </c>
      <c r="BR104" s="62" t="s">
        <v>210</v>
      </c>
      <c r="BS104" s="1"/>
      <c r="BT104" s="1"/>
      <c r="BU104" s="1"/>
      <c r="BV104" s="1"/>
      <c r="BW104" s="1"/>
      <c r="CI104" s="14"/>
      <c r="CJ104" s="24" t="str">
        <f t="shared" si="11"/>
        <v/>
      </c>
      <c r="CK104" s="25" t="str">
        <f t="shared" si="12"/>
        <v/>
      </c>
      <c r="CL104" s="25" t="str">
        <f t="shared" si="13"/>
        <v/>
      </c>
      <c r="CM104" s="24" t="str">
        <f t="shared" si="14"/>
        <v/>
      </c>
      <c r="CN104" s="25" t="str">
        <f t="shared" si="15"/>
        <v/>
      </c>
      <c r="CO104" s="24" t="e">
        <f>IF(AND(#REF!="",#REF!="",#REF!="",#REF!=""),"",SUM(#REF!,#REF!,#REF!,#REF!,#REF!))</f>
        <v>#REF!</v>
      </c>
      <c r="CP104" s="25" t="str">
        <f t="shared" si="16"/>
        <v/>
      </c>
      <c r="CQ104" s="24" t="str">
        <f t="shared" si="17"/>
        <v/>
      </c>
      <c r="CR104" s="25" t="str">
        <f t="shared" si="18"/>
        <v/>
      </c>
      <c r="CS104" s="24" t="str">
        <f t="shared" si="19"/>
        <v/>
      </c>
      <c r="CT104" s="25" t="str">
        <f t="shared" si="20"/>
        <v/>
      </c>
      <c r="CU104" s="24" t="e">
        <f>IF(AND(#REF!="",#REF!="",#REF!="",#REF!=""),"",SUM(#REF!,#REF!,#REF!,#REF!,#REF!))</f>
        <v>#REF!</v>
      </c>
      <c r="CV104" s="25" t="str">
        <f t="shared" si="21"/>
        <v/>
      </c>
      <c r="CW104" s="22"/>
      <c r="CX104" s="22"/>
    </row>
    <row r="105" spans="1:102" ht="24.75" customHeight="1">
      <c r="A105" s="233">
        <v>99</v>
      </c>
      <c r="B105" s="234"/>
      <c r="C105" s="235"/>
      <c r="D105" s="236"/>
      <c r="E105" s="237"/>
      <c r="F105" s="238"/>
      <c r="G105" s="238"/>
      <c r="H105" s="239"/>
      <c r="I105" s="240"/>
      <c r="J105" s="241"/>
      <c r="K105" s="242"/>
      <c r="L105" s="11"/>
      <c r="M105" s="7"/>
      <c r="N105" s="7"/>
      <c r="O105" s="7"/>
      <c r="P105" s="30"/>
      <c r="Q105" s="32"/>
      <c r="R105" s="371"/>
      <c r="S105" s="476"/>
      <c r="T105" s="477"/>
      <c r="U105" s="477"/>
      <c r="V105" s="7"/>
      <c r="W105" s="34"/>
      <c r="X105" s="32"/>
      <c r="Y105" s="371"/>
      <c r="Z105" s="11"/>
      <c r="AA105" s="7"/>
      <c r="AB105" s="7"/>
      <c r="AC105" s="7"/>
      <c r="AD105" s="30"/>
      <c r="AE105" s="32"/>
      <c r="AF105" s="7"/>
      <c r="AG105" s="478"/>
      <c r="AH105" s="32"/>
      <c r="AI105" s="32"/>
      <c r="AJ105" s="32"/>
      <c r="AK105" s="32"/>
      <c r="AL105" s="32"/>
      <c r="AM105" s="62"/>
      <c r="AN105" s="11"/>
      <c r="AO105" s="7"/>
      <c r="AP105" s="7"/>
      <c r="AQ105" s="7"/>
      <c r="AR105" s="7"/>
      <c r="AS105" s="7"/>
      <c r="AT105" s="371"/>
      <c r="AU105" s="11"/>
      <c r="AV105" s="7"/>
      <c r="AW105" s="7"/>
      <c r="AX105" s="7"/>
      <c r="AY105" s="7"/>
      <c r="AZ105" s="7"/>
      <c r="BA105" s="371"/>
      <c r="BB105" s="11"/>
      <c r="BC105" s="7"/>
      <c r="BD105" s="7"/>
      <c r="BE105" s="7"/>
      <c r="BF105" s="7"/>
      <c r="BG105" s="478"/>
      <c r="BH105" s="11"/>
      <c r="BI105" s="7"/>
      <c r="BJ105" s="7"/>
      <c r="BK105" s="7"/>
      <c r="BL105" s="11"/>
      <c r="BM105" s="7"/>
      <c r="BN105" s="7"/>
      <c r="BO105" s="7"/>
      <c r="BP105" s="371"/>
      <c r="BQ105" s="11" t="s">
        <v>210</v>
      </c>
      <c r="BR105" s="62" t="s">
        <v>210</v>
      </c>
      <c r="BS105" s="1"/>
      <c r="BT105" s="1"/>
      <c r="BU105" s="1"/>
      <c r="BV105" s="1"/>
      <c r="BW105" s="1"/>
      <c r="CI105" s="14"/>
      <c r="CJ105" s="24" t="str">
        <f t="shared" si="11"/>
        <v/>
      </c>
      <c r="CK105" s="25" t="str">
        <f t="shared" si="12"/>
        <v/>
      </c>
      <c r="CL105" s="25" t="str">
        <f t="shared" si="13"/>
        <v/>
      </c>
      <c r="CM105" s="24" t="str">
        <f t="shared" si="14"/>
        <v/>
      </c>
      <c r="CN105" s="25" t="str">
        <f t="shared" si="15"/>
        <v/>
      </c>
      <c r="CO105" s="24" t="e">
        <f>IF(AND(#REF!="",#REF!="",#REF!="",#REF!=""),"",SUM(#REF!,#REF!,#REF!,#REF!,#REF!))</f>
        <v>#REF!</v>
      </c>
      <c r="CP105" s="25" t="str">
        <f t="shared" si="16"/>
        <v/>
      </c>
      <c r="CQ105" s="24" t="str">
        <f t="shared" si="17"/>
        <v/>
      </c>
      <c r="CR105" s="25" t="str">
        <f t="shared" si="18"/>
        <v/>
      </c>
      <c r="CS105" s="24" t="str">
        <f t="shared" si="19"/>
        <v/>
      </c>
      <c r="CT105" s="25" t="str">
        <f t="shared" si="20"/>
        <v/>
      </c>
      <c r="CU105" s="24" t="e">
        <f>IF(AND(#REF!="",#REF!="",#REF!="",#REF!=""),"",SUM(#REF!,#REF!,#REF!,#REF!,#REF!))</f>
        <v>#REF!</v>
      </c>
      <c r="CV105" s="25" t="str">
        <f t="shared" si="21"/>
        <v/>
      </c>
      <c r="CW105" s="22"/>
      <c r="CX105" s="22"/>
    </row>
    <row r="106" spans="1:102" ht="24.75" customHeight="1">
      <c r="A106" s="233">
        <v>100</v>
      </c>
      <c r="B106" s="234"/>
      <c r="C106" s="235"/>
      <c r="D106" s="236"/>
      <c r="E106" s="237"/>
      <c r="F106" s="238"/>
      <c r="G106" s="238"/>
      <c r="H106" s="239"/>
      <c r="I106" s="240"/>
      <c r="J106" s="241"/>
      <c r="K106" s="242"/>
      <c r="L106" s="11"/>
      <c r="M106" s="7"/>
      <c r="N106" s="7"/>
      <c r="O106" s="7"/>
      <c r="P106" s="30"/>
      <c r="Q106" s="32"/>
      <c r="R106" s="371"/>
      <c r="S106" s="476"/>
      <c r="T106" s="477"/>
      <c r="U106" s="477"/>
      <c r="V106" s="7"/>
      <c r="W106" s="34"/>
      <c r="X106" s="32"/>
      <c r="Y106" s="371"/>
      <c r="Z106" s="11"/>
      <c r="AA106" s="7"/>
      <c r="AB106" s="7"/>
      <c r="AC106" s="7"/>
      <c r="AD106" s="30"/>
      <c r="AE106" s="32"/>
      <c r="AF106" s="7"/>
      <c r="AG106" s="478"/>
      <c r="AH106" s="32"/>
      <c r="AI106" s="32"/>
      <c r="AJ106" s="32"/>
      <c r="AK106" s="32"/>
      <c r="AL106" s="32"/>
      <c r="AM106" s="62"/>
      <c r="AN106" s="11"/>
      <c r="AO106" s="7"/>
      <c r="AP106" s="7"/>
      <c r="AQ106" s="7"/>
      <c r="AR106" s="7"/>
      <c r="AS106" s="7"/>
      <c r="AT106" s="371"/>
      <c r="AU106" s="11"/>
      <c r="AV106" s="7"/>
      <c r="AW106" s="7"/>
      <c r="AX106" s="7"/>
      <c r="AY106" s="7"/>
      <c r="AZ106" s="7"/>
      <c r="BA106" s="371"/>
      <c r="BB106" s="11"/>
      <c r="BC106" s="7"/>
      <c r="BD106" s="7"/>
      <c r="BE106" s="7"/>
      <c r="BF106" s="7"/>
      <c r="BG106" s="478"/>
      <c r="BH106" s="11"/>
      <c r="BI106" s="7"/>
      <c r="BJ106" s="7"/>
      <c r="BK106" s="7"/>
      <c r="BL106" s="11"/>
      <c r="BM106" s="7"/>
      <c r="BN106" s="7"/>
      <c r="BO106" s="7"/>
      <c r="BP106" s="371"/>
      <c r="BQ106" s="11" t="s">
        <v>210</v>
      </c>
      <c r="BR106" s="62" t="s">
        <v>210</v>
      </c>
      <c r="BS106" s="1"/>
      <c r="BT106" s="1"/>
      <c r="BU106" s="1"/>
      <c r="BV106" s="1"/>
      <c r="BW106" s="1"/>
      <c r="CI106" s="14"/>
      <c r="CJ106" s="24" t="str">
        <f t="shared" si="11"/>
        <v/>
      </c>
      <c r="CK106" s="25" t="str">
        <f t="shared" si="12"/>
        <v/>
      </c>
      <c r="CL106" s="25" t="str">
        <f t="shared" si="13"/>
        <v/>
      </c>
      <c r="CM106" s="24" t="str">
        <f t="shared" si="14"/>
        <v/>
      </c>
      <c r="CN106" s="25" t="str">
        <f t="shared" si="15"/>
        <v/>
      </c>
      <c r="CO106" s="24" t="e">
        <f>IF(AND(#REF!="",#REF!="",#REF!="",#REF!=""),"",SUM(#REF!,#REF!,#REF!,#REF!,#REF!))</f>
        <v>#REF!</v>
      </c>
      <c r="CP106" s="25" t="str">
        <f t="shared" si="16"/>
        <v/>
      </c>
      <c r="CQ106" s="24" t="str">
        <f t="shared" si="17"/>
        <v/>
      </c>
      <c r="CR106" s="25" t="str">
        <f t="shared" si="18"/>
        <v/>
      </c>
      <c r="CS106" s="24" t="str">
        <f t="shared" si="19"/>
        <v/>
      </c>
      <c r="CT106" s="25" t="str">
        <f t="shared" si="20"/>
        <v/>
      </c>
      <c r="CU106" s="24" t="e">
        <f>IF(AND(#REF!="",#REF!="",#REF!="",#REF!=""),"",SUM(#REF!,#REF!,#REF!,#REF!,#REF!))</f>
        <v>#REF!</v>
      </c>
      <c r="CV106" s="25" t="str">
        <f t="shared" si="21"/>
        <v/>
      </c>
      <c r="CW106" s="22"/>
      <c r="CX106" s="22"/>
    </row>
    <row r="107" spans="1:102" ht="24.75" customHeight="1">
      <c r="A107" s="233">
        <v>101</v>
      </c>
      <c r="B107" s="234"/>
      <c r="C107" s="235"/>
      <c r="D107" s="236"/>
      <c r="E107" s="237"/>
      <c r="F107" s="238"/>
      <c r="G107" s="238"/>
      <c r="H107" s="239"/>
      <c r="I107" s="240"/>
      <c r="J107" s="241"/>
      <c r="K107" s="242"/>
      <c r="L107" s="11"/>
      <c r="M107" s="7"/>
      <c r="N107" s="7"/>
      <c r="O107" s="7"/>
      <c r="P107" s="30"/>
      <c r="Q107" s="32"/>
      <c r="R107" s="371"/>
      <c r="S107" s="476"/>
      <c r="T107" s="477"/>
      <c r="U107" s="477"/>
      <c r="V107" s="7"/>
      <c r="W107" s="34"/>
      <c r="X107" s="32"/>
      <c r="Y107" s="371"/>
      <c r="Z107" s="11"/>
      <c r="AA107" s="7"/>
      <c r="AB107" s="7"/>
      <c r="AC107" s="7"/>
      <c r="AD107" s="30"/>
      <c r="AE107" s="32"/>
      <c r="AF107" s="7"/>
      <c r="AG107" s="478"/>
      <c r="AH107" s="32"/>
      <c r="AI107" s="32"/>
      <c r="AJ107" s="32"/>
      <c r="AK107" s="32"/>
      <c r="AL107" s="32"/>
      <c r="AM107" s="62"/>
      <c r="AN107" s="11"/>
      <c r="AO107" s="7"/>
      <c r="AP107" s="7"/>
      <c r="AQ107" s="7"/>
      <c r="AR107" s="7"/>
      <c r="AS107" s="7"/>
      <c r="AT107" s="371"/>
      <c r="AU107" s="11"/>
      <c r="AV107" s="7"/>
      <c r="AW107" s="7"/>
      <c r="AX107" s="7"/>
      <c r="AY107" s="7"/>
      <c r="AZ107" s="7"/>
      <c r="BA107" s="371"/>
      <c r="BB107" s="11"/>
      <c r="BC107" s="7"/>
      <c r="BD107" s="7"/>
      <c r="BE107" s="7"/>
      <c r="BF107" s="7"/>
      <c r="BG107" s="478"/>
      <c r="BH107" s="11"/>
      <c r="BI107" s="7"/>
      <c r="BJ107" s="7"/>
      <c r="BK107" s="7"/>
      <c r="BL107" s="11"/>
      <c r="BM107" s="7"/>
      <c r="BN107" s="7"/>
      <c r="BO107" s="7"/>
      <c r="BP107" s="371"/>
      <c r="BQ107" s="11" t="s">
        <v>210</v>
      </c>
      <c r="BR107" s="62" t="s">
        <v>210</v>
      </c>
      <c r="BS107" s="1"/>
      <c r="BT107" s="1"/>
      <c r="BU107" s="1"/>
      <c r="BV107" s="1"/>
      <c r="BW107" s="1"/>
      <c r="CI107" s="14"/>
      <c r="CJ107" s="24" t="str">
        <f t="shared" si="11"/>
        <v/>
      </c>
      <c r="CK107" s="25" t="str">
        <f t="shared" si="12"/>
        <v/>
      </c>
      <c r="CL107" s="25" t="str">
        <f t="shared" si="13"/>
        <v/>
      </c>
      <c r="CM107" s="24" t="str">
        <f t="shared" si="14"/>
        <v/>
      </c>
      <c r="CN107" s="25" t="str">
        <f t="shared" si="15"/>
        <v/>
      </c>
      <c r="CO107" s="24" t="e">
        <f>IF(AND(#REF!="",#REF!="",#REF!="",#REF!=""),"",SUM(#REF!,#REF!,#REF!,#REF!,#REF!))</f>
        <v>#REF!</v>
      </c>
      <c r="CP107" s="25" t="str">
        <f t="shared" si="16"/>
        <v/>
      </c>
      <c r="CQ107" s="24" t="str">
        <f t="shared" si="17"/>
        <v/>
      </c>
      <c r="CR107" s="25" t="str">
        <f t="shared" si="18"/>
        <v/>
      </c>
      <c r="CS107" s="24" t="str">
        <f t="shared" si="19"/>
        <v/>
      </c>
      <c r="CT107" s="25" t="str">
        <f t="shared" si="20"/>
        <v/>
      </c>
      <c r="CU107" s="24" t="e">
        <f>IF(AND(#REF!="",#REF!="",#REF!="",#REF!=""),"",SUM(#REF!,#REF!,#REF!,#REF!,#REF!))</f>
        <v>#REF!</v>
      </c>
      <c r="CV107" s="25" t="str">
        <f t="shared" si="21"/>
        <v/>
      </c>
      <c r="CW107" s="22"/>
      <c r="CX107" s="22"/>
    </row>
    <row r="108" spans="1:102" ht="24.75" customHeight="1">
      <c r="A108" s="233">
        <v>102</v>
      </c>
      <c r="B108" s="234"/>
      <c r="C108" s="235"/>
      <c r="D108" s="236"/>
      <c r="E108" s="237"/>
      <c r="F108" s="238"/>
      <c r="G108" s="238"/>
      <c r="H108" s="239"/>
      <c r="I108" s="240"/>
      <c r="J108" s="241"/>
      <c r="K108" s="242"/>
      <c r="L108" s="11"/>
      <c r="M108" s="7"/>
      <c r="N108" s="7"/>
      <c r="O108" s="7"/>
      <c r="P108" s="30"/>
      <c r="Q108" s="32"/>
      <c r="R108" s="371"/>
      <c r="S108" s="476"/>
      <c r="T108" s="477"/>
      <c r="U108" s="477"/>
      <c r="V108" s="7"/>
      <c r="W108" s="34"/>
      <c r="X108" s="32"/>
      <c r="Y108" s="371"/>
      <c r="Z108" s="11"/>
      <c r="AA108" s="7"/>
      <c r="AB108" s="7"/>
      <c r="AC108" s="7"/>
      <c r="AD108" s="30"/>
      <c r="AE108" s="32"/>
      <c r="AF108" s="7"/>
      <c r="AG108" s="478"/>
      <c r="AH108" s="32"/>
      <c r="AI108" s="32"/>
      <c r="AJ108" s="32"/>
      <c r="AK108" s="32"/>
      <c r="AL108" s="32"/>
      <c r="AM108" s="62"/>
      <c r="AN108" s="11"/>
      <c r="AO108" s="7"/>
      <c r="AP108" s="7"/>
      <c r="AQ108" s="7"/>
      <c r="AR108" s="7"/>
      <c r="AS108" s="7"/>
      <c r="AT108" s="371"/>
      <c r="AU108" s="11"/>
      <c r="AV108" s="7"/>
      <c r="AW108" s="7"/>
      <c r="AX108" s="7"/>
      <c r="AY108" s="7"/>
      <c r="AZ108" s="7"/>
      <c r="BA108" s="371"/>
      <c r="BB108" s="11"/>
      <c r="BC108" s="7"/>
      <c r="BD108" s="7"/>
      <c r="BE108" s="7"/>
      <c r="BF108" s="7"/>
      <c r="BG108" s="478"/>
      <c r="BH108" s="11"/>
      <c r="BI108" s="7"/>
      <c r="BJ108" s="7"/>
      <c r="BK108" s="7"/>
      <c r="BL108" s="11"/>
      <c r="BM108" s="7"/>
      <c r="BN108" s="7"/>
      <c r="BO108" s="7"/>
      <c r="BP108" s="371"/>
      <c r="BQ108" s="11" t="s">
        <v>210</v>
      </c>
      <c r="BR108" s="62" t="s">
        <v>210</v>
      </c>
      <c r="BS108" s="1"/>
      <c r="BT108" s="1"/>
      <c r="BU108" s="1"/>
      <c r="BV108" s="1"/>
      <c r="BW108" s="1"/>
      <c r="CI108" s="14"/>
      <c r="CJ108" s="24" t="str">
        <f t="shared" si="11"/>
        <v/>
      </c>
      <c r="CK108" s="25" t="str">
        <f t="shared" si="12"/>
        <v/>
      </c>
      <c r="CL108" s="25" t="str">
        <f t="shared" si="13"/>
        <v/>
      </c>
      <c r="CM108" s="24" t="str">
        <f t="shared" si="14"/>
        <v/>
      </c>
      <c r="CN108" s="25" t="str">
        <f t="shared" si="15"/>
        <v/>
      </c>
      <c r="CO108" s="24" t="e">
        <f>IF(AND(#REF!="",#REF!="",#REF!="",#REF!=""),"",SUM(#REF!,#REF!,#REF!,#REF!,#REF!))</f>
        <v>#REF!</v>
      </c>
      <c r="CP108" s="25" t="str">
        <f t="shared" si="16"/>
        <v/>
      </c>
      <c r="CQ108" s="24" t="str">
        <f t="shared" si="17"/>
        <v/>
      </c>
      <c r="CR108" s="25" t="str">
        <f t="shared" si="18"/>
        <v/>
      </c>
      <c r="CS108" s="24" t="str">
        <f t="shared" si="19"/>
        <v/>
      </c>
      <c r="CT108" s="25" t="str">
        <f t="shared" si="20"/>
        <v/>
      </c>
      <c r="CU108" s="24" t="e">
        <f>IF(AND(#REF!="",#REF!="",#REF!="",#REF!=""),"",SUM(#REF!,#REF!,#REF!,#REF!,#REF!))</f>
        <v>#REF!</v>
      </c>
      <c r="CV108" s="25" t="str">
        <f t="shared" si="21"/>
        <v/>
      </c>
      <c r="CW108" s="22"/>
      <c r="CX108" s="22"/>
    </row>
    <row r="109" spans="1:102" ht="24.75" customHeight="1">
      <c r="A109" s="233">
        <v>103</v>
      </c>
      <c r="B109" s="234"/>
      <c r="C109" s="235"/>
      <c r="D109" s="236"/>
      <c r="E109" s="237"/>
      <c r="F109" s="238"/>
      <c r="G109" s="238"/>
      <c r="H109" s="239"/>
      <c r="I109" s="240"/>
      <c r="J109" s="241"/>
      <c r="K109" s="242"/>
      <c r="L109" s="11"/>
      <c r="M109" s="7"/>
      <c r="N109" s="7"/>
      <c r="O109" s="7"/>
      <c r="P109" s="30"/>
      <c r="Q109" s="32"/>
      <c r="R109" s="371"/>
      <c r="S109" s="476"/>
      <c r="T109" s="477"/>
      <c r="U109" s="477"/>
      <c r="V109" s="7"/>
      <c r="W109" s="34"/>
      <c r="X109" s="32"/>
      <c r="Y109" s="371"/>
      <c r="Z109" s="11"/>
      <c r="AA109" s="7"/>
      <c r="AB109" s="7"/>
      <c r="AC109" s="7"/>
      <c r="AD109" s="30"/>
      <c r="AE109" s="32"/>
      <c r="AF109" s="7"/>
      <c r="AG109" s="478"/>
      <c r="AH109" s="32"/>
      <c r="AI109" s="32"/>
      <c r="AJ109" s="32"/>
      <c r="AK109" s="32"/>
      <c r="AL109" s="32"/>
      <c r="AM109" s="62"/>
      <c r="AN109" s="11"/>
      <c r="AO109" s="7"/>
      <c r="AP109" s="7"/>
      <c r="AQ109" s="7"/>
      <c r="AR109" s="7"/>
      <c r="AS109" s="7"/>
      <c r="AT109" s="371"/>
      <c r="AU109" s="11"/>
      <c r="AV109" s="7"/>
      <c r="AW109" s="7"/>
      <c r="AX109" s="7"/>
      <c r="AY109" s="7"/>
      <c r="AZ109" s="7"/>
      <c r="BA109" s="371"/>
      <c r="BB109" s="11"/>
      <c r="BC109" s="7"/>
      <c r="BD109" s="7"/>
      <c r="BE109" s="7"/>
      <c r="BF109" s="7"/>
      <c r="BG109" s="478"/>
      <c r="BH109" s="11"/>
      <c r="BI109" s="7"/>
      <c r="BJ109" s="7"/>
      <c r="BK109" s="7"/>
      <c r="BL109" s="11"/>
      <c r="BM109" s="7"/>
      <c r="BN109" s="7"/>
      <c r="BO109" s="7"/>
      <c r="BP109" s="371"/>
      <c r="BQ109" s="11" t="s">
        <v>210</v>
      </c>
      <c r="BR109" s="62" t="s">
        <v>210</v>
      </c>
      <c r="BS109" s="1"/>
      <c r="BT109" s="1"/>
      <c r="BU109" s="1"/>
      <c r="BV109" s="1"/>
      <c r="BW109" s="1"/>
      <c r="CI109" s="14"/>
      <c r="CJ109" s="24" t="str">
        <f t="shared" si="11"/>
        <v/>
      </c>
      <c r="CK109" s="25" t="str">
        <f t="shared" si="12"/>
        <v/>
      </c>
      <c r="CL109" s="25" t="str">
        <f t="shared" si="13"/>
        <v/>
      </c>
      <c r="CM109" s="24" t="str">
        <f t="shared" si="14"/>
        <v/>
      </c>
      <c r="CN109" s="25" t="str">
        <f t="shared" si="15"/>
        <v/>
      </c>
      <c r="CO109" s="24" t="e">
        <f>IF(AND(#REF!="",#REF!="",#REF!="",#REF!=""),"",SUM(#REF!,#REF!,#REF!,#REF!,#REF!))</f>
        <v>#REF!</v>
      </c>
      <c r="CP109" s="25" t="str">
        <f t="shared" si="16"/>
        <v/>
      </c>
      <c r="CQ109" s="24" t="str">
        <f t="shared" si="17"/>
        <v/>
      </c>
      <c r="CR109" s="25" t="str">
        <f t="shared" si="18"/>
        <v/>
      </c>
      <c r="CS109" s="24" t="str">
        <f t="shared" si="19"/>
        <v/>
      </c>
      <c r="CT109" s="25" t="str">
        <f t="shared" si="20"/>
        <v/>
      </c>
      <c r="CU109" s="24" t="e">
        <f>IF(AND(#REF!="",#REF!="",#REF!="",#REF!=""),"",SUM(#REF!,#REF!,#REF!,#REF!,#REF!))</f>
        <v>#REF!</v>
      </c>
      <c r="CV109" s="25" t="str">
        <f t="shared" si="21"/>
        <v/>
      </c>
      <c r="CW109" s="22"/>
      <c r="CX109" s="22"/>
    </row>
    <row r="110" spans="1:102" ht="24.75" customHeight="1">
      <c r="A110" s="233">
        <v>104</v>
      </c>
      <c r="B110" s="234"/>
      <c r="C110" s="235"/>
      <c r="D110" s="236"/>
      <c r="E110" s="237"/>
      <c r="F110" s="238"/>
      <c r="G110" s="238"/>
      <c r="H110" s="239"/>
      <c r="I110" s="240"/>
      <c r="J110" s="241"/>
      <c r="K110" s="242"/>
      <c r="L110" s="11"/>
      <c r="M110" s="7"/>
      <c r="N110" s="7"/>
      <c r="O110" s="7"/>
      <c r="P110" s="30"/>
      <c r="Q110" s="32"/>
      <c r="R110" s="371"/>
      <c r="S110" s="476"/>
      <c r="T110" s="477"/>
      <c r="U110" s="477"/>
      <c r="V110" s="7"/>
      <c r="W110" s="34"/>
      <c r="X110" s="32"/>
      <c r="Y110" s="371"/>
      <c r="Z110" s="11"/>
      <c r="AA110" s="7"/>
      <c r="AB110" s="7"/>
      <c r="AC110" s="7"/>
      <c r="AD110" s="30"/>
      <c r="AE110" s="32"/>
      <c r="AF110" s="7"/>
      <c r="AG110" s="478"/>
      <c r="AH110" s="32"/>
      <c r="AI110" s="32"/>
      <c r="AJ110" s="32"/>
      <c r="AK110" s="32"/>
      <c r="AL110" s="32"/>
      <c r="AM110" s="62"/>
      <c r="AN110" s="11"/>
      <c r="AO110" s="7"/>
      <c r="AP110" s="7"/>
      <c r="AQ110" s="7"/>
      <c r="AR110" s="7"/>
      <c r="AS110" s="7"/>
      <c r="AT110" s="371"/>
      <c r="AU110" s="11"/>
      <c r="AV110" s="7"/>
      <c r="AW110" s="7"/>
      <c r="AX110" s="7"/>
      <c r="AY110" s="7"/>
      <c r="AZ110" s="7"/>
      <c r="BA110" s="371"/>
      <c r="BB110" s="11"/>
      <c r="BC110" s="7"/>
      <c r="BD110" s="7"/>
      <c r="BE110" s="7"/>
      <c r="BF110" s="7"/>
      <c r="BG110" s="478"/>
      <c r="BH110" s="11"/>
      <c r="BI110" s="7"/>
      <c r="BJ110" s="7"/>
      <c r="BK110" s="7"/>
      <c r="BL110" s="11"/>
      <c r="BM110" s="7"/>
      <c r="BN110" s="7"/>
      <c r="BO110" s="7"/>
      <c r="BP110" s="371"/>
      <c r="BQ110" s="11" t="s">
        <v>210</v>
      </c>
      <c r="BR110" s="62" t="s">
        <v>210</v>
      </c>
      <c r="BS110" s="1"/>
      <c r="BT110" s="1"/>
      <c r="BU110" s="1"/>
      <c r="BV110" s="1"/>
      <c r="BW110" s="1"/>
      <c r="CI110" s="14"/>
      <c r="CJ110" s="24" t="str">
        <f t="shared" si="11"/>
        <v/>
      </c>
      <c r="CK110" s="25" t="str">
        <f t="shared" si="12"/>
        <v/>
      </c>
      <c r="CL110" s="25" t="str">
        <f t="shared" si="13"/>
        <v/>
      </c>
      <c r="CM110" s="24" t="str">
        <f t="shared" si="14"/>
        <v/>
      </c>
      <c r="CN110" s="25" t="str">
        <f t="shared" si="15"/>
        <v/>
      </c>
      <c r="CO110" s="24" t="e">
        <f>IF(AND(#REF!="",#REF!="",#REF!="",#REF!=""),"",SUM(#REF!,#REF!,#REF!,#REF!,#REF!))</f>
        <v>#REF!</v>
      </c>
      <c r="CP110" s="25" t="str">
        <f t="shared" si="16"/>
        <v/>
      </c>
      <c r="CQ110" s="24" t="str">
        <f t="shared" si="17"/>
        <v/>
      </c>
      <c r="CR110" s="25" t="str">
        <f t="shared" si="18"/>
        <v/>
      </c>
      <c r="CS110" s="24" t="str">
        <f t="shared" si="19"/>
        <v/>
      </c>
      <c r="CT110" s="25" t="str">
        <f t="shared" si="20"/>
        <v/>
      </c>
      <c r="CU110" s="24" t="e">
        <f>IF(AND(#REF!="",#REF!="",#REF!="",#REF!=""),"",SUM(#REF!,#REF!,#REF!,#REF!,#REF!))</f>
        <v>#REF!</v>
      </c>
      <c r="CV110" s="25" t="str">
        <f t="shared" si="21"/>
        <v/>
      </c>
      <c r="CW110" s="22"/>
      <c r="CX110" s="22"/>
    </row>
    <row r="111" spans="1:102" ht="24.75" customHeight="1">
      <c r="A111" s="233">
        <v>105</v>
      </c>
      <c r="B111" s="234"/>
      <c r="C111" s="235"/>
      <c r="D111" s="236"/>
      <c r="E111" s="237"/>
      <c r="F111" s="238"/>
      <c r="G111" s="238"/>
      <c r="H111" s="239"/>
      <c r="I111" s="240"/>
      <c r="J111" s="241"/>
      <c r="K111" s="242"/>
      <c r="L111" s="11"/>
      <c r="M111" s="7"/>
      <c r="N111" s="7"/>
      <c r="O111" s="7"/>
      <c r="P111" s="30"/>
      <c r="Q111" s="32"/>
      <c r="R111" s="371"/>
      <c r="S111" s="476"/>
      <c r="T111" s="477"/>
      <c r="U111" s="477"/>
      <c r="V111" s="7"/>
      <c r="W111" s="34"/>
      <c r="X111" s="32"/>
      <c r="Y111" s="371"/>
      <c r="Z111" s="11"/>
      <c r="AA111" s="7"/>
      <c r="AB111" s="7"/>
      <c r="AC111" s="7"/>
      <c r="AD111" s="30"/>
      <c r="AE111" s="32"/>
      <c r="AF111" s="7"/>
      <c r="AG111" s="478"/>
      <c r="AH111" s="32"/>
      <c r="AI111" s="32"/>
      <c r="AJ111" s="32"/>
      <c r="AK111" s="32"/>
      <c r="AL111" s="32"/>
      <c r="AM111" s="62"/>
      <c r="AN111" s="11"/>
      <c r="AO111" s="7"/>
      <c r="AP111" s="7"/>
      <c r="AQ111" s="7"/>
      <c r="AR111" s="7"/>
      <c r="AS111" s="7"/>
      <c r="AT111" s="371"/>
      <c r="AU111" s="11"/>
      <c r="AV111" s="7"/>
      <c r="AW111" s="7"/>
      <c r="AX111" s="7"/>
      <c r="AY111" s="7"/>
      <c r="AZ111" s="7"/>
      <c r="BA111" s="371"/>
      <c r="BB111" s="11"/>
      <c r="BC111" s="7"/>
      <c r="BD111" s="7"/>
      <c r="BE111" s="7"/>
      <c r="BF111" s="7"/>
      <c r="BG111" s="478"/>
      <c r="BH111" s="11"/>
      <c r="BI111" s="7"/>
      <c r="BJ111" s="7"/>
      <c r="BK111" s="7"/>
      <c r="BL111" s="11"/>
      <c r="BM111" s="7"/>
      <c r="BN111" s="7"/>
      <c r="BO111" s="7"/>
      <c r="BP111" s="371"/>
      <c r="BQ111" s="11" t="s">
        <v>210</v>
      </c>
      <c r="BR111" s="62" t="s">
        <v>210</v>
      </c>
      <c r="BS111" s="1"/>
      <c r="BT111" s="1"/>
      <c r="BU111" s="1"/>
      <c r="BV111" s="1"/>
      <c r="BW111" s="1"/>
      <c r="CI111" s="14"/>
      <c r="CJ111" s="24" t="str">
        <f t="shared" si="11"/>
        <v/>
      </c>
      <c r="CK111" s="25" t="str">
        <f t="shared" si="12"/>
        <v/>
      </c>
      <c r="CL111" s="25" t="str">
        <f t="shared" si="13"/>
        <v/>
      </c>
      <c r="CM111" s="24" t="str">
        <f t="shared" si="14"/>
        <v/>
      </c>
      <c r="CN111" s="25" t="str">
        <f t="shared" si="15"/>
        <v/>
      </c>
      <c r="CO111" s="24" t="e">
        <f>IF(AND(#REF!="",#REF!="",#REF!="",#REF!=""),"",SUM(#REF!,#REF!,#REF!,#REF!,#REF!))</f>
        <v>#REF!</v>
      </c>
      <c r="CP111" s="25" t="str">
        <f t="shared" si="16"/>
        <v/>
      </c>
      <c r="CQ111" s="24" t="str">
        <f t="shared" si="17"/>
        <v/>
      </c>
      <c r="CR111" s="25" t="str">
        <f t="shared" si="18"/>
        <v/>
      </c>
      <c r="CS111" s="24" t="str">
        <f t="shared" si="19"/>
        <v/>
      </c>
      <c r="CT111" s="25" t="str">
        <f t="shared" si="20"/>
        <v/>
      </c>
      <c r="CU111" s="24" t="e">
        <f>IF(AND(#REF!="",#REF!="",#REF!="",#REF!=""),"",SUM(#REF!,#REF!,#REF!,#REF!,#REF!))</f>
        <v>#REF!</v>
      </c>
      <c r="CV111" s="25" t="str">
        <f t="shared" si="21"/>
        <v/>
      </c>
      <c r="CW111" s="22"/>
      <c r="CX111" s="22"/>
    </row>
    <row r="112" spans="1:102" ht="24.75" customHeight="1">
      <c r="A112" s="233">
        <v>106</v>
      </c>
      <c r="B112" s="234"/>
      <c r="C112" s="235"/>
      <c r="D112" s="236"/>
      <c r="E112" s="237"/>
      <c r="F112" s="238"/>
      <c r="G112" s="238"/>
      <c r="H112" s="239"/>
      <c r="I112" s="240"/>
      <c r="J112" s="241"/>
      <c r="K112" s="242"/>
      <c r="L112" s="11"/>
      <c r="M112" s="7"/>
      <c r="N112" s="7"/>
      <c r="O112" s="7"/>
      <c r="P112" s="30"/>
      <c r="Q112" s="32"/>
      <c r="R112" s="371"/>
      <c r="S112" s="476"/>
      <c r="T112" s="477"/>
      <c r="U112" s="477"/>
      <c r="V112" s="7"/>
      <c r="W112" s="34"/>
      <c r="X112" s="32"/>
      <c r="Y112" s="371"/>
      <c r="Z112" s="11"/>
      <c r="AA112" s="7"/>
      <c r="AB112" s="7"/>
      <c r="AC112" s="7"/>
      <c r="AD112" s="30"/>
      <c r="AE112" s="32"/>
      <c r="AF112" s="7"/>
      <c r="AG112" s="478"/>
      <c r="AH112" s="32"/>
      <c r="AI112" s="32"/>
      <c r="AJ112" s="32"/>
      <c r="AK112" s="32"/>
      <c r="AL112" s="32"/>
      <c r="AM112" s="62"/>
      <c r="AN112" s="11"/>
      <c r="AO112" s="7"/>
      <c r="AP112" s="7"/>
      <c r="AQ112" s="7"/>
      <c r="AR112" s="7"/>
      <c r="AS112" s="7"/>
      <c r="AT112" s="371"/>
      <c r="AU112" s="11"/>
      <c r="AV112" s="7"/>
      <c r="AW112" s="7"/>
      <c r="AX112" s="7"/>
      <c r="AY112" s="7"/>
      <c r="AZ112" s="7"/>
      <c r="BA112" s="371"/>
      <c r="BB112" s="11"/>
      <c r="BC112" s="7"/>
      <c r="BD112" s="7"/>
      <c r="BE112" s="7"/>
      <c r="BF112" s="7"/>
      <c r="BG112" s="478"/>
      <c r="BH112" s="11"/>
      <c r="BI112" s="7"/>
      <c r="BJ112" s="7"/>
      <c r="BK112" s="7"/>
      <c r="BL112" s="11"/>
      <c r="BM112" s="7"/>
      <c r="BN112" s="7"/>
      <c r="BO112" s="7"/>
      <c r="BP112" s="371"/>
      <c r="BQ112" s="11" t="s">
        <v>210</v>
      </c>
      <c r="BR112" s="62" t="s">
        <v>210</v>
      </c>
      <c r="BS112" s="1"/>
      <c r="BT112" s="1"/>
      <c r="BU112" s="1"/>
      <c r="BV112" s="1"/>
      <c r="BW112" s="1"/>
      <c r="CI112" s="14"/>
      <c r="CJ112" s="24" t="str">
        <f t="shared" si="11"/>
        <v/>
      </c>
      <c r="CK112" s="25" t="str">
        <f t="shared" si="12"/>
        <v/>
      </c>
      <c r="CL112" s="25" t="str">
        <f t="shared" si="13"/>
        <v/>
      </c>
      <c r="CM112" s="24" t="str">
        <f t="shared" si="14"/>
        <v/>
      </c>
      <c r="CN112" s="25" t="str">
        <f t="shared" si="15"/>
        <v/>
      </c>
      <c r="CO112" s="24" t="e">
        <f>IF(AND(#REF!="",#REF!="",#REF!="",#REF!=""),"",SUM(#REF!,#REF!,#REF!,#REF!,#REF!))</f>
        <v>#REF!</v>
      </c>
      <c r="CP112" s="25" t="str">
        <f t="shared" si="16"/>
        <v/>
      </c>
      <c r="CQ112" s="24" t="str">
        <f t="shared" si="17"/>
        <v/>
      </c>
      <c r="CR112" s="25" t="str">
        <f t="shared" si="18"/>
        <v/>
      </c>
      <c r="CS112" s="24" t="str">
        <f t="shared" si="19"/>
        <v/>
      </c>
      <c r="CT112" s="25" t="str">
        <f t="shared" si="20"/>
        <v/>
      </c>
      <c r="CU112" s="24" t="e">
        <f>IF(AND(#REF!="",#REF!="",#REF!="",#REF!=""),"",SUM(#REF!,#REF!,#REF!,#REF!,#REF!))</f>
        <v>#REF!</v>
      </c>
      <c r="CV112" s="25" t="str">
        <f t="shared" si="21"/>
        <v/>
      </c>
      <c r="CW112" s="22"/>
      <c r="CX112" s="22"/>
    </row>
    <row r="113" spans="1:102" ht="24.75" customHeight="1">
      <c r="A113" s="233">
        <v>107</v>
      </c>
      <c r="B113" s="234"/>
      <c r="C113" s="235"/>
      <c r="D113" s="236"/>
      <c r="E113" s="237"/>
      <c r="F113" s="238"/>
      <c r="G113" s="238"/>
      <c r="H113" s="239"/>
      <c r="I113" s="240"/>
      <c r="J113" s="241"/>
      <c r="K113" s="242"/>
      <c r="L113" s="11"/>
      <c r="M113" s="7"/>
      <c r="N113" s="7"/>
      <c r="O113" s="7"/>
      <c r="P113" s="30"/>
      <c r="Q113" s="32"/>
      <c r="R113" s="371"/>
      <c r="S113" s="476"/>
      <c r="T113" s="477"/>
      <c r="U113" s="477"/>
      <c r="V113" s="7"/>
      <c r="W113" s="34"/>
      <c r="X113" s="32"/>
      <c r="Y113" s="371"/>
      <c r="Z113" s="11"/>
      <c r="AA113" s="7"/>
      <c r="AB113" s="7"/>
      <c r="AC113" s="7"/>
      <c r="AD113" s="30"/>
      <c r="AE113" s="32"/>
      <c r="AF113" s="7"/>
      <c r="AG113" s="478"/>
      <c r="AH113" s="32"/>
      <c r="AI113" s="32"/>
      <c r="AJ113" s="32"/>
      <c r="AK113" s="32"/>
      <c r="AL113" s="32"/>
      <c r="AM113" s="62"/>
      <c r="AN113" s="11"/>
      <c r="AO113" s="7"/>
      <c r="AP113" s="7"/>
      <c r="AQ113" s="7"/>
      <c r="AR113" s="7"/>
      <c r="AS113" s="7"/>
      <c r="AT113" s="371"/>
      <c r="AU113" s="11"/>
      <c r="AV113" s="7"/>
      <c r="AW113" s="7"/>
      <c r="AX113" s="7"/>
      <c r="AY113" s="7"/>
      <c r="AZ113" s="7"/>
      <c r="BA113" s="371"/>
      <c r="BB113" s="11"/>
      <c r="BC113" s="7"/>
      <c r="BD113" s="7"/>
      <c r="BE113" s="7"/>
      <c r="BF113" s="7"/>
      <c r="BG113" s="478"/>
      <c r="BH113" s="11"/>
      <c r="BI113" s="7"/>
      <c r="BJ113" s="7"/>
      <c r="BK113" s="7"/>
      <c r="BL113" s="11"/>
      <c r="BM113" s="7"/>
      <c r="BN113" s="7"/>
      <c r="BO113" s="7"/>
      <c r="BP113" s="371"/>
      <c r="BQ113" s="11" t="s">
        <v>210</v>
      </c>
      <c r="BR113" s="62" t="s">
        <v>210</v>
      </c>
      <c r="BS113" s="1"/>
      <c r="BT113" s="1"/>
      <c r="BU113" s="1"/>
      <c r="BV113" s="1"/>
      <c r="BW113" s="1"/>
      <c r="CI113" s="14"/>
      <c r="CJ113" s="24" t="str">
        <f t="shared" si="11"/>
        <v/>
      </c>
      <c r="CK113" s="25" t="str">
        <f t="shared" si="12"/>
        <v/>
      </c>
      <c r="CL113" s="25" t="str">
        <f t="shared" si="13"/>
        <v/>
      </c>
      <c r="CM113" s="24" t="str">
        <f t="shared" si="14"/>
        <v/>
      </c>
      <c r="CN113" s="25" t="str">
        <f t="shared" si="15"/>
        <v/>
      </c>
      <c r="CO113" s="24" t="e">
        <f>IF(AND(#REF!="",#REF!="",#REF!="",#REF!=""),"",SUM(#REF!,#REF!,#REF!,#REF!,#REF!))</f>
        <v>#REF!</v>
      </c>
      <c r="CP113" s="25" t="str">
        <f t="shared" si="16"/>
        <v/>
      </c>
      <c r="CQ113" s="24" t="str">
        <f t="shared" si="17"/>
        <v/>
      </c>
      <c r="CR113" s="25" t="str">
        <f t="shared" si="18"/>
        <v/>
      </c>
      <c r="CS113" s="24" t="str">
        <f t="shared" si="19"/>
        <v/>
      </c>
      <c r="CT113" s="25" t="str">
        <f t="shared" si="20"/>
        <v/>
      </c>
      <c r="CU113" s="24" t="e">
        <f>IF(AND(#REF!="",#REF!="",#REF!="",#REF!=""),"",SUM(#REF!,#REF!,#REF!,#REF!,#REF!))</f>
        <v>#REF!</v>
      </c>
      <c r="CV113" s="25" t="str">
        <f t="shared" si="21"/>
        <v/>
      </c>
      <c r="CW113" s="22"/>
      <c r="CX113" s="22"/>
    </row>
    <row r="114" spans="1:102" ht="24.75" customHeight="1">
      <c r="A114" s="233">
        <v>108</v>
      </c>
      <c r="B114" s="234"/>
      <c r="C114" s="235"/>
      <c r="D114" s="236"/>
      <c r="E114" s="237"/>
      <c r="F114" s="238"/>
      <c r="G114" s="238"/>
      <c r="H114" s="239"/>
      <c r="I114" s="240"/>
      <c r="J114" s="241"/>
      <c r="K114" s="242"/>
      <c r="L114" s="11"/>
      <c r="M114" s="7"/>
      <c r="N114" s="7"/>
      <c r="O114" s="7"/>
      <c r="P114" s="30"/>
      <c r="Q114" s="32"/>
      <c r="R114" s="371"/>
      <c r="S114" s="476"/>
      <c r="T114" s="477"/>
      <c r="U114" s="477"/>
      <c r="V114" s="7"/>
      <c r="W114" s="34"/>
      <c r="X114" s="32"/>
      <c r="Y114" s="371"/>
      <c r="Z114" s="11"/>
      <c r="AA114" s="7"/>
      <c r="AB114" s="7"/>
      <c r="AC114" s="7"/>
      <c r="AD114" s="30"/>
      <c r="AE114" s="32"/>
      <c r="AF114" s="7"/>
      <c r="AG114" s="478"/>
      <c r="AH114" s="32"/>
      <c r="AI114" s="32"/>
      <c r="AJ114" s="32"/>
      <c r="AK114" s="32"/>
      <c r="AL114" s="32"/>
      <c r="AM114" s="62"/>
      <c r="AN114" s="11"/>
      <c r="AO114" s="7"/>
      <c r="AP114" s="7"/>
      <c r="AQ114" s="7"/>
      <c r="AR114" s="7"/>
      <c r="AS114" s="7"/>
      <c r="AT114" s="371"/>
      <c r="AU114" s="11"/>
      <c r="AV114" s="7"/>
      <c r="AW114" s="7"/>
      <c r="AX114" s="7"/>
      <c r="AY114" s="7"/>
      <c r="AZ114" s="7"/>
      <c r="BA114" s="371"/>
      <c r="BB114" s="11"/>
      <c r="BC114" s="7"/>
      <c r="BD114" s="7"/>
      <c r="BE114" s="7"/>
      <c r="BF114" s="7"/>
      <c r="BG114" s="478"/>
      <c r="BH114" s="11"/>
      <c r="BI114" s="7"/>
      <c r="BJ114" s="7"/>
      <c r="BK114" s="7"/>
      <c r="BL114" s="11"/>
      <c r="BM114" s="7"/>
      <c r="BN114" s="7"/>
      <c r="BO114" s="7"/>
      <c r="BP114" s="371"/>
      <c r="BQ114" s="11" t="s">
        <v>210</v>
      </c>
      <c r="BR114" s="62" t="s">
        <v>210</v>
      </c>
      <c r="BS114" s="1"/>
      <c r="BT114" s="1"/>
      <c r="BU114" s="1"/>
      <c r="BV114" s="1"/>
      <c r="BW114" s="1"/>
      <c r="CI114" s="14"/>
      <c r="CJ114" s="24" t="str">
        <f t="shared" si="11"/>
        <v/>
      </c>
      <c r="CK114" s="25" t="str">
        <f t="shared" si="12"/>
        <v/>
      </c>
      <c r="CL114" s="25" t="str">
        <f t="shared" si="13"/>
        <v/>
      </c>
      <c r="CM114" s="24" t="str">
        <f t="shared" si="14"/>
        <v/>
      </c>
      <c r="CN114" s="25" t="str">
        <f t="shared" si="15"/>
        <v/>
      </c>
      <c r="CO114" s="24" t="e">
        <f>IF(AND(#REF!="",#REF!="",#REF!="",#REF!=""),"",SUM(#REF!,#REF!,#REF!,#REF!,#REF!))</f>
        <v>#REF!</v>
      </c>
      <c r="CP114" s="25" t="str">
        <f t="shared" si="16"/>
        <v/>
      </c>
      <c r="CQ114" s="24" t="str">
        <f t="shared" si="17"/>
        <v/>
      </c>
      <c r="CR114" s="25" t="str">
        <f t="shared" si="18"/>
        <v/>
      </c>
      <c r="CS114" s="24" t="str">
        <f t="shared" si="19"/>
        <v/>
      </c>
      <c r="CT114" s="25" t="str">
        <f t="shared" si="20"/>
        <v/>
      </c>
      <c r="CU114" s="24" t="e">
        <f>IF(AND(#REF!="",#REF!="",#REF!="",#REF!=""),"",SUM(#REF!,#REF!,#REF!,#REF!,#REF!))</f>
        <v>#REF!</v>
      </c>
      <c r="CV114" s="25" t="str">
        <f t="shared" si="21"/>
        <v/>
      </c>
      <c r="CW114" s="22"/>
      <c r="CX114" s="22"/>
    </row>
    <row r="115" spans="1:102" ht="24.75" customHeight="1">
      <c r="A115" s="233">
        <v>109</v>
      </c>
      <c r="B115" s="234"/>
      <c r="C115" s="235"/>
      <c r="D115" s="236"/>
      <c r="E115" s="237"/>
      <c r="F115" s="238"/>
      <c r="G115" s="238"/>
      <c r="H115" s="239"/>
      <c r="I115" s="240"/>
      <c r="J115" s="241"/>
      <c r="K115" s="242"/>
      <c r="L115" s="11"/>
      <c r="M115" s="7"/>
      <c r="N115" s="7"/>
      <c r="O115" s="7"/>
      <c r="P115" s="30"/>
      <c r="Q115" s="32"/>
      <c r="R115" s="371"/>
      <c r="S115" s="476"/>
      <c r="T115" s="477"/>
      <c r="U115" s="477"/>
      <c r="V115" s="7"/>
      <c r="W115" s="34"/>
      <c r="X115" s="32"/>
      <c r="Y115" s="371"/>
      <c r="Z115" s="11"/>
      <c r="AA115" s="7"/>
      <c r="AB115" s="7"/>
      <c r="AC115" s="7"/>
      <c r="AD115" s="30"/>
      <c r="AE115" s="32"/>
      <c r="AF115" s="7"/>
      <c r="AG115" s="478"/>
      <c r="AH115" s="32"/>
      <c r="AI115" s="32"/>
      <c r="AJ115" s="32"/>
      <c r="AK115" s="32"/>
      <c r="AL115" s="32"/>
      <c r="AM115" s="62"/>
      <c r="AN115" s="11"/>
      <c r="AO115" s="7"/>
      <c r="AP115" s="7"/>
      <c r="AQ115" s="7"/>
      <c r="AR115" s="7"/>
      <c r="AS115" s="7"/>
      <c r="AT115" s="371"/>
      <c r="AU115" s="11"/>
      <c r="AV115" s="7"/>
      <c r="AW115" s="7"/>
      <c r="AX115" s="7"/>
      <c r="AY115" s="7"/>
      <c r="AZ115" s="7"/>
      <c r="BA115" s="371"/>
      <c r="BB115" s="11"/>
      <c r="BC115" s="7"/>
      <c r="BD115" s="7"/>
      <c r="BE115" s="7"/>
      <c r="BF115" s="7"/>
      <c r="BG115" s="478"/>
      <c r="BH115" s="11"/>
      <c r="BI115" s="7"/>
      <c r="BJ115" s="7"/>
      <c r="BK115" s="7"/>
      <c r="BL115" s="11"/>
      <c r="BM115" s="7"/>
      <c r="BN115" s="7"/>
      <c r="BO115" s="7"/>
      <c r="BP115" s="371"/>
      <c r="BQ115" s="11" t="s">
        <v>210</v>
      </c>
      <c r="BR115" s="62" t="s">
        <v>210</v>
      </c>
      <c r="BS115" s="1"/>
      <c r="BT115" s="1"/>
      <c r="BU115" s="1"/>
      <c r="BV115" s="1"/>
      <c r="BW115" s="1"/>
      <c r="CI115" s="14"/>
      <c r="CJ115" s="24" t="str">
        <f t="shared" si="11"/>
        <v/>
      </c>
      <c r="CK115" s="25" t="str">
        <f t="shared" si="12"/>
        <v/>
      </c>
      <c r="CL115" s="25" t="str">
        <f t="shared" si="13"/>
        <v/>
      </c>
      <c r="CM115" s="24" t="str">
        <f t="shared" si="14"/>
        <v/>
      </c>
      <c r="CN115" s="25" t="str">
        <f t="shared" si="15"/>
        <v/>
      </c>
      <c r="CO115" s="24" t="e">
        <f>IF(AND(#REF!="",#REF!="",#REF!="",#REF!=""),"",SUM(#REF!,#REF!,#REF!,#REF!,#REF!))</f>
        <v>#REF!</v>
      </c>
      <c r="CP115" s="25" t="str">
        <f t="shared" si="16"/>
        <v/>
      </c>
      <c r="CQ115" s="24" t="str">
        <f t="shared" si="17"/>
        <v/>
      </c>
      <c r="CR115" s="25" t="str">
        <f t="shared" si="18"/>
        <v/>
      </c>
      <c r="CS115" s="24" t="str">
        <f t="shared" si="19"/>
        <v/>
      </c>
      <c r="CT115" s="25" t="str">
        <f t="shared" si="20"/>
        <v/>
      </c>
      <c r="CU115" s="24" t="e">
        <f>IF(AND(#REF!="",#REF!="",#REF!="",#REF!=""),"",SUM(#REF!,#REF!,#REF!,#REF!,#REF!))</f>
        <v>#REF!</v>
      </c>
      <c r="CV115" s="25" t="str">
        <f t="shared" si="21"/>
        <v/>
      </c>
      <c r="CW115" s="22"/>
      <c r="CX115" s="22"/>
    </row>
    <row r="116" spans="1:102" ht="24.75" customHeight="1">
      <c r="A116" s="233">
        <v>110</v>
      </c>
      <c r="B116" s="234"/>
      <c r="C116" s="235"/>
      <c r="D116" s="236"/>
      <c r="E116" s="237"/>
      <c r="F116" s="238"/>
      <c r="G116" s="238"/>
      <c r="H116" s="239"/>
      <c r="I116" s="240"/>
      <c r="J116" s="241"/>
      <c r="K116" s="242"/>
      <c r="L116" s="11"/>
      <c r="M116" s="7"/>
      <c r="N116" s="7"/>
      <c r="O116" s="7"/>
      <c r="P116" s="30"/>
      <c r="Q116" s="32"/>
      <c r="R116" s="371"/>
      <c r="S116" s="476"/>
      <c r="T116" s="477"/>
      <c r="U116" s="477"/>
      <c r="V116" s="7"/>
      <c r="W116" s="34"/>
      <c r="X116" s="32"/>
      <c r="Y116" s="371"/>
      <c r="Z116" s="11"/>
      <c r="AA116" s="7"/>
      <c r="AB116" s="7"/>
      <c r="AC116" s="7"/>
      <c r="AD116" s="30"/>
      <c r="AE116" s="32"/>
      <c r="AF116" s="7"/>
      <c r="AG116" s="478"/>
      <c r="AH116" s="32"/>
      <c r="AI116" s="32"/>
      <c r="AJ116" s="32"/>
      <c r="AK116" s="32"/>
      <c r="AL116" s="32"/>
      <c r="AM116" s="62"/>
      <c r="AN116" s="11"/>
      <c r="AO116" s="7"/>
      <c r="AP116" s="7"/>
      <c r="AQ116" s="7"/>
      <c r="AR116" s="7"/>
      <c r="AS116" s="7"/>
      <c r="AT116" s="371"/>
      <c r="AU116" s="11"/>
      <c r="AV116" s="7"/>
      <c r="AW116" s="7"/>
      <c r="AX116" s="7"/>
      <c r="AY116" s="7"/>
      <c r="AZ116" s="7"/>
      <c r="BA116" s="371"/>
      <c r="BB116" s="11"/>
      <c r="BC116" s="7"/>
      <c r="BD116" s="7"/>
      <c r="BE116" s="7"/>
      <c r="BF116" s="7"/>
      <c r="BG116" s="478"/>
      <c r="BH116" s="11"/>
      <c r="BI116" s="7"/>
      <c r="BJ116" s="7"/>
      <c r="BK116" s="7"/>
      <c r="BL116" s="11"/>
      <c r="BM116" s="7"/>
      <c r="BN116" s="7"/>
      <c r="BO116" s="7"/>
      <c r="BP116" s="371"/>
      <c r="BQ116" s="11" t="s">
        <v>210</v>
      </c>
      <c r="BR116" s="62" t="s">
        <v>210</v>
      </c>
      <c r="BS116" s="1"/>
      <c r="BT116" s="1"/>
      <c r="BU116" s="1"/>
      <c r="BV116" s="1"/>
      <c r="BW116" s="1"/>
      <c r="CI116" s="14"/>
      <c r="CJ116" s="24" t="str">
        <f t="shared" si="11"/>
        <v/>
      </c>
      <c r="CK116" s="25" t="str">
        <f t="shared" si="12"/>
        <v/>
      </c>
      <c r="CL116" s="25" t="str">
        <f t="shared" si="13"/>
        <v/>
      </c>
      <c r="CM116" s="24" t="str">
        <f t="shared" si="14"/>
        <v/>
      </c>
      <c r="CN116" s="25" t="str">
        <f t="shared" si="15"/>
        <v/>
      </c>
      <c r="CO116" s="24" t="e">
        <f>IF(AND(#REF!="",#REF!="",#REF!="",#REF!=""),"",SUM(#REF!,#REF!,#REF!,#REF!,#REF!))</f>
        <v>#REF!</v>
      </c>
      <c r="CP116" s="25" t="str">
        <f t="shared" si="16"/>
        <v/>
      </c>
      <c r="CQ116" s="24" t="str">
        <f t="shared" si="17"/>
        <v/>
      </c>
      <c r="CR116" s="25" t="str">
        <f t="shared" si="18"/>
        <v/>
      </c>
      <c r="CS116" s="24" t="str">
        <f t="shared" si="19"/>
        <v/>
      </c>
      <c r="CT116" s="25" t="str">
        <f t="shared" si="20"/>
        <v/>
      </c>
      <c r="CU116" s="24" t="e">
        <f>IF(AND(#REF!="",#REF!="",#REF!="",#REF!=""),"",SUM(#REF!,#REF!,#REF!,#REF!,#REF!))</f>
        <v>#REF!</v>
      </c>
      <c r="CV116" s="25" t="str">
        <f t="shared" si="21"/>
        <v/>
      </c>
      <c r="CW116" s="22"/>
      <c r="CX116" s="22"/>
    </row>
    <row r="117" spans="1:102" ht="24.75" customHeight="1">
      <c r="A117" s="233">
        <v>111</v>
      </c>
      <c r="B117" s="234"/>
      <c r="C117" s="235"/>
      <c r="D117" s="236"/>
      <c r="E117" s="237"/>
      <c r="F117" s="238"/>
      <c r="G117" s="238"/>
      <c r="H117" s="239"/>
      <c r="I117" s="240"/>
      <c r="J117" s="241"/>
      <c r="K117" s="242"/>
      <c r="L117" s="11"/>
      <c r="M117" s="7"/>
      <c r="N117" s="7"/>
      <c r="O117" s="7"/>
      <c r="P117" s="30"/>
      <c r="Q117" s="32"/>
      <c r="R117" s="371"/>
      <c r="S117" s="476"/>
      <c r="T117" s="477"/>
      <c r="U117" s="477"/>
      <c r="V117" s="7"/>
      <c r="W117" s="34"/>
      <c r="X117" s="32"/>
      <c r="Y117" s="371"/>
      <c r="Z117" s="11"/>
      <c r="AA117" s="7"/>
      <c r="AB117" s="7"/>
      <c r="AC117" s="7"/>
      <c r="AD117" s="30"/>
      <c r="AE117" s="32"/>
      <c r="AF117" s="7"/>
      <c r="AG117" s="478"/>
      <c r="AH117" s="32"/>
      <c r="AI117" s="32"/>
      <c r="AJ117" s="32"/>
      <c r="AK117" s="32"/>
      <c r="AL117" s="32"/>
      <c r="AM117" s="62"/>
      <c r="AN117" s="11"/>
      <c r="AO117" s="7"/>
      <c r="AP117" s="7"/>
      <c r="AQ117" s="7"/>
      <c r="AR117" s="7"/>
      <c r="AS117" s="7"/>
      <c r="AT117" s="371"/>
      <c r="AU117" s="11"/>
      <c r="AV117" s="7"/>
      <c r="AW117" s="7"/>
      <c r="AX117" s="7"/>
      <c r="AY117" s="7"/>
      <c r="AZ117" s="7"/>
      <c r="BA117" s="371"/>
      <c r="BB117" s="11"/>
      <c r="BC117" s="7"/>
      <c r="BD117" s="7"/>
      <c r="BE117" s="7"/>
      <c r="BF117" s="7"/>
      <c r="BG117" s="478"/>
      <c r="BH117" s="11"/>
      <c r="BI117" s="7"/>
      <c r="BJ117" s="7"/>
      <c r="BK117" s="7"/>
      <c r="BL117" s="11"/>
      <c r="BM117" s="7"/>
      <c r="BN117" s="7"/>
      <c r="BO117" s="7"/>
      <c r="BP117" s="371"/>
      <c r="BQ117" s="11" t="s">
        <v>210</v>
      </c>
      <c r="BR117" s="62" t="s">
        <v>210</v>
      </c>
      <c r="BS117" s="1"/>
      <c r="BT117" s="1"/>
      <c r="BU117" s="1"/>
      <c r="BV117" s="1"/>
      <c r="BW117" s="1"/>
      <c r="CI117" s="14"/>
      <c r="CJ117" s="24" t="str">
        <f t="shared" si="11"/>
        <v/>
      </c>
      <c r="CK117" s="25" t="str">
        <f t="shared" si="12"/>
        <v/>
      </c>
      <c r="CL117" s="25" t="str">
        <f t="shared" si="13"/>
        <v/>
      </c>
      <c r="CM117" s="24" t="str">
        <f t="shared" si="14"/>
        <v/>
      </c>
      <c r="CN117" s="25" t="str">
        <f t="shared" si="15"/>
        <v/>
      </c>
      <c r="CO117" s="24" t="e">
        <f>IF(AND(#REF!="",#REF!="",#REF!="",#REF!=""),"",SUM(#REF!,#REF!,#REF!,#REF!,#REF!))</f>
        <v>#REF!</v>
      </c>
      <c r="CP117" s="25" t="str">
        <f t="shared" si="16"/>
        <v/>
      </c>
      <c r="CQ117" s="24" t="str">
        <f t="shared" si="17"/>
        <v/>
      </c>
      <c r="CR117" s="25" t="str">
        <f t="shared" si="18"/>
        <v/>
      </c>
      <c r="CS117" s="24" t="str">
        <f t="shared" si="19"/>
        <v/>
      </c>
      <c r="CT117" s="25" t="str">
        <f t="shared" si="20"/>
        <v/>
      </c>
      <c r="CU117" s="24" t="e">
        <f>IF(AND(#REF!="",#REF!="",#REF!="",#REF!=""),"",SUM(#REF!,#REF!,#REF!,#REF!,#REF!))</f>
        <v>#REF!</v>
      </c>
      <c r="CV117" s="25" t="str">
        <f t="shared" si="21"/>
        <v/>
      </c>
      <c r="CW117" s="22"/>
      <c r="CX117" s="22"/>
    </row>
    <row r="118" spans="1:102" ht="24.75" customHeight="1">
      <c r="A118" s="233">
        <v>112</v>
      </c>
      <c r="B118" s="234"/>
      <c r="C118" s="235"/>
      <c r="D118" s="236"/>
      <c r="E118" s="237"/>
      <c r="F118" s="238"/>
      <c r="G118" s="238"/>
      <c r="H118" s="239"/>
      <c r="I118" s="240"/>
      <c r="J118" s="241"/>
      <c r="K118" s="242"/>
      <c r="L118" s="11"/>
      <c r="M118" s="7"/>
      <c r="N118" s="7"/>
      <c r="O118" s="7"/>
      <c r="P118" s="30"/>
      <c r="Q118" s="32"/>
      <c r="R118" s="371"/>
      <c r="S118" s="476"/>
      <c r="T118" s="477"/>
      <c r="U118" s="477"/>
      <c r="V118" s="7"/>
      <c r="W118" s="34"/>
      <c r="X118" s="32"/>
      <c r="Y118" s="371"/>
      <c r="Z118" s="11"/>
      <c r="AA118" s="7"/>
      <c r="AB118" s="7"/>
      <c r="AC118" s="7"/>
      <c r="AD118" s="30"/>
      <c r="AE118" s="32"/>
      <c r="AF118" s="7"/>
      <c r="AG118" s="478"/>
      <c r="AH118" s="32"/>
      <c r="AI118" s="32"/>
      <c r="AJ118" s="32"/>
      <c r="AK118" s="32"/>
      <c r="AL118" s="32"/>
      <c r="AM118" s="62"/>
      <c r="AN118" s="11"/>
      <c r="AO118" s="7"/>
      <c r="AP118" s="7"/>
      <c r="AQ118" s="7"/>
      <c r="AR118" s="7"/>
      <c r="AS118" s="7"/>
      <c r="AT118" s="371"/>
      <c r="AU118" s="11"/>
      <c r="AV118" s="7"/>
      <c r="AW118" s="7"/>
      <c r="AX118" s="7"/>
      <c r="AY118" s="7"/>
      <c r="AZ118" s="7"/>
      <c r="BA118" s="371"/>
      <c r="BB118" s="11"/>
      <c r="BC118" s="7"/>
      <c r="BD118" s="7"/>
      <c r="BE118" s="7"/>
      <c r="BF118" s="7"/>
      <c r="BG118" s="478"/>
      <c r="BH118" s="11"/>
      <c r="BI118" s="7"/>
      <c r="BJ118" s="7"/>
      <c r="BK118" s="7"/>
      <c r="BL118" s="11"/>
      <c r="BM118" s="7"/>
      <c r="BN118" s="7"/>
      <c r="BO118" s="7"/>
      <c r="BP118" s="371"/>
      <c r="BQ118" s="11" t="s">
        <v>210</v>
      </c>
      <c r="BR118" s="62" t="s">
        <v>210</v>
      </c>
      <c r="BS118" s="1"/>
      <c r="BT118" s="1"/>
      <c r="BU118" s="1"/>
      <c r="BV118" s="1"/>
      <c r="BW118" s="1"/>
      <c r="CI118" s="14"/>
      <c r="CJ118" s="24" t="str">
        <f t="shared" si="11"/>
        <v/>
      </c>
      <c r="CK118" s="25" t="str">
        <f t="shared" si="12"/>
        <v/>
      </c>
      <c r="CL118" s="25" t="str">
        <f t="shared" si="13"/>
        <v/>
      </c>
      <c r="CM118" s="24" t="str">
        <f t="shared" si="14"/>
        <v/>
      </c>
      <c r="CN118" s="25" t="str">
        <f t="shared" si="15"/>
        <v/>
      </c>
      <c r="CO118" s="24" t="e">
        <f>IF(AND(#REF!="",#REF!="",#REF!="",#REF!=""),"",SUM(#REF!,#REF!,#REF!,#REF!,#REF!))</f>
        <v>#REF!</v>
      </c>
      <c r="CP118" s="25" t="str">
        <f t="shared" si="16"/>
        <v/>
      </c>
      <c r="CQ118" s="24" t="str">
        <f t="shared" si="17"/>
        <v/>
      </c>
      <c r="CR118" s="25" t="str">
        <f t="shared" si="18"/>
        <v/>
      </c>
      <c r="CS118" s="24" t="str">
        <f t="shared" si="19"/>
        <v/>
      </c>
      <c r="CT118" s="25" t="str">
        <f t="shared" si="20"/>
        <v/>
      </c>
      <c r="CU118" s="24" t="e">
        <f>IF(AND(#REF!="",#REF!="",#REF!="",#REF!=""),"",SUM(#REF!,#REF!,#REF!,#REF!,#REF!))</f>
        <v>#REF!</v>
      </c>
      <c r="CV118" s="25" t="str">
        <f t="shared" si="21"/>
        <v/>
      </c>
      <c r="CW118" s="22"/>
      <c r="CX118" s="22"/>
    </row>
    <row r="119" spans="1:102" ht="24.75" customHeight="1">
      <c r="A119" s="233">
        <v>113</v>
      </c>
      <c r="B119" s="234"/>
      <c r="C119" s="235"/>
      <c r="D119" s="236"/>
      <c r="E119" s="237"/>
      <c r="F119" s="238"/>
      <c r="G119" s="238"/>
      <c r="H119" s="239"/>
      <c r="I119" s="240"/>
      <c r="J119" s="241"/>
      <c r="K119" s="242"/>
      <c r="L119" s="11"/>
      <c r="M119" s="7"/>
      <c r="N119" s="7"/>
      <c r="O119" s="7"/>
      <c r="P119" s="30"/>
      <c r="Q119" s="32"/>
      <c r="R119" s="371"/>
      <c r="S119" s="476"/>
      <c r="T119" s="477"/>
      <c r="U119" s="477"/>
      <c r="V119" s="7"/>
      <c r="W119" s="34"/>
      <c r="X119" s="32"/>
      <c r="Y119" s="371"/>
      <c r="Z119" s="11"/>
      <c r="AA119" s="7"/>
      <c r="AB119" s="7"/>
      <c r="AC119" s="7"/>
      <c r="AD119" s="30"/>
      <c r="AE119" s="32"/>
      <c r="AF119" s="7"/>
      <c r="AG119" s="478"/>
      <c r="AH119" s="32"/>
      <c r="AI119" s="32"/>
      <c r="AJ119" s="32"/>
      <c r="AK119" s="32"/>
      <c r="AL119" s="32"/>
      <c r="AM119" s="62"/>
      <c r="AN119" s="11"/>
      <c r="AO119" s="7"/>
      <c r="AP119" s="7"/>
      <c r="AQ119" s="7"/>
      <c r="AR119" s="7"/>
      <c r="AS119" s="7"/>
      <c r="AT119" s="371"/>
      <c r="AU119" s="11"/>
      <c r="AV119" s="7"/>
      <c r="AW119" s="7"/>
      <c r="AX119" s="7"/>
      <c r="AY119" s="7"/>
      <c r="AZ119" s="7"/>
      <c r="BA119" s="371"/>
      <c r="BB119" s="11"/>
      <c r="BC119" s="7"/>
      <c r="BD119" s="7"/>
      <c r="BE119" s="7"/>
      <c r="BF119" s="7"/>
      <c r="BG119" s="478"/>
      <c r="BH119" s="11"/>
      <c r="BI119" s="7"/>
      <c r="BJ119" s="7"/>
      <c r="BK119" s="7"/>
      <c r="BL119" s="11"/>
      <c r="BM119" s="7"/>
      <c r="BN119" s="7"/>
      <c r="BO119" s="7"/>
      <c r="BP119" s="371"/>
      <c r="BQ119" s="11" t="s">
        <v>210</v>
      </c>
      <c r="BR119" s="62" t="s">
        <v>210</v>
      </c>
      <c r="BS119" s="1"/>
      <c r="BT119" s="1"/>
      <c r="BU119" s="1"/>
      <c r="BV119" s="1"/>
      <c r="BW119" s="1"/>
      <c r="CI119" s="14"/>
      <c r="CJ119" s="24" t="str">
        <f t="shared" si="11"/>
        <v/>
      </c>
      <c r="CK119" s="25" t="str">
        <f t="shared" si="12"/>
        <v/>
      </c>
      <c r="CL119" s="25" t="str">
        <f t="shared" si="13"/>
        <v/>
      </c>
      <c r="CM119" s="24" t="str">
        <f t="shared" si="14"/>
        <v/>
      </c>
      <c r="CN119" s="25" t="str">
        <f t="shared" si="15"/>
        <v/>
      </c>
      <c r="CO119" s="24" t="e">
        <f>IF(AND(#REF!="",#REF!="",#REF!="",#REF!=""),"",SUM(#REF!,#REF!,#REF!,#REF!,#REF!))</f>
        <v>#REF!</v>
      </c>
      <c r="CP119" s="25" t="str">
        <f t="shared" si="16"/>
        <v/>
      </c>
      <c r="CQ119" s="24" t="str">
        <f t="shared" si="17"/>
        <v/>
      </c>
      <c r="CR119" s="25" t="str">
        <f t="shared" si="18"/>
        <v/>
      </c>
      <c r="CS119" s="24" t="str">
        <f t="shared" si="19"/>
        <v/>
      </c>
      <c r="CT119" s="25" t="str">
        <f t="shared" si="20"/>
        <v/>
      </c>
      <c r="CU119" s="24" t="e">
        <f>IF(AND(#REF!="",#REF!="",#REF!="",#REF!=""),"",SUM(#REF!,#REF!,#REF!,#REF!,#REF!))</f>
        <v>#REF!</v>
      </c>
      <c r="CV119" s="25" t="str">
        <f t="shared" si="21"/>
        <v/>
      </c>
      <c r="CW119" s="22"/>
      <c r="CX119" s="22"/>
    </row>
    <row r="120" spans="1:102" ht="24.75" customHeight="1">
      <c r="A120" s="233">
        <v>114</v>
      </c>
      <c r="B120" s="234"/>
      <c r="C120" s="235"/>
      <c r="D120" s="236"/>
      <c r="E120" s="237"/>
      <c r="F120" s="238"/>
      <c r="G120" s="238"/>
      <c r="H120" s="239"/>
      <c r="I120" s="240"/>
      <c r="J120" s="241"/>
      <c r="K120" s="242"/>
      <c r="L120" s="11"/>
      <c r="M120" s="7"/>
      <c r="N120" s="7"/>
      <c r="O120" s="7"/>
      <c r="P120" s="30"/>
      <c r="Q120" s="32"/>
      <c r="R120" s="371"/>
      <c r="S120" s="476"/>
      <c r="T120" s="477"/>
      <c r="U120" s="477"/>
      <c r="V120" s="7"/>
      <c r="W120" s="34"/>
      <c r="X120" s="32"/>
      <c r="Y120" s="371"/>
      <c r="Z120" s="11"/>
      <c r="AA120" s="7"/>
      <c r="AB120" s="7"/>
      <c r="AC120" s="7"/>
      <c r="AD120" s="30"/>
      <c r="AE120" s="32"/>
      <c r="AF120" s="7"/>
      <c r="AG120" s="478"/>
      <c r="AH120" s="32"/>
      <c r="AI120" s="32"/>
      <c r="AJ120" s="32"/>
      <c r="AK120" s="32"/>
      <c r="AL120" s="32"/>
      <c r="AM120" s="62"/>
      <c r="AN120" s="11"/>
      <c r="AO120" s="7"/>
      <c r="AP120" s="7"/>
      <c r="AQ120" s="7"/>
      <c r="AR120" s="7"/>
      <c r="AS120" s="7"/>
      <c r="AT120" s="371"/>
      <c r="AU120" s="11"/>
      <c r="AV120" s="7"/>
      <c r="AW120" s="7"/>
      <c r="AX120" s="7"/>
      <c r="AY120" s="7"/>
      <c r="AZ120" s="7"/>
      <c r="BA120" s="371"/>
      <c r="BB120" s="11"/>
      <c r="BC120" s="7"/>
      <c r="BD120" s="7"/>
      <c r="BE120" s="7"/>
      <c r="BF120" s="7"/>
      <c r="BG120" s="478"/>
      <c r="BH120" s="11"/>
      <c r="BI120" s="7"/>
      <c r="BJ120" s="7"/>
      <c r="BK120" s="7"/>
      <c r="BL120" s="11"/>
      <c r="BM120" s="7"/>
      <c r="BN120" s="7"/>
      <c r="BO120" s="7"/>
      <c r="BP120" s="371"/>
      <c r="BQ120" s="11" t="s">
        <v>210</v>
      </c>
      <c r="BR120" s="62" t="s">
        <v>210</v>
      </c>
      <c r="BS120" s="1"/>
      <c r="BT120" s="1"/>
      <c r="BU120" s="1"/>
      <c r="BV120" s="1"/>
      <c r="BW120" s="1"/>
      <c r="CI120" s="14"/>
      <c r="CJ120" s="24" t="str">
        <f t="shared" si="11"/>
        <v/>
      </c>
      <c r="CK120" s="25" t="str">
        <f t="shared" si="12"/>
        <v/>
      </c>
      <c r="CL120" s="25" t="str">
        <f t="shared" si="13"/>
        <v/>
      </c>
      <c r="CM120" s="24" t="str">
        <f t="shared" si="14"/>
        <v/>
      </c>
      <c r="CN120" s="25" t="str">
        <f t="shared" si="15"/>
        <v/>
      </c>
      <c r="CO120" s="24" t="e">
        <f>IF(AND(#REF!="",#REF!="",#REF!="",#REF!=""),"",SUM(#REF!,#REF!,#REF!,#REF!,#REF!))</f>
        <v>#REF!</v>
      </c>
      <c r="CP120" s="25" t="str">
        <f t="shared" si="16"/>
        <v/>
      </c>
      <c r="CQ120" s="24" t="str">
        <f t="shared" si="17"/>
        <v/>
      </c>
      <c r="CR120" s="25" t="str">
        <f t="shared" si="18"/>
        <v/>
      </c>
      <c r="CS120" s="24" t="str">
        <f t="shared" si="19"/>
        <v/>
      </c>
      <c r="CT120" s="25" t="str">
        <f t="shared" si="20"/>
        <v/>
      </c>
      <c r="CU120" s="24" t="e">
        <f>IF(AND(#REF!="",#REF!="",#REF!="",#REF!=""),"",SUM(#REF!,#REF!,#REF!,#REF!,#REF!))</f>
        <v>#REF!</v>
      </c>
      <c r="CV120" s="25" t="str">
        <f t="shared" si="21"/>
        <v/>
      </c>
      <c r="CW120" s="22"/>
      <c r="CX120" s="22"/>
    </row>
    <row r="121" spans="1:102" ht="24.75" customHeight="1">
      <c r="A121" s="233">
        <v>115</v>
      </c>
      <c r="B121" s="234"/>
      <c r="C121" s="235"/>
      <c r="D121" s="236"/>
      <c r="E121" s="237"/>
      <c r="F121" s="238"/>
      <c r="G121" s="238"/>
      <c r="H121" s="239"/>
      <c r="I121" s="240"/>
      <c r="J121" s="241"/>
      <c r="K121" s="242"/>
      <c r="L121" s="11"/>
      <c r="M121" s="7"/>
      <c r="N121" s="7"/>
      <c r="O121" s="7"/>
      <c r="P121" s="30"/>
      <c r="Q121" s="32"/>
      <c r="R121" s="371"/>
      <c r="S121" s="476"/>
      <c r="T121" s="477"/>
      <c r="U121" s="477"/>
      <c r="V121" s="7"/>
      <c r="W121" s="34"/>
      <c r="X121" s="32"/>
      <c r="Y121" s="371"/>
      <c r="Z121" s="11"/>
      <c r="AA121" s="7"/>
      <c r="AB121" s="7"/>
      <c r="AC121" s="7"/>
      <c r="AD121" s="30"/>
      <c r="AE121" s="32"/>
      <c r="AF121" s="7"/>
      <c r="AG121" s="478"/>
      <c r="AH121" s="32"/>
      <c r="AI121" s="32"/>
      <c r="AJ121" s="32"/>
      <c r="AK121" s="32"/>
      <c r="AL121" s="32"/>
      <c r="AM121" s="62"/>
      <c r="AN121" s="11"/>
      <c r="AO121" s="7"/>
      <c r="AP121" s="7"/>
      <c r="AQ121" s="7"/>
      <c r="AR121" s="7"/>
      <c r="AS121" s="7"/>
      <c r="AT121" s="371"/>
      <c r="AU121" s="11"/>
      <c r="AV121" s="7"/>
      <c r="AW121" s="7"/>
      <c r="AX121" s="7"/>
      <c r="AY121" s="7"/>
      <c r="AZ121" s="7"/>
      <c r="BA121" s="371"/>
      <c r="BB121" s="11"/>
      <c r="BC121" s="7"/>
      <c r="BD121" s="7"/>
      <c r="BE121" s="7"/>
      <c r="BF121" s="7"/>
      <c r="BG121" s="478"/>
      <c r="BH121" s="11"/>
      <c r="BI121" s="7"/>
      <c r="BJ121" s="7"/>
      <c r="BK121" s="7"/>
      <c r="BL121" s="11"/>
      <c r="BM121" s="7"/>
      <c r="BN121" s="7"/>
      <c r="BO121" s="7"/>
      <c r="BP121" s="371"/>
      <c r="BQ121" s="11" t="s">
        <v>210</v>
      </c>
      <c r="BR121" s="62" t="s">
        <v>210</v>
      </c>
      <c r="BS121" s="1"/>
      <c r="BT121" s="1"/>
      <c r="BU121" s="1"/>
      <c r="BV121" s="1"/>
      <c r="BW121" s="1"/>
      <c r="CI121" s="14"/>
      <c r="CJ121" s="24" t="str">
        <f t="shared" si="11"/>
        <v/>
      </c>
      <c r="CK121" s="25" t="str">
        <f t="shared" si="12"/>
        <v/>
      </c>
      <c r="CL121" s="25" t="str">
        <f t="shared" si="13"/>
        <v/>
      </c>
      <c r="CM121" s="24" t="str">
        <f t="shared" si="14"/>
        <v/>
      </c>
      <c r="CN121" s="25" t="str">
        <f t="shared" si="15"/>
        <v/>
      </c>
      <c r="CO121" s="24" t="e">
        <f>IF(AND(#REF!="",#REF!="",#REF!="",#REF!=""),"",SUM(#REF!,#REF!,#REF!,#REF!,#REF!))</f>
        <v>#REF!</v>
      </c>
      <c r="CP121" s="25" t="str">
        <f t="shared" si="16"/>
        <v/>
      </c>
      <c r="CQ121" s="24" t="str">
        <f t="shared" si="17"/>
        <v/>
      </c>
      <c r="CR121" s="25" t="str">
        <f t="shared" si="18"/>
        <v/>
      </c>
      <c r="CS121" s="24" t="str">
        <f t="shared" si="19"/>
        <v/>
      </c>
      <c r="CT121" s="25" t="str">
        <f t="shared" si="20"/>
        <v/>
      </c>
      <c r="CU121" s="24" t="e">
        <f>IF(AND(#REF!="",#REF!="",#REF!="",#REF!=""),"",SUM(#REF!,#REF!,#REF!,#REF!,#REF!))</f>
        <v>#REF!</v>
      </c>
      <c r="CV121" s="25" t="str">
        <f t="shared" si="21"/>
        <v/>
      </c>
      <c r="CW121" s="22"/>
      <c r="CX121" s="22"/>
    </row>
    <row r="122" spans="1:102" ht="24.75" customHeight="1">
      <c r="A122" s="233">
        <v>116</v>
      </c>
      <c r="B122" s="234"/>
      <c r="C122" s="235"/>
      <c r="D122" s="236"/>
      <c r="E122" s="237"/>
      <c r="F122" s="238"/>
      <c r="G122" s="238"/>
      <c r="H122" s="239"/>
      <c r="I122" s="240"/>
      <c r="J122" s="241"/>
      <c r="K122" s="242"/>
      <c r="L122" s="11"/>
      <c r="M122" s="7"/>
      <c r="N122" s="7"/>
      <c r="O122" s="7"/>
      <c r="P122" s="30"/>
      <c r="Q122" s="32"/>
      <c r="R122" s="371"/>
      <c r="S122" s="476"/>
      <c r="T122" s="477"/>
      <c r="U122" s="477"/>
      <c r="V122" s="7"/>
      <c r="W122" s="34"/>
      <c r="X122" s="32"/>
      <c r="Y122" s="371"/>
      <c r="Z122" s="11"/>
      <c r="AA122" s="7"/>
      <c r="AB122" s="7"/>
      <c r="AC122" s="7"/>
      <c r="AD122" s="30"/>
      <c r="AE122" s="32"/>
      <c r="AF122" s="7"/>
      <c r="AG122" s="478"/>
      <c r="AH122" s="32"/>
      <c r="AI122" s="32"/>
      <c r="AJ122" s="32"/>
      <c r="AK122" s="32"/>
      <c r="AL122" s="32"/>
      <c r="AM122" s="62"/>
      <c r="AN122" s="11"/>
      <c r="AO122" s="7"/>
      <c r="AP122" s="7"/>
      <c r="AQ122" s="7"/>
      <c r="AR122" s="7"/>
      <c r="AS122" s="7"/>
      <c r="AT122" s="371"/>
      <c r="AU122" s="11"/>
      <c r="AV122" s="7"/>
      <c r="AW122" s="7"/>
      <c r="AX122" s="7"/>
      <c r="AY122" s="7"/>
      <c r="AZ122" s="7"/>
      <c r="BA122" s="371"/>
      <c r="BB122" s="11"/>
      <c r="BC122" s="7"/>
      <c r="BD122" s="7"/>
      <c r="BE122" s="7"/>
      <c r="BF122" s="7"/>
      <c r="BG122" s="478"/>
      <c r="BH122" s="11"/>
      <c r="BI122" s="7"/>
      <c r="BJ122" s="7"/>
      <c r="BK122" s="7"/>
      <c r="BL122" s="11"/>
      <c r="BM122" s="7"/>
      <c r="BN122" s="7"/>
      <c r="BO122" s="7"/>
      <c r="BP122" s="371"/>
      <c r="BQ122" s="11" t="s">
        <v>210</v>
      </c>
      <c r="BR122" s="62" t="s">
        <v>210</v>
      </c>
      <c r="BS122" s="1"/>
      <c r="BT122" s="1"/>
      <c r="BU122" s="1"/>
      <c r="BV122" s="1"/>
      <c r="BW122" s="1"/>
      <c r="CI122" s="14"/>
      <c r="CJ122" s="24" t="str">
        <f t="shared" si="11"/>
        <v/>
      </c>
      <c r="CK122" s="25" t="str">
        <f t="shared" si="12"/>
        <v/>
      </c>
      <c r="CL122" s="25" t="str">
        <f t="shared" si="13"/>
        <v/>
      </c>
      <c r="CM122" s="24" t="str">
        <f t="shared" si="14"/>
        <v/>
      </c>
      <c r="CN122" s="25" t="str">
        <f t="shared" si="15"/>
        <v/>
      </c>
      <c r="CO122" s="24" t="e">
        <f>IF(AND(#REF!="",#REF!="",#REF!="",#REF!=""),"",SUM(#REF!,#REF!,#REF!,#REF!,#REF!))</f>
        <v>#REF!</v>
      </c>
      <c r="CP122" s="25" t="str">
        <f t="shared" si="16"/>
        <v/>
      </c>
      <c r="CQ122" s="24" t="str">
        <f t="shared" si="17"/>
        <v/>
      </c>
      <c r="CR122" s="25" t="str">
        <f t="shared" si="18"/>
        <v/>
      </c>
      <c r="CS122" s="24" t="str">
        <f t="shared" si="19"/>
        <v/>
      </c>
      <c r="CT122" s="25" t="str">
        <f t="shared" si="20"/>
        <v/>
      </c>
      <c r="CU122" s="24" t="e">
        <f>IF(AND(#REF!="",#REF!="",#REF!="",#REF!=""),"",SUM(#REF!,#REF!,#REF!,#REF!,#REF!))</f>
        <v>#REF!</v>
      </c>
      <c r="CV122" s="25" t="str">
        <f t="shared" si="21"/>
        <v/>
      </c>
      <c r="CW122" s="22"/>
      <c r="CX122" s="22"/>
    </row>
    <row r="123" spans="1:102" ht="24.75" customHeight="1">
      <c r="A123" s="233">
        <v>117</v>
      </c>
      <c r="B123" s="234"/>
      <c r="C123" s="235"/>
      <c r="D123" s="236"/>
      <c r="E123" s="237"/>
      <c r="F123" s="238"/>
      <c r="G123" s="238"/>
      <c r="H123" s="239"/>
      <c r="I123" s="240"/>
      <c r="J123" s="241"/>
      <c r="K123" s="242"/>
      <c r="L123" s="11"/>
      <c r="M123" s="7"/>
      <c r="N123" s="7"/>
      <c r="O123" s="7"/>
      <c r="P123" s="30"/>
      <c r="Q123" s="32"/>
      <c r="R123" s="371"/>
      <c r="S123" s="476"/>
      <c r="T123" s="477"/>
      <c r="U123" s="477"/>
      <c r="V123" s="7"/>
      <c r="W123" s="34"/>
      <c r="X123" s="32"/>
      <c r="Y123" s="371"/>
      <c r="Z123" s="11"/>
      <c r="AA123" s="7"/>
      <c r="AB123" s="7"/>
      <c r="AC123" s="7"/>
      <c r="AD123" s="30"/>
      <c r="AE123" s="32"/>
      <c r="AF123" s="7"/>
      <c r="AG123" s="478"/>
      <c r="AH123" s="32"/>
      <c r="AI123" s="32"/>
      <c r="AJ123" s="32"/>
      <c r="AK123" s="32"/>
      <c r="AL123" s="32"/>
      <c r="AM123" s="62"/>
      <c r="AN123" s="11"/>
      <c r="AO123" s="7"/>
      <c r="AP123" s="7"/>
      <c r="AQ123" s="7"/>
      <c r="AR123" s="7"/>
      <c r="AS123" s="7"/>
      <c r="AT123" s="371"/>
      <c r="AU123" s="11"/>
      <c r="AV123" s="7"/>
      <c r="AW123" s="7"/>
      <c r="AX123" s="7"/>
      <c r="AY123" s="7"/>
      <c r="AZ123" s="7"/>
      <c r="BA123" s="371"/>
      <c r="BB123" s="11"/>
      <c r="BC123" s="7"/>
      <c r="BD123" s="7"/>
      <c r="BE123" s="7"/>
      <c r="BF123" s="7"/>
      <c r="BG123" s="478"/>
      <c r="BH123" s="11"/>
      <c r="BI123" s="7"/>
      <c r="BJ123" s="7"/>
      <c r="BK123" s="7"/>
      <c r="BL123" s="11"/>
      <c r="BM123" s="7"/>
      <c r="BN123" s="7"/>
      <c r="BO123" s="7"/>
      <c r="BP123" s="371"/>
      <c r="BQ123" s="11" t="s">
        <v>210</v>
      </c>
      <c r="BR123" s="62" t="s">
        <v>210</v>
      </c>
      <c r="BS123" s="1"/>
      <c r="BT123" s="1"/>
      <c r="BU123" s="1"/>
      <c r="BV123" s="1"/>
      <c r="BW123" s="1"/>
      <c r="CI123" s="14"/>
      <c r="CJ123" s="24" t="str">
        <f t="shared" si="11"/>
        <v/>
      </c>
      <c r="CK123" s="25" t="str">
        <f t="shared" si="12"/>
        <v/>
      </c>
      <c r="CL123" s="25" t="str">
        <f t="shared" si="13"/>
        <v/>
      </c>
      <c r="CM123" s="24" t="str">
        <f t="shared" si="14"/>
        <v/>
      </c>
      <c r="CN123" s="25" t="str">
        <f t="shared" si="15"/>
        <v/>
      </c>
      <c r="CO123" s="24" t="e">
        <f>IF(AND(#REF!="",#REF!="",#REF!="",#REF!=""),"",SUM(#REF!,#REF!,#REF!,#REF!,#REF!))</f>
        <v>#REF!</v>
      </c>
      <c r="CP123" s="25" t="str">
        <f t="shared" si="16"/>
        <v/>
      </c>
      <c r="CQ123" s="24" t="str">
        <f t="shared" si="17"/>
        <v/>
      </c>
      <c r="CR123" s="25" t="str">
        <f t="shared" si="18"/>
        <v/>
      </c>
      <c r="CS123" s="24" t="str">
        <f t="shared" si="19"/>
        <v/>
      </c>
      <c r="CT123" s="25" t="str">
        <f t="shared" si="20"/>
        <v/>
      </c>
      <c r="CU123" s="24" t="e">
        <f>IF(AND(#REF!="",#REF!="",#REF!="",#REF!=""),"",SUM(#REF!,#REF!,#REF!,#REF!,#REF!))</f>
        <v>#REF!</v>
      </c>
      <c r="CV123" s="25" t="str">
        <f t="shared" si="21"/>
        <v/>
      </c>
      <c r="CW123" s="22"/>
      <c r="CX123" s="22"/>
    </row>
    <row r="124" spans="1:102" ht="24.75" customHeight="1">
      <c r="A124" s="233">
        <v>118</v>
      </c>
      <c r="B124" s="234"/>
      <c r="C124" s="235"/>
      <c r="D124" s="236"/>
      <c r="E124" s="237"/>
      <c r="F124" s="238"/>
      <c r="G124" s="238"/>
      <c r="H124" s="239"/>
      <c r="I124" s="240"/>
      <c r="J124" s="241"/>
      <c r="K124" s="242"/>
      <c r="L124" s="11"/>
      <c r="M124" s="7"/>
      <c r="N124" s="7"/>
      <c r="O124" s="7"/>
      <c r="P124" s="30"/>
      <c r="Q124" s="32"/>
      <c r="R124" s="371"/>
      <c r="S124" s="476"/>
      <c r="T124" s="477"/>
      <c r="U124" s="477"/>
      <c r="V124" s="7"/>
      <c r="W124" s="34"/>
      <c r="X124" s="32"/>
      <c r="Y124" s="371"/>
      <c r="Z124" s="11"/>
      <c r="AA124" s="7"/>
      <c r="AB124" s="7"/>
      <c r="AC124" s="7"/>
      <c r="AD124" s="30"/>
      <c r="AE124" s="32"/>
      <c r="AF124" s="7"/>
      <c r="AG124" s="478"/>
      <c r="AH124" s="32"/>
      <c r="AI124" s="32"/>
      <c r="AJ124" s="32"/>
      <c r="AK124" s="32"/>
      <c r="AL124" s="32"/>
      <c r="AM124" s="62"/>
      <c r="AN124" s="11"/>
      <c r="AO124" s="7"/>
      <c r="AP124" s="7"/>
      <c r="AQ124" s="7"/>
      <c r="AR124" s="7"/>
      <c r="AS124" s="7"/>
      <c r="AT124" s="371"/>
      <c r="AU124" s="11"/>
      <c r="AV124" s="7"/>
      <c r="AW124" s="7"/>
      <c r="AX124" s="7"/>
      <c r="AY124" s="7"/>
      <c r="AZ124" s="7"/>
      <c r="BA124" s="371"/>
      <c r="BB124" s="11"/>
      <c r="BC124" s="7"/>
      <c r="BD124" s="7"/>
      <c r="BE124" s="7"/>
      <c r="BF124" s="7"/>
      <c r="BG124" s="478"/>
      <c r="BH124" s="11"/>
      <c r="BI124" s="7"/>
      <c r="BJ124" s="7"/>
      <c r="BK124" s="7"/>
      <c r="BL124" s="11"/>
      <c r="BM124" s="7"/>
      <c r="BN124" s="7"/>
      <c r="BO124" s="7"/>
      <c r="BP124" s="371"/>
      <c r="BQ124" s="11" t="s">
        <v>210</v>
      </c>
      <c r="BR124" s="62" t="s">
        <v>210</v>
      </c>
      <c r="BS124" s="1"/>
      <c r="BT124" s="1"/>
      <c r="BU124" s="1"/>
      <c r="BV124" s="1"/>
      <c r="BW124" s="1"/>
      <c r="CI124" s="14"/>
      <c r="CJ124" s="24" t="str">
        <f t="shared" si="11"/>
        <v/>
      </c>
      <c r="CK124" s="25" t="str">
        <f t="shared" si="12"/>
        <v/>
      </c>
      <c r="CL124" s="25" t="str">
        <f t="shared" si="13"/>
        <v/>
      </c>
      <c r="CM124" s="24" t="str">
        <f t="shared" si="14"/>
        <v/>
      </c>
      <c r="CN124" s="25" t="str">
        <f t="shared" si="15"/>
        <v/>
      </c>
      <c r="CO124" s="24" t="e">
        <f>IF(AND(#REF!="",#REF!="",#REF!="",#REF!=""),"",SUM(#REF!,#REF!,#REF!,#REF!,#REF!))</f>
        <v>#REF!</v>
      </c>
      <c r="CP124" s="25" t="str">
        <f t="shared" si="16"/>
        <v/>
      </c>
      <c r="CQ124" s="24" t="str">
        <f t="shared" si="17"/>
        <v/>
      </c>
      <c r="CR124" s="25" t="str">
        <f t="shared" si="18"/>
        <v/>
      </c>
      <c r="CS124" s="24" t="str">
        <f t="shared" si="19"/>
        <v/>
      </c>
      <c r="CT124" s="25" t="str">
        <f t="shared" si="20"/>
        <v/>
      </c>
      <c r="CU124" s="24" t="e">
        <f>IF(AND(#REF!="",#REF!="",#REF!="",#REF!=""),"",SUM(#REF!,#REF!,#REF!,#REF!,#REF!))</f>
        <v>#REF!</v>
      </c>
      <c r="CV124" s="25" t="str">
        <f t="shared" si="21"/>
        <v/>
      </c>
      <c r="CW124" s="22"/>
      <c r="CX124" s="22"/>
    </row>
    <row r="125" spans="1:102" ht="24.75" customHeight="1">
      <c r="A125" s="233">
        <v>119</v>
      </c>
      <c r="B125" s="234"/>
      <c r="C125" s="235"/>
      <c r="D125" s="236"/>
      <c r="E125" s="237"/>
      <c r="F125" s="238"/>
      <c r="G125" s="238"/>
      <c r="H125" s="239"/>
      <c r="I125" s="240"/>
      <c r="J125" s="241"/>
      <c r="K125" s="242"/>
      <c r="L125" s="11"/>
      <c r="M125" s="7"/>
      <c r="N125" s="7"/>
      <c r="O125" s="7"/>
      <c r="P125" s="30"/>
      <c r="Q125" s="32"/>
      <c r="R125" s="371"/>
      <c r="S125" s="476"/>
      <c r="T125" s="477"/>
      <c r="U125" s="477"/>
      <c r="V125" s="7"/>
      <c r="W125" s="34"/>
      <c r="X125" s="32"/>
      <c r="Y125" s="371"/>
      <c r="Z125" s="11"/>
      <c r="AA125" s="7"/>
      <c r="AB125" s="7"/>
      <c r="AC125" s="7"/>
      <c r="AD125" s="30"/>
      <c r="AE125" s="32"/>
      <c r="AF125" s="7"/>
      <c r="AG125" s="478"/>
      <c r="AH125" s="32"/>
      <c r="AI125" s="32"/>
      <c r="AJ125" s="32"/>
      <c r="AK125" s="32"/>
      <c r="AL125" s="32"/>
      <c r="AM125" s="62"/>
      <c r="AN125" s="11"/>
      <c r="AO125" s="7"/>
      <c r="AP125" s="7"/>
      <c r="AQ125" s="7"/>
      <c r="AR125" s="7"/>
      <c r="AS125" s="7"/>
      <c r="AT125" s="371"/>
      <c r="AU125" s="11"/>
      <c r="AV125" s="7"/>
      <c r="AW125" s="7"/>
      <c r="AX125" s="7"/>
      <c r="AY125" s="7"/>
      <c r="AZ125" s="7"/>
      <c r="BA125" s="371"/>
      <c r="BB125" s="11"/>
      <c r="BC125" s="7"/>
      <c r="BD125" s="7"/>
      <c r="BE125" s="7"/>
      <c r="BF125" s="7"/>
      <c r="BG125" s="478"/>
      <c r="BH125" s="11"/>
      <c r="BI125" s="7"/>
      <c r="BJ125" s="7"/>
      <c r="BK125" s="7"/>
      <c r="BL125" s="11"/>
      <c r="BM125" s="7"/>
      <c r="BN125" s="7"/>
      <c r="BO125" s="7"/>
      <c r="BP125" s="371"/>
      <c r="BQ125" s="11" t="s">
        <v>210</v>
      </c>
      <c r="BR125" s="62" t="s">
        <v>210</v>
      </c>
      <c r="BS125" s="1"/>
      <c r="BT125" s="1"/>
      <c r="BU125" s="1"/>
      <c r="BV125" s="1"/>
      <c r="BW125" s="1"/>
      <c r="CI125" s="14"/>
      <c r="CJ125" s="24" t="str">
        <f t="shared" si="11"/>
        <v/>
      </c>
      <c r="CK125" s="25" t="str">
        <f t="shared" si="12"/>
        <v/>
      </c>
      <c r="CL125" s="25" t="str">
        <f t="shared" si="13"/>
        <v/>
      </c>
      <c r="CM125" s="24" t="str">
        <f t="shared" si="14"/>
        <v/>
      </c>
      <c r="CN125" s="25" t="str">
        <f t="shared" si="15"/>
        <v/>
      </c>
      <c r="CO125" s="24" t="e">
        <f>IF(AND(#REF!="",#REF!="",#REF!="",#REF!=""),"",SUM(#REF!,#REF!,#REF!,#REF!,#REF!))</f>
        <v>#REF!</v>
      </c>
      <c r="CP125" s="25" t="str">
        <f t="shared" si="16"/>
        <v/>
      </c>
      <c r="CQ125" s="24" t="str">
        <f t="shared" si="17"/>
        <v/>
      </c>
      <c r="CR125" s="25" t="str">
        <f t="shared" si="18"/>
        <v/>
      </c>
      <c r="CS125" s="24" t="str">
        <f t="shared" si="19"/>
        <v/>
      </c>
      <c r="CT125" s="25" t="str">
        <f t="shared" si="20"/>
        <v/>
      </c>
      <c r="CU125" s="24" t="e">
        <f>IF(AND(#REF!="",#REF!="",#REF!="",#REF!=""),"",SUM(#REF!,#REF!,#REF!,#REF!,#REF!))</f>
        <v>#REF!</v>
      </c>
      <c r="CV125" s="25" t="str">
        <f t="shared" si="21"/>
        <v/>
      </c>
      <c r="CW125" s="22"/>
      <c r="CX125" s="22"/>
    </row>
    <row r="126" spans="1:102" ht="24.75" customHeight="1">
      <c r="A126" s="233">
        <v>120</v>
      </c>
      <c r="B126" s="234"/>
      <c r="C126" s="235"/>
      <c r="D126" s="236"/>
      <c r="E126" s="237"/>
      <c r="F126" s="238"/>
      <c r="G126" s="238"/>
      <c r="H126" s="239"/>
      <c r="I126" s="240"/>
      <c r="J126" s="241"/>
      <c r="K126" s="242"/>
      <c r="L126" s="11"/>
      <c r="M126" s="7"/>
      <c r="N126" s="7"/>
      <c r="O126" s="7"/>
      <c r="P126" s="30"/>
      <c r="Q126" s="32"/>
      <c r="R126" s="371"/>
      <c r="S126" s="476"/>
      <c r="T126" s="477"/>
      <c r="U126" s="477"/>
      <c r="V126" s="7"/>
      <c r="W126" s="34"/>
      <c r="X126" s="32"/>
      <c r="Y126" s="371"/>
      <c r="Z126" s="11"/>
      <c r="AA126" s="7"/>
      <c r="AB126" s="7"/>
      <c r="AC126" s="7"/>
      <c r="AD126" s="30"/>
      <c r="AE126" s="32"/>
      <c r="AF126" s="7"/>
      <c r="AG126" s="478"/>
      <c r="AH126" s="32"/>
      <c r="AI126" s="32"/>
      <c r="AJ126" s="32"/>
      <c r="AK126" s="32"/>
      <c r="AL126" s="32"/>
      <c r="AM126" s="62"/>
      <c r="AN126" s="11"/>
      <c r="AO126" s="7"/>
      <c r="AP126" s="7"/>
      <c r="AQ126" s="7"/>
      <c r="AR126" s="7"/>
      <c r="AS126" s="7"/>
      <c r="AT126" s="371"/>
      <c r="AU126" s="11"/>
      <c r="AV126" s="7"/>
      <c r="AW126" s="7"/>
      <c r="AX126" s="7"/>
      <c r="AY126" s="7"/>
      <c r="AZ126" s="7"/>
      <c r="BA126" s="371"/>
      <c r="BB126" s="11"/>
      <c r="BC126" s="7"/>
      <c r="BD126" s="7"/>
      <c r="BE126" s="7"/>
      <c r="BF126" s="7"/>
      <c r="BG126" s="478"/>
      <c r="BH126" s="11"/>
      <c r="BI126" s="7"/>
      <c r="BJ126" s="7"/>
      <c r="BK126" s="7"/>
      <c r="BL126" s="11"/>
      <c r="BM126" s="7"/>
      <c r="BN126" s="7"/>
      <c r="BO126" s="7"/>
      <c r="BP126" s="371"/>
      <c r="BQ126" s="11" t="s">
        <v>210</v>
      </c>
      <c r="BR126" s="62" t="s">
        <v>210</v>
      </c>
      <c r="BS126" s="1"/>
      <c r="BT126" s="1"/>
      <c r="BU126" s="1"/>
      <c r="BV126" s="1"/>
      <c r="BW126" s="1"/>
      <c r="CI126" s="14"/>
      <c r="CJ126" s="24" t="str">
        <f t="shared" si="11"/>
        <v/>
      </c>
      <c r="CK126" s="25" t="str">
        <f t="shared" si="12"/>
        <v/>
      </c>
      <c r="CL126" s="25" t="str">
        <f t="shared" si="13"/>
        <v/>
      </c>
      <c r="CM126" s="24" t="str">
        <f t="shared" si="14"/>
        <v/>
      </c>
      <c r="CN126" s="25" t="str">
        <f t="shared" si="15"/>
        <v/>
      </c>
      <c r="CO126" s="24" t="e">
        <f>IF(AND(#REF!="",#REF!="",#REF!="",#REF!=""),"",SUM(#REF!,#REF!,#REF!,#REF!,#REF!))</f>
        <v>#REF!</v>
      </c>
      <c r="CP126" s="25" t="str">
        <f t="shared" si="16"/>
        <v/>
      </c>
      <c r="CQ126" s="24" t="str">
        <f t="shared" si="17"/>
        <v/>
      </c>
      <c r="CR126" s="25" t="str">
        <f t="shared" si="18"/>
        <v/>
      </c>
      <c r="CS126" s="24" t="str">
        <f t="shared" si="19"/>
        <v/>
      </c>
      <c r="CT126" s="25" t="str">
        <f t="shared" si="20"/>
        <v/>
      </c>
      <c r="CU126" s="24" t="e">
        <f>IF(AND(#REF!="",#REF!="",#REF!="",#REF!=""),"",SUM(#REF!,#REF!,#REF!,#REF!,#REF!))</f>
        <v>#REF!</v>
      </c>
      <c r="CV126" s="25" t="str">
        <f t="shared" si="21"/>
        <v/>
      </c>
      <c r="CW126" s="22"/>
      <c r="CX126" s="22"/>
    </row>
    <row r="127" spans="1:102" ht="24.75" customHeight="1">
      <c r="A127" s="233">
        <v>121</v>
      </c>
      <c r="B127" s="234"/>
      <c r="C127" s="235"/>
      <c r="D127" s="236"/>
      <c r="E127" s="237"/>
      <c r="F127" s="238"/>
      <c r="G127" s="238"/>
      <c r="H127" s="239"/>
      <c r="I127" s="240"/>
      <c r="J127" s="241"/>
      <c r="K127" s="242"/>
      <c r="L127" s="11"/>
      <c r="M127" s="7"/>
      <c r="N127" s="7"/>
      <c r="O127" s="7"/>
      <c r="P127" s="30"/>
      <c r="Q127" s="32"/>
      <c r="R127" s="371"/>
      <c r="S127" s="476"/>
      <c r="T127" s="477"/>
      <c r="U127" s="477"/>
      <c r="V127" s="7"/>
      <c r="W127" s="34"/>
      <c r="X127" s="32"/>
      <c r="Y127" s="371"/>
      <c r="Z127" s="11"/>
      <c r="AA127" s="7"/>
      <c r="AB127" s="7"/>
      <c r="AC127" s="7"/>
      <c r="AD127" s="30"/>
      <c r="AE127" s="32"/>
      <c r="AF127" s="7"/>
      <c r="AG127" s="478"/>
      <c r="AH127" s="32"/>
      <c r="AI127" s="32"/>
      <c r="AJ127" s="32"/>
      <c r="AK127" s="32"/>
      <c r="AL127" s="32"/>
      <c r="AM127" s="62"/>
      <c r="AN127" s="11"/>
      <c r="AO127" s="7"/>
      <c r="AP127" s="7"/>
      <c r="AQ127" s="7"/>
      <c r="AR127" s="7"/>
      <c r="AS127" s="7"/>
      <c r="AT127" s="371"/>
      <c r="AU127" s="11"/>
      <c r="AV127" s="7"/>
      <c r="AW127" s="7"/>
      <c r="AX127" s="7"/>
      <c r="AY127" s="7"/>
      <c r="AZ127" s="7"/>
      <c r="BA127" s="371"/>
      <c r="BB127" s="11"/>
      <c r="BC127" s="7"/>
      <c r="BD127" s="7"/>
      <c r="BE127" s="7"/>
      <c r="BF127" s="7"/>
      <c r="BG127" s="478"/>
      <c r="BH127" s="11"/>
      <c r="BI127" s="7"/>
      <c r="BJ127" s="7"/>
      <c r="BK127" s="7"/>
      <c r="BL127" s="11"/>
      <c r="BM127" s="7"/>
      <c r="BN127" s="7"/>
      <c r="BO127" s="7"/>
      <c r="BP127" s="371"/>
      <c r="BQ127" s="11" t="s">
        <v>210</v>
      </c>
      <c r="BR127" s="62" t="s">
        <v>210</v>
      </c>
      <c r="BS127" s="1"/>
      <c r="BT127" s="1"/>
      <c r="BU127" s="1"/>
      <c r="BV127" s="1"/>
      <c r="BW127" s="1"/>
      <c r="CI127" s="14"/>
      <c r="CJ127" s="24" t="str">
        <f t="shared" si="11"/>
        <v/>
      </c>
      <c r="CK127" s="25" t="str">
        <f t="shared" si="12"/>
        <v/>
      </c>
      <c r="CL127" s="25" t="str">
        <f t="shared" si="13"/>
        <v/>
      </c>
      <c r="CM127" s="24" t="str">
        <f t="shared" si="14"/>
        <v/>
      </c>
      <c r="CN127" s="25" t="str">
        <f t="shared" si="15"/>
        <v/>
      </c>
      <c r="CO127" s="24" t="e">
        <f>IF(AND(#REF!="",#REF!="",#REF!="",#REF!=""),"",SUM(#REF!,#REF!,#REF!,#REF!,#REF!))</f>
        <v>#REF!</v>
      </c>
      <c r="CP127" s="25" t="str">
        <f t="shared" si="16"/>
        <v/>
      </c>
      <c r="CQ127" s="24" t="str">
        <f t="shared" si="17"/>
        <v/>
      </c>
      <c r="CR127" s="25" t="str">
        <f t="shared" si="18"/>
        <v/>
      </c>
      <c r="CS127" s="24" t="str">
        <f t="shared" si="19"/>
        <v/>
      </c>
      <c r="CT127" s="25" t="str">
        <f t="shared" si="20"/>
        <v/>
      </c>
      <c r="CU127" s="24" t="e">
        <f>IF(AND(#REF!="",#REF!="",#REF!="",#REF!=""),"",SUM(#REF!,#REF!,#REF!,#REF!,#REF!))</f>
        <v>#REF!</v>
      </c>
      <c r="CV127" s="25" t="str">
        <f t="shared" si="21"/>
        <v/>
      </c>
      <c r="CW127" s="22" t="e">
        <f>IF(AND(#REF!="",#REF!="",#REF!="",#REF!=""),"",SUM(#REF!,#REF!,#REF!,#REF!))</f>
        <v>#REF!</v>
      </c>
      <c r="CX127" s="22" t="str">
        <f t="shared" ref="CX127:CX190" si="22">IFERROR(IF(CW127="","",IF($CW$5=100,ROUNDUP(CW127*20%,0),IF($CW$5=86,ROUNDUP((CW127/$CW$5)*$CX$5,0),IF($CW$5=66,ROUNDUP((CW127/$CW$5)*$CX$5,0),"")))),"")</f>
        <v/>
      </c>
    </row>
    <row r="128" spans="1:102" ht="24.75" customHeight="1">
      <c r="A128" s="233">
        <v>122</v>
      </c>
      <c r="B128" s="234"/>
      <c r="C128" s="235"/>
      <c r="D128" s="236"/>
      <c r="E128" s="237"/>
      <c r="F128" s="238"/>
      <c r="G128" s="238"/>
      <c r="H128" s="239"/>
      <c r="I128" s="240"/>
      <c r="J128" s="241"/>
      <c r="K128" s="242"/>
      <c r="L128" s="11"/>
      <c r="M128" s="7"/>
      <c r="N128" s="7"/>
      <c r="O128" s="7"/>
      <c r="P128" s="30"/>
      <c r="Q128" s="32"/>
      <c r="R128" s="371"/>
      <c r="S128" s="476"/>
      <c r="T128" s="477"/>
      <c r="U128" s="477"/>
      <c r="V128" s="7"/>
      <c r="W128" s="34"/>
      <c r="X128" s="32"/>
      <c r="Y128" s="371"/>
      <c r="Z128" s="11"/>
      <c r="AA128" s="7"/>
      <c r="AB128" s="7"/>
      <c r="AC128" s="7"/>
      <c r="AD128" s="30"/>
      <c r="AE128" s="32"/>
      <c r="AF128" s="7"/>
      <c r="AG128" s="478"/>
      <c r="AH128" s="32"/>
      <c r="AI128" s="32"/>
      <c r="AJ128" s="32"/>
      <c r="AK128" s="32"/>
      <c r="AL128" s="32"/>
      <c r="AM128" s="62"/>
      <c r="AN128" s="11"/>
      <c r="AO128" s="7"/>
      <c r="AP128" s="7"/>
      <c r="AQ128" s="7"/>
      <c r="AR128" s="7"/>
      <c r="AS128" s="7"/>
      <c r="AT128" s="371"/>
      <c r="AU128" s="11"/>
      <c r="AV128" s="7"/>
      <c r="AW128" s="7"/>
      <c r="AX128" s="7"/>
      <c r="AY128" s="7"/>
      <c r="AZ128" s="7"/>
      <c r="BA128" s="371"/>
      <c r="BB128" s="11"/>
      <c r="BC128" s="7"/>
      <c r="BD128" s="7"/>
      <c r="BE128" s="7"/>
      <c r="BF128" s="7"/>
      <c r="BG128" s="478"/>
      <c r="BH128" s="11"/>
      <c r="BI128" s="7"/>
      <c r="BJ128" s="7"/>
      <c r="BK128" s="7"/>
      <c r="BL128" s="11"/>
      <c r="BM128" s="7"/>
      <c r="BN128" s="7"/>
      <c r="BO128" s="7"/>
      <c r="BP128" s="371"/>
      <c r="BQ128" s="11" t="s">
        <v>210</v>
      </c>
      <c r="BR128" s="62" t="s">
        <v>210</v>
      </c>
      <c r="BS128" s="1"/>
      <c r="BT128" s="1"/>
      <c r="BU128" s="1"/>
      <c r="BV128" s="1"/>
      <c r="BW128" s="1"/>
      <c r="CI128" s="14"/>
      <c r="CJ128" s="24" t="str">
        <f t="shared" si="11"/>
        <v/>
      </c>
      <c r="CK128" s="25" t="str">
        <f t="shared" si="12"/>
        <v/>
      </c>
      <c r="CL128" s="25" t="str">
        <f t="shared" si="13"/>
        <v/>
      </c>
      <c r="CM128" s="24" t="str">
        <f t="shared" si="14"/>
        <v/>
      </c>
      <c r="CN128" s="25" t="str">
        <f t="shared" si="15"/>
        <v/>
      </c>
      <c r="CO128" s="24" t="e">
        <f>IF(AND(#REF!="",#REF!="",#REF!="",#REF!=""),"",SUM(#REF!,#REF!,#REF!,#REF!,#REF!))</f>
        <v>#REF!</v>
      </c>
      <c r="CP128" s="25" t="str">
        <f t="shared" si="16"/>
        <v/>
      </c>
      <c r="CQ128" s="24" t="str">
        <f t="shared" si="17"/>
        <v/>
      </c>
      <c r="CR128" s="25" t="str">
        <f t="shared" si="18"/>
        <v/>
      </c>
      <c r="CS128" s="24" t="str">
        <f t="shared" si="19"/>
        <v/>
      </c>
      <c r="CT128" s="25" t="str">
        <f t="shared" si="20"/>
        <v/>
      </c>
      <c r="CU128" s="24" t="e">
        <f>IF(AND(#REF!="",#REF!="",#REF!="",#REF!=""),"",SUM(#REF!,#REF!,#REF!,#REF!,#REF!))</f>
        <v>#REF!</v>
      </c>
      <c r="CV128" s="25" t="str">
        <f t="shared" si="21"/>
        <v/>
      </c>
      <c r="CW128" s="22" t="e">
        <f>IF(AND(#REF!="",#REF!="",#REF!="",#REF!=""),"",SUM(#REF!,#REF!,#REF!,#REF!))</f>
        <v>#REF!</v>
      </c>
      <c r="CX128" s="22" t="str">
        <f t="shared" si="22"/>
        <v/>
      </c>
    </row>
    <row r="129" spans="1:102" ht="24.75" customHeight="1">
      <c r="A129" s="233">
        <v>123</v>
      </c>
      <c r="B129" s="234"/>
      <c r="C129" s="235"/>
      <c r="D129" s="236"/>
      <c r="E129" s="237"/>
      <c r="F129" s="238"/>
      <c r="G129" s="238"/>
      <c r="H129" s="239"/>
      <c r="I129" s="240"/>
      <c r="J129" s="241"/>
      <c r="K129" s="242"/>
      <c r="L129" s="11"/>
      <c r="M129" s="7"/>
      <c r="N129" s="7"/>
      <c r="O129" s="7"/>
      <c r="P129" s="30"/>
      <c r="Q129" s="32"/>
      <c r="R129" s="371"/>
      <c r="S129" s="476"/>
      <c r="T129" s="477"/>
      <c r="U129" s="477"/>
      <c r="V129" s="7"/>
      <c r="W129" s="34"/>
      <c r="X129" s="32"/>
      <c r="Y129" s="371"/>
      <c r="Z129" s="11"/>
      <c r="AA129" s="7"/>
      <c r="AB129" s="7"/>
      <c r="AC129" s="7"/>
      <c r="AD129" s="30"/>
      <c r="AE129" s="32"/>
      <c r="AF129" s="7"/>
      <c r="AG129" s="478"/>
      <c r="AH129" s="32"/>
      <c r="AI129" s="32"/>
      <c r="AJ129" s="32"/>
      <c r="AK129" s="32"/>
      <c r="AL129" s="32"/>
      <c r="AM129" s="62"/>
      <c r="AN129" s="11"/>
      <c r="AO129" s="7"/>
      <c r="AP129" s="7"/>
      <c r="AQ129" s="7"/>
      <c r="AR129" s="7"/>
      <c r="AS129" s="7"/>
      <c r="AT129" s="371"/>
      <c r="AU129" s="11"/>
      <c r="AV129" s="7"/>
      <c r="AW129" s="7"/>
      <c r="AX129" s="7"/>
      <c r="AY129" s="7"/>
      <c r="AZ129" s="7"/>
      <c r="BA129" s="371"/>
      <c r="BB129" s="11"/>
      <c r="BC129" s="7"/>
      <c r="BD129" s="7"/>
      <c r="BE129" s="7"/>
      <c r="BF129" s="7"/>
      <c r="BG129" s="478"/>
      <c r="BH129" s="11"/>
      <c r="BI129" s="7"/>
      <c r="BJ129" s="7"/>
      <c r="BK129" s="7"/>
      <c r="BL129" s="11"/>
      <c r="BM129" s="7"/>
      <c r="BN129" s="7"/>
      <c r="BO129" s="7"/>
      <c r="BP129" s="371"/>
      <c r="BQ129" s="11" t="s">
        <v>210</v>
      </c>
      <c r="BR129" s="62" t="s">
        <v>210</v>
      </c>
      <c r="BS129" s="1"/>
      <c r="BT129" s="1"/>
      <c r="BU129" s="1"/>
      <c r="BV129" s="1"/>
      <c r="BW129" s="1"/>
      <c r="CI129" s="14"/>
      <c r="CJ129" s="24" t="str">
        <f t="shared" si="11"/>
        <v/>
      </c>
      <c r="CK129" s="25" t="str">
        <f t="shared" si="12"/>
        <v/>
      </c>
      <c r="CL129" s="25" t="str">
        <f t="shared" si="13"/>
        <v/>
      </c>
      <c r="CM129" s="24" t="str">
        <f t="shared" si="14"/>
        <v/>
      </c>
      <c r="CN129" s="25" t="str">
        <f t="shared" si="15"/>
        <v/>
      </c>
      <c r="CO129" s="24" t="e">
        <f>IF(AND(#REF!="",#REF!="",#REF!="",#REF!=""),"",SUM(#REF!,#REF!,#REF!,#REF!,#REF!))</f>
        <v>#REF!</v>
      </c>
      <c r="CP129" s="25" t="str">
        <f t="shared" si="16"/>
        <v/>
      </c>
      <c r="CQ129" s="24" t="str">
        <f t="shared" si="17"/>
        <v/>
      </c>
      <c r="CR129" s="25" t="str">
        <f t="shared" si="18"/>
        <v/>
      </c>
      <c r="CS129" s="24" t="str">
        <f t="shared" si="19"/>
        <v/>
      </c>
      <c r="CT129" s="25" t="str">
        <f t="shared" si="20"/>
        <v/>
      </c>
      <c r="CU129" s="24" t="e">
        <f>IF(AND(#REF!="",#REF!="",#REF!="",#REF!=""),"",SUM(#REF!,#REF!,#REF!,#REF!,#REF!))</f>
        <v>#REF!</v>
      </c>
      <c r="CV129" s="25" t="str">
        <f t="shared" si="21"/>
        <v/>
      </c>
      <c r="CW129" s="22" t="e">
        <f>IF(AND(#REF!="",#REF!="",#REF!="",#REF!=""),"",SUM(#REF!,#REF!,#REF!,#REF!))</f>
        <v>#REF!</v>
      </c>
      <c r="CX129" s="22" t="str">
        <f t="shared" si="22"/>
        <v/>
      </c>
    </row>
    <row r="130" spans="1:102" ht="24.75" customHeight="1">
      <c r="A130" s="233">
        <v>124</v>
      </c>
      <c r="B130" s="234"/>
      <c r="C130" s="235"/>
      <c r="D130" s="236"/>
      <c r="E130" s="237"/>
      <c r="F130" s="238"/>
      <c r="G130" s="238"/>
      <c r="H130" s="239"/>
      <c r="I130" s="240"/>
      <c r="J130" s="241"/>
      <c r="K130" s="242"/>
      <c r="L130" s="11"/>
      <c r="M130" s="7"/>
      <c r="N130" s="7"/>
      <c r="O130" s="7"/>
      <c r="P130" s="30"/>
      <c r="Q130" s="32"/>
      <c r="R130" s="371"/>
      <c r="S130" s="476"/>
      <c r="T130" s="477"/>
      <c r="U130" s="477"/>
      <c r="V130" s="7"/>
      <c r="W130" s="34"/>
      <c r="X130" s="32"/>
      <c r="Y130" s="371"/>
      <c r="Z130" s="11"/>
      <c r="AA130" s="7"/>
      <c r="AB130" s="7"/>
      <c r="AC130" s="7"/>
      <c r="AD130" s="30"/>
      <c r="AE130" s="32"/>
      <c r="AF130" s="7"/>
      <c r="AG130" s="478"/>
      <c r="AH130" s="32"/>
      <c r="AI130" s="32"/>
      <c r="AJ130" s="32"/>
      <c r="AK130" s="32"/>
      <c r="AL130" s="32"/>
      <c r="AM130" s="62"/>
      <c r="AN130" s="11"/>
      <c r="AO130" s="7"/>
      <c r="AP130" s="7"/>
      <c r="AQ130" s="7"/>
      <c r="AR130" s="7"/>
      <c r="AS130" s="7"/>
      <c r="AT130" s="371"/>
      <c r="AU130" s="11"/>
      <c r="AV130" s="7"/>
      <c r="AW130" s="7"/>
      <c r="AX130" s="7"/>
      <c r="AY130" s="7"/>
      <c r="AZ130" s="7"/>
      <c r="BA130" s="371"/>
      <c r="BB130" s="11"/>
      <c r="BC130" s="7"/>
      <c r="BD130" s="7"/>
      <c r="BE130" s="7"/>
      <c r="BF130" s="7"/>
      <c r="BG130" s="478"/>
      <c r="BH130" s="11"/>
      <c r="BI130" s="7"/>
      <c r="BJ130" s="7"/>
      <c r="BK130" s="7"/>
      <c r="BL130" s="11"/>
      <c r="BM130" s="7"/>
      <c r="BN130" s="7"/>
      <c r="BO130" s="7"/>
      <c r="BP130" s="371"/>
      <c r="BQ130" s="11" t="s">
        <v>210</v>
      </c>
      <c r="BR130" s="62" t="s">
        <v>210</v>
      </c>
      <c r="BS130" s="1"/>
      <c r="BT130" s="1"/>
      <c r="BU130" s="1"/>
      <c r="BV130" s="1"/>
      <c r="BW130" s="1"/>
      <c r="CI130" s="14"/>
      <c r="CJ130" s="24" t="str">
        <f t="shared" si="11"/>
        <v/>
      </c>
      <c r="CK130" s="25" t="str">
        <f t="shared" si="12"/>
        <v/>
      </c>
      <c r="CL130" s="25" t="str">
        <f t="shared" si="13"/>
        <v/>
      </c>
      <c r="CM130" s="24" t="str">
        <f t="shared" si="14"/>
        <v/>
      </c>
      <c r="CN130" s="25" t="str">
        <f t="shared" si="15"/>
        <v/>
      </c>
      <c r="CO130" s="24" t="e">
        <f>IF(AND(#REF!="",#REF!="",#REF!="",#REF!=""),"",SUM(#REF!,#REF!,#REF!,#REF!,#REF!))</f>
        <v>#REF!</v>
      </c>
      <c r="CP130" s="25" t="str">
        <f t="shared" si="16"/>
        <v/>
      </c>
      <c r="CQ130" s="24" t="str">
        <f t="shared" si="17"/>
        <v/>
      </c>
      <c r="CR130" s="25" t="str">
        <f t="shared" si="18"/>
        <v/>
      </c>
      <c r="CS130" s="24" t="str">
        <f t="shared" si="19"/>
        <v/>
      </c>
      <c r="CT130" s="25" t="str">
        <f t="shared" si="20"/>
        <v/>
      </c>
      <c r="CU130" s="24" t="e">
        <f>IF(AND(#REF!="",#REF!="",#REF!="",#REF!=""),"",SUM(#REF!,#REF!,#REF!,#REF!,#REF!))</f>
        <v>#REF!</v>
      </c>
      <c r="CV130" s="25" t="str">
        <f t="shared" si="21"/>
        <v/>
      </c>
      <c r="CW130" s="22" t="e">
        <f>IF(AND(#REF!="",#REF!="",#REF!="",#REF!=""),"",SUM(#REF!,#REF!,#REF!,#REF!))</f>
        <v>#REF!</v>
      </c>
      <c r="CX130" s="22" t="str">
        <f t="shared" si="22"/>
        <v/>
      </c>
    </row>
    <row r="131" spans="1:102" ht="24.75" customHeight="1">
      <c r="A131" s="233">
        <v>125</v>
      </c>
      <c r="B131" s="234"/>
      <c r="C131" s="235"/>
      <c r="D131" s="236"/>
      <c r="E131" s="237"/>
      <c r="F131" s="238"/>
      <c r="G131" s="238"/>
      <c r="H131" s="239"/>
      <c r="I131" s="240"/>
      <c r="J131" s="241"/>
      <c r="K131" s="242"/>
      <c r="L131" s="11"/>
      <c r="M131" s="7"/>
      <c r="N131" s="7"/>
      <c r="O131" s="7"/>
      <c r="P131" s="30"/>
      <c r="Q131" s="32"/>
      <c r="R131" s="371"/>
      <c r="S131" s="476"/>
      <c r="T131" s="477"/>
      <c r="U131" s="477"/>
      <c r="V131" s="7"/>
      <c r="W131" s="34"/>
      <c r="X131" s="32"/>
      <c r="Y131" s="371"/>
      <c r="Z131" s="11"/>
      <c r="AA131" s="7"/>
      <c r="AB131" s="7"/>
      <c r="AC131" s="7"/>
      <c r="AD131" s="30"/>
      <c r="AE131" s="32"/>
      <c r="AF131" s="7"/>
      <c r="AG131" s="478"/>
      <c r="AH131" s="32"/>
      <c r="AI131" s="32"/>
      <c r="AJ131" s="32"/>
      <c r="AK131" s="32"/>
      <c r="AL131" s="32"/>
      <c r="AM131" s="62"/>
      <c r="AN131" s="11"/>
      <c r="AO131" s="7"/>
      <c r="AP131" s="7"/>
      <c r="AQ131" s="7"/>
      <c r="AR131" s="7"/>
      <c r="AS131" s="7"/>
      <c r="AT131" s="371"/>
      <c r="AU131" s="11"/>
      <c r="AV131" s="7"/>
      <c r="AW131" s="7"/>
      <c r="AX131" s="7"/>
      <c r="AY131" s="7"/>
      <c r="AZ131" s="7"/>
      <c r="BA131" s="371"/>
      <c r="BB131" s="11"/>
      <c r="BC131" s="7"/>
      <c r="BD131" s="7"/>
      <c r="BE131" s="7"/>
      <c r="BF131" s="7"/>
      <c r="BG131" s="478"/>
      <c r="BH131" s="11"/>
      <c r="BI131" s="7"/>
      <c r="BJ131" s="7"/>
      <c r="BK131" s="7"/>
      <c r="BL131" s="11"/>
      <c r="BM131" s="7"/>
      <c r="BN131" s="7"/>
      <c r="BO131" s="7"/>
      <c r="BP131" s="371"/>
      <c r="BQ131" s="11" t="s">
        <v>210</v>
      </c>
      <c r="BR131" s="62" t="s">
        <v>210</v>
      </c>
      <c r="BS131" s="1"/>
      <c r="BT131" s="1"/>
      <c r="BU131" s="1"/>
      <c r="BV131" s="1"/>
      <c r="BW131" s="1"/>
      <c r="CI131" s="14"/>
      <c r="CJ131" s="24" t="str">
        <f t="shared" si="11"/>
        <v/>
      </c>
      <c r="CK131" s="25" t="str">
        <f t="shared" si="12"/>
        <v/>
      </c>
      <c r="CL131" s="25" t="str">
        <f t="shared" si="13"/>
        <v/>
      </c>
      <c r="CM131" s="24" t="str">
        <f t="shared" si="14"/>
        <v/>
      </c>
      <c r="CN131" s="25" t="str">
        <f t="shared" si="15"/>
        <v/>
      </c>
      <c r="CO131" s="24" t="e">
        <f>IF(AND(#REF!="",#REF!="",#REF!="",#REF!=""),"",SUM(#REF!,#REF!,#REF!,#REF!,#REF!))</f>
        <v>#REF!</v>
      </c>
      <c r="CP131" s="25" t="str">
        <f t="shared" si="16"/>
        <v/>
      </c>
      <c r="CQ131" s="24" t="str">
        <f t="shared" si="17"/>
        <v/>
      </c>
      <c r="CR131" s="25" t="str">
        <f t="shared" si="18"/>
        <v/>
      </c>
      <c r="CS131" s="24" t="str">
        <f t="shared" si="19"/>
        <v/>
      </c>
      <c r="CT131" s="25" t="str">
        <f t="shared" si="20"/>
        <v/>
      </c>
      <c r="CU131" s="24" t="e">
        <f>IF(AND(#REF!="",#REF!="",#REF!="",#REF!=""),"",SUM(#REF!,#REF!,#REF!,#REF!,#REF!))</f>
        <v>#REF!</v>
      </c>
      <c r="CV131" s="25" t="str">
        <f t="shared" si="21"/>
        <v/>
      </c>
      <c r="CW131" s="22" t="e">
        <f>IF(AND(#REF!="",#REF!="",#REF!="",#REF!=""),"",SUM(#REF!,#REF!,#REF!,#REF!))</f>
        <v>#REF!</v>
      </c>
      <c r="CX131" s="22" t="str">
        <f t="shared" si="22"/>
        <v/>
      </c>
    </row>
    <row r="132" spans="1:102" ht="24.75" customHeight="1">
      <c r="A132" s="233">
        <v>126</v>
      </c>
      <c r="B132" s="234"/>
      <c r="C132" s="235"/>
      <c r="D132" s="236"/>
      <c r="E132" s="237"/>
      <c r="F132" s="238"/>
      <c r="G132" s="238"/>
      <c r="H132" s="239"/>
      <c r="I132" s="240"/>
      <c r="J132" s="241"/>
      <c r="K132" s="242"/>
      <c r="L132" s="11"/>
      <c r="M132" s="7"/>
      <c r="N132" s="7"/>
      <c r="O132" s="7"/>
      <c r="P132" s="30"/>
      <c r="Q132" s="32"/>
      <c r="R132" s="371"/>
      <c r="S132" s="476"/>
      <c r="T132" s="477"/>
      <c r="U132" s="477"/>
      <c r="V132" s="7"/>
      <c r="W132" s="34"/>
      <c r="X132" s="32"/>
      <c r="Y132" s="371"/>
      <c r="Z132" s="11"/>
      <c r="AA132" s="7"/>
      <c r="AB132" s="7"/>
      <c r="AC132" s="7"/>
      <c r="AD132" s="30"/>
      <c r="AE132" s="32"/>
      <c r="AF132" s="7"/>
      <c r="AG132" s="478"/>
      <c r="AH132" s="32"/>
      <c r="AI132" s="32"/>
      <c r="AJ132" s="32"/>
      <c r="AK132" s="32"/>
      <c r="AL132" s="32"/>
      <c r="AM132" s="62"/>
      <c r="AN132" s="11"/>
      <c r="AO132" s="7"/>
      <c r="AP132" s="7"/>
      <c r="AQ132" s="7"/>
      <c r="AR132" s="7"/>
      <c r="AS132" s="7"/>
      <c r="AT132" s="371"/>
      <c r="AU132" s="11"/>
      <c r="AV132" s="7"/>
      <c r="AW132" s="7"/>
      <c r="AX132" s="7"/>
      <c r="AY132" s="7"/>
      <c r="AZ132" s="7"/>
      <c r="BA132" s="371"/>
      <c r="BB132" s="11"/>
      <c r="BC132" s="7"/>
      <c r="BD132" s="7"/>
      <c r="BE132" s="7"/>
      <c r="BF132" s="7"/>
      <c r="BG132" s="478"/>
      <c r="BH132" s="11"/>
      <c r="BI132" s="7"/>
      <c r="BJ132" s="7"/>
      <c r="BK132" s="7"/>
      <c r="BL132" s="11"/>
      <c r="BM132" s="7"/>
      <c r="BN132" s="7"/>
      <c r="BO132" s="7"/>
      <c r="BP132" s="371"/>
      <c r="BQ132" s="11" t="s">
        <v>210</v>
      </c>
      <c r="BR132" s="62" t="s">
        <v>210</v>
      </c>
      <c r="BS132" s="1"/>
      <c r="BT132" s="1"/>
      <c r="BU132" s="1"/>
      <c r="BV132" s="1"/>
      <c r="BW132" s="1"/>
      <c r="CI132" s="14"/>
      <c r="CJ132" s="24" t="str">
        <f t="shared" si="11"/>
        <v/>
      </c>
      <c r="CK132" s="25" t="str">
        <f t="shared" si="12"/>
        <v/>
      </c>
      <c r="CL132" s="25" t="str">
        <f t="shared" si="13"/>
        <v/>
      </c>
      <c r="CM132" s="24" t="str">
        <f t="shared" si="14"/>
        <v/>
      </c>
      <c r="CN132" s="25" t="str">
        <f t="shared" si="15"/>
        <v/>
      </c>
      <c r="CO132" s="24" t="e">
        <f>IF(AND(#REF!="",#REF!="",#REF!="",#REF!=""),"",SUM(#REF!,#REF!,#REF!,#REF!,#REF!))</f>
        <v>#REF!</v>
      </c>
      <c r="CP132" s="25" t="str">
        <f t="shared" si="16"/>
        <v/>
      </c>
      <c r="CQ132" s="24" t="str">
        <f t="shared" si="17"/>
        <v/>
      </c>
      <c r="CR132" s="25" t="str">
        <f t="shared" si="18"/>
        <v/>
      </c>
      <c r="CS132" s="24" t="str">
        <f t="shared" si="19"/>
        <v/>
      </c>
      <c r="CT132" s="25" t="str">
        <f t="shared" si="20"/>
        <v/>
      </c>
      <c r="CU132" s="24" t="e">
        <f>IF(AND(#REF!="",#REF!="",#REF!="",#REF!=""),"",SUM(#REF!,#REF!,#REF!,#REF!,#REF!))</f>
        <v>#REF!</v>
      </c>
      <c r="CV132" s="25" t="str">
        <f t="shared" si="21"/>
        <v/>
      </c>
      <c r="CW132" s="22" t="e">
        <f>IF(AND(#REF!="",#REF!="",#REF!="",#REF!=""),"",SUM(#REF!,#REF!,#REF!,#REF!))</f>
        <v>#REF!</v>
      </c>
      <c r="CX132" s="22" t="str">
        <f t="shared" si="22"/>
        <v/>
      </c>
    </row>
    <row r="133" spans="1:102" ht="24.75" customHeight="1">
      <c r="A133" s="233">
        <v>127</v>
      </c>
      <c r="B133" s="234"/>
      <c r="C133" s="235"/>
      <c r="D133" s="236"/>
      <c r="E133" s="237"/>
      <c r="F133" s="238"/>
      <c r="G133" s="238"/>
      <c r="H133" s="239"/>
      <c r="I133" s="240"/>
      <c r="J133" s="241"/>
      <c r="K133" s="242"/>
      <c r="L133" s="11"/>
      <c r="M133" s="7"/>
      <c r="N133" s="7"/>
      <c r="O133" s="7"/>
      <c r="P133" s="30"/>
      <c r="Q133" s="32"/>
      <c r="R133" s="371"/>
      <c r="S133" s="476"/>
      <c r="T133" s="477"/>
      <c r="U133" s="477"/>
      <c r="V133" s="7"/>
      <c r="W133" s="34"/>
      <c r="X133" s="32"/>
      <c r="Y133" s="371"/>
      <c r="Z133" s="11"/>
      <c r="AA133" s="7"/>
      <c r="AB133" s="7"/>
      <c r="AC133" s="7"/>
      <c r="AD133" s="30"/>
      <c r="AE133" s="32"/>
      <c r="AF133" s="7"/>
      <c r="AG133" s="478"/>
      <c r="AH133" s="32"/>
      <c r="AI133" s="32"/>
      <c r="AJ133" s="32"/>
      <c r="AK133" s="32"/>
      <c r="AL133" s="32"/>
      <c r="AM133" s="62"/>
      <c r="AN133" s="11"/>
      <c r="AO133" s="7"/>
      <c r="AP133" s="7"/>
      <c r="AQ133" s="7"/>
      <c r="AR133" s="7"/>
      <c r="AS133" s="7"/>
      <c r="AT133" s="371"/>
      <c r="AU133" s="11"/>
      <c r="AV133" s="7"/>
      <c r="AW133" s="7"/>
      <c r="AX133" s="7"/>
      <c r="AY133" s="7"/>
      <c r="AZ133" s="7"/>
      <c r="BA133" s="371"/>
      <c r="BB133" s="11"/>
      <c r="BC133" s="7"/>
      <c r="BD133" s="7"/>
      <c r="BE133" s="7"/>
      <c r="BF133" s="7"/>
      <c r="BG133" s="478"/>
      <c r="BH133" s="11"/>
      <c r="BI133" s="7"/>
      <c r="BJ133" s="7"/>
      <c r="BK133" s="7"/>
      <c r="BL133" s="11"/>
      <c r="BM133" s="7"/>
      <c r="BN133" s="7"/>
      <c r="BO133" s="7"/>
      <c r="BP133" s="371"/>
      <c r="BQ133" s="11" t="s">
        <v>210</v>
      </c>
      <c r="BR133" s="62" t="s">
        <v>210</v>
      </c>
      <c r="BS133" s="1"/>
      <c r="BT133" s="1"/>
      <c r="BU133" s="1"/>
      <c r="BV133" s="1"/>
      <c r="BW133" s="1"/>
      <c r="CI133" s="14"/>
      <c r="CJ133" s="24" t="str">
        <f t="shared" si="11"/>
        <v/>
      </c>
      <c r="CK133" s="25" t="str">
        <f t="shared" si="12"/>
        <v/>
      </c>
      <c r="CL133" s="25" t="str">
        <f t="shared" si="13"/>
        <v/>
      </c>
      <c r="CM133" s="24" t="str">
        <f t="shared" si="14"/>
        <v/>
      </c>
      <c r="CN133" s="25" t="str">
        <f t="shared" si="15"/>
        <v/>
      </c>
      <c r="CO133" s="24" t="e">
        <f>IF(AND(#REF!="",#REF!="",#REF!="",#REF!=""),"",SUM(#REF!,#REF!,#REF!,#REF!,#REF!))</f>
        <v>#REF!</v>
      </c>
      <c r="CP133" s="25" t="str">
        <f t="shared" si="16"/>
        <v/>
      </c>
      <c r="CQ133" s="24" t="str">
        <f t="shared" si="17"/>
        <v/>
      </c>
      <c r="CR133" s="25" t="str">
        <f t="shared" si="18"/>
        <v/>
      </c>
      <c r="CS133" s="24" t="str">
        <f t="shared" si="19"/>
        <v/>
      </c>
      <c r="CT133" s="25" t="str">
        <f t="shared" si="20"/>
        <v/>
      </c>
      <c r="CU133" s="24" t="e">
        <f>IF(AND(#REF!="",#REF!="",#REF!="",#REF!=""),"",SUM(#REF!,#REF!,#REF!,#REF!,#REF!))</f>
        <v>#REF!</v>
      </c>
      <c r="CV133" s="25" t="str">
        <f t="shared" si="21"/>
        <v/>
      </c>
      <c r="CW133" s="22" t="e">
        <f>IF(AND(#REF!="",#REF!="",#REF!="",#REF!=""),"",SUM(#REF!,#REF!,#REF!,#REF!))</f>
        <v>#REF!</v>
      </c>
      <c r="CX133" s="22" t="str">
        <f t="shared" si="22"/>
        <v/>
      </c>
    </row>
    <row r="134" spans="1:102" ht="24.75" customHeight="1">
      <c r="A134" s="233">
        <v>128</v>
      </c>
      <c r="B134" s="234"/>
      <c r="C134" s="235"/>
      <c r="D134" s="236"/>
      <c r="E134" s="237"/>
      <c r="F134" s="238"/>
      <c r="G134" s="238"/>
      <c r="H134" s="239"/>
      <c r="I134" s="240"/>
      <c r="J134" s="241"/>
      <c r="K134" s="242"/>
      <c r="L134" s="11"/>
      <c r="M134" s="7"/>
      <c r="N134" s="7"/>
      <c r="O134" s="7"/>
      <c r="P134" s="30"/>
      <c r="Q134" s="32"/>
      <c r="R134" s="371"/>
      <c r="S134" s="476"/>
      <c r="T134" s="477"/>
      <c r="U134" s="477"/>
      <c r="V134" s="7"/>
      <c r="W134" s="34"/>
      <c r="X134" s="32"/>
      <c r="Y134" s="371"/>
      <c r="Z134" s="11"/>
      <c r="AA134" s="7"/>
      <c r="AB134" s="7"/>
      <c r="AC134" s="7"/>
      <c r="AD134" s="30"/>
      <c r="AE134" s="32"/>
      <c r="AF134" s="7"/>
      <c r="AG134" s="478"/>
      <c r="AH134" s="32"/>
      <c r="AI134" s="32"/>
      <c r="AJ134" s="32"/>
      <c r="AK134" s="32"/>
      <c r="AL134" s="32"/>
      <c r="AM134" s="62"/>
      <c r="AN134" s="11"/>
      <c r="AO134" s="7"/>
      <c r="AP134" s="7"/>
      <c r="AQ134" s="7"/>
      <c r="AR134" s="7"/>
      <c r="AS134" s="7"/>
      <c r="AT134" s="371"/>
      <c r="AU134" s="11"/>
      <c r="AV134" s="7"/>
      <c r="AW134" s="7"/>
      <c r="AX134" s="7"/>
      <c r="AY134" s="7"/>
      <c r="AZ134" s="7"/>
      <c r="BA134" s="371"/>
      <c r="BB134" s="11"/>
      <c r="BC134" s="7"/>
      <c r="BD134" s="7"/>
      <c r="BE134" s="7"/>
      <c r="BF134" s="7"/>
      <c r="BG134" s="478"/>
      <c r="BH134" s="11"/>
      <c r="BI134" s="7"/>
      <c r="BJ134" s="7"/>
      <c r="BK134" s="7"/>
      <c r="BL134" s="11"/>
      <c r="BM134" s="7"/>
      <c r="BN134" s="7"/>
      <c r="BO134" s="7"/>
      <c r="BP134" s="371"/>
      <c r="BQ134" s="11" t="s">
        <v>210</v>
      </c>
      <c r="BR134" s="62" t="s">
        <v>210</v>
      </c>
      <c r="BS134" s="1"/>
      <c r="BT134" s="1"/>
      <c r="BU134" s="1"/>
      <c r="BV134" s="1"/>
      <c r="BW134" s="1"/>
      <c r="CI134" s="14"/>
      <c r="CJ134" s="24" t="str">
        <f t="shared" si="11"/>
        <v/>
      </c>
      <c r="CK134" s="25" t="str">
        <f t="shared" si="12"/>
        <v/>
      </c>
      <c r="CL134" s="25" t="str">
        <f t="shared" si="13"/>
        <v/>
      </c>
      <c r="CM134" s="24" t="str">
        <f t="shared" si="14"/>
        <v/>
      </c>
      <c r="CN134" s="25" t="str">
        <f t="shared" si="15"/>
        <v/>
      </c>
      <c r="CO134" s="24" t="e">
        <f>IF(AND(#REF!="",#REF!="",#REF!="",#REF!=""),"",SUM(#REF!,#REF!,#REF!,#REF!,#REF!))</f>
        <v>#REF!</v>
      </c>
      <c r="CP134" s="25" t="str">
        <f t="shared" si="16"/>
        <v/>
      </c>
      <c r="CQ134" s="24" t="str">
        <f t="shared" si="17"/>
        <v/>
      </c>
      <c r="CR134" s="25" t="str">
        <f t="shared" si="18"/>
        <v/>
      </c>
      <c r="CS134" s="24" t="str">
        <f t="shared" si="19"/>
        <v/>
      </c>
      <c r="CT134" s="25" t="str">
        <f t="shared" si="20"/>
        <v/>
      </c>
      <c r="CU134" s="24" t="e">
        <f>IF(AND(#REF!="",#REF!="",#REF!="",#REF!=""),"",SUM(#REF!,#REF!,#REF!,#REF!,#REF!))</f>
        <v>#REF!</v>
      </c>
      <c r="CV134" s="25" t="str">
        <f t="shared" si="21"/>
        <v/>
      </c>
      <c r="CW134" s="22" t="e">
        <f>IF(AND(#REF!="",#REF!="",#REF!="",#REF!=""),"",SUM(#REF!,#REF!,#REF!,#REF!))</f>
        <v>#REF!</v>
      </c>
      <c r="CX134" s="22" t="str">
        <f t="shared" si="22"/>
        <v/>
      </c>
    </row>
    <row r="135" spans="1:102" ht="24.75" customHeight="1">
      <c r="A135" s="233">
        <v>129</v>
      </c>
      <c r="B135" s="234"/>
      <c r="C135" s="235"/>
      <c r="D135" s="236"/>
      <c r="E135" s="237"/>
      <c r="F135" s="238"/>
      <c r="G135" s="238"/>
      <c r="H135" s="239"/>
      <c r="I135" s="240"/>
      <c r="J135" s="241"/>
      <c r="K135" s="242"/>
      <c r="L135" s="11"/>
      <c r="M135" s="7"/>
      <c r="N135" s="7"/>
      <c r="O135" s="7"/>
      <c r="P135" s="30"/>
      <c r="Q135" s="32"/>
      <c r="R135" s="371"/>
      <c r="S135" s="476"/>
      <c r="T135" s="477"/>
      <c r="U135" s="477"/>
      <c r="V135" s="7"/>
      <c r="W135" s="34"/>
      <c r="X135" s="32"/>
      <c r="Y135" s="371"/>
      <c r="Z135" s="11"/>
      <c r="AA135" s="7"/>
      <c r="AB135" s="7"/>
      <c r="AC135" s="7"/>
      <c r="AD135" s="30"/>
      <c r="AE135" s="32"/>
      <c r="AF135" s="7"/>
      <c r="AG135" s="478"/>
      <c r="AH135" s="32"/>
      <c r="AI135" s="32"/>
      <c r="AJ135" s="32"/>
      <c r="AK135" s="32"/>
      <c r="AL135" s="32"/>
      <c r="AM135" s="62"/>
      <c r="AN135" s="11"/>
      <c r="AO135" s="7"/>
      <c r="AP135" s="7"/>
      <c r="AQ135" s="7"/>
      <c r="AR135" s="7"/>
      <c r="AS135" s="7"/>
      <c r="AT135" s="371"/>
      <c r="AU135" s="11"/>
      <c r="AV135" s="7"/>
      <c r="AW135" s="7"/>
      <c r="AX135" s="7"/>
      <c r="AY135" s="7"/>
      <c r="AZ135" s="7"/>
      <c r="BA135" s="371"/>
      <c r="BB135" s="11"/>
      <c r="BC135" s="7"/>
      <c r="BD135" s="7"/>
      <c r="BE135" s="7"/>
      <c r="BF135" s="7"/>
      <c r="BG135" s="478"/>
      <c r="BH135" s="11"/>
      <c r="BI135" s="7"/>
      <c r="BJ135" s="7"/>
      <c r="BK135" s="7"/>
      <c r="BL135" s="11"/>
      <c r="BM135" s="7"/>
      <c r="BN135" s="7"/>
      <c r="BO135" s="7"/>
      <c r="BP135" s="371"/>
      <c r="BQ135" s="11" t="s">
        <v>210</v>
      </c>
      <c r="BR135" s="62" t="s">
        <v>210</v>
      </c>
      <c r="BS135" s="1"/>
      <c r="BT135" s="1"/>
      <c r="BU135" s="1"/>
      <c r="BV135" s="1"/>
      <c r="BW135" s="1"/>
      <c r="CI135" s="14"/>
      <c r="CJ135" s="24" t="str">
        <f t="shared" si="11"/>
        <v/>
      </c>
      <c r="CK135" s="25" t="str">
        <f t="shared" si="12"/>
        <v/>
      </c>
      <c r="CL135" s="25" t="str">
        <f t="shared" si="13"/>
        <v/>
      </c>
      <c r="CM135" s="24" t="str">
        <f t="shared" si="14"/>
        <v/>
      </c>
      <c r="CN135" s="25" t="str">
        <f t="shared" si="15"/>
        <v/>
      </c>
      <c r="CO135" s="24" t="e">
        <f>IF(AND(#REF!="",#REF!="",#REF!="",#REF!=""),"",SUM(#REF!,#REF!,#REF!,#REF!,#REF!))</f>
        <v>#REF!</v>
      </c>
      <c r="CP135" s="25" t="str">
        <f t="shared" si="16"/>
        <v/>
      </c>
      <c r="CQ135" s="24" t="str">
        <f t="shared" si="17"/>
        <v/>
      </c>
      <c r="CR135" s="25" t="str">
        <f t="shared" si="18"/>
        <v/>
      </c>
      <c r="CS135" s="24" t="str">
        <f t="shared" si="19"/>
        <v/>
      </c>
      <c r="CT135" s="25" t="str">
        <f t="shared" si="20"/>
        <v/>
      </c>
      <c r="CU135" s="24" t="e">
        <f>IF(AND(#REF!="",#REF!="",#REF!="",#REF!=""),"",SUM(#REF!,#REF!,#REF!,#REF!,#REF!))</f>
        <v>#REF!</v>
      </c>
      <c r="CV135" s="25" t="str">
        <f t="shared" si="21"/>
        <v/>
      </c>
      <c r="CW135" s="22" t="e">
        <f>IF(AND(#REF!="",#REF!="",#REF!="",#REF!=""),"",SUM(#REF!,#REF!,#REF!,#REF!))</f>
        <v>#REF!</v>
      </c>
      <c r="CX135" s="22" t="str">
        <f t="shared" si="22"/>
        <v/>
      </c>
    </row>
    <row r="136" spans="1:102" ht="24.75" customHeight="1">
      <c r="A136" s="233">
        <v>130</v>
      </c>
      <c r="B136" s="234"/>
      <c r="C136" s="235"/>
      <c r="D136" s="236"/>
      <c r="E136" s="237"/>
      <c r="F136" s="238"/>
      <c r="G136" s="238"/>
      <c r="H136" s="239"/>
      <c r="I136" s="240"/>
      <c r="J136" s="241"/>
      <c r="K136" s="242"/>
      <c r="L136" s="11"/>
      <c r="M136" s="7"/>
      <c r="N136" s="7"/>
      <c r="O136" s="7"/>
      <c r="P136" s="30"/>
      <c r="Q136" s="32"/>
      <c r="R136" s="371"/>
      <c r="S136" s="476"/>
      <c r="T136" s="477"/>
      <c r="U136" s="477"/>
      <c r="V136" s="7"/>
      <c r="W136" s="34"/>
      <c r="X136" s="32"/>
      <c r="Y136" s="371"/>
      <c r="Z136" s="11"/>
      <c r="AA136" s="7"/>
      <c r="AB136" s="7"/>
      <c r="AC136" s="7"/>
      <c r="AD136" s="30"/>
      <c r="AE136" s="32"/>
      <c r="AF136" s="7"/>
      <c r="AG136" s="478"/>
      <c r="AH136" s="32"/>
      <c r="AI136" s="32"/>
      <c r="AJ136" s="32"/>
      <c r="AK136" s="32"/>
      <c r="AL136" s="32"/>
      <c r="AM136" s="62"/>
      <c r="AN136" s="11"/>
      <c r="AO136" s="7"/>
      <c r="AP136" s="7"/>
      <c r="AQ136" s="7"/>
      <c r="AR136" s="7"/>
      <c r="AS136" s="7"/>
      <c r="AT136" s="371"/>
      <c r="AU136" s="11"/>
      <c r="AV136" s="7"/>
      <c r="AW136" s="7"/>
      <c r="AX136" s="7"/>
      <c r="AY136" s="7"/>
      <c r="AZ136" s="7"/>
      <c r="BA136" s="371"/>
      <c r="BB136" s="11"/>
      <c r="BC136" s="7"/>
      <c r="BD136" s="7"/>
      <c r="BE136" s="7"/>
      <c r="BF136" s="7"/>
      <c r="BG136" s="478"/>
      <c r="BH136" s="11"/>
      <c r="BI136" s="7"/>
      <c r="BJ136" s="7"/>
      <c r="BK136" s="7"/>
      <c r="BL136" s="11"/>
      <c r="BM136" s="7"/>
      <c r="BN136" s="7"/>
      <c r="BO136" s="7"/>
      <c r="BP136" s="371"/>
      <c r="BQ136" s="11" t="s">
        <v>210</v>
      </c>
      <c r="BR136" s="62" t="s">
        <v>210</v>
      </c>
      <c r="BS136" s="1"/>
      <c r="BT136" s="1"/>
      <c r="BU136" s="1"/>
      <c r="BV136" s="1"/>
      <c r="BW136" s="1"/>
      <c r="CI136" s="14"/>
      <c r="CJ136" s="24" t="str">
        <f t="shared" ref="CJ136:CJ199" si="23">IF(I136="","",I136)</f>
        <v/>
      </c>
      <c r="CK136" s="25" t="str">
        <f t="shared" ref="CK136:CK199" si="24">IF(AND(L136="",M136="",N136="",P136=""),"",SUM(L136,M136,N136,O136,P136))</f>
        <v/>
      </c>
      <c r="CL136" s="25" t="str">
        <f t="shared" ref="CL136:CL199" si="25">IFERROR(IF(CK136="","",ROUNDUP(CK136*20%,0)),"")</f>
        <v/>
      </c>
      <c r="CM136" s="24" t="str">
        <f t="shared" ref="CM136:CM199" si="26">IF(AND(S136="",T136="",U136="",W136=""),"",SUM(S136,T136,U136,V136,W136))</f>
        <v/>
      </c>
      <c r="CN136" s="25" t="str">
        <f t="shared" ref="CN136:CN199" si="27">IFERROR(IF(CM136="","",ROUNDUP(CM136*20%,0)),"")</f>
        <v/>
      </c>
      <c r="CO136" s="24" t="e">
        <f>IF(AND(#REF!="",#REF!="",#REF!="",#REF!=""),"",SUM(#REF!,#REF!,#REF!,#REF!,#REF!))</f>
        <v>#REF!</v>
      </c>
      <c r="CP136" s="25" t="str">
        <f t="shared" ref="CP136:CP199" si="28">IFERROR(IF(CO136="","",ROUNDUP(CO136*20%,0)),"")</f>
        <v/>
      </c>
      <c r="CQ136" s="24" t="str">
        <f t="shared" ref="CQ136:CQ199" si="29">IF(AND(Z136="",AA136="",AB136="",AD136=""),"",SUM(Z136,AA136,AB136,AC136,AD136))</f>
        <v/>
      </c>
      <c r="CR136" s="25" t="str">
        <f t="shared" ref="CR136:CR199" si="30">IFERROR(IF(CQ136="","",ROUNDUP(CQ136*20%,0)),"")</f>
        <v/>
      </c>
      <c r="CS136" s="24" t="str">
        <f t="shared" ref="CS136:CS199" si="31">IF(AND(AG136="",AH136="",AI136="",AK136=""),"",SUM(AG136,AH136,AI136,AJ136,AK136))</f>
        <v/>
      </c>
      <c r="CT136" s="25" t="str">
        <f t="shared" ref="CT136:CT199" si="32">IFERROR(IF(CS136="","",ROUNDUP(CS136*20%,0)),"")</f>
        <v/>
      </c>
      <c r="CU136" s="24" t="e">
        <f>IF(AND(#REF!="",#REF!="",#REF!="",#REF!=""),"",SUM(#REF!,#REF!,#REF!,#REF!,#REF!))</f>
        <v>#REF!</v>
      </c>
      <c r="CV136" s="25" t="str">
        <f t="shared" ref="CV136:CV199" si="33">IFERROR(IF(CU136="","",ROUNDUP(CU136*20%,0)),"")</f>
        <v/>
      </c>
      <c r="CW136" s="22" t="e">
        <f>IF(AND(#REF!="",#REF!="",#REF!="",#REF!=""),"",SUM(#REF!,#REF!,#REF!,#REF!))</f>
        <v>#REF!</v>
      </c>
      <c r="CX136" s="22" t="str">
        <f t="shared" si="22"/>
        <v/>
      </c>
    </row>
    <row r="137" spans="1:102" ht="24.75" customHeight="1">
      <c r="A137" s="233">
        <v>131</v>
      </c>
      <c r="B137" s="234"/>
      <c r="C137" s="235"/>
      <c r="D137" s="236"/>
      <c r="E137" s="237"/>
      <c r="F137" s="238"/>
      <c r="G137" s="238"/>
      <c r="H137" s="239"/>
      <c r="I137" s="240"/>
      <c r="J137" s="241"/>
      <c r="K137" s="242"/>
      <c r="L137" s="11"/>
      <c r="M137" s="7"/>
      <c r="N137" s="7"/>
      <c r="O137" s="7"/>
      <c r="P137" s="30"/>
      <c r="Q137" s="32"/>
      <c r="R137" s="371"/>
      <c r="S137" s="476"/>
      <c r="T137" s="477"/>
      <c r="U137" s="477"/>
      <c r="V137" s="7"/>
      <c r="W137" s="34"/>
      <c r="X137" s="32"/>
      <c r="Y137" s="371"/>
      <c r="Z137" s="11"/>
      <c r="AA137" s="7"/>
      <c r="AB137" s="7"/>
      <c r="AC137" s="7"/>
      <c r="AD137" s="30"/>
      <c r="AE137" s="32"/>
      <c r="AF137" s="7"/>
      <c r="AG137" s="478"/>
      <c r="AH137" s="32"/>
      <c r="AI137" s="32"/>
      <c r="AJ137" s="32"/>
      <c r="AK137" s="32"/>
      <c r="AL137" s="32"/>
      <c r="AM137" s="62"/>
      <c r="AN137" s="11"/>
      <c r="AO137" s="7"/>
      <c r="AP137" s="7"/>
      <c r="AQ137" s="7"/>
      <c r="AR137" s="7"/>
      <c r="AS137" s="7"/>
      <c r="AT137" s="371"/>
      <c r="AU137" s="11"/>
      <c r="AV137" s="7"/>
      <c r="AW137" s="7"/>
      <c r="AX137" s="7"/>
      <c r="AY137" s="7"/>
      <c r="AZ137" s="7"/>
      <c r="BA137" s="371"/>
      <c r="BB137" s="11"/>
      <c r="BC137" s="7"/>
      <c r="BD137" s="7"/>
      <c r="BE137" s="7"/>
      <c r="BF137" s="7"/>
      <c r="BG137" s="478"/>
      <c r="BH137" s="11"/>
      <c r="BI137" s="7"/>
      <c r="BJ137" s="7"/>
      <c r="BK137" s="7"/>
      <c r="BL137" s="11"/>
      <c r="BM137" s="7"/>
      <c r="BN137" s="7"/>
      <c r="BO137" s="7"/>
      <c r="BP137" s="371"/>
      <c r="BQ137" s="11" t="s">
        <v>210</v>
      </c>
      <c r="BR137" s="62" t="s">
        <v>210</v>
      </c>
      <c r="BS137" s="1"/>
      <c r="BT137" s="1"/>
      <c r="BU137" s="1"/>
      <c r="BV137" s="1"/>
      <c r="BW137" s="1"/>
      <c r="CI137" s="14"/>
      <c r="CJ137" s="24" t="str">
        <f t="shared" si="23"/>
        <v/>
      </c>
      <c r="CK137" s="25" t="str">
        <f t="shared" si="24"/>
        <v/>
      </c>
      <c r="CL137" s="25" t="str">
        <f t="shared" si="25"/>
        <v/>
      </c>
      <c r="CM137" s="24" t="str">
        <f t="shared" si="26"/>
        <v/>
      </c>
      <c r="CN137" s="25" t="str">
        <f t="shared" si="27"/>
        <v/>
      </c>
      <c r="CO137" s="24" t="e">
        <f>IF(AND(#REF!="",#REF!="",#REF!="",#REF!=""),"",SUM(#REF!,#REF!,#REF!,#REF!,#REF!))</f>
        <v>#REF!</v>
      </c>
      <c r="CP137" s="25" t="str">
        <f t="shared" si="28"/>
        <v/>
      </c>
      <c r="CQ137" s="24" t="str">
        <f t="shared" si="29"/>
        <v/>
      </c>
      <c r="CR137" s="25" t="str">
        <f t="shared" si="30"/>
        <v/>
      </c>
      <c r="CS137" s="24" t="str">
        <f t="shared" si="31"/>
        <v/>
      </c>
      <c r="CT137" s="25" t="str">
        <f t="shared" si="32"/>
        <v/>
      </c>
      <c r="CU137" s="24" t="e">
        <f>IF(AND(#REF!="",#REF!="",#REF!="",#REF!=""),"",SUM(#REF!,#REF!,#REF!,#REF!,#REF!))</f>
        <v>#REF!</v>
      </c>
      <c r="CV137" s="25" t="str">
        <f t="shared" si="33"/>
        <v/>
      </c>
      <c r="CW137" s="22" t="e">
        <f>IF(AND(#REF!="",#REF!="",#REF!="",#REF!=""),"",SUM(#REF!,#REF!,#REF!,#REF!))</f>
        <v>#REF!</v>
      </c>
      <c r="CX137" s="22" t="str">
        <f t="shared" si="22"/>
        <v/>
      </c>
    </row>
    <row r="138" spans="1:102" ht="24.75" customHeight="1">
      <c r="A138" s="233">
        <v>132</v>
      </c>
      <c r="B138" s="234"/>
      <c r="C138" s="235"/>
      <c r="D138" s="236"/>
      <c r="E138" s="237"/>
      <c r="F138" s="238"/>
      <c r="G138" s="238"/>
      <c r="H138" s="239"/>
      <c r="I138" s="240"/>
      <c r="J138" s="241"/>
      <c r="K138" s="242"/>
      <c r="L138" s="11"/>
      <c r="M138" s="7"/>
      <c r="N138" s="7"/>
      <c r="O138" s="7"/>
      <c r="P138" s="30"/>
      <c r="Q138" s="32"/>
      <c r="R138" s="371"/>
      <c r="S138" s="476"/>
      <c r="T138" s="477"/>
      <c r="U138" s="477"/>
      <c r="V138" s="7"/>
      <c r="W138" s="34"/>
      <c r="X138" s="32"/>
      <c r="Y138" s="371"/>
      <c r="Z138" s="11"/>
      <c r="AA138" s="7"/>
      <c r="AB138" s="7"/>
      <c r="AC138" s="7"/>
      <c r="AD138" s="30"/>
      <c r="AE138" s="32"/>
      <c r="AF138" s="7"/>
      <c r="AG138" s="478"/>
      <c r="AH138" s="32"/>
      <c r="AI138" s="32"/>
      <c r="AJ138" s="32"/>
      <c r="AK138" s="32"/>
      <c r="AL138" s="32"/>
      <c r="AM138" s="62"/>
      <c r="AN138" s="11"/>
      <c r="AO138" s="7"/>
      <c r="AP138" s="7"/>
      <c r="AQ138" s="7"/>
      <c r="AR138" s="7"/>
      <c r="AS138" s="7"/>
      <c r="AT138" s="371"/>
      <c r="AU138" s="11"/>
      <c r="AV138" s="7"/>
      <c r="AW138" s="7"/>
      <c r="AX138" s="7"/>
      <c r="AY138" s="7"/>
      <c r="AZ138" s="7"/>
      <c r="BA138" s="371"/>
      <c r="BB138" s="11"/>
      <c r="BC138" s="7"/>
      <c r="BD138" s="7"/>
      <c r="BE138" s="7"/>
      <c r="BF138" s="7"/>
      <c r="BG138" s="478"/>
      <c r="BH138" s="11"/>
      <c r="BI138" s="7"/>
      <c r="BJ138" s="7"/>
      <c r="BK138" s="7"/>
      <c r="BL138" s="11"/>
      <c r="BM138" s="7"/>
      <c r="BN138" s="7"/>
      <c r="BO138" s="7"/>
      <c r="BP138" s="371"/>
      <c r="BQ138" s="11" t="s">
        <v>210</v>
      </c>
      <c r="BR138" s="62" t="s">
        <v>210</v>
      </c>
      <c r="BS138" s="1"/>
      <c r="BT138" s="1"/>
      <c r="BU138" s="1"/>
      <c r="BV138" s="1"/>
      <c r="BW138" s="1"/>
      <c r="CI138" s="14"/>
      <c r="CJ138" s="24" t="str">
        <f t="shared" si="23"/>
        <v/>
      </c>
      <c r="CK138" s="25" t="str">
        <f t="shared" si="24"/>
        <v/>
      </c>
      <c r="CL138" s="25" t="str">
        <f t="shared" si="25"/>
        <v/>
      </c>
      <c r="CM138" s="24" t="str">
        <f t="shared" si="26"/>
        <v/>
      </c>
      <c r="CN138" s="25" t="str">
        <f t="shared" si="27"/>
        <v/>
      </c>
      <c r="CO138" s="24" t="e">
        <f>IF(AND(#REF!="",#REF!="",#REF!="",#REF!=""),"",SUM(#REF!,#REF!,#REF!,#REF!,#REF!))</f>
        <v>#REF!</v>
      </c>
      <c r="CP138" s="25" t="str">
        <f t="shared" si="28"/>
        <v/>
      </c>
      <c r="CQ138" s="24" t="str">
        <f t="shared" si="29"/>
        <v/>
      </c>
      <c r="CR138" s="25" t="str">
        <f t="shared" si="30"/>
        <v/>
      </c>
      <c r="CS138" s="24" t="str">
        <f t="shared" si="31"/>
        <v/>
      </c>
      <c r="CT138" s="25" t="str">
        <f t="shared" si="32"/>
        <v/>
      </c>
      <c r="CU138" s="24" t="e">
        <f>IF(AND(#REF!="",#REF!="",#REF!="",#REF!=""),"",SUM(#REF!,#REF!,#REF!,#REF!,#REF!))</f>
        <v>#REF!</v>
      </c>
      <c r="CV138" s="25" t="str">
        <f t="shared" si="33"/>
        <v/>
      </c>
      <c r="CW138" s="22" t="e">
        <f>IF(AND(#REF!="",#REF!="",#REF!="",#REF!=""),"",SUM(#REF!,#REF!,#REF!,#REF!))</f>
        <v>#REF!</v>
      </c>
      <c r="CX138" s="22" t="str">
        <f t="shared" si="22"/>
        <v/>
      </c>
    </row>
    <row r="139" spans="1:102" ht="24.75" customHeight="1">
      <c r="A139" s="233">
        <v>133</v>
      </c>
      <c r="B139" s="234"/>
      <c r="C139" s="235"/>
      <c r="D139" s="236"/>
      <c r="E139" s="237"/>
      <c r="F139" s="238"/>
      <c r="G139" s="238"/>
      <c r="H139" s="239"/>
      <c r="I139" s="240"/>
      <c r="J139" s="241"/>
      <c r="K139" s="242"/>
      <c r="L139" s="11"/>
      <c r="M139" s="7"/>
      <c r="N139" s="7"/>
      <c r="O139" s="7"/>
      <c r="P139" s="30"/>
      <c r="Q139" s="32"/>
      <c r="R139" s="371"/>
      <c r="S139" s="476"/>
      <c r="T139" s="477"/>
      <c r="U139" s="477"/>
      <c r="V139" s="7"/>
      <c r="W139" s="34"/>
      <c r="X139" s="32"/>
      <c r="Y139" s="371"/>
      <c r="Z139" s="11"/>
      <c r="AA139" s="7"/>
      <c r="AB139" s="7"/>
      <c r="AC139" s="7"/>
      <c r="AD139" s="30"/>
      <c r="AE139" s="32"/>
      <c r="AF139" s="7"/>
      <c r="AG139" s="478"/>
      <c r="AH139" s="32"/>
      <c r="AI139" s="32"/>
      <c r="AJ139" s="32"/>
      <c r="AK139" s="32"/>
      <c r="AL139" s="32"/>
      <c r="AM139" s="62"/>
      <c r="AN139" s="11"/>
      <c r="AO139" s="7"/>
      <c r="AP139" s="7"/>
      <c r="AQ139" s="7"/>
      <c r="AR139" s="7"/>
      <c r="AS139" s="7"/>
      <c r="AT139" s="371"/>
      <c r="AU139" s="11"/>
      <c r="AV139" s="7"/>
      <c r="AW139" s="7"/>
      <c r="AX139" s="7"/>
      <c r="AY139" s="7"/>
      <c r="AZ139" s="7"/>
      <c r="BA139" s="371"/>
      <c r="BB139" s="11"/>
      <c r="BC139" s="7"/>
      <c r="BD139" s="7"/>
      <c r="BE139" s="7"/>
      <c r="BF139" s="7"/>
      <c r="BG139" s="478"/>
      <c r="BH139" s="11"/>
      <c r="BI139" s="7"/>
      <c r="BJ139" s="7"/>
      <c r="BK139" s="7"/>
      <c r="BL139" s="11"/>
      <c r="BM139" s="7"/>
      <c r="BN139" s="7"/>
      <c r="BO139" s="7"/>
      <c r="BP139" s="371"/>
      <c r="BQ139" s="11" t="s">
        <v>210</v>
      </c>
      <c r="BR139" s="62" t="s">
        <v>210</v>
      </c>
      <c r="BS139" s="1"/>
      <c r="BT139" s="1"/>
      <c r="BU139" s="1"/>
      <c r="BV139" s="1"/>
      <c r="BW139" s="1"/>
      <c r="CI139" s="14"/>
      <c r="CJ139" s="24" t="str">
        <f t="shared" si="23"/>
        <v/>
      </c>
      <c r="CK139" s="25" t="str">
        <f t="shared" si="24"/>
        <v/>
      </c>
      <c r="CL139" s="25" t="str">
        <f t="shared" si="25"/>
        <v/>
      </c>
      <c r="CM139" s="24" t="str">
        <f t="shared" si="26"/>
        <v/>
      </c>
      <c r="CN139" s="25" t="str">
        <f t="shared" si="27"/>
        <v/>
      </c>
      <c r="CO139" s="24" t="e">
        <f>IF(AND(#REF!="",#REF!="",#REF!="",#REF!=""),"",SUM(#REF!,#REF!,#REF!,#REF!,#REF!))</f>
        <v>#REF!</v>
      </c>
      <c r="CP139" s="25" t="str">
        <f t="shared" si="28"/>
        <v/>
      </c>
      <c r="CQ139" s="24" t="str">
        <f t="shared" si="29"/>
        <v/>
      </c>
      <c r="CR139" s="25" t="str">
        <f t="shared" si="30"/>
        <v/>
      </c>
      <c r="CS139" s="24" t="str">
        <f t="shared" si="31"/>
        <v/>
      </c>
      <c r="CT139" s="25" t="str">
        <f t="shared" si="32"/>
        <v/>
      </c>
      <c r="CU139" s="24" t="e">
        <f>IF(AND(#REF!="",#REF!="",#REF!="",#REF!=""),"",SUM(#REF!,#REF!,#REF!,#REF!,#REF!))</f>
        <v>#REF!</v>
      </c>
      <c r="CV139" s="25" t="str">
        <f t="shared" si="33"/>
        <v/>
      </c>
      <c r="CW139" s="22" t="e">
        <f>IF(AND(#REF!="",#REF!="",#REF!="",#REF!=""),"",SUM(#REF!,#REF!,#REF!,#REF!))</f>
        <v>#REF!</v>
      </c>
      <c r="CX139" s="22" t="str">
        <f t="shared" si="22"/>
        <v/>
      </c>
    </row>
    <row r="140" spans="1:102" ht="24.75" customHeight="1">
      <c r="A140" s="233">
        <v>134</v>
      </c>
      <c r="B140" s="234"/>
      <c r="C140" s="235"/>
      <c r="D140" s="236"/>
      <c r="E140" s="237"/>
      <c r="F140" s="238"/>
      <c r="G140" s="238"/>
      <c r="H140" s="239"/>
      <c r="I140" s="240"/>
      <c r="J140" s="241"/>
      <c r="K140" s="242"/>
      <c r="L140" s="11"/>
      <c r="M140" s="7"/>
      <c r="N140" s="7"/>
      <c r="O140" s="7"/>
      <c r="P140" s="30"/>
      <c r="Q140" s="32"/>
      <c r="R140" s="371"/>
      <c r="S140" s="476"/>
      <c r="T140" s="477"/>
      <c r="U140" s="477"/>
      <c r="V140" s="7"/>
      <c r="W140" s="34"/>
      <c r="X140" s="32"/>
      <c r="Y140" s="371"/>
      <c r="Z140" s="11"/>
      <c r="AA140" s="7"/>
      <c r="AB140" s="7"/>
      <c r="AC140" s="7"/>
      <c r="AD140" s="30"/>
      <c r="AE140" s="32"/>
      <c r="AF140" s="7"/>
      <c r="AG140" s="478"/>
      <c r="AH140" s="32"/>
      <c r="AI140" s="32"/>
      <c r="AJ140" s="32"/>
      <c r="AK140" s="32"/>
      <c r="AL140" s="32"/>
      <c r="AM140" s="62"/>
      <c r="AN140" s="11"/>
      <c r="AO140" s="7"/>
      <c r="AP140" s="7"/>
      <c r="AQ140" s="7"/>
      <c r="AR140" s="7"/>
      <c r="AS140" s="7"/>
      <c r="AT140" s="371"/>
      <c r="AU140" s="11"/>
      <c r="AV140" s="7"/>
      <c r="AW140" s="7"/>
      <c r="AX140" s="7"/>
      <c r="AY140" s="7"/>
      <c r="AZ140" s="7"/>
      <c r="BA140" s="371"/>
      <c r="BB140" s="11"/>
      <c r="BC140" s="7"/>
      <c r="BD140" s="7"/>
      <c r="BE140" s="7"/>
      <c r="BF140" s="7"/>
      <c r="BG140" s="478"/>
      <c r="BH140" s="11"/>
      <c r="BI140" s="7"/>
      <c r="BJ140" s="7"/>
      <c r="BK140" s="7"/>
      <c r="BL140" s="11"/>
      <c r="BM140" s="7"/>
      <c r="BN140" s="7"/>
      <c r="BO140" s="7"/>
      <c r="BP140" s="371"/>
      <c r="BQ140" s="11" t="s">
        <v>210</v>
      </c>
      <c r="BR140" s="62" t="s">
        <v>210</v>
      </c>
      <c r="BS140" s="1"/>
      <c r="BT140" s="1"/>
      <c r="BU140" s="1"/>
      <c r="BV140" s="1"/>
      <c r="BW140" s="1"/>
      <c r="CI140" s="14"/>
      <c r="CJ140" s="24" t="str">
        <f t="shared" si="23"/>
        <v/>
      </c>
      <c r="CK140" s="25" t="str">
        <f t="shared" si="24"/>
        <v/>
      </c>
      <c r="CL140" s="25" t="str">
        <f t="shared" si="25"/>
        <v/>
      </c>
      <c r="CM140" s="24" t="str">
        <f t="shared" si="26"/>
        <v/>
      </c>
      <c r="CN140" s="25" t="str">
        <f t="shared" si="27"/>
        <v/>
      </c>
      <c r="CO140" s="24" t="e">
        <f>IF(AND(#REF!="",#REF!="",#REF!="",#REF!=""),"",SUM(#REF!,#REF!,#REF!,#REF!,#REF!))</f>
        <v>#REF!</v>
      </c>
      <c r="CP140" s="25" t="str">
        <f t="shared" si="28"/>
        <v/>
      </c>
      <c r="CQ140" s="24" t="str">
        <f t="shared" si="29"/>
        <v/>
      </c>
      <c r="CR140" s="25" t="str">
        <f t="shared" si="30"/>
        <v/>
      </c>
      <c r="CS140" s="24" t="str">
        <f t="shared" si="31"/>
        <v/>
      </c>
      <c r="CT140" s="25" t="str">
        <f t="shared" si="32"/>
        <v/>
      </c>
      <c r="CU140" s="24" t="e">
        <f>IF(AND(#REF!="",#REF!="",#REF!="",#REF!=""),"",SUM(#REF!,#REF!,#REF!,#REF!,#REF!))</f>
        <v>#REF!</v>
      </c>
      <c r="CV140" s="25" t="str">
        <f t="shared" si="33"/>
        <v/>
      </c>
      <c r="CW140" s="22" t="e">
        <f>IF(AND(#REF!="",#REF!="",#REF!="",#REF!=""),"",SUM(#REF!,#REF!,#REF!,#REF!))</f>
        <v>#REF!</v>
      </c>
      <c r="CX140" s="22" t="str">
        <f t="shared" si="22"/>
        <v/>
      </c>
    </row>
    <row r="141" spans="1:102" ht="24.75" customHeight="1">
      <c r="A141" s="233">
        <v>135</v>
      </c>
      <c r="B141" s="234"/>
      <c r="C141" s="235"/>
      <c r="D141" s="236"/>
      <c r="E141" s="237"/>
      <c r="F141" s="238"/>
      <c r="G141" s="238"/>
      <c r="H141" s="239"/>
      <c r="I141" s="240"/>
      <c r="J141" s="241"/>
      <c r="K141" s="242"/>
      <c r="L141" s="11"/>
      <c r="M141" s="7"/>
      <c r="N141" s="7"/>
      <c r="O141" s="7"/>
      <c r="P141" s="30"/>
      <c r="Q141" s="32"/>
      <c r="R141" s="371"/>
      <c r="S141" s="476"/>
      <c r="T141" s="477"/>
      <c r="U141" s="477"/>
      <c r="V141" s="7"/>
      <c r="W141" s="34"/>
      <c r="X141" s="32"/>
      <c r="Y141" s="371"/>
      <c r="Z141" s="11"/>
      <c r="AA141" s="7"/>
      <c r="AB141" s="7"/>
      <c r="AC141" s="7"/>
      <c r="AD141" s="30"/>
      <c r="AE141" s="32"/>
      <c r="AF141" s="7"/>
      <c r="AG141" s="478"/>
      <c r="AH141" s="32"/>
      <c r="AI141" s="32"/>
      <c r="AJ141" s="32"/>
      <c r="AK141" s="32"/>
      <c r="AL141" s="32"/>
      <c r="AM141" s="62"/>
      <c r="AN141" s="11"/>
      <c r="AO141" s="7"/>
      <c r="AP141" s="7"/>
      <c r="AQ141" s="7"/>
      <c r="AR141" s="7"/>
      <c r="AS141" s="7"/>
      <c r="AT141" s="371"/>
      <c r="AU141" s="11"/>
      <c r="AV141" s="7"/>
      <c r="AW141" s="7"/>
      <c r="AX141" s="7"/>
      <c r="AY141" s="7"/>
      <c r="AZ141" s="7"/>
      <c r="BA141" s="371"/>
      <c r="BB141" s="11"/>
      <c r="BC141" s="7"/>
      <c r="BD141" s="7"/>
      <c r="BE141" s="7"/>
      <c r="BF141" s="7"/>
      <c r="BG141" s="478"/>
      <c r="BH141" s="11"/>
      <c r="BI141" s="7"/>
      <c r="BJ141" s="7"/>
      <c r="BK141" s="7"/>
      <c r="BL141" s="11"/>
      <c r="BM141" s="7"/>
      <c r="BN141" s="7"/>
      <c r="BO141" s="7"/>
      <c r="BP141" s="371"/>
      <c r="BQ141" s="11" t="s">
        <v>210</v>
      </c>
      <c r="BR141" s="62" t="s">
        <v>210</v>
      </c>
      <c r="BS141" s="1"/>
      <c r="BT141" s="1"/>
      <c r="BU141" s="1"/>
      <c r="BV141" s="1"/>
      <c r="BW141" s="1"/>
      <c r="CI141" s="14"/>
      <c r="CJ141" s="24" t="str">
        <f t="shared" si="23"/>
        <v/>
      </c>
      <c r="CK141" s="25" t="str">
        <f t="shared" si="24"/>
        <v/>
      </c>
      <c r="CL141" s="25" t="str">
        <f t="shared" si="25"/>
        <v/>
      </c>
      <c r="CM141" s="24" t="str">
        <f t="shared" si="26"/>
        <v/>
      </c>
      <c r="CN141" s="25" t="str">
        <f t="shared" si="27"/>
        <v/>
      </c>
      <c r="CO141" s="24" t="e">
        <f>IF(AND(#REF!="",#REF!="",#REF!="",#REF!=""),"",SUM(#REF!,#REF!,#REF!,#REF!,#REF!))</f>
        <v>#REF!</v>
      </c>
      <c r="CP141" s="25" t="str">
        <f t="shared" si="28"/>
        <v/>
      </c>
      <c r="CQ141" s="24" t="str">
        <f t="shared" si="29"/>
        <v/>
      </c>
      <c r="CR141" s="25" t="str">
        <f t="shared" si="30"/>
        <v/>
      </c>
      <c r="CS141" s="24" t="str">
        <f t="shared" si="31"/>
        <v/>
      </c>
      <c r="CT141" s="25" t="str">
        <f t="shared" si="32"/>
        <v/>
      </c>
      <c r="CU141" s="24" t="e">
        <f>IF(AND(#REF!="",#REF!="",#REF!="",#REF!=""),"",SUM(#REF!,#REF!,#REF!,#REF!,#REF!))</f>
        <v>#REF!</v>
      </c>
      <c r="CV141" s="25" t="str">
        <f t="shared" si="33"/>
        <v/>
      </c>
      <c r="CW141" s="22" t="e">
        <f>IF(AND(#REF!="",#REF!="",#REF!="",#REF!=""),"",SUM(#REF!,#REF!,#REF!,#REF!))</f>
        <v>#REF!</v>
      </c>
      <c r="CX141" s="22" t="str">
        <f t="shared" si="22"/>
        <v/>
      </c>
    </row>
    <row r="142" spans="1:102" ht="24.75" customHeight="1">
      <c r="A142" s="233">
        <v>136</v>
      </c>
      <c r="B142" s="234"/>
      <c r="C142" s="235"/>
      <c r="D142" s="236"/>
      <c r="E142" s="237"/>
      <c r="F142" s="238"/>
      <c r="G142" s="238"/>
      <c r="H142" s="239"/>
      <c r="I142" s="240"/>
      <c r="J142" s="241"/>
      <c r="K142" s="242"/>
      <c r="L142" s="11"/>
      <c r="M142" s="7"/>
      <c r="N142" s="7"/>
      <c r="O142" s="7"/>
      <c r="P142" s="30"/>
      <c r="Q142" s="32"/>
      <c r="R142" s="371"/>
      <c r="S142" s="476"/>
      <c r="T142" s="477"/>
      <c r="U142" s="477"/>
      <c r="V142" s="7"/>
      <c r="W142" s="34"/>
      <c r="X142" s="32"/>
      <c r="Y142" s="371"/>
      <c r="Z142" s="11"/>
      <c r="AA142" s="7"/>
      <c r="AB142" s="7"/>
      <c r="AC142" s="7"/>
      <c r="AD142" s="30"/>
      <c r="AE142" s="32"/>
      <c r="AF142" s="7"/>
      <c r="AG142" s="478"/>
      <c r="AH142" s="32"/>
      <c r="AI142" s="32"/>
      <c r="AJ142" s="32"/>
      <c r="AK142" s="32"/>
      <c r="AL142" s="32"/>
      <c r="AM142" s="62"/>
      <c r="AN142" s="11"/>
      <c r="AO142" s="7"/>
      <c r="AP142" s="7"/>
      <c r="AQ142" s="7"/>
      <c r="AR142" s="7"/>
      <c r="AS142" s="7"/>
      <c r="AT142" s="371"/>
      <c r="AU142" s="11"/>
      <c r="AV142" s="7"/>
      <c r="AW142" s="7"/>
      <c r="AX142" s="7"/>
      <c r="AY142" s="7"/>
      <c r="AZ142" s="7"/>
      <c r="BA142" s="371"/>
      <c r="BB142" s="11"/>
      <c r="BC142" s="7"/>
      <c r="BD142" s="7"/>
      <c r="BE142" s="7"/>
      <c r="BF142" s="7"/>
      <c r="BG142" s="478"/>
      <c r="BH142" s="11"/>
      <c r="BI142" s="7"/>
      <c r="BJ142" s="7"/>
      <c r="BK142" s="7"/>
      <c r="BL142" s="11"/>
      <c r="BM142" s="7"/>
      <c r="BN142" s="7"/>
      <c r="BO142" s="7"/>
      <c r="BP142" s="371"/>
      <c r="BQ142" s="11" t="s">
        <v>210</v>
      </c>
      <c r="BR142" s="62" t="s">
        <v>210</v>
      </c>
      <c r="BS142" s="1"/>
      <c r="BT142" s="1"/>
      <c r="BU142" s="1"/>
      <c r="BV142" s="1"/>
      <c r="BW142" s="1"/>
      <c r="CI142" s="14"/>
      <c r="CJ142" s="24" t="str">
        <f t="shared" si="23"/>
        <v/>
      </c>
      <c r="CK142" s="25" t="str">
        <f t="shared" si="24"/>
        <v/>
      </c>
      <c r="CL142" s="25" t="str">
        <f t="shared" si="25"/>
        <v/>
      </c>
      <c r="CM142" s="24" t="str">
        <f t="shared" si="26"/>
        <v/>
      </c>
      <c r="CN142" s="25" t="str">
        <f t="shared" si="27"/>
        <v/>
      </c>
      <c r="CO142" s="24" t="e">
        <f>IF(AND(#REF!="",#REF!="",#REF!="",#REF!=""),"",SUM(#REF!,#REF!,#REF!,#REF!,#REF!))</f>
        <v>#REF!</v>
      </c>
      <c r="CP142" s="25" t="str">
        <f t="shared" si="28"/>
        <v/>
      </c>
      <c r="CQ142" s="24" t="str">
        <f t="shared" si="29"/>
        <v/>
      </c>
      <c r="CR142" s="25" t="str">
        <f t="shared" si="30"/>
        <v/>
      </c>
      <c r="CS142" s="24" t="str">
        <f t="shared" si="31"/>
        <v/>
      </c>
      <c r="CT142" s="25" t="str">
        <f t="shared" si="32"/>
        <v/>
      </c>
      <c r="CU142" s="24" t="e">
        <f>IF(AND(#REF!="",#REF!="",#REF!="",#REF!=""),"",SUM(#REF!,#REF!,#REF!,#REF!,#REF!))</f>
        <v>#REF!</v>
      </c>
      <c r="CV142" s="25" t="str">
        <f t="shared" si="33"/>
        <v/>
      </c>
      <c r="CW142" s="22" t="e">
        <f>IF(AND(#REF!="",#REF!="",#REF!="",#REF!=""),"",SUM(#REF!,#REF!,#REF!,#REF!))</f>
        <v>#REF!</v>
      </c>
      <c r="CX142" s="22" t="str">
        <f t="shared" si="22"/>
        <v/>
      </c>
    </row>
    <row r="143" spans="1:102" ht="24.75" customHeight="1">
      <c r="A143" s="233">
        <v>137</v>
      </c>
      <c r="B143" s="234"/>
      <c r="C143" s="235"/>
      <c r="D143" s="236"/>
      <c r="E143" s="237"/>
      <c r="F143" s="238"/>
      <c r="G143" s="238"/>
      <c r="H143" s="239"/>
      <c r="I143" s="240"/>
      <c r="J143" s="241"/>
      <c r="K143" s="242"/>
      <c r="L143" s="11"/>
      <c r="M143" s="7"/>
      <c r="N143" s="7"/>
      <c r="O143" s="7"/>
      <c r="P143" s="30"/>
      <c r="Q143" s="32"/>
      <c r="R143" s="371"/>
      <c r="S143" s="476"/>
      <c r="T143" s="477"/>
      <c r="U143" s="477"/>
      <c r="V143" s="7"/>
      <c r="W143" s="34"/>
      <c r="X143" s="32"/>
      <c r="Y143" s="371"/>
      <c r="Z143" s="11"/>
      <c r="AA143" s="7"/>
      <c r="AB143" s="7"/>
      <c r="AC143" s="7"/>
      <c r="AD143" s="30"/>
      <c r="AE143" s="32"/>
      <c r="AF143" s="7"/>
      <c r="AG143" s="478"/>
      <c r="AH143" s="32"/>
      <c r="AI143" s="32"/>
      <c r="AJ143" s="32"/>
      <c r="AK143" s="32"/>
      <c r="AL143" s="32"/>
      <c r="AM143" s="62"/>
      <c r="AN143" s="11"/>
      <c r="AO143" s="7"/>
      <c r="AP143" s="7"/>
      <c r="AQ143" s="7"/>
      <c r="AR143" s="7"/>
      <c r="AS143" s="7"/>
      <c r="AT143" s="371"/>
      <c r="AU143" s="11"/>
      <c r="AV143" s="7"/>
      <c r="AW143" s="7"/>
      <c r="AX143" s="7"/>
      <c r="AY143" s="7"/>
      <c r="AZ143" s="7"/>
      <c r="BA143" s="371"/>
      <c r="BB143" s="11"/>
      <c r="BC143" s="7"/>
      <c r="BD143" s="7"/>
      <c r="BE143" s="7"/>
      <c r="BF143" s="7"/>
      <c r="BG143" s="478"/>
      <c r="BH143" s="11"/>
      <c r="BI143" s="7"/>
      <c r="BJ143" s="7"/>
      <c r="BK143" s="7"/>
      <c r="BL143" s="11"/>
      <c r="BM143" s="7"/>
      <c r="BN143" s="7"/>
      <c r="BO143" s="7"/>
      <c r="BP143" s="371"/>
      <c r="BQ143" s="11" t="s">
        <v>210</v>
      </c>
      <c r="BR143" s="62" t="s">
        <v>210</v>
      </c>
      <c r="BS143" s="1"/>
      <c r="BT143" s="1"/>
      <c r="BU143" s="1"/>
      <c r="BV143" s="1"/>
      <c r="BW143" s="1"/>
      <c r="CI143" s="14"/>
      <c r="CJ143" s="24" t="str">
        <f t="shared" si="23"/>
        <v/>
      </c>
      <c r="CK143" s="25" t="str">
        <f t="shared" si="24"/>
        <v/>
      </c>
      <c r="CL143" s="25" t="str">
        <f t="shared" si="25"/>
        <v/>
      </c>
      <c r="CM143" s="24" t="str">
        <f t="shared" si="26"/>
        <v/>
      </c>
      <c r="CN143" s="25" t="str">
        <f t="shared" si="27"/>
        <v/>
      </c>
      <c r="CO143" s="24" t="e">
        <f>IF(AND(#REF!="",#REF!="",#REF!="",#REF!=""),"",SUM(#REF!,#REF!,#REF!,#REF!,#REF!))</f>
        <v>#REF!</v>
      </c>
      <c r="CP143" s="25" t="str">
        <f t="shared" si="28"/>
        <v/>
      </c>
      <c r="CQ143" s="24" t="str">
        <f t="shared" si="29"/>
        <v/>
      </c>
      <c r="CR143" s="25" t="str">
        <f t="shared" si="30"/>
        <v/>
      </c>
      <c r="CS143" s="24" t="str">
        <f t="shared" si="31"/>
        <v/>
      </c>
      <c r="CT143" s="25" t="str">
        <f t="shared" si="32"/>
        <v/>
      </c>
      <c r="CU143" s="24" t="e">
        <f>IF(AND(#REF!="",#REF!="",#REF!="",#REF!=""),"",SUM(#REF!,#REF!,#REF!,#REF!,#REF!))</f>
        <v>#REF!</v>
      </c>
      <c r="CV143" s="25" t="str">
        <f t="shared" si="33"/>
        <v/>
      </c>
      <c r="CW143" s="22" t="e">
        <f>IF(AND(#REF!="",#REF!="",#REF!="",#REF!=""),"",SUM(#REF!,#REF!,#REF!,#REF!))</f>
        <v>#REF!</v>
      </c>
      <c r="CX143" s="22" t="str">
        <f t="shared" si="22"/>
        <v/>
      </c>
    </row>
    <row r="144" spans="1:102" ht="24.75" customHeight="1">
      <c r="A144" s="233">
        <v>138</v>
      </c>
      <c r="B144" s="234"/>
      <c r="C144" s="235"/>
      <c r="D144" s="236"/>
      <c r="E144" s="237"/>
      <c r="F144" s="238"/>
      <c r="G144" s="238"/>
      <c r="H144" s="239"/>
      <c r="I144" s="240"/>
      <c r="J144" s="241"/>
      <c r="K144" s="242"/>
      <c r="L144" s="11"/>
      <c r="M144" s="7"/>
      <c r="N144" s="7"/>
      <c r="O144" s="7"/>
      <c r="P144" s="30"/>
      <c r="Q144" s="32"/>
      <c r="R144" s="371"/>
      <c r="S144" s="476"/>
      <c r="T144" s="477"/>
      <c r="U144" s="477"/>
      <c r="V144" s="7"/>
      <c r="W144" s="34"/>
      <c r="X144" s="32"/>
      <c r="Y144" s="371"/>
      <c r="Z144" s="11"/>
      <c r="AA144" s="7"/>
      <c r="AB144" s="7"/>
      <c r="AC144" s="7"/>
      <c r="AD144" s="30"/>
      <c r="AE144" s="32"/>
      <c r="AF144" s="7"/>
      <c r="AG144" s="478"/>
      <c r="AH144" s="32"/>
      <c r="AI144" s="32"/>
      <c r="AJ144" s="32"/>
      <c r="AK144" s="32"/>
      <c r="AL144" s="32"/>
      <c r="AM144" s="62"/>
      <c r="AN144" s="11"/>
      <c r="AO144" s="7"/>
      <c r="AP144" s="7"/>
      <c r="AQ144" s="7"/>
      <c r="AR144" s="7"/>
      <c r="AS144" s="7"/>
      <c r="AT144" s="371"/>
      <c r="AU144" s="11"/>
      <c r="AV144" s="7"/>
      <c r="AW144" s="7"/>
      <c r="AX144" s="7"/>
      <c r="AY144" s="7"/>
      <c r="AZ144" s="7"/>
      <c r="BA144" s="371"/>
      <c r="BB144" s="11"/>
      <c r="BC144" s="7"/>
      <c r="BD144" s="7"/>
      <c r="BE144" s="7"/>
      <c r="BF144" s="7"/>
      <c r="BG144" s="478"/>
      <c r="BH144" s="11"/>
      <c r="BI144" s="7"/>
      <c r="BJ144" s="7"/>
      <c r="BK144" s="7"/>
      <c r="BL144" s="11"/>
      <c r="BM144" s="7"/>
      <c r="BN144" s="7"/>
      <c r="BO144" s="7"/>
      <c r="BP144" s="371"/>
      <c r="BQ144" s="11" t="s">
        <v>210</v>
      </c>
      <c r="BR144" s="62" t="s">
        <v>210</v>
      </c>
      <c r="BS144" s="1"/>
      <c r="BT144" s="1"/>
      <c r="BU144" s="1"/>
      <c r="BV144" s="1"/>
      <c r="BW144" s="1"/>
      <c r="CI144" s="14"/>
      <c r="CJ144" s="24" t="str">
        <f t="shared" si="23"/>
        <v/>
      </c>
      <c r="CK144" s="25" t="str">
        <f t="shared" si="24"/>
        <v/>
      </c>
      <c r="CL144" s="25" t="str">
        <f t="shared" si="25"/>
        <v/>
      </c>
      <c r="CM144" s="24" t="str">
        <f t="shared" si="26"/>
        <v/>
      </c>
      <c r="CN144" s="25" t="str">
        <f t="shared" si="27"/>
        <v/>
      </c>
      <c r="CO144" s="24" t="e">
        <f>IF(AND(#REF!="",#REF!="",#REF!="",#REF!=""),"",SUM(#REF!,#REF!,#REF!,#REF!,#REF!))</f>
        <v>#REF!</v>
      </c>
      <c r="CP144" s="25" t="str">
        <f t="shared" si="28"/>
        <v/>
      </c>
      <c r="CQ144" s="24" t="str">
        <f t="shared" si="29"/>
        <v/>
      </c>
      <c r="CR144" s="25" t="str">
        <f t="shared" si="30"/>
        <v/>
      </c>
      <c r="CS144" s="24" t="str">
        <f t="shared" si="31"/>
        <v/>
      </c>
      <c r="CT144" s="25" t="str">
        <f t="shared" si="32"/>
        <v/>
      </c>
      <c r="CU144" s="24" t="e">
        <f>IF(AND(#REF!="",#REF!="",#REF!="",#REF!=""),"",SUM(#REF!,#REF!,#REF!,#REF!,#REF!))</f>
        <v>#REF!</v>
      </c>
      <c r="CV144" s="25" t="str">
        <f t="shared" si="33"/>
        <v/>
      </c>
      <c r="CW144" s="22" t="e">
        <f>IF(AND(#REF!="",#REF!="",#REF!="",#REF!=""),"",SUM(#REF!,#REF!,#REF!,#REF!))</f>
        <v>#REF!</v>
      </c>
      <c r="CX144" s="22" t="str">
        <f t="shared" si="22"/>
        <v/>
      </c>
    </row>
    <row r="145" spans="1:102" ht="24.75" customHeight="1">
      <c r="A145" s="233">
        <v>139</v>
      </c>
      <c r="B145" s="234"/>
      <c r="C145" s="235"/>
      <c r="D145" s="236"/>
      <c r="E145" s="237"/>
      <c r="F145" s="238"/>
      <c r="G145" s="238"/>
      <c r="H145" s="239"/>
      <c r="I145" s="240"/>
      <c r="J145" s="241"/>
      <c r="K145" s="242"/>
      <c r="L145" s="11"/>
      <c r="M145" s="7"/>
      <c r="N145" s="7"/>
      <c r="O145" s="7"/>
      <c r="P145" s="30"/>
      <c r="Q145" s="32"/>
      <c r="R145" s="371"/>
      <c r="S145" s="476"/>
      <c r="T145" s="477"/>
      <c r="U145" s="477"/>
      <c r="V145" s="7"/>
      <c r="W145" s="34"/>
      <c r="X145" s="32"/>
      <c r="Y145" s="371"/>
      <c r="Z145" s="11"/>
      <c r="AA145" s="7"/>
      <c r="AB145" s="7"/>
      <c r="AC145" s="7"/>
      <c r="AD145" s="30"/>
      <c r="AE145" s="32"/>
      <c r="AF145" s="7"/>
      <c r="AG145" s="478"/>
      <c r="AH145" s="32"/>
      <c r="AI145" s="32"/>
      <c r="AJ145" s="32"/>
      <c r="AK145" s="32"/>
      <c r="AL145" s="32"/>
      <c r="AM145" s="62"/>
      <c r="AN145" s="11"/>
      <c r="AO145" s="7"/>
      <c r="AP145" s="7"/>
      <c r="AQ145" s="7"/>
      <c r="AR145" s="7"/>
      <c r="AS145" s="7"/>
      <c r="AT145" s="371"/>
      <c r="AU145" s="11"/>
      <c r="AV145" s="7"/>
      <c r="AW145" s="7"/>
      <c r="AX145" s="7"/>
      <c r="AY145" s="7"/>
      <c r="AZ145" s="7"/>
      <c r="BA145" s="371"/>
      <c r="BB145" s="11"/>
      <c r="BC145" s="7"/>
      <c r="BD145" s="7"/>
      <c r="BE145" s="7"/>
      <c r="BF145" s="7"/>
      <c r="BG145" s="478"/>
      <c r="BH145" s="11"/>
      <c r="BI145" s="7"/>
      <c r="BJ145" s="7"/>
      <c r="BK145" s="7"/>
      <c r="BL145" s="11"/>
      <c r="BM145" s="7"/>
      <c r="BN145" s="7"/>
      <c r="BO145" s="7"/>
      <c r="BP145" s="371"/>
      <c r="BQ145" s="11" t="s">
        <v>210</v>
      </c>
      <c r="BR145" s="62" t="s">
        <v>210</v>
      </c>
      <c r="BS145" s="1"/>
      <c r="BT145" s="1"/>
      <c r="BU145" s="1"/>
      <c r="BV145" s="1"/>
      <c r="BW145" s="1"/>
      <c r="CI145" s="14"/>
      <c r="CJ145" s="24" t="str">
        <f t="shared" si="23"/>
        <v/>
      </c>
      <c r="CK145" s="25" t="str">
        <f t="shared" si="24"/>
        <v/>
      </c>
      <c r="CL145" s="25" t="str">
        <f t="shared" si="25"/>
        <v/>
      </c>
      <c r="CM145" s="24" t="str">
        <f t="shared" si="26"/>
        <v/>
      </c>
      <c r="CN145" s="25" t="str">
        <f t="shared" si="27"/>
        <v/>
      </c>
      <c r="CO145" s="24" t="e">
        <f>IF(AND(#REF!="",#REF!="",#REF!="",#REF!=""),"",SUM(#REF!,#REF!,#REF!,#REF!,#REF!))</f>
        <v>#REF!</v>
      </c>
      <c r="CP145" s="25" t="str">
        <f t="shared" si="28"/>
        <v/>
      </c>
      <c r="CQ145" s="24" t="str">
        <f t="shared" si="29"/>
        <v/>
      </c>
      <c r="CR145" s="25" t="str">
        <f t="shared" si="30"/>
        <v/>
      </c>
      <c r="CS145" s="24" t="str">
        <f t="shared" si="31"/>
        <v/>
      </c>
      <c r="CT145" s="25" t="str">
        <f t="shared" si="32"/>
        <v/>
      </c>
      <c r="CU145" s="24" t="e">
        <f>IF(AND(#REF!="",#REF!="",#REF!="",#REF!=""),"",SUM(#REF!,#REF!,#REF!,#REF!,#REF!))</f>
        <v>#REF!</v>
      </c>
      <c r="CV145" s="25" t="str">
        <f t="shared" si="33"/>
        <v/>
      </c>
      <c r="CW145" s="22" t="e">
        <f>IF(AND(#REF!="",#REF!="",#REF!="",#REF!=""),"",SUM(#REF!,#REF!,#REF!,#REF!))</f>
        <v>#REF!</v>
      </c>
      <c r="CX145" s="22" t="str">
        <f t="shared" si="22"/>
        <v/>
      </c>
    </row>
    <row r="146" spans="1:102" ht="24.75" customHeight="1">
      <c r="A146" s="233">
        <v>140</v>
      </c>
      <c r="B146" s="234"/>
      <c r="C146" s="235"/>
      <c r="D146" s="236"/>
      <c r="E146" s="237"/>
      <c r="F146" s="238"/>
      <c r="G146" s="238"/>
      <c r="H146" s="239"/>
      <c r="I146" s="240"/>
      <c r="J146" s="241"/>
      <c r="K146" s="242"/>
      <c r="L146" s="11"/>
      <c r="M146" s="7"/>
      <c r="N146" s="7"/>
      <c r="O146" s="7"/>
      <c r="P146" s="30"/>
      <c r="Q146" s="32"/>
      <c r="R146" s="371"/>
      <c r="S146" s="476"/>
      <c r="T146" s="477"/>
      <c r="U146" s="477"/>
      <c r="V146" s="7"/>
      <c r="W146" s="34"/>
      <c r="X146" s="32"/>
      <c r="Y146" s="371"/>
      <c r="Z146" s="11"/>
      <c r="AA146" s="7"/>
      <c r="AB146" s="7"/>
      <c r="AC146" s="7"/>
      <c r="AD146" s="30"/>
      <c r="AE146" s="32"/>
      <c r="AF146" s="7"/>
      <c r="AG146" s="478"/>
      <c r="AH146" s="32"/>
      <c r="AI146" s="32"/>
      <c r="AJ146" s="32"/>
      <c r="AK146" s="32"/>
      <c r="AL146" s="32"/>
      <c r="AM146" s="62"/>
      <c r="AN146" s="11"/>
      <c r="AO146" s="7"/>
      <c r="AP146" s="7"/>
      <c r="AQ146" s="7"/>
      <c r="AR146" s="7"/>
      <c r="AS146" s="7"/>
      <c r="AT146" s="371"/>
      <c r="AU146" s="11"/>
      <c r="AV146" s="7"/>
      <c r="AW146" s="7"/>
      <c r="AX146" s="7"/>
      <c r="AY146" s="7"/>
      <c r="AZ146" s="7"/>
      <c r="BA146" s="371"/>
      <c r="BB146" s="11"/>
      <c r="BC146" s="7"/>
      <c r="BD146" s="7"/>
      <c r="BE146" s="7"/>
      <c r="BF146" s="7"/>
      <c r="BG146" s="478"/>
      <c r="BH146" s="11"/>
      <c r="BI146" s="7"/>
      <c r="BJ146" s="7"/>
      <c r="BK146" s="7"/>
      <c r="BL146" s="11"/>
      <c r="BM146" s="7"/>
      <c r="BN146" s="7"/>
      <c r="BO146" s="7"/>
      <c r="BP146" s="371"/>
      <c r="BQ146" s="11" t="s">
        <v>210</v>
      </c>
      <c r="BR146" s="62" t="s">
        <v>210</v>
      </c>
      <c r="BS146" s="1"/>
      <c r="BT146" s="1"/>
      <c r="BU146" s="1"/>
      <c r="BV146" s="1"/>
      <c r="BW146" s="1"/>
      <c r="CI146" s="14"/>
      <c r="CJ146" s="24" t="str">
        <f t="shared" si="23"/>
        <v/>
      </c>
      <c r="CK146" s="25" t="str">
        <f t="shared" si="24"/>
        <v/>
      </c>
      <c r="CL146" s="25" t="str">
        <f t="shared" si="25"/>
        <v/>
      </c>
      <c r="CM146" s="24" t="str">
        <f t="shared" si="26"/>
        <v/>
      </c>
      <c r="CN146" s="25" t="str">
        <f t="shared" si="27"/>
        <v/>
      </c>
      <c r="CO146" s="24" t="e">
        <f>IF(AND(#REF!="",#REF!="",#REF!="",#REF!=""),"",SUM(#REF!,#REF!,#REF!,#REF!,#REF!))</f>
        <v>#REF!</v>
      </c>
      <c r="CP146" s="25" t="str">
        <f t="shared" si="28"/>
        <v/>
      </c>
      <c r="CQ146" s="24" t="str">
        <f t="shared" si="29"/>
        <v/>
      </c>
      <c r="CR146" s="25" t="str">
        <f t="shared" si="30"/>
        <v/>
      </c>
      <c r="CS146" s="24" t="str">
        <f t="shared" si="31"/>
        <v/>
      </c>
      <c r="CT146" s="25" t="str">
        <f t="shared" si="32"/>
        <v/>
      </c>
      <c r="CU146" s="24" t="e">
        <f>IF(AND(#REF!="",#REF!="",#REF!="",#REF!=""),"",SUM(#REF!,#REF!,#REF!,#REF!,#REF!))</f>
        <v>#REF!</v>
      </c>
      <c r="CV146" s="25" t="str">
        <f t="shared" si="33"/>
        <v/>
      </c>
      <c r="CW146" s="22" t="e">
        <f>IF(AND(#REF!="",#REF!="",#REF!="",#REF!=""),"",SUM(#REF!,#REF!,#REF!,#REF!))</f>
        <v>#REF!</v>
      </c>
      <c r="CX146" s="22" t="str">
        <f t="shared" si="22"/>
        <v/>
      </c>
    </row>
    <row r="147" spans="1:102" ht="24.75" customHeight="1">
      <c r="A147" s="233">
        <v>141</v>
      </c>
      <c r="B147" s="234"/>
      <c r="C147" s="235"/>
      <c r="D147" s="236"/>
      <c r="E147" s="237"/>
      <c r="F147" s="238"/>
      <c r="G147" s="238"/>
      <c r="H147" s="239"/>
      <c r="I147" s="240"/>
      <c r="J147" s="241"/>
      <c r="K147" s="242"/>
      <c r="L147" s="11"/>
      <c r="M147" s="7"/>
      <c r="N147" s="7"/>
      <c r="O147" s="7"/>
      <c r="P147" s="30"/>
      <c r="Q147" s="32"/>
      <c r="R147" s="371"/>
      <c r="S147" s="476"/>
      <c r="T147" s="477"/>
      <c r="U147" s="477"/>
      <c r="V147" s="7"/>
      <c r="W147" s="34"/>
      <c r="X147" s="32"/>
      <c r="Y147" s="371"/>
      <c r="Z147" s="11"/>
      <c r="AA147" s="7"/>
      <c r="AB147" s="7"/>
      <c r="AC147" s="7"/>
      <c r="AD147" s="30"/>
      <c r="AE147" s="32"/>
      <c r="AF147" s="7"/>
      <c r="AG147" s="478"/>
      <c r="AH147" s="32"/>
      <c r="AI147" s="32"/>
      <c r="AJ147" s="32"/>
      <c r="AK147" s="32"/>
      <c r="AL147" s="32"/>
      <c r="AM147" s="62"/>
      <c r="AN147" s="11"/>
      <c r="AO147" s="7"/>
      <c r="AP147" s="7"/>
      <c r="AQ147" s="7"/>
      <c r="AR147" s="7"/>
      <c r="AS147" s="7"/>
      <c r="AT147" s="371"/>
      <c r="AU147" s="11"/>
      <c r="AV147" s="7"/>
      <c r="AW147" s="7"/>
      <c r="AX147" s="7"/>
      <c r="AY147" s="7"/>
      <c r="AZ147" s="7"/>
      <c r="BA147" s="371"/>
      <c r="BB147" s="11"/>
      <c r="BC147" s="7"/>
      <c r="BD147" s="7"/>
      <c r="BE147" s="7"/>
      <c r="BF147" s="7"/>
      <c r="BG147" s="478"/>
      <c r="BH147" s="11"/>
      <c r="BI147" s="7"/>
      <c r="BJ147" s="7"/>
      <c r="BK147" s="7"/>
      <c r="BL147" s="11"/>
      <c r="BM147" s="7"/>
      <c r="BN147" s="7"/>
      <c r="BO147" s="7"/>
      <c r="BP147" s="371"/>
      <c r="BQ147" s="11" t="s">
        <v>210</v>
      </c>
      <c r="BR147" s="62" t="s">
        <v>210</v>
      </c>
      <c r="BS147" s="1"/>
      <c r="BT147" s="1"/>
      <c r="BU147" s="1"/>
      <c r="BV147" s="1"/>
      <c r="BW147" s="1"/>
      <c r="CI147" s="14"/>
      <c r="CJ147" s="24" t="str">
        <f t="shared" si="23"/>
        <v/>
      </c>
      <c r="CK147" s="25" t="str">
        <f t="shared" si="24"/>
        <v/>
      </c>
      <c r="CL147" s="25" t="str">
        <f t="shared" si="25"/>
        <v/>
      </c>
      <c r="CM147" s="24" t="str">
        <f t="shared" si="26"/>
        <v/>
      </c>
      <c r="CN147" s="25" t="str">
        <f t="shared" si="27"/>
        <v/>
      </c>
      <c r="CO147" s="24" t="e">
        <f>IF(AND(#REF!="",#REF!="",#REF!="",#REF!=""),"",SUM(#REF!,#REF!,#REF!,#REF!,#REF!))</f>
        <v>#REF!</v>
      </c>
      <c r="CP147" s="25" t="str">
        <f t="shared" si="28"/>
        <v/>
      </c>
      <c r="CQ147" s="24" t="str">
        <f t="shared" si="29"/>
        <v/>
      </c>
      <c r="CR147" s="25" t="str">
        <f t="shared" si="30"/>
        <v/>
      </c>
      <c r="CS147" s="24" t="str">
        <f t="shared" si="31"/>
        <v/>
      </c>
      <c r="CT147" s="25" t="str">
        <f t="shared" si="32"/>
        <v/>
      </c>
      <c r="CU147" s="24" t="e">
        <f>IF(AND(#REF!="",#REF!="",#REF!="",#REF!=""),"",SUM(#REF!,#REF!,#REF!,#REF!,#REF!))</f>
        <v>#REF!</v>
      </c>
      <c r="CV147" s="25" t="str">
        <f t="shared" si="33"/>
        <v/>
      </c>
      <c r="CW147" s="22" t="e">
        <f>IF(AND(#REF!="",#REF!="",#REF!="",#REF!=""),"",SUM(#REF!,#REF!,#REF!,#REF!))</f>
        <v>#REF!</v>
      </c>
      <c r="CX147" s="22" t="str">
        <f t="shared" si="22"/>
        <v/>
      </c>
    </row>
    <row r="148" spans="1:102" ht="24.75" customHeight="1">
      <c r="A148" s="233">
        <v>142</v>
      </c>
      <c r="B148" s="234"/>
      <c r="C148" s="235"/>
      <c r="D148" s="236"/>
      <c r="E148" s="237"/>
      <c r="F148" s="238"/>
      <c r="G148" s="238"/>
      <c r="H148" s="239"/>
      <c r="I148" s="240"/>
      <c r="J148" s="241"/>
      <c r="K148" s="242"/>
      <c r="L148" s="11"/>
      <c r="M148" s="7"/>
      <c r="N148" s="7"/>
      <c r="O148" s="7"/>
      <c r="P148" s="30"/>
      <c r="Q148" s="32"/>
      <c r="R148" s="371"/>
      <c r="S148" s="476"/>
      <c r="T148" s="477"/>
      <c r="U148" s="477"/>
      <c r="V148" s="7"/>
      <c r="W148" s="34"/>
      <c r="X148" s="32"/>
      <c r="Y148" s="371"/>
      <c r="Z148" s="11"/>
      <c r="AA148" s="7"/>
      <c r="AB148" s="7"/>
      <c r="AC148" s="7"/>
      <c r="AD148" s="30"/>
      <c r="AE148" s="32"/>
      <c r="AF148" s="7"/>
      <c r="AG148" s="478"/>
      <c r="AH148" s="32"/>
      <c r="AI148" s="32"/>
      <c r="AJ148" s="32"/>
      <c r="AK148" s="32"/>
      <c r="AL148" s="32"/>
      <c r="AM148" s="62"/>
      <c r="AN148" s="11"/>
      <c r="AO148" s="7"/>
      <c r="AP148" s="7"/>
      <c r="AQ148" s="7"/>
      <c r="AR148" s="7"/>
      <c r="AS148" s="7"/>
      <c r="AT148" s="371"/>
      <c r="AU148" s="11"/>
      <c r="AV148" s="7"/>
      <c r="AW148" s="7"/>
      <c r="AX148" s="7"/>
      <c r="AY148" s="7"/>
      <c r="AZ148" s="7"/>
      <c r="BA148" s="371"/>
      <c r="BB148" s="11"/>
      <c r="BC148" s="7"/>
      <c r="BD148" s="7"/>
      <c r="BE148" s="7"/>
      <c r="BF148" s="7"/>
      <c r="BG148" s="478"/>
      <c r="BH148" s="11"/>
      <c r="BI148" s="7"/>
      <c r="BJ148" s="7"/>
      <c r="BK148" s="7"/>
      <c r="BL148" s="11"/>
      <c r="BM148" s="7"/>
      <c r="BN148" s="7"/>
      <c r="BO148" s="7"/>
      <c r="BP148" s="371"/>
      <c r="BQ148" s="11" t="s">
        <v>210</v>
      </c>
      <c r="BR148" s="62" t="s">
        <v>210</v>
      </c>
      <c r="BS148" s="1"/>
      <c r="BT148" s="1"/>
      <c r="BU148" s="1"/>
      <c r="BV148" s="1"/>
      <c r="BW148" s="1"/>
      <c r="CI148" s="14"/>
      <c r="CJ148" s="24" t="str">
        <f t="shared" si="23"/>
        <v/>
      </c>
      <c r="CK148" s="25" t="str">
        <f t="shared" si="24"/>
        <v/>
      </c>
      <c r="CL148" s="25" t="str">
        <f t="shared" si="25"/>
        <v/>
      </c>
      <c r="CM148" s="24" t="str">
        <f t="shared" si="26"/>
        <v/>
      </c>
      <c r="CN148" s="25" t="str">
        <f t="shared" si="27"/>
        <v/>
      </c>
      <c r="CO148" s="24" t="e">
        <f>IF(AND(#REF!="",#REF!="",#REF!="",#REF!=""),"",SUM(#REF!,#REF!,#REF!,#REF!,#REF!))</f>
        <v>#REF!</v>
      </c>
      <c r="CP148" s="25" t="str">
        <f t="shared" si="28"/>
        <v/>
      </c>
      <c r="CQ148" s="24" t="str">
        <f t="shared" si="29"/>
        <v/>
      </c>
      <c r="CR148" s="25" t="str">
        <f t="shared" si="30"/>
        <v/>
      </c>
      <c r="CS148" s="24" t="str">
        <f t="shared" si="31"/>
        <v/>
      </c>
      <c r="CT148" s="25" t="str">
        <f t="shared" si="32"/>
        <v/>
      </c>
      <c r="CU148" s="24" t="e">
        <f>IF(AND(#REF!="",#REF!="",#REF!="",#REF!=""),"",SUM(#REF!,#REF!,#REF!,#REF!,#REF!))</f>
        <v>#REF!</v>
      </c>
      <c r="CV148" s="25" t="str">
        <f t="shared" si="33"/>
        <v/>
      </c>
      <c r="CW148" s="22" t="e">
        <f>IF(AND(#REF!="",#REF!="",#REF!="",#REF!=""),"",SUM(#REF!,#REF!,#REF!,#REF!))</f>
        <v>#REF!</v>
      </c>
      <c r="CX148" s="22" t="str">
        <f t="shared" si="22"/>
        <v/>
      </c>
    </row>
    <row r="149" spans="1:102" ht="24.75" customHeight="1">
      <c r="A149" s="233">
        <v>143</v>
      </c>
      <c r="B149" s="234"/>
      <c r="C149" s="235"/>
      <c r="D149" s="236"/>
      <c r="E149" s="237"/>
      <c r="F149" s="238"/>
      <c r="G149" s="238"/>
      <c r="H149" s="239"/>
      <c r="I149" s="240"/>
      <c r="J149" s="241"/>
      <c r="K149" s="242"/>
      <c r="L149" s="11"/>
      <c r="M149" s="7"/>
      <c r="N149" s="7"/>
      <c r="O149" s="7"/>
      <c r="P149" s="30"/>
      <c r="Q149" s="32"/>
      <c r="R149" s="371"/>
      <c r="S149" s="476"/>
      <c r="T149" s="477"/>
      <c r="U149" s="477"/>
      <c r="V149" s="7"/>
      <c r="W149" s="34"/>
      <c r="X149" s="32"/>
      <c r="Y149" s="371"/>
      <c r="Z149" s="11"/>
      <c r="AA149" s="7"/>
      <c r="AB149" s="7"/>
      <c r="AC149" s="7"/>
      <c r="AD149" s="30"/>
      <c r="AE149" s="32"/>
      <c r="AF149" s="7"/>
      <c r="AG149" s="478"/>
      <c r="AH149" s="32"/>
      <c r="AI149" s="32"/>
      <c r="AJ149" s="32"/>
      <c r="AK149" s="32"/>
      <c r="AL149" s="32"/>
      <c r="AM149" s="62"/>
      <c r="AN149" s="11"/>
      <c r="AO149" s="7"/>
      <c r="AP149" s="7"/>
      <c r="AQ149" s="7"/>
      <c r="AR149" s="7"/>
      <c r="AS149" s="7"/>
      <c r="AT149" s="371"/>
      <c r="AU149" s="11"/>
      <c r="AV149" s="7"/>
      <c r="AW149" s="7"/>
      <c r="AX149" s="7"/>
      <c r="AY149" s="7"/>
      <c r="AZ149" s="7"/>
      <c r="BA149" s="371"/>
      <c r="BB149" s="11"/>
      <c r="BC149" s="7"/>
      <c r="BD149" s="7"/>
      <c r="BE149" s="7"/>
      <c r="BF149" s="7"/>
      <c r="BG149" s="478"/>
      <c r="BH149" s="11"/>
      <c r="BI149" s="7"/>
      <c r="BJ149" s="7"/>
      <c r="BK149" s="7"/>
      <c r="BL149" s="11"/>
      <c r="BM149" s="7"/>
      <c r="BN149" s="7"/>
      <c r="BO149" s="7"/>
      <c r="BP149" s="371"/>
      <c r="BQ149" s="11" t="s">
        <v>210</v>
      </c>
      <c r="BR149" s="62" t="s">
        <v>210</v>
      </c>
      <c r="BS149" s="1"/>
      <c r="BT149" s="1"/>
      <c r="BU149" s="1"/>
      <c r="BV149" s="1"/>
      <c r="BW149" s="1"/>
      <c r="CI149" s="14"/>
      <c r="CJ149" s="24" t="str">
        <f t="shared" si="23"/>
        <v/>
      </c>
      <c r="CK149" s="25" t="str">
        <f t="shared" si="24"/>
        <v/>
      </c>
      <c r="CL149" s="25" t="str">
        <f t="shared" si="25"/>
        <v/>
      </c>
      <c r="CM149" s="24" t="str">
        <f t="shared" si="26"/>
        <v/>
      </c>
      <c r="CN149" s="25" t="str">
        <f t="shared" si="27"/>
        <v/>
      </c>
      <c r="CO149" s="24" t="e">
        <f>IF(AND(#REF!="",#REF!="",#REF!="",#REF!=""),"",SUM(#REF!,#REF!,#REF!,#REF!,#REF!))</f>
        <v>#REF!</v>
      </c>
      <c r="CP149" s="25" t="str">
        <f t="shared" si="28"/>
        <v/>
      </c>
      <c r="CQ149" s="24" t="str">
        <f t="shared" si="29"/>
        <v/>
      </c>
      <c r="CR149" s="25" t="str">
        <f t="shared" si="30"/>
        <v/>
      </c>
      <c r="CS149" s="24" t="str">
        <f t="shared" si="31"/>
        <v/>
      </c>
      <c r="CT149" s="25" t="str">
        <f t="shared" si="32"/>
        <v/>
      </c>
      <c r="CU149" s="24" t="e">
        <f>IF(AND(#REF!="",#REF!="",#REF!="",#REF!=""),"",SUM(#REF!,#REF!,#REF!,#REF!,#REF!))</f>
        <v>#REF!</v>
      </c>
      <c r="CV149" s="25" t="str">
        <f t="shared" si="33"/>
        <v/>
      </c>
      <c r="CW149" s="22" t="e">
        <f>IF(AND(#REF!="",#REF!="",#REF!="",#REF!=""),"",SUM(#REF!,#REF!,#REF!,#REF!))</f>
        <v>#REF!</v>
      </c>
      <c r="CX149" s="22" t="str">
        <f t="shared" si="22"/>
        <v/>
      </c>
    </row>
    <row r="150" spans="1:102" ht="24.75" customHeight="1">
      <c r="A150" s="233">
        <v>144</v>
      </c>
      <c r="B150" s="234"/>
      <c r="C150" s="235"/>
      <c r="D150" s="236"/>
      <c r="E150" s="237"/>
      <c r="F150" s="238"/>
      <c r="G150" s="238"/>
      <c r="H150" s="239"/>
      <c r="I150" s="240"/>
      <c r="J150" s="241"/>
      <c r="K150" s="242"/>
      <c r="L150" s="11"/>
      <c r="M150" s="7"/>
      <c r="N150" s="7"/>
      <c r="O150" s="7"/>
      <c r="P150" s="30"/>
      <c r="Q150" s="32"/>
      <c r="R150" s="371"/>
      <c r="S150" s="476"/>
      <c r="T150" s="477"/>
      <c r="U150" s="477"/>
      <c r="V150" s="7"/>
      <c r="W150" s="34"/>
      <c r="X150" s="32"/>
      <c r="Y150" s="371"/>
      <c r="Z150" s="11"/>
      <c r="AA150" s="7"/>
      <c r="AB150" s="7"/>
      <c r="AC150" s="7"/>
      <c r="AD150" s="30"/>
      <c r="AE150" s="32"/>
      <c r="AF150" s="7"/>
      <c r="AG150" s="478"/>
      <c r="AH150" s="32"/>
      <c r="AI150" s="32"/>
      <c r="AJ150" s="32"/>
      <c r="AK150" s="32"/>
      <c r="AL150" s="32"/>
      <c r="AM150" s="62"/>
      <c r="AN150" s="11"/>
      <c r="AO150" s="7"/>
      <c r="AP150" s="7"/>
      <c r="AQ150" s="7"/>
      <c r="AR150" s="7"/>
      <c r="AS150" s="7"/>
      <c r="AT150" s="371"/>
      <c r="AU150" s="11"/>
      <c r="AV150" s="7"/>
      <c r="AW150" s="7"/>
      <c r="AX150" s="7"/>
      <c r="AY150" s="7"/>
      <c r="AZ150" s="7"/>
      <c r="BA150" s="371"/>
      <c r="BB150" s="11"/>
      <c r="BC150" s="7"/>
      <c r="BD150" s="7"/>
      <c r="BE150" s="7"/>
      <c r="BF150" s="7"/>
      <c r="BG150" s="478"/>
      <c r="BH150" s="11"/>
      <c r="BI150" s="7"/>
      <c r="BJ150" s="7"/>
      <c r="BK150" s="7"/>
      <c r="BL150" s="11"/>
      <c r="BM150" s="7"/>
      <c r="BN150" s="7"/>
      <c r="BO150" s="7"/>
      <c r="BP150" s="371"/>
      <c r="BQ150" s="11" t="s">
        <v>210</v>
      </c>
      <c r="BR150" s="62" t="s">
        <v>210</v>
      </c>
      <c r="BS150" s="1"/>
      <c r="BT150" s="1"/>
      <c r="BU150" s="1"/>
      <c r="BV150" s="1"/>
      <c r="BW150" s="1"/>
      <c r="CI150" s="14"/>
      <c r="CJ150" s="24" t="str">
        <f t="shared" si="23"/>
        <v/>
      </c>
      <c r="CK150" s="25" t="str">
        <f t="shared" si="24"/>
        <v/>
      </c>
      <c r="CL150" s="25" t="str">
        <f t="shared" si="25"/>
        <v/>
      </c>
      <c r="CM150" s="24" t="str">
        <f t="shared" si="26"/>
        <v/>
      </c>
      <c r="CN150" s="25" t="str">
        <f t="shared" si="27"/>
        <v/>
      </c>
      <c r="CO150" s="24" t="e">
        <f>IF(AND(#REF!="",#REF!="",#REF!="",#REF!=""),"",SUM(#REF!,#REF!,#REF!,#REF!,#REF!))</f>
        <v>#REF!</v>
      </c>
      <c r="CP150" s="25" t="str">
        <f t="shared" si="28"/>
        <v/>
      </c>
      <c r="CQ150" s="24" t="str">
        <f t="shared" si="29"/>
        <v/>
      </c>
      <c r="CR150" s="25" t="str">
        <f t="shared" si="30"/>
        <v/>
      </c>
      <c r="CS150" s="24" t="str">
        <f t="shared" si="31"/>
        <v/>
      </c>
      <c r="CT150" s="25" t="str">
        <f t="shared" si="32"/>
        <v/>
      </c>
      <c r="CU150" s="24" t="e">
        <f>IF(AND(#REF!="",#REF!="",#REF!="",#REF!=""),"",SUM(#REF!,#REF!,#REF!,#REF!,#REF!))</f>
        <v>#REF!</v>
      </c>
      <c r="CV150" s="25" t="str">
        <f t="shared" si="33"/>
        <v/>
      </c>
      <c r="CW150" s="22" t="e">
        <f>IF(AND(#REF!="",#REF!="",#REF!="",#REF!=""),"",SUM(#REF!,#REF!,#REF!,#REF!))</f>
        <v>#REF!</v>
      </c>
      <c r="CX150" s="22" t="str">
        <f t="shared" si="22"/>
        <v/>
      </c>
    </row>
    <row r="151" spans="1:102" ht="24.75" customHeight="1">
      <c r="A151" s="233">
        <v>145</v>
      </c>
      <c r="B151" s="234"/>
      <c r="C151" s="235"/>
      <c r="D151" s="236"/>
      <c r="E151" s="237"/>
      <c r="F151" s="238"/>
      <c r="G151" s="238"/>
      <c r="H151" s="239"/>
      <c r="I151" s="240"/>
      <c r="J151" s="241"/>
      <c r="K151" s="242"/>
      <c r="L151" s="11"/>
      <c r="M151" s="7"/>
      <c r="N151" s="7"/>
      <c r="O151" s="7"/>
      <c r="P151" s="30"/>
      <c r="Q151" s="32"/>
      <c r="R151" s="371"/>
      <c r="S151" s="476"/>
      <c r="T151" s="477"/>
      <c r="U151" s="477"/>
      <c r="V151" s="7"/>
      <c r="W151" s="34"/>
      <c r="X151" s="32"/>
      <c r="Y151" s="371"/>
      <c r="Z151" s="11"/>
      <c r="AA151" s="7"/>
      <c r="AB151" s="7"/>
      <c r="AC151" s="7"/>
      <c r="AD151" s="30"/>
      <c r="AE151" s="32"/>
      <c r="AF151" s="7"/>
      <c r="AG151" s="478"/>
      <c r="AH151" s="32"/>
      <c r="AI151" s="32"/>
      <c r="AJ151" s="32"/>
      <c r="AK151" s="32"/>
      <c r="AL151" s="32"/>
      <c r="AM151" s="62"/>
      <c r="AN151" s="11"/>
      <c r="AO151" s="7"/>
      <c r="AP151" s="7"/>
      <c r="AQ151" s="7"/>
      <c r="AR151" s="7"/>
      <c r="AS151" s="7"/>
      <c r="AT151" s="371"/>
      <c r="AU151" s="11"/>
      <c r="AV151" s="7"/>
      <c r="AW151" s="7"/>
      <c r="AX151" s="7"/>
      <c r="AY151" s="7"/>
      <c r="AZ151" s="7"/>
      <c r="BA151" s="371"/>
      <c r="BB151" s="11"/>
      <c r="BC151" s="7"/>
      <c r="BD151" s="7"/>
      <c r="BE151" s="7"/>
      <c r="BF151" s="7"/>
      <c r="BG151" s="478"/>
      <c r="BH151" s="11"/>
      <c r="BI151" s="7"/>
      <c r="BJ151" s="7"/>
      <c r="BK151" s="7"/>
      <c r="BL151" s="11"/>
      <c r="BM151" s="7"/>
      <c r="BN151" s="7"/>
      <c r="BO151" s="7"/>
      <c r="BP151" s="371"/>
      <c r="BQ151" s="11" t="s">
        <v>210</v>
      </c>
      <c r="BR151" s="62" t="s">
        <v>210</v>
      </c>
      <c r="BS151" s="1"/>
      <c r="BT151" s="1"/>
      <c r="BU151" s="1"/>
      <c r="BV151" s="1"/>
      <c r="BW151" s="1"/>
      <c r="CI151" s="14"/>
      <c r="CJ151" s="24" t="str">
        <f t="shared" si="23"/>
        <v/>
      </c>
      <c r="CK151" s="25" t="str">
        <f t="shared" si="24"/>
        <v/>
      </c>
      <c r="CL151" s="25" t="str">
        <f t="shared" si="25"/>
        <v/>
      </c>
      <c r="CM151" s="24" t="str">
        <f t="shared" si="26"/>
        <v/>
      </c>
      <c r="CN151" s="25" t="str">
        <f t="shared" si="27"/>
        <v/>
      </c>
      <c r="CO151" s="24" t="e">
        <f>IF(AND(#REF!="",#REF!="",#REF!="",#REF!=""),"",SUM(#REF!,#REF!,#REF!,#REF!,#REF!))</f>
        <v>#REF!</v>
      </c>
      <c r="CP151" s="25" t="str">
        <f t="shared" si="28"/>
        <v/>
      </c>
      <c r="CQ151" s="24" t="str">
        <f t="shared" si="29"/>
        <v/>
      </c>
      <c r="CR151" s="25" t="str">
        <f t="shared" si="30"/>
        <v/>
      </c>
      <c r="CS151" s="24" t="str">
        <f t="shared" si="31"/>
        <v/>
      </c>
      <c r="CT151" s="25" t="str">
        <f t="shared" si="32"/>
        <v/>
      </c>
      <c r="CU151" s="24" t="e">
        <f>IF(AND(#REF!="",#REF!="",#REF!="",#REF!=""),"",SUM(#REF!,#REF!,#REF!,#REF!,#REF!))</f>
        <v>#REF!</v>
      </c>
      <c r="CV151" s="25" t="str">
        <f t="shared" si="33"/>
        <v/>
      </c>
      <c r="CW151" s="22" t="e">
        <f>IF(AND(#REF!="",#REF!="",#REF!="",#REF!=""),"",SUM(#REF!,#REF!,#REF!,#REF!))</f>
        <v>#REF!</v>
      </c>
      <c r="CX151" s="22" t="str">
        <f t="shared" si="22"/>
        <v/>
      </c>
    </row>
    <row r="152" spans="1:102" ht="24.75" customHeight="1">
      <c r="A152" s="233">
        <v>146</v>
      </c>
      <c r="B152" s="234"/>
      <c r="C152" s="235"/>
      <c r="D152" s="236"/>
      <c r="E152" s="237"/>
      <c r="F152" s="238"/>
      <c r="G152" s="238"/>
      <c r="H152" s="239"/>
      <c r="I152" s="240"/>
      <c r="J152" s="241"/>
      <c r="K152" s="242"/>
      <c r="L152" s="11"/>
      <c r="M152" s="7"/>
      <c r="N152" s="7"/>
      <c r="O152" s="7"/>
      <c r="P152" s="30"/>
      <c r="Q152" s="32"/>
      <c r="R152" s="371"/>
      <c r="S152" s="476"/>
      <c r="T152" s="477"/>
      <c r="U152" s="477"/>
      <c r="V152" s="7"/>
      <c r="W152" s="34"/>
      <c r="X152" s="32"/>
      <c r="Y152" s="371"/>
      <c r="Z152" s="11"/>
      <c r="AA152" s="7"/>
      <c r="AB152" s="7"/>
      <c r="AC152" s="7"/>
      <c r="AD152" s="30"/>
      <c r="AE152" s="32"/>
      <c r="AF152" s="7"/>
      <c r="AG152" s="478"/>
      <c r="AH152" s="32"/>
      <c r="AI152" s="32"/>
      <c r="AJ152" s="32"/>
      <c r="AK152" s="32"/>
      <c r="AL152" s="32"/>
      <c r="AM152" s="62"/>
      <c r="AN152" s="11"/>
      <c r="AO152" s="7"/>
      <c r="AP152" s="7"/>
      <c r="AQ152" s="7"/>
      <c r="AR152" s="7"/>
      <c r="AS152" s="7"/>
      <c r="AT152" s="371"/>
      <c r="AU152" s="11"/>
      <c r="AV152" s="7"/>
      <c r="AW152" s="7"/>
      <c r="AX152" s="7"/>
      <c r="AY152" s="7"/>
      <c r="AZ152" s="7"/>
      <c r="BA152" s="371"/>
      <c r="BB152" s="11"/>
      <c r="BC152" s="7"/>
      <c r="BD152" s="7"/>
      <c r="BE152" s="7"/>
      <c r="BF152" s="7"/>
      <c r="BG152" s="478"/>
      <c r="BH152" s="11"/>
      <c r="BI152" s="7"/>
      <c r="BJ152" s="7"/>
      <c r="BK152" s="7"/>
      <c r="BL152" s="11"/>
      <c r="BM152" s="7"/>
      <c r="BN152" s="7"/>
      <c r="BO152" s="7"/>
      <c r="BP152" s="371"/>
      <c r="BQ152" s="11" t="s">
        <v>210</v>
      </c>
      <c r="BR152" s="62" t="s">
        <v>210</v>
      </c>
      <c r="BS152" s="1"/>
      <c r="BT152" s="1"/>
      <c r="BU152" s="1"/>
      <c r="BV152" s="1"/>
      <c r="BW152" s="1"/>
      <c r="CI152" s="14"/>
      <c r="CJ152" s="24" t="str">
        <f t="shared" si="23"/>
        <v/>
      </c>
      <c r="CK152" s="25" t="str">
        <f t="shared" si="24"/>
        <v/>
      </c>
      <c r="CL152" s="25" t="str">
        <f t="shared" si="25"/>
        <v/>
      </c>
      <c r="CM152" s="24" t="str">
        <f t="shared" si="26"/>
        <v/>
      </c>
      <c r="CN152" s="25" t="str">
        <f t="shared" si="27"/>
        <v/>
      </c>
      <c r="CO152" s="24" t="e">
        <f>IF(AND(#REF!="",#REF!="",#REF!="",#REF!=""),"",SUM(#REF!,#REF!,#REF!,#REF!,#REF!))</f>
        <v>#REF!</v>
      </c>
      <c r="CP152" s="25" t="str">
        <f t="shared" si="28"/>
        <v/>
      </c>
      <c r="CQ152" s="24" t="str">
        <f t="shared" si="29"/>
        <v/>
      </c>
      <c r="CR152" s="25" t="str">
        <f t="shared" si="30"/>
        <v/>
      </c>
      <c r="CS152" s="24" t="str">
        <f t="shared" si="31"/>
        <v/>
      </c>
      <c r="CT152" s="25" t="str">
        <f t="shared" si="32"/>
        <v/>
      </c>
      <c r="CU152" s="24" t="e">
        <f>IF(AND(#REF!="",#REF!="",#REF!="",#REF!=""),"",SUM(#REF!,#REF!,#REF!,#REF!,#REF!))</f>
        <v>#REF!</v>
      </c>
      <c r="CV152" s="25" t="str">
        <f t="shared" si="33"/>
        <v/>
      </c>
      <c r="CW152" s="22" t="e">
        <f>IF(AND(#REF!="",#REF!="",#REF!="",#REF!=""),"",SUM(#REF!,#REF!,#REF!,#REF!))</f>
        <v>#REF!</v>
      </c>
      <c r="CX152" s="22" t="str">
        <f t="shared" si="22"/>
        <v/>
      </c>
    </row>
    <row r="153" spans="1:102" ht="24.75" customHeight="1">
      <c r="A153" s="233">
        <v>147</v>
      </c>
      <c r="B153" s="234"/>
      <c r="C153" s="235"/>
      <c r="D153" s="236"/>
      <c r="E153" s="237"/>
      <c r="F153" s="238"/>
      <c r="G153" s="238"/>
      <c r="H153" s="239"/>
      <c r="I153" s="240"/>
      <c r="J153" s="241"/>
      <c r="K153" s="242"/>
      <c r="L153" s="11"/>
      <c r="M153" s="7"/>
      <c r="N153" s="7"/>
      <c r="O153" s="7"/>
      <c r="P153" s="30"/>
      <c r="Q153" s="32"/>
      <c r="R153" s="371"/>
      <c r="S153" s="476"/>
      <c r="T153" s="477"/>
      <c r="U153" s="477"/>
      <c r="V153" s="7"/>
      <c r="W153" s="34"/>
      <c r="X153" s="32"/>
      <c r="Y153" s="371"/>
      <c r="Z153" s="11"/>
      <c r="AA153" s="7"/>
      <c r="AB153" s="7"/>
      <c r="AC153" s="7"/>
      <c r="AD153" s="30"/>
      <c r="AE153" s="32"/>
      <c r="AF153" s="7"/>
      <c r="AG153" s="478"/>
      <c r="AH153" s="32"/>
      <c r="AI153" s="32"/>
      <c r="AJ153" s="32"/>
      <c r="AK153" s="32"/>
      <c r="AL153" s="32"/>
      <c r="AM153" s="62"/>
      <c r="AN153" s="11"/>
      <c r="AO153" s="7"/>
      <c r="AP153" s="7"/>
      <c r="AQ153" s="7"/>
      <c r="AR153" s="7"/>
      <c r="AS153" s="7"/>
      <c r="AT153" s="371"/>
      <c r="AU153" s="11"/>
      <c r="AV153" s="7"/>
      <c r="AW153" s="7"/>
      <c r="AX153" s="7"/>
      <c r="AY153" s="7"/>
      <c r="AZ153" s="7"/>
      <c r="BA153" s="371"/>
      <c r="BB153" s="11"/>
      <c r="BC153" s="7"/>
      <c r="BD153" s="7"/>
      <c r="BE153" s="7"/>
      <c r="BF153" s="7"/>
      <c r="BG153" s="478"/>
      <c r="BH153" s="11"/>
      <c r="BI153" s="7"/>
      <c r="BJ153" s="7"/>
      <c r="BK153" s="7"/>
      <c r="BL153" s="11"/>
      <c r="BM153" s="7"/>
      <c r="BN153" s="7"/>
      <c r="BO153" s="7"/>
      <c r="BP153" s="371"/>
      <c r="BQ153" s="11" t="s">
        <v>210</v>
      </c>
      <c r="BR153" s="62" t="s">
        <v>210</v>
      </c>
      <c r="BS153" s="1"/>
      <c r="BT153" s="1"/>
      <c r="BU153" s="1"/>
      <c r="BV153" s="1"/>
      <c r="BW153" s="1"/>
      <c r="CI153" s="14"/>
      <c r="CJ153" s="24" t="str">
        <f t="shared" si="23"/>
        <v/>
      </c>
      <c r="CK153" s="25" t="str">
        <f t="shared" si="24"/>
        <v/>
      </c>
      <c r="CL153" s="25" t="str">
        <f t="shared" si="25"/>
        <v/>
      </c>
      <c r="CM153" s="24" t="str">
        <f t="shared" si="26"/>
        <v/>
      </c>
      <c r="CN153" s="25" t="str">
        <f t="shared" si="27"/>
        <v/>
      </c>
      <c r="CO153" s="24" t="e">
        <f>IF(AND(#REF!="",#REF!="",#REF!="",#REF!=""),"",SUM(#REF!,#REF!,#REF!,#REF!,#REF!))</f>
        <v>#REF!</v>
      </c>
      <c r="CP153" s="25" t="str">
        <f t="shared" si="28"/>
        <v/>
      </c>
      <c r="CQ153" s="24" t="str">
        <f t="shared" si="29"/>
        <v/>
      </c>
      <c r="CR153" s="25" t="str">
        <f t="shared" si="30"/>
        <v/>
      </c>
      <c r="CS153" s="24" t="str">
        <f t="shared" si="31"/>
        <v/>
      </c>
      <c r="CT153" s="25" t="str">
        <f t="shared" si="32"/>
        <v/>
      </c>
      <c r="CU153" s="24" t="e">
        <f>IF(AND(#REF!="",#REF!="",#REF!="",#REF!=""),"",SUM(#REF!,#REF!,#REF!,#REF!,#REF!))</f>
        <v>#REF!</v>
      </c>
      <c r="CV153" s="25" t="str">
        <f t="shared" si="33"/>
        <v/>
      </c>
      <c r="CW153" s="22" t="e">
        <f>IF(AND(#REF!="",#REF!="",#REF!="",#REF!=""),"",SUM(#REF!,#REF!,#REF!,#REF!))</f>
        <v>#REF!</v>
      </c>
      <c r="CX153" s="22" t="str">
        <f t="shared" si="22"/>
        <v/>
      </c>
    </row>
    <row r="154" spans="1:102" ht="24.75" customHeight="1">
      <c r="A154" s="233">
        <v>148</v>
      </c>
      <c r="B154" s="234"/>
      <c r="C154" s="235"/>
      <c r="D154" s="236"/>
      <c r="E154" s="237"/>
      <c r="F154" s="238"/>
      <c r="G154" s="238"/>
      <c r="H154" s="239"/>
      <c r="I154" s="240"/>
      <c r="J154" s="241"/>
      <c r="K154" s="242"/>
      <c r="L154" s="11"/>
      <c r="M154" s="7"/>
      <c r="N154" s="7"/>
      <c r="O154" s="7"/>
      <c r="P154" s="30"/>
      <c r="Q154" s="32"/>
      <c r="R154" s="371"/>
      <c r="S154" s="476"/>
      <c r="T154" s="477"/>
      <c r="U154" s="477"/>
      <c r="V154" s="7"/>
      <c r="W154" s="34"/>
      <c r="X154" s="32"/>
      <c r="Y154" s="371"/>
      <c r="Z154" s="11"/>
      <c r="AA154" s="7"/>
      <c r="AB154" s="7"/>
      <c r="AC154" s="7"/>
      <c r="AD154" s="30"/>
      <c r="AE154" s="32"/>
      <c r="AF154" s="7"/>
      <c r="AG154" s="478"/>
      <c r="AH154" s="32"/>
      <c r="AI154" s="32"/>
      <c r="AJ154" s="32"/>
      <c r="AK154" s="32"/>
      <c r="AL154" s="32"/>
      <c r="AM154" s="62"/>
      <c r="AN154" s="11"/>
      <c r="AO154" s="7"/>
      <c r="AP154" s="7"/>
      <c r="AQ154" s="7"/>
      <c r="AR154" s="7"/>
      <c r="AS154" s="7"/>
      <c r="AT154" s="371"/>
      <c r="AU154" s="11"/>
      <c r="AV154" s="7"/>
      <c r="AW154" s="7"/>
      <c r="AX154" s="7"/>
      <c r="AY154" s="7"/>
      <c r="AZ154" s="7"/>
      <c r="BA154" s="371"/>
      <c r="BB154" s="11"/>
      <c r="BC154" s="7"/>
      <c r="BD154" s="7"/>
      <c r="BE154" s="7"/>
      <c r="BF154" s="7"/>
      <c r="BG154" s="478"/>
      <c r="BH154" s="11"/>
      <c r="BI154" s="7"/>
      <c r="BJ154" s="7"/>
      <c r="BK154" s="7"/>
      <c r="BL154" s="11"/>
      <c r="BM154" s="7"/>
      <c r="BN154" s="7"/>
      <c r="BO154" s="7"/>
      <c r="BP154" s="371"/>
      <c r="BQ154" s="11" t="s">
        <v>210</v>
      </c>
      <c r="BR154" s="62" t="s">
        <v>210</v>
      </c>
      <c r="BS154" s="1"/>
      <c r="BT154" s="1"/>
      <c r="BU154" s="1"/>
      <c r="BV154" s="1"/>
      <c r="BW154" s="1"/>
      <c r="CI154" s="14"/>
      <c r="CJ154" s="24" t="str">
        <f t="shared" si="23"/>
        <v/>
      </c>
      <c r="CK154" s="25" t="str">
        <f t="shared" si="24"/>
        <v/>
      </c>
      <c r="CL154" s="25" t="str">
        <f t="shared" si="25"/>
        <v/>
      </c>
      <c r="CM154" s="24" t="str">
        <f t="shared" si="26"/>
        <v/>
      </c>
      <c r="CN154" s="25" t="str">
        <f t="shared" si="27"/>
        <v/>
      </c>
      <c r="CO154" s="24" t="e">
        <f>IF(AND(#REF!="",#REF!="",#REF!="",#REF!=""),"",SUM(#REF!,#REF!,#REF!,#REF!,#REF!))</f>
        <v>#REF!</v>
      </c>
      <c r="CP154" s="25" t="str">
        <f t="shared" si="28"/>
        <v/>
      </c>
      <c r="CQ154" s="24" t="str">
        <f t="shared" si="29"/>
        <v/>
      </c>
      <c r="CR154" s="25" t="str">
        <f t="shared" si="30"/>
        <v/>
      </c>
      <c r="CS154" s="24" t="str">
        <f t="shared" si="31"/>
        <v/>
      </c>
      <c r="CT154" s="25" t="str">
        <f t="shared" si="32"/>
        <v/>
      </c>
      <c r="CU154" s="24" t="e">
        <f>IF(AND(#REF!="",#REF!="",#REF!="",#REF!=""),"",SUM(#REF!,#REF!,#REF!,#REF!,#REF!))</f>
        <v>#REF!</v>
      </c>
      <c r="CV154" s="25" t="str">
        <f t="shared" si="33"/>
        <v/>
      </c>
      <c r="CW154" s="22" t="e">
        <f>IF(AND(#REF!="",#REF!="",#REF!="",#REF!=""),"",SUM(#REF!,#REF!,#REF!,#REF!))</f>
        <v>#REF!</v>
      </c>
      <c r="CX154" s="22" t="str">
        <f t="shared" si="22"/>
        <v/>
      </c>
    </row>
    <row r="155" spans="1:102" ht="24.75" customHeight="1">
      <c r="A155" s="233">
        <v>149</v>
      </c>
      <c r="B155" s="234"/>
      <c r="C155" s="235"/>
      <c r="D155" s="236"/>
      <c r="E155" s="237"/>
      <c r="F155" s="238"/>
      <c r="G155" s="238"/>
      <c r="H155" s="239"/>
      <c r="I155" s="240"/>
      <c r="J155" s="241"/>
      <c r="K155" s="242"/>
      <c r="L155" s="11"/>
      <c r="M155" s="7"/>
      <c r="N155" s="7"/>
      <c r="O155" s="7"/>
      <c r="P155" s="30"/>
      <c r="Q155" s="32"/>
      <c r="R155" s="371"/>
      <c r="S155" s="476"/>
      <c r="T155" s="477"/>
      <c r="U155" s="477"/>
      <c r="V155" s="7"/>
      <c r="W155" s="34"/>
      <c r="X155" s="32"/>
      <c r="Y155" s="371"/>
      <c r="Z155" s="11"/>
      <c r="AA155" s="7"/>
      <c r="AB155" s="7"/>
      <c r="AC155" s="7"/>
      <c r="AD155" s="30"/>
      <c r="AE155" s="32"/>
      <c r="AF155" s="7"/>
      <c r="AG155" s="478"/>
      <c r="AH155" s="32"/>
      <c r="AI155" s="32"/>
      <c r="AJ155" s="32"/>
      <c r="AK155" s="32"/>
      <c r="AL155" s="32"/>
      <c r="AM155" s="62"/>
      <c r="AN155" s="11"/>
      <c r="AO155" s="7"/>
      <c r="AP155" s="7"/>
      <c r="AQ155" s="7"/>
      <c r="AR155" s="7"/>
      <c r="AS155" s="7"/>
      <c r="AT155" s="371"/>
      <c r="AU155" s="11"/>
      <c r="AV155" s="7"/>
      <c r="AW155" s="7"/>
      <c r="AX155" s="7"/>
      <c r="AY155" s="7"/>
      <c r="AZ155" s="7"/>
      <c r="BA155" s="371"/>
      <c r="BB155" s="11"/>
      <c r="BC155" s="7"/>
      <c r="BD155" s="7"/>
      <c r="BE155" s="7"/>
      <c r="BF155" s="7"/>
      <c r="BG155" s="478"/>
      <c r="BH155" s="11"/>
      <c r="BI155" s="7"/>
      <c r="BJ155" s="7"/>
      <c r="BK155" s="7"/>
      <c r="BL155" s="11"/>
      <c r="BM155" s="7"/>
      <c r="BN155" s="7"/>
      <c r="BO155" s="7"/>
      <c r="BP155" s="371"/>
      <c r="BQ155" s="11" t="s">
        <v>210</v>
      </c>
      <c r="BR155" s="62" t="s">
        <v>210</v>
      </c>
      <c r="BS155" s="1"/>
      <c r="BT155" s="1"/>
      <c r="BU155" s="1"/>
      <c r="BV155" s="1"/>
      <c r="BW155" s="1"/>
      <c r="CI155" s="14"/>
      <c r="CJ155" s="24" t="str">
        <f t="shared" si="23"/>
        <v/>
      </c>
      <c r="CK155" s="25" t="str">
        <f t="shared" si="24"/>
        <v/>
      </c>
      <c r="CL155" s="25" t="str">
        <f t="shared" si="25"/>
        <v/>
      </c>
      <c r="CM155" s="24" t="str">
        <f t="shared" si="26"/>
        <v/>
      </c>
      <c r="CN155" s="25" t="str">
        <f t="shared" si="27"/>
        <v/>
      </c>
      <c r="CO155" s="24" t="e">
        <f>IF(AND(#REF!="",#REF!="",#REF!="",#REF!=""),"",SUM(#REF!,#REF!,#REF!,#REF!,#REF!))</f>
        <v>#REF!</v>
      </c>
      <c r="CP155" s="25" t="str">
        <f t="shared" si="28"/>
        <v/>
      </c>
      <c r="CQ155" s="24" t="str">
        <f t="shared" si="29"/>
        <v/>
      </c>
      <c r="CR155" s="25" t="str">
        <f t="shared" si="30"/>
        <v/>
      </c>
      <c r="CS155" s="24" t="str">
        <f t="shared" si="31"/>
        <v/>
      </c>
      <c r="CT155" s="25" t="str">
        <f t="shared" si="32"/>
        <v/>
      </c>
      <c r="CU155" s="24" t="e">
        <f>IF(AND(#REF!="",#REF!="",#REF!="",#REF!=""),"",SUM(#REF!,#REF!,#REF!,#REF!,#REF!))</f>
        <v>#REF!</v>
      </c>
      <c r="CV155" s="25" t="str">
        <f t="shared" si="33"/>
        <v/>
      </c>
      <c r="CW155" s="22" t="e">
        <f>IF(AND(#REF!="",#REF!="",#REF!="",#REF!=""),"",SUM(#REF!,#REF!,#REF!,#REF!))</f>
        <v>#REF!</v>
      </c>
      <c r="CX155" s="22" t="str">
        <f t="shared" si="22"/>
        <v/>
      </c>
    </row>
    <row r="156" spans="1:102" ht="24.75" customHeight="1">
      <c r="A156" s="233">
        <v>150</v>
      </c>
      <c r="B156" s="234"/>
      <c r="C156" s="235"/>
      <c r="D156" s="236"/>
      <c r="E156" s="237"/>
      <c r="F156" s="238"/>
      <c r="G156" s="238"/>
      <c r="H156" s="239"/>
      <c r="I156" s="240"/>
      <c r="J156" s="241"/>
      <c r="K156" s="242"/>
      <c r="L156" s="11"/>
      <c r="M156" s="7"/>
      <c r="N156" s="7"/>
      <c r="O156" s="7"/>
      <c r="P156" s="30"/>
      <c r="Q156" s="32"/>
      <c r="R156" s="371"/>
      <c r="S156" s="476"/>
      <c r="T156" s="477"/>
      <c r="U156" s="477"/>
      <c r="V156" s="7"/>
      <c r="W156" s="34"/>
      <c r="X156" s="32"/>
      <c r="Y156" s="371"/>
      <c r="Z156" s="11"/>
      <c r="AA156" s="7"/>
      <c r="AB156" s="7"/>
      <c r="AC156" s="7"/>
      <c r="AD156" s="30"/>
      <c r="AE156" s="32"/>
      <c r="AF156" s="7"/>
      <c r="AG156" s="478"/>
      <c r="AH156" s="32"/>
      <c r="AI156" s="32"/>
      <c r="AJ156" s="32"/>
      <c r="AK156" s="32"/>
      <c r="AL156" s="32"/>
      <c r="AM156" s="62"/>
      <c r="AN156" s="11"/>
      <c r="AO156" s="7"/>
      <c r="AP156" s="7"/>
      <c r="AQ156" s="7"/>
      <c r="AR156" s="7"/>
      <c r="AS156" s="7"/>
      <c r="AT156" s="371"/>
      <c r="AU156" s="11"/>
      <c r="AV156" s="7"/>
      <c r="AW156" s="7"/>
      <c r="AX156" s="7"/>
      <c r="AY156" s="7"/>
      <c r="AZ156" s="7"/>
      <c r="BA156" s="371"/>
      <c r="BB156" s="11"/>
      <c r="BC156" s="7"/>
      <c r="BD156" s="7"/>
      <c r="BE156" s="7"/>
      <c r="BF156" s="7"/>
      <c r="BG156" s="478"/>
      <c r="BH156" s="11"/>
      <c r="BI156" s="7"/>
      <c r="BJ156" s="7"/>
      <c r="BK156" s="7"/>
      <c r="BL156" s="11"/>
      <c r="BM156" s="7"/>
      <c r="BN156" s="7"/>
      <c r="BO156" s="7"/>
      <c r="BP156" s="371"/>
      <c r="BQ156" s="11" t="s">
        <v>210</v>
      </c>
      <c r="BR156" s="62" t="s">
        <v>210</v>
      </c>
      <c r="BS156" s="1"/>
      <c r="BT156" s="1"/>
      <c r="BU156" s="1"/>
      <c r="BV156" s="1"/>
      <c r="BW156" s="1"/>
      <c r="CI156" s="14"/>
      <c r="CJ156" s="24" t="str">
        <f t="shared" si="23"/>
        <v/>
      </c>
      <c r="CK156" s="25" t="str">
        <f t="shared" si="24"/>
        <v/>
      </c>
      <c r="CL156" s="25" t="str">
        <f t="shared" si="25"/>
        <v/>
      </c>
      <c r="CM156" s="24" t="str">
        <f t="shared" si="26"/>
        <v/>
      </c>
      <c r="CN156" s="25" t="str">
        <f t="shared" si="27"/>
        <v/>
      </c>
      <c r="CO156" s="24" t="e">
        <f>IF(AND(#REF!="",#REF!="",#REF!="",#REF!=""),"",SUM(#REF!,#REF!,#REF!,#REF!,#REF!))</f>
        <v>#REF!</v>
      </c>
      <c r="CP156" s="25" t="str">
        <f t="shared" si="28"/>
        <v/>
      </c>
      <c r="CQ156" s="24" t="str">
        <f t="shared" si="29"/>
        <v/>
      </c>
      <c r="CR156" s="25" t="str">
        <f t="shared" si="30"/>
        <v/>
      </c>
      <c r="CS156" s="24" t="str">
        <f t="shared" si="31"/>
        <v/>
      </c>
      <c r="CT156" s="25" t="str">
        <f t="shared" si="32"/>
        <v/>
      </c>
      <c r="CU156" s="24" t="e">
        <f>IF(AND(#REF!="",#REF!="",#REF!="",#REF!=""),"",SUM(#REF!,#REF!,#REF!,#REF!,#REF!))</f>
        <v>#REF!</v>
      </c>
      <c r="CV156" s="25" t="str">
        <f t="shared" si="33"/>
        <v/>
      </c>
      <c r="CW156" s="22" t="e">
        <f>IF(AND(#REF!="",#REF!="",#REF!="",#REF!=""),"",SUM(#REF!,#REF!,#REF!,#REF!))</f>
        <v>#REF!</v>
      </c>
      <c r="CX156" s="22" t="str">
        <f t="shared" si="22"/>
        <v/>
      </c>
    </row>
    <row r="157" spans="1:102" ht="24.75" customHeight="1">
      <c r="A157" s="233">
        <v>151</v>
      </c>
      <c r="B157" s="234"/>
      <c r="C157" s="235"/>
      <c r="D157" s="236"/>
      <c r="E157" s="237"/>
      <c r="F157" s="238"/>
      <c r="G157" s="238"/>
      <c r="H157" s="239"/>
      <c r="I157" s="240"/>
      <c r="J157" s="241"/>
      <c r="K157" s="242"/>
      <c r="L157" s="11"/>
      <c r="M157" s="7"/>
      <c r="N157" s="7"/>
      <c r="O157" s="7"/>
      <c r="P157" s="30"/>
      <c r="Q157" s="32"/>
      <c r="R157" s="371"/>
      <c r="S157" s="476"/>
      <c r="T157" s="477"/>
      <c r="U157" s="477"/>
      <c r="V157" s="7"/>
      <c r="W157" s="34"/>
      <c r="X157" s="32"/>
      <c r="Y157" s="371"/>
      <c r="Z157" s="11"/>
      <c r="AA157" s="7"/>
      <c r="AB157" s="7"/>
      <c r="AC157" s="7"/>
      <c r="AD157" s="30"/>
      <c r="AE157" s="32"/>
      <c r="AF157" s="7"/>
      <c r="AG157" s="478"/>
      <c r="AH157" s="32"/>
      <c r="AI157" s="32"/>
      <c r="AJ157" s="32"/>
      <c r="AK157" s="32"/>
      <c r="AL157" s="32"/>
      <c r="AM157" s="62"/>
      <c r="AN157" s="11"/>
      <c r="AO157" s="7"/>
      <c r="AP157" s="7"/>
      <c r="AQ157" s="7"/>
      <c r="AR157" s="7"/>
      <c r="AS157" s="7"/>
      <c r="AT157" s="371"/>
      <c r="AU157" s="11"/>
      <c r="AV157" s="7"/>
      <c r="AW157" s="7"/>
      <c r="AX157" s="7"/>
      <c r="AY157" s="7"/>
      <c r="AZ157" s="7"/>
      <c r="BA157" s="371"/>
      <c r="BB157" s="11"/>
      <c r="BC157" s="7"/>
      <c r="BD157" s="7"/>
      <c r="BE157" s="7"/>
      <c r="BF157" s="7"/>
      <c r="BG157" s="478"/>
      <c r="BH157" s="11"/>
      <c r="BI157" s="7"/>
      <c r="BJ157" s="7"/>
      <c r="BK157" s="7"/>
      <c r="BL157" s="11"/>
      <c r="BM157" s="7"/>
      <c r="BN157" s="7"/>
      <c r="BO157" s="7"/>
      <c r="BP157" s="371"/>
      <c r="BQ157" s="11" t="s">
        <v>210</v>
      </c>
      <c r="BR157" s="62" t="s">
        <v>210</v>
      </c>
      <c r="BS157" s="1"/>
      <c r="BT157" s="1"/>
      <c r="BU157" s="1"/>
      <c r="BV157" s="1"/>
      <c r="BW157" s="1"/>
      <c r="CI157" s="14"/>
      <c r="CJ157" s="24" t="str">
        <f t="shared" si="23"/>
        <v/>
      </c>
      <c r="CK157" s="25" t="str">
        <f t="shared" si="24"/>
        <v/>
      </c>
      <c r="CL157" s="25" t="str">
        <f t="shared" si="25"/>
        <v/>
      </c>
      <c r="CM157" s="24" t="str">
        <f t="shared" si="26"/>
        <v/>
      </c>
      <c r="CN157" s="25" t="str">
        <f t="shared" si="27"/>
        <v/>
      </c>
      <c r="CO157" s="24" t="e">
        <f>IF(AND(#REF!="",#REF!="",#REF!="",#REF!=""),"",SUM(#REF!,#REF!,#REF!,#REF!,#REF!))</f>
        <v>#REF!</v>
      </c>
      <c r="CP157" s="25" t="str">
        <f t="shared" si="28"/>
        <v/>
      </c>
      <c r="CQ157" s="24" t="str">
        <f t="shared" si="29"/>
        <v/>
      </c>
      <c r="CR157" s="25" t="str">
        <f t="shared" si="30"/>
        <v/>
      </c>
      <c r="CS157" s="24" t="str">
        <f t="shared" si="31"/>
        <v/>
      </c>
      <c r="CT157" s="25" t="str">
        <f t="shared" si="32"/>
        <v/>
      </c>
      <c r="CU157" s="24" t="e">
        <f>IF(AND(#REF!="",#REF!="",#REF!="",#REF!=""),"",SUM(#REF!,#REF!,#REF!,#REF!,#REF!))</f>
        <v>#REF!</v>
      </c>
      <c r="CV157" s="25" t="str">
        <f t="shared" si="33"/>
        <v/>
      </c>
      <c r="CW157" s="22" t="e">
        <f>IF(AND(#REF!="",#REF!="",#REF!="",#REF!=""),"",SUM(#REF!,#REF!,#REF!,#REF!))</f>
        <v>#REF!</v>
      </c>
      <c r="CX157" s="22" t="str">
        <f t="shared" si="22"/>
        <v/>
      </c>
    </row>
    <row r="158" spans="1:102" ht="24.75" customHeight="1">
      <c r="A158" s="233">
        <v>152</v>
      </c>
      <c r="B158" s="234"/>
      <c r="C158" s="235"/>
      <c r="D158" s="236"/>
      <c r="E158" s="237"/>
      <c r="F158" s="238"/>
      <c r="G158" s="238"/>
      <c r="H158" s="239"/>
      <c r="I158" s="240"/>
      <c r="J158" s="241"/>
      <c r="K158" s="242"/>
      <c r="L158" s="11"/>
      <c r="M158" s="7"/>
      <c r="N158" s="7"/>
      <c r="O158" s="7"/>
      <c r="P158" s="30"/>
      <c r="Q158" s="32"/>
      <c r="R158" s="371"/>
      <c r="S158" s="476"/>
      <c r="T158" s="477"/>
      <c r="U158" s="477"/>
      <c r="V158" s="7"/>
      <c r="W158" s="34"/>
      <c r="X158" s="32"/>
      <c r="Y158" s="371"/>
      <c r="Z158" s="11"/>
      <c r="AA158" s="7"/>
      <c r="AB158" s="7"/>
      <c r="AC158" s="7"/>
      <c r="AD158" s="30"/>
      <c r="AE158" s="32"/>
      <c r="AF158" s="7"/>
      <c r="AG158" s="478"/>
      <c r="AH158" s="32"/>
      <c r="AI158" s="32"/>
      <c r="AJ158" s="32"/>
      <c r="AK158" s="32"/>
      <c r="AL158" s="32"/>
      <c r="AM158" s="62"/>
      <c r="AN158" s="11"/>
      <c r="AO158" s="7"/>
      <c r="AP158" s="7"/>
      <c r="AQ158" s="7"/>
      <c r="AR158" s="7"/>
      <c r="AS158" s="7"/>
      <c r="AT158" s="371"/>
      <c r="AU158" s="11"/>
      <c r="AV158" s="7"/>
      <c r="AW158" s="7"/>
      <c r="AX158" s="7"/>
      <c r="AY158" s="7"/>
      <c r="AZ158" s="7"/>
      <c r="BA158" s="371"/>
      <c r="BB158" s="11"/>
      <c r="BC158" s="7"/>
      <c r="BD158" s="7"/>
      <c r="BE158" s="7"/>
      <c r="BF158" s="7"/>
      <c r="BG158" s="478"/>
      <c r="BH158" s="11"/>
      <c r="BI158" s="7"/>
      <c r="BJ158" s="7"/>
      <c r="BK158" s="7"/>
      <c r="BL158" s="11"/>
      <c r="BM158" s="7"/>
      <c r="BN158" s="7"/>
      <c r="BO158" s="7"/>
      <c r="BP158" s="371"/>
      <c r="BQ158" s="11" t="s">
        <v>210</v>
      </c>
      <c r="BR158" s="62" t="s">
        <v>210</v>
      </c>
      <c r="BS158" s="1"/>
      <c r="BT158" s="1"/>
      <c r="BU158" s="1"/>
      <c r="BV158" s="1"/>
      <c r="BW158" s="1"/>
      <c r="CI158" s="14"/>
      <c r="CJ158" s="24" t="str">
        <f t="shared" si="23"/>
        <v/>
      </c>
      <c r="CK158" s="25" t="str">
        <f t="shared" si="24"/>
        <v/>
      </c>
      <c r="CL158" s="25" t="str">
        <f t="shared" si="25"/>
        <v/>
      </c>
      <c r="CM158" s="24" t="str">
        <f t="shared" si="26"/>
        <v/>
      </c>
      <c r="CN158" s="25" t="str">
        <f t="shared" si="27"/>
        <v/>
      </c>
      <c r="CO158" s="24" t="e">
        <f>IF(AND(#REF!="",#REF!="",#REF!="",#REF!=""),"",SUM(#REF!,#REF!,#REF!,#REF!,#REF!))</f>
        <v>#REF!</v>
      </c>
      <c r="CP158" s="25" t="str">
        <f t="shared" si="28"/>
        <v/>
      </c>
      <c r="CQ158" s="24" t="str">
        <f t="shared" si="29"/>
        <v/>
      </c>
      <c r="CR158" s="25" t="str">
        <f t="shared" si="30"/>
        <v/>
      </c>
      <c r="CS158" s="24" t="str">
        <f t="shared" si="31"/>
        <v/>
      </c>
      <c r="CT158" s="25" t="str">
        <f t="shared" si="32"/>
        <v/>
      </c>
      <c r="CU158" s="24" t="e">
        <f>IF(AND(#REF!="",#REF!="",#REF!="",#REF!=""),"",SUM(#REF!,#REF!,#REF!,#REF!,#REF!))</f>
        <v>#REF!</v>
      </c>
      <c r="CV158" s="25" t="str">
        <f t="shared" si="33"/>
        <v/>
      </c>
      <c r="CW158" s="22" t="e">
        <f>IF(AND(#REF!="",#REF!="",#REF!="",#REF!=""),"",SUM(#REF!,#REF!,#REF!,#REF!))</f>
        <v>#REF!</v>
      </c>
      <c r="CX158" s="22" t="str">
        <f t="shared" si="22"/>
        <v/>
      </c>
    </row>
    <row r="159" spans="1:102" ht="24.75" customHeight="1">
      <c r="A159" s="233">
        <v>153</v>
      </c>
      <c r="B159" s="234"/>
      <c r="C159" s="235"/>
      <c r="D159" s="236"/>
      <c r="E159" s="237"/>
      <c r="F159" s="238"/>
      <c r="G159" s="238"/>
      <c r="H159" s="239"/>
      <c r="I159" s="240"/>
      <c r="J159" s="241"/>
      <c r="K159" s="242"/>
      <c r="L159" s="11"/>
      <c r="M159" s="7"/>
      <c r="N159" s="7"/>
      <c r="O159" s="7"/>
      <c r="P159" s="30"/>
      <c r="Q159" s="32"/>
      <c r="R159" s="371"/>
      <c r="S159" s="476"/>
      <c r="T159" s="477"/>
      <c r="U159" s="477"/>
      <c r="V159" s="7"/>
      <c r="W159" s="34"/>
      <c r="X159" s="32"/>
      <c r="Y159" s="371"/>
      <c r="Z159" s="11"/>
      <c r="AA159" s="7"/>
      <c r="AB159" s="7"/>
      <c r="AC159" s="7"/>
      <c r="AD159" s="30"/>
      <c r="AE159" s="32"/>
      <c r="AF159" s="7"/>
      <c r="AG159" s="478"/>
      <c r="AH159" s="32"/>
      <c r="AI159" s="32"/>
      <c r="AJ159" s="32"/>
      <c r="AK159" s="32"/>
      <c r="AL159" s="32"/>
      <c r="AM159" s="62"/>
      <c r="AN159" s="11"/>
      <c r="AO159" s="7"/>
      <c r="AP159" s="7"/>
      <c r="AQ159" s="7"/>
      <c r="AR159" s="7"/>
      <c r="AS159" s="7"/>
      <c r="AT159" s="371"/>
      <c r="AU159" s="11"/>
      <c r="AV159" s="7"/>
      <c r="AW159" s="7"/>
      <c r="AX159" s="7"/>
      <c r="AY159" s="7"/>
      <c r="AZ159" s="7"/>
      <c r="BA159" s="371"/>
      <c r="BB159" s="11"/>
      <c r="BC159" s="7"/>
      <c r="BD159" s="7"/>
      <c r="BE159" s="7"/>
      <c r="BF159" s="7"/>
      <c r="BG159" s="478"/>
      <c r="BH159" s="11"/>
      <c r="BI159" s="7"/>
      <c r="BJ159" s="7"/>
      <c r="BK159" s="7"/>
      <c r="BL159" s="11"/>
      <c r="BM159" s="7"/>
      <c r="BN159" s="7"/>
      <c r="BO159" s="7"/>
      <c r="BP159" s="371"/>
      <c r="BQ159" s="11" t="s">
        <v>210</v>
      </c>
      <c r="BR159" s="62" t="s">
        <v>210</v>
      </c>
      <c r="BS159" s="1"/>
      <c r="BT159" s="1"/>
      <c r="BU159" s="1"/>
      <c r="BV159" s="1"/>
      <c r="BW159" s="1"/>
      <c r="CI159" s="14"/>
      <c r="CJ159" s="24" t="str">
        <f t="shared" si="23"/>
        <v/>
      </c>
      <c r="CK159" s="25" t="str">
        <f t="shared" si="24"/>
        <v/>
      </c>
      <c r="CL159" s="25" t="str">
        <f t="shared" si="25"/>
        <v/>
      </c>
      <c r="CM159" s="24" t="str">
        <f t="shared" si="26"/>
        <v/>
      </c>
      <c r="CN159" s="25" t="str">
        <f t="shared" si="27"/>
        <v/>
      </c>
      <c r="CO159" s="24" t="e">
        <f>IF(AND(#REF!="",#REF!="",#REF!="",#REF!=""),"",SUM(#REF!,#REF!,#REF!,#REF!,#REF!))</f>
        <v>#REF!</v>
      </c>
      <c r="CP159" s="25" t="str">
        <f t="shared" si="28"/>
        <v/>
      </c>
      <c r="CQ159" s="24" t="str">
        <f t="shared" si="29"/>
        <v/>
      </c>
      <c r="CR159" s="25" t="str">
        <f t="shared" si="30"/>
        <v/>
      </c>
      <c r="CS159" s="24" t="str">
        <f t="shared" si="31"/>
        <v/>
      </c>
      <c r="CT159" s="25" t="str">
        <f t="shared" si="32"/>
        <v/>
      </c>
      <c r="CU159" s="24" t="e">
        <f>IF(AND(#REF!="",#REF!="",#REF!="",#REF!=""),"",SUM(#REF!,#REF!,#REF!,#REF!,#REF!))</f>
        <v>#REF!</v>
      </c>
      <c r="CV159" s="25" t="str">
        <f t="shared" si="33"/>
        <v/>
      </c>
      <c r="CW159" s="22" t="e">
        <f>IF(AND(#REF!="",#REF!="",#REF!="",#REF!=""),"",SUM(#REF!,#REF!,#REF!,#REF!))</f>
        <v>#REF!</v>
      </c>
      <c r="CX159" s="22" t="str">
        <f t="shared" si="22"/>
        <v/>
      </c>
    </row>
    <row r="160" spans="1:102" ht="24.75" customHeight="1">
      <c r="A160" s="233">
        <v>154</v>
      </c>
      <c r="B160" s="234"/>
      <c r="C160" s="235"/>
      <c r="D160" s="236"/>
      <c r="E160" s="237"/>
      <c r="F160" s="238"/>
      <c r="G160" s="238"/>
      <c r="H160" s="239"/>
      <c r="I160" s="240"/>
      <c r="J160" s="241"/>
      <c r="K160" s="242"/>
      <c r="L160" s="11"/>
      <c r="M160" s="7"/>
      <c r="N160" s="7"/>
      <c r="O160" s="7"/>
      <c r="P160" s="30"/>
      <c r="Q160" s="32"/>
      <c r="R160" s="371"/>
      <c r="S160" s="476"/>
      <c r="T160" s="477"/>
      <c r="U160" s="477"/>
      <c r="V160" s="7"/>
      <c r="W160" s="34"/>
      <c r="X160" s="32"/>
      <c r="Y160" s="371"/>
      <c r="Z160" s="11"/>
      <c r="AA160" s="7"/>
      <c r="AB160" s="7"/>
      <c r="AC160" s="7"/>
      <c r="AD160" s="30"/>
      <c r="AE160" s="32"/>
      <c r="AF160" s="7"/>
      <c r="AG160" s="478"/>
      <c r="AH160" s="32"/>
      <c r="AI160" s="32"/>
      <c r="AJ160" s="32"/>
      <c r="AK160" s="32"/>
      <c r="AL160" s="32"/>
      <c r="AM160" s="62"/>
      <c r="AN160" s="11"/>
      <c r="AO160" s="7"/>
      <c r="AP160" s="7"/>
      <c r="AQ160" s="7"/>
      <c r="AR160" s="7"/>
      <c r="AS160" s="7"/>
      <c r="AT160" s="371"/>
      <c r="AU160" s="11"/>
      <c r="AV160" s="7"/>
      <c r="AW160" s="7"/>
      <c r="AX160" s="7"/>
      <c r="AY160" s="7"/>
      <c r="AZ160" s="7"/>
      <c r="BA160" s="371"/>
      <c r="BB160" s="11"/>
      <c r="BC160" s="7"/>
      <c r="BD160" s="7"/>
      <c r="BE160" s="7"/>
      <c r="BF160" s="7"/>
      <c r="BG160" s="478"/>
      <c r="BH160" s="11"/>
      <c r="BI160" s="7"/>
      <c r="BJ160" s="7"/>
      <c r="BK160" s="7"/>
      <c r="BL160" s="11"/>
      <c r="BM160" s="7"/>
      <c r="BN160" s="7"/>
      <c r="BO160" s="7"/>
      <c r="BP160" s="371"/>
      <c r="BQ160" s="11" t="s">
        <v>210</v>
      </c>
      <c r="BR160" s="62" t="s">
        <v>210</v>
      </c>
      <c r="BS160" s="1"/>
      <c r="BT160" s="1"/>
      <c r="BU160" s="1"/>
      <c r="BV160" s="1"/>
      <c r="BW160" s="1"/>
      <c r="CI160" s="14"/>
      <c r="CJ160" s="24" t="str">
        <f t="shared" si="23"/>
        <v/>
      </c>
      <c r="CK160" s="25" t="str">
        <f t="shared" si="24"/>
        <v/>
      </c>
      <c r="CL160" s="25" t="str">
        <f t="shared" si="25"/>
        <v/>
      </c>
      <c r="CM160" s="24" t="str">
        <f t="shared" si="26"/>
        <v/>
      </c>
      <c r="CN160" s="25" t="str">
        <f t="shared" si="27"/>
        <v/>
      </c>
      <c r="CO160" s="24" t="e">
        <f>IF(AND(#REF!="",#REF!="",#REF!="",#REF!=""),"",SUM(#REF!,#REF!,#REF!,#REF!,#REF!))</f>
        <v>#REF!</v>
      </c>
      <c r="CP160" s="25" t="str">
        <f t="shared" si="28"/>
        <v/>
      </c>
      <c r="CQ160" s="24" t="str">
        <f t="shared" si="29"/>
        <v/>
      </c>
      <c r="CR160" s="25" t="str">
        <f t="shared" si="30"/>
        <v/>
      </c>
      <c r="CS160" s="24" t="str">
        <f t="shared" si="31"/>
        <v/>
      </c>
      <c r="CT160" s="25" t="str">
        <f t="shared" si="32"/>
        <v/>
      </c>
      <c r="CU160" s="24" t="e">
        <f>IF(AND(#REF!="",#REF!="",#REF!="",#REF!=""),"",SUM(#REF!,#REF!,#REF!,#REF!,#REF!))</f>
        <v>#REF!</v>
      </c>
      <c r="CV160" s="25" t="str">
        <f t="shared" si="33"/>
        <v/>
      </c>
      <c r="CW160" s="22" t="e">
        <f>IF(AND(#REF!="",#REF!="",#REF!="",#REF!=""),"",SUM(#REF!,#REF!,#REF!,#REF!))</f>
        <v>#REF!</v>
      </c>
      <c r="CX160" s="22" t="str">
        <f t="shared" si="22"/>
        <v/>
      </c>
    </row>
    <row r="161" spans="1:102" ht="24.75" customHeight="1">
      <c r="A161" s="233">
        <v>155</v>
      </c>
      <c r="B161" s="234"/>
      <c r="C161" s="235"/>
      <c r="D161" s="236"/>
      <c r="E161" s="237"/>
      <c r="F161" s="238"/>
      <c r="G161" s="238"/>
      <c r="H161" s="239"/>
      <c r="I161" s="240"/>
      <c r="J161" s="241"/>
      <c r="K161" s="242"/>
      <c r="L161" s="11"/>
      <c r="M161" s="7"/>
      <c r="N161" s="7"/>
      <c r="O161" s="7"/>
      <c r="P161" s="30"/>
      <c r="Q161" s="32"/>
      <c r="R161" s="371"/>
      <c r="S161" s="476"/>
      <c r="T161" s="477"/>
      <c r="U161" s="477"/>
      <c r="V161" s="7"/>
      <c r="W161" s="34"/>
      <c r="X161" s="32"/>
      <c r="Y161" s="371"/>
      <c r="Z161" s="11"/>
      <c r="AA161" s="7"/>
      <c r="AB161" s="7"/>
      <c r="AC161" s="7"/>
      <c r="AD161" s="30"/>
      <c r="AE161" s="32"/>
      <c r="AF161" s="7"/>
      <c r="AG161" s="478"/>
      <c r="AH161" s="32"/>
      <c r="AI161" s="32"/>
      <c r="AJ161" s="32"/>
      <c r="AK161" s="32"/>
      <c r="AL161" s="32"/>
      <c r="AM161" s="62"/>
      <c r="AN161" s="11"/>
      <c r="AO161" s="7"/>
      <c r="AP161" s="7"/>
      <c r="AQ161" s="7"/>
      <c r="AR161" s="7"/>
      <c r="AS161" s="7"/>
      <c r="AT161" s="371"/>
      <c r="AU161" s="11"/>
      <c r="AV161" s="7"/>
      <c r="AW161" s="7"/>
      <c r="AX161" s="7"/>
      <c r="AY161" s="7"/>
      <c r="AZ161" s="7"/>
      <c r="BA161" s="371"/>
      <c r="BB161" s="11"/>
      <c r="BC161" s="7"/>
      <c r="BD161" s="7"/>
      <c r="BE161" s="7"/>
      <c r="BF161" s="7"/>
      <c r="BG161" s="478"/>
      <c r="BH161" s="11"/>
      <c r="BI161" s="7"/>
      <c r="BJ161" s="7"/>
      <c r="BK161" s="7"/>
      <c r="BL161" s="11"/>
      <c r="BM161" s="7"/>
      <c r="BN161" s="7"/>
      <c r="BO161" s="7"/>
      <c r="BP161" s="371"/>
      <c r="BQ161" s="11" t="s">
        <v>210</v>
      </c>
      <c r="BR161" s="62" t="s">
        <v>210</v>
      </c>
      <c r="BS161" s="1"/>
      <c r="BT161" s="1"/>
      <c r="BU161" s="1"/>
      <c r="BV161" s="1"/>
      <c r="BW161" s="1"/>
      <c r="CI161" s="14"/>
      <c r="CJ161" s="24" t="str">
        <f t="shared" si="23"/>
        <v/>
      </c>
      <c r="CK161" s="25" t="str">
        <f t="shared" si="24"/>
        <v/>
      </c>
      <c r="CL161" s="25" t="str">
        <f t="shared" si="25"/>
        <v/>
      </c>
      <c r="CM161" s="24" t="str">
        <f t="shared" si="26"/>
        <v/>
      </c>
      <c r="CN161" s="25" t="str">
        <f t="shared" si="27"/>
        <v/>
      </c>
      <c r="CO161" s="24" t="e">
        <f>IF(AND(#REF!="",#REF!="",#REF!="",#REF!=""),"",SUM(#REF!,#REF!,#REF!,#REF!,#REF!))</f>
        <v>#REF!</v>
      </c>
      <c r="CP161" s="25" t="str">
        <f t="shared" si="28"/>
        <v/>
      </c>
      <c r="CQ161" s="24" t="str">
        <f t="shared" si="29"/>
        <v/>
      </c>
      <c r="CR161" s="25" t="str">
        <f t="shared" si="30"/>
        <v/>
      </c>
      <c r="CS161" s="24" t="str">
        <f t="shared" si="31"/>
        <v/>
      </c>
      <c r="CT161" s="25" t="str">
        <f t="shared" si="32"/>
        <v/>
      </c>
      <c r="CU161" s="24" t="e">
        <f>IF(AND(#REF!="",#REF!="",#REF!="",#REF!=""),"",SUM(#REF!,#REF!,#REF!,#REF!,#REF!))</f>
        <v>#REF!</v>
      </c>
      <c r="CV161" s="25" t="str">
        <f t="shared" si="33"/>
        <v/>
      </c>
      <c r="CW161" s="22" t="e">
        <f>IF(AND(#REF!="",#REF!="",#REF!="",#REF!=""),"",SUM(#REF!,#REF!,#REF!,#REF!))</f>
        <v>#REF!</v>
      </c>
      <c r="CX161" s="22" t="str">
        <f t="shared" si="22"/>
        <v/>
      </c>
    </row>
    <row r="162" spans="1:102" ht="24.75" customHeight="1">
      <c r="A162" s="233">
        <v>156</v>
      </c>
      <c r="B162" s="234"/>
      <c r="C162" s="235"/>
      <c r="D162" s="236"/>
      <c r="E162" s="237"/>
      <c r="F162" s="238"/>
      <c r="G162" s="238"/>
      <c r="H162" s="239"/>
      <c r="I162" s="240"/>
      <c r="J162" s="241"/>
      <c r="K162" s="242"/>
      <c r="L162" s="11"/>
      <c r="M162" s="7"/>
      <c r="N162" s="7"/>
      <c r="O162" s="7"/>
      <c r="P162" s="30"/>
      <c r="Q162" s="32"/>
      <c r="R162" s="371"/>
      <c r="S162" s="476"/>
      <c r="T162" s="477"/>
      <c r="U162" s="477"/>
      <c r="V162" s="7"/>
      <c r="W162" s="34"/>
      <c r="X162" s="32"/>
      <c r="Y162" s="371"/>
      <c r="Z162" s="11"/>
      <c r="AA162" s="7"/>
      <c r="AB162" s="7"/>
      <c r="AC162" s="7"/>
      <c r="AD162" s="30"/>
      <c r="AE162" s="32"/>
      <c r="AF162" s="7"/>
      <c r="AG162" s="478"/>
      <c r="AH162" s="32"/>
      <c r="AI162" s="32"/>
      <c r="AJ162" s="32"/>
      <c r="AK162" s="32"/>
      <c r="AL162" s="32"/>
      <c r="AM162" s="62"/>
      <c r="AN162" s="11"/>
      <c r="AO162" s="7"/>
      <c r="AP162" s="7"/>
      <c r="AQ162" s="7"/>
      <c r="AR162" s="7"/>
      <c r="AS162" s="7"/>
      <c r="AT162" s="371"/>
      <c r="AU162" s="11"/>
      <c r="AV162" s="7"/>
      <c r="AW162" s="7"/>
      <c r="AX162" s="7"/>
      <c r="AY162" s="7"/>
      <c r="AZ162" s="7"/>
      <c r="BA162" s="371"/>
      <c r="BB162" s="11"/>
      <c r="BC162" s="7"/>
      <c r="BD162" s="7"/>
      <c r="BE162" s="7"/>
      <c r="BF162" s="7"/>
      <c r="BG162" s="478"/>
      <c r="BH162" s="11"/>
      <c r="BI162" s="7"/>
      <c r="BJ162" s="7"/>
      <c r="BK162" s="7"/>
      <c r="BL162" s="11"/>
      <c r="BM162" s="7"/>
      <c r="BN162" s="7"/>
      <c r="BO162" s="7"/>
      <c r="BP162" s="371"/>
      <c r="BQ162" s="11" t="s">
        <v>210</v>
      </c>
      <c r="BR162" s="62" t="s">
        <v>210</v>
      </c>
      <c r="BS162" s="1"/>
      <c r="BT162" s="1"/>
      <c r="BU162" s="1"/>
      <c r="BV162" s="1"/>
      <c r="BW162" s="1"/>
      <c r="CI162" s="14"/>
      <c r="CJ162" s="24" t="str">
        <f t="shared" si="23"/>
        <v/>
      </c>
      <c r="CK162" s="25" t="str">
        <f t="shared" si="24"/>
        <v/>
      </c>
      <c r="CL162" s="25" t="str">
        <f t="shared" si="25"/>
        <v/>
      </c>
      <c r="CM162" s="24" t="str">
        <f t="shared" si="26"/>
        <v/>
      </c>
      <c r="CN162" s="25" t="str">
        <f t="shared" si="27"/>
        <v/>
      </c>
      <c r="CO162" s="24" t="e">
        <f>IF(AND(#REF!="",#REF!="",#REF!="",#REF!=""),"",SUM(#REF!,#REF!,#REF!,#REF!,#REF!))</f>
        <v>#REF!</v>
      </c>
      <c r="CP162" s="25" t="str">
        <f t="shared" si="28"/>
        <v/>
      </c>
      <c r="CQ162" s="24" t="str">
        <f t="shared" si="29"/>
        <v/>
      </c>
      <c r="CR162" s="25" t="str">
        <f t="shared" si="30"/>
        <v/>
      </c>
      <c r="CS162" s="24" t="str">
        <f t="shared" si="31"/>
        <v/>
      </c>
      <c r="CT162" s="25" t="str">
        <f t="shared" si="32"/>
        <v/>
      </c>
      <c r="CU162" s="24" t="e">
        <f>IF(AND(#REF!="",#REF!="",#REF!="",#REF!=""),"",SUM(#REF!,#REF!,#REF!,#REF!,#REF!))</f>
        <v>#REF!</v>
      </c>
      <c r="CV162" s="25" t="str">
        <f t="shared" si="33"/>
        <v/>
      </c>
      <c r="CW162" s="22" t="e">
        <f>IF(AND(#REF!="",#REF!="",#REF!="",#REF!=""),"",SUM(#REF!,#REF!,#REF!,#REF!))</f>
        <v>#REF!</v>
      </c>
      <c r="CX162" s="22" t="str">
        <f t="shared" si="22"/>
        <v/>
      </c>
    </row>
    <row r="163" spans="1:102" ht="24.75" customHeight="1">
      <c r="A163" s="233">
        <v>157</v>
      </c>
      <c r="B163" s="234"/>
      <c r="C163" s="235"/>
      <c r="D163" s="236"/>
      <c r="E163" s="237"/>
      <c r="F163" s="238"/>
      <c r="G163" s="238"/>
      <c r="H163" s="239"/>
      <c r="I163" s="240"/>
      <c r="J163" s="241"/>
      <c r="K163" s="242"/>
      <c r="L163" s="11"/>
      <c r="M163" s="7"/>
      <c r="N163" s="7"/>
      <c r="O163" s="7"/>
      <c r="P163" s="30"/>
      <c r="Q163" s="32"/>
      <c r="R163" s="371"/>
      <c r="S163" s="476"/>
      <c r="T163" s="477"/>
      <c r="U163" s="477"/>
      <c r="V163" s="7"/>
      <c r="W163" s="34"/>
      <c r="X163" s="32"/>
      <c r="Y163" s="371"/>
      <c r="Z163" s="11"/>
      <c r="AA163" s="7"/>
      <c r="AB163" s="7"/>
      <c r="AC163" s="7"/>
      <c r="AD163" s="30"/>
      <c r="AE163" s="32"/>
      <c r="AF163" s="7"/>
      <c r="AG163" s="478"/>
      <c r="AH163" s="32"/>
      <c r="AI163" s="32"/>
      <c r="AJ163" s="32"/>
      <c r="AK163" s="32"/>
      <c r="AL163" s="32"/>
      <c r="AM163" s="62"/>
      <c r="AN163" s="11"/>
      <c r="AO163" s="7"/>
      <c r="AP163" s="7"/>
      <c r="AQ163" s="7"/>
      <c r="AR163" s="7"/>
      <c r="AS163" s="7"/>
      <c r="AT163" s="371"/>
      <c r="AU163" s="11"/>
      <c r="AV163" s="7"/>
      <c r="AW163" s="7"/>
      <c r="AX163" s="7"/>
      <c r="AY163" s="7"/>
      <c r="AZ163" s="7"/>
      <c r="BA163" s="371"/>
      <c r="BB163" s="11"/>
      <c r="BC163" s="7"/>
      <c r="BD163" s="7"/>
      <c r="BE163" s="7"/>
      <c r="BF163" s="7"/>
      <c r="BG163" s="478"/>
      <c r="BH163" s="11"/>
      <c r="BI163" s="7"/>
      <c r="BJ163" s="7"/>
      <c r="BK163" s="7"/>
      <c r="BL163" s="11"/>
      <c r="BM163" s="7"/>
      <c r="BN163" s="7"/>
      <c r="BO163" s="7"/>
      <c r="BP163" s="371"/>
      <c r="BQ163" s="11" t="s">
        <v>210</v>
      </c>
      <c r="BR163" s="62" t="s">
        <v>210</v>
      </c>
      <c r="BS163" s="1"/>
      <c r="BT163" s="1"/>
      <c r="BU163" s="1"/>
      <c r="BV163" s="1"/>
      <c r="BW163" s="1"/>
      <c r="CI163" s="14"/>
      <c r="CJ163" s="24" t="str">
        <f t="shared" si="23"/>
        <v/>
      </c>
      <c r="CK163" s="25" t="str">
        <f t="shared" si="24"/>
        <v/>
      </c>
      <c r="CL163" s="25" t="str">
        <f t="shared" si="25"/>
        <v/>
      </c>
      <c r="CM163" s="24" t="str">
        <f t="shared" si="26"/>
        <v/>
      </c>
      <c r="CN163" s="25" t="str">
        <f t="shared" si="27"/>
        <v/>
      </c>
      <c r="CO163" s="24" t="e">
        <f>IF(AND(#REF!="",#REF!="",#REF!="",#REF!=""),"",SUM(#REF!,#REF!,#REF!,#REF!,#REF!))</f>
        <v>#REF!</v>
      </c>
      <c r="CP163" s="25" t="str">
        <f t="shared" si="28"/>
        <v/>
      </c>
      <c r="CQ163" s="24" t="str">
        <f t="shared" si="29"/>
        <v/>
      </c>
      <c r="CR163" s="25" t="str">
        <f t="shared" si="30"/>
        <v/>
      </c>
      <c r="CS163" s="24" t="str">
        <f t="shared" si="31"/>
        <v/>
      </c>
      <c r="CT163" s="25" t="str">
        <f t="shared" si="32"/>
        <v/>
      </c>
      <c r="CU163" s="24" t="e">
        <f>IF(AND(#REF!="",#REF!="",#REF!="",#REF!=""),"",SUM(#REF!,#REF!,#REF!,#REF!,#REF!))</f>
        <v>#REF!</v>
      </c>
      <c r="CV163" s="25" t="str">
        <f t="shared" si="33"/>
        <v/>
      </c>
      <c r="CW163" s="22" t="e">
        <f>IF(AND(#REF!="",#REF!="",#REF!="",#REF!=""),"",SUM(#REF!,#REF!,#REF!,#REF!))</f>
        <v>#REF!</v>
      </c>
      <c r="CX163" s="22" t="str">
        <f t="shared" si="22"/>
        <v/>
      </c>
    </row>
    <row r="164" spans="1:102" ht="24.75" customHeight="1">
      <c r="A164" s="233">
        <v>158</v>
      </c>
      <c r="B164" s="234"/>
      <c r="C164" s="235"/>
      <c r="D164" s="236"/>
      <c r="E164" s="237"/>
      <c r="F164" s="238"/>
      <c r="G164" s="238"/>
      <c r="H164" s="239"/>
      <c r="I164" s="240"/>
      <c r="J164" s="241"/>
      <c r="K164" s="242"/>
      <c r="L164" s="11"/>
      <c r="M164" s="7"/>
      <c r="N164" s="7"/>
      <c r="O164" s="7"/>
      <c r="P164" s="30"/>
      <c r="Q164" s="32"/>
      <c r="R164" s="371"/>
      <c r="S164" s="476"/>
      <c r="T164" s="477"/>
      <c r="U164" s="477"/>
      <c r="V164" s="7"/>
      <c r="W164" s="34"/>
      <c r="X164" s="32"/>
      <c r="Y164" s="371"/>
      <c r="Z164" s="11"/>
      <c r="AA164" s="7"/>
      <c r="AB164" s="7"/>
      <c r="AC164" s="7"/>
      <c r="AD164" s="30"/>
      <c r="AE164" s="32"/>
      <c r="AF164" s="7"/>
      <c r="AG164" s="478"/>
      <c r="AH164" s="32"/>
      <c r="AI164" s="32"/>
      <c r="AJ164" s="32"/>
      <c r="AK164" s="32"/>
      <c r="AL164" s="32"/>
      <c r="AM164" s="62"/>
      <c r="AN164" s="11"/>
      <c r="AO164" s="7"/>
      <c r="AP164" s="7"/>
      <c r="AQ164" s="7"/>
      <c r="AR164" s="7"/>
      <c r="AS164" s="7"/>
      <c r="AT164" s="371"/>
      <c r="AU164" s="11"/>
      <c r="AV164" s="7"/>
      <c r="AW164" s="7"/>
      <c r="AX164" s="7"/>
      <c r="AY164" s="7"/>
      <c r="AZ164" s="7"/>
      <c r="BA164" s="371"/>
      <c r="BB164" s="11"/>
      <c r="BC164" s="7"/>
      <c r="BD164" s="7"/>
      <c r="BE164" s="7"/>
      <c r="BF164" s="7"/>
      <c r="BG164" s="478"/>
      <c r="BH164" s="11"/>
      <c r="BI164" s="7"/>
      <c r="BJ164" s="7"/>
      <c r="BK164" s="7"/>
      <c r="BL164" s="11"/>
      <c r="BM164" s="7"/>
      <c r="BN164" s="7"/>
      <c r="BO164" s="7"/>
      <c r="BP164" s="371"/>
      <c r="BQ164" s="11" t="s">
        <v>210</v>
      </c>
      <c r="BR164" s="62" t="s">
        <v>210</v>
      </c>
      <c r="BS164" s="1"/>
      <c r="BT164" s="1"/>
      <c r="BU164" s="1"/>
      <c r="BV164" s="1"/>
      <c r="BW164" s="1"/>
      <c r="CI164" s="14"/>
      <c r="CJ164" s="24" t="str">
        <f t="shared" si="23"/>
        <v/>
      </c>
      <c r="CK164" s="25" t="str">
        <f t="shared" si="24"/>
        <v/>
      </c>
      <c r="CL164" s="25" t="str">
        <f t="shared" si="25"/>
        <v/>
      </c>
      <c r="CM164" s="24" t="str">
        <f t="shared" si="26"/>
        <v/>
      </c>
      <c r="CN164" s="25" t="str">
        <f t="shared" si="27"/>
        <v/>
      </c>
      <c r="CO164" s="24" t="e">
        <f>IF(AND(#REF!="",#REF!="",#REF!="",#REF!=""),"",SUM(#REF!,#REF!,#REF!,#REF!,#REF!))</f>
        <v>#REF!</v>
      </c>
      <c r="CP164" s="25" t="str">
        <f t="shared" si="28"/>
        <v/>
      </c>
      <c r="CQ164" s="24" t="str">
        <f t="shared" si="29"/>
        <v/>
      </c>
      <c r="CR164" s="25" t="str">
        <f t="shared" si="30"/>
        <v/>
      </c>
      <c r="CS164" s="24" t="str">
        <f t="shared" si="31"/>
        <v/>
      </c>
      <c r="CT164" s="25" t="str">
        <f t="shared" si="32"/>
        <v/>
      </c>
      <c r="CU164" s="24" t="e">
        <f>IF(AND(#REF!="",#REF!="",#REF!="",#REF!=""),"",SUM(#REF!,#REF!,#REF!,#REF!,#REF!))</f>
        <v>#REF!</v>
      </c>
      <c r="CV164" s="25" t="str">
        <f t="shared" si="33"/>
        <v/>
      </c>
      <c r="CW164" s="22" t="e">
        <f>IF(AND(#REF!="",#REF!="",#REF!="",#REF!=""),"",SUM(#REF!,#REF!,#REF!,#REF!))</f>
        <v>#REF!</v>
      </c>
      <c r="CX164" s="22" t="str">
        <f t="shared" si="22"/>
        <v/>
      </c>
    </row>
    <row r="165" spans="1:102" ht="24.75" customHeight="1">
      <c r="A165" s="233">
        <v>159</v>
      </c>
      <c r="B165" s="234"/>
      <c r="C165" s="235"/>
      <c r="D165" s="236"/>
      <c r="E165" s="237"/>
      <c r="F165" s="238"/>
      <c r="G165" s="238"/>
      <c r="H165" s="239"/>
      <c r="I165" s="240"/>
      <c r="J165" s="241"/>
      <c r="K165" s="242"/>
      <c r="L165" s="11"/>
      <c r="M165" s="7"/>
      <c r="N165" s="7"/>
      <c r="O165" s="7"/>
      <c r="P165" s="30"/>
      <c r="Q165" s="32"/>
      <c r="R165" s="371"/>
      <c r="S165" s="476"/>
      <c r="T165" s="477"/>
      <c r="U165" s="477"/>
      <c r="V165" s="7"/>
      <c r="W165" s="34"/>
      <c r="X165" s="32"/>
      <c r="Y165" s="371"/>
      <c r="Z165" s="11"/>
      <c r="AA165" s="7"/>
      <c r="AB165" s="7"/>
      <c r="AC165" s="7"/>
      <c r="AD165" s="30"/>
      <c r="AE165" s="32"/>
      <c r="AF165" s="7"/>
      <c r="AG165" s="478"/>
      <c r="AH165" s="32"/>
      <c r="AI165" s="32"/>
      <c r="AJ165" s="32"/>
      <c r="AK165" s="32"/>
      <c r="AL165" s="32"/>
      <c r="AM165" s="62"/>
      <c r="AN165" s="11"/>
      <c r="AO165" s="7"/>
      <c r="AP165" s="7"/>
      <c r="AQ165" s="7"/>
      <c r="AR165" s="7"/>
      <c r="AS165" s="7"/>
      <c r="AT165" s="371"/>
      <c r="AU165" s="11"/>
      <c r="AV165" s="7"/>
      <c r="AW165" s="7"/>
      <c r="AX165" s="7"/>
      <c r="AY165" s="7"/>
      <c r="AZ165" s="7"/>
      <c r="BA165" s="371"/>
      <c r="BB165" s="11"/>
      <c r="BC165" s="7"/>
      <c r="BD165" s="7"/>
      <c r="BE165" s="7"/>
      <c r="BF165" s="7"/>
      <c r="BG165" s="478"/>
      <c r="BH165" s="11"/>
      <c r="BI165" s="7"/>
      <c r="BJ165" s="7"/>
      <c r="BK165" s="7"/>
      <c r="BL165" s="11"/>
      <c r="BM165" s="7"/>
      <c r="BN165" s="7"/>
      <c r="BO165" s="7"/>
      <c r="BP165" s="371"/>
      <c r="BQ165" s="11" t="s">
        <v>210</v>
      </c>
      <c r="BR165" s="62" t="s">
        <v>210</v>
      </c>
      <c r="BS165" s="1"/>
      <c r="BT165" s="1"/>
      <c r="BU165" s="1"/>
      <c r="BV165" s="1"/>
      <c r="BW165" s="1"/>
      <c r="CI165" s="14"/>
      <c r="CJ165" s="24" t="str">
        <f t="shared" si="23"/>
        <v/>
      </c>
      <c r="CK165" s="25" t="str">
        <f t="shared" si="24"/>
        <v/>
      </c>
      <c r="CL165" s="25" t="str">
        <f t="shared" si="25"/>
        <v/>
      </c>
      <c r="CM165" s="24" t="str">
        <f t="shared" si="26"/>
        <v/>
      </c>
      <c r="CN165" s="25" t="str">
        <f t="shared" si="27"/>
        <v/>
      </c>
      <c r="CO165" s="24" t="e">
        <f>IF(AND(#REF!="",#REF!="",#REF!="",#REF!=""),"",SUM(#REF!,#REF!,#REF!,#REF!,#REF!))</f>
        <v>#REF!</v>
      </c>
      <c r="CP165" s="25" t="str">
        <f t="shared" si="28"/>
        <v/>
      </c>
      <c r="CQ165" s="24" t="str">
        <f t="shared" si="29"/>
        <v/>
      </c>
      <c r="CR165" s="25" t="str">
        <f t="shared" si="30"/>
        <v/>
      </c>
      <c r="CS165" s="24" t="str">
        <f t="shared" si="31"/>
        <v/>
      </c>
      <c r="CT165" s="25" t="str">
        <f t="shared" si="32"/>
        <v/>
      </c>
      <c r="CU165" s="24" t="e">
        <f>IF(AND(#REF!="",#REF!="",#REF!="",#REF!=""),"",SUM(#REF!,#REF!,#REF!,#REF!,#REF!))</f>
        <v>#REF!</v>
      </c>
      <c r="CV165" s="25" t="str">
        <f t="shared" si="33"/>
        <v/>
      </c>
      <c r="CW165" s="22" t="e">
        <f>IF(AND(#REF!="",#REF!="",#REF!="",#REF!=""),"",SUM(#REF!,#REF!,#REF!,#REF!))</f>
        <v>#REF!</v>
      </c>
      <c r="CX165" s="22" t="str">
        <f t="shared" si="22"/>
        <v/>
      </c>
    </row>
    <row r="166" spans="1:102" ht="24.75" customHeight="1">
      <c r="A166" s="233">
        <v>160</v>
      </c>
      <c r="B166" s="234"/>
      <c r="C166" s="235"/>
      <c r="D166" s="236"/>
      <c r="E166" s="237"/>
      <c r="F166" s="238"/>
      <c r="G166" s="238"/>
      <c r="H166" s="239"/>
      <c r="I166" s="240"/>
      <c r="J166" s="241"/>
      <c r="K166" s="242"/>
      <c r="L166" s="11"/>
      <c r="M166" s="7"/>
      <c r="N166" s="7"/>
      <c r="O166" s="7"/>
      <c r="P166" s="30"/>
      <c r="Q166" s="32"/>
      <c r="R166" s="371"/>
      <c r="S166" s="476"/>
      <c r="T166" s="477"/>
      <c r="U166" s="477"/>
      <c r="V166" s="7"/>
      <c r="W166" s="34"/>
      <c r="X166" s="32"/>
      <c r="Y166" s="371"/>
      <c r="Z166" s="11"/>
      <c r="AA166" s="7"/>
      <c r="AB166" s="7"/>
      <c r="AC166" s="7"/>
      <c r="AD166" s="30"/>
      <c r="AE166" s="32"/>
      <c r="AF166" s="7"/>
      <c r="AG166" s="478"/>
      <c r="AH166" s="32"/>
      <c r="AI166" s="32"/>
      <c r="AJ166" s="32"/>
      <c r="AK166" s="32"/>
      <c r="AL166" s="32"/>
      <c r="AM166" s="62"/>
      <c r="AN166" s="11"/>
      <c r="AO166" s="7"/>
      <c r="AP166" s="7"/>
      <c r="AQ166" s="7"/>
      <c r="AR166" s="7"/>
      <c r="AS166" s="7"/>
      <c r="AT166" s="371"/>
      <c r="AU166" s="11"/>
      <c r="AV166" s="7"/>
      <c r="AW166" s="7"/>
      <c r="AX166" s="7"/>
      <c r="AY166" s="7"/>
      <c r="AZ166" s="7"/>
      <c r="BA166" s="371"/>
      <c r="BB166" s="11"/>
      <c r="BC166" s="7"/>
      <c r="BD166" s="7"/>
      <c r="BE166" s="7"/>
      <c r="BF166" s="7"/>
      <c r="BG166" s="478"/>
      <c r="BH166" s="11"/>
      <c r="BI166" s="7"/>
      <c r="BJ166" s="7"/>
      <c r="BK166" s="7"/>
      <c r="BL166" s="11"/>
      <c r="BM166" s="7"/>
      <c r="BN166" s="7"/>
      <c r="BO166" s="7"/>
      <c r="BP166" s="371"/>
      <c r="BQ166" s="11" t="s">
        <v>210</v>
      </c>
      <c r="BR166" s="62" t="s">
        <v>210</v>
      </c>
      <c r="BS166" s="1"/>
      <c r="BT166" s="1"/>
      <c r="BU166" s="1"/>
      <c r="BV166" s="1"/>
      <c r="BW166" s="1"/>
      <c r="CI166" s="14"/>
      <c r="CJ166" s="24" t="str">
        <f t="shared" si="23"/>
        <v/>
      </c>
      <c r="CK166" s="25" t="str">
        <f t="shared" si="24"/>
        <v/>
      </c>
      <c r="CL166" s="25" t="str">
        <f t="shared" si="25"/>
        <v/>
      </c>
      <c r="CM166" s="24" t="str">
        <f t="shared" si="26"/>
        <v/>
      </c>
      <c r="CN166" s="25" t="str">
        <f t="shared" si="27"/>
        <v/>
      </c>
      <c r="CO166" s="24" t="e">
        <f>IF(AND(#REF!="",#REF!="",#REF!="",#REF!=""),"",SUM(#REF!,#REF!,#REF!,#REF!,#REF!))</f>
        <v>#REF!</v>
      </c>
      <c r="CP166" s="25" t="str">
        <f t="shared" si="28"/>
        <v/>
      </c>
      <c r="CQ166" s="24" t="str">
        <f t="shared" si="29"/>
        <v/>
      </c>
      <c r="CR166" s="25" t="str">
        <f t="shared" si="30"/>
        <v/>
      </c>
      <c r="CS166" s="24" t="str">
        <f t="shared" si="31"/>
        <v/>
      </c>
      <c r="CT166" s="25" t="str">
        <f t="shared" si="32"/>
        <v/>
      </c>
      <c r="CU166" s="24" t="e">
        <f>IF(AND(#REF!="",#REF!="",#REF!="",#REF!=""),"",SUM(#REF!,#REF!,#REF!,#REF!,#REF!))</f>
        <v>#REF!</v>
      </c>
      <c r="CV166" s="25" t="str">
        <f t="shared" si="33"/>
        <v/>
      </c>
      <c r="CW166" s="22" t="e">
        <f>IF(AND(#REF!="",#REF!="",#REF!="",#REF!=""),"",SUM(#REF!,#REF!,#REF!,#REF!))</f>
        <v>#REF!</v>
      </c>
      <c r="CX166" s="22" t="str">
        <f t="shared" si="22"/>
        <v/>
      </c>
    </row>
    <row r="167" spans="1:102" ht="24.75" customHeight="1">
      <c r="A167" s="233">
        <v>161</v>
      </c>
      <c r="B167" s="234"/>
      <c r="C167" s="235"/>
      <c r="D167" s="236"/>
      <c r="E167" s="237"/>
      <c r="F167" s="238"/>
      <c r="G167" s="238"/>
      <c r="H167" s="239"/>
      <c r="I167" s="240"/>
      <c r="J167" s="241"/>
      <c r="K167" s="242"/>
      <c r="L167" s="11"/>
      <c r="M167" s="7"/>
      <c r="N167" s="7"/>
      <c r="O167" s="7"/>
      <c r="P167" s="30"/>
      <c r="Q167" s="32"/>
      <c r="R167" s="371"/>
      <c r="S167" s="476"/>
      <c r="T167" s="477"/>
      <c r="U167" s="477"/>
      <c r="V167" s="7"/>
      <c r="W167" s="34"/>
      <c r="X167" s="32"/>
      <c r="Y167" s="371"/>
      <c r="Z167" s="11"/>
      <c r="AA167" s="7"/>
      <c r="AB167" s="7"/>
      <c r="AC167" s="7"/>
      <c r="AD167" s="30"/>
      <c r="AE167" s="32"/>
      <c r="AF167" s="7"/>
      <c r="AG167" s="478"/>
      <c r="AH167" s="32"/>
      <c r="AI167" s="32"/>
      <c r="AJ167" s="32"/>
      <c r="AK167" s="32"/>
      <c r="AL167" s="32"/>
      <c r="AM167" s="62"/>
      <c r="AN167" s="11"/>
      <c r="AO167" s="7"/>
      <c r="AP167" s="7"/>
      <c r="AQ167" s="7"/>
      <c r="AR167" s="7"/>
      <c r="AS167" s="7"/>
      <c r="AT167" s="371"/>
      <c r="AU167" s="11"/>
      <c r="AV167" s="7"/>
      <c r="AW167" s="7"/>
      <c r="AX167" s="7"/>
      <c r="AY167" s="7"/>
      <c r="AZ167" s="7"/>
      <c r="BA167" s="371"/>
      <c r="BB167" s="11"/>
      <c r="BC167" s="7"/>
      <c r="BD167" s="7"/>
      <c r="BE167" s="7"/>
      <c r="BF167" s="7"/>
      <c r="BG167" s="478"/>
      <c r="BH167" s="11"/>
      <c r="BI167" s="7"/>
      <c r="BJ167" s="7"/>
      <c r="BK167" s="7"/>
      <c r="BL167" s="11"/>
      <c r="BM167" s="7"/>
      <c r="BN167" s="7"/>
      <c r="BO167" s="7"/>
      <c r="BP167" s="371"/>
      <c r="BQ167" s="11" t="s">
        <v>210</v>
      </c>
      <c r="BR167" s="62" t="s">
        <v>210</v>
      </c>
      <c r="BS167" s="1"/>
      <c r="BT167" s="1"/>
      <c r="BU167" s="1"/>
      <c r="BV167" s="1"/>
      <c r="BW167" s="1"/>
      <c r="CI167" s="14"/>
      <c r="CJ167" s="24" t="str">
        <f t="shared" si="23"/>
        <v/>
      </c>
      <c r="CK167" s="25" t="str">
        <f t="shared" si="24"/>
        <v/>
      </c>
      <c r="CL167" s="25" t="str">
        <f t="shared" si="25"/>
        <v/>
      </c>
      <c r="CM167" s="24" t="str">
        <f t="shared" si="26"/>
        <v/>
      </c>
      <c r="CN167" s="25" t="str">
        <f t="shared" si="27"/>
        <v/>
      </c>
      <c r="CO167" s="24" t="e">
        <f>IF(AND(#REF!="",#REF!="",#REF!="",#REF!=""),"",SUM(#REF!,#REF!,#REF!,#REF!,#REF!))</f>
        <v>#REF!</v>
      </c>
      <c r="CP167" s="25" t="str">
        <f t="shared" si="28"/>
        <v/>
      </c>
      <c r="CQ167" s="24" t="str">
        <f t="shared" si="29"/>
        <v/>
      </c>
      <c r="CR167" s="25" t="str">
        <f t="shared" si="30"/>
        <v/>
      </c>
      <c r="CS167" s="24" t="str">
        <f t="shared" si="31"/>
        <v/>
      </c>
      <c r="CT167" s="25" t="str">
        <f t="shared" si="32"/>
        <v/>
      </c>
      <c r="CU167" s="24" t="e">
        <f>IF(AND(#REF!="",#REF!="",#REF!="",#REF!=""),"",SUM(#REF!,#REF!,#REF!,#REF!,#REF!))</f>
        <v>#REF!</v>
      </c>
      <c r="CV167" s="25" t="str">
        <f t="shared" si="33"/>
        <v/>
      </c>
      <c r="CW167" s="22" t="e">
        <f>IF(AND(#REF!="",#REF!="",#REF!="",#REF!=""),"",SUM(#REF!,#REF!,#REF!,#REF!))</f>
        <v>#REF!</v>
      </c>
      <c r="CX167" s="22" t="str">
        <f t="shared" si="22"/>
        <v/>
      </c>
    </row>
    <row r="168" spans="1:102" ht="24.75" customHeight="1">
      <c r="A168" s="233">
        <v>162</v>
      </c>
      <c r="B168" s="234"/>
      <c r="C168" s="235"/>
      <c r="D168" s="236"/>
      <c r="E168" s="237"/>
      <c r="F168" s="238"/>
      <c r="G168" s="238"/>
      <c r="H168" s="239"/>
      <c r="I168" s="240"/>
      <c r="J168" s="241"/>
      <c r="K168" s="242"/>
      <c r="L168" s="11"/>
      <c r="M168" s="7"/>
      <c r="N168" s="7"/>
      <c r="O168" s="7"/>
      <c r="P168" s="30"/>
      <c r="Q168" s="32"/>
      <c r="R168" s="371"/>
      <c r="S168" s="476"/>
      <c r="T168" s="477"/>
      <c r="U168" s="477"/>
      <c r="V168" s="7"/>
      <c r="W168" s="34"/>
      <c r="X168" s="32"/>
      <c r="Y168" s="371"/>
      <c r="Z168" s="11"/>
      <c r="AA168" s="7"/>
      <c r="AB168" s="7"/>
      <c r="AC168" s="7"/>
      <c r="AD168" s="30"/>
      <c r="AE168" s="32"/>
      <c r="AF168" s="7"/>
      <c r="AG168" s="478"/>
      <c r="AH168" s="32"/>
      <c r="AI168" s="32"/>
      <c r="AJ168" s="32"/>
      <c r="AK168" s="32"/>
      <c r="AL168" s="32"/>
      <c r="AM168" s="62"/>
      <c r="AN168" s="11"/>
      <c r="AO168" s="7"/>
      <c r="AP168" s="7"/>
      <c r="AQ168" s="7"/>
      <c r="AR168" s="7"/>
      <c r="AS168" s="7"/>
      <c r="AT168" s="371"/>
      <c r="AU168" s="11"/>
      <c r="AV168" s="7"/>
      <c r="AW168" s="7"/>
      <c r="AX168" s="7"/>
      <c r="AY168" s="7"/>
      <c r="AZ168" s="7"/>
      <c r="BA168" s="371"/>
      <c r="BB168" s="11"/>
      <c r="BC168" s="7"/>
      <c r="BD168" s="7"/>
      <c r="BE168" s="7"/>
      <c r="BF168" s="7"/>
      <c r="BG168" s="478"/>
      <c r="BH168" s="11"/>
      <c r="BI168" s="7"/>
      <c r="BJ168" s="7"/>
      <c r="BK168" s="7"/>
      <c r="BL168" s="11"/>
      <c r="BM168" s="7"/>
      <c r="BN168" s="7"/>
      <c r="BO168" s="7"/>
      <c r="BP168" s="371"/>
      <c r="BQ168" s="11" t="s">
        <v>210</v>
      </c>
      <c r="BR168" s="62" t="s">
        <v>210</v>
      </c>
      <c r="BS168" s="1"/>
      <c r="BT168" s="1"/>
      <c r="BU168" s="1"/>
      <c r="BV168" s="1"/>
      <c r="BW168" s="1"/>
      <c r="CI168" s="14"/>
      <c r="CJ168" s="24" t="str">
        <f t="shared" si="23"/>
        <v/>
      </c>
      <c r="CK168" s="25" t="str">
        <f t="shared" si="24"/>
        <v/>
      </c>
      <c r="CL168" s="25" t="str">
        <f t="shared" si="25"/>
        <v/>
      </c>
      <c r="CM168" s="24" t="str">
        <f t="shared" si="26"/>
        <v/>
      </c>
      <c r="CN168" s="25" t="str">
        <f t="shared" si="27"/>
        <v/>
      </c>
      <c r="CO168" s="24" t="e">
        <f>IF(AND(#REF!="",#REF!="",#REF!="",#REF!=""),"",SUM(#REF!,#REF!,#REF!,#REF!,#REF!))</f>
        <v>#REF!</v>
      </c>
      <c r="CP168" s="25" t="str">
        <f t="shared" si="28"/>
        <v/>
      </c>
      <c r="CQ168" s="24" t="str">
        <f t="shared" si="29"/>
        <v/>
      </c>
      <c r="CR168" s="25" t="str">
        <f t="shared" si="30"/>
        <v/>
      </c>
      <c r="CS168" s="24" t="str">
        <f t="shared" si="31"/>
        <v/>
      </c>
      <c r="CT168" s="25" t="str">
        <f t="shared" si="32"/>
        <v/>
      </c>
      <c r="CU168" s="24" t="e">
        <f>IF(AND(#REF!="",#REF!="",#REF!="",#REF!=""),"",SUM(#REF!,#REF!,#REF!,#REF!,#REF!))</f>
        <v>#REF!</v>
      </c>
      <c r="CV168" s="25" t="str">
        <f t="shared" si="33"/>
        <v/>
      </c>
      <c r="CW168" s="22" t="e">
        <f>IF(AND(#REF!="",#REF!="",#REF!="",#REF!=""),"",SUM(#REF!,#REF!,#REF!,#REF!))</f>
        <v>#REF!</v>
      </c>
      <c r="CX168" s="22" t="str">
        <f t="shared" si="22"/>
        <v/>
      </c>
    </row>
    <row r="169" spans="1:102" ht="24.75" customHeight="1">
      <c r="A169" s="233">
        <v>163</v>
      </c>
      <c r="B169" s="234"/>
      <c r="C169" s="235"/>
      <c r="D169" s="236"/>
      <c r="E169" s="237"/>
      <c r="F169" s="238"/>
      <c r="G169" s="238"/>
      <c r="H169" s="239"/>
      <c r="I169" s="240"/>
      <c r="J169" s="241"/>
      <c r="K169" s="242"/>
      <c r="L169" s="11"/>
      <c r="M169" s="7"/>
      <c r="N169" s="7"/>
      <c r="O169" s="7"/>
      <c r="P169" s="30"/>
      <c r="Q169" s="32"/>
      <c r="R169" s="371"/>
      <c r="S169" s="476"/>
      <c r="T169" s="477"/>
      <c r="U169" s="477"/>
      <c r="V169" s="7"/>
      <c r="W169" s="34"/>
      <c r="X169" s="32"/>
      <c r="Y169" s="371"/>
      <c r="Z169" s="11"/>
      <c r="AA169" s="7"/>
      <c r="AB169" s="7"/>
      <c r="AC169" s="7"/>
      <c r="AD169" s="30"/>
      <c r="AE169" s="32"/>
      <c r="AF169" s="7"/>
      <c r="AG169" s="478"/>
      <c r="AH169" s="32"/>
      <c r="AI169" s="32"/>
      <c r="AJ169" s="32"/>
      <c r="AK169" s="32"/>
      <c r="AL169" s="32"/>
      <c r="AM169" s="62"/>
      <c r="AN169" s="11"/>
      <c r="AO169" s="7"/>
      <c r="AP169" s="7"/>
      <c r="AQ169" s="7"/>
      <c r="AR169" s="7"/>
      <c r="AS169" s="7"/>
      <c r="AT169" s="371"/>
      <c r="AU169" s="11"/>
      <c r="AV169" s="7"/>
      <c r="AW169" s="7"/>
      <c r="AX169" s="7"/>
      <c r="AY169" s="7"/>
      <c r="AZ169" s="7"/>
      <c r="BA169" s="371"/>
      <c r="BB169" s="11"/>
      <c r="BC169" s="7"/>
      <c r="BD169" s="7"/>
      <c r="BE169" s="7"/>
      <c r="BF169" s="7"/>
      <c r="BG169" s="478"/>
      <c r="BH169" s="11"/>
      <c r="BI169" s="7"/>
      <c r="BJ169" s="7"/>
      <c r="BK169" s="7"/>
      <c r="BL169" s="11"/>
      <c r="BM169" s="7"/>
      <c r="BN169" s="7"/>
      <c r="BO169" s="7"/>
      <c r="BP169" s="371"/>
      <c r="BQ169" s="11" t="s">
        <v>210</v>
      </c>
      <c r="BR169" s="62" t="s">
        <v>210</v>
      </c>
      <c r="BS169" s="1"/>
      <c r="BT169" s="1"/>
      <c r="BU169" s="1"/>
      <c r="BV169" s="1"/>
      <c r="BW169" s="1"/>
      <c r="CI169" s="14"/>
      <c r="CJ169" s="24" t="str">
        <f t="shared" si="23"/>
        <v/>
      </c>
      <c r="CK169" s="25" t="str">
        <f t="shared" si="24"/>
        <v/>
      </c>
      <c r="CL169" s="25" t="str">
        <f t="shared" si="25"/>
        <v/>
      </c>
      <c r="CM169" s="24" t="str">
        <f t="shared" si="26"/>
        <v/>
      </c>
      <c r="CN169" s="25" t="str">
        <f t="shared" si="27"/>
        <v/>
      </c>
      <c r="CO169" s="24" t="e">
        <f>IF(AND(#REF!="",#REF!="",#REF!="",#REF!=""),"",SUM(#REF!,#REF!,#REF!,#REF!,#REF!))</f>
        <v>#REF!</v>
      </c>
      <c r="CP169" s="25" t="str">
        <f t="shared" si="28"/>
        <v/>
      </c>
      <c r="CQ169" s="24" t="str">
        <f t="shared" si="29"/>
        <v/>
      </c>
      <c r="CR169" s="25" t="str">
        <f t="shared" si="30"/>
        <v/>
      </c>
      <c r="CS169" s="24" t="str">
        <f t="shared" si="31"/>
        <v/>
      </c>
      <c r="CT169" s="25" t="str">
        <f t="shared" si="32"/>
        <v/>
      </c>
      <c r="CU169" s="24" t="e">
        <f>IF(AND(#REF!="",#REF!="",#REF!="",#REF!=""),"",SUM(#REF!,#REF!,#REF!,#REF!,#REF!))</f>
        <v>#REF!</v>
      </c>
      <c r="CV169" s="25" t="str">
        <f t="shared" si="33"/>
        <v/>
      </c>
      <c r="CW169" s="22" t="e">
        <f>IF(AND(#REF!="",#REF!="",#REF!="",#REF!=""),"",SUM(#REF!,#REF!,#REF!,#REF!))</f>
        <v>#REF!</v>
      </c>
      <c r="CX169" s="22" t="str">
        <f t="shared" si="22"/>
        <v/>
      </c>
    </row>
    <row r="170" spans="1:102" ht="24.75" customHeight="1">
      <c r="A170" s="233">
        <v>164</v>
      </c>
      <c r="B170" s="234"/>
      <c r="C170" s="235"/>
      <c r="D170" s="236"/>
      <c r="E170" s="237"/>
      <c r="F170" s="238"/>
      <c r="G170" s="238"/>
      <c r="H170" s="239"/>
      <c r="I170" s="240"/>
      <c r="J170" s="241"/>
      <c r="K170" s="242"/>
      <c r="L170" s="11"/>
      <c r="M170" s="7"/>
      <c r="N170" s="7"/>
      <c r="O170" s="7"/>
      <c r="P170" s="30"/>
      <c r="Q170" s="32"/>
      <c r="R170" s="371"/>
      <c r="S170" s="476"/>
      <c r="T170" s="477"/>
      <c r="U170" s="477"/>
      <c r="V170" s="7"/>
      <c r="W170" s="34"/>
      <c r="X170" s="32"/>
      <c r="Y170" s="371"/>
      <c r="Z170" s="11"/>
      <c r="AA170" s="7"/>
      <c r="AB170" s="7"/>
      <c r="AC170" s="7"/>
      <c r="AD170" s="30"/>
      <c r="AE170" s="32"/>
      <c r="AF170" s="7"/>
      <c r="AG170" s="478"/>
      <c r="AH170" s="32"/>
      <c r="AI170" s="32"/>
      <c r="AJ170" s="32"/>
      <c r="AK170" s="32"/>
      <c r="AL170" s="32"/>
      <c r="AM170" s="62"/>
      <c r="AN170" s="11"/>
      <c r="AO170" s="7"/>
      <c r="AP170" s="7"/>
      <c r="AQ170" s="7"/>
      <c r="AR170" s="7"/>
      <c r="AS170" s="7"/>
      <c r="AT170" s="371"/>
      <c r="AU170" s="11"/>
      <c r="AV170" s="7"/>
      <c r="AW170" s="7"/>
      <c r="AX170" s="7"/>
      <c r="AY170" s="7"/>
      <c r="AZ170" s="7"/>
      <c r="BA170" s="371"/>
      <c r="BB170" s="11"/>
      <c r="BC170" s="7"/>
      <c r="BD170" s="7"/>
      <c r="BE170" s="7"/>
      <c r="BF170" s="7"/>
      <c r="BG170" s="478"/>
      <c r="BH170" s="11"/>
      <c r="BI170" s="7"/>
      <c r="BJ170" s="7"/>
      <c r="BK170" s="7"/>
      <c r="BL170" s="11"/>
      <c r="BM170" s="7"/>
      <c r="BN170" s="7"/>
      <c r="BO170" s="7"/>
      <c r="BP170" s="371"/>
      <c r="BQ170" s="11" t="s">
        <v>210</v>
      </c>
      <c r="BR170" s="62" t="s">
        <v>210</v>
      </c>
      <c r="BS170" s="1"/>
      <c r="BT170" s="1"/>
      <c r="BU170" s="1"/>
      <c r="BV170" s="1"/>
      <c r="BW170" s="1"/>
      <c r="CI170" s="14"/>
      <c r="CJ170" s="24" t="str">
        <f t="shared" si="23"/>
        <v/>
      </c>
      <c r="CK170" s="25" t="str">
        <f t="shared" si="24"/>
        <v/>
      </c>
      <c r="CL170" s="25" t="str">
        <f t="shared" si="25"/>
        <v/>
      </c>
      <c r="CM170" s="24" t="str">
        <f t="shared" si="26"/>
        <v/>
      </c>
      <c r="CN170" s="25" t="str">
        <f t="shared" si="27"/>
        <v/>
      </c>
      <c r="CO170" s="24" t="e">
        <f>IF(AND(#REF!="",#REF!="",#REF!="",#REF!=""),"",SUM(#REF!,#REF!,#REF!,#REF!,#REF!))</f>
        <v>#REF!</v>
      </c>
      <c r="CP170" s="25" t="str">
        <f t="shared" si="28"/>
        <v/>
      </c>
      <c r="CQ170" s="24" t="str">
        <f t="shared" si="29"/>
        <v/>
      </c>
      <c r="CR170" s="25" t="str">
        <f t="shared" si="30"/>
        <v/>
      </c>
      <c r="CS170" s="24" t="str">
        <f t="shared" si="31"/>
        <v/>
      </c>
      <c r="CT170" s="25" t="str">
        <f t="shared" si="32"/>
        <v/>
      </c>
      <c r="CU170" s="24" t="e">
        <f>IF(AND(#REF!="",#REF!="",#REF!="",#REF!=""),"",SUM(#REF!,#REF!,#REF!,#REF!,#REF!))</f>
        <v>#REF!</v>
      </c>
      <c r="CV170" s="25" t="str">
        <f t="shared" si="33"/>
        <v/>
      </c>
      <c r="CW170" s="22" t="e">
        <f>IF(AND(#REF!="",#REF!="",#REF!="",#REF!=""),"",SUM(#REF!,#REF!,#REF!,#REF!))</f>
        <v>#REF!</v>
      </c>
      <c r="CX170" s="22" t="str">
        <f t="shared" si="22"/>
        <v/>
      </c>
    </row>
    <row r="171" spans="1:102" ht="24.75" customHeight="1">
      <c r="A171" s="233">
        <v>165</v>
      </c>
      <c r="B171" s="234"/>
      <c r="C171" s="235"/>
      <c r="D171" s="236"/>
      <c r="E171" s="237"/>
      <c r="F171" s="238"/>
      <c r="G171" s="238"/>
      <c r="H171" s="239"/>
      <c r="I171" s="240"/>
      <c r="J171" s="241"/>
      <c r="K171" s="242"/>
      <c r="L171" s="11"/>
      <c r="M171" s="7"/>
      <c r="N171" s="7"/>
      <c r="O171" s="7"/>
      <c r="P171" s="30"/>
      <c r="Q171" s="32"/>
      <c r="R171" s="371"/>
      <c r="S171" s="476"/>
      <c r="T171" s="477"/>
      <c r="U171" s="477"/>
      <c r="V171" s="7"/>
      <c r="W171" s="34"/>
      <c r="X171" s="32"/>
      <c r="Y171" s="371"/>
      <c r="Z171" s="11"/>
      <c r="AA171" s="7"/>
      <c r="AB171" s="7"/>
      <c r="AC171" s="7"/>
      <c r="AD171" s="30"/>
      <c r="AE171" s="32"/>
      <c r="AF171" s="7"/>
      <c r="AG171" s="478"/>
      <c r="AH171" s="32"/>
      <c r="AI171" s="32"/>
      <c r="AJ171" s="32"/>
      <c r="AK171" s="32"/>
      <c r="AL171" s="32"/>
      <c r="AM171" s="62"/>
      <c r="AN171" s="11"/>
      <c r="AO171" s="7"/>
      <c r="AP171" s="7"/>
      <c r="AQ171" s="7"/>
      <c r="AR171" s="7"/>
      <c r="AS171" s="7"/>
      <c r="AT171" s="371"/>
      <c r="AU171" s="11"/>
      <c r="AV171" s="7"/>
      <c r="AW171" s="7"/>
      <c r="AX171" s="7"/>
      <c r="AY171" s="7"/>
      <c r="AZ171" s="7"/>
      <c r="BA171" s="371"/>
      <c r="BB171" s="11"/>
      <c r="BC171" s="7"/>
      <c r="BD171" s="7"/>
      <c r="BE171" s="7"/>
      <c r="BF171" s="7"/>
      <c r="BG171" s="478"/>
      <c r="BH171" s="11"/>
      <c r="BI171" s="7"/>
      <c r="BJ171" s="7"/>
      <c r="BK171" s="7"/>
      <c r="BL171" s="11"/>
      <c r="BM171" s="7"/>
      <c r="BN171" s="7"/>
      <c r="BO171" s="7"/>
      <c r="BP171" s="371"/>
      <c r="BQ171" s="11" t="s">
        <v>210</v>
      </c>
      <c r="BR171" s="62" t="s">
        <v>210</v>
      </c>
      <c r="BS171" s="1"/>
      <c r="BT171" s="1"/>
      <c r="BU171" s="1"/>
      <c r="BV171" s="1"/>
      <c r="BW171" s="1"/>
      <c r="CI171" s="14"/>
      <c r="CJ171" s="24" t="str">
        <f t="shared" si="23"/>
        <v/>
      </c>
      <c r="CK171" s="25" t="str">
        <f t="shared" si="24"/>
        <v/>
      </c>
      <c r="CL171" s="25" t="str">
        <f t="shared" si="25"/>
        <v/>
      </c>
      <c r="CM171" s="24" t="str">
        <f t="shared" si="26"/>
        <v/>
      </c>
      <c r="CN171" s="25" t="str">
        <f t="shared" si="27"/>
        <v/>
      </c>
      <c r="CO171" s="24" t="e">
        <f>IF(AND(#REF!="",#REF!="",#REF!="",#REF!=""),"",SUM(#REF!,#REF!,#REF!,#REF!,#REF!))</f>
        <v>#REF!</v>
      </c>
      <c r="CP171" s="25" t="str">
        <f t="shared" si="28"/>
        <v/>
      </c>
      <c r="CQ171" s="24" t="str">
        <f t="shared" si="29"/>
        <v/>
      </c>
      <c r="CR171" s="25" t="str">
        <f t="shared" si="30"/>
        <v/>
      </c>
      <c r="CS171" s="24" t="str">
        <f t="shared" si="31"/>
        <v/>
      </c>
      <c r="CT171" s="25" t="str">
        <f t="shared" si="32"/>
        <v/>
      </c>
      <c r="CU171" s="24" t="e">
        <f>IF(AND(#REF!="",#REF!="",#REF!="",#REF!=""),"",SUM(#REF!,#REF!,#REF!,#REF!,#REF!))</f>
        <v>#REF!</v>
      </c>
      <c r="CV171" s="25" t="str">
        <f t="shared" si="33"/>
        <v/>
      </c>
      <c r="CW171" s="22" t="e">
        <f>IF(AND(#REF!="",#REF!="",#REF!="",#REF!=""),"",SUM(#REF!,#REF!,#REF!,#REF!))</f>
        <v>#REF!</v>
      </c>
      <c r="CX171" s="22" t="str">
        <f t="shared" si="22"/>
        <v/>
      </c>
    </row>
    <row r="172" spans="1:102" ht="24.75" customHeight="1">
      <c r="A172" s="233">
        <v>166</v>
      </c>
      <c r="B172" s="234"/>
      <c r="C172" s="235"/>
      <c r="D172" s="236"/>
      <c r="E172" s="237"/>
      <c r="F172" s="238"/>
      <c r="G172" s="238"/>
      <c r="H172" s="239"/>
      <c r="I172" s="240"/>
      <c r="J172" s="241"/>
      <c r="K172" s="242"/>
      <c r="L172" s="11"/>
      <c r="M172" s="7"/>
      <c r="N172" s="7"/>
      <c r="O172" s="7"/>
      <c r="P172" s="30"/>
      <c r="Q172" s="32"/>
      <c r="R172" s="371"/>
      <c r="S172" s="476"/>
      <c r="T172" s="477"/>
      <c r="U172" s="477"/>
      <c r="V172" s="7"/>
      <c r="W172" s="34"/>
      <c r="X172" s="32"/>
      <c r="Y172" s="371"/>
      <c r="Z172" s="11"/>
      <c r="AA172" s="7"/>
      <c r="AB172" s="7"/>
      <c r="AC172" s="7"/>
      <c r="AD172" s="30"/>
      <c r="AE172" s="32"/>
      <c r="AF172" s="7"/>
      <c r="AG172" s="478"/>
      <c r="AH172" s="32"/>
      <c r="AI172" s="32"/>
      <c r="AJ172" s="32"/>
      <c r="AK172" s="32"/>
      <c r="AL172" s="32"/>
      <c r="AM172" s="62"/>
      <c r="AN172" s="11"/>
      <c r="AO172" s="7"/>
      <c r="AP172" s="7"/>
      <c r="AQ172" s="7"/>
      <c r="AR172" s="7"/>
      <c r="AS172" s="7"/>
      <c r="AT172" s="371"/>
      <c r="AU172" s="11"/>
      <c r="AV172" s="7"/>
      <c r="AW172" s="7"/>
      <c r="AX172" s="7"/>
      <c r="AY172" s="7"/>
      <c r="AZ172" s="7"/>
      <c r="BA172" s="371"/>
      <c r="BB172" s="11"/>
      <c r="BC172" s="7"/>
      <c r="BD172" s="7"/>
      <c r="BE172" s="7"/>
      <c r="BF172" s="7"/>
      <c r="BG172" s="478"/>
      <c r="BH172" s="11"/>
      <c r="BI172" s="7"/>
      <c r="BJ172" s="7"/>
      <c r="BK172" s="7"/>
      <c r="BL172" s="11"/>
      <c r="BM172" s="7"/>
      <c r="BN172" s="7"/>
      <c r="BO172" s="7"/>
      <c r="BP172" s="371"/>
      <c r="BQ172" s="11" t="s">
        <v>210</v>
      </c>
      <c r="BR172" s="62" t="s">
        <v>210</v>
      </c>
      <c r="BS172" s="1"/>
      <c r="BT172" s="1"/>
      <c r="BU172" s="1"/>
      <c r="BV172" s="1"/>
      <c r="BW172" s="1"/>
      <c r="CI172" s="14"/>
      <c r="CJ172" s="24" t="str">
        <f t="shared" si="23"/>
        <v/>
      </c>
      <c r="CK172" s="25" t="str">
        <f t="shared" si="24"/>
        <v/>
      </c>
      <c r="CL172" s="25" t="str">
        <f t="shared" si="25"/>
        <v/>
      </c>
      <c r="CM172" s="24" t="str">
        <f t="shared" si="26"/>
        <v/>
      </c>
      <c r="CN172" s="25" t="str">
        <f t="shared" si="27"/>
        <v/>
      </c>
      <c r="CO172" s="24" t="e">
        <f>IF(AND(#REF!="",#REF!="",#REF!="",#REF!=""),"",SUM(#REF!,#REF!,#REF!,#REF!,#REF!))</f>
        <v>#REF!</v>
      </c>
      <c r="CP172" s="25" t="str">
        <f t="shared" si="28"/>
        <v/>
      </c>
      <c r="CQ172" s="24" t="str">
        <f t="shared" si="29"/>
        <v/>
      </c>
      <c r="CR172" s="25" t="str">
        <f t="shared" si="30"/>
        <v/>
      </c>
      <c r="CS172" s="24" t="str">
        <f t="shared" si="31"/>
        <v/>
      </c>
      <c r="CT172" s="25" t="str">
        <f t="shared" si="32"/>
        <v/>
      </c>
      <c r="CU172" s="24" t="e">
        <f>IF(AND(#REF!="",#REF!="",#REF!="",#REF!=""),"",SUM(#REF!,#REF!,#REF!,#REF!,#REF!))</f>
        <v>#REF!</v>
      </c>
      <c r="CV172" s="25" t="str">
        <f t="shared" si="33"/>
        <v/>
      </c>
      <c r="CW172" s="22" t="e">
        <f>IF(AND(#REF!="",#REF!="",#REF!="",#REF!=""),"",SUM(#REF!,#REF!,#REF!,#REF!))</f>
        <v>#REF!</v>
      </c>
      <c r="CX172" s="22" t="str">
        <f t="shared" si="22"/>
        <v/>
      </c>
    </row>
    <row r="173" spans="1:102" ht="24.75" customHeight="1">
      <c r="A173" s="233">
        <v>167</v>
      </c>
      <c r="B173" s="234"/>
      <c r="C173" s="235"/>
      <c r="D173" s="236"/>
      <c r="E173" s="237"/>
      <c r="F173" s="238"/>
      <c r="G173" s="238"/>
      <c r="H173" s="239"/>
      <c r="I173" s="240"/>
      <c r="J173" s="241"/>
      <c r="K173" s="242"/>
      <c r="L173" s="11"/>
      <c r="M173" s="7"/>
      <c r="N173" s="7"/>
      <c r="O173" s="7"/>
      <c r="P173" s="30"/>
      <c r="Q173" s="32"/>
      <c r="R173" s="371"/>
      <c r="S173" s="476"/>
      <c r="T173" s="477"/>
      <c r="U173" s="477"/>
      <c r="V173" s="7"/>
      <c r="W173" s="34"/>
      <c r="X173" s="32"/>
      <c r="Y173" s="371"/>
      <c r="Z173" s="11"/>
      <c r="AA173" s="7"/>
      <c r="AB173" s="7"/>
      <c r="AC173" s="7"/>
      <c r="AD173" s="30"/>
      <c r="AE173" s="32"/>
      <c r="AF173" s="7"/>
      <c r="AG173" s="478"/>
      <c r="AH173" s="32"/>
      <c r="AI173" s="32"/>
      <c r="AJ173" s="32"/>
      <c r="AK173" s="32"/>
      <c r="AL173" s="32"/>
      <c r="AM173" s="62"/>
      <c r="AN173" s="11"/>
      <c r="AO173" s="7"/>
      <c r="AP173" s="7"/>
      <c r="AQ173" s="7"/>
      <c r="AR173" s="7"/>
      <c r="AS173" s="7"/>
      <c r="AT173" s="371"/>
      <c r="AU173" s="11"/>
      <c r="AV173" s="7"/>
      <c r="AW173" s="7"/>
      <c r="AX173" s="7"/>
      <c r="AY173" s="7"/>
      <c r="AZ173" s="7"/>
      <c r="BA173" s="371"/>
      <c r="BB173" s="11"/>
      <c r="BC173" s="7"/>
      <c r="BD173" s="7"/>
      <c r="BE173" s="7"/>
      <c r="BF173" s="7"/>
      <c r="BG173" s="478"/>
      <c r="BH173" s="11"/>
      <c r="BI173" s="7"/>
      <c r="BJ173" s="7"/>
      <c r="BK173" s="7"/>
      <c r="BL173" s="11"/>
      <c r="BM173" s="7"/>
      <c r="BN173" s="7"/>
      <c r="BO173" s="7"/>
      <c r="BP173" s="371"/>
      <c r="BQ173" s="11" t="s">
        <v>210</v>
      </c>
      <c r="BR173" s="62" t="s">
        <v>210</v>
      </c>
      <c r="BS173" s="1"/>
      <c r="BT173" s="1"/>
      <c r="BU173" s="1"/>
      <c r="BV173" s="1"/>
      <c r="BW173" s="1"/>
      <c r="CI173" s="14"/>
      <c r="CJ173" s="24" t="str">
        <f t="shared" si="23"/>
        <v/>
      </c>
      <c r="CK173" s="25" t="str">
        <f t="shared" si="24"/>
        <v/>
      </c>
      <c r="CL173" s="25" t="str">
        <f t="shared" si="25"/>
        <v/>
      </c>
      <c r="CM173" s="24" t="str">
        <f t="shared" si="26"/>
        <v/>
      </c>
      <c r="CN173" s="25" t="str">
        <f t="shared" si="27"/>
        <v/>
      </c>
      <c r="CO173" s="24" t="e">
        <f>IF(AND(#REF!="",#REF!="",#REF!="",#REF!=""),"",SUM(#REF!,#REF!,#REF!,#REF!,#REF!))</f>
        <v>#REF!</v>
      </c>
      <c r="CP173" s="25" t="str">
        <f t="shared" si="28"/>
        <v/>
      </c>
      <c r="CQ173" s="24" t="str">
        <f t="shared" si="29"/>
        <v/>
      </c>
      <c r="CR173" s="25" t="str">
        <f t="shared" si="30"/>
        <v/>
      </c>
      <c r="CS173" s="24" t="str">
        <f t="shared" si="31"/>
        <v/>
      </c>
      <c r="CT173" s="25" t="str">
        <f t="shared" si="32"/>
        <v/>
      </c>
      <c r="CU173" s="24" t="e">
        <f>IF(AND(#REF!="",#REF!="",#REF!="",#REF!=""),"",SUM(#REF!,#REF!,#REF!,#REF!,#REF!))</f>
        <v>#REF!</v>
      </c>
      <c r="CV173" s="25" t="str">
        <f t="shared" si="33"/>
        <v/>
      </c>
      <c r="CW173" s="22" t="e">
        <f>IF(AND(#REF!="",#REF!="",#REF!="",#REF!=""),"",SUM(#REF!,#REF!,#REF!,#REF!))</f>
        <v>#REF!</v>
      </c>
      <c r="CX173" s="22" t="str">
        <f t="shared" si="22"/>
        <v/>
      </c>
    </row>
    <row r="174" spans="1:102" ht="24.75" customHeight="1">
      <c r="A174" s="233">
        <v>168</v>
      </c>
      <c r="B174" s="234"/>
      <c r="C174" s="235"/>
      <c r="D174" s="236"/>
      <c r="E174" s="237"/>
      <c r="F174" s="238"/>
      <c r="G174" s="238"/>
      <c r="H174" s="239"/>
      <c r="I174" s="240"/>
      <c r="J174" s="241"/>
      <c r="K174" s="242"/>
      <c r="L174" s="11"/>
      <c r="M174" s="7"/>
      <c r="N174" s="7"/>
      <c r="O174" s="7"/>
      <c r="P174" s="30"/>
      <c r="Q174" s="32"/>
      <c r="R174" s="371"/>
      <c r="S174" s="476"/>
      <c r="T174" s="477"/>
      <c r="U174" s="477"/>
      <c r="V174" s="7"/>
      <c r="W174" s="34"/>
      <c r="X174" s="32"/>
      <c r="Y174" s="371"/>
      <c r="Z174" s="11"/>
      <c r="AA174" s="7"/>
      <c r="AB174" s="7"/>
      <c r="AC174" s="7"/>
      <c r="AD174" s="30"/>
      <c r="AE174" s="32"/>
      <c r="AF174" s="7"/>
      <c r="AG174" s="478"/>
      <c r="AH174" s="32"/>
      <c r="AI174" s="32"/>
      <c r="AJ174" s="32"/>
      <c r="AK174" s="32"/>
      <c r="AL174" s="32"/>
      <c r="AM174" s="62"/>
      <c r="AN174" s="11"/>
      <c r="AO174" s="7"/>
      <c r="AP174" s="7"/>
      <c r="AQ174" s="7"/>
      <c r="AR174" s="7"/>
      <c r="AS174" s="7"/>
      <c r="AT174" s="371"/>
      <c r="AU174" s="11"/>
      <c r="AV174" s="7"/>
      <c r="AW174" s="7"/>
      <c r="AX174" s="7"/>
      <c r="AY174" s="7"/>
      <c r="AZ174" s="7"/>
      <c r="BA174" s="371"/>
      <c r="BB174" s="11"/>
      <c r="BC174" s="7"/>
      <c r="BD174" s="7"/>
      <c r="BE174" s="7"/>
      <c r="BF174" s="7"/>
      <c r="BG174" s="478"/>
      <c r="BH174" s="11"/>
      <c r="BI174" s="7"/>
      <c r="BJ174" s="7"/>
      <c r="BK174" s="7"/>
      <c r="BL174" s="11"/>
      <c r="BM174" s="7"/>
      <c r="BN174" s="7"/>
      <c r="BO174" s="7"/>
      <c r="BP174" s="371"/>
      <c r="BQ174" s="11" t="s">
        <v>210</v>
      </c>
      <c r="BR174" s="62" t="s">
        <v>210</v>
      </c>
      <c r="BS174" s="1"/>
      <c r="BT174" s="1"/>
      <c r="BU174" s="1"/>
      <c r="BV174" s="1"/>
      <c r="BW174" s="1"/>
      <c r="CI174" s="14"/>
      <c r="CJ174" s="24" t="str">
        <f t="shared" si="23"/>
        <v/>
      </c>
      <c r="CK174" s="25" t="str">
        <f t="shared" si="24"/>
        <v/>
      </c>
      <c r="CL174" s="25" t="str">
        <f t="shared" si="25"/>
        <v/>
      </c>
      <c r="CM174" s="24" t="str">
        <f t="shared" si="26"/>
        <v/>
      </c>
      <c r="CN174" s="25" t="str">
        <f t="shared" si="27"/>
        <v/>
      </c>
      <c r="CO174" s="24" t="e">
        <f>IF(AND(#REF!="",#REF!="",#REF!="",#REF!=""),"",SUM(#REF!,#REF!,#REF!,#REF!,#REF!))</f>
        <v>#REF!</v>
      </c>
      <c r="CP174" s="25" t="str">
        <f t="shared" si="28"/>
        <v/>
      </c>
      <c r="CQ174" s="24" t="str">
        <f t="shared" si="29"/>
        <v/>
      </c>
      <c r="CR174" s="25" t="str">
        <f t="shared" si="30"/>
        <v/>
      </c>
      <c r="CS174" s="24" t="str">
        <f t="shared" si="31"/>
        <v/>
      </c>
      <c r="CT174" s="25" t="str">
        <f t="shared" si="32"/>
        <v/>
      </c>
      <c r="CU174" s="24" t="e">
        <f>IF(AND(#REF!="",#REF!="",#REF!="",#REF!=""),"",SUM(#REF!,#REF!,#REF!,#REF!,#REF!))</f>
        <v>#REF!</v>
      </c>
      <c r="CV174" s="25" t="str">
        <f t="shared" si="33"/>
        <v/>
      </c>
      <c r="CW174" s="22" t="e">
        <f>IF(AND(#REF!="",#REF!="",#REF!="",#REF!=""),"",SUM(#REF!,#REF!,#REF!,#REF!))</f>
        <v>#REF!</v>
      </c>
      <c r="CX174" s="22" t="str">
        <f t="shared" si="22"/>
        <v/>
      </c>
    </row>
    <row r="175" spans="1:102" ht="24.75" customHeight="1">
      <c r="A175" s="233">
        <v>169</v>
      </c>
      <c r="B175" s="234"/>
      <c r="C175" s="235"/>
      <c r="D175" s="236"/>
      <c r="E175" s="237"/>
      <c r="F175" s="238"/>
      <c r="G175" s="238"/>
      <c r="H175" s="239"/>
      <c r="I175" s="240"/>
      <c r="J175" s="241"/>
      <c r="K175" s="242"/>
      <c r="L175" s="11"/>
      <c r="M175" s="7"/>
      <c r="N175" s="7"/>
      <c r="O175" s="7"/>
      <c r="P175" s="30"/>
      <c r="Q175" s="32"/>
      <c r="R175" s="371"/>
      <c r="S175" s="476"/>
      <c r="T175" s="477"/>
      <c r="U175" s="477"/>
      <c r="V175" s="7"/>
      <c r="W175" s="34"/>
      <c r="X175" s="32"/>
      <c r="Y175" s="371"/>
      <c r="Z175" s="11"/>
      <c r="AA175" s="7"/>
      <c r="AB175" s="7"/>
      <c r="AC175" s="7"/>
      <c r="AD175" s="30"/>
      <c r="AE175" s="32"/>
      <c r="AF175" s="7"/>
      <c r="AG175" s="478"/>
      <c r="AH175" s="32"/>
      <c r="AI175" s="32"/>
      <c r="AJ175" s="32"/>
      <c r="AK175" s="32"/>
      <c r="AL175" s="32"/>
      <c r="AM175" s="62"/>
      <c r="AN175" s="11"/>
      <c r="AO175" s="7"/>
      <c r="AP175" s="7"/>
      <c r="AQ175" s="7"/>
      <c r="AR175" s="7"/>
      <c r="AS175" s="7"/>
      <c r="AT175" s="371"/>
      <c r="AU175" s="11"/>
      <c r="AV175" s="7"/>
      <c r="AW175" s="7"/>
      <c r="AX175" s="7"/>
      <c r="AY175" s="7"/>
      <c r="AZ175" s="7"/>
      <c r="BA175" s="371"/>
      <c r="BB175" s="11"/>
      <c r="BC175" s="7"/>
      <c r="BD175" s="7"/>
      <c r="BE175" s="7"/>
      <c r="BF175" s="7"/>
      <c r="BG175" s="478"/>
      <c r="BH175" s="11"/>
      <c r="BI175" s="7"/>
      <c r="BJ175" s="7"/>
      <c r="BK175" s="7"/>
      <c r="BL175" s="11"/>
      <c r="BM175" s="7"/>
      <c r="BN175" s="7"/>
      <c r="BO175" s="7"/>
      <c r="BP175" s="371"/>
      <c r="BQ175" s="11" t="s">
        <v>210</v>
      </c>
      <c r="BR175" s="62" t="s">
        <v>210</v>
      </c>
      <c r="BS175" s="1"/>
      <c r="BT175" s="1"/>
      <c r="BU175" s="1"/>
      <c r="BV175" s="1"/>
      <c r="BW175" s="1"/>
      <c r="CI175" s="14"/>
      <c r="CJ175" s="24" t="str">
        <f t="shared" si="23"/>
        <v/>
      </c>
      <c r="CK175" s="25" t="str">
        <f t="shared" si="24"/>
        <v/>
      </c>
      <c r="CL175" s="25" t="str">
        <f t="shared" si="25"/>
        <v/>
      </c>
      <c r="CM175" s="24" t="str">
        <f t="shared" si="26"/>
        <v/>
      </c>
      <c r="CN175" s="25" t="str">
        <f t="shared" si="27"/>
        <v/>
      </c>
      <c r="CO175" s="24" t="e">
        <f>IF(AND(#REF!="",#REF!="",#REF!="",#REF!=""),"",SUM(#REF!,#REF!,#REF!,#REF!,#REF!))</f>
        <v>#REF!</v>
      </c>
      <c r="CP175" s="25" t="str">
        <f t="shared" si="28"/>
        <v/>
      </c>
      <c r="CQ175" s="24" t="str">
        <f t="shared" si="29"/>
        <v/>
      </c>
      <c r="CR175" s="25" t="str">
        <f t="shared" si="30"/>
        <v/>
      </c>
      <c r="CS175" s="24" t="str">
        <f t="shared" si="31"/>
        <v/>
      </c>
      <c r="CT175" s="25" t="str">
        <f t="shared" si="32"/>
        <v/>
      </c>
      <c r="CU175" s="24" t="e">
        <f>IF(AND(#REF!="",#REF!="",#REF!="",#REF!=""),"",SUM(#REF!,#REF!,#REF!,#REF!,#REF!))</f>
        <v>#REF!</v>
      </c>
      <c r="CV175" s="25" t="str">
        <f t="shared" si="33"/>
        <v/>
      </c>
      <c r="CW175" s="22" t="e">
        <f>IF(AND(#REF!="",#REF!="",#REF!="",#REF!=""),"",SUM(#REF!,#REF!,#REF!,#REF!))</f>
        <v>#REF!</v>
      </c>
      <c r="CX175" s="22" t="str">
        <f t="shared" si="22"/>
        <v/>
      </c>
    </row>
    <row r="176" spans="1:102" ht="24.75" customHeight="1">
      <c r="A176" s="233">
        <v>170</v>
      </c>
      <c r="B176" s="234"/>
      <c r="C176" s="235"/>
      <c r="D176" s="236"/>
      <c r="E176" s="237"/>
      <c r="F176" s="238"/>
      <c r="G176" s="238"/>
      <c r="H176" s="239"/>
      <c r="I176" s="240"/>
      <c r="J176" s="241"/>
      <c r="K176" s="242"/>
      <c r="L176" s="11"/>
      <c r="M176" s="7"/>
      <c r="N176" s="7"/>
      <c r="O176" s="7"/>
      <c r="P176" s="30"/>
      <c r="Q176" s="32"/>
      <c r="R176" s="371"/>
      <c r="S176" s="476"/>
      <c r="T176" s="477"/>
      <c r="U176" s="477"/>
      <c r="V176" s="7"/>
      <c r="W176" s="34"/>
      <c r="X176" s="32"/>
      <c r="Y176" s="371"/>
      <c r="Z176" s="11"/>
      <c r="AA176" s="7"/>
      <c r="AB176" s="7"/>
      <c r="AC176" s="7"/>
      <c r="AD176" s="30"/>
      <c r="AE176" s="32"/>
      <c r="AF176" s="7"/>
      <c r="AG176" s="478"/>
      <c r="AH176" s="32"/>
      <c r="AI176" s="32"/>
      <c r="AJ176" s="32"/>
      <c r="AK176" s="32"/>
      <c r="AL176" s="32"/>
      <c r="AM176" s="62"/>
      <c r="AN176" s="11"/>
      <c r="AO176" s="7"/>
      <c r="AP176" s="7"/>
      <c r="AQ176" s="7"/>
      <c r="AR176" s="7"/>
      <c r="AS176" s="7"/>
      <c r="AT176" s="371"/>
      <c r="AU176" s="11"/>
      <c r="AV176" s="7"/>
      <c r="AW176" s="7"/>
      <c r="AX176" s="7"/>
      <c r="AY176" s="7"/>
      <c r="AZ176" s="7"/>
      <c r="BA176" s="371"/>
      <c r="BB176" s="11"/>
      <c r="BC176" s="7"/>
      <c r="BD176" s="7"/>
      <c r="BE176" s="7"/>
      <c r="BF176" s="7"/>
      <c r="BG176" s="478"/>
      <c r="BH176" s="11"/>
      <c r="BI176" s="7"/>
      <c r="BJ176" s="7"/>
      <c r="BK176" s="7"/>
      <c r="BL176" s="11"/>
      <c r="BM176" s="7"/>
      <c r="BN176" s="7"/>
      <c r="BO176" s="7"/>
      <c r="BP176" s="371"/>
      <c r="BQ176" s="11" t="s">
        <v>210</v>
      </c>
      <c r="BR176" s="62" t="s">
        <v>210</v>
      </c>
      <c r="BS176" s="1"/>
      <c r="BT176" s="1"/>
      <c r="BU176" s="1"/>
      <c r="BV176" s="1"/>
      <c r="BW176" s="1"/>
      <c r="CI176" s="14"/>
      <c r="CJ176" s="24" t="str">
        <f t="shared" si="23"/>
        <v/>
      </c>
      <c r="CK176" s="25" t="str">
        <f t="shared" si="24"/>
        <v/>
      </c>
      <c r="CL176" s="25" t="str">
        <f t="shared" si="25"/>
        <v/>
      </c>
      <c r="CM176" s="24" t="str">
        <f t="shared" si="26"/>
        <v/>
      </c>
      <c r="CN176" s="25" t="str">
        <f t="shared" si="27"/>
        <v/>
      </c>
      <c r="CO176" s="24" t="e">
        <f>IF(AND(#REF!="",#REF!="",#REF!="",#REF!=""),"",SUM(#REF!,#REF!,#REF!,#REF!,#REF!))</f>
        <v>#REF!</v>
      </c>
      <c r="CP176" s="25" t="str">
        <f t="shared" si="28"/>
        <v/>
      </c>
      <c r="CQ176" s="24" t="str">
        <f t="shared" si="29"/>
        <v/>
      </c>
      <c r="CR176" s="25" t="str">
        <f t="shared" si="30"/>
        <v/>
      </c>
      <c r="CS176" s="24" t="str">
        <f t="shared" si="31"/>
        <v/>
      </c>
      <c r="CT176" s="25" t="str">
        <f t="shared" si="32"/>
        <v/>
      </c>
      <c r="CU176" s="24" t="e">
        <f>IF(AND(#REF!="",#REF!="",#REF!="",#REF!=""),"",SUM(#REF!,#REF!,#REF!,#REF!,#REF!))</f>
        <v>#REF!</v>
      </c>
      <c r="CV176" s="25" t="str">
        <f t="shared" si="33"/>
        <v/>
      </c>
      <c r="CW176" s="22" t="e">
        <f>IF(AND(#REF!="",#REF!="",#REF!="",#REF!=""),"",SUM(#REF!,#REF!,#REF!,#REF!))</f>
        <v>#REF!</v>
      </c>
      <c r="CX176" s="22" t="str">
        <f t="shared" si="22"/>
        <v/>
      </c>
    </row>
    <row r="177" spans="1:102" ht="24.75" customHeight="1">
      <c r="A177" s="233">
        <v>171</v>
      </c>
      <c r="B177" s="234"/>
      <c r="C177" s="235"/>
      <c r="D177" s="236"/>
      <c r="E177" s="237"/>
      <c r="F177" s="238"/>
      <c r="G177" s="238"/>
      <c r="H177" s="239"/>
      <c r="I177" s="240"/>
      <c r="J177" s="241"/>
      <c r="K177" s="242"/>
      <c r="L177" s="11"/>
      <c r="M177" s="7"/>
      <c r="N177" s="7"/>
      <c r="O177" s="7"/>
      <c r="P177" s="30"/>
      <c r="Q177" s="32"/>
      <c r="R177" s="371"/>
      <c r="S177" s="476"/>
      <c r="T177" s="477"/>
      <c r="U177" s="477"/>
      <c r="V177" s="7"/>
      <c r="W177" s="34"/>
      <c r="X177" s="32"/>
      <c r="Y177" s="371"/>
      <c r="Z177" s="11"/>
      <c r="AA177" s="7"/>
      <c r="AB177" s="7"/>
      <c r="AC177" s="7"/>
      <c r="AD177" s="30"/>
      <c r="AE177" s="32"/>
      <c r="AF177" s="7"/>
      <c r="AG177" s="478"/>
      <c r="AH177" s="32"/>
      <c r="AI177" s="32"/>
      <c r="AJ177" s="32"/>
      <c r="AK177" s="32"/>
      <c r="AL177" s="32"/>
      <c r="AM177" s="62"/>
      <c r="AN177" s="11"/>
      <c r="AO177" s="7"/>
      <c r="AP177" s="7"/>
      <c r="AQ177" s="7"/>
      <c r="AR177" s="7"/>
      <c r="AS177" s="7"/>
      <c r="AT177" s="371"/>
      <c r="AU177" s="11"/>
      <c r="AV177" s="7"/>
      <c r="AW177" s="7"/>
      <c r="AX177" s="7"/>
      <c r="AY177" s="7"/>
      <c r="AZ177" s="7"/>
      <c r="BA177" s="371"/>
      <c r="BB177" s="11"/>
      <c r="BC177" s="7"/>
      <c r="BD177" s="7"/>
      <c r="BE177" s="7"/>
      <c r="BF177" s="7"/>
      <c r="BG177" s="478"/>
      <c r="BH177" s="11"/>
      <c r="BI177" s="7"/>
      <c r="BJ177" s="7"/>
      <c r="BK177" s="7"/>
      <c r="BL177" s="11"/>
      <c r="BM177" s="7"/>
      <c r="BN177" s="7"/>
      <c r="BO177" s="7"/>
      <c r="BP177" s="371"/>
      <c r="BQ177" s="11" t="s">
        <v>210</v>
      </c>
      <c r="BR177" s="62" t="s">
        <v>210</v>
      </c>
      <c r="BS177" s="1"/>
      <c r="BT177" s="1"/>
      <c r="BU177" s="1"/>
      <c r="BV177" s="1"/>
      <c r="BW177" s="1"/>
      <c r="CI177" s="14"/>
      <c r="CJ177" s="24" t="str">
        <f t="shared" si="23"/>
        <v/>
      </c>
      <c r="CK177" s="25" t="str">
        <f t="shared" si="24"/>
        <v/>
      </c>
      <c r="CL177" s="25" t="str">
        <f t="shared" si="25"/>
        <v/>
      </c>
      <c r="CM177" s="24" t="str">
        <f t="shared" si="26"/>
        <v/>
      </c>
      <c r="CN177" s="25" t="str">
        <f t="shared" si="27"/>
        <v/>
      </c>
      <c r="CO177" s="24" t="e">
        <f>IF(AND(#REF!="",#REF!="",#REF!="",#REF!=""),"",SUM(#REF!,#REF!,#REF!,#REF!,#REF!))</f>
        <v>#REF!</v>
      </c>
      <c r="CP177" s="25" t="str">
        <f t="shared" si="28"/>
        <v/>
      </c>
      <c r="CQ177" s="24" t="str">
        <f t="shared" si="29"/>
        <v/>
      </c>
      <c r="CR177" s="25" t="str">
        <f t="shared" si="30"/>
        <v/>
      </c>
      <c r="CS177" s="24" t="str">
        <f t="shared" si="31"/>
        <v/>
      </c>
      <c r="CT177" s="25" t="str">
        <f t="shared" si="32"/>
        <v/>
      </c>
      <c r="CU177" s="24" t="e">
        <f>IF(AND(#REF!="",#REF!="",#REF!="",#REF!=""),"",SUM(#REF!,#REF!,#REF!,#REF!,#REF!))</f>
        <v>#REF!</v>
      </c>
      <c r="CV177" s="25" t="str">
        <f t="shared" si="33"/>
        <v/>
      </c>
      <c r="CW177" s="22" t="e">
        <f>IF(AND(#REF!="",#REF!="",#REF!="",#REF!=""),"",SUM(#REF!,#REF!,#REF!,#REF!))</f>
        <v>#REF!</v>
      </c>
      <c r="CX177" s="22" t="str">
        <f t="shared" si="22"/>
        <v/>
      </c>
    </row>
    <row r="178" spans="1:102" ht="24.75" customHeight="1">
      <c r="A178" s="233">
        <v>172</v>
      </c>
      <c r="B178" s="234"/>
      <c r="C178" s="235"/>
      <c r="D178" s="236"/>
      <c r="E178" s="237"/>
      <c r="F178" s="238"/>
      <c r="G178" s="238"/>
      <c r="H178" s="239"/>
      <c r="I178" s="240"/>
      <c r="J178" s="241"/>
      <c r="K178" s="242"/>
      <c r="L178" s="11"/>
      <c r="M178" s="7"/>
      <c r="N178" s="7"/>
      <c r="O178" s="7"/>
      <c r="P178" s="30"/>
      <c r="Q178" s="32"/>
      <c r="R178" s="371"/>
      <c r="S178" s="476"/>
      <c r="T178" s="477"/>
      <c r="U178" s="477"/>
      <c r="V178" s="7"/>
      <c r="W178" s="34"/>
      <c r="X178" s="32"/>
      <c r="Y178" s="371"/>
      <c r="Z178" s="11"/>
      <c r="AA178" s="7"/>
      <c r="AB178" s="7"/>
      <c r="AC178" s="7"/>
      <c r="AD178" s="30"/>
      <c r="AE178" s="32"/>
      <c r="AF178" s="7"/>
      <c r="AG178" s="478"/>
      <c r="AH178" s="32"/>
      <c r="AI178" s="32"/>
      <c r="AJ178" s="32"/>
      <c r="AK178" s="32"/>
      <c r="AL178" s="32"/>
      <c r="AM178" s="62"/>
      <c r="AN178" s="11"/>
      <c r="AO178" s="7"/>
      <c r="AP178" s="7"/>
      <c r="AQ178" s="7"/>
      <c r="AR178" s="7"/>
      <c r="AS178" s="7"/>
      <c r="AT178" s="371"/>
      <c r="AU178" s="11"/>
      <c r="AV178" s="7"/>
      <c r="AW178" s="7"/>
      <c r="AX178" s="7"/>
      <c r="AY178" s="7"/>
      <c r="AZ178" s="7"/>
      <c r="BA178" s="371"/>
      <c r="BB178" s="11"/>
      <c r="BC178" s="7"/>
      <c r="BD178" s="7"/>
      <c r="BE178" s="7"/>
      <c r="BF178" s="7"/>
      <c r="BG178" s="478"/>
      <c r="BH178" s="11"/>
      <c r="BI178" s="7"/>
      <c r="BJ178" s="7"/>
      <c r="BK178" s="7"/>
      <c r="BL178" s="11"/>
      <c r="BM178" s="7"/>
      <c r="BN178" s="7"/>
      <c r="BO178" s="7"/>
      <c r="BP178" s="371"/>
      <c r="BQ178" s="11" t="s">
        <v>210</v>
      </c>
      <c r="BR178" s="62" t="s">
        <v>210</v>
      </c>
      <c r="BS178" s="1"/>
      <c r="BT178" s="1"/>
      <c r="BU178" s="1"/>
      <c r="BV178" s="1"/>
      <c r="BW178" s="1"/>
      <c r="CI178" s="14"/>
      <c r="CJ178" s="24" t="str">
        <f t="shared" si="23"/>
        <v/>
      </c>
      <c r="CK178" s="25" t="str">
        <f t="shared" si="24"/>
        <v/>
      </c>
      <c r="CL178" s="25" t="str">
        <f t="shared" si="25"/>
        <v/>
      </c>
      <c r="CM178" s="24" t="str">
        <f t="shared" si="26"/>
        <v/>
      </c>
      <c r="CN178" s="25" t="str">
        <f t="shared" si="27"/>
        <v/>
      </c>
      <c r="CO178" s="24" t="e">
        <f>IF(AND(#REF!="",#REF!="",#REF!="",#REF!=""),"",SUM(#REF!,#REF!,#REF!,#REF!,#REF!))</f>
        <v>#REF!</v>
      </c>
      <c r="CP178" s="25" t="str">
        <f t="shared" si="28"/>
        <v/>
      </c>
      <c r="CQ178" s="24" t="str">
        <f t="shared" si="29"/>
        <v/>
      </c>
      <c r="CR178" s="25" t="str">
        <f t="shared" si="30"/>
        <v/>
      </c>
      <c r="CS178" s="24" t="str">
        <f t="shared" si="31"/>
        <v/>
      </c>
      <c r="CT178" s="25" t="str">
        <f t="shared" si="32"/>
        <v/>
      </c>
      <c r="CU178" s="24" t="e">
        <f>IF(AND(#REF!="",#REF!="",#REF!="",#REF!=""),"",SUM(#REF!,#REF!,#REF!,#REF!,#REF!))</f>
        <v>#REF!</v>
      </c>
      <c r="CV178" s="25" t="str">
        <f t="shared" si="33"/>
        <v/>
      </c>
      <c r="CW178" s="22" t="e">
        <f>IF(AND(#REF!="",#REF!="",#REF!="",#REF!=""),"",SUM(#REF!,#REF!,#REF!,#REF!))</f>
        <v>#REF!</v>
      </c>
      <c r="CX178" s="22" t="str">
        <f t="shared" si="22"/>
        <v/>
      </c>
    </row>
    <row r="179" spans="1:102" ht="24.75" customHeight="1">
      <c r="A179" s="233">
        <v>173</v>
      </c>
      <c r="B179" s="234"/>
      <c r="C179" s="235"/>
      <c r="D179" s="236"/>
      <c r="E179" s="237"/>
      <c r="F179" s="238"/>
      <c r="G179" s="238"/>
      <c r="H179" s="239"/>
      <c r="I179" s="240"/>
      <c r="J179" s="241"/>
      <c r="K179" s="242"/>
      <c r="L179" s="11"/>
      <c r="M179" s="7"/>
      <c r="N179" s="7"/>
      <c r="O179" s="7"/>
      <c r="P179" s="30"/>
      <c r="Q179" s="32"/>
      <c r="R179" s="371"/>
      <c r="S179" s="476"/>
      <c r="T179" s="477"/>
      <c r="U179" s="477"/>
      <c r="V179" s="7"/>
      <c r="W179" s="34"/>
      <c r="X179" s="32"/>
      <c r="Y179" s="371"/>
      <c r="Z179" s="11"/>
      <c r="AA179" s="7"/>
      <c r="AB179" s="7"/>
      <c r="AC179" s="7"/>
      <c r="AD179" s="30"/>
      <c r="AE179" s="32"/>
      <c r="AF179" s="7"/>
      <c r="AG179" s="478"/>
      <c r="AH179" s="32"/>
      <c r="AI179" s="32"/>
      <c r="AJ179" s="32"/>
      <c r="AK179" s="32"/>
      <c r="AL179" s="32"/>
      <c r="AM179" s="62"/>
      <c r="AN179" s="11"/>
      <c r="AO179" s="7"/>
      <c r="AP179" s="7"/>
      <c r="AQ179" s="7"/>
      <c r="AR179" s="7"/>
      <c r="AS179" s="7"/>
      <c r="AT179" s="371"/>
      <c r="AU179" s="11"/>
      <c r="AV179" s="7"/>
      <c r="AW179" s="7"/>
      <c r="AX179" s="7"/>
      <c r="AY179" s="7"/>
      <c r="AZ179" s="7"/>
      <c r="BA179" s="371"/>
      <c r="BB179" s="11"/>
      <c r="BC179" s="7"/>
      <c r="BD179" s="7"/>
      <c r="BE179" s="7"/>
      <c r="BF179" s="7"/>
      <c r="BG179" s="478"/>
      <c r="BH179" s="11"/>
      <c r="BI179" s="7"/>
      <c r="BJ179" s="7"/>
      <c r="BK179" s="7"/>
      <c r="BL179" s="11"/>
      <c r="BM179" s="7"/>
      <c r="BN179" s="7"/>
      <c r="BO179" s="7"/>
      <c r="BP179" s="371"/>
      <c r="BQ179" s="11" t="s">
        <v>210</v>
      </c>
      <c r="BR179" s="62" t="s">
        <v>210</v>
      </c>
      <c r="BS179" s="1"/>
      <c r="BT179" s="1"/>
      <c r="BU179" s="1"/>
      <c r="BV179" s="1"/>
      <c r="BW179" s="1"/>
      <c r="CI179" s="14"/>
      <c r="CJ179" s="24" t="str">
        <f t="shared" si="23"/>
        <v/>
      </c>
      <c r="CK179" s="25" t="str">
        <f t="shared" si="24"/>
        <v/>
      </c>
      <c r="CL179" s="25" t="str">
        <f t="shared" si="25"/>
        <v/>
      </c>
      <c r="CM179" s="24" t="str">
        <f t="shared" si="26"/>
        <v/>
      </c>
      <c r="CN179" s="25" t="str">
        <f t="shared" si="27"/>
        <v/>
      </c>
      <c r="CO179" s="24" t="e">
        <f>IF(AND(#REF!="",#REF!="",#REF!="",#REF!=""),"",SUM(#REF!,#REF!,#REF!,#REF!,#REF!))</f>
        <v>#REF!</v>
      </c>
      <c r="CP179" s="25" t="str">
        <f t="shared" si="28"/>
        <v/>
      </c>
      <c r="CQ179" s="24" t="str">
        <f t="shared" si="29"/>
        <v/>
      </c>
      <c r="CR179" s="25" t="str">
        <f t="shared" si="30"/>
        <v/>
      </c>
      <c r="CS179" s="24" t="str">
        <f t="shared" si="31"/>
        <v/>
      </c>
      <c r="CT179" s="25" t="str">
        <f t="shared" si="32"/>
        <v/>
      </c>
      <c r="CU179" s="24" t="e">
        <f>IF(AND(#REF!="",#REF!="",#REF!="",#REF!=""),"",SUM(#REF!,#REF!,#REF!,#REF!,#REF!))</f>
        <v>#REF!</v>
      </c>
      <c r="CV179" s="25" t="str">
        <f t="shared" si="33"/>
        <v/>
      </c>
      <c r="CW179" s="22" t="e">
        <f>IF(AND(#REF!="",#REF!="",#REF!="",#REF!=""),"",SUM(#REF!,#REF!,#REF!,#REF!))</f>
        <v>#REF!</v>
      </c>
      <c r="CX179" s="22" t="str">
        <f t="shared" si="22"/>
        <v/>
      </c>
    </row>
    <row r="180" spans="1:102" ht="24.75" customHeight="1">
      <c r="A180" s="233">
        <v>174</v>
      </c>
      <c r="B180" s="234"/>
      <c r="C180" s="235"/>
      <c r="D180" s="236"/>
      <c r="E180" s="237"/>
      <c r="F180" s="238"/>
      <c r="G180" s="238"/>
      <c r="H180" s="239"/>
      <c r="I180" s="240"/>
      <c r="J180" s="241"/>
      <c r="K180" s="242"/>
      <c r="L180" s="11"/>
      <c r="M180" s="7"/>
      <c r="N180" s="7"/>
      <c r="O180" s="7"/>
      <c r="P180" s="30"/>
      <c r="Q180" s="32"/>
      <c r="R180" s="371"/>
      <c r="S180" s="476"/>
      <c r="T180" s="477"/>
      <c r="U180" s="477"/>
      <c r="V180" s="7"/>
      <c r="W180" s="34"/>
      <c r="X180" s="32"/>
      <c r="Y180" s="371"/>
      <c r="Z180" s="11"/>
      <c r="AA180" s="7"/>
      <c r="AB180" s="7"/>
      <c r="AC180" s="7"/>
      <c r="AD180" s="30"/>
      <c r="AE180" s="32"/>
      <c r="AF180" s="7"/>
      <c r="AG180" s="478"/>
      <c r="AH180" s="32"/>
      <c r="AI180" s="32"/>
      <c r="AJ180" s="32"/>
      <c r="AK180" s="32"/>
      <c r="AL180" s="32"/>
      <c r="AM180" s="62"/>
      <c r="AN180" s="11"/>
      <c r="AO180" s="7"/>
      <c r="AP180" s="7"/>
      <c r="AQ180" s="7"/>
      <c r="AR180" s="7"/>
      <c r="AS180" s="7"/>
      <c r="AT180" s="371"/>
      <c r="AU180" s="11"/>
      <c r="AV180" s="7"/>
      <c r="AW180" s="7"/>
      <c r="AX180" s="7"/>
      <c r="AY180" s="7"/>
      <c r="AZ180" s="7"/>
      <c r="BA180" s="371"/>
      <c r="BB180" s="11"/>
      <c r="BC180" s="7"/>
      <c r="BD180" s="7"/>
      <c r="BE180" s="7"/>
      <c r="BF180" s="7"/>
      <c r="BG180" s="478"/>
      <c r="BH180" s="11"/>
      <c r="BI180" s="7"/>
      <c r="BJ180" s="7"/>
      <c r="BK180" s="7"/>
      <c r="BL180" s="11"/>
      <c r="BM180" s="7"/>
      <c r="BN180" s="7"/>
      <c r="BO180" s="7"/>
      <c r="BP180" s="371"/>
      <c r="BQ180" s="11" t="s">
        <v>210</v>
      </c>
      <c r="BR180" s="62" t="s">
        <v>210</v>
      </c>
      <c r="BS180" s="1"/>
      <c r="BT180" s="1"/>
      <c r="BU180" s="1"/>
      <c r="BV180" s="1"/>
      <c r="BW180" s="1"/>
      <c r="CI180" s="14"/>
      <c r="CJ180" s="24" t="str">
        <f t="shared" si="23"/>
        <v/>
      </c>
      <c r="CK180" s="25" t="str">
        <f t="shared" si="24"/>
        <v/>
      </c>
      <c r="CL180" s="25" t="str">
        <f t="shared" si="25"/>
        <v/>
      </c>
      <c r="CM180" s="24" t="str">
        <f t="shared" si="26"/>
        <v/>
      </c>
      <c r="CN180" s="25" t="str">
        <f t="shared" si="27"/>
        <v/>
      </c>
      <c r="CO180" s="24" t="e">
        <f>IF(AND(#REF!="",#REF!="",#REF!="",#REF!=""),"",SUM(#REF!,#REF!,#REF!,#REF!,#REF!))</f>
        <v>#REF!</v>
      </c>
      <c r="CP180" s="25" t="str">
        <f t="shared" si="28"/>
        <v/>
      </c>
      <c r="CQ180" s="24" t="str">
        <f t="shared" si="29"/>
        <v/>
      </c>
      <c r="CR180" s="25" t="str">
        <f t="shared" si="30"/>
        <v/>
      </c>
      <c r="CS180" s="24" t="str">
        <f t="shared" si="31"/>
        <v/>
      </c>
      <c r="CT180" s="25" t="str">
        <f t="shared" si="32"/>
        <v/>
      </c>
      <c r="CU180" s="24" t="e">
        <f>IF(AND(#REF!="",#REF!="",#REF!="",#REF!=""),"",SUM(#REF!,#REF!,#REF!,#REF!,#REF!))</f>
        <v>#REF!</v>
      </c>
      <c r="CV180" s="25" t="str">
        <f t="shared" si="33"/>
        <v/>
      </c>
      <c r="CW180" s="22" t="e">
        <f>IF(AND(#REF!="",#REF!="",#REF!="",#REF!=""),"",SUM(#REF!,#REF!,#REF!,#REF!))</f>
        <v>#REF!</v>
      </c>
      <c r="CX180" s="22" t="str">
        <f t="shared" si="22"/>
        <v/>
      </c>
    </row>
    <row r="181" spans="1:102" ht="24.75" customHeight="1">
      <c r="A181" s="233">
        <v>175</v>
      </c>
      <c r="B181" s="234"/>
      <c r="C181" s="235"/>
      <c r="D181" s="236"/>
      <c r="E181" s="237"/>
      <c r="F181" s="238"/>
      <c r="G181" s="238"/>
      <c r="H181" s="239"/>
      <c r="I181" s="240"/>
      <c r="J181" s="241"/>
      <c r="K181" s="242"/>
      <c r="L181" s="11"/>
      <c r="M181" s="7"/>
      <c r="N181" s="7"/>
      <c r="O181" s="7"/>
      <c r="P181" s="30"/>
      <c r="Q181" s="32"/>
      <c r="R181" s="371"/>
      <c r="S181" s="476"/>
      <c r="T181" s="477"/>
      <c r="U181" s="477"/>
      <c r="V181" s="7"/>
      <c r="W181" s="34"/>
      <c r="X181" s="32"/>
      <c r="Y181" s="371"/>
      <c r="Z181" s="11"/>
      <c r="AA181" s="7"/>
      <c r="AB181" s="7"/>
      <c r="AC181" s="7"/>
      <c r="AD181" s="30"/>
      <c r="AE181" s="32"/>
      <c r="AF181" s="7"/>
      <c r="AG181" s="478"/>
      <c r="AH181" s="32"/>
      <c r="AI181" s="32"/>
      <c r="AJ181" s="32"/>
      <c r="AK181" s="32"/>
      <c r="AL181" s="32"/>
      <c r="AM181" s="62"/>
      <c r="AN181" s="11"/>
      <c r="AO181" s="7"/>
      <c r="AP181" s="7"/>
      <c r="AQ181" s="7"/>
      <c r="AR181" s="7"/>
      <c r="AS181" s="7"/>
      <c r="AT181" s="371"/>
      <c r="AU181" s="11"/>
      <c r="AV181" s="7"/>
      <c r="AW181" s="7"/>
      <c r="AX181" s="7"/>
      <c r="AY181" s="7"/>
      <c r="AZ181" s="7"/>
      <c r="BA181" s="371"/>
      <c r="BB181" s="11"/>
      <c r="BC181" s="7"/>
      <c r="BD181" s="7"/>
      <c r="BE181" s="7"/>
      <c r="BF181" s="7"/>
      <c r="BG181" s="478"/>
      <c r="BH181" s="11"/>
      <c r="BI181" s="7"/>
      <c r="BJ181" s="7"/>
      <c r="BK181" s="7"/>
      <c r="BL181" s="11"/>
      <c r="BM181" s="7"/>
      <c r="BN181" s="7"/>
      <c r="BO181" s="7"/>
      <c r="BP181" s="371"/>
      <c r="BQ181" s="11" t="s">
        <v>210</v>
      </c>
      <c r="BR181" s="62" t="s">
        <v>210</v>
      </c>
      <c r="BS181" s="1"/>
      <c r="BT181" s="1"/>
      <c r="BU181" s="1"/>
      <c r="BV181" s="1"/>
      <c r="BW181" s="1"/>
      <c r="CI181" s="14"/>
      <c r="CJ181" s="24" t="str">
        <f t="shared" si="23"/>
        <v/>
      </c>
      <c r="CK181" s="25" t="str">
        <f t="shared" si="24"/>
        <v/>
      </c>
      <c r="CL181" s="25" t="str">
        <f t="shared" si="25"/>
        <v/>
      </c>
      <c r="CM181" s="24" t="str">
        <f t="shared" si="26"/>
        <v/>
      </c>
      <c r="CN181" s="25" t="str">
        <f t="shared" si="27"/>
        <v/>
      </c>
      <c r="CO181" s="24" t="e">
        <f>IF(AND(#REF!="",#REF!="",#REF!="",#REF!=""),"",SUM(#REF!,#REF!,#REF!,#REF!,#REF!))</f>
        <v>#REF!</v>
      </c>
      <c r="CP181" s="25" t="str">
        <f t="shared" si="28"/>
        <v/>
      </c>
      <c r="CQ181" s="24" t="str">
        <f t="shared" si="29"/>
        <v/>
      </c>
      <c r="CR181" s="25" t="str">
        <f t="shared" si="30"/>
        <v/>
      </c>
      <c r="CS181" s="24" t="str">
        <f t="shared" si="31"/>
        <v/>
      </c>
      <c r="CT181" s="25" t="str">
        <f t="shared" si="32"/>
        <v/>
      </c>
      <c r="CU181" s="24" t="e">
        <f>IF(AND(#REF!="",#REF!="",#REF!="",#REF!=""),"",SUM(#REF!,#REF!,#REF!,#REF!,#REF!))</f>
        <v>#REF!</v>
      </c>
      <c r="CV181" s="25" t="str">
        <f t="shared" si="33"/>
        <v/>
      </c>
      <c r="CW181" s="22" t="e">
        <f>IF(AND(#REF!="",#REF!="",#REF!="",#REF!=""),"",SUM(#REF!,#REF!,#REF!,#REF!))</f>
        <v>#REF!</v>
      </c>
      <c r="CX181" s="22" t="str">
        <f t="shared" si="22"/>
        <v/>
      </c>
    </row>
    <row r="182" spans="1:102" ht="24.75" customHeight="1">
      <c r="A182" s="233">
        <v>176</v>
      </c>
      <c r="B182" s="234"/>
      <c r="C182" s="235"/>
      <c r="D182" s="236"/>
      <c r="E182" s="237"/>
      <c r="F182" s="238"/>
      <c r="G182" s="238"/>
      <c r="H182" s="239"/>
      <c r="I182" s="240"/>
      <c r="J182" s="241"/>
      <c r="K182" s="242"/>
      <c r="L182" s="11"/>
      <c r="M182" s="7"/>
      <c r="N182" s="7"/>
      <c r="O182" s="7"/>
      <c r="P182" s="30"/>
      <c r="Q182" s="32"/>
      <c r="R182" s="371"/>
      <c r="S182" s="476"/>
      <c r="T182" s="477"/>
      <c r="U182" s="477"/>
      <c r="V182" s="7"/>
      <c r="W182" s="34"/>
      <c r="X182" s="32"/>
      <c r="Y182" s="371"/>
      <c r="Z182" s="11"/>
      <c r="AA182" s="7"/>
      <c r="AB182" s="7"/>
      <c r="AC182" s="7"/>
      <c r="AD182" s="30"/>
      <c r="AE182" s="32"/>
      <c r="AF182" s="7"/>
      <c r="AG182" s="478"/>
      <c r="AH182" s="32"/>
      <c r="AI182" s="32"/>
      <c r="AJ182" s="32"/>
      <c r="AK182" s="32"/>
      <c r="AL182" s="32"/>
      <c r="AM182" s="62"/>
      <c r="AN182" s="11"/>
      <c r="AO182" s="7"/>
      <c r="AP182" s="7"/>
      <c r="AQ182" s="7"/>
      <c r="AR182" s="7"/>
      <c r="AS182" s="7"/>
      <c r="AT182" s="371"/>
      <c r="AU182" s="11"/>
      <c r="AV182" s="7"/>
      <c r="AW182" s="7"/>
      <c r="AX182" s="7"/>
      <c r="AY182" s="7"/>
      <c r="AZ182" s="7"/>
      <c r="BA182" s="371"/>
      <c r="BB182" s="11"/>
      <c r="BC182" s="7"/>
      <c r="BD182" s="7"/>
      <c r="BE182" s="7"/>
      <c r="BF182" s="7"/>
      <c r="BG182" s="478"/>
      <c r="BH182" s="11"/>
      <c r="BI182" s="7"/>
      <c r="BJ182" s="7"/>
      <c r="BK182" s="7"/>
      <c r="BL182" s="11"/>
      <c r="BM182" s="7"/>
      <c r="BN182" s="7"/>
      <c r="BO182" s="7"/>
      <c r="BP182" s="371"/>
      <c r="BQ182" s="11" t="s">
        <v>210</v>
      </c>
      <c r="BR182" s="62" t="s">
        <v>210</v>
      </c>
      <c r="BS182" s="1"/>
      <c r="BT182" s="1"/>
      <c r="BU182" s="1"/>
      <c r="BV182" s="1"/>
      <c r="BW182" s="1"/>
      <c r="CI182" s="14"/>
      <c r="CJ182" s="24" t="str">
        <f t="shared" si="23"/>
        <v/>
      </c>
      <c r="CK182" s="25" t="str">
        <f t="shared" si="24"/>
        <v/>
      </c>
      <c r="CL182" s="25" t="str">
        <f t="shared" si="25"/>
        <v/>
      </c>
      <c r="CM182" s="24" t="str">
        <f t="shared" si="26"/>
        <v/>
      </c>
      <c r="CN182" s="25" t="str">
        <f t="shared" si="27"/>
        <v/>
      </c>
      <c r="CO182" s="24" t="e">
        <f>IF(AND(#REF!="",#REF!="",#REF!="",#REF!=""),"",SUM(#REF!,#REF!,#REF!,#REF!,#REF!))</f>
        <v>#REF!</v>
      </c>
      <c r="CP182" s="25" t="str">
        <f t="shared" si="28"/>
        <v/>
      </c>
      <c r="CQ182" s="24" t="str">
        <f t="shared" si="29"/>
        <v/>
      </c>
      <c r="CR182" s="25" t="str">
        <f t="shared" si="30"/>
        <v/>
      </c>
      <c r="CS182" s="24" t="str">
        <f t="shared" si="31"/>
        <v/>
      </c>
      <c r="CT182" s="25" t="str">
        <f t="shared" si="32"/>
        <v/>
      </c>
      <c r="CU182" s="24" t="e">
        <f>IF(AND(#REF!="",#REF!="",#REF!="",#REF!=""),"",SUM(#REF!,#REF!,#REF!,#REF!,#REF!))</f>
        <v>#REF!</v>
      </c>
      <c r="CV182" s="25" t="str">
        <f t="shared" si="33"/>
        <v/>
      </c>
      <c r="CW182" s="22" t="e">
        <f>IF(AND(#REF!="",#REF!="",#REF!="",#REF!=""),"",SUM(#REF!,#REF!,#REF!,#REF!))</f>
        <v>#REF!</v>
      </c>
      <c r="CX182" s="22" t="str">
        <f t="shared" si="22"/>
        <v/>
      </c>
    </row>
    <row r="183" spans="1:102" ht="24.75" customHeight="1">
      <c r="A183" s="233">
        <v>177</v>
      </c>
      <c r="B183" s="234"/>
      <c r="C183" s="235"/>
      <c r="D183" s="236"/>
      <c r="E183" s="237"/>
      <c r="F183" s="238"/>
      <c r="G183" s="238"/>
      <c r="H183" s="239"/>
      <c r="I183" s="240"/>
      <c r="J183" s="241"/>
      <c r="K183" s="242"/>
      <c r="L183" s="11"/>
      <c r="M183" s="7"/>
      <c r="N183" s="7"/>
      <c r="O183" s="7"/>
      <c r="P183" s="30"/>
      <c r="Q183" s="32"/>
      <c r="R183" s="371"/>
      <c r="S183" s="476"/>
      <c r="T183" s="477"/>
      <c r="U183" s="477"/>
      <c r="V183" s="7"/>
      <c r="W183" s="34"/>
      <c r="X183" s="32"/>
      <c r="Y183" s="371"/>
      <c r="Z183" s="11"/>
      <c r="AA183" s="7"/>
      <c r="AB183" s="7"/>
      <c r="AC183" s="7"/>
      <c r="AD183" s="30"/>
      <c r="AE183" s="32"/>
      <c r="AF183" s="7"/>
      <c r="AG183" s="478"/>
      <c r="AH183" s="32"/>
      <c r="AI183" s="32"/>
      <c r="AJ183" s="32"/>
      <c r="AK183" s="32"/>
      <c r="AL183" s="32"/>
      <c r="AM183" s="62"/>
      <c r="AN183" s="11"/>
      <c r="AO183" s="7"/>
      <c r="AP183" s="7"/>
      <c r="AQ183" s="7"/>
      <c r="AR183" s="7"/>
      <c r="AS183" s="7"/>
      <c r="AT183" s="371"/>
      <c r="AU183" s="11"/>
      <c r="AV183" s="7"/>
      <c r="AW183" s="7"/>
      <c r="AX183" s="7"/>
      <c r="AY183" s="7"/>
      <c r="AZ183" s="7"/>
      <c r="BA183" s="371"/>
      <c r="BB183" s="11"/>
      <c r="BC183" s="7"/>
      <c r="BD183" s="7"/>
      <c r="BE183" s="7"/>
      <c r="BF183" s="7"/>
      <c r="BG183" s="478"/>
      <c r="BH183" s="11"/>
      <c r="BI183" s="7"/>
      <c r="BJ183" s="7"/>
      <c r="BK183" s="7"/>
      <c r="BL183" s="11"/>
      <c r="BM183" s="7"/>
      <c r="BN183" s="7"/>
      <c r="BO183" s="7"/>
      <c r="BP183" s="371"/>
      <c r="BQ183" s="11" t="s">
        <v>210</v>
      </c>
      <c r="BR183" s="62" t="s">
        <v>210</v>
      </c>
      <c r="BS183" s="1"/>
      <c r="BT183" s="1"/>
      <c r="BU183" s="1"/>
      <c r="BV183" s="1"/>
      <c r="BW183" s="1"/>
      <c r="CI183" s="14"/>
      <c r="CJ183" s="24" t="str">
        <f t="shared" si="23"/>
        <v/>
      </c>
      <c r="CK183" s="25" t="str">
        <f t="shared" si="24"/>
        <v/>
      </c>
      <c r="CL183" s="25" t="str">
        <f t="shared" si="25"/>
        <v/>
      </c>
      <c r="CM183" s="24" t="str">
        <f t="shared" si="26"/>
        <v/>
      </c>
      <c r="CN183" s="25" t="str">
        <f t="shared" si="27"/>
        <v/>
      </c>
      <c r="CO183" s="24" t="e">
        <f>IF(AND(#REF!="",#REF!="",#REF!="",#REF!=""),"",SUM(#REF!,#REF!,#REF!,#REF!,#REF!))</f>
        <v>#REF!</v>
      </c>
      <c r="CP183" s="25" t="str">
        <f t="shared" si="28"/>
        <v/>
      </c>
      <c r="CQ183" s="24" t="str">
        <f t="shared" si="29"/>
        <v/>
      </c>
      <c r="CR183" s="25" t="str">
        <f t="shared" si="30"/>
        <v/>
      </c>
      <c r="CS183" s="24" t="str">
        <f t="shared" si="31"/>
        <v/>
      </c>
      <c r="CT183" s="25" t="str">
        <f t="shared" si="32"/>
        <v/>
      </c>
      <c r="CU183" s="24" t="e">
        <f>IF(AND(#REF!="",#REF!="",#REF!="",#REF!=""),"",SUM(#REF!,#REF!,#REF!,#REF!,#REF!))</f>
        <v>#REF!</v>
      </c>
      <c r="CV183" s="25" t="str">
        <f t="shared" si="33"/>
        <v/>
      </c>
      <c r="CW183" s="22" t="e">
        <f>IF(AND(#REF!="",#REF!="",#REF!="",#REF!=""),"",SUM(#REF!,#REF!,#REF!,#REF!))</f>
        <v>#REF!</v>
      </c>
      <c r="CX183" s="22" t="str">
        <f t="shared" si="22"/>
        <v/>
      </c>
    </row>
    <row r="184" spans="1:102" ht="24.75" customHeight="1">
      <c r="A184" s="233">
        <v>178</v>
      </c>
      <c r="B184" s="234"/>
      <c r="C184" s="235"/>
      <c r="D184" s="236"/>
      <c r="E184" s="237"/>
      <c r="F184" s="238"/>
      <c r="G184" s="238"/>
      <c r="H184" s="239"/>
      <c r="I184" s="240"/>
      <c r="J184" s="241"/>
      <c r="K184" s="242"/>
      <c r="L184" s="11"/>
      <c r="M184" s="7"/>
      <c r="N184" s="7"/>
      <c r="O184" s="7"/>
      <c r="P184" s="30"/>
      <c r="Q184" s="32"/>
      <c r="R184" s="371"/>
      <c r="S184" s="476"/>
      <c r="T184" s="477"/>
      <c r="U184" s="477"/>
      <c r="V184" s="7"/>
      <c r="W184" s="34"/>
      <c r="X184" s="32"/>
      <c r="Y184" s="371"/>
      <c r="Z184" s="11"/>
      <c r="AA184" s="7"/>
      <c r="AB184" s="7"/>
      <c r="AC184" s="7"/>
      <c r="AD184" s="30"/>
      <c r="AE184" s="32"/>
      <c r="AF184" s="7"/>
      <c r="AG184" s="478"/>
      <c r="AH184" s="32"/>
      <c r="AI184" s="32"/>
      <c r="AJ184" s="32"/>
      <c r="AK184" s="32"/>
      <c r="AL184" s="32"/>
      <c r="AM184" s="62"/>
      <c r="AN184" s="11"/>
      <c r="AO184" s="7"/>
      <c r="AP184" s="7"/>
      <c r="AQ184" s="7"/>
      <c r="AR184" s="7"/>
      <c r="AS184" s="7"/>
      <c r="AT184" s="371"/>
      <c r="AU184" s="11"/>
      <c r="AV184" s="7"/>
      <c r="AW184" s="7"/>
      <c r="AX184" s="7"/>
      <c r="AY184" s="7"/>
      <c r="AZ184" s="7"/>
      <c r="BA184" s="371"/>
      <c r="BB184" s="11"/>
      <c r="BC184" s="7"/>
      <c r="BD184" s="7"/>
      <c r="BE184" s="7"/>
      <c r="BF184" s="7"/>
      <c r="BG184" s="478"/>
      <c r="BH184" s="11"/>
      <c r="BI184" s="7"/>
      <c r="BJ184" s="7"/>
      <c r="BK184" s="7"/>
      <c r="BL184" s="11"/>
      <c r="BM184" s="7"/>
      <c r="BN184" s="7"/>
      <c r="BO184" s="7"/>
      <c r="BP184" s="371"/>
      <c r="BQ184" s="11" t="s">
        <v>210</v>
      </c>
      <c r="BR184" s="62" t="s">
        <v>210</v>
      </c>
      <c r="BS184" s="1"/>
      <c r="BT184" s="1"/>
      <c r="BU184" s="1"/>
      <c r="BV184" s="1"/>
      <c r="BW184" s="1"/>
      <c r="CI184" s="14"/>
      <c r="CJ184" s="24" t="str">
        <f t="shared" si="23"/>
        <v/>
      </c>
      <c r="CK184" s="25" t="str">
        <f t="shared" si="24"/>
        <v/>
      </c>
      <c r="CL184" s="25" t="str">
        <f t="shared" si="25"/>
        <v/>
      </c>
      <c r="CM184" s="24" t="str">
        <f t="shared" si="26"/>
        <v/>
      </c>
      <c r="CN184" s="25" t="str">
        <f t="shared" si="27"/>
        <v/>
      </c>
      <c r="CO184" s="24" t="e">
        <f>IF(AND(#REF!="",#REF!="",#REF!="",#REF!=""),"",SUM(#REF!,#REF!,#REF!,#REF!,#REF!))</f>
        <v>#REF!</v>
      </c>
      <c r="CP184" s="25" t="str">
        <f t="shared" si="28"/>
        <v/>
      </c>
      <c r="CQ184" s="24" t="str">
        <f t="shared" si="29"/>
        <v/>
      </c>
      <c r="CR184" s="25" t="str">
        <f t="shared" si="30"/>
        <v/>
      </c>
      <c r="CS184" s="24" t="str">
        <f t="shared" si="31"/>
        <v/>
      </c>
      <c r="CT184" s="25" t="str">
        <f t="shared" si="32"/>
        <v/>
      </c>
      <c r="CU184" s="24" t="e">
        <f>IF(AND(#REF!="",#REF!="",#REF!="",#REF!=""),"",SUM(#REF!,#REF!,#REF!,#REF!,#REF!))</f>
        <v>#REF!</v>
      </c>
      <c r="CV184" s="25" t="str">
        <f t="shared" si="33"/>
        <v/>
      </c>
      <c r="CW184" s="22" t="e">
        <f>IF(AND(#REF!="",#REF!="",#REF!="",#REF!=""),"",SUM(#REF!,#REF!,#REF!,#REF!))</f>
        <v>#REF!</v>
      </c>
      <c r="CX184" s="22" t="str">
        <f t="shared" si="22"/>
        <v/>
      </c>
    </row>
    <row r="185" spans="1:102" ht="24.75" customHeight="1">
      <c r="A185" s="233">
        <v>179</v>
      </c>
      <c r="B185" s="234"/>
      <c r="C185" s="235"/>
      <c r="D185" s="236"/>
      <c r="E185" s="237"/>
      <c r="F185" s="238"/>
      <c r="G185" s="238"/>
      <c r="H185" s="239"/>
      <c r="I185" s="240"/>
      <c r="J185" s="241"/>
      <c r="K185" s="242"/>
      <c r="L185" s="11"/>
      <c r="M185" s="7"/>
      <c r="N185" s="7"/>
      <c r="O185" s="7"/>
      <c r="P185" s="30"/>
      <c r="Q185" s="32"/>
      <c r="R185" s="371"/>
      <c r="S185" s="476"/>
      <c r="T185" s="477"/>
      <c r="U185" s="477"/>
      <c r="V185" s="7"/>
      <c r="W185" s="34"/>
      <c r="X185" s="32"/>
      <c r="Y185" s="371"/>
      <c r="Z185" s="11"/>
      <c r="AA185" s="7"/>
      <c r="AB185" s="7"/>
      <c r="AC185" s="7"/>
      <c r="AD185" s="30"/>
      <c r="AE185" s="32"/>
      <c r="AF185" s="7"/>
      <c r="AG185" s="478"/>
      <c r="AH185" s="32"/>
      <c r="AI185" s="32"/>
      <c r="AJ185" s="32"/>
      <c r="AK185" s="32"/>
      <c r="AL185" s="32"/>
      <c r="AM185" s="62"/>
      <c r="AN185" s="11"/>
      <c r="AO185" s="7"/>
      <c r="AP185" s="7"/>
      <c r="AQ185" s="7"/>
      <c r="AR185" s="7"/>
      <c r="AS185" s="7"/>
      <c r="AT185" s="371"/>
      <c r="AU185" s="11"/>
      <c r="AV185" s="7"/>
      <c r="AW185" s="7"/>
      <c r="AX185" s="7"/>
      <c r="AY185" s="7"/>
      <c r="AZ185" s="7"/>
      <c r="BA185" s="371"/>
      <c r="BB185" s="11"/>
      <c r="BC185" s="7"/>
      <c r="BD185" s="7"/>
      <c r="BE185" s="7"/>
      <c r="BF185" s="7"/>
      <c r="BG185" s="478"/>
      <c r="BH185" s="11"/>
      <c r="BI185" s="7"/>
      <c r="BJ185" s="7"/>
      <c r="BK185" s="7"/>
      <c r="BL185" s="11"/>
      <c r="BM185" s="7"/>
      <c r="BN185" s="7"/>
      <c r="BO185" s="7"/>
      <c r="BP185" s="371"/>
      <c r="BQ185" s="11" t="s">
        <v>210</v>
      </c>
      <c r="BR185" s="62" t="s">
        <v>210</v>
      </c>
      <c r="BS185" s="1"/>
      <c r="BT185" s="1"/>
      <c r="BU185" s="1"/>
      <c r="BV185" s="1"/>
      <c r="BW185" s="1"/>
      <c r="CI185" s="14"/>
      <c r="CJ185" s="24" t="str">
        <f t="shared" si="23"/>
        <v/>
      </c>
      <c r="CK185" s="25" t="str">
        <f t="shared" si="24"/>
        <v/>
      </c>
      <c r="CL185" s="25" t="str">
        <f t="shared" si="25"/>
        <v/>
      </c>
      <c r="CM185" s="24" t="str">
        <f t="shared" si="26"/>
        <v/>
      </c>
      <c r="CN185" s="25" t="str">
        <f t="shared" si="27"/>
        <v/>
      </c>
      <c r="CO185" s="24" t="e">
        <f>IF(AND(#REF!="",#REF!="",#REF!="",#REF!=""),"",SUM(#REF!,#REF!,#REF!,#REF!,#REF!))</f>
        <v>#REF!</v>
      </c>
      <c r="CP185" s="25" t="str">
        <f t="shared" si="28"/>
        <v/>
      </c>
      <c r="CQ185" s="24" t="str">
        <f t="shared" si="29"/>
        <v/>
      </c>
      <c r="CR185" s="25" t="str">
        <f t="shared" si="30"/>
        <v/>
      </c>
      <c r="CS185" s="24" t="str">
        <f t="shared" si="31"/>
        <v/>
      </c>
      <c r="CT185" s="25" t="str">
        <f t="shared" si="32"/>
        <v/>
      </c>
      <c r="CU185" s="24" t="e">
        <f>IF(AND(#REF!="",#REF!="",#REF!="",#REF!=""),"",SUM(#REF!,#REF!,#REF!,#REF!,#REF!))</f>
        <v>#REF!</v>
      </c>
      <c r="CV185" s="25" t="str">
        <f t="shared" si="33"/>
        <v/>
      </c>
      <c r="CW185" s="22" t="e">
        <f>IF(AND(#REF!="",#REF!="",#REF!="",#REF!=""),"",SUM(#REF!,#REF!,#REF!,#REF!))</f>
        <v>#REF!</v>
      </c>
      <c r="CX185" s="22" t="str">
        <f t="shared" si="22"/>
        <v/>
      </c>
    </row>
    <row r="186" spans="1:102" ht="24.75" customHeight="1">
      <c r="A186" s="233">
        <v>180</v>
      </c>
      <c r="B186" s="234"/>
      <c r="C186" s="235"/>
      <c r="D186" s="236"/>
      <c r="E186" s="237"/>
      <c r="F186" s="238"/>
      <c r="G186" s="238"/>
      <c r="H186" s="239"/>
      <c r="I186" s="240"/>
      <c r="J186" s="241"/>
      <c r="K186" s="242"/>
      <c r="L186" s="11"/>
      <c r="M186" s="7"/>
      <c r="N186" s="7"/>
      <c r="O186" s="7"/>
      <c r="P186" s="30"/>
      <c r="Q186" s="32"/>
      <c r="R186" s="371"/>
      <c r="S186" s="476"/>
      <c r="T186" s="477"/>
      <c r="U186" s="477"/>
      <c r="V186" s="7"/>
      <c r="W186" s="34"/>
      <c r="X186" s="32"/>
      <c r="Y186" s="371"/>
      <c r="Z186" s="11"/>
      <c r="AA186" s="7"/>
      <c r="AB186" s="7"/>
      <c r="AC186" s="7"/>
      <c r="AD186" s="30"/>
      <c r="AE186" s="32"/>
      <c r="AF186" s="7"/>
      <c r="AG186" s="478"/>
      <c r="AH186" s="32"/>
      <c r="AI186" s="32"/>
      <c r="AJ186" s="32"/>
      <c r="AK186" s="32"/>
      <c r="AL186" s="32"/>
      <c r="AM186" s="62"/>
      <c r="AN186" s="11"/>
      <c r="AO186" s="7"/>
      <c r="AP186" s="7"/>
      <c r="AQ186" s="7"/>
      <c r="AR186" s="7"/>
      <c r="AS186" s="7"/>
      <c r="AT186" s="371"/>
      <c r="AU186" s="11"/>
      <c r="AV186" s="7"/>
      <c r="AW186" s="7"/>
      <c r="AX186" s="7"/>
      <c r="AY186" s="7"/>
      <c r="AZ186" s="7"/>
      <c r="BA186" s="371"/>
      <c r="BB186" s="11"/>
      <c r="BC186" s="7"/>
      <c r="BD186" s="7"/>
      <c r="BE186" s="7"/>
      <c r="BF186" s="7"/>
      <c r="BG186" s="478"/>
      <c r="BH186" s="11"/>
      <c r="BI186" s="7"/>
      <c r="BJ186" s="7"/>
      <c r="BK186" s="7"/>
      <c r="BL186" s="11"/>
      <c r="BM186" s="7"/>
      <c r="BN186" s="7"/>
      <c r="BO186" s="7"/>
      <c r="BP186" s="371"/>
      <c r="BQ186" s="11" t="s">
        <v>210</v>
      </c>
      <c r="BR186" s="62" t="s">
        <v>210</v>
      </c>
      <c r="BS186" s="1"/>
      <c r="BT186" s="1"/>
      <c r="BU186" s="1"/>
      <c r="BV186" s="1"/>
      <c r="BW186" s="1"/>
      <c r="CI186" s="14"/>
      <c r="CJ186" s="24" t="str">
        <f t="shared" si="23"/>
        <v/>
      </c>
      <c r="CK186" s="25" t="str">
        <f t="shared" si="24"/>
        <v/>
      </c>
      <c r="CL186" s="25" t="str">
        <f t="shared" si="25"/>
        <v/>
      </c>
      <c r="CM186" s="24" t="str">
        <f t="shared" si="26"/>
        <v/>
      </c>
      <c r="CN186" s="25" t="str">
        <f t="shared" si="27"/>
        <v/>
      </c>
      <c r="CO186" s="24" t="e">
        <f>IF(AND(#REF!="",#REF!="",#REF!="",#REF!=""),"",SUM(#REF!,#REF!,#REF!,#REF!,#REF!))</f>
        <v>#REF!</v>
      </c>
      <c r="CP186" s="25" t="str">
        <f t="shared" si="28"/>
        <v/>
      </c>
      <c r="CQ186" s="24" t="str">
        <f t="shared" si="29"/>
        <v/>
      </c>
      <c r="CR186" s="25" t="str">
        <f t="shared" si="30"/>
        <v/>
      </c>
      <c r="CS186" s="24" t="str">
        <f t="shared" si="31"/>
        <v/>
      </c>
      <c r="CT186" s="25" t="str">
        <f t="shared" si="32"/>
        <v/>
      </c>
      <c r="CU186" s="24" t="e">
        <f>IF(AND(#REF!="",#REF!="",#REF!="",#REF!=""),"",SUM(#REF!,#REF!,#REF!,#REF!,#REF!))</f>
        <v>#REF!</v>
      </c>
      <c r="CV186" s="25" t="str">
        <f t="shared" si="33"/>
        <v/>
      </c>
      <c r="CW186" s="22" t="e">
        <f>IF(AND(#REF!="",#REF!="",#REF!="",#REF!=""),"",SUM(#REF!,#REF!,#REF!,#REF!))</f>
        <v>#REF!</v>
      </c>
      <c r="CX186" s="22" t="str">
        <f t="shared" si="22"/>
        <v/>
      </c>
    </row>
    <row r="187" spans="1:102" ht="24.75" customHeight="1">
      <c r="A187" s="233">
        <v>181</v>
      </c>
      <c r="B187" s="234"/>
      <c r="C187" s="235"/>
      <c r="D187" s="236"/>
      <c r="E187" s="237"/>
      <c r="F187" s="238"/>
      <c r="G187" s="238"/>
      <c r="H187" s="239"/>
      <c r="I187" s="240"/>
      <c r="J187" s="241"/>
      <c r="K187" s="242"/>
      <c r="L187" s="11"/>
      <c r="M187" s="7"/>
      <c r="N187" s="7"/>
      <c r="O187" s="7"/>
      <c r="P187" s="30"/>
      <c r="Q187" s="32"/>
      <c r="R187" s="371"/>
      <c r="S187" s="476"/>
      <c r="T187" s="477"/>
      <c r="U187" s="477"/>
      <c r="V187" s="7"/>
      <c r="W187" s="34"/>
      <c r="X187" s="32"/>
      <c r="Y187" s="371"/>
      <c r="Z187" s="11"/>
      <c r="AA187" s="7"/>
      <c r="AB187" s="7"/>
      <c r="AC187" s="7"/>
      <c r="AD187" s="30"/>
      <c r="AE187" s="32"/>
      <c r="AF187" s="7"/>
      <c r="AG187" s="478"/>
      <c r="AH187" s="32"/>
      <c r="AI187" s="32"/>
      <c r="AJ187" s="32"/>
      <c r="AK187" s="32"/>
      <c r="AL187" s="32"/>
      <c r="AM187" s="62"/>
      <c r="AN187" s="11"/>
      <c r="AO187" s="7"/>
      <c r="AP187" s="7"/>
      <c r="AQ187" s="7"/>
      <c r="AR187" s="7"/>
      <c r="AS187" s="7"/>
      <c r="AT187" s="371"/>
      <c r="AU187" s="11"/>
      <c r="AV187" s="7"/>
      <c r="AW187" s="7"/>
      <c r="AX187" s="7"/>
      <c r="AY187" s="7"/>
      <c r="AZ187" s="7"/>
      <c r="BA187" s="371"/>
      <c r="BB187" s="11"/>
      <c r="BC187" s="7"/>
      <c r="BD187" s="7"/>
      <c r="BE187" s="7"/>
      <c r="BF187" s="7"/>
      <c r="BG187" s="478"/>
      <c r="BH187" s="11"/>
      <c r="BI187" s="7"/>
      <c r="BJ187" s="7"/>
      <c r="BK187" s="7"/>
      <c r="BL187" s="11"/>
      <c r="BM187" s="7"/>
      <c r="BN187" s="7"/>
      <c r="BO187" s="7"/>
      <c r="BP187" s="371"/>
      <c r="BQ187" s="11" t="s">
        <v>210</v>
      </c>
      <c r="BR187" s="62" t="s">
        <v>210</v>
      </c>
      <c r="BS187" s="1"/>
      <c r="BT187" s="1"/>
      <c r="BU187" s="1"/>
      <c r="BV187" s="1"/>
      <c r="BW187" s="1"/>
      <c r="CI187" s="14"/>
      <c r="CJ187" s="24" t="str">
        <f t="shared" si="23"/>
        <v/>
      </c>
      <c r="CK187" s="25" t="str">
        <f t="shared" si="24"/>
        <v/>
      </c>
      <c r="CL187" s="25" t="str">
        <f t="shared" si="25"/>
        <v/>
      </c>
      <c r="CM187" s="24" t="str">
        <f t="shared" si="26"/>
        <v/>
      </c>
      <c r="CN187" s="25" t="str">
        <f t="shared" si="27"/>
        <v/>
      </c>
      <c r="CO187" s="24" t="e">
        <f>IF(AND(#REF!="",#REF!="",#REF!="",#REF!=""),"",SUM(#REF!,#REF!,#REF!,#REF!,#REF!))</f>
        <v>#REF!</v>
      </c>
      <c r="CP187" s="25" t="str">
        <f t="shared" si="28"/>
        <v/>
      </c>
      <c r="CQ187" s="24" t="str">
        <f t="shared" si="29"/>
        <v/>
      </c>
      <c r="CR187" s="25" t="str">
        <f t="shared" si="30"/>
        <v/>
      </c>
      <c r="CS187" s="24" t="str">
        <f t="shared" si="31"/>
        <v/>
      </c>
      <c r="CT187" s="25" t="str">
        <f t="shared" si="32"/>
        <v/>
      </c>
      <c r="CU187" s="24" t="e">
        <f>IF(AND(#REF!="",#REF!="",#REF!="",#REF!=""),"",SUM(#REF!,#REF!,#REF!,#REF!,#REF!))</f>
        <v>#REF!</v>
      </c>
      <c r="CV187" s="25" t="str">
        <f t="shared" si="33"/>
        <v/>
      </c>
      <c r="CW187" s="22" t="e">
        <f>IF(AND(#REF!="",#REF!="",#REF!="",#REF!=""),"",SUM(#REF!,#REF!,#REF!,#REF!))</f>
        <v>#REF!</v>
      </c>
      <c r="CX187" s="22" t="str">
        <f t="shared" si="22"/>
        <v/>
      </c>
    </row>
    <row r="188" spans="1:102" ht="24.75" customHeight="1">
      <c r="A188" s="233">
        <v>182</v>
      </c>
      <c r="B188" s="234"/>
      <c r="C188" s="235"/>
      <c r="D188" s="236"/>
      <c r="E188" s="237"/>
      <c r="F188" s="238"/>
      <c r="G188" s="238"/>
      <c r="H188" s="239"/>
      <c r="I188" s="240"/>
      <c r="J188" s="241"/>
      <c r="K188" s="242"/>
      <c r="L188" s="11"/>
      <c r="M188" s="7"/>
      <c r="N188" s="7"/>
      <c r="O188" s="7"/>
      <c r="P188" s="30"/>
      <c r="Q188" s="32"/>
      <c r="R188" s="371"/>
      <c r="S188" s="476"/>
      <c r="T188" s="477"/>
      <c r="U188" s="477"/>
      <c r="V188" s="7"/>
      <c r="W188" s="34"/>
      <c r="X188" s="32"/>
      <c r="Y188" s="371"/>
      <c r="Z188" s="11"/>
      <c r="AA188" s="7"/>
      <c r="AB188" s="7"/>
      <c r="AC188" s="7"/>
      <c r="AD188" s="30"/>
      <c r="AE188" s="32"/>
      <c r="AF188" s="7"/>
      <c r="AG188" s="478"/>
      <c r="AH188" s="32"/>
      <c r="AI188" s="32"/>
      <c r="AJ188" s="32"/>
      <c r="AK188" s="32"/>
      <c r="AL188" s="32"/>
      <c r="AM188" s="62"/>
      <c r="AN188" s="11"/>
      <c r="AO188" s="7"/>
      <c r="AP188" s="7"/>
      <c r="AQ188" s="7"/>
      <c r="AR188" s="7"/>
      <c r="AS188" s="7"/>
      <c r="AT188" s="371"/>
      <c r="AU188" s="11"/>
      <c r="AV188" s="7"/>
      <c r="AW188" s="7"/>
      <c r="AX188" s="7"/>
      <c r="AY188" s="7"/>
      <c r="AZ188" s="7"/>
      <c r="BA188" s="371"/>
      <c r="BB188" s="11"/>
      <c r="BC188" s="7"/>
      <c r="BD188" s="7"/>
      <c r="BE188" s="7"/>
      <c r="BF188" s="7"/>
      <c r="BG188" s="478"/>
      <c r="BH188" s="11"/>
      <c r="BI188" s="7"/>
      <c r="BJ188" s="7"/>
      <c r="BK188" s="7"/>
      <c r="BL188" s="11"/>
      <c r="BM188" s="7"/>
      <c r="BN188" s="7"/>
      <c r="BO188" s="7"/>
      <c r="BP188" s="371"/>
      <c r="BQ188" s="11" t="s">
        <v>210</v>
      </c>
      <c r="BR188" s="62" t="s">
        <v>210</v>
      </c>
      <c r="BS188" s="1"/>
      <c r="BT188" s="1"/>
      <c r="BU188" s="1"/>
      <c r="BV188" s="1"/>
      <c r="BW188" s="1"/>
      <c r="CI188" s="14"/>
      <c r="CJ188" s="24" t="str">
        <f t="shared" si="23"/>
        <v/>
      </c>
      <c r="CK188" s="25" t="str">
        <f t="shared" si="24"/>
        <v/>
      </c>
      <c r="CL188" s="25" t="str">
        <f t="shared" si="25"/>
        <v/>
      </c>
      <c r="CM188" s="24" t="str">
        <f t="shared" si="26"/>
        <v/>
      </c>
      <c r="CN188" s="25" t="str">
        <f t="shared" si="27"/>
        <v/>
      </c>
      <c r="CO188" s="24" t="e">
        <f>IF(AND(#REF!="",#REF!="",#REF!="",#REF!=""),"",SUM(#REF!,#REF!,#REF!,#REF!,#REF!))</f>
        <v>#REF!</v>
      </c>
      <c r="CP188" s="25" t="str">
        <f t="shared" si="28"/>
        <v/>
      </c>
      <c r="CQ188" s="24" t="str">
        <f t="shared" si="29"/>
        <v/>
      </c>
      <c r="CR188" s="25" t="str">
        <f t="shared" si="30"/>
        <v/>
      </c>
      <c r="CS188" s="24" t="str">
        <f t="shared" si="31"/>
        <v/>
      </c>
      <c r="CT188" s="25" t="str">
        <f t="shared" si="32"/>
        <v/>
      </c>
      <c r="CU188" s="24" t="e">
        <f>IF(AND(#REF!="",#REF!="",#REF!="",#REF!=""),"",SUM(#REF!,#REF!,#REF!,#REF!,#REF!))</f>
        <v>#REF!</v>
      </c>
      <c r="CV188" s="25" t="str">
        <f t="shared" si="33"/>
        <v/>
      </c>
      <c r="CW188" s="22" t="e">
        <f>IF(AND(#REF!="",#REF!="",#REF!="",#REF!=""),"",SUM(#REF!,#REF!,#REF!,#REF!))</f>
        <v>#REF!</v>
      </c>
      <c r="CX188" s="22" t="str">
        <f t="shared" si="22"/>
        <v/>
      </c>
    </row>
    <row r="189" spans="1:102" ht="24.75" customHeight="1">
      <c r="A189" s="233">
        <v>183</v>
      </c>
      <c r="B189" s="234"/>
      <c r="C189" s="235"/>
      <c r="D189" s="236"/>
      <c r="E189" s="237"/>
      <c r="F189" s="238"/>
      <c r="G189" s="238"/>
      <c r="H189" s="239"/>
      <c r="I189" s="240"/>
      <c r="J189" s="241"/>
      <c r="K189" s="242"/>
      <c r="L189" s="11"/>
      <c r="M189" s="7"/>
      <c r="N189" s="7"/>
      <c r="O189" s="7"/>
      <c r="P189" s="30"/>
      <c r="Q189" s="32"/>
      <c r="R189" s="371"/>
      <c r="S189" s="476"/>
      <c r="T189" s="477"/>
      <c r="U189" s="477"/>
      <c r="V189" s="7"/>
      <c r="W189" s="34"/>
      <c r="X189" s="32"/>
      <c r="Y189" s="371"/>
      <c r="Z189" s="11"/>
      <c r="AA189" s="7"/>
      <c r="AB189" s="7"/>
      <c r="AC189" s="7"/>
      <c r="AD189" s="30"/>
      <c r="AE189" s="32"/>
      <c r="AF189" s="7"/>
      <c r="AG189" s="478"/>
      <c r="AH189" s="32"/>
      <c r="AI189" s="32"/>
      <c r="AJ189" s="32"/>
      <c r="AK189" s="32"/>
      <c r="AL189" s="32"/>
      <c r="AM189" s="62"/>
      <c r="AN189" s="11"/>
      <c r="AO189" s="7"/>
      <c r="AP189" s="7"/>
      <c r="AQ189" s="7"/>
      <c r="AR189" s="7"/>
      <c r="AS189" s="7"/>
      <c r="AT189" s="371"/>
      <c r="AU189" s="11"/>
      <c r="AV189" s="7"/>
      <c r="AW189" s="7"/>
      <c r="AX189" s="7"/>
      <c r="AY189" s="7"/>
      <c r="AZ189" s="7"/>
      <c r="BA189" s="371"/>
      <c r="BB189" s="11"/>
      <c r="BC189" s="7"/>
      <c r="BD189" s="7"/>
      <c r="BE189" s="7"/>
      <c r="BF189" s="7"/>
      <c r="BG189" s="478"/>
      <c r="BH189" s="11"/>
      <c r="BI189" s="7"/>
      <c r="BJ189" s="7"/>
      <c r="BK189" s="7"/>
      <c r="BL189" s="11"/>
      <c r="BM189" s="7"/>
      <c r="BN189" s="7"/>
      <c r="BO189" s="7"/>
      <c r="BP189" s="371"/>
      <c r="BQ189" s="11" t="s">
        <v>210</v>
      </c>
      <c r="BR189" s="62" t="s">
        <v>210</v>
      </c>
      <c r="BS189" s="1"/>
      <c r="BT189" s="1"/>
      <c r="BU189" s="1"/>
      <c r="BV189" s="1"/>
      <c r="BW189" s="1"/>
      <c r="CI189" s="14"/>
      <c r="CJ189" s="24" t="str">
        <f t="shared" si="23"/>
        <v/>
      </c>
      <c r="CK189" s="25" t="str">
        <f t="shared" si="24"/>
        <v/>
      </c>
      <c r="CL189" s="25" t="str">
        <f t="shared" si="25"/>
        <v/>
      </c>
      <c r="CM189" s="24" t="str">
        <f t="shared" si="26"/>
        <v/>
      </c>
      <c r="CN189" s="25" t="str">
        <f t="shared" si="27"/>
        <v/>
      </c>
      <c r="CO189" s="24" t="e">
        <f>IF(AND(#REF!="",#REF!="",#REF!="",#REF!=""),"",SUM(#REF!,#REF!,#REF!,#REF!,#REF!))</f>
        <v>#REF!</v>
      </c>
      <c r="CP189" s="25" t="str">
        <f t="shared" si="28"/>
        <v/>
      </c>
      <c r="CQ189" s="24" t="str">
        <f t="shared" si="29"/>
        <v/>
      </c>
      <c r="CR189" s="25" t="str">
        <f t="shared" si="30"/>
        <v/>
      </c>
      <c r="CS189" s="24" t="str">
        <f t="shared" si="31"/>
        <v/>
      </c>
      <c r="CT189" s="25" t="str">
        <f t="shared" si="32"/>
        <v/>
      </c>
      <c r="CU189" s="24" t="e">
        <f>IF(AND(#REF!="",#REF!="",#REF!="",#REF!=""),"",SUM(#REF!,#REF!,#REF!,#REF!,#REF!))</f>
        <v>#REF!</v>
      </c>
      <c r="CV189" s="25" t="str">
        <f t="shared" si="33"/>
        <v/>
      </c>
      <c r="CW189" s="22" t="e">
        <f>IF(AND(#REF!="",#REF!="",#REF!="",#REF!=""),"",SUM(#REF!,#REF!,#REF!,#REF!))</f>
        <v>#REF!</v>
      </c>
      <c r="CX189" s="22" t="str">
        <f t="shared" si="22"/>
        <v/>
      </c>
    </row>
    <row r="190" spans="1:102" ht="24.75" customHeight="1">
      <c r="A190" s="233">
        <v>184</v>
      </c>
      <c r="B190" s="234"/>
      <c r="C190" s="235"/>
      <c r="D190" s="236"/>
      <c r="E190" s="237"/>
      <c r="F190" s="238"/>
      <c r="G190" s="238"/>
      <c r="H190" s="239"/>
      <c r="I190" s="240"/>
      <c r="J190" s="241"/>
      <c r="K190" s="242"/>
      <c r="L190" s="11"/>
      <c r="M190" s="7"/>
      <c r="N190" s="7"/>
      <c r="O190" s="7"/>
      <c r="P190" s="30"/>
      <c r="Q190" s="32"/>
      <c r="R190" s="371"/>
      <c r="S190" s="476"/>
      <c r="T190" s="477"/>
      <c r="U190" s="477"/>
      <c r="V190" s="7"/>
      <c r="W190" s="34"/>
      <c r="X190" s="32"/>
      <c r="Y190" s="371"/>
      <c r="Z190" s="11"/>
      <c r="AA190" s="7"/>
      <c r="AB190" s="7"/>
      <c r="AC190" s="7"/>
      <c r="AD190" s="30"/>
      <c r="AE190" s="32"/>
      <c r="AF190" s="7"/>
      <c r="AG190" s="478"/>
      <c r="AH190" s="32"/>
      <c r="AI190" s="32"/>
      <c r="AJ190" s="32"/>
      <c r="AK190" s="32"/>
      <c r="AL190" s="32"/>
      <c r="AM190" s="62"/>
      <c r="AN190" s="11"/>
      <c r="AO190" s="7"/>
      <c r="AP190" s="7"/>
      <c r="AQ190" s="7"/>
      <c r="AR190" s="7"/>
      <c r="AS190" s="7"/>
      <c r="AT190" s="371"/>
      <c r="AU190" s="11"/>
      <c r="AV190" s="7"/>
      <c r="AW190" s="7"/>
      <c r="AX190" s="7"/>
      <c r="AY190" s="7"/>
      <c r="AZ190" s="7"/>
      <c r="BA190" s="371"/>
      <c r="BB190" s="11"/>
      <c r="BC190" s="7"/>
      <c r="BD190" s="7"/>
      <c r="BE190" s="7"/>
      <c r="BF190" s="7"/>
      <c r="BG190" s="478"/>
      <c r="BH190" s="11"/>
      <c r="BI190" s="7"/>
      <c r="BJ190" s="7"/>
      <c r="BK190" s="7"/>
      <c r="BL190" s="11"/>
      <c r="BM190" s="7"/>
      <c r="BN190" s="7"/>
      <c r="BO190" s="7"/>
      <c r="BP190" s="371"/>
      <c r="BQ190" s="11" t="s">
        <v>210</v>
      </c>
      <c r="BR190" s="62" t="s">
        <v>210</v>
      </c>
      <c r="BS190" s="1"/>
      <c r="BT190" s="1"/>
      <c r="BU190" s="1"/>
      <c r="BV190" s="1"/>
      <c r="BW190" s="1"/>
      <c r="CI190" s="14"/>
      <c r="CJ190" s="24" t="str">
        <f t="shared" si="23"/>
        <v/>
      </c>
      <c r="CK190" s="25" t="str">
        <f t="shared" si="24"/>
        <v/>
      </c>
      <c r="CL190" s="25" t="str">
        <f t="shared" si="25"/>
        <v/>
      </c>
      <c r="CM190" s="24" t="str">
        <f t="shared" si="26"/>
        <v/>
      </c>
      <c r="CN190" s="25" t="str">
        <f t="shared" si="27"/>
        <v/>
      </c>
      <c r="CO190" s="24" t="e">
        <f>IF(AND(#REF!="",#REF!="",#REF!="",#REF!=""),"",SUM(#REF!,#REF!,#REF!,#REF!,#REF!))</f>
        <v>#REF!</v>
      </c>
      <c r="CP190" s="25" t="str">
        <f t="shared" si="28"/>
        <v/>
      </c>
      <c r="CQ190" s="24" t="str">
        <f t="shared" si="29"/>
        <v/>
      </c>
      <c r="CR190" s="25" t="str">
        <f t="shared" si="30"/>
        <v/>
      </c>
      <c r="CS190" s="24" t="str">
        <f t="shared" si="31"/>
        <v/>
      </c>
      <c r="CT190" s="25" t="str">
        <f t="shared" si="32"/>
        <v/>
      </c>
      <c r="CU190" s="24" t="e">
        <f>IF(AND(#REF!="",#REF!="",#REF!="",#REF!=""),"",SUM(#REF!,#REF!,#REF!,#REF!,#REF!))</f>
        <v>#REF!</v>
      </c>
      <c r="CV190" s="25" t="str">
        <f t="shared" si="33"/>
        <v/>
      </c>
      <c r="CW190" s="22" t="e">
        <f>IF(AND(#REF!="",#REF!="",#REF!="",#REF!=""),"",SUM(#REF!,#REF!,#REF!,#REF!))</f>
        <v>#REF!</v>
      </c>
      <c r="CX190" s="22" t="str">
        <f t="shared" si="22"/>
        <v/>
      </c>
    </row>
    <row r="191" spans="1:102" ht="24.75" customHeight="1">
      <c r="A191" s="233">
        <v>185</v>
      </c>
      <c r="B191" s="234"/>
      <c r="C191" s="235"/>
      <c r="D191" s="236"/>
      <c r="E191" s="237"/>
      <c r="F191" s="238"/>
      <c r="G191" s="238"/>
      <c r="H191" s="239"/>
      <c r="I191" s="240"/>
      <c r="J191" s="241"/>
      <c r="K191" s="242"/>
      <c r="L191" s="11"/>
      <c r="M191" s="7"/>
      <c r="N191" s="7"/>
      <c r="O191" s="7"/>
      <c r="P191" s="30"/>
      <c r="Q191" s="32"/>
      <c r="R191" s="371"/>
      <c r="S191" s="476"/>
      <c r="T191" s="477"/>
      <c r="U191" s="477"/>
      <c r="V191" s="7"/>
      <c r="W191" s="34"/>
      <c r="X191" s="32"/>
      <c r="Y191" s="371"/>
      <c r="Z191" s="11"/>
      <c r="AA191" s="7"/>
      <c r="AB191" s="7"/>
      <c r="AC191" s="7"/>
      <c r="AD191" s="30"/>
      <c r="AE191" s="32"/>
      <c r="AF191" s="7"/>
      <c r="AG191" s="478"/>
      <c r="AH191" s="32"/>
      <c r="AI191" s="32"/>
      <c r="AJ191" s="32"/>
      <c r="AK191" s="32"/>
      <c r="AL191" s="32"/>
      <c r="AM191" s="62"/>
      <c r="AN191" s="11"/>
      <c r="AO191" s="7"/>
      <c r="AP191" s="7"/>
      <c r="AQ191" s="7"/>
      <c r="AR191" s="7"/>
      <c r="AS191" s="7"/>
      <c r="AT191" s="371"/>
      <c r="AU191" s="11"/>
      <c r="AV191" s="7"/>
      <c r="AW191" s="7"/>
      <c r="AX191" s="7"/>
      <c r="AY191" s="7"/>
      <c r="AZ191" s="7"/>
      <c r="BA191" s="371"/>
      <c r="BB191" s="11"/>
      <c r="BC191" s="7"/>
      <c r="BD191" s="7"/>
      <c r="BE191" s="7"/>
      <c r="BF191" s="7"/>
      <c r="BG191" s="478"/>
      <c r="BH191" s="11"/>
      <c r="BI191" s="7"/>
      <c r="BJ191" s="7"/>
      <c r="BK191" s="7"/>
      <c r="BL191" s="11"/>
      <c r="BM191" s="7"/>
      <c r="BN191" s="7"/>
      <c r="BO191" s="7"/>
      <c r="BP191" s="371"/>
      <c r="BQ191" s="11" t="s">
        <v>210</v>
      </c>
      <c r="BR191" s="62" t="s">
        <v>210</v>
      </c>
      <c r="BS191" s="1"/>
      <c r="BT191" s="1"/>
      <c r="BU191" s="1"/>
      <c r="BV191" s="1"/>
      <c r="BW191" s="1"/>
      <c r="CI191" s="14"/>
      <c r="CJ191" s="24" t="str">
        <f t="shared" si="23"/>
        <v/>
      </c>
      <c r="CK191" s="25" t="str">
        <f t="shared" si="24"/>
        <v/>
      </c>
      <c r="CL191" s="25" t="str">
        <f t="shared" si="25"/>
        <v/>
      </c>
      <c r="CM191" s="24" t="str">
        <f t="shared" si="26"/>
        <v/>
      </c>
      <c r="CN191" s="25" t="str">
        <f t="shared" si="27"/>
        <v/>
      </c>
      <c r="CO191" s="24" t="e">
        <f>IF(AND(#REF!="",#REF!="",#REF!="",#REF!=""),"",SUM(#REF!,#REF!,#REF!,#REF!,#REF!))</f>
        <v>#REF!</v>
      </c>
      <c r="CP191" s="25" t="str">
        <f t="shared" si="28"/>
        <v/>
      </c>
      <c r="CQ191" s="24" t="str">
        <f t="shared" si="29"/>
        <v/>
      </c>
      <c r="CR191" s="25" t="str">
        <f t="shared" si="30"/>
        <v/>
      </c>
      <c r="CS191" s="24" t="str">
        <f t="shared" si="31"/>
        <v/>
      </c>
      <c r="CT191" s="25" t="str">
        <f t="shared" si="32"/>
        <v/>
      </c>
      <c r="CU191" s="24" t="e">
        <f>IF(AND(#REF!="",#REF!="",#REF!="",#REF!=""),"",SUM(#REF!,#REF!,#REF!,#REF!,#REF!))</f>
        <v>#REF!</v>
      </c>
      <c r="CV191" s="25" t="str">
        <f t="shared" si="33"/>
        <v/>
      </c>
      <c r="CW191" s="22" t="e">
        <f>IF(AND(#REF!="",#REF!="",#REF!="",#REF!=""),"",SUM(#REF!,#REF!,#REF!,#REF!))</f>
        <v>#REF!</v>
      </c>
      <c r="CX191" s="22" t="str">
        <f t="shared" ref="CX191:CX206" si="34">IFERROR(IF(CW191="","",IF($CW$5=100,ROUNDUP(CW191*20%,0),IF($CW$5=86,ROUNDUP((CW191/$CW$5)*$CX$5,0),IF($CW$5=66,ROUNDUP((CW191/$CW$5)*$CX$5,0),"")))),"")</f>
        <v/>
      </c>
    </row>
    <row r="192" spans="1:102" ht="24.75" customHeight="1">
      <c r="A192" s="233">
        <v>186</v>
      </c>
      <c r="B192" s="234"/>
      <c r="C192" s="235"/>
      <c r="D192" s="236"/>
      <c r="E192" s="237"/>
      <c r="F192" s="238"/>
      <c r="G192" s="238"/>
      <c r="H192" s="239"/>
      <c r="I192" s="240"/>
      <c r="J192" s="241"/>
      <c r="K192" s="242"/>
      <c r="L192" s="11"/>
      <c r="M192" s="7"/>
      <c r="N192" s="7"/>
      <c r="O192" s="7"/>
      <c r="P192" s="30"/>
      <c r="Q192" s="32"/>
      <c r="R192" s="371"/>
      <c r="S192" s="476"/>
      <c r="T192" s="477"/>
      <c r="U192" s="477"/>
      <c r="V192" s="7"/>
      <c r="W192" s="34"/>
      <c r="X192" s="32"/>
      <c r="Y192" s="371"/>
      <c r="Z192" s="11"/>
      <c r="AA192" s="7"/>
      <c r="AB192" s="7"/>
      <c r="AC192" s="7"/>
      <c r="AD192" s="30"/>
      <c r="AE192" s="32"/>
      <c r="AF192" s="7"/>
      <c r="AG192" s="478"/>
      <c r="AH192" s="32"/>
      <c r="AI192" s="32"/>
      <c r="AJ192" s="32"/>
      <c r="AK192" s="32"/>
      <c r="AL192" s="32"/>
      <c r="AM192" s="62"/>
      <c r="AN192" s="11"/>
      <c r="AO192" s="7"/>
      <c r="AP192" s="7"/>
      <c r="AQ192" s="7"/>
      <c r="AR192" s="7"/>
      <c r="AS192" s="7"/>
      <c r="AT192" s="371"/>
      <c r="AU192" s="11"/>
      <c r="AV192" s="7"/>
      <c r="AW192" s="7"/>
      <c r="AX192" s="7"/>
      <c r="AY192" s="7"/>
      <c r="AZ192" s="7"/>
      <c r="BA192" s="371"/>
      <c r="BB192" s="11"/>
      <c r="BC192" s="7"/>
      <c r="BD192" s="7"/>
      <c r="BE192" s="7"/>
      <c r="BF192" s="7"/>
      <c r="BG192" s="478"/>
      <c r="BH192" s="11"/>
      <c r="BI192" s="7"/>
      <c r="BJ192" s="7"/>
      <c r="BK192" s="7"/>
      <c r="BL192" s="11"/>
      <c r="BM192" s="7"/>
      <c r="BN192" s="7"/>
      <c r="BO192" s="7"/>
      <c r="BP192" s="371"/>
      <c r="BQ192" s="11" t="s">
        <v>210</v>
      </c>
      <c r="BR192" s="62" t="s">
        <v>210</v>
      </c>
      <c r="BS192" s="1"/>
      <c r="BT192" s="1"/>
      <c r="BU192" s="1"/>
      <c r="BV192" s="1"/>
      <c r="BW192" s="1"/>
      <c r="CI192" s="14"/>
      <c r="CJ192" s="24" t="str">
        <f t="shared" si="23"/>
        <v/>
      </c>
      <c r="CK192" s="25" t="str">
        <f t="shared" si="24"/>
        <v/>
      </c>
      <c r="CL192" s="25" t="str">
        <f t="shared" si="25"/>
        <v/>
      </c>
      <c r="CM192" s="24" t="str">
        <f t="shared" si="26"/>
        <v/>
      </c>
      <c r="CN192" s="25" t="str">
        <f t="shared" si="27"/>
        <v/>
      </c>
      <c r="CO192" s="24" t="e">
        <f>IF(AND(#REF!="",#REF!="",#REF!="",#REF!=""),"",SUM(#REF!,#REF!,#REF!,#REF!,#REF!))</f>
        <v>#REF!</v>
      </c>
      <c r="CP192" s="25" t="str">
        <f t="shared" si="28"/>
        <v/>
      </c>
      <c r="CQ192" s="24" t="str">
        <f t="shared" si="29"/>
        <v/>
      </c>
      <c r="CR192" s="25" t="str">
        <f t="shared" si="30"/>
        <v/>
      </c>
      <c r="CS192" s="24" t="str">
        <f t="shared" si="31"/>
        <v/>
      </c>
      <c r="CT192" s="25" t="str">
        <f t="shared" si="32"/>
        <v/>
      </c>
      <c r="CU192" s="24" t="e">
        <f>IF(AND(#REF!="",#REF!="",#REF!="",#REF!=""),"",SUM(#REF!,#REF!,#REF!,#REF!,#REF!))</f>
        <v>#REF!</v>
      </c>
      <c r="CV192" s="25" t="str">
        <f t="shared" si="33"/>
        <v/>
      </c>
      <c r="CW192" s="22" t="e">
        <f>IF(AND(#REF!="",#REF!="",#REF!="",#REF!=""),"",SUM(#REF!,#REF!,#REF!,#REF!))</f>
        <v>#REF!</v>
      </c>
      <c r="CX192" s="22" t="str">
        <f t="shared" si="34"/>
        <v/>
      </c>
    </row>
    <row r="193" spans="1:102" ht="24.75" customHeight="1">
      <c r="A193" s="233">
        <v>187</v>
      </c>
      <c r="B193" s="234"/>
      <c r="C193" s="235"/>
      <c r="D193" s="236"/>
      <c r="E193" s="237"/>
      <c r="F193" s="238"/>
      <c r="G193" s="238"/>
      <c r="H193" s="239"/>
      <c r="I193" s="240"/>
      <c r="J193" s="241"/>
      <c r="K193" s="242"/>
      <c r="L193" s="11"/>
      <c r="M193" s="7"/>
      <c r="N193" s="7"/>
      <c r="O193" s="7"/>
      <c r="P193" s="30"/>
      <c r="Q193" s="32"/>
      <c r="R193" s="371"/>
      <c r="S193" s="476"/>
      <c r="T193" s="477"/>
      <c r="U193" s="477"/>
      <c r="V193" s="7"/>
      <c r="W193" s="34"/>
      <c r="X193" s="32"/>
      <c r="Y193" s="371"/>
      <c r="Z193" s="11"/>
      <c r="AA193" s="7"/>
      <c r="AB193" s="7"/>
      <c r="AC193" s="7"/>
      <c r="AD193" s="30"/>
      <c r="AE193" s="32"/>
      <c r="AF193" s="7"/>
      <c r="AG193" s="478"/>
      <c r="AH193" s="32"/>
      <c r="AI193" s="32"/>
      <c r="AJ193" s="32"/>
      <c r="AK193" s="32"/>
      <c r="AL193" s="32"/>
      <c r="AM193" s="62"/>
      <c r="AN193" s="11"/>
      <c r="AO193" s="7"/>
      <c r="AP193" s="7"/>
      <c r="AQ193" s="7"/>
      <c r="AR193" s="7"/>
      <c r="AS193" s="7"/>
      <c r="AT193" s="371"/>
      <c r="AU193" s="11"/>
      <c r="AV193" s="7"/>
      <c r="AW193" s="7"/>
      <c r="AX193" s="7"/>
      <c r="AY193" s="7"/>
      <c r="AZ193" s="7"/>
      <c r="BA193" s="371"/>
      <c r="BB193" s="11"/>
      <c r="BC193" s="7"/>
      <c r="BD193" s="7"/>
      <c r="BE193" s="7"/>
      <c r="BF193" s="7"/>
      <c r="BG193" s="478"/>
      <c r="BH193" s="11"/>
      <c r="BI193" s="7"/>
      <c r="BJ193" s="7"/>
      <c r="BK193" s="7"/>
      <c r="BL193" s="11"/>
      <c r="BM193" s="7"/>
      <c r="BN193" s="7"/>
      <c r="BO193" s="7"/>
      <c r="BP193" s="371"/>
      <c r="BQ193" s="11" t="s">
        <v>210</v>
      </c>
      <c r="BR193" s="62" t="s">
        <v>210</v>
      </c>
      <c r="BS193" s="1"/>
      <c r="BT193" s="1"/>
      <c r="BU193" s="1"/>
      <c r="BV193" s="1"/>
      <c r="BW193" s="1"/>
      <c r="CI193" s="14"/>
      <c r="CJ193" s="24" t="str">
        <f t="shared" si="23"/>
        <v/>
      </c>
      <c r="CK193" s="25" t="str">
        <f t="shared" si="24"/>
        <v/>
      </c>
      <c r="CL193" s="25" t="str">
        <f t="shared" si="25"/>
        <v/>
      </c>
      <c r="CM193" s="24" t="str">
        <f t="shared" si="26"/>
        <v/>
      </c>
      <c r="CN193" s="25" t="str">
        <f t="shared" si="27"/>
        <v/>
      </c>
      <c r="CO193" s="24" t="e">
        <f>IF(AND(#REF!="",#REF!="",#REF!="",#REF!=""),"",SUM(#REF!,#REF!,#REF!,#REF!,#REF!))</f>
        <v>#REF!</v>
      </c>
      <c r="CP193" s="25" t="str">
        <f t="shared" si="28"/>
        <v/>
      </c>
      <c r="CQ193" s="24" t="str">
        <f t="shared" si="29"/>
        <v/>
      </c>
      <c r="CR193" s="25" t="str">
        <f t="shared" si="30"/>
        <v/>
      </c>
      <c r="CS193" s="24" t="str">
        <f t="shared" si="31"/>
        <v/>
      </c>
      <c r="CT193" s="25" t="str">
        <f t="shared" si="32"/>
        <v/>
      </c>
      <c r="CU193" s="24" t="e">
        <f>IF(AND(#REF!="",#REF!="",#REF!="",#REF!=""),"",SUM(#REF!,#REF!,#REF!,#REF!,#REF!))</f>
        <v>#REF!</v>
      </c>
      <c r="CV193" s="25" t="str">
        <f t="shared" si="33"/>
        <v/>
      </c>
      <c r="CW193" s="22" t="e">
        <f>IF(AND(#REF!="",#REF!="",#REF!="",#REF!=""),"",SUM(#REF!,#REF!,#REF!,#REF!))</f>
        <v>#REF!</v>
      </c>
      <c r="CX193" s="22" t="str">
        <f t="shared" si="34"/>
        <v/>
      </c>
    </row>
    <row r="194" spans="1:102" ht="24.75" customHeight="1">
      <c r="A194" s="233">
        <v>188</v>
      </c>
      <c r="B194" s="234"/>
      <c r="C194" s="235"/>
      <c r="D194" s="236"/>
      <c r="E194" s="237"/>
      <c r="F194" s="238"/>
      <c r="G194" s="238"/>
      <c r="H194" s="239"/>
      <c r="I194" s="240"/>
      <c r="J194" s="241"/>
      <c r="K194" s="242"/>
      <c r="L194" s="11"/>
      <c r="M194" s="7"/>
      <c r="N194" s="7"/>
      <c r="O194" s="7"/>
      <c r="P194" s="30"/>
      <c r="Q194" s="32"/>
      <c r="R194" s="371"/>
      <c r="S194" s="476"/>
      <c r="T194" s="477"/>
      <c r="U194" s="477"/>
      <c r="V194" s="7"/>
      <c r="W194" s="34"/>
      <c r="X194" s="32"/>
      <c r="Y194" s="371"/>
      <c r="Z194" s="11"/>
      <c r="AA194" s="7"/>
      <c r="AB194" s="7"/>
      <c r="AC194" s="7"/>
      <c r="AD194" s="30"/>
      <c r="AE194" s="32"/>
      <c r="AF194" s="7"/>
      <c r="AG194" s="478"/>
      <c r="AH194" s="32"/>
      <c r="AI194" s="32"/>
      <c r="AJ194" s="32"/>
      <c r="AK194" s="32"/>
      <c r="AL194" s="32"/>
      <c r="AM194" s="62"/>
      <c r="AN194" s="11"/>
      <c r="AO194" s="7"/>
      <c r="AP194" s="7"/>
      <c r="AQ194" s="7"/>
      <c r="AR194" s="7"/>
      <c r="AS194" s="7"/>
      <c r="AT194" s="371"/>
      <c r="AU194" s="11"/>
      <c r="AV194" s="7"/>
      <c r="AW194" s="7"/>
      <c r="AX194" s="7"/>
      <c r="AY194" s="7"/>
      <c r="AZ194" s="7"/>
      <c r="BA194" s="371"/>
      <c r="BB194" s="11"/>
      <c r="BC194" s="7"/>
      <c r="BD194" s="7"/>
      <c r="BE194" s="7"/>
      <c r="BF194" s="7"/>
      <c r="BG194" s="478"/>
      <c r="BH194" s="11"/>
      <c r="BI194" s="7"/>
      <c r="BJ194" s="7"/>
      <c r="BK194" s="7"/>
      <c r="BL194" s="11"/>
      <c r="BM194" s="7"/>
      <c r="BN194" s="7"/>
      <c r="BO194" s="7"/>
      <c r="BP194" s="371"/>
      <c r="BQ194" s="11" t="s">
        <v>210</v>
      </c>
      <c r="BR194" s="62" t="s">
        <v>210</v>
      </c>
      <c r="BS194" s="1"/>
      <c r="BT194" s="1"/>
      <c r="BU194" s="1"/>
      <c r="BV194" s="1"/>
      <c r="BW194" s="1"/>
      <c r="CI194" s="14"/>
      <c r="CJ194" s="24" t="str">
        <f t="shared" si="23"/>
        <v/>
      </c>
      <c r="CK194" s="25" t="str">
        <f t="shared" si="24"/>
        <v/>
      </c>
      <c r="CL194" s="25" t="str">
        <f t="shared" si="25"/>
        <v/>
      </c>
      <c r="CM194" s="24" t="str">
        <f t="shared" si="26"/>
        <v/>
      </c>
      <c r="CN194" s="25" t="str">
        <f t="shared" si="27"/>
        <v/>
      </c>
      <c r="CO194" s="24" t="e">
        <f>IF(AND(#REF!="",#REF!="",#REF!="",#REF!=""),"",SUM(#REF!,#REF!,#REF!,#REF!,#REF!))</f>
        <v>#REF!</v>
      </c>
      <c r="CP194" s="25" t="str">
        <f t="shared" si="28"/>
        <v/>
      </c>
      <c r="CQ194" s="24" t="str">
        <f t="shared" si="29"/>
        <v/>
      </c>
      <c r="CR194" s="25" t="str">
        <f t="shared" si="30"/>
        <v/>
      </c>
      <c r="CS194" s="24" t="str">
        <f t="shared" si="31"/>
        <v/>
      </c>
      <c r="CT194" s="25" t="str">
        <f t="shared" si="32"/>
        <v/>
      </c>
      <c r="CU194" s="24" t="e">
        <f>IF(AND(#REF!="",#REF!="",#REF!="",#REF!=""),"",SUM(#REF!,#REF!,#REF!,#REF!,#REF!))</f>
        <v>#REF!</v>
      </c>
      <c r="CV194" s="25" t="str">
        <f t="shared" si="33"/>
        <v/>
      </c>
      <c r="CW194" s="22" t="e">
        <f>IF(AND(#REF!="",#REF!="",#REF!="",#REF!=""),"",SUM(#REF!,#REF!,#REF!,#REF!))</f>
        <v>#REF!</v>
      </c>
      <c r="CX194" s="22" t="str">
        <f t="shared" si="34"/>
        <v/>
      </c>
    </row>
    <row r="195" spans="1:102" ht="24.75" customHeight="1">
      <c r="A195" s="233">
        <v>189</v>
      </c>
      <c r="B195" s="234"/>
      <c r="C195" s="235"/>
      <c r="D195" s="236"/>
      <c r="E195" s="237"/>
      <c r="F195" s="238"/>
      <c r="G195" s="238"/>
      <c r="H195" s="239"/>
      <c r="I195" s="240"/>
      <c r="J195" s="241"/>
      <c r="K195" s="242"/>
      <c r="L195" s="11"/>
      <c r="M195" s="7"/>
      <c r="N195" s="7"/>
      <c r="O195" s="7"/>
      <c r="P195" s="30"/>
      <c r="Q195" s="32"/>
      <c r="R195" s="371"/>
      <c r="S195" s="476"/>
      <c r="T195" s="477"/>
      <c r="U195" s="477"/>
      <c r="V195" s="7"/>
      <c r="W195" s="34"/>
      <c r="X195" s="32"/>
      <c r="Y195" s="371"/>
      <c r="Z195" s="11"/>
      <c r="AA195" s="7"/>
      <c r="AB195" s="7"/>
      <c r="AC195" s="7"/>
      <c r="AD195" s="30"/>
      <c r="AE195" s="32"/>
      <c r="AF195" s="7"/>
      <c r="AG195" s="478"/>
      <c r="AH195" s="32"/>
      <c r="AI195" s="32"/>
      <c r="AJ195" s="32"/>
      <c r="AK195" s="32"/>
      <c r="AL195" s="32"/>
      <c r="AM195" s="62"/>
      <c r="AN195" s="11"/>
      <c r="AO195" s="7"/>
      <c r="AP195" s="7"/>
      <c r="AQ195" s="7"/>
      <c r="AR195" s="7"/>
      <c r="AS195" s="7"/>
      <c r="AT195" s="371"/>
      <c r="AU195" s="11"/>
      <c r="AV195" s="7"/>
      <c r="AW195" s="7"/>
      <c r="AX195" s="7"/>
      <c r="AY195" s="7"/>
      <c r="AZ195" s="7"/>
      <c r="BA195" s="371"/>
      <c r="BB195" s="11"/>
      <c r="BC195" s="7"/>
      <c r="BD195" s="7"/>
      <c r="BE195" s="7"/>
      <c r="BF195" s="7"/>
      <c r="BG195" s="478"/>
      <c r="BH195" s="11"/>
      <c r="BI195" s="7"/>
      <c r="BJ195" s="7"/>
      <c r="BK195" s="7"/>
      <c r="BL195" s="11"/>
      <c r="BM195" s="7"/>
      <c r="BN195" s="7"/>
      <c r="BO195" s="7"/>
      <c r="BP195" s="371"/>
      <c r="BQ195" s="11" t="s">
        <v>210</v>
      </c>
      <c r="BR195" s="62" t="s">
        <v>210</v>
      </c>
      <c r="BS195" s="1"/>
      <c r="BT195" s="1"/>
      <c r="BU195" s="1"/>
      <c r="BV195" s="1"/>
      <c r="BW195" s="1"/>
      <c r="CI195" s="14"/>
      <c r="CJ195" s="24" t="str">
        <f t="shared" si="23"/>
        <v/>
      </c>
      <c r="CK195" s="25" t="str">
        <f t="shared" si="24"/>
        <v/>
      </c>
      <c r="CL195" s="25" t="str">
        <f t="shared" si="25"/>
        <v/>
      </c>
      <c r="CM195" s="24" t="str">
        <f t="shared" si="26"/>
        <v/>
      </c>
      <c r="CN195" s="25" t="str">
        <f t="shared" si="27"/>
        <v/>
      </c>
      <c r="CO195" s="24" t="e">
        <f>IF(AND(#REF!="",#REF!="",#REF!="",#REF!=""),"",SUM(#REF!,#REF!,#REF!,#REF!,#REF!))</f>
        <v>#REF!</v>
      </c>
      <c r="CP195" s="25" t="str">
        <f t="shared" si="28"/>
        <v/>
      </c>
      <c r="CQ195" s="24" t="str">
        <f t="shared" si="29"/>
        <v/>
      </c>
      <c r="CR195" s="25" t="str">
        <f t="shared" si="30"/>
        <v/>
      </c>
      <c r="CS195" s="24" t="str">
        <f t="shared" si="31"/>
        <v/>
      </c>
      <c r="CT195" s="25" t="str">
        <f t="shared" si="32"/>
        <v/>
      </c>
      <c r="CU195" s="24" t="e">
        <f>IF(AND(#REF!="",#REF!="",#REF!="",#REF!=""),"",SUM(#REF!,#REF!,#REF!,#REF!,#REF!))</f>
        <v>#REF!</v>
      </c>
      <c r="CV195" s="25" t="str">
        <f t="shared" si="33"/>
        <v/>
      </c>
      <c r="CW195" s="22" t="e">
        <f>IF(AND(#REF!="",#REF!="",#REF!="",#REF!=""),"",SUM(#REF!,#REF!,#REF!,#REF!))</f>
        <v>#REF!</v>
      </c>
      <c r="CX195" s="22" t="str">
        <f t="shared" si="34"/>
        <v/>
      </c>
    </row>
    <row r="196" spans="1:102" ht="24.75" customHeight="1">
      <c r="A196" s="233">
        <v>190</v>
      </c>
      <c r="B196" s="234"/>
      <c r="C196" s="235"/>
      <c r="D196" s="236"/>
      <c r="E196" s="237"/>
      <c r="F196" s="238"/>
      <c r="G196" s="238"/>
      <c r="H196" s="239"/>
      <c r="I196" s="240"/>
      <c r="J196" s="241"/>
      <c r="K196" s="242"/>
      <c r="L196" s="11"/>
      <c r="M196" s="7"/>
      <c r="N196" s="7"/>
      <c r="O196" s="7"/>
      <c r="P196" s="30"/>
      <c r="Q196" s="32"/>
      <c r="R196" s="371"/>
      <c r="S196" s="476"/>
      <c r="T196" s="477"/>
      <c r="U196" s="477"/>
      <c r="V196" s="7"/>
      <c r="W196" s="34"/>
      <c r="X196" s="32"/>
      <c r="Y196" s="371"/>
      <c r="Z196" s="11"/>
      <c r="AA196" s="7"/>
      <c r="AB196" s="7"/>
      <c r="AC196" s="7"/>
      <c r="AD196" s="30"/>
      <c r="AE196" s="32"/>
      <c r="AF196" s="7"/>
      <c r="AG196" s="478"/>
      <c r="AH196" s="32"/>
      <c r="AI196" s="32"/>
      <c r="AJ196" s="32"/>
      <c r="AK196" s="32"/>
      <c r="AL196" s="32"/>
      <c r="AM196" s="62"/>
      <c r="AN196" s="11"/>
      <c r="AO196" s="7"/>
      <c r="AP196" s="7"/>
      <c r="AQ196" s="7"/>
      <c r="AR196" s="7"/>
      <c r="AS196" s="7"/>
      <c r="AT196" s="371"/>
      <c r="AU196" s="11"/>
      <c r="AV196" s="7"/>
      <c r="AW196" s="7"/>
      <c r="AX196" s="7"/>
      <c r="AY196" s="7"/>
      <c r="AZ196" s="7"/>
      <c r="BA196" s="371"/>
      <c r="BB196" s="11"/>
      <c r="BC196" s="7"/>
      <c r="BD196" s="7"/>
      <c r="BE196" s="7"/>
      <c r="BF196" s="7"/>
      <c r="BG196" s="478"/>
      <c r="BH196" s="11"/>
      <c r="BI196" s="7"/>
      <c r="BJ196" s="7"/>
      <c r="BK196" s="7"/>
      <c r="BL196" s="11"/>
      <c r="BM196" s="7"/>
      <c r="BN196" s="7"/>
      <c r="BO196" s="7"/>
      <c r="BP196" s="371"/>
      <c r="BQ196" s="11" t="s">
        <v>210</v>
      </c>
      <c r="BR196" s="62" t="s">
        <v>210</v>
      </c>
      <c r="BS196" s="1"/>
      <c r="BT196" s="1"/>
      <c r="BU196" s="1"/>
      <c r="BV196" s="1"/>
      <c r="BW196" s="1"/>
      <c r="CI196" s="14"/>
      <c r="CJ196" s="24" t="str">
        <f t="shared" si="23"/>
        <v/>
      </c>
      <c r="CK196" s="25" t="str">
        <f t="shared" si="24"/>
        <v/>
      </c>
      <c r="CL196" s="25" t="str">
        <f t="shared" si="25"/>
        <v/>
      </c>
      <c r="CM196" s="24" t="str">
        <f t="shared" si="26"/>
        <v/>
      </c>
      <c r="CN196" s="25" t="str">
        <f t="shared" si="27"/>
        <v/>
      </c>
      <c r="CO196" s="24" t="e">
        <f>IF(AND(#REF!="",#REF!="",#REF!="",#REF!=""),"",SUM(#REF!,#REF!,#REF!,#REF!,#REF!))</f>
        <v>#REF!</v>
      </c>
      <c r="CP196" s="25" t="str">
        <f t="shared" si="28"/>
        <v/>
      </c>
      <c r="CQ196" s="24" t="str">
        <f t="shared" si="29"/>
        <v/>
      </c>
      <c r="CR196" s="25" t="str">
        <f t="shared" si="30"/>
        <v/>
      </c>
      <c r="CS196" s="24" t="str">
        <f t="shared" si="31"/>
        <v/>
      </c>
      <c r="CT196" s="25" t="str">
        <f t="shared" si="32"/>
        <v/>
      </c>
      <c r="CU196" s="24" t="e">
        <f>IF(AND(#REF!="",#REF!="",#REF!="",#REF!=""),"",SUM(#REF!,#REF!,#REF!,#REF!,#REF!))</f>
        <v>#REF!</v>
      </c>
      <c r="CV196" s="25" t="str">
        <f t="shared" si="33"/>
        <v/>
      </c>
      <c r="CW196" s="22" t="e">
        <f>IF(AND(#REF!="",#REF!="",#REF!="",#REF!=""),"",SUM(#REF!,#REF!,#REF!,#REF!))</f>
        <v>#REF!</v>
      </c>
      <c r="CX196" s="22" t="str">
        <f t="shared" si="34"/>
        <v/>
      </c>
    </row>
    <row r="197" spans="1:102" ht="24.75" customHeight="1">
      <c r="A197" s="233">
        <v>191</v>
      </c>
      <c r="B197" s="234"/>
      <c r="C197" s="235"/>
      <c r="D197" s="236"/>
      <c r="E197" s="237"/>
      <c r="F197" s="238"/>
      <c r="G197" s="238"/>
      <c r="H197" s="239"/>
      <c r="I197" s="240"/>
      <c r="J197" s="241"/>
      <c r="K197" s="242"/>
      <c r="L197" s="11"/>
      <c r="M197" s="7"/>
      <c r="N197" s="7"/>
      <c r="O197" s="7"/>
      <c r="P197" s="30"/>
      <c r="Q197" s="32"/>
      <c r="R197" s="371"/>
      <c r="S197" s="476"/>
      <c r="T197" s="477"/>
      <c r="U197" s="477"/>
      <c r="V197" s="7"/>
      <c r="W197" s="34"/>
      <c r="X197" s="32"/>
      <c r="Y197" s="371"/>
      <c r="Z197" s="11"/>
      <c r="AA197" s="7"/>
      <c r="AB197" s="7"/>
      <c r="AC197" s="7"/>
      <c r="AD197" s="30"/>
      <c r="AE197" s="32"/>
      <c r="AF197" s="7"/>
      <c r="AG197" s="478"/>
      <c r="AH197" s="32"/>
      <c r="AI197" s="32"/>
      <c r="AJ197" s="32"/>
      <c r="AK197" s="32"/>
      <c r="AL197" s="32"/>
      <c r="AM197" s="62"/>
      <c r="AN197" s="11"/>
      <c r="AO197" s="7"/>
      <c r="AP197" s="7"/>
      <c r="AQ197" s="7"/>
      <c r="AR197" s="7"/>
      <c r="AS197" s="7"/>
      <c r="AT197" s="371"/>
      <c r="AU197" s="11"/>
      <c r="AV197" s="7"/>
      <c r="AW197" s="7"/>
      <c r="AX197" s="7"/>
      <c r="AY197" s="7"/>
      <c r="AZ197" s="7"/>
      <c r="BA197" s="371"/>
      <c r="BB197" s="11"/>
      <c r="BC197" s="7"/>
      <c r="BD197" s="7"/>
      <c r="BE197" s="7"/>
      <c r="BF197" s="7"/>
      <c r="BG197" s="478"/>
      <c r="BH197" s="11"/>
      <c r="BI197" s="7"/>
      <c r="BJ197" s="7"/>
      <c r="BK197" s="7"/>
      <c r="BL197" s="11"/>
      <c r="BM197" s="7"/>
      <c r="BN197" s="7"/>
      <c r="BO197" s="7"/>
      <c r="BP197" s="371"/>
      <c r="BQ197" s="11" t="s">
        <v>210</v>
      </c>
      <c r="BR197" s="62" t="s">
        <v>210</v>
      </c>
      <c r="BS197" s="1"/>
      <c r="BT197" s="1"/>
      <c r="BU197" s="1"/>
      <c r="BV197" s="1"/>
      <c r="BW197" s="1"/>
      <c r="CI197" s="14"/>
      <c r="CJ197" s="24" t="str">
        <f t="shared" si="23"/>
        <v/>
      </c>
      <c r="CK197" s="25" t="str">
        <f t="shared" si="24"/>
        <v/>
      </c>
      <c r="CL197" s="25" t="str">
        <f t="shared" si="25"/>
        <v/>
      </c>
      <c r="CM197" s="24" t="str">
        <f t="shared" si="26"/>
        <v/>
      </c>
      <c r="CN197" s="25" t="str">
        <f t="shared" si="27"/>
        <v/>
      </c>
      <c r="CO197" s="24" t="e">
        <f>IF(AND(#REF!="",#REF!="",#REF!="",#REF!=""),"",SUM(#REF!,#REF!,#REF!,#REF!,#REF!))</f>
        <v>#REF!</v>
      </c>
      <c r="CP197" s="25" t="str">
        <f t="shared" si="28"/>
        <v/>
      </c>
      <c r="CQ197" s="24" t="str">
        <f t="shared" si="29"/>
        <v/>
      </c>
      <c r="CR197" s="25" t="str">
        <f t="shared" si="30"/>
        <v/>
      </c>
      <c r="CS197" s="24" t="str">
        <f t="shared" si="31"/>
        <v/>
      </c>
      <c r="CT197" s="25" t="str">
        <f t="shared" si="32"/>
        <v/>
      </c>
      <c r="CU197" s="24" t="e">
        <f>IF(AND(#REF!="",#REF!="",#REF!="",#REF!=""),"",SUM(#REF!,#REF!,#REF!,#REF!,#REF!))</f>
        <v>#REF!</v>
      </c>
      <c r="CV197" s="25" t="str">
        <f t="shared" si="33"/>
        <v/>
      </c>
      <c r="CW197" s="22" t="e">
        <f>IF(AND(#REF!="",#REF!="",#REF!="",#REF!=""),"",SUM(#REF!,#REF!,#REF!,#REF!))</f>
        <v>#REF!</v>
      </c>
      <c r="CX197" s="22" t="str">
        <f t="shared" si="34"/>
        <v/>
      </c>
    </row>
    <row r="198" spans="1:102" ht="24.75" customHeight="1">
      <c r="A198" s="233">
        <v>192</v>
      </c>
      <c r="B198" s="234"/>
      <c r="C198" s="235"/>
      <c r="D198" s="236"/>
      <c r="E198" s="237"/>
      <c r="F198" s="238"/>
      <c r="G198" s="238"/>
      <c r="H198" s="239"/>
      <c r="I198" s="240"/>
      <c r="J198" s="241"/>
      <c r="K198" s="242"/>
      <c r="L198" s="11"/>
      <c r="M198" s="7"/>
      <c r="N198" s="7"/>
      <c r="O198" s="7"/>
      <c r="P198" s="30"/>
      <c r="Q198" s="32"/>
      <c r="R198" s="371"/>
      <c r="S198" s="476"/>
      <c r="T198" s="477"/>
      <c r="U198" s="477"/>
      <c r="V198" s="7"/>
      <c r="W198" s="34"/>
      <c r="X198" s="32"/>
      <c r="Y198" s="371"/>
      <c r="Z198" s="11"/>
      <c r="AA198" s="7"/>
      <c r="AB198" s="7"/>
      <c r="AC198" s="7"/>
      <c r="AD198" s="30"/>
      <c r="AE198" s="32"/>
      <c r="AF198" s="7"/>
      <c r="AG198" s="478"/>
      <c r="AH198" s="32"/>
      <c r="AI198" s="32"/>
      <c r="AJ198" s="32"/>
      <c r="AK198" s="32"/>
      <c r="AL198" s="32"/>
      <c r="AM198" s="62"/>
      <c r="AN198" s="11"/>
      <c r="AO198" s="7"/>
      <c r="AP198" s="7"/>
      <c r="AQ198" s="7"/>
      <c r="AR198" s="7"/>
      <c r="AS198" s="7"/>
      <c r="AT198" s="371"/>
      <c r="AU198" s="11"/>
      <c r="AV198" s="7"/>
      <c r="AW198" s="7"/>
      <c r="AX198" s="7"/>
      <c r="AY198" s="7"/>
      <c r="AZ198" s="7"/>
      <c r="BA198" s="371"/>
      <c r="BB198" s="11"/>
      <c r="BC198" s="7"/>
      <c r="BD198" s="7"/>
      <c r="BE198" s="7"/>
      <c r="BF198" s="7"/>
      <c r="BG198" s="478"/>
      <c r="BH198" s="11"/>
      <c r="BI198" s="7"/>
      <c r="BJ198" s="7"/>
      <c r="BK198" s="7"/>
      <c r="BL198" s="11"/>
      <c r="BM198" s="7"/>
      <c r="BN198" s="7"/>
      <c r="BO198" s="7"/>
      <c r="BP198" s="371"/>
      <c r="BQ198" s="11" t="s">
        <v>210</v>
      </c>
      <c r="BR198" s="62" t="s">
        <v>210</v>
      </c>
      <c r="BS198" s="1"/>
      <c r="BT198" s="1"/>
      <c r="BU198" s="1"/>
      <c r="BV198" s="1"/>
      <c r="BW198" s="1"/>
      <c r="CI198" s="14"/>
      <c r="CJ198" s="24" t="str">
        <f t="shared" si="23"/>
        <v/>
      </c>
      <c r="CK198" s="25" t="str">
        <f t="shared" si="24"/>
        <v/>
      </c>
      <c r="CL198" s="25" t="str">
        <f t="shared" si="25"/>
        <v/>
      </c>
      <c r="CM198" s="24" t="str">
        <f t="shared" si="26"/>
        <v/>
      </c>
      <c r="CN198" s="25" t="str">
        <f t="shared" si="27"/>
        <v/>
      </c>
      <c r="CO198" s="24" t="e">
        <f>IF(AND(#REF!="",#REF!="",#REF!="",#REF!=""),"",SUM(#REF!,#REF!,#REF!,#REF!,#REF!))</f>
        <v>#REF!</v>
      </c>
      <c r="CP198" s="25" t="str">
        <f t="shared" si="28"/>
        <v/>
      </c>
      <c r="CQ198" s="24" t="str">
        <f t="shared" si="29"/>
        <v/>
      </c>
      <c r="CR198" s="25" t="str">
        <f t="shared" si="30"/>
        <v/>
      </c>
      <c r="CS198" s="24" t="str">
        <f t="shared" si="31"/>
        <v/>
      </c>
      <c r="CT198" s="25" t="str">
        <f t="shared" si="32"/>
        <v/>
      </c>
      <c r="CU198" s="24" t="e">
        <f>IF(AND(#REF!="",#REF!="",#REF!="",#REF!=""),"",SUM(#REF!,#REF!,#REF!,#REF!,#REF!))</f>
        <v>#REF!</v>
      </c>
      <c r="CV198" s="25" t="str">
        <f t="shared" si="33"/>
        <v/>
      </c>
      <c r="CW198" s="22" t="e">
        <f>IF(AND(#REF!="",#REF!="",#REF!="",#REF!=""),"",SUM(#REF!,#REF!,#REF!,#REF!))</f>
        <v>#REF!</v>
      </c>
      <c r="CX198" s="22" t="str">
        <f t="shared" si="34"/>
        <v/>
      </c>
    </row>
    <row r="199" spans="1:102" ht="24.75" customHeight="1">
      <c r="A199" s="233">
        <v>193</v>
      </c>
      <c r="B199" s="234"/>
      <c r="C199" s="235"/>
      <c r="D199" s="236"/>
      <c r="E199" s="237"/>
      <c r="F199" s="238"/>
      <c r="G199" s="238"/>
      <c r="H199" s="239"/>
      <c r="I199" s="240"/>
      <c r="J199" s="241"/>
      <c r="K199" s="242"/>
      <c r="L199" s="11"/>
      <c r="M199" s="7"/>
      <c r="N199" s="7"/>
      <c r="O199" s="7"/>
      <c r="P199" s="30"/>
      <c r="Q199" s="32"/>
      <c r="R199" s="371"/>
      <c r="S199" s="476"/>
      <c r="T199" s="477"/>
      <c r="U199" s="477"/>
      <c r="V199" s="7"/>
      <c r="W199" s="34"/>
      <c r="X199" s="32"/>
      <c r="Y199" s="371"/>
      <c r="Z199" s="11"/>
      <c r="AA199" s="7"/>
      <c r="AB199" s="7"/>
      <c r="AC199" s="7"/>
      <c r="AD199" s="30"/>
      <c r="AE199" s="32"/>
      <c r="AF199" s="7"/>
      <c r="AG199" s="478"/>
      <c r="AH199" s="32"/>
      <c r="AI199" s="32"/>
      <c r="AJ199" s="32"/>
      <c r="AK199" s="32"/>
      <c r="AL199" s="32"/>
      <c r="AM199" s="62"/>
      <c r="AN199" s="11"/>
      <c r="AO199" s="7"/>
      <c r="AP199" s="7"/>
      <c r="AQ199" s="7"/>
      <c r="AR199" s="7"/>
      <c r="AS199" s="7"/>
      <c r="AT199" s="371"/>
      <c r="AU199" s="11"/>
      <c r="AV199" s="7"/>
      <c r="AW199" s="7"/>
      <c r="AX199" s="7"/>
      <c r="AY199" s="7"/>
      <c r="AZ199" s="7"/>
      <c r="BA199" s="371"/>
      <c r="BB199" s="11"/>
      <c r="BC199" s="7"/>
      <c r="BD199" s="7"/>
      <c r="BE199" s="7"/>
      <c r="BF199" s="7"/>
      <c r="BG199" s="478"/>
      <c r="BH199" s="11"/>
      <c r="BI199" s="7"/>
      <c r="BJ199" s="7"/>
      <c r="BK199" s="7"/>
      <c r="BL199" s="11"/>
      <c r="BM199" s="7"/>
      <c r="BN199" s="7"/>
      <c r="BO199" s="7"/>
      <c r="BP199" s="371"/>
      <c r="BQ199" s="11" t="s">
        <v>210</v>
      </c>
      <c r="BR199" s="62" t="s">
        <v>210</v>
      </c>
      <c r="BS199" s="1"/>
      <c r="BT199" s="1"/>
      <c r="BU199" s="1"/>
      <c r="BV199" s="1"/>
      <c r="BW199" s="1"/>
      <c r="CI199" s="14"/>
      <c r="CJ199" s="24" t="str">
        <f t="shared" si="23"/>
        <v/>
      </c>
      <c r="CK199" s="25" t="str">
        <f t="shared" si="24"/>
        <v/>
      </c>
      <c r="CL199" s="25" t="str">
        <f t="shared" si="25"/>
        <v/>
      </c>
      <c r="CM199" s="24" t="str">
        <f t="shared" si="26"/>
        <v/>
      </c>
      <c r="CN199" s="25" t="str">
        <f t="shared" si="27"/>
        <v/>
      </c>
      <c r="CO199" s="24" t="e">
        <f>IF(AND(#REF!="",#REF!="",#REF!="",#REF!=""),"",SUM(#REF!,#REF!,#REF!,#REF!,#REF!))</f>
        <v>#REF!</v>
      </c>
      <c r="CP199" s="25" t="str">
        <f t="shared" si="28"/>
        <v/>
      </c>
      <c r="CQ199" s="24" t="str">
        <f t="shared" si="29"/>
        <v/>
      </c>
      <c r="CR199" s="25" t="str">
        <f t="shared" si="30"/>
        <v/>
      </c>
      <c r="CS199" s="24" t="str">
        <f t="shared" si="31"/>
        <v/>
      </c>
      <c r="CT199" s="25" t="str">
        <f t="shared" si="32"/>
        <v/>
      </c>
      <c r="CU199" s="24" t="e">
        <f>IF(AND(#REF!="",#REF!="",#REF!="",#REF!=""),"",SUM(#REF!,#REF!,#REF!,#REF!,#REF!))</f>
        <v>#REF!</v>
      </c>
      <c r="CV199" s="25" t="str">
        <f t="shared" si="33"/>
        <v/>
      </c>
      <c r="CW199" s="22" t="e">
        <f>IF(AND(#REF!="",#REF!="",#REF!="",#REF!=""),"",SUM(#REF!,#REF!,#REF!,#REF!))</f>
        <v>#REF!</v>
      </c>
      <c r="CX199" s="22" t="str">
        <f t="shared" si="34"/>
        <v/>
      </c>
    </row>
    <row r="200" spans="1:102" ht="24.75" customHeight="1">
      <c r="A200" s="233">
        <v>194</v>
      </c>
      <c r="B200" s="234"/>
      <c r="C200" s="235"/>
      <c r="D200" s="236"/>
      <c r="E200" s="237"/>
      <c r="F200" s="238"/>
      <c r="G200" s="238"/>
      <c r="H200" s="239"/>
      <c r="I200" s="240"/>
      <c r="J200" s="241"/>
      <c r="K200" s="242"/>
      <c r="L200" s="11"/>
      <c r="M200" s="7"/>
      <c r="N200" s="7"/>
      <c r="O200" s="7"/>
      <c r="P200" s="30"/>
      <c r="Q200" s="32"/>
      <c r="R200" s="371"/>
      <c r="S200" s="476"/>
      <c r="T200" s="477"/>
      <c r="U200" s="477"/>
      <c r="V200" s="7"/>
      <c r="W200" s="34"/>
      <c r="X200" s="32"/>
      <c r="Y200" s="371"/>
      <c r="Z200" s="11"/>
      <c r="AA200" s="7"/>
      <c r="AB200" s="7"/>
      <c r="AC200" s="7"/>
      <c r="AD200" s="30"/>
      <c r="AE200" s="32"/>
      <c r="AF200" s="7"/>
      <c r="AG200" s="478"/>
      <c r="AH200" s="32"/>
      <c r="AI200" s="32"/>
      <c r="AJ200" s="32"/>
      <c r="AK200" s="32"/>
      <c r="AL200" s="32"/>
      <c r="AM200" s="62"/>
      <c r="AN200" s="11"/>
      <c r="AO200" s="7"/>
      <c r="AP200" s="7"/>
      <c r="AQ200" s="7"/>
      <c r="AR200" s="7"/>
      <c r="AS200" s="7"/>
      <c r="AT200" s="371"/>
      <c r="AU200" s="11"/>
      <c r="AV200" s="7"/>
      <c r="AW200" s="7"/>
      <c r="AX200" s="7"/>
      <c r="AY200" s="7"/>
      <c r="AZ200" s="7"/>
      <c r="BA200" s="371"/>
      <c r="BB200" s="11"/>
      <c r="BC200" s="7"/>
      <c r="BD200" s="7"/>
      <c r="BE200" s="7"/>
      <c r="BF200" s="7"/>
      <c r="BG200" s="478"/>
      <c r="BH200" s="11"/>
      <c r="BI200" s="7"/>
      <c r="BJ200" s="7"/>
      <c r="BK200" s="7"/>
      <c r="BL200" s="11"/>
      <c r="BM200" s="7"/>
      <c r="BN200" s="7"/>
      <c r="BO200" s="7"/>
      <c r="BP200" s="371"/>
      <c r="BQ200" s="11" t="s">
        <v>210</v>
      </c>
      <c r="BR200" s="62" t="s">
        <v>210</v>
      </c>
      <c r="BS200" s="1"/>
      <c r="BT200" s="1"/>
      <c r="BU200" s="1"/>
      <c r="BV200" s="1"/>
      <c r="BW200" s="1"/>
      <c r="CI200" s="14"/>
      <c r="CJ200" s="24" t="str">
        <f t="shared" ref="CJ200:CJ206" si="35">IF(I200="","",I200)</f>
        <v/>
      </c>
      <c r="CK200" s="25" t="str">
        <f t="shared" ref="CK200:CK206" si="36">IF(AND(L200="",M200="",N200="",P200=""),"",SUM(L200,M200,N200,O200,P200))</f>
        <v/>
      </c>
      <c r="CL200" s="25" t="str">
        <f t="shared" ref="CL200:CL206" si="37">IFERROR(IF(CK200="","",ROUNDUP(CK200*20%,0)),"")</f>
        <v/>
      </c>
      <c r="CM200" s="24" t="str">
        <f t="shared" ref="CM200:CM206" si="38">IF(AND(S200="",T200="",U200="",W200=""),"",SUM(S200,T200,U200,V200,W200))</f>
        <v/>
      </c>
      <c r="CN200" s="25" t="str">
        <f t="shared" ref="CN200:CN206" si="39">IFERROR(IF(CM200="","",ROUNDUP(CM200*20%,0)),"")</f>
        <v/>
      </c>
      <c r="CO200" s="24" t="e">
        <f>IF(AND(#REF!="",#REF!="",#REF!="",#REF!=""),"",SUM(#REF!,#REF!,#REF!,#REF!,#REF!))</f>
        <v>#REF!</v>
      </c>
      <c r="CP200" s="25" t="str">
        <f t="shared" ref="CP200:CP206" si="40">IFERROR(IF(CO200="","",ROUNDUP(CO200*20%,0)),"")</f>
        <v/>
      </c>
      <c r="CQ200" s="24" t="str">
        <f t="shared" ref="CQ200:CQ206" si="41">IF(AND(Z200="",AA200="",AB200="",AD200=""),"",SUM(Z200,AA200,AB200,AC200,AD200))</f>
        <v/>
      </c>
      <c r="CR200" s="25" t="str">
        <f t="shared" ref="CR200:CR206" si="42">IFERROR(IF(CQ200="","",ROUNDUP(CQ200*20%,0)),"")</f>
        <v/>
      </c>
      <c r="CS200" s="24" t="str">
        <f t="shared" ref="CS200:CS206" si="43">IF(AND(AG200="",AH200="",AI200="",AK200=""),"",SUM(AG200,AH200,AI200,AJ200,AK200))</f>
        <v/>
      </c>
      <c r="CT200" s="25" t="str">
        <f t="shared" ref="CT200:CT206" si="44">IFERROR(IF(CS200="","",ROUNDUP(CS200*20%,0)),"")</f>
        <v/>
      </c>
      <c r="CU200" s="24" t="e">
        <f>IF(AND(#REF!="",#REF!="",#REF!="",#REF!=""),"",SUM(#REF!,#REF!,#REF!,#REF!,#REF!))</f>
        <v>#REF!</v>
      </c>
      <c r="CV200" s="25" t="str">
        <f t="shared" ref="CV200:CV206" si="45">IFERROR(IF(CU200="","",ROUNDUP(CU200*20%,0)),"")</f>
        <v/>
      </c>
      <c r="CW200" s="22" t="e">
        <f>IF(AND(#REF!="",#REF!="",#REF!="",#REF!=""),"",SUM(#REF!,#REF!,#REF!,#REF!))</f>
        <v>#REF!</v>
      </c>
      <c r="CX200" s="22" t="str">
        <f t="shared" si="34"/>
        <v/>
      </c>
    </row>
    <row r="201" spans="1:102" ht="24.75" customHeight="1">
      <c r="A201" s="233">
        <v>195</v>
      </c>
      <c r="B201" s="234"/>
      <c r="C201" s="235"/>
      <c r="D201" s="236"/>
      <c r="E201" s="237"/>
      <c r="F201" s="238"/>
      <c r="G201" s="238"/>
      <c r="H201" s="239"/>
      <c r="I201" s="240"/>
      <c r="J201" s="241"/>
      <c r="K201" s="242"/>
      <c r="L201" s="11"/>
      <c r="M201" s="7"/>
      <c r="N201" s="7"/>
      <c r="O201" s="7"/>
      <c r="P201" s="30"/>
      <c r="Q201" s="32"/>
      <c r="R201" s="371"/>
      <c r="S201" s="476"/>
      <c r="T201" s="477"/>
      <c r="U201" s="477"/>
      <c r="V201" s="7"/>
      <c r="W201" s="34"/>
      <c r="X201" s="32"/>
      <c r="Y201" s="371"/>
      <c r="Z201" s="11"/>
      <c r="AA201" s="7"/>
      <c r="AB201" s="7"/>
      <c r="AC201" s="7"/>
      <c r="AD201" s="30"/>
      <c r="AE201" s="32"/>
      <c r="AF201" s="7"/>
      <c r="AG201" s="478"/>
      <c r="AH201" s="32"/>
      <c r="AI201" s="32"/>
      <c r="AJ201" s="32"/>
      <c r="AK201" s="32"/>
      <c r="AL201" s="32"/>
      <c r="AM201" s="62"/>
      <c r="AN201" s="11"/>
      <c r="AO201" s="7"/>
      <c r="AP201" s="7"/>
      <c r="AQ201" s="7"/>
      <c r="AR201" s="7"/>
      <c r="AS201" s="7"/>
      <c r="AT201" s="371"/>
      <c r="AU201" s="11"/>
      <c r="AV201" s="7"/>
      <c r="AW201" s="7"/>
      <c r="AX201" s="7"/>
      <c r="AY201" s="7"/>
      <c r="AZ201" s="7"/>
      <c r="BA201" s="371"/>
      <c r="BB201" s="11"/>
      <c r="BC201" s="7"/>
      <c r="BD201" s="7"/>
      <c r="BE201" s="7"/>
      <c r="BF201" s="7"/>
      <c r="BG201" s="478"/>
      <c r="BH201" s="11"/>
      <c r="BI201" s="7"/>
      <c r="BJ201" s="7"/>
      <c r="BK201" s="7"/>
      <c r="BL201" s="11"/>
      <c r="BM201" s="7"/>
      <c r="BN201" s="7"/>
      <c r="BO201" s="7"/>
      <c r="BP201" s="371"/>
      <c r="BQ201" s="11" t="s">
        <v>210</v>
      </c>
      <c r="BR201" s="62" t="s">
        <v>210</v>
      </c>
      <c r="BS201" s="1"/>
      <c r="BT201" s="1"/>
      <c r="BU201" s="1"/>
      <c r="BV201" s="1"/>
      <c r="BW201" s="1"/>
      <c r="CI201" s="14"/>
      <c r="CJ201" s="24" t="str">
        <f t="shared" si="35"/>
        <v/>
      </c>
      <c r="CK201" s="25" t="str">
        <f t="shared" si="36"/>
        <v/>
      </c>
      <c r="CL201" s="25" t="str">
        <f t="shared" si="37"/>
        <v/>
      </c>
      <c r="CM201" s="24" t="str">
        <f t="shared" si="38"/>
        <v/>
      </c>
      <c r="CN201" s="25" t="str">
        <f t="shared" si="39"/>
        <v/>
      </c>
      <c r="CO201" s="24" t="e">
        <f>IF(AND(#REF!="",#REF!="",#REF!="",#REF!=""),"",SUM(#REF!,#REF!,#REF!,#REF!,#REF!))</f>
        <v>#REF!</v>
      </c>
      <c r="CP201" s="25" t="str">
        <f t="shared" si="40"/>
        <v/>
      </c>
      <c r="CQ201" s="24" t="str">
        <f t="shared" si="41"/>
        <v/>
      </c>
      <c r="CR201" s="25" t="str">
        <f t="shared" si="42"/>
        <v/>
      </c>
      <c r="CS201" s="24" t="str">
        <f t="shared" si="43"/>
        <v/>
      </c>
      <c r="CT201" s="25" t="str">
        <f t="shared" si="44"/>
        <v/>
      </c>
      <c r="CU201" s="24" t="e">
        <f>IF(AND(#REF!="",#REF!="",#REF!="",#REF!=""),"",SUM(#REF!,#REF!,#REF!,#REF!,#REF!))</f>
        <v>#REF!</v>
      </c>
      <c r="CV201" s="25" t="str">
        <f t="shared" si="45"/>
        <v/>
      </c>
      <c r="CW201" s="22" t="e">
        <f>IF(AND(#REF!="",#REF!="",#REF!="",#REF!=""),"",SUM(#REF!,#REF!,#REF!,#REF!))</f>
        <v>#REF!</v>
      </c>
      <c r="CX201" s="22" t="str">
        <f t="shared" si="34"/>
        <v/>
      </c>
    </row>
    <row r="202" spans="1:102" ht="24.75" customHeight="1">
      <c r="A202" s="233">
        <v>196</v>
      </c>
      <c r="B202" s="234"/>
      <c r="C202" s="235"/>
      <c r="D202" s="236"/>
      <c r="E202" s="237"/>
      <c r="F202" s="238"/>
      <c r="G202" s="238"/>
      <c r="H202" s="239"/>
      <c r="I202" s="240"/>
      <c r="J202" s="241"/>
      <c r="K202" s="242"/>
      <c r="L202" s="11"/>
      <c r="M202" s="7"/>
      <c r="N202" s="7"/>
      <c r="O202" s="7"/>
      <c r="P202" s="30"/>
      <c r="Q202" s="32"/>
      <c r="R202" s="371"/>
      <c r="S202" s="476"/>
      <c r="T202" s="477"/>
      <c r="U202" s="477"/>
      <c r="V202" s="7"/>
      <c r="W202" s="34"/>
      <c r="X202" s="32"/>
      <c r="Y202" s="371"/>
      <c r="Z202" s="11"/>
      <c r="AA202" s="7"/>
      <c r="AB202" s="7"/>
      <c r="AC202" s="7"/>
      <c r="AD202" s="30"/>
      <c r="AE202" s="32"/>
      <c r="AF202" s="7"/>
      <c r="AG202" s="478"/>
      <c r="AH202" s="32"/>
      <c r="AI202" s="32"/>
      <c r="AJ202" s="32"/>
      <c r="AK202" s="32"/>
      <c r="AL202" s="32"/>
      <c r="AM202" s="62"/>
      <c r="AN202" s="11"/>
      <c r="AO202" s="7"/>
      <c r="AP202" s="7"/>
      <c r="AQ202" s="7"/>
      <c r="AR202" s="7"/>
      <c r="AS202" s="7"/>
      <c r="AT202" s="371"/>
      <c r="AU202" s="11"/>
      <c r="AV202" s="7"/>
      <c r="AW202" s="7"/>
      <c r="AX202" s="7"/>
      <c r="AY202" s="7"/>
      <c r="AZ202" s="7"/>
      <c r="BA202" s="371"/>
      <c r="BB202" s="11"/>
      <c r="BC202" s="7"/>
      <c r="BD202" s="7"/>
      <c r="BE202" s="7"/>
      <c r="BF202" s="7"/>
      <c r="BG202" s="478"/>
      <c r="BH202" s="11"/>
      <c r="BI202" s="7"/>
      <c r="BJ202" s="7"/>
      <c r="BK202" s="7"/>
      <c r="BL202" s="11"/>
      <c r="BM202" s="7"/>
      <c r="BN202" s="7"/>
      <c r="BO202" s="7"/>
      <c r="BP202" s="371"/>
      <c r="BQ202" s="11" t="s">
        <v>210</v>
      </c>
      <c r="BR202" s="62" t="s">
        <v>210</v>
      </c>
      <c r="BS202" s="1"/>
      <c r="BT202" s="1"/>
      <c r="BU202" s="1"/>
      <c r="BV202" s="1"/>
      <c r="BW202" s="1"/>
      <c r="CI202" s="14"/>
      <c r="CJ202" s="24" t="str">
        <f t="shared" si="35"/>
        <v/>
      </c>
      <c r="CK202" s="25" t="str">
        <f t="shared" si="36"/>
        <v/>
      </c>
      <c r="CL202" s="25" t="str">
        <f t="shared" si="37"/>
        <v/>
      </c>
      <c r="CM202" s="24" t="str">
        <f t="shared" si="38"/>
        <v/>
      </c>
      <c r="CN202" s="25" t="str">
        <f t="shared" si="39"/>
        <v/>
      </c>
      <c r="CO202" s="24" t="e">
        <f>IF(AND(#REF!="",#REF!="",#REF!="",#REF!=""),"",SUM(#REF!,#REF!,#REF!,#REF!,#REF!))</f>
        <v>#REF!</v>
      </c>
      <c r="CP202" s="25" t="str">
        <f t="shared" si="40"/>
        <v/>
      </c>
      <c r="CQ202" s="24" t="str">
        <f t="shared" si="41"/>
        <v/>
      </c>
      <c r="CR202" s="25" t="str">
        <f t="shared" si="42"/>
        <v/>
      </c>
      <c r="CS202" s="24" t="str">
        <f t="shared" si="43"/>
        <v/>
      </c>
      <c r="CT202" s="25" t="str">
        <f t="shared" si="44"/>
        <v/>
      </c>
      <c r="CU202" s="24" t="e">
        <f>IF(AND(#REF!="",#REF!="",#REF!="",#REF!=""),"",SUM(#REF!,#REF!,#REF!,#REF!,#REF!))</f>
        <v>#REF!</v>
      </c>
      <c r="CV202" s="25" t="str">
        <f t="shared" si="45"/>
        <v/>
      </c>
      <c r="CW202" s="22" t="e">
        <f>IF(AND(#REF!="",#REF!="",#REF!="",#REF!=""),"",SUM(#REF!,#REF!,#REF!,#REF!))</f>
        <v>#REF!</v>
      </c>
      <c r="CX202" s="22" t="str">
        <f t="shared" si="34"/>
        <v/>
      </c>
    </row>
    <row r="203" spans="1:102" ht="24.75" customHeight="1">
      <c r="A203" s="233">
        <v>197</v>
      </c>
      <c r="B203" s="234"/>
      <c r="C203" s="235"/>
      <c r="D203" s="236"/>
      <c r="E203" s="237"/>
      <c r="F203" s="238"/>
      <c r="G203" s="238"/>
      <c r="H203" s="239"/>
      <c r="I203" s="240"/>
      <c r="J203" s="241"/>
      <c r="K203" s="242"/>
      <c r="L203" s="11"/>
      <c r="M203" s="7"/>
      <c r="N203" s="7"/>
      <c r="O203" s="7"/>
      <c r="P203" s="30"/>
      <c r="Q203" s="32"/>
      <c r="R203" s="371"/>
      <c r="S203" s="476"/>
      <c r="T203" s="477"/>
      <c r="U203" s="477"/>
      <c r="V203" s="7"/>
      <c r="W203" s="34"/>
      <c r="X203" s="32"/>
      <c r="Y203" s="371"/>
      <c r="Z203" s="11"/>
      <c r="AA203" s="7"/>
      <c r="AB203" s="7"/>
      <c r="AC203" s="7"/>
      <c r="AD203" s="30"/>
      <c r="AE203" s="32"/>
      <c r="AF203" s="7"/>
      <c r="AG203" s="478"/>
      <c r="AH203" s="32"/>
      <c r="AI203" s="32"/>
      <c r="AJ203" s="32"/>
      <c r="AK203" s="32"/>
      <c r="AL203" s="32"/>
      <c r="AM203" s="62"/>
      <c r="AN203" s="11"/>
      <c r="AO203" s="7"/>
      <c r="AP203" s="7"/>
      <c r="AQ203" s="7"/>
      <c r="AR203" s="7"/>
      <c r="AS203" s="7"/>
      <c r="AT203" s="371"/>
      <c r="AU203" s="11"/>
      <c r="AV203" s="7"/>
      <c r="AW203" s="7"/>
      <c r="AX203" s="7"/>
      <c r="AY203" s="7"/>
      <c r="AZ203" s="7"/>
      <c r="BA203" s="371"/>
      <c r="BB203" s="11"/>
      <c r="BC203" s="7"/>
      <c r="BD203" s="7"/>
      <c r="BE203" s="7"/>
      <c r="BF203" s="7"/>
      <c r="BG203" s="478"/>
      <c r="BH203" s="11"/>
      <c r="BI203" s="7"/>
      <c r="BJ203" s="7"/>
      <c r="BK203" s="7"/>
      <c r="BL203" s="11"/>
      <c r="BM203" s="7"/>
      <c r="BN203" s="7"/>
      <c r="BO203" s="7"/>
      <c r="BP203" s="371"/>
      <c r="BQ203" s="11" t="s">
        <v>210</v>
      </c>
      <c r="BR203" s="62" t="s">
        <v>210</v>
      </c>
      <c r="BS203" s="1"/>
      <c r="BT203" s="1"/>
      <c r="BU203" s="1"/>
      <c r="BV203" s="1"/>
      <c r="BW203" s="1"/>
      <c r="CI203" s="14"/>
      <c r="CJ203" s="24" t="str">
        <f t="shared" si="35"/>
        <v/>
      </c>
      <c r="CK203" s="25" t="str">
        <f t="shared" si="36"/>
        <v/>
      </c>
      <c r="CL203" s="25" t="str">
        <f t="shared" si="37"/>
        <v/>
      </c>
      <c r="CM203" s="24" t="str">
        <f t="shared" si="38"/>
        <v/>
      </c>
      <c r="CN203" s="25" t="str">
        <f t="shared" si="39"/>
        <v/>
      </c>
      <c r="CO203" s="24" t="e">
        <f>IF(AND(#REF!="",#REF!="",#REF!="",#REF!=""),"",SUM(#REF!,#REF!,#REF!,#REF!,#REF!))</f>
        <v>#REF!</v>
      </c>
      <c r="CP203" s="25" t="str">
        <f t="shared" si="40"/>
        <v/>
      </c>
      <c r="CQ203" s="24" t="str">
        <f t="shared" si="41"/>
        <v/>
      </c>
      <c r="CR203" s="25" t="str">
        <f t="shared" si="42"/>
        <v/>
      </c>
      <c r="CS203" s="24" t="str">
        <f t="shared" si="43"/>
        <v/>
      </c>
      <c r="CT203" s="25" t="str">
        <f t="shared" si="44"/>
        <v/>
      </c>
      <c r="CU203" s="24" t="e">
        <f>IF(AND(#REF!="",#REF!="",#REF!="",#REF!=""),"",SUM(#REF!,#REF!,#REF!,#REF!,#REF!))</f>
        <v>#REF!</v>
      </c>
      <c r="CV203" s="25" t="str">
        <f t="shared" si="45"/>
        <v/>
      </c>
      <c r="CW203" s="22" t="e">
        <f>IF(AND(#REF!="",#REF!="",#REF!="",#REF!=""),"",SUM(#REF!,#REF!,#REF!,#REF!))</f>
        <v>#REF!</v>
      </c>
      <c r="CX203" s="22" t="str">
        <f t="shared" si="34"/>
        <v/>
      </c>
    </row>
    <row r="204" spans="1:102" ht="24.75" customHeight="1">
      <c r="A204" s="233">
        <v>198</v>
      </c>
      <c r="B204" s="234"/>
      <c r="C204" s="235"/>
      <c r="D204" s="236"/>
      <c r="E204" s="237"/>
      <c r="F204" s="238"/>
      <c r="G204" s="238"/>
      <c r="H204" s="239"/>
      <c r="I204" s="240"/>
      <c r="J204" s="241"/>
      <c r="K204" s="242"/>
      <c r="L204" s="11"/>
      <c r="M204" s="7"/>
      <c r="N204" s="7"/>
      <c r="O204" s="7"/>
      <c r="P204" s="30"/>
      <c r="Q204" s="32"/>
      <c r="R204" s="371"/>
      <c r="S204" s="476"/>
      <c r="T204" s="477"/>
      <c r="U204" s="477"/>
      <c r="V204" s="7"/>
      <c r="W204" s="34"/>
      <c r="X204" s="32"/>
      <c r="Y204" s="371"/>
      <c r="Z204" s="11"/>
      <c r="AA204" s="7"/>
      <c r="AB204" s="7"/>
      <c r="AC204" s="7"/>
      <c r="AD204" s="30"/>
      <c r="AE204" s="32"/>
      <c r="AF204" s="7"/>
      <c r="AG204" s="478"/>
      <c r="AH204" s="32"/>
      <c r="AI204" s="32"/>
      <c r="AJ204" s="32"/>
      <c r="AK204" s="32"/>
      <c r="AL204" s="32"/>
      <c r="AM204" s="62"/>
      <c r="AN204" s="11"/>
      <c r="AO204" s="7"/>
      <c r="AP204" s="7"/>
      <c r="AQ204" s="7"/>
      <c r="AR204" s="7"/>
      <c r="AS204" s="7"/>
      <c r="AT204" s="371"/>
      <c r="AU204" s="11"/>
      <c r="AV204" s="7"/>
      <c r="AW204" s="7"/>
      <c r="AX204" s="7"/>
      <c r="AY204" s="7"/>
      <c r="AZ204" s="7"/>
      <c r="BA204" s="371"/>
      <c r="BB204" s="11"/>
      <c r="BC204" s="7"/>
      <c r="BD204" s="7"/>
      <c r="BE204" s="7"/>
      <c r="BF204" s="7"/>
      <c r="BG204" s="478"/>
      <c r="BH204" s="11"/>
      <c r="BI204" s="7"/>
      <c r="BJ204" s="7"/>
      <c r="BK204" s="7"/>
      <c r="BL204" s="11"/>
      <c r="BM204" s="7"/>
      <c r="BN204" s="7"/>
      <c r="BO204" s="7"/>
      <c r="BP204" s="371"/>
      <c r="BQ204" s="11" t="s">
        <v>210</v>
      </c>
      <c r="BR204" s="62" t="s">
        <v>210</v>
      </c>
      <c r="BS204" s="1"/>
      <c r="BT204" s="1"/>
      <c r="BU204" s="1"/>
      <c r="BV204" s="1"/>
      <c r="BW204" s="1"/>
      <c r="CI204" s="14"/>
      <c r="CJ204" s="24" t="str">
        <f t="shared" si="35"/>
        <v/>
      </c>
      <c r="CK204" s="25" t="str">
        <f t="shared" si="36"/>
        <v/>
      </c>
      <c r="CL204" s="25" t="str">
        <f t="shared" si="37"/>
        <v/>
      </c>
      <c r="CM204" s="24" t="str">
        <f t="shared" si="38"/>
        <v/>
      </c>
      <c r="CN204" s="25" t="str">
        <f t="shared" si="39"/>
        <v/>
      </c>
      <c r="CO204" s="24" t="e">
        <f>IF(AND(#REF!="",#REF!="",#REF!="",#REF!=""),"",SUM(#REF!,#REF!,#REF!,#REF!,#REF!))</f>
        <v>#REF!</v>
      </c>
      <c r="CP204" s="25" t="str">
        <f t="shared" si="40"/>
        <v/>
      </c>
      <c r="CQ204" s="24" t="str">
        <f t="shared" si="41"/>
        <v/>
      </c>
      <c r="CR204" s="25" t="str">
        <f t="shared" si="42"/>
        <v/>
      </c>
      <c r="CS204" s="24" t="str">
        <f t="shared" si="43"/>
        <v/>
      </c>
      <c r="CT204" s="25" t="str">
        <f t="shared" si="44"/>
        <v/>
      </c>
      <c r="CU204" s="24" t="e">
        <f>IF(AND(#REF!="",#REF!="",#REF!="",#REF!=""),"",SUM(#REF!,#REF!,#REF!,#REF!,#REF!))</f>
        <v>#REF!</v>
      </c>
      <c r="CV204" s="25" t="str">
        <f t="shared" si="45"/>
        <v/>
      </c>
      <c r="CW204" s="22" t="e">
        <f>IF(AND(#REF!="",#REF!="",#REF!="",#REF!=""),"",SUM(#REF!,#REF!,#REF!,#REF!))</f>
        <v>#REF!</v>
      </c>
      <c r="CX204" s="22" t="str">
        <f t="shared" si="34"/>
        <v/>
      </c>
    </row>
    <row r="205" spans="1:102" ht="24.75" customHeight="1">
      <c r="A205" s="233">
        <v>199</v>
      </c>
      <c r="B205" s="234"/>
      <c r="C205" s="235"/>
      <c r="D205" s="236"/>
      <c r="E205" s="237"/>
      <c r="F205" s="238"/>
      <c r="G205" s="238"/>
      <c r="H205" s="239"/>
      <c r="I205" s="240"/>
      <c r="J205" s="241"/>
      <c r="K205" s="242"/>
      <c r="L205" s="11"/>
      <c r="M205" s="7"/>
      <c r="N205" s="7"/>
      <c r="O205" s="7"/>
      <c r="P205" s="30"/>
      <c r="Q205" s="32"/>
      <c r="R205" s="371"/>
      <c r="S205" s="476"/>
      <c r="T205" s="477"/>
      <c r="U205" s="477"/>
      <c r="V205" s="7"/>
      <c r="W205" s="34"/>
      <c r="X205" s="32"/>
      <c r="Y205" s="371"/>
      <c r="Z205" s="11"/>
      <c r="AA205" s="7"/>
      <c r="AB205" s="7"/>
      <c r="AC205" s="7"/>
      <c r="AD205" s="30"/>
      <c r="AE205" s="32"/>
      <c r="AF205" s="7"/>
      <c r="AG205" s="478"/>
      <c r="AH205" s="32"/>
      <c r="AI205" s="32"/>
      <c r="AJ205" s="32"/>
      <c r="AK205" s="32"/>
      <c r="AL205" s="32"/>
      <c r="AM205" s="62"/>
      <c r="AN205" s="11"/>
      <c r="AO205" s="7"/>
      <c r="AP205" s="7"/>
      <c r="AQ205" s="7"/>
      <c r="AR205" s="7"/>
      <c r="AS205" s="7"/>
      <c r="AT205" s="371"/>
      <c r="AU205" s="11"/>
      <c r="AV205" s="7"/>
      <c r="AW205" s="7"/>
      <c r="AX205" s="7"/>
      <c r="AY205" s="7"/>
      <c r="AZ205" s="7"/>
      <c r="BA205" s="371"/>
      <c r="BB205" s="11"/>
      <c r="BC205" s="7"/>
      <c r="BD205" s="7"/>
      <c r="BE205" s="7"/>
      <c r="BF205" s="7"/>
      <c r="BG205" s="478"/>
      <c r="BH205" s="11"/>
      <c r="BI205" s="7"/>
      <c r="BJ205" s="7"/>
      <c r="BK205" s="7"/>
      <c r="BL205" s="11"/>
      <c r="BM205" s="7"/>
      <c r="BN205" s="7"/>
      <c r="BO205" s="7"/>
      <c r="BP205" s="371"/>
      <c r="BQ205" s="11" t="s">
        <v>210</v>
      </c>
      <c r="BR205" s="62" t="s">
        <v>210</v>
      </c>
      <c r="BS205" s="1"/>
      <c r="BT205" s="1"/>
      <c r="BU205" s="1"/>
      <c r="BV205" s="1"/>
      <c r="BW205" s="1"/>
      <c r="CI205" s="14"/>
      <c r="CJ205" s="24" t="str">
        <f t="shared" si="35"/>
        <v/>
      </c>
      <c r="CK205" s="25" t="str">
        <f t="shared" si="36"/>
        <v/>
      </c>
      <c r="CL205" s="25" t="str">
        <f t="shared" si="37"/>
        <v/>
      </c>
      <c r="CM205" s="24" t="str">
        <f t="shared" si="38"/>
        <v/>
      </c>
      <c r="CN205" s="25" t="str">
        <f t="shared" si="39"/>
        <v/>
      </c>
      <c r="CO205" s="24" t="e">
        <f>IF(AND(#REF!="",#REF!="",#REF!="",#REF!=""),"",SUM(#REF!,#REF!,#REF!,#REF!,#REF!))</f>
        <v>#REF!</v>
      </c>
      <c r="CP205" s="25" t="str">
        <f t="shared" si="40"/>
        <v/>
      </c>
      <c r="CQ205" s="24" t="str">
        <f t="shared" si="41"/>
        <v/>
      </c>
      <c r="CR205" s="25" t="str">
        <f t="shared" si="42"/>
        <v/>
      </c>
      <c r="CS205" s="24" t="str">
        <f t="shared" si="43"/>
        <v/>
      </c>
      <c r="CT205" s="25" t="str">
        <f t="shared" si="44"/>
        <v/>
      </c>
      <c r="CU205" s="24" t="e">
        <f>IF(AND(#REF!="",#REF!="",#REF!="",#REF!=""),"",SUM(#REF!,#REF!,#REF!,#REF!,#REF!))</f>
        <v>#REF!</v>
      </c>
      <c r="CV205" s="25" t="str">
        <f t="shared" si="45"/>
        <v/>
      </c>
      <c r="CW205" s="22" t="e">
        <f>IF(AND(#REF!="",#REF!="",#REF!="",#REF!=""),"",SUM(#REF!,#REF!,#REF!,#REF!))</f>
        <v>#REF!</v>
      </c>
      <c r="CX205" s="22" t="str">
        <f t="shared" si="34"/>
        <v/>
      </c>
    </row>
    <row r="206" spans="1:102" ht="24.75" customHeight="1" thickBot="1">
      <c r="A206" s="376">
        <v>200</v>
      </c>
      <c r="B206" s="377"/>
      <c r="C206" s="378"/>
      <c r="D206" s="379"/>
      <c r="E206" s="380"/>
      <c r="F206" s="381"/>
      <c r="G206" s="381"/>
      <c r="H206" s="382"/>
      <c r="I206" s="383"/>
      <c r="J206" s="384"/>
      <c r="K206" s="385"/>
      <c r="L206" s="388"/>
      <c r="M206" s="372"/>
      <c r="N206" s="372"/>
      <c r="O206" s="372"/>
      <c r="P206" s="373"/>
      <c r="Q206" s="374"/>
      <c r="R206" s="375"/>
      <c r="S206" s="479"/>
      <c r="T206" s="480"/>
      <c r="U206" s="480"/>
      <c r="V206" s="372"/>
      <c r="W206" s="386"/>
      <c r="X206" s="374"/>
      <c r="Y206" s="375"/>
      <c r="Z206" s="388"/>
      <c r="AA206" s="372"/>
      <c r="AB206" s="372"/>
      <c r="AC206" s="372"/>
      <c r="AD206" s="373"/>
      <c r="AE206" s="374"/>
      <c r="AF206" s="372"/>
      <c r="AG206" s="481"/>
      <c r="AH206" s="374"/>
      <c r="AI206" s="374"/>
      <c r="AJ206" s="374"/>
      <c r="AK206" s="374"/>
      <c r="AL206" s="374"/>
      <c r="AM206" s="387"/>
      <c r="AN206" s="388"/>
      <c r="AO206" s="372"/>
      <c r="AP206" s="372"/>
      <c r="AQ206" s="372"/>
      <c r="AR206" s="372"/>
      <c r="AS206" s="372"/>
      <c r="AT206" s="375"/>
      <c r="AU206" s="388"/>
      <c r="AV206" s="372"/>
      <c r="AW206" s="372"/>
      <c r="AX206" s="372"/>
      <c r="AY206" s="372"/>
      <c r="AZ206" s="372"/>
      <c r="BA206" s="375"/>
      <c r="BB206" s="452"/>
      <c r="BC206" s="453"/>
      <c r="BD206" s="453"/>
      <c r="BE206" s="453"/>
      <c r="BF206" s="453"/>
      <c r="BG206" s="482"/>
      <c r="BH206" s="388"/>
      <c r="BI206" s="372"/>
      <c r="BJ206" s="372"/>
      <c r="BK206" s="372"/>
      <c r="BL206" s="388"/>
      <c r="BM206" s="372"/>
      <c r="BN206" s="372"/>
      <c r="BO206" s="372"/>
      <c r="BP206" s="375"/>
      <c r="BQ206" s="388" t="s">
        <v>210</v>
      </c>
      <c r="BR206" s="387" t="s">
        <v>210</v>
      </c>
      <c r="BS206" s="1"/>
      <c r="BT206" s="1"/>
      <c r="BU206" s="1"/>
      <c r="BV206" s="1"/>
      <c r="BW206" s="1"/>
      <c r="CI206" s="14"/>
      <c r="CJ206" s="24" t="str">
        <f t="shared" si="35"/>
        <v/>
      </c>
      <c r="CK206" s="25" t="str">
        <f t="shared" si="36"/>
        <v/>
      </c>
      <c r="CL206" s="25" t="str">
        <f t="shared" si="37"/>
        <v/>
      </c>
      <c r="CM206" s="24" t="str">
        <f t="shared" si="38"/>
        <v/>
      </c>
      <c r="CN206" s="25" t="str">
        <f t="shared" si="39"/>
        <v/>
      </c>
      <c r="CO206" s="24" t="e">
        <f>IF(AND(#REF!="",#REF!="",#REF!="",#REF!=""),"",SUM(#REF!,#REF!,#REF!,#REF!,#REF!))</f>
        <v>#REF!</v>
      </c>
      <c r="CP206" s="25" t="str">
        <f t="shared" si="40"/>
        <v/>
      </c>
      <c r="CQ206" s="24" t="str">
        <f t="shared" si="41"/>
        <v/>
      </c>
      <c r="CR206" s="25" t="str">
        <f t="shared" si="42"/>
        <v/>
      </c>
      <c r="CS206" s="24" t="str">
        <f t="shared" si="43"/>
        <v/>
      </c>
      <c r="CT206" s="25" t="str">
        <f t="shared" si="44"/>
        <v/>
      </c>
      <c r="CU206" s="24" t="e">
        <f>IF(AND(#REF!="",#REF!="",#REF!="",#REF!=""),"",SUM(#REF!,#REF!,#REF!,#REF!,#REF!))</f>
        <v>#REF!</v>
      </c>
      <c r="CV206" s="25" t="str">
        <f t="shared" si="45"/>
        <v/>
      </c>
      <c r="CW206" s="22" t="e">
        <f>IF(AND(#REF!="",#REF!="",#REF!="",#REF!=""),"",SUM(#REF!,#REF!,#REF!,#REF!))</f>
        <v>#REF!</v>
      </c>
      <c r="CX206" s="22" t="str">
        <f t="shared" si="34"/>
        <v/>
      </c>
    </row>
    <row r="207" spans="1:102" ht="24.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CI207" s="14"/>
    </row>
    <row r="208" spans="1:102" ht="24.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CI208" s="14"/>
    </row>
    <row r="209" spans="1:87" ht="24.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CI209" s="14"/>
    </row>
    <row r="210" spans="1:87" ht="18.75" customHeight="1"/>
    <row r="211" spans="1:87" ht="18.75" hidden="1" customHeight="1">
      <c r="BB211" s="452"/>
      <c r="BC211" s="453"/>
      <c r="BD211" s="453"/>
      <c r="BE211" s="453"/>
      <c r="BF211" s="453"/>
      <c r="BG211" s="452"/>
      <c r="BH211" s="453"/>
      <c r="BI211" s="453"/>
      <c r="BJ211" s="453"/>
      <c r="BK211" s="453"/>
      <c r="BL211" s="452"/>
      <c r="BM211" s="453"/>
      <c r="BN211" s="453"/>
      <c r="BO211" s="453"/>
      <c r="BP211" s="453"/>
    </row>
    <row r="212" spans="1:87" ht="18.75" hidden="1" customHeight="1">
      <c r="BB212" s="452"/>
      <c r="BC212" s="453"/>
      <c r="BD212" s="453"/>
      <c r="BE212" s="453"/>
      <c r="BF212" s="453"/>
      <c r="BG212" s="452"/>
      <c r="BH212" s="453"/>
      <c r="BI212" s="453"/>
      <c r="BJ212" s="453"/>
      <c r="BK212" s="453"/>
      <c r="BL212" s="452"/>
      <c r="BM212" s="453"/>
      <c r="BN212" s="453"/>
      <c r="BO212" s="453"/>
      <c r="BP212" s="453"/>
    </row>
    <row r="213" spans="1:87" ht="18.75" hidden="1" customHeight="1">
      <c r="BB213" s="452"/>
      <c r="BC213" s="453"/>
      <c r="BD213" s="453"/>
      <c r="BE213" s="453"/>
      <c r="BF213" s="453"/>
      <c r="BG213" s="452"/>
      <c r="BH213" s="453"/>
      <c r="BI213" s="453"/>
      <c r="BJ213" s="453"/>
      <c r="BK213" s="453"/>
      <c r="BL213" s="452"/>
      <c r="BM213" s="453"/>
      <c r="BN213" s="453"/>
      <c r="BO213" s="453"/>
      <c r="BP213" s="453"/>
    </row>
    <row r="214" spans="1:87" ht="18.75" hidden="1" customHeight="1">
      <c r="BB214" s="452"/>
      <c r="BC214" s="453"/>
      <c r="BD214" s="453"/>
      <c r="BE214" s="453"/>
      <c r="BF214" s="453"/>
      <c r="BG214" s="452"/>
      <c r="BH214" s="453"/>
      <c r="BI214" s="453"/>
      <c r="BJ214" s="453"/>
      <c r="BK214" s="453"/>
      <c r="BL214" s="452"/>
      <c r="BM214" s="453"/>
      <c r="BN214" s="453"/>
      <c r="BO214" s="453"/>
      <c r="BP214" s="453"/>
    </row>
    <row r="215" spans="1:87" ht="18.75" hidden="1" customHeight="1">
      <c r="BB215" s="452"/>
      <c r="BC215" s="453"/>
      <c r="BD215" s="453"/>
      <c r="BE215" s="453"/>
      <c r="BF215" s="453"/>
      <c r="BG215" s="452"/>
      <c r="BH215" s="453"/>
      <c r="BI215" s="453"/>
      <c r="BJ215" s="453"/>
      <c r="BK215" s="453"/>
      <c r="BL215" s="452"/>
      <c r="BM215" s="453"/>
      <c r="BN215" s="453"/>
      <c r="BO215" s="453"/>
      <c r="BP215" s="453"/>
    </row>
    <row r="216" spans="1:87" ht="18.75" hidden="1" customHeight="1">
      <c r="BB216" s="452"/>
      <c r="BC216" s="453"/>
      <c r="BD216" s="453"/>
      <c r="BE216" s="453"/>
      <c r="BF216" s="453"/>
      <c r="BG216" s="452"/>
      <c r="BH216" s="453"/>
      <c r="BI216" s="453"/>
      <c r="BJ216" s="453"/>
      <c r="BK216" s="453"/>
      <c r="BL216" s="452"/>
      <c r="BM216" s="453"/>
      <c r="BN216" s="453"/>
      <c r="BO216" s="453"/>
      <c r="BP216" s="453"/>
    </row>
    <row r="217" spans="1:87" ht="18.75" hidden="1" customHeight="1">
      <c r="BB217" s="452"/>
      <c r="BC217" s="453"/>
      <c r="BD217" s="453"/>
      <c r="BE217" s="453"/>
      <c r="BF217" s="453"/>
      <c r="BG217" s="452"/>
      <c r="BH217" s="453"/>
      <c r="BI217" s="453"/>
      <c r="BJ217" s="453"/>
      <c r="BK217" s="453"/>
      <c r="BL217" s="452"/>
      <c r="BM217" s="453"/>
      <c r="BN217" s="453"/>
      <c r="BO217" s="453"/>
      <c r="BP217" s="453"/>
    </row>
    <row r="218" spans="1:87" ht="18.75" hidden="1" customHeight="1">
      <c r="BB218" s="452"/>
      <c r="BC218" s="453"/>
      <c r="BD218" s="453"/>
      <c r="BE218" s="453"/>
      <c r="BF218" s="453"/>
      <c r="BG218" s="452"/>
      <c r="BH218" s="453"/>
      <c r="BI218" s="453"/>
      <c r="BJ218" s="453"/>
      <c r="BK218" s="453"/>
      <c r="BL218" s="452"/>
      <c r="BM218" s="453"/>
      <c r="BN218" s="453"/>
      <c r="BO218" s="453"/>
      <c r="BP218" s="453"/>
    </row>
    <row r="219" spans="1:87" ht="18.75" hidden="1" customHeight="1">
      <c r="BB219" s="452"/>
      <c r="BC219" s="453"/>
      <c r="BD219" s="453"/>
      <c r="BE219" s="453"/>
      <c r="BF219" s="453"/>
      <c r="BG219" s="452"/>
      <c r="BH219" s="453"/>
      <c r="BI219" s="453"/>
      <c r="BJ219" s="453"/>
      <c r="BK219" s="453"/>
      <c r="BL219" s="452"/>
      <c r="BM219" s="453"/>
      <c r="BN219" s="453"/>
      <c r="BO219" s="453"/>
      <c r="BP219" s="453"/>
    </row>
    <row r="220" spans="1:87" ht="18.75" hidden="1" customHeight="1">
      <c r="BB220" s="452"/>
      <c r="BC220" s="453"/>
      <c r="BD220" s="453"/>
      <c r="BE220" s="453"/>
      <c r="BF220" s="453"/>
      <c r="BG220" s="452"/>
      <c r="BH220" s="453"/>
      <c r="BI220" s="453"/>
      <c r="BJ220" s="453"/>
      <c r="BK220" s="453"/>
      <c r="BL220" s="452"/>
      <c r="BM220" s="453"/>
      <c r="BN220" s="453"/>
      <c r="BO220" s="453"/>
      <c r="BP220" s="453"/>
    </row>
    <row r="221" spans="1:87" ht="18.75" hidden="1" customHeight="1">
      <c r="BB221" s="452"/>
      <c r="BC221" s="453"/>
      <c r="BD221" s="453"/>
      <c r="BE221" s="453"/>
      <c r="BF221" s="453"/>
      <c r="BG221" s="452"/>
      <c r="BH221" s="453"/>
      <c r="BI221" s="453"/>
      <c r="BJ221" s="453"/>
      <c r="BK221" s="453"/>
      <c r="BL221" s="452"/>
      <c r="BM221" s="453"/>
      <c r="BN221" s="453"/>
      <c r="BO221" s="453"/>
      <c r="BP221" s="453"/>
    </row>
    <row r="222" spans="1:87" ht="18.75" hidden="1" customHeight="1">
      <c r="BB222" s="452"/>
      <c r="BC222" s="453"/>
      <c r="BD222" s="453"/>
      <c r="BE222" s="453"/>
      <c r="BF222" s="453"/>
      <c r="BG222" s="452"/>
      <c r="BH222" s="453"/>
      <c r="BI222" s="453"/>
      <c r="BJ222" s="453"/>
      <c r="BK222" s="453"/>
      <c r="BL222" s="452"/>
      <c r="BM222" s="453"/>
      <c r="BN222" s="453"/>
      <c r="BO222" s="453"/>
      <c r="BP222" s="453"/>
    </row>
    <row r="223" spans="1:87" ht="18.75" hidden="1" customHeight="1">
      <c r="BB223" s="452"/>
      <c r="BC223" s="453"/>
      <c r="BD223" s="453"/>
      <c r="BE223" s="453"/>
      <c r="BF223" s="453"/>
      <c r="BG223" s="452"/>
      <c r="BH223" s="453"/>
      <c r="BI223" s="453"/>
      <c r="BJ223" s="453"/>
      <c r="BK223" s="453"/>
      <c r="BL223" s="452"/>
      <c r="BM223" s="453"/>
      <c r="BN223" s="453"/>
      <c r="BO223" s="453"/>
      <c r="BP223" s="453"/>
    </row>
    <row r="224" spans="1:87" ht="18.75" hidden="1" customHeight="1">
      <c r="BB224" s="452"/>
      <c r="BC224" s="453"/>
      <c r="BD224" s="453"/>
      <c r="BE224" s="453"/>
      <c r="BF224" s="453"/>
      <c r="BG224" s="452"/>
      <c r="BH224" s="453"/>
      <c r="BI224" s="453"/>
      <c r="BJ224" s="453"/>
      <c r="BK224" s="453"/>
      <c r="BL224" s="452"/>
      <c r="BM224" s="453"/>
      <c r="BN224" s="453"/>
      <c r="BO224" s="453"/>
      <c r="BP224" s="453"/>
    </row>
    <row r="225" spans="54:68" ht="18.75" hidden="1" customHeight="1">
      <c r="BB225" s="452"/>
      <c r="BC225" s="453"/>
      <c r="BD225" s="453"/>
      <c r="BE225" s="453"/>
      <c r="BF225" s="453"/>
      <c r="BG225" s="452"/>
      <c r="BH225" s="453"/>
      <c r="BI225" s="453"/>
      <c r="BJ225" s="453"/>
      <c r="BK225" s="453"/>
      <c r="BL225" s="452"/>
      <c r="BM225" s="453"/>
      <c r="BN225" s="453"/>
      <c r="BO225" s="453"/>
      <c r="BP225" s="453"/>
    </row>
    <row r="226" spans="54:68" ht="18.75" hidden="1" customHeight="1">
      <c r="BB226" s="452"/>
      <c r="BC226" s="453"/>
      <c r="BD226" s="453"/>
      <c r="BE226" s="453"/>
      <c r="BF226" s="453"/>
      <c r="BG226" s="452"/>
      <c r="BH226" s="453"/>
      <c r="BI226" s="453"/>
      <c r="BJ226" s="453"/>
      <c r="BK226" s="453"/>
      <c r="BL226" s="452"/>
      <c r="BM226" s="453"/>
      <c r="BN226" s="453"/>
      <c r="BO226" s="453"/>
      <c r="BP226" s="453"/>
    </row>
    <row r="227" spans="54:68" ht="18.75" hidden="1" customHeight="1">
      <c r="BB227" s="452"/>
      <c r="BC227" s="453"/>
      <c r="BD227" s="453"/>
      <c r="BE227" s="453"/>
      <c r="BF227" s="453"/>
      <c r="BG227" s="452"/>
      <c r="BH227" s="453"/>
      <c r="BI227" s="453"/>
      <c r="BJ227" s="453"/>
      <c r="BK227" s="453"/>
      <c r="BL227" s="452"/>
      <c r="BM227" s="453"/>
      <c r="BN227" s="453"/>
      <c r="BO227" s="453"/>
      <c r="BP227" s="453"/>
    </row>
    <row r="228" spans="54:68" ht="18.75" hidden="1" customHeight="1">
      <c r="BB228" s="452"/>
      <c r="BC228" s="453"/>
      <c r="BD228" s="453"/>
      <c r="BE228" s="453"/>
      <c r="BF228" s="453"/>
      <c r="BG228" s="452"/>
      <c r="BH228" s="453"/>
      <c r="BI228" s="453"/>
      <c r="BJ228" s="453"/>
      <c r="BK228" s="453"/>
      <c r="BL228" s="452"/>
      <c r="BM228" s="453"/>
      <c r="BN228" s="453"/>
      <c r="BO228" s="453"/>
      <c r="BP228" s="453"/>
    </row>
    <row r="229" spans="54:68" ht="18.75" hidden="1" customHeight="1">
      <c r="BB229" s="452"/>
      <c r="BC229" s="453"/>
      <c r="BD229" s="453"/>
      <c r="BE229" s="453"/>
      <c r="BF229" s="453"/>
      <c r="BG229" s="452"/>
      <c r="BH229" s="453"/>
      <c r="BI229" s="453"/>
      <c r="BJ229" s="453"/>
      <c r="BK229" s="453"/>
      <c r="BL229" s="452"/>
      <c r="BM229" s="453"/>
      <c r="BN229" s="453"/>
      <c r="BO229" s="453"/>
      <c r="BP229" s="453"/>
    </row>
    <row r="230" spans="54:68" ht="18.75" hidden="1" customHeight="1">
      <c r="BB230" s="452"/>
      <c r="BC230" s="453"/>
      <c r="BD230" s="453"/>
      <c r="BE230" s="453"/>
      <c r="BF230" s="453"/>
      <c r="BG230" s="452"/>
      <c r="BH230" s="453"/>
      <c r="BI230" s="453"/>
      <c r="BJ230" s="453"/>
      <c r="BK230" s="453"/>
      <c r="BL230" s="452"/>
      <c r="BM230" s="453"/>
      <c r="BN230" s="453"/>
      <c r="BO230" s="453"/>
      <c r="BP230" s="453"/>
    </row>
    <row r="231" spans="54:68" ht="18.75" hidden="1" customHeight="1">
      <c r="BB231" s="452"/>
      <c r="BC231" s="453"/>
      <c r="BD231" s="453"/>
      <c r="BE231" s="453"/>
      <c r="BF231" s="453"/>
      <c r="BG231" s="452"/>
      <c r="BH231" s="453"/>
      <c r="BI231" s="453"/>
      <c r="BJ231" s="453"/>
      <c r="BK231" s="453"/>
      <c r="BL231" s="452"/>
      <c r="BM231" s="453"/>
      <c r="BN231" s="453"/>
      <c r="BO231" s="453"/>
      <c r="BP231" s="453"/>
    </row>
    <row r="232" spans="54:68" ht="18.75" hidden="1" customHeight="1">
      <c r="BB232" s="452"/>
      <c r="BC232" s="453"/>
      <c r="BD232" s="453"/>
      <c r="BE232" s="453"/>
      <c r="BF232" s="453"/>
      <c r="BG232" s="452"/>
      <c r="BH232" s="453"/>
      <c r="BI232" s="453"/>
      <c r="BJ232" s="453"/>
      <c r="BK232" s="453"/>
      <c r="BL232" s="452"/>
      <c r="BM232" s="453"/>
      <c r="BN232" s="453"/>
      <c r="BO232" s="453"/>
      <c r="BP232" s="453"/>
    </row>
    <row r="233" spans="54:68" ht="18.75" hidden="1" customHeight="1">
      <c r="BB233" s="452"/>
      <c r="BC233" s="453"/>
      <c r="BD233" s="453"/>
      <c r="BE233" s="453"/>
      <c r="BF233" s="453"/>
      <c r="BG233" s="452"/>
      <c r="BH233" s="453"/>
      <c r="BI233" s="453"/>
      <c r="BJ233" s="453"/>
      <c r="BK233" s="453"/>
      <c r="BL233" s="452"/>
      <c r="BM233" s="453"/>
      <c r="BN233" s="453"/>
      <c r="BO233" s="453"/>
      <c r="BP233" s="453"/>
    </row>
    <row r="234" spans="54:68" ht="18.75" hidden="1" customHeight="1">
      <c r="BB234" s="452"/>
      <c r="BC234" s="453"/>
      <c r="BD234" s="453"/>
      <c r="BE234" s="453"/>
      <c r="BF234" s="453"/>
      <c r="BG234" s="452"/>
      <c r="BH234" s="453"/>
      <c r="BI234" s="453"/>
      <c r="BJ234" s="453"/>
      <c r="BK234" s="453"/>
      <c r="BL234" s="452"/>
      <c r="BM234" s="453"/>
      <c r="BN234" s="453"/>
      <c r="BO234" s="453"/>
      <c r="BP234" s="453"/>
    </row>
    <row r="235" spans="54:68" ht="18.75" hidden="1" customHeight="1">
      <c r="BB235" s="452"/>
      <c r="BC235" s="453"/>
      <c r="BD235" s="453"/>
      <c r="BE235" s="453"/>
      <c r="BF235" s="453"/>
      <c r="BG235" s="452"/>
      <c r="BH235" s="453"/>
      <c r="BI235" s="453"/>
      <c r="BJ235" s="453"/>
      <c r="BK235" s="453"/>
      <c r="BL235" s="452"/>
      <c r="BM235" s="453"/>
      <c r="BN235" s="453"/>
      <c r="BO235" s="453"/>
      <c r="BP235" s="453"/>
    </row>
    <row r="236" spans="54:68" ht="18.75" hidden="1" customHeight="1">
      <c r="BB236" s="452"/>
      <c r="BC236" s="453"/>
      <c r="BD236" s="453"/>
      <c r="BE236" s="453"/>
      <c r="BF236" s="453"/>
      <c r="BG236" s="452"/>
      <c r="BH236" s="453"/>
      <c r="BI236" s="453"/>
      <c r="BJ236" s="453"/>
      <c r="BK236" s="453"/>
      <c r="BL236" s="452"/>
      <c r="BM236" s="453"/>
      <c r="BN236" s="453"/>
      <c r="BO236" s="453"/>
      <c r="BP236" s="453"/>
    </row>
    <row r="237" spans="54:68" ht="18.75" hidden="1" customHeight="1">
      <c r="BB237" s="452"/>
      <c r="BC237" s="453"/>
      <c r="BD237" s="453"/>
      <c r="BE237" s="453"/>
      <c r="BF237" s="453"/>
      <c r="BG237" s="452"/>
      <c r="BH237" s="453"/>
      <c r="BI237" s="453"/>
      <c r="BJ237" s="453"/>
      <c r="BK237" s="453"/>
      <c r="BL237" s="452"/>
      <c r="BM237" s="453"/>
      <c r="BN237" s="453"/>
      <c r="BO237" s="453"/>
      <c r="BP237" s="453"/>
    </row>
    <row r="238" spans="54:68" ht="18.75" hidden="1" customHeight="1">
      <c r="BB238" s="452"/>
      <c r="BC238" s="453"/>
      <c r="BD238" s="453"/>
      <c r="BE238" s="453"/>
      <c r="BF238" s="453"/>
      <c r="BG238" s="452"/>
      <c r="BH238" s="453"/>
      <c r="BI238" s="453"/>
      <c r="BJ238" s="453"/>
      <c r="BK238" s="453"/>
      <c r="BL238" s="452"/>
      <c r="BM238" s="453"/>
      <c r="BN238" s="453"/>
      <c r="BO238" s="453"/>
      <c r="BP238" s="453"/>
    </row>
    <row r="239" spans="54:68" ht="18.75" hidden="1" customHeight="1">
      <c r="BB239" s="452"/>
      <c r="BC239" s="453"/>
      <c r="BD239" s="453"/>
      <c r="BE239" s="453"/>
      <c r="BF239" s="453"/>
      <c r="BG239" s="452"/>
      <c r="BH239" s="453"/>
      <c r="BI239" s="453"/>
      <c r="BJ239" s="453"/>
      <c r="BK239" s="453"/>
      <c r="BL239" s="452"/>
      <c r="BM239" s="453"/>
      <c r="BN239" s="453"/>
      <c r="BO239" s="453"/>
      <c r="BP239" s="453"/>
    </row>
    <row r="240" spans="54:68" ht="18.75" hidden="1" customHeight="1">
      <c r="BB240" s="452"/>
      <c r="BC240" s="453"/>
      <c r="BD240" s="453"/>
      <c r="BE240" s="453"/>
      <c r="BF240" s="453"/>
      <c r="BG240" s="452"/>
      <c r="BH240" s="453"/>
      <c r="BI240" s="453"/>
      <c r="BJ240" s="453"/>
      <c r="BK240" s="453"/>
      <c r="BL240" s="452"/>
      <c r="BM240" s="453"/>
      <c r="BN240" s="453"/>
      <c r="BO240" s="453"/>
      <c r="BP240" s="453"/>
    </row>
    <row r="241" spans="54:68" ht="18.75" hidden="1" customHeight="1">
      <c r="BB241" s="452"/>
      <c r="BC241" s="453"/>
      <c r="BD241" s="453"/>
      <c r="BE241" s="453"/>
      <c r="BF241" s="453"/>
      <c r="BG241" s="452"/>
      <c r="BH241" s="453"/>
      <c r="BI241" s="453"/>
      <c r="BJ241" s="453"/>
      <c r="BK241" s="453"/>
      <c r="BL241" s="452"/>
      <c r="BM241" s="453"/>
      <c r="BN241" s="453"/>
      <c r="BO241" s="453"/>
      <c r="BP241" s="453"/>
    </row>
    <row r="242" spans="54:68" ht="18.75" hidden="1" customHeight="1">
      <c r="BB242" s="452"/>
      <c r="BC242" s="453"/>
      <c r="BD242" s="453"/>
      <c r="BE242" s="453"/>
      <c r="BF242" s="453"/>
      <c r="BG242" s="452"/>
      <c r="BH242" s="453"/>
      <c r="BI242" s="453"/>
      <c r="BJ242" s="453"/>
      <c r="BK242" s="453"/>
      <c r="BL242" s="452"/>
      <c r="BM242" s="453"/>
      <c r="BN242" s="453"/>
      <c r="BO242" s="453"/>
      <c r="BP242" s="453"/>
    </row>
    <row r="243" spans="54:68" ht="18.75" hidden="1" customHeight="1">
      <c r="BB243" s="452"/>
      <c r="BC243" s="453"/>
      <c r="BD243" s="453"/>
      <c r="BE243" s="453"/>
      <c r="BF243" s="453"/>
      <c r="BG243" s="452"/>
      <c r="BH243" s="453"/>
      <c r="BI243" s="453"/>
      <c r="BJ243" s="453"/>
      <c r="BK243" s="453"/>
      <c r="BL243" s="452"/>
      <c r="BM243" s="453"/>
      <c r="BN243" s="453"/>
      <c r="BO243" s="453"/>
      <c r="BP243" s="453"/>
    </row>
    <row r="244" spans="54:68" ht="18.75" hidden="1" customHeight="1">
      <c r="BB244" s="452"/>
      <c r="BC244" s="453"/>
      <c r="BD244" s="453"/>
      <c r="BE244" s="453"/>
      <c r="BF244" s="453"/>
      <c r="BG244" s="452"/>
      <c r="BH244" s="453"/>
      <c r="BI244" s="453"/>
      <c r="BJ244" s="453"/>
      <c r="BK244" s="453"/>
      <c r="BL244" s="452"/>
      <c r="BM244" s="453"/>
      <c r="BN244" s="453"/>
      <c r="BO244" s="453"/>
      <c r="BP244" s="453"/>
    </row>
    <row r="245" spans="54:68" ht="18.75" hidden="1" customHeight="1">
      <c r="BB245" s="452"/>
      <c r="BC245" s="453"/>
      <c r="BD245" s="453"/>
      <c r="BE245" s="453"/>
      <c r="BF245" s="453"/>
      <c r="BG245" s="452"/>
      <c r="BH245" s="453"/>
      <c r="BI245" s="453"/>
      <c r="BJ245" s="453"/>
      <c r="BK245" s="453"/>
      <c r="BL245" s="452"/>
      <c r="BM245" s="453"/>
      <c r="BN245" s="453"/>
      <c r="BO245" s="453"/>
      <c r="BP245" s="453"/>
    </row>
    <row r="246" spans="54:68" ht="18.75" hidden="1" customHeight="1">
      <c r="BB246" s="452"/>
      <c r="BC246" s="453"/>
      <c r="BD246" s="453"/>
      <c r="BE246" s="453"/>
      <c r="BF246" s="453"/>
      <c r="BG246" s="452"/>
      <c r="BH246" s="453"/>
      <c r="BI246" s="453"/>
      <c r="BJ246" s="453"/>
      <c r="BK246" s="453"/>
      <c r="BL246" s="452"/>
      <c r="BM246" s="453"/>
      <c r="BN246" s="453"/>
      <c r="BO246" s="453"/>
      <c r="BP246" s="453"/>
    </row>
    <row r="247" spans="54:68" ht="18.75" hidden="1" customHeight="1">
      <c r="BB247" s="452"/>
      <c r="BC247" s="453"/>
      <c r="BD247" s="453"/>
      <c r="BE247" s="453"/>
      <c r="BF247" s="453"/>
      <c r="BG247" s="452"/>
      <c r="BH247" s="453"/>
      <c r="BI247" s="453"/>
      <c r="BJ247" s="453"/>
      <c r="BK247" s="453"/>
      <c r="BL247" s="452"/>
      <c r="BM247" s="453"/>
      <c r="BN247" s="453"/>
      <c r="BO247" s="453"/>
      <c r="BP247" s="453"/>
    </row>
    <row r="248" spans="54:68" ht="18.75" hidden="1" customHeight="1">
      <c r="BB248" s="452"/>
      <c r="BC248" s="453"/>
      <c r="BD248" s="453"/>
      <c r="BE248" s="453"/>
      <c r="BF248" s="453"/>
      <c r="BG248" s="452"/>
      <c r="BH248" s="453"/>
      <c r="BI248" s="453"/>
      <c r="BJ248" s="453"/>
      <c r="BK248" s="453"/>
      <c r="BL248" s="452"/>
      <c r="BM248" s="453"/>
      <c r="BN248" s="453"/>
      <c r="BO248" s="453"/>
      <c r="BP248" s="453"/>
    </row>
    <row r="249" spans="54:68" ht="18.75" hidden="1" customHeight="1">
      <c r="BB249" s="452"/>
      <c r="BC249" s="453"/>
      <c r="BD249" s="453"/>
      <c r="BE249" s="453"/>
      <c r="BF249" s="453"/>
      <c r="BG249" s="452"/>
      <c r="BH249" s="453"/>
      <c r="BI249" s="453"/>
      <c r="BJ249" s="453"/>
      <c r="BK249" s="453"/>
      <c r="BL249" s="452"/>
      <c r="BM249" s="453"/>
      <c r="BN249" s="453"/>
      <c r="BO249" s="453"/>
      <c r="BP249" s="453"/>
    </row>
    <row r="250" spans="54:68" ht="18.75" hidden="1" customHeight="1">
      <c r="BB250" s="452"/>
      <c r="BC250" s="453"/>
      <c r="BD250" s="453"/>
      <c r="BE250" s="453"/>
      <c r="BF250" s="453"/>
      <c r="BG250" s="452"/>
      <c r="BH250" s="453"/>
      <c r="BI250" s="453"/>
      <c r="BJ250" s="453"/>
      <c r="BK250" s="453"/>
      <c r="BL250" s="452"/>
      <c r="BM250" s="453"/>
      <c r="BN250" s="453"/>
      <c r="BO250" s="453"/>
      <c r="BP250" s="453"/>
    </row>
    <row r="251" spans="54:68" ht="18.75" hidden="1" customHeight="1">
      <c r="BB251" s="452"/>
      <c r="BC251" s="453"/>
      <c r="BD251" s="453"/>
      <c r="BE251" s="453"/>
      <c r="BF251" s="453"/>
      <c r="BG251" s="452"/>
      <c r="BH251" s="453"/>
      <c r="BI251" s="453"/>
      <c r="BJ251" s="453"/>
      <c r="BK251" s="453"/>
      <c r="BL251" s="452"/>
      <c r="BM251" s="453"/>
      <c r="BN251" s="453"/>
      <c r="BO251" s="453"/>
      <c r="BP251" s="453"/>
    </row>
    <row r="252" spans="54:68" ht="18.75" hidden="1" customHeight="1">
      <c r="BB252" s="452"/>
      <c r="BC252" s="453"/>
      <c r="BD252" s="453"/>
      <c r="BE252" s="453"/>
      <c r="BF252" s="453"/>
      <c r="BG252" s="452"/>
      <c r="BH252" s="453"/>
      <c r="BI252" s="453"/>
      <c r="BJ252" s="453"/>
      <c r="BK252" s="453"/>
      <c r="BL252" s="452"/>
      <c r="BM252" s="453"/>
      <c r="BN252" s="453"/>
      <c r="BO252" s="453"/>
      <c r="BP252" s="453"/>
    </row>
    <row r="253" spans="54:68" ht="18.75" hidden="1" customHeight="1">
      <c r="BB253" s="452"/>
      <c r="BC253" s="453"/>
      <c r="BD253" s="453"/>
      <c r="BE253" s="453"/>
      <c r="BF253" s="453"/>
      <c r="BG253" s="452"/>
      <c r="BH253" s="453"/>
      <c r="BI253" s="453"/>
      <c r="BJ253" s="453"/>
      <c r="BK253" s="453"/>
      <c r="BL253" s="452"/>
      <c r="BM253" s="453"/>
      <c r="BN253" s="453"/>
      <c r="BO253" s="453"/>
      <c r="BP253" s="453"/>
    </row>
    <row r="254" spans="54:68" ht="18.75" hidden="1" customHeight="1">
      <c r="BB254" s="452"/>
      <c r="BC254" s="453"/>
      <c r="BD254" s="453"/>
      <c r="BE254" s="453"/>
      <c r="BF254" s="453"/>
      <c r="BG254" s="452"/>
      <c r="BH254" s="453"/>
      <c r="BI254" s="453"/>
      <c r="BJ254" s="453"/>
      <c r="BK254" s="453"/>
      <c r="BL254" s="452"/>
      <c r="BM254" s="453"/>
      <c r="BN254" s="453"/>
      <c r="BO254" s="453"/>
      <c r="BP254" s="453"/>
    </row>
    <row r="255" spans="54:68" ht="18.75" hidden="1" customHeight="1">
      <c r="BB255" s="452"/>
      <c r="BC255" s="453"/>
      <c r="BD255" s="453"/>
      <c r="BE255" s="453"/>
      <c r="BF255" s="453"/>
      <c r="BG255" s="452"/>
      <c r="BH255" s="453"/>
      <c r="BI255" s="453"/>
      <c r="BJ255" s="453"/>
      <c r="BK255" s="453"/>
      <c r="BL255" s="452"/>
      <c r="BM255" s="453"/>
      <c r="BN255" s="453"/>
      <c r="BO255" s="453"/>
      <c r="BP255" s="453"/>
    </row>
    <row r="256" spans="54:68" ht="18.75" hidden="1" customHeight="1">
      <c r="BB256" s="452"/>
      <c r="BC256" s="453"/>
      <c r="BD256" s="453"/>
      <c r="BE256" s="453"/>
      <c r="BF256" s="453"/>
      <c r="BG256" s="452"/>
      <c r="BH256" s="453"/>
      <c r="BI256" s="453"/>
      <c r="BJ256" s="453"/>
      <c r="BK256" s="453"/>
      <c r="BL256" s="452"/>
      <c r="BM256" s="453"/>
      <c r="BN256" s="453"/>
      <c r="BO256" s="453"/>
      <c r="BP256" s="453"/>
    </row>
    <row r="257" spans="54:68" ht="18.75" hidden="1" customHeight="1">
      <c r="BB257" s="452"/>
      <c r="BC257" s="453"/>
      <c r="BD257" s="453"/>
      <c r="BE257" s="453"/>
      <c r="BF257" s="453"/>
      <c r="BG257" s="452"/>
      <c r="BH257" s="453"/>
      <c r="BI257" s="453"/>
      <c r="BJ257" s="453"/>
      <c r="BK257" s="453"/>
      <c r="BL257" s="452"/>
      <c r="BM257" s="453"/>
      <c r="BN257" s="453"/>
      <c r="BO257" s="453"/>
      <c r="BP257" s="453"/>
    </row>
    <row r="258" spans="54:68" ht="18.75" hidden="1" customHeight="1">
      <c r="BB258" s="452"/>
      <c r="BC258" s="453"/>
      <c r="BD258" s="453"/>
      <c r="BE258" s="453"/>
      <c r="BF258" s="453"/>
      <c r="BG258" s="452"/>
      <c r="BH258" s="453"/>
      <c r="BI258" s="453"/>
      <c r="BJ258" s="453"/>
      <c r="BK258" s="453"/>
      <c r="BL258" s="452"/>
      <c r="BM258" s="453"/>
      <c r="BN258" s="453"/>
      <c r="BO258" s="453"/>
      <c r="BP258" s="453"/>
    </row>
    <row r="259" spans="54:68" ht="18.75" hidden="1" customHeight="1">
      <c r="BB259" s="452"/>
      <c r="BC259" s="453"/>
      <c r="BD259" s="453"/>
      <c r="BE259" s="453"/>
      <c r="BF259" s="453"/>
      <c r="BG259" s="452"/>
      <c r="BH259" s="453"/>
      <c r="BI259" s="453"/>
      <c r="BJ259" s="453"/>
      <c r="BK259" s="453"/>
      <c r="BL259" s="452"/>
      <c r="BM259" s="453"/>
      <c r="BN259" s="453"/>
      <c r="BO259" s="453"/>
      <c r="BP259" s="453"/>
    </row>
    <row r="260" spans="54:68" ht="18.75" hidden="1" customHeight="1">
      <c r="BB260" s="452"/>
      <c r="BC260" s="453"/>
      <c r="BD260" s="453"/>
      <c r="BE260" s="453"/>
      <c r="BF260" s="453"/>
      <c r="BG260" s="452"/>
      <c r="BH260" s="453"/>
      <c r="BI260" s="453"/>
      <c r="BJ260" s="453"/>
      <c r="BK260" s="453"/>
      <c r="BL260" s="452"/>
      <c r="BM260" s="453"/>
      <c r="BN260" s="453"/>
      <c r="BO260" s="453"/>
      <c r="BP260" s="453"/>
    </row>
    <row r="261" spans="54:68" ht="18.75" hidden="1" customHeight="1">
      <c r="BB261" s="452"/>
      <c r="BC261" s="453"/>
      <c r="BD261" s="453"/>
      <c r="BE261" s="453"/>
      <c r="BF261" s="453"/>
      <c r="BG261" s="452"/>
      <c r="BH261" s="453"/>
      <c r="BI261" s="453"/>
      <c r="BJ261" s="453"/>
      <c r="BK261" s="453"/>
      <c r="BL261" s="452"/>
      <c r="BM261" s="453"/>
      <c r="BN261" s="453"/>
      <c r="BO261" s="453"/>
      <c r="BP261" s="453"/>
    </row>
    <row r="262" spans="54:68" ht="18.75" hidden="1" customHeight="1">
      <c r="BB262" s="452"/>
      <c r="BC262" s="453"/>
      <c r="BD262" s="453"/>
      <c r="BE262" s="453"/>
      <c r="BF262" s="453"/>
      <c r="BG262" s="452"/>
      <c r="BH262" s="453"/>
      <c r="BI262" s="453"/>
      <c r="BJ262" s="453"/>
      <c r="BK262" s="453"/>
      <c r="BL262" s="452"/>
      <c r="BM262" s="453"/>
      <c r="BN262" s="453"/>
      <c r="BO262" s="453"/>
      <c r="BP262" s="453"/>
    </row>
    <row r="263" spans="54:68" ht="18.75" hidden="1" customHeight="1">
      <c r="BB263" s="452"/>
      <c r="BC263" s="453"/>
      <c r="BD263" s="453"/>
      <c r="BE263" s="453"/>
      <c r="BF263" s="453"/>
      <c r="BG263" s="452"/>
      <c r="BH263" s="453"/>
      <c r="BI263" s="453"/>
      <c r="BJ263" s="453"/>
      <c r="BK263" s="453"/>
      <c r="BL263" s="452"/>
      <c r="BM263" s="453"/>
      <c r="BN263" s="453"/>
      <c r="BO263" s="453"/>
      <c r="BP263" s="453"/>
    </row>
    <row r="264" spans="54:68" ht="18.75" hidden="1" customHeight="1">
      <c r="BB264" s="452"/>
      <c r="BC264" s="453"/>
      <c r="BD264" s="453"/>
      <c r="BE264" s="453"/>
      <c r="BF264" s="453"/>
      <c r="BG264" s="452"/>
      <c r="BH264" s="453"/>
      <c r="BI264" s="453"/>
      <c r="BJ264" s="453"/>
      <c r="BK264" s="453"/>
      <c r="BL264" s="452"/>
      <c r="BM264" s="453"/>
      <c r="BN264" s="453"/>
      <c r="BO264" s="453"/>
      <c r="BP264" s="453"/>
    </row>
    <row r="265" spans="54:68" ht="18.75" hidden="1" customHeight="1">
      <c r="BB265" s="452"/>
      <c r="BC265" s="453"/>
      <c r="BD265" s="453"/>
      <c r="BE265" s="453"/>
      <c r="BF265" s="453"/>
      <c r="BG265" s="452"/>
      <c r="BH265" s="453"/>
      <c r="BI265" s="453"/>
      <c r="BJ265" s="453"/>
      <c r="BK265" s="453"/>
      <c r="BL265" s="452"/>
      <c r="BM265" s="453"/>
      <c r="BN265" s="453"/>
      <c r="BO265" s="453"/>
      <c r="BP265" s="453"/>
    </row>
    <row r="266" spans="54:68" ht="18.75" hidden="1" customHeight="1">
      <c r="BB266" s="452"/>
      <c r="BC266" s="453"/>
      <c r="BD266" s="453"/>
      <c r="BE266" s="453"/>
      <c r="BF266" s="453"/>
      <c r="BG266" s="452"/>
      <c r="BH266" s="453"/>
      <c r="BI266" s="453"/>
      <c r="BJ266" s="453"/>
      <c r="BK266" s="453"/>
      <c r="BL266" s="452"/>
      <c r="BM266" s="453"/>
      <c r="BN266" s="453"/>
      <c r="BO266" s="453"/>
      <c r="BP266" s="453"/>
    </row>
    <row r="267" spans="54:68" ht="18.75" hidden="1" customHeight="1">
      <c r="BB267" s="452"/>
      <c r="BC267" s="453"/>
      <c r="BD267" s="453"/>
      <c r="BE267" s="453"/>
      <c r="BF267" s="453"/>
      <c r="BG267" s="452"/>
      <c r="BH267" s="453"/>
      <c r="BI267" s="453"/>
      <c r="BJ267" s="453"/>
      <c r="BK267" s="453"/>
      <c r="BL267" s="452"/>
      <c r="BM267" s="453"/>
      <c r="BN267" s="453"/>
      <c r="BO267" s="453"/>
      <c r="BP267" s="453"/>
    </row>
    <row r="268" spans="54:68" ht="18.75" hidden="1" customHeight="1">
      <c r="BB268" s="452"/>
      <c r="BC268" s="453"/>
      <c r="BD268" s="453"/>
      <c r="BE268" s="453"/>
      <c r="BF268" s="453"/>
      <c r="BG268" s="452"/>
      <c r="BH268" s="453"/>
      <c r="BI268" s="453"/>
      <c r="BJ268" s="453"/>
      <c r="BK268" s="453"/>
      <c r="BL268" s="452"/>
      <c r="BM268" s="453"/>
      <c r="BN268" s="453"/>
      <c r="BO268" s="453"/>
      <c r="BP268" s="453"/>
    </row>
    <row r="269" spans="54:68" ht="18.75" hidden="1" customHeight="1">
      <c r="BB269" s="452"/>
      <c r="BC269" s="453"/>
      <c r="BD269" s="453"/>
      <c r="BE269" s="453"/>
      <c r="BF269" s="453"/>
      <c r="BG269" s="452"/>
      <c r="BH269" s="453"/>
      <c r="BI269" s="453"/>
      <c r="BJ269" s="453"/>
      <c r="BK269" s="453"/>
      <c r="BL269" s="452"/>
      <c r="BM269" s="453"/>
      <c r="BN269" s="453"/>
      <c r="BO269" s="453"/>
      <c r="BP269" s="453"/>
    </row>
    <row r="270" spans="54:68" ht="18.75" hidden="1" customHeight="1">
      <c r="BB270" s="452"/>
      <c r="BC270" s="453"/>
      <c r="BD270" s="453"/>
      <c r="BE270" s="453"/>
      <c r="BF270" s="453"/>
      <c r="BG270" s="452"/>
      <c r="BH270" s="453"/>
      <c r="BI270" s="453"/>
      <c r="BJ270" s="453"/>
      <c r="BK270" s="453"/>
      <c r="BL270" s="452"/>
      <c r="BM270" s="453"/>
      <c r="BN270" s="453"/>
      <c r="BO270" s="453"/>
      <c r="BP270" s="453"/>
    </row>
    <row r="271" spans="54:68" ht="18.75" hidden="1" customHeight="1">
      <c r="BB271" s="452"/>
      <c r="BC271" s="453"/>
      <c r="BD271" s="453"/>
      <c r="BE271" s="453"/>
      <c r="BF271" s="453"/>
      <c r="BG271" s="452"/>
      <c r="BH271" s="453"/>
      <c r="BI271" s="453"/>
      <c r="BJ271" s="453"/>
      <c r="BK271" s="453"/>
      <c r="BL271" s="452"/>
      <c r="BM271" s="453"/>
      <c r="BN271" s="453"/>
      <c r="BO271" s="453"/>
      <c r="BP271" s="453"/>
    </row>
    <row r="272" spans="54:68" ht="18.75" hidden="1" customHeight="1">
      <c r="BB272" s="452"/>
      <c r="BC272" s="453"/>
      <c r="BD272" s="453"/>
      <c r="BE272" s="453"/>
      <c r="BF272" s="453"/>
      <c r="BG272" s="452"/>
      <c r="BH272" s="453"/>
      <c r="BI272" s="453"/>
      <c r="BJ272" s="453"/>
      <c r="BK272" s="453"/>
      <c r="BL272" s="452"/>
      <c r="BM272" s="453"/>
      <c r="BN272" s="453"/>
      <c r="BO272" s="453"/>
      <c r="BP272" s="453"/>
    </row>
    <row r="273" spans="54:68" ht="18.75" hidden="1" customHeight="1">
      <c r="BB273" s="452"/>
      <c r="BC273" s="453"/>
      <c r="BD273" s="453"/>
      <c r="BE273" s="453"/>
      <c r="BF273" s="453"/>
      <c r="BG273" s="452"/>
      <c r="BH273" s="453"/>
      <c r="BI273" s="453"/>
      <c r="BJ273" s="453"/>
      <c r="BK273" s="453"/>
      <c r="BL273" s="452"/>
      <c r="BM273" s="453"/>
      <c r="BN273" s="453"/>
      <c r="BO273" s="453"/>
      <c r="BP273" s="453"/>
    </row>
    <row r="274" spans="54:68" ht="18.75" hidden="1" customHeight="1">
      <c r="BB274" s="452"/>
      <c r="BC274" s="453"/>
      <c r="BD274" s="453"/>
      <c r="BE274" s="453"/>
      <c r="BF274" s="453"/>
      <c r="BG274" s="452"/>
      <c r="BH274" s="453"/>
      <c r="BI274" s="453"/>
      <c r="BJ274" s="453"/>
      <c r="BK274" s="453"/>
      <c r="BL274" s="452"/>
      <c r="BM274" s="453"/>
      <c r="BN274" s="453"/>
      <c r="BO274" s="453"/>
      <c r="BP274" s="453"/>
    </row>
    <row r="275" spans="54:68" ht="18.75" hidden="1" customHeight="1">
      <c r="BB275" s="452"/>
      <c r="BC275" s="453"/>
      <c r="BD275" s="453"/>
      <c r="BE275" s="453"/>
      <c r="BF275" s="453"/>
      <c r="BG275" s="452"/>
      <c r="BH275" s="453"/>
      <c r="BI275" s="453"/>
      <c r="BJ275" s="453"/>
      <c r="BK275" s="453"/>
      <c r="BL275" s="452"/>
      <c r="BM275" s="453"/>
      <c r="BN275" s="453"/>
      <c r="BO275" s="453"/>
      <c r="BP275" s="453"/>
    </row>
    <row r="276" spans="54:68" ht="18.75" hidden="1" customHeight="1">
      <c r="BB276" s="452"/>
      <c r="BC276" s="453"/>
      <c r="BD276" s="453"/>
      <c r="BE276" s="453"/>
      <c r="BF276" s="453"/>
      <c r="BG276" s="452"/>
      <c r="BH276" s="453"/>
      <c r="BI276" s="453"/>
      <c r="BJ276" s="453"/>
      <c r="BK276" s="453"/>
      <c r="BL276" s="452"/>
      <c r="BM276" s="453"/>
      <c r="BN276" s="453"/>
      <c r="BO276" s="453"/>
      <c r="BP276" s="453"/>
    </row>
    <row r="277" spans="54:68" ht="18.75" hidden="1" customHeight="1">
      <c r="BB277" s="452"/>
      <c r="BC277" s="453"/>
      <c r="BD277" s="453"/>
      <c r="BE277" s="453"/>
      <c r="BF277" s="453"/>
      <c r="BG277" s="452"/>
      <c r="BH277" s="453"/>
      <c r="BI277" s="453"/>
      <c r="BJ277" s="453"/>
      <c r="BK277" s="453"/>
      <c r="BL277" s="452"/>
      <c r="BM277" s="453"/>
      <c r="BN277" s="453"/>
      <c r="BO277" s="453"/>
      <c r="BP277" s="453"/>
    </row>
    <row r="278" spans="54:68" ht="18.75" hidden="1" customHeight="1">
      <c r="BB278" s="452"/>
      <c r="BC278" s="453"/>
      <c r="BD278" s="453"/>
      <c r="BE278" s="453"/>
      <c r="BF278" s="453"/>
      <c r="BG278" s="452"/>
      <c r="BH278" s="453"/>
      <c r="BI278" s="453"/>
      <c r="BJ278" s="453"/>
      <c r="BK278" s="453"/>
      <c r="BL278" s="452"/>
      <c r="BM278" s="453"/>
      <c r="BN278" s="453"/>
      <c r="BO278" s="453"/>
      <c r="BP278" s="453"/>
    </row>
    <row r="279" spans="54:68" ht="18.75" hidden="1" customHeight="1">
      <c r="BB279" s="452"/>
      <c r="BC279" s="453"/>
      <c r="BD279" s="453"/>
      <c r="BE279" s="453"/>
      <c r="BF279" s="453"/>
      <c r="BG279" s="452"/>
      <c r="BH279" s="453"/>
      <c r="BI279" s="453"/>
      <c r="BJ279" s="453"/>
      <c r="BK279" s="453"/>
      <c r="BL279" s="452"/>
      <c r="BM279" s="453"/>
      <c r="BN279" s="453"/>
      <c r="BO279" s="453"/>
      <c r="BP279" s="453"/>
    </row>
    <row r="280" spans="54:68" ht="18.75" hidden="1" customHeight="1">
      <c r="BB280" s="452"/>
      <c r="BC280" s="453"/>
      <c r="BD280" s="453"/>
      <c r="BE280" s="453"/>
      <c r="BF280" s="453"/>
      <c r="BG280" s="452"/>
      <c r="BH280" s="453"/>
      <c r="BI280" s="453"/>
      <c r="BJ280" s="453"/>
      <c r="BK280" s="453"/>
      <c r="BL280" s="452"/>
      <c r="BM280" s="453"/>
      <c r="BN280" s="453"/>
      <c r="BO280" s="453"/>
      <c r="BP280" s="453"/>
    </row>
    <row r="281" spans="54:68" ht="18.75" hidden="1" customHeight="1">
      <c r="BB281" s="452"/>
      <c r="BC281" s="453"/>
      <c r="BD281" s="453"/>
      <c r="BE281" s="453"/>
      <c r="BF281" s="453"/>
      <c r="BG281" s="452"/>
      <c r="BH281" s="453"/>
      <c r="BI281" s="453"/>
      <c r="BJ281" s="453"/>
      <c r="BK281" s="453"/>
      <c r="BL281" s="452"/>
      <c r="BM281" s="453"/>
      <c r="BN281" s="453"/>
      <c r="BO281" s="453"/>
      <c r="BP281" s="453"/>
    </row>
    <row r="282" spans="54:68" ht="18.75" hidden="1" customHeight="1">
      <c r="BB282" s="452"/>
      <c r="BC282" s="453"/>
      <c r="BD282" s="453"/>
      <c r="BE282" s="453"/>
      <c r="BF282" s="453"/>
      <c r="BG282" s="452"/>
      <c r="BH282" s="453"/>
      <c r="BI282" s="453"/>
      <c r="BJ282" s="453"/>
      <c r="BK282" s="453"/>
      <c r="BL282" s="452"/>
      <c r="BM282" s="453"/>
      <c r="BN282" s="453"/>
      <c r="BO282" s="453"/>
      <c r="BP282" s="453"/>
    </row>
    <row r="283" spans="54:68" ht="18.75" hidden="1" customHeight="1">
      <c r="BB283" s="452"/>
      <c r="BC283" s="453"/>
      <c r="BD283" s="453"/>
      <c r="BE283" s="453"/>
      <c r="BF283" s="453"/>
      <c r="BG283" s="452"/>
      <c r="BH283" s="453"/>
      <c r="BI283" s="453"/>
      <c r="BJ283" s="453"/>
      <c r="BK283" s="453"/>
      <c r="BL283" s="452"/>
      <c r="BM283" s="453"/>
      <c r="BN283" s="453"/>
      <c r="BO283" s="453"/>
      <c r="BP283" s="453"/>
    </row>
    <row r="284" spans="54:68" ht="18.75" hidden="1" customHeight="1">
      <c r="BB284" s="452"/>
      <c r="BC284" s="453"/>
      <c r="BD284" s="453"/>
      <c r="BE284" s="453"/>
      <c r="BF284" s="453"/>
      <c r="BG284" s="452"/>
      <c r="BH284" s="453"/>
      <c r="BI284" s="453"/>
      <c r="BJ284" s="453"/>
      <c r="BK284" s="453"/>
      <c r="BL284" s="452"/>
      <c r="BM284" s="453"/>
      <c r="BN284" s="453"/>
      <c r="BO284" s="453"/>
      <c r="BP284" s="453"/>
    </row>
    <row r="285" spans="54:68" ht="18.75" hidden="1" customHeight="1">
      <c r="BB285" s="452"/>
      <c r="BC285" s="453"/>
      <c r="BD285" s="453"/>
      <c r="BE285" s="453"/>
      <c r="BF285" s="453"/>
      <c r="BG285" s="452"/>
      <c r="BH285" s="453"/>
      <c r="BI285" s="453"/>
      <c r="BJ285" s="453"/>
      <c r="BK285" s="453"/>
      <c r="BL285" s="452"/>
      <c r="BM285" s="453"/>
      <c r="BN285" s="453"/>
      <c r="BO285" s="453"/>
      <c r="BP285" s="453"/>
    </row>
    <row r="286" spans="54:68" ht="18.75" hidden="1" customHeight="1">
      <c r="BB286" s="452"/>
      <c r="BC286" s="453"/>
      <c r="BD286" s="453"/>
      <c r="BE286" s="453"/>
      <c r="BF286" s="453"/>
      <c r="BG286" s="452"/>
      <c r="BH286" s="453"/>
      <c r="BI286" s="453"/>
      <c r="BJ286" s="453"/>
      <c r="BK286" s="453"/>
      <c r="BL286" s="452"/>
      <c r="BM286" s="453"/>
      <c r="BN286" s="453"/>
      <c r="BO286" s="453"/>
      <c r="BP286" s="453"/>
    </row>
    <row r="287" spans="54:68" ht="18.75" hidden="1" customHeight="1">
      <c r="BB287" s="452"/>
      <c r="BC287" s="453"/>
      <c r="BD287" s="453"/>
      <c r="BE287" s="453"/>
      <c r="BF287" s="453"/>
      <c r="BG287" s="452"/>
      <c r="BH287" s="453"/>
      <c r="BI287" s="453"/>
      <c r="BJ287" s="453"/>
      <c r="BK287" s="453"/>
      <c r="BL287" s="452"/>
      <c r="BM287" s="453"/>
      <c r="BN287" s="453"/>
      <c r="BO287" s="453"/>
      <c r="BP287" s="453"/>
    </row>
    <row r="288" spans="54:68" ht="18.75" hidden="1" customHeight="1">
      <c r="BB288" s="452"/>
      <c r="BC288" s="453"/>
      <c r="BD288" s="453"/>
      <c r="BE288" s="453"/>
      <c r="BF288" s="453"/>
      <c r="BG288" s="452"/>
      <c r="BH288" s="453"/>
      <c r="BI288" s="453"/>
      <c r="BJ288" s="453"/>
      <c r="BK288" s="453"/>
      <c r="BL288" s="452"/>
      <c r="BM288" s="453"/>
      <c r="BN288" s="453"/>
      <c r="BO288" s="453"/>
      <c r="BP288" s="453"/>
    </row>
    <row r="289" spans="54:68" ht="18.75" hidden="1" customHeight="1">
      <c r="BB289" s="452"/>
      <c r="BC289" s="453"/>
      <c r="BD289" s="453"/>
      <c r="BE289" s="453"/>
      <c r="BF289" s="453"/>
      <c r="BG289" s="452"/>
      <c r="BH289" s="453"/>
      <c r="BI289" s="453"/>
      <c r="BJ289" s="453"/>
      <c r="BK289" s="453"/>
      <c r="BL289" s="452"/>
      <c r="BM289" s="453"/>
      <c r="BN289" s="453"/>
      <c r="BO289" s="453"/>
      <c r="BP289" s="453"/>
    </row>
    <row r="290" spans="54:68" ht="18.75" hidden="1" customHeight="1">
      <c r="BB290" s="452"/>
      <c r="BC290" s="453"/>
      <c r="BD290" s="453"/>
      <c r="BE290" s="453"/>
      <c r="BF290" s="453"/>
      <c r="BG290" s="452"/>
      <c r="BH290" s="453"/>
      <c r="BI290" s="453"/>
      <c r="BJ290" s="453"/>
      <c r="BK290" s="453"/>
      <c r="BL290" s="452"/>
      <c r="BM290" s="453"/>
      <c r="BN290" s="453"/>
      <c r="BO290" s="453"/>
      <c r="BP290" s="453"/>
    </row>
    <row r="291" spans="54:68" ht="18.75" hidden="1" customHeight="1">
      <c r="BB291" s="452"/>
      <c r="BC291" s="453"/>
      <c r="BD291" s="453"/>
      <c r="BE291" s="453"/>
      <c r="BF291" s="453"/>
      <c r="BG291" s="452"/>
      <c r="BH291" s="453"/>
      <c r="BI291" s="453"/>
      <c r="BJ291" s="453"/>
      <c r="BK291" s="453"/>
      <c r="BL291" s="452"/>
      <c r="BM291" s="453"/>
      <c r="BN291" s="453"/>
      <c r="BO291" s="453"/>
      <c r="BP291" s="453"/>
    </row>
    <row r="292" spans="54:68" ht="18.75" hidden="1" customHeight="1">
      <c r="BB292" s="452"/>
      <c r="BC292" s="453"/>
      <c r="BD292" s="453"/>
      <c r="BE292" s="453"/>
      <c r="BF292" s="453"/>
      <c r="BG292" s="452"/>
      <c r="BH292" s="453"/>
      <c r="BI292" s="453"/>
      <c r="BJ292" s="453"/>
      <c r="BK292" s="453"/>
      <c r="BL292" s="452"/>
      <c r="BM292" s="453"/>
      <c r="BN292" s="453"/>
      <c r="BO292" s="453"/>
      <c r="BP292" s="453"/>
    </row>
    <row r="293" spans="54:68" ht="18.75" hidden="1" customHeight="1">
      <c r="BB293" s="452"/>
      <c r="BC293" s="453"/>
      <c r="BD293" s="453"/>
      <c r="BE293" s="453"/>
      <c r="BF293" s="453"/>
      <c r="BG293" s="452"/>
      <c r="BH293" s="453"/>
      <c r="BI293" s="453"/>
      <c r="BJ293" s="453"/>
      <c r="BK293" s="453"/>
      <c r="BL293" s="452"/>
      <c r="BM293" s="453"/>
      <c r="BN293" s="453"/>
      <c r="BO293" s="453"/>
      <c r="BP293" s="453"/>
    </row>
    <row r="294" spans="54:68" ht="18.75" hidden="1" customHeight="1">
      <c r="BB294" s="452"/>
      <c r="BC294" s="453"/>
      <c r="BD294" s="453"/>
      <c r="BE294" s="453"/>
      <c r="BF294" s="453"/>
      <c r="BG294" s="452"/>
      <c r="BH294" s="453"/>
      <c r="BI294" s="453"/>
      <c r="BJ294" s="453"/>
      <c r="BK294" s="453"/>
      <c r="BL294" s="452"/>
      <c r="BM294" s="453"/>
      <c r="BN294" s="453"/>
      <c r="BO294" s="453"/>
      <c r="BP294" s="453"/>
    </row>
    <row r="295" spans="54:68" ht="18.75" hidden="1" customHeight="1">
      <c r="BB295" s="452"/>
      <c r="BC295" s="453"/>
      <c r="BD295" s="453"/>
      <c r="BE295" s="453"/>
      <c r="BF295" s="453"/>
      <c r="BG295" s="452"/>
      <c r="BH295" s="453"/>
      <c r="BI295" s="453"/>
      <c r="BJ295" s="453"/>
      <c r="BK295" s="453"/>
      <c r="BL295" s="452"/>
      <c r="BM295" s="453"/>
      <c r="BN295" s="453"/>
      <c r="BO295" s="453"/>
      <c r="BP295" s="453"/>
    </row>
    <row r="296" spans="54:68" ht="18.75" hidden="1" customHeight="1">
      <c r="BB296" s="452"/>
      <c r="BC296" s="453"/>
      <c r="BD296" s="453"/>
      <c r="BE296" s="453"/>
      <c r="BF296" s="453"/>
      <c r="BG296" s="452"/>
      <c r="BH296" s="453"/>
      <c r="BI296" s="453"/>
      <c r="BJ296" s="453"/>
      <c r="BK296" s="453"/>
      <c r="BL296" s="452"/>
      <c r="BM296" s="453"/>
      <c r="BN296" s="453"/>
      <c r="BO296" s="453"/>
      <c r="BP296" s="453"/>
    </row>
    <row r="297" spans="54:68" ht="18.75" hidden="1" customHeight="1">
      <c r="BB297" s="452"/>
      <c r="BC297" s="453"/>
      <c r="BD297" s="453"/>
      <c r="BE297" s="453"/>
      <c r="BF297" s="453"/>
      <c r="BG297" s="452"/>
      <c r="BH297" s="453"/>
      <c r="BI297" s="453"/>
      <c r="BJ297" s="453"/>
      <c r="BK297" s="453"/>
      <c r="BL297" s="452"/>
      <c r="BM297" s="453"/>
      <c r="BN297" s="453"/>
      <c r="BO297" s="453"/>
      <c r="BP297" s="453"/>
    </row>
    <row r="298" spans="54:68" ht="18.75" hidden="1" customHeight="1">
      <c r="BB298" s="452"/>
      <c r="BC298" s="453"/>
      <c r="BD298" s="453"/>
      <c r="BE298" s="453"/>
      <c r="BF298" s="453"/>
      <c r="BG298" s="452"/>
      <c r="BH298" s="453"/>
      <c r="BI298" s="453"/>
      <c r="BJ298" s="453"/>
      <c r="BK298" s="453"/>
      <c r="BL298" s="452"/>
      <c r="BM298" s="453"/>
      <c r="BN298" s="453"/>
      <c r="BO298" s="453"/>
      <c r="BP298" s="453"/>
    </row>
    <row r="299" spans="54:68" ht="18.75" hidden="1" customHeight="1">
      <c r="BB299" s="452"/>
      <c r="BC299" s="453"/>
      <c r="BD299" s="453"/>
      <c r="BE299" s="453"/>
      <c r="BF299" s="453"/>
      <c r="BG299" s="452"/>
      <c r="BH299" s="453"/>
      <c r="BI299" s="453"/>
      <c r="BJ299" s="453"/>
      <c r="BK299" s="453"/>
      <c r="BL299" s="452"/>
      <c r="BM299" s="453"/>
      <c r="BN299" s="453"/>
      <c r="BO299" s="453"/>
      <c r="BP299" s="453"/>
    </row>
    <row r="300" spans="54:68" ht="18.75" hidden="1" customHeight="1">
      <c r="BB300" s="452"/>
      <c r="BC300" s="453"/>
      <c r="BD300" s="453"/>
      <c r="BE300" s="453"/>
      <c r="BF300" s="453"/>
      <c r="BG300" s="452"/>
      <c r="BH300" s="453"/>
      <c r="BI300" s="453"/>
      <c r="BJ300" s="453"/>
      <c r="BK300" s="453"/>
      <c r="BL300" s="452"/>
      <c r="BM300" s="453"/>
      <c r="BN300" s="453"/>
      <c r="BO300" s="453"/>
      <c r="BP300" s="453"/>
    </row>
    <row r="301" spans="54:68" ht="18.75" hidden="1" customHeight="1">
      <c r="BB301" s="452"/>
      <c r="BC301" s="453"/>
      <c r="BD301" s="453"/>
      <c r="BE301" s="453"/>
      <c r="BF301" s="453"/>
      <c r="BG301" s="452"/>
      <c r="BH301" s="453"/>
      <c r="BI301" s="453"/>
      <c r="BJ301" s="453"/>
      <c r="BK301" s="453"/>
      <c r="BL301" s="452"/>
      <c r="BM301" s="453"/>
      <c r="BN301" s="453"/>
      <c r="BO301" s="453"/>
      <c r="BP301" s="453"/>
    </row>
    <row r="302" spans="54:68" ht="18.75" hidden="1" customHeight="1">
      <c r="BB302" s="452"/>
      <c r="BC302" s="453"/>
      <c r="BD302" s="453"/>
      <c r="BE302" s="453"/>
      <c r="BF302" s="453"/>
      <c r="BG302" s="452"/>
      <c r="BH302" s="453"/>
      <c r="BI302" s="453"/>
      <c r="BJ302" s="453"/>
      <c r="BK302" s="453"/>
      <c r="BL302" s="452"/>
      <c r="BM302" s="453"/>
      <c r="BN302" s="453"/>
      <c r="BO302" s="453"/>
      <c r="BP302" s="453"/>
    </row>
    <row r="303" spans="54:68" ht="18.75" hidden="1" customHeight="1">
      <c r="BB303" s="452"/>
      <c r="BC303" s="453"/>
      <c r="BD303" s="453"/>
      <c r="BE303" s="453"/>
      <c r="BF303" s="453"/>
      <c r="BG303" s="452"/>
      <c r="BH303" s="453"/>
      <c r="BI303" s="453"/>
      <c r="BJ303" s="453"/>
      <c r="BK303" s="453"/>
      <c r="BL303" s="452"/>
      <c r="BM303" s="453"/>
      <c r="BN303" s="453"/>
      <c r="BO303" s="453"/>
      <c r="BP303" s="453"/>
    </row>
    <row r="304" spans="54:68" ht="18.75" hidden="1" customHeight="1">
      <c r="BB304" s="452"/>
      <c r="BC304" s="453"/>
      <c r="BD304" s="453"/>
      <c r="BE304" s="453"/>
      <c r="BF304" s="453"/>
      <c r="BG304" s="452"/>
      <c r="BH304" s="453"/>
      <c r="BI304" s="453"/>
      <c r="BJ304" s="453"/>
      <c r="BK304" s="453"/>
      <c r="BL304" s="452"/>
      <c r="BM304" s="453"/>
      <c r="BN304" s="453"/>
      <c r="BO304" s="453"/>
      <c r="BP304" s="453"/>
    </row>
    <row r="305" spans="54:68" ht="18.75" hidden="1" customHeight="1">
      <c r="BB305" s="452"/>
      <c r="BC305" s="453"/>
      <c r="BD305" s="453"/>
      <c r="BE305" s="453"/>
      <c r="BF305" s="453"/>
      <c r="BG305" s="452"/>
      <c r="BH305" s="453"/>
      <c r="BI305" s="453"/>
      <c r="BJ305" s="453"/>
      <c r="BK305" s="453"/>
      <c r="BL305" s="452"/>
      <c r="BM305" s="453"/>
      <c r="BN305" s="453"/>
      <c r="BO305" s="453"/>
      <c r="BP305" s="453"/>
    </row>
    <row r="306" spans="54:68" ht="18.75" hidden="1" customHeight="1">
      <c r="BB306" s="452"/>
      <c r="BC306" s="453"/>
      <c r="BD306" s="453"/>
      <c r="BE306" s="453"/>
      <c r="BF306" s="453"/>
      <c r="BG306" s="452"/>
      <c r="BH306" s="453"/>
      <c r="BI306" s="453"/>
      <c r="BJ306" s="453"/>
      <c r="BK306" s="453"/>
      <c r="BL306" s="452"/>
      <c r="BM306" s="453"/>
      <c r="BN306" s="453"/>
      <c r="BO306" s="453"/>
      <c r="BP306" s="453"/>
    </row>
    <row r="307" spans="54:68" ht="18.75" hidden="1" customHeight="1">
      <c r="BB307" s="452"/>
      <c r="BC307" s="453"/>
      <c r="BD307" s="453"/>
      <c r="BE307" s="453"/>
      <c r="BF307" s="453"/>
      <c r="BG307" s="452"/>
      <c r="BH307" s="453"/>
      <c r="BI307" s="453"/>
      <c r="BJ307" s="453"/>
      <c r="BK307" s="453"/>
      <c r="BL307" s="452"/>
      <c r="BM307" s="453"/>
      <c r="BN307" s="453"/>
      <c r="BO307" s="453"/>
      <c r="BP307" s="453"/>
    </row>
    <row r="308" spans="54:68" ht="18.75" hidden="1" customHeight="1">
      <c r="BB308" s="452"/>
      <c r="BC308" s="453"/>
      <c r="BD308" s="453"/>
      <c r="BE308" s="453"/>
      <c r="BF308" s="453"/>
      <c r="BG308" s="452"/>
      <c r="BH308" s="453"/>
      <c r="BI308" s="453"/>
      <c r="BJ308" s="453"/>
      <c r="BK308" s="453"/>
      <c r="BL308" s="452"/>
      <c r="BM308" s="453"/>
      <c r="BN308" s="453"/>
      <c r="BO308" s="453"/>
      <c r="BP308" s="453"/>
    </row>
    <row r="309" spans="54:68" ht="18.75" hidden="1" customHeight="1">
      <c r="BB309" s="452"/>
      <c r="BC309" s="453"/>
      <c r="BD309" s="453"/>
      <c r="BE309" s="453"/>
      <c r="BF309" s="453"/>
      <c r="BG309" s="452"/>
      <c r="BH309" s="453"/>
      <c r="BI309" s="453"/>
      <c r="BJ309" s="453"/>
      <c r="BK309" s="453"/>
      <c r="BL309" s="452"/>
      <c r="BM309" s="453"/>
      <c r="BN309" s="453"/>
      <c r="BO309" s="453"/>
      <c r="BP309" s="453"/>
    </row>
    <row r="310" spans="54:68" ht="18.75" hidden="1" customHeight="1">
      <c r="BB310" s="452"/>
      <c r="BC310" s="453"/>
      <c r="BD310" s="453"/>
      <c r="BE310" s="453"/>
      <c r="BF310" s="453"/>
      <c r="BG310" s="452"/>
      <c r="BH310" s="453"/>
      <c r="BI310" s="453"/>
      <c r="BJ310" s="453"/>
      <c r="BK310" s="453"/>
      <c r="BL310" s="452"/>
      <c r="BM310" s="453"/>
      <c r="BN310" s="453"/>
      <c r="BO310" s="453"/>
      <c r="BP310" s="453"/>
    </row>
    <row r="311" spans="54:68" ht="18.75" hidden="1" customHeight="1">
      <c r="BB311" s="452"/>
      <c r="BC311" s="453"/>
      <c r="BD311" s="453"/>
      <c r="BE311" s="453"/>
      <c r="BF311" s="453"/>
      <c r="BG311" s="452"/>
      <c r="BH311" s="453"/>
      <c r="BI311" s="453"/>
      <c r="BJ311" s="453"/>
      <c r="BK311" s="453"/>
      <c r="BL311" s="452"/>
      <c r="BM311" s="453"/>
      <c r="BN311" s="453"/>
      <c r="BO311" s="453"/>
      <c r="BP311" s="453"/>
    </row>
    <row r="312" spans="54:68" ht="18.75" hidden="1" customHeight="1">
      <c r="BB312" s="452"/>
      <c r="BC312" s="453"/>
      <c r="BD312" s="453"/>
      <c r="BE312" s="453"/>
      <c r="BF312" s="453"/>
      <c r="BG312" s="452"/>
      <c r="BH312" s="453"/>
      <c r="BI312" s="453"/>
      <c r="BJ312" s="453"/>
      <c r="BK312" s="453"/>
      <c r="BL312" s="452"/>
      <c r="BM312" s="453"/>
      <c r="BN312" s="453"/>
      <c r="BO312" s="453"/>
      <c r="BP312" s="453"/>
    </row>
    <row r="313" spans="54:68" ht="18.75" hidden="1" customHeight="1">
      <c r="BB313" s="452"/>
      <c r="BC313" s="453"/>
      <c r="BD313" s="453"/>
      <c r="BE313" s="453"/>
      <c r="BF313" s="453"/>
      <c r="BG313" s="452"/>
      <c r="BH313" s="453"/>
      <c r="BI313" s="453"/>
      <c r="BJ313" s="453"/>
      <c r="BK313" s="453"/>
      <c r="BL313" s="452"/>
      <c r="BM313" s="453"/>
      <c r="BN313" s="453"/>
      <c r="BO313" s="453"/>
      <c r="BP313" s="453"/>
    </row>
    <row r="314" spans="54:68" ht="18.75" hidden="1" customHeight="1">
      <c r="BB314" s="452"/>
      <c r="BC314" s="453"/>
      <c r="BD314" s="453"/>
      <c r="BE314" s="453"/>
      <c r="BF314" s="453"/>
      <c r="BG314" s="452"/>
      <c r="BH314" s="453"/>
      <c r="BI314" s="453"/>
      <c r="BJ314" s="453"/>
      <c r="BK314" s="453"/>
      <c r="BL314" s="452"/>
      <c r="BM314" s="453"/>
      <c r="BN314" s="453"/>
      <c r="BO314" s="453"/>
      <c r="BP314" s="453"/>
    </row>
    <row r="315" spans="54:68" ht="18.75" hidden="1" customHeight="1">
      <c r="BB315" s="452"/>
      <c r="BC315" s="453"/>
      <c r="BD315" s="453"/>
      <c r="BE315" s="453"/>
      <c r="BF315" s="453"/>
      <c r="BG315" s="452"/>
      <c r="BH315" s="453"/>
      <c r="BI315" s="453"/>
      <c r="BJ315" s="453"/>
      <c r="BK315" s="453"/>
      <c r="BL315" s="452"/>
      <c r="BM315" s="453"/>
      <c r="BN315" s="453"/>
      <c r="BO315" s="453"/>
      <c r="BP315" s="453"/>
    </row>
    <row r="316" spans="54:68" ht="18.75" hidden="1" customHeight="1">
      <c r="BB316" s="452"/>
      <c r="BC316" s="453"/>
      <c r="BD316" s="453"/>
      <c r="BE316" s="453"/>
      <c r="BF316" s="453"/>
      <c r="BG316" s="452"/>
      <c r="BH316" s="453"/>
      <c r="BI316" s="453"/>
      <c r="BJ316" s="453"/>
      <c r="BK316" s="453"/>
      <c r="BL316" s="452"/>
      <c r="BM316" s="453"/>
      <c r="BN316" s="453"/>
      <c r="BO316" s="453"/>
      <c r="BP316" s="453"/>
    </row>
    <row r="317" spans="54:68" ht="18.75" hidden="1" customHeight="1">
      <c r="BB317" s="452"/>
      <c r="BC317" s="453"/>
      <c r="BD317" s="453"/>
      <c r="BE317" s="453"/>
      <c r="BF317" s="453"/>
      <c r="BG317" s="452"/>
      <c r="BH317" s="453"/>
      <c r="BI317" s="453"/>
      <c r="BJ317" s="453"/>
      <c r="BK317" s="453"/>
      <c r="BL317" s="452"/>
      <c r="BM317" s="453"/>
      <c r="BN317" s="453"/>
      <c r="BO317" s="453"/>
      <c r="BP317" s="453"/>
    </row>
    <row r="318" spans="54:68" ht="18.75" hidden="1" customHeight="1">
      <c r="BB318" s="452"/>
      <c r="BC318" s="453"/>
      <c r="BD318" s="453"/>
      <c r="BE318" s="453"/>
      <c r="BF318" s="453"/>
      <c r="BG318" s="452"/>
      <c r="BH318" s="453"/>
      <c r="BI318" s="453"/>
      <c r="BJ318" s="453"/>
      <c r="BK318" s="453"/>
      <c r="BL318" s="452"/>
      <c r="BM318" s="453"/>
      <c r="BN318" s="453"/>
      <c r="BO318" s="453"/>
      <c r="BP318" s="453"/>
    </row>
    <row r="319" spans="54:68" ht="18.75" hidden="1" customHeight="1">
      <c r="BB319" s="452"/>
      <c r="BC319" s="453"/>
      <c r="BD319" s="453"/>
      <c r="BE319" s="453"/>
      <c r="BF319" s="453"/>
      <c r="BG319" s="452"/>
      <c r="BH319" s="453"/>
      <c r="BI319" s="453"/>
      <c r="BJ319" s="453"/>
      <c r="BK319" s="453"/>
      <c r="BL319" s="452"/>
      <c r="BM319" s="453"/>
      <c r="BN319" s="453"/>
      <c r="BO319" s="453"/>
      <c r="BP319" s="453"/>
    </row>
    <row r="320" spans="54:68" ht="18.75" hidden="1" customHeight="1">
      <c r="BB320" s="452"/>
      <c r="BC320" s="453"/>
      <c r="BD320" s="453"/>
      <c r="BE320" s="453"/>
      <c r="BF320" s="453"/>
      <c r="BG320" s="452"/>
      <c r="BH320" s="453"/>
      <c r="BI320" s="453"/>
      <c r="BJ320" s="453"/>
      <c r="BK320" s="453"/>
      <c r="BL320" s="452"/>
      <c r="BM320" s="453"/>
      <c r="BN320" s="453"/>
      <c r="BO320" s="453"/>
      <c r="BP320" s="453"/>
    </row>
    <row r="321" spans="54:68" ht="18.75" hidden="1" customHeight="1">
      <c r="BB321" s="452"/>
      <c r="BC321" s="453"/>
      <c r="BD321" s="453"/>
      <c r="BE321" s="453"/>
      <c r="BF321" s="453"/>
      <c r="BG321" s="452"/>
      <c r="BH321" s="453"/>
      <c r="BI321" s="453"/>
      <c r="BJ321" s="453"/>
      <c r="BK321" s="453"/>
      <c r="BL321" s="452"/>
      <c r="BM321" s="453"/>
      <c r="BN321" s="453"/>
      <c r="BO321" s="453"/>
      <c r="BP321" s="453"/>
    </row>
    <row r="322" spans="54:68" ht="18.75" hidden="1" customHeight="1">
      <c r="BB322" s="452"/>
      <c r="BC322" s="453"/>
      <c r="BD322" s="453"/>
      <c r="BE322" s="453"/>
      <c r="BF322" s="453"/>
      <c r="BG322" s="452"/>
      <c r="BH322" s="453"/>
      <c r="BI322" s="453"/>
      <c r="BJ322" s="453"/>
      <c r="BK322" s="453"/>
      <c r="BL322" s="452"/>
      <c r="BM322" s="453"/>
      <c r="BN322" s="453"/>
      <c r="BO322" s="453"/>
      <c r="BP322" s="453"/>
    </row>
    <row r="323" spans="54:68" ht="18.75" hidden="1" customHeight="1">
      <c r="BB323" s="452"/>
      <c r="BC323" s="453"/>
      <c r="BD323" s="453"/>
      <c r="BE323" s="453"/>
      <c r="BF323" s="453"/>
      <c r="BG323" s="452"/>
      <c r="BH323" s="453"/>
      <c r="BI323" s="453"/>
      <c r="BJ323" s="453"/>
      <c r="BK323" s="453"/>
      <c r="BL323" s="452"/>
      <c r="BM323" s="453"/>
      <c r="BN323" s="453"/>
      <c r="BO323" s="453"/>
      <c r="BP323" s="453"/>
    </row>
    <row r="324" spans="54:68" ht="18.75" hidden="1" customHeight="1">
      <c r="BB324" s="452"/>
      <c r="BC324" s="453"/>
      <c r="BD324" s="453"/>
      <c r="BE324" s="453"/>
      <c r="BF324" s="453"/>
      <c r="BG324" s="452"/>
      <c r="BH324" s="453"/>
      <c r="BI324" s="453"/>
      <c r="BJ324" s="453"/>
      <c r="BK324" s="453"/>
      <c r="BL324" s="452"/>
      <c r="BM324" s="453"/>
      <c r="BN324" s="453"/>
      <c r="BO324" s="453"/>
      <c r="BP324" s="453"/>
    </row>
    <row r="325" spans="54:68" ht="18.75" hidden="1" customHeight="1">
      <c r="BB325" s="452"/>
      <c r="BC325" s="453"/>
      <c r="BD325" s="453"/>
      <c r="BE325" s="453"/>
      <c r="BF325" s="453"/>
      <c r="BG325" s="452"/>
      <c r="BH325" s="453"/>
      <c r="BI325" s="453"/>
      <c r="BJ325" s="453"/>
      <c r="BK325" s="453"/>
      <c r="BL325" s="452"/>
      <c r="BM325" s="453"/>
      <c r="BN325" s="453"/>
      <c r="BO325" s="453"/>
      <c r="BP325" s="453"/>
    </row>
    <row r="326" spans="54:68" ht="18.75" hidden="1" customHeight="1">
      <c r="BB326" s="452"/>
      <c r="BC326" s="453"/>
      <c r="BD326" s="453"/>
      <c r="BE326" s="453"/>
      <c r="BF326" s="453"/>
      <c r="BG326" s="452"/>
      <c r="BH326" s="453"/>
      <c r="BI326" s="453"/>
      <c r="BJ326" s="453"/>
      <c r="BK326" s="453"/>
      <c r="BL326" s="452"/>
      <c r="BM326" s="453"/>
      <c r="BN326" s="453"/>
      <c r="BO326" s="453"/>
      <c r="BP326" s="453"/>
    </row>
    <row r="327" spans="54:68" ht="18.75" hidden="1" customHeight="1">
      <c r="BB327" s="452"/>
      <c r="BC327" s="453"/>
      <c r="BD327" s="453"/>
      <c r="BE327" s="453"/>
      <c r="BF327" s="453"/>
      <c r="BG327" s="452"/>
      <c r="BH327" s="453"/>
      <c r="BI327" s="453"/>
      <c r="BJ327" s="453"/>
      <c r="BK327" s="453"/>
      <c r="BL327" s="452"/>
      <c r="BM327" s="453"/>
      <c r="BN327" s="453"/>
      <c r="BO327" s="453"/>
      <c r="BP327" s="453"/>
    </row>
    <row r="328" spans="54:68" ht="18.75" hidden="1" customHeight="1">
      <c r="BB328" s="452"/>
      <c r="BC328" s="453"/>
      <c r="BD328" s="453"/>
      <c r="BE328" s="453"/>
      <c r="BF328" s="453"/>
      <c r="BG328" s="452"/>
      <c r="BH328" s="453"/>
      <c r="BI328" s="453"/>
      <c r="BJ328" s="453"/>
      <c r="BK328" s="453"/>
      <c r="BL328" s="452"/>
      <c r="BM328" s="453"/>
      <c r="BN328" s="453"/>
      <c r="BO328" s="453"/>
      <c r="BP328" s="453"/>
    </row>
    <row r="329" spans="54:68" ht="18.75" hidden="1" customHeight="1">
      <c r="BB329" s="452"/>
      <c r="BC329" s="453"/>
      <c r="BD329" s="453"/>
      <c r="BE329" s="453"/>
      <c r="BF329" s="453"/>
      <c r="BG329" s="452"/>
      <c r="BH329" s="453"/>
      <c r="BI329" s="453"/>
      <c r="BJ329" s="453"/>
      <c r="BK329" s="453"/>
      <c r="BL329" s="452"/>
      <c r="BM329" s="453"/>
      <c r="BN329" s="453"/>
      <c r="BO329" s="453"/>
      <c r="BP329" s="453"/>
    </row>
    <row r="330" spans="54:68" ht="18.75" hidden="1" customHeight="1">
      <c r="BB330" s="452"/>
      <c r="BC330" s="453"/>
      <c r="BD330" s="453"/>
      <c r="BE330" s="453"/>
      <c r="BF330" s="453"/>
      <c r="BG330" s="452"/>
      <c r="BH330" s="453"/>
      <c r="BI330" s="453"/>
      <c r="BJ330" s="453"/>
      <c r="BK330" s="453"/>
      <c r="BL330" s="452"/>
      <c r="BM330" s="453"/>
      <c r="BN330" s="453"/>
      <c r="BO330" s="453"/>
      <c r="BP330" s="453"/>
    </row>
    <row r="331" spans="54:68" ht="18.75" hidden="1" customHeight="1">
      <c r="BB331" s="452"/>
      <c r="BC331" s="453"/>
      <c r="BD331" s="453"/>
      <c r="BE331" s="453"/>
      <c r="BF331" s="453"/>
      <c r="BG331" s="452"/>
      <c r="BH331" s="453"/>
      <c r="BI331" s="453"/>
      <c r="BJ331" s="453"/>
      <c r="BK331" s="453"/>
      <c r="BL331" s="452"/>
      <c r="BM331" s="453"/>
      <c r="BN331" s="453"/>
      <c r="BO331" s="453"/>
      <c r="BP331" s="453"/>
    </row>
    <row r="332" spans="54:68" ht="18.75" hidden="1" customHeight="1">
      <c r="BB332" s="452"/>
      <c r="BC332" s="453"/>
      <c r="BD332" s="453"/>
      <c r="BE332" s="453"/>
      <c r="BF332" s="453"/>
      <c r="BG332" s="452"/>
      <c r="BH332" s="453"/>
      <c r="BI332" s="453"/>
      <c r="BJ332" s="453"/>
      <c r="BK332" s="453"/>
      <c r="BL332" s="452"/>
      <c r="BM332" s="453"/>
      <c r="BN332" s="453"/>
      <c r="BO332" s="453"/>
      <c r="BP332" s="453"/>
    </row>
    <row r="333" spans="54:68" ht="18.75" hidden="1" customHeight="1">
      <c r="BB333" s="452"/>
      <c r="BC333" s="453"/>
      <c r="BD333" s="453"/>
      <c r="BE333" s="453"/>
      <c r="BF333" s="453"/>
      <c r="BG333" s="452"/>
      <c r="BH333" s="453"/>
      <c r="BI333" s="453"/>
      <c r="BJ333" s="453"/>
      <c r="BK333" s="453"/>
      <c r="BL333" s="452"/>
      <c r="BM333" s="453"/>
      <c r="BN333" s="453"/>
      <c r="BO333" s="453"/>
      <c r="BP333" s="453"/>
    </row>
    <row r="334" spans="54:68" ht="18.75" hidden="1" customHeight="1">
      <c r="BB334" s="452"/>
      <c r="BC334" s="453"/>
      <c r="BD334" s="453"/>
      <c r="BE334" s="453"/>
      <c r="BF334" s="453"/>
      <c r="BG334" s="452"/>
      <c r="BH334" s="453"/>
      <c r="BI334" s="453"/>
      <c r="BJ334" s="453"/>
      <c r="BK334" s="453"/>
      <c r="BL334" s="452"/>
      <c r="BM334" s="453"/>
      <c r="BN334" s="453"/>
      <c r="BO334" s="453"/>
      <c r="BP334" s="453"/>
    </row>
    <row r="335" spans="54:68" ht="18.75" hidden="1" customHeight="1">
      <c r="BB335" s="452"/>
      <c r="BC335" s="453"/>
      <c r="BD335" s="453"/>
      <c r="BE335" s="453"/>
      <c r="BF335" s="453"/>
      <c r="BG335" s="452"/>
      <c r="BH335" s="453"/>
      <c r="BI335" s="453"/>
      <c r="BJ335" s="453"/>
      <c r="BK335" s="453"/>
      <c r="BL335" s="452"/>
      <c r="BM335" s="453"/>
      <c r="BN335" s="453"/>
      <c r="BO335" s="453"/>
      <c r="BP335" s="453"/>
    </row>
    <row r="336" spans="54:68" ht="18.75" hidden="1" customHeight="1">
      <c r="BB336" s="452"/>
      <c r="BC336" s="453"/>
      <c r="BD336" s="453"/>
      <c r="BE336" s="453"/>
      <c r="BF336" s="453"/>
      <c r="BG336" s="452"/>
      <c r="BH336" s="453"/>
      <c r="BI336" s="453"/>
      <c r="BJ336" s="453"/>
      <c r="BK336" s="453"/>
      <c r="BL336" s="452"/>
      <c r="BM336" s="453"/>
      <c r="BN336" s="453"/>
      <c r="BO336" s="453"/>
      <c r="BP336" s="453"/>
    </row>
    <row r="337" spans="54:68" ht="18.75" hidden="1" customHeight="1">
      <c r="BB337" s="452"/>
      <c r="BC337" s="453"/>
      <c r="BD337" s="453"/>
      <c r="BE337" s="453"/>
      <c r="BF337" s="453"/>
      <c r="BG337" s="452"/>
      <c r="BH337" s="453"/>
      <c r="BI337" s="453"/>
      <c r="BJ337" s="453"/>
      <c r="BK337" s="453"/>
      <c r="BL337" s="452"/>
      <c r="BM337" s="453"/>
      <c r="BN337" s="453"/>
      <c r="BO337" s="453"/>
      <c r="BP337" s="453"/>
    </row>
    <row r="338" spans="54:68" ht="18.75" hidden="1" customHeight="1">
      <c r="BB338" s="452"/>
      <c r="BC338" s="453"/>
      <c r="BD338" s="453"/>
      <c r="BE338" s="453"/>
      <c r="BF338" s="453"/>
      <c r="BG338" s="452"/>
      <c r="BH338" s="453"/>
      <c r="BI338" s="453"/>
      <c r="BJ338" s="453"/>
      <c r="BK338" s="453"/>
      <c r="BL338" s="452"/>
      <c r="BM338" s="453"/>
      <c r="BN338" s="453"/>
      <c r="BO338" s="453"/>
      <c r="BP338" s="453"/>
    </row>
    <row r="339" spans="54:68" ht="18.75" hidden="1" customHeight="1">
      <c r="BB339" s="452"/>
      <c r="BC339" s="453"/>
      <c r="BD339" s="453"/>
      <c r="BE339" s="453"/>
      <c r="BF339" s="453"/>
      <c r="BG339" s="452"/>
      <c r="BH339" s="453"/>
      <c r="BI339" s="453"/>
      <c r="BJ339" s="453"/>
      <c r="BK339" s="453"/>
      <c r="BL339" s="452"/>
      <c r="BM339" s="453"/>
      <c r="BN339" s="453"/>
      <c r="BO339" s="453"/>
      <c r="BP339" s="453"/>
    </row>
    <row r="340" spans="54:68" ht="18.75" hidden="1" customHeight="1">
      <c r="BB340" s="452"/>
      <c r="BC340" s="453"/>
      <c r="BD340" s="453"/>
      <c r="BE340" s="453"/>
      <c r="BF340" s="453"/>
      <c r="BG340" s="452"/>
      <c r="BH340" s="453"/>
      <c r="BI340" s="453"/>
      <c r="BJ340" s="453"/>
      <c r="BK340" s="453"/>
      <c r="BL340" s="452"/>
      <c r="BM340" s="453"/>
      <c r="BN340" s="453"/>
      <c r="BO340" s="453"/>
      <c r="BP340" s="453"/>
    </row>
    <row r="341" spans="54:68" ht="18.75" hidden="1" customHeight="1">
      <c r="BB341" s="452"/>
      <c r="BC341" s="453"/>
      <c r="BD341" s="453"/>
      <c r="BE341" s="453"/>
      <c r="BF341" s="453"/>
      <c r="BG341" s="452"/>
      <c r="BH341" s="453"/>
      <c r="BI341" s="453"/>
      <c r="BJ341" s="453"/>
      <c r="BK341" s="453"/>
      <c r="BL341" s="452"/>
      <c r="BM341" s="453"/>
      <c r="BN341" s="453"/>
      <c r="BO341" s="453"/>
      <c r="BP341" s="453"/>
    </row>
    <row r="342" spans="54:68" ht="18.75" hidden="1" customHeight="1">
      <c r="BB342" s="452"/>
      <c r="BC342" s="453"/>
      <c r="BD342" s="453"/>
      <c r="BE342" s="453"/>
      <c r="BF342" s="453"/>
      <c r="BG342" s="452"/>
      <c r="BH342" s="453"/>
      <c r="BI342" s="453"/>
      <c r="BJ342" s="453"/>
      <c r="BK342" s="453"/>
      <c r="BL342" s="452"/>
      <c r="BM342" s="453"/>
      <c r="BN342" s="453"/>
      <c r="BO342" s="453"/>
      <c r="BP342" s="453"/>
    </row>
    <row r="343" spans="54:68" ht="18.75" hidden="1" customHeight="1">
      <c r="BB343" s="452"/>
      <c r="BC343" s="453"/>
      <c r="BD343" s="453"/>
      <c r="BE343" s="453"/>
      <c r="BF343" s="453"/>
      <c r="BG343" s="452"/>
      <c r="BH343" s="453"/>
      <c r="BI343" s="453"/>
      <c r="BJ343" s="453"/>
      <c r="BK343" s="453"/>
      <c r="BL343" s="452"/>
      <c r="BM343" s="453"/>
      <c r="BN343" s="453"/>
      <c r="BO343" s="453"/>
      <c r="BP343" s="453"/>
    </row>
    <row r="344" spans="54:68" ht="18.75" hidden="1" customHeight="1">
      <c r="BB344" s="452"/>
      <c r="BC344" s="453"/>
      <c r="BD344" s="453"/>
      <c r="BE344" s="453"/>
      <c r="BF344" s="453"/>
      <c r="BG344" s="452"/>
      <c r="BH344" s="453"/>
      <c r="BI344" s="453"/>
      <c r="BJ344" s="453"/>
      <c r="BK344" s="453"/>
      <c r="BL344" s="452"/>
      <c r="BM344" s="453"/>
      <c r="BN344" s="453"/>
      <c r="BO344" s="453"/>
      <c r="BP344" s="453"/>
    </row>
    <row r="345" spans="54:68" ht="18.75" hidden="1" customHeight="1">
      <c r="BB345" s="452"/>
      <c r="BC345" s="453"/>
      <c r="BD345" s="453"/>
      <c r="BE345" s="453"/>
      <c r="BF345" s="453"/>
      <c r="BG345" s="452"/>
      <c r="BH345" s="453"/>
      <c r="BI345" s="453"/>
      <c r="BJ345" s="453"/>
      <c r="BK345" s="453"/>
      <c r="BL345" s="452"/>
      <c r="BM345" s="453"/>
      <c r="BN345" s="453"/>
      <c r="BO345" s="453"/>
      <c r="BP345" s="453"/>
    </row>
    <row r="346" spans="54:68" ht="18.75" hidden="1" customHeight="1">
      <c r="BB346" s="452"/>
      <c r="BC346" s="453"/>
      <c r="BD346" s="453"/>
      <c r="BE346" s="453"/>
      <c r="BF346" s="453"/>
      <c r="BG346" s="452"/>
      <c r="BH346" s="453"/>
      <c r="BI346" s="453"/>
      <c r="BJ346" s="453"/>
      <c r="BK346" s="453"/>
      <c r="BL346" s="452"/>
      <c r="BM346" s="453"/>
      <c r="BN346" s="453"/>
      <c r="BO346" s="453"/>
      <c r="BP346" s="453"/>
    </row>
    <row r="347" spans="54:68" ht="18.75" hidden="1" customHeight="1">
      <c r="BB347" s="452"/>
      <c r="BC347" s="453"/>
      <c r="BD347" s="453"/>
      <c r="BE347" s="453"/>
      <c r="BF347" s="453"/>
      <c r="BG347" s="452"/>
      <c r="BH347" s="453"/>
      <c r="BI347" s="453"/>
      <c r="BJ347" s="453"/>
      <c r="BK347" s="453"/>
      <c r="BL347" s="452"/>
      <c r="BM347" s="453"/>
      <c r="BN347" s="453"/>
      <c r="BO347" s="453"/>
      <c r="BP347" s="453"/>
    </row>
    <row r="348" spans="54:68" ht="18.75" hidden="1" customHeight="1">
      <c r="BB348" s="452"/>
      <c r="BC348" s="453"/>
      <c r="BD348" s="453"/>
      <c r="BE348" s="453"/>
      <c r="BF348" s="453"/>
      <c r="BG348" s="452"/>
      <c r="BH348" s="453"/>
      <c r="BI348" s="453"/>
      <c r="BJ348" s="453"/>
      <c r="BK348" s="453"/>
      <c r="BL348" s="452"/>
      <c r="BM348" s="453"/>
      <c r="BN348" s="453"/>
      <c r="BO348" s="453"/>
      <c r="BP348" s="453"/>
    </row>
    <row r="349" spans="54:68" ht="18.75" hidden="1" customHeight="1">
      <c r="BB349" s="452"/>
      <c r="BC349" s="453"/>
      <c r="BD349" s="453"/>
      <c r="BE349" s="453"/>
      <c r="BF349" s="453"/>
      <c r="BG349" s="452"/>
      <c r="BH349" s="453"/>
      <c r="BI349" s="453"/>
      <c r="BJ349" s="453"/>
      <c r="BK349" s="453"/>
      <c r="BL349" s="452"/>
      <c r="BM349" s="453"/>
      <c r="BN349" s="453"/>
      <c r="BO349" s="453"/>
      <c r="BP349" s="453"/>
    </row>
    <row r="350" spans="54:68" ht="18.75" hidden="1" customHeight="1">
      <c r="BB350" s="452"/>
      <c r="BC350" s="453"/>
      <c r="BD350" s="453"/>
      <c r="BE350" s="453"/>
      <c r="BF350" s="453"/>
      <c r="BG350" s="452"/>
      <c r="BH350" s="453"/>
      <c r="BI350" s="453"/>
      <c r="BJ350" s="453"/>
      <c r="BK350" s="453"/>
      <c r="BL350" s="452"/>
      <c r="BM350" s="453"/>
      <c r="BN350" s="453"/>
      <c r="BO350" s="453"/>
      <c r="BP350" s="453"/>
    </row>
    <row r="351" spans="54:68" ht="18.75" hidden="1" customHeight="1">
      <c r="BB351" s="452"/>
      <c r="BC351" s="453"/>
      <c r="BD351" s="453"/>
      <c r="BE351" s="453"/>
      <c r="BF351" s="453"/>
      <c r="BG351" s="452"/>
      <c r="BH351" s="453"/>
      <c r="BI351" s="453"/>
      <c r="BJ351" s="453"/>
      <c r="BK351" s="453"/>
      <c r="BL351" s="452"/>
      <c r="BM351" s="453"/>
      <c r="BN351" s="453"/>
      <c r="BO351" s="453"/>
      <c r="BP351" s="453"/>
    </row>
    <row r="352" spans="54:68" ht="18.75" hidden="1" customHeight="1">
      <c r="BB352" s="452"/>
      <c r="BC352" s="453"/>
      <c r="BD352" s="453"/>
      <c r="BE352" s="453"/>
      <c r="BF352" s="453"/>
      <c r="BG352" s="452"/>
      <c r="BH352" s="453"/>
      <c r="BI352" s="453"/>
      <c r="BJ352" s="453"/>
      <c r="BK352" s="453"/>
      <c r="BL352" s="452"/>
      <c r="BM352" s="453"/>
      <c r="BN352" s="453"/>
      <c r="BO352" s="453"/>
      <c r="BP352" s="453"/>
    </row>
    <row r="353" spans="54:68" ht="18.75" hidden="1" customHeight="1">
      <c r="BB353" s="452"/>
      <c r="BC353" s="453"/>
      <c r="BD353" s="453"/>
      <c r="BE353" s="453"/>
      <c r="BF353" s="453"/>
      <c r="BG353" s="452"/>
      <c r="BH353" s="453"/>
      <c r="BI353" s="453"/>
      <c r="BJ353" s="453"/>
      <c r="BK353" s="453"/>
      <c r="BL353" s="452"/>
      <c r="BM353" s="453"/>
      <c r="BN353" s="453"/>
      <c r="BO353" s="453"/>
      <c r="BP353" s="453"/>
    </row>
    <row r="354" spans="54:68" ht="18.75" hidden="1" customHeight="1">
      <c r="BB354" s="452"/>
      <c r="BC354" s="453"/>
      <c r="BD354" s="453"/>
      <c r="BE354" s="453"/>
      <c r="BF354" s="453"/>
      <c r="BG354" s="452"/>
      <c r="BH354" s="453"/>
      <c r="BI354" s="453"/>
      <c r="BJ354" s="453"/>
      <c r="BK354" s="453"/>
      <c r="BL354" s="452"/>
      <c r="BM354" s="453"/>
      <c r="BN354" s="453"/>
      <c r="BO354" s="453"/>
      <c r="BP354" s="453"/>
    </row>
    <row r="355" spans="54:68" ht="18.75" hidden="1" customHeight="1">
      <c r="BB355" s="452"/>
      <c r="BC355" s="453"/>
      <c r="BD355" s="453"/>
      <c r="BE355" s="453"/>
      <c r="BF355" s="453"/>
      <c r="BG355" s="452"/>
      <c r="BH355" s="453"/>
      <c r="BI355" s="453"/>
      <c r="BJ355" s="453"/>
      <c r="BK355" s="453"/>
      <c r="BL355" s="452"/>
      <c r="BM355" s="453"/>
      <c r="BN355" s="453"/>
      <c r="BO355" s="453"/>
      <c r="BP355" s="453"/>
    </row>
    <row r="356" spans="54:68" ht="18.75" hidden="1" customHeight="1">
      <c r="BB356" s="452"/>
      <c r="BC356" s="453"/>
      <c r="BD356" s="453"/>
      <c r="BE356" s="453"/>
      <c r="BF356" s="453"/>
      <c r="BG356" s="452"/>
      <c r="BH356" s="453"/>
      <c r="BI356" s="453"/>
      <c r="BJ356" s="453"/>
      <c r="BK356" s="453"/>
      <c r="BL356" s="452"/>
      <c r="BM356" s="453"/>
      <c r="BN356" s="453"/>
      <c r="BO356" s="453"/>
      <c r="BP356" s="453"/>
    </row>
    <row r="357" spans="54:68" ht="18.75" hidden="1" customHeight="1">
      <c r="BB357" s="452"/>
      <c r="BC357" s="453"/>
      <c r="BD357" s="453"/>
      <c r="BE357" s="453"/>
      <c r="BF357" s="453"/>
      <c r="BG357" s="452"/>
      <c r="BH357" s="453"/>
      <c r="BI357" s="453"/>
      <c r="BJ357" s="453"/>
      <c r="BK357" s="453"/>
      <c r="BL357" s="452"/>
      <c r="BM357" s="453"/>
      <c r="BN357" s="453"/>
      <c r="BO357" s="453"/>
      <c r="BP357" s="453"/>
    </row>
    <row r="358" spans="54:68" ht="18.75" hidden="1" customHeight="1">
      <c r="BB358" s="452"/>
      <c r="BC358" s="453"/>
      <c r="BD358" s="453"/>
      <c r="BE358" s="453"/>
      <c r="BF358" s="453"/>
      <c r="BG358" s="452"/>
      <c r="BH358" s="453"/>
      <c r="BI358" s="453"/>
      <c r="BJ358" s="453"/>
      <c r="BK358" s="453"/>
      <c r="BL358" s="452"/>
      <c r="BM358" s="453"/>
      <c r="BN358" s="453"/>
      <c r="BO358" s="453"/>
      <c r="BP358" s="453"/>
    </row>
    <row r="359" spans="54:68" ht="18.75" hidden="1" customHeight="1">
      <c r="BB359" s="452"/>
      <c r="BC359" s="453"/>
      <c r="BD359" s="453"/>
      <c r="BE359" s="453"/>
      <c r="BF359" s="453"/>
      <c r="BG359" s="452"/>
      <c r="BH359" s="453"/>
      <c r="BI359" s="453"/>
      <c r="BJ359" s="453"/>
      <c r="BK359" s="453"/>
      <c r="BL359" s="452"/>
      <c r="BM359" s="453"/>
      <c r="BN359" s="453"/>
      <c r="BO359" s="453"/>
      <c r="BP359" s="453"/>
    </row>
    <row r="360" spans="54:68" ht="18.75" hidden="1" customHeight="1">
      <c r="BB360" s="452"/>
      <c r="BC360" s="453"/>
      <c r="BD360" s="453"/>
      <c r="BE360" s="453"/>
      <c r="BF360" s="453"/>
      <c r="BG360" s="452"/>
      <c r="BH360" s="453"/>
      <c r="BI360" s="453"/>
      <c r="BJ360" s="453"/>
      <c r="BK360" s="453"/>
      <c r="BL360" s="452"/>
      <c r="BM360" s="453"/>
      <c r="BN360" s="453"/>
      <c r="BO360" s="453"/>
      <c r="BP360" s="453"/>
    </row>
    <row r="361" spans="54:68" ht="18.75" hidden="1" customHeight="1">
      <c r="BB361" s="452"/>
      <c r="BC361" s="453"/>
      <c r="BD361" s="453"/>
      <c r="BE361" s="453"/>
      <c r="BF361" s="453"/>
      <c r="BG361" s="452"/>
      <c r="BH361" s="453"/>
      <c r="BI361" s="453"/>
      <c r="BJ361" s="453"/>
      <c r="BK361" s="453"/>
      <c r="BL361" s="452"/>
      <c r="BM361" s="453"/>
      <c r="BN361" s="453"/>
      <c r="BO361" s="453"/>
      <c r="BP361" s="453"/>
    </row>
    <row r="362" spans="54:68" ht="18.75" hidden="1" customHeight="1">
      <c r="BB362" s="452"/>
      <c r="BC362" s="453"/>
      <c r="BD362" s="453"/>
      <c r="BE362" s="453"/>
      <c r="BF362" s="453"/>
      <c r="BG362" s="452"/>
      <c r="BH362" s="453"/>
      <c r="BI362" s="453"/>
      <c r="BJ362" s="453"/>
      <c r="BK362" s="453"/>
      <c r="BL362" s="452"/>
      <c r="BM362" s="453"/>
      <c r="BN362" s="453"/>
      <c r="BO362" s="453"/>
      <c r="BP362" s="453"/>
    </row>
    <row r="363" spans="54:68" ht="18.75" hidden="1" customHeight="1">
      <c r="BB363" s="452"/>
      <c r="BC363" s="453"/>
      <c r="BD363" s="453"/>
      <c r="BE363" s="453"/>
      <c r="BF363" s="453"/>
      <c r="BG363" s="452"/>
      <c r="BH363" s="453"/>
      <c r="BI363" s="453"/>
      <c r="BJ363" s="453"/>
      <c r="BK363" s="453"/>
      <c r="BL363" s="452"/>
      <c r="BM363" s="453"/>
      <c r="BN363" s="453"/>
      <c r="BO363" s="453"/>
      <c r="BP363" s="453"/>
    </row>
    <row r="364" spans="54:68" ht="18.75" hidden="1" customHeight="1">
      <c r="BB364" s="452"/>
      <c r="BC364" s="453"/>
      <c r="BD364" s="453"/>
      <c r="BE364" s="453"/>
      <c r="BF364" s="453"/>
      <c r="BG364" s="452"/>
      <c r="BH364" s="453"/>
      <c r="BI364" s="453"/>
      <c r="BJ364" s="453"/>
      <c r="BK364" s="453"/>
      <c r="BL364" s="452"/>
      <c r="BM364" s="453"/>
      <c r="BN364" s="453"/>
      <c r="BO364" s="453"/>
      <c r="BP364" s="453"/>
    </row>
    <row r="365" spans="54:68" ht="18.75" hidden="1" customHeight="1">
      <c r="BB365" s="452"/>
      <c r="BC365" s="453"/>
      <c r="BD365" s="453"/>
      <c r="BE365" s="453"/>
      <c r="BF365" s="453"/>
      <c r="BG365" s="452"/>
      <c r="BH365" s="453"/>
      <c r="BI365" s="453"/>
      <c r="BJ365" s="453"/>
      <c r="BK365" s="453"/>
      <c r="BL365" s="452"/>
      <c r="BM365" s="453"/>
      <c r="BN365" s="453"/>
      <c r="BO365" s="453"/>
      <c r="BP365" s="453"/>
    </row>
    <row r="366" spans="54:68" ht="18.75" hidden="1" customHeight="1">
      <c r="BB366" s="452"/>
      <c r="BC366" s="453"/>
      <c r="BD366" s="453"/>
      <c r="BE366" s="453"/>
      <c r="BF366" s="453"/>
      <c r="BG366" s="452"/>
      <c r="BH366" s="453"/>
      <c r="BI366" s="453"/>
      <c r="BJ366" s="453"/>
      <c r="BK366" s="453"/>
      <c r="BL366" s="452"/>
      <c r="BM366" s="453"/>
      <c r="BN366" s="453"/>
      <c r="BO366" s="453"/>
      <c r="BP366" s="453"/>
    </row>
    <row r="367" spans="54:68" ht="18.75" hidden="1" customHeight="1">
      <c r="BB367" s="452"/>
      <c r="BC367" s="453"/>
      <c r="BD367" s="453"/>
      <c r="BE367" s="453"/>
      <c r="BF367" s="453"/>
      <c r="BG367" s="452"/>
      <c r="BH367" s="453"/>
      <c r="BI367" s="453"/>
      <c r="BJ367" s="453"/>
      <c r="BK367" s="453"/>
      <c r="BL367" s="452"/>
      <c r="BM367" s="453"/>
      <c r="BN367" s="453"/>
      <c r="BO367" s="453"/>
      <c r="BP367" s="453"/>
    </row>
    <row r="368" spans="54:68" ht="18.75" hidden="1" customHeight="1">
      <c r="BB368" s="452"/>
      <c r="BC368" s="453"/>
      <c r="BD368" s="453"/>
      <c r="BE368" s="453"/>
      <c r="BF368" s="453"/>
      <c r="BG368" s="452"/>
      <c r="BH368" s="453"/>
      <c r="BI368" s="453"/>
      <c r="BJ368" s="453"/>
      <c r="BK368" s="453"/>
      <c r="BL368" s="452"/>
      <c r="BM368" s="453"/>
      <c r="BN368" s="453"/>
      <c r="BO368" s="453"/>
      <c r="BP368" s="453"/>
    </row>
    <row r="369" spans="54:68" ht="18.75" hidden="1" customHeight="1">
      <c r="BB369" s="452"/>
      <c r="BC369" s="453"/>
      <c r="BD369" s="453"/>
      <c r="BE369" s="453"/>
      <c r="BF369" s="453"/>
      <c r="BG369" s="452"/>
      <c r="BH369" s="453"/>
      <c r="BI369" s="453"/>
      <c r="BJ369" s="453"/>
      <c r="BK369" s="453"/>
      <c r="BL369" s="452"/>
      <c r="BM369" s="453"/>
      <c r="BN369" s="453"/>
      <c r="BO369" s="453"/>
      <c r="BP369" s="453"/>
    </row>
    <row r="370" spans="54:68" ht="18.75" hidden="1" customHeight="1">
      <c r="BB370" s="452"/>
      <c r="BC370" s="453"/>
      <c r="BD370" s="453"/>
      <c r="BE370" s="453"/>
      <c r="BF370" s="453"/>
      <c r="BG370" s="452"/>
      <c r="BH370" s="453"/>
      <c r="BI370" s="453"/>
      <c r="BJ370" s="453"/>
      <c r="BK370" s="453"/>
      <c r="BL370" s="452"/>
      <c r="BM370" s="453"/>
      <c r="BN370" s="453"/>
      <c r="BO370" s="453"/>
      <c r="BP370" s="453"/>
    </row>
    <row r="371" spans="54:68" ht="18.75" hidden="1" customHeight="1">
      <c r="BB371" s="452"/>
      <c r="BC371" s="453"/>
      <c r="BD371" s="453"/>
      <c r="BE371" s="453"/>
      <c r="BF371" s="453"/>
      <c r="BG371" s="452"/>
      <c r="BH371" s="453"/>
      <c r="BI371" s="453"/>
      <c r="BJ371" s="453"/>
      <c r="BK371" s="453"/>
      <c r="BL371" s="452"/>
      <c r="BM371" s="453"/>
      <c r="BN371" s="453"/>
      <c r="BO371" s="453"/>
      <c r="BP371" s="453"/>
    </row>
    <row r="372" spans="54:68" ht="18.75" hidden="1" customHeight="1">
      <c r="BB372" s="452"/>
      <c r="BC372" s="453"/>
      <c r="BD372" s="453"/>
      <c r="BE372" s="453"/>
      <c r="BF372" s="453"/>
      <c r="BG372" s="452"/>
      <c r="BH372" s="453"/>
      <c r="BI372" s="453"/>
      <c r="BJ372" s="453"/>
      <c r="BK372" s="453"/>
      <c r="BL372" s="452"/>
      <c r="BM372" s="453"/>
      <c r="BN372" s="453"/>
      <c r="BO372" s="453"/>
      <c r="BP372" s="453"/>
    </row>
    <row r="373" spans="54:68" ht="18.75" hidden="1" customHeight="1">
      <c r="BB373" s="452"/>
      <c r="BC373" s="453"/>
      <c r="BD373" s="453"/>
      <c r="BE373" s="453"/>
      <c r="BF373" s="453"/>
      <c r="BG373" s="452"/>
      <c r="BH373" s="453"/>
      <c r="BI373" s="453"/>
      <c r="BJ373" s="453"/>
      <c r="BK373" s="453"/>
      <c r="BL373" s="452"/>
      <c r="BM373" s="453"/>
      <c r="BN373" s="453"/>
      <c r="BO373" s="453"/>
      <c r="BP373" s="453"/>
    </row>
    <row r="374" spans="54:68" ht="18.75" hidden="1" customHeight="1">
      <c r="BB374" s="452"/>
      <c r="BC374" s="453"/>
      <c r="BD374" s="453"/>
      <c r="BE374" s="453"/>
      <c r="BF374" s="453"/>
      <c r="BG374" s="452"/>
      <c r="BH374" s="453"/>
      <c r="BI374" s="453"/>
      <c r="BJ374" s="453"/>
      <c r="BK374" s="453"/>
      <c r="BL374" s="452"/>
      <c r="BM374" s="453"/>
      <c r="BN374" s="453"/>
      <c r="BO374" s="453"/>
      <c r="BP374" s="453"/>
    </row>
    <row r="375" spans="54:68" ht="18.75" hidden="1" customHeight="1">
      <c r="BB375" s="452"/>
      <c r="BC375" s="453"/>
      <c r="BD375" s="453"/>
      <c r="BE375" s="453"/>
      <c r="BF375" s="453"/>
      <c r="BG375" s="452"/>
      <c r="BH375" s="453"/>
      <c r="BI375" s="453"/>
      <c r="BJ375" s="453"/>
      <c r="BK375" s="453"/>
      <c r="BL375" s="452"/>
      <c r="BM375" s="453"/>
      <c r="BN375" s="453"/>
      <c r="BO375" s="453"/>
      <c r="BP375" s="453"/>
    </row>
    <row r="376" spans="54:68" ht="18.75" hidden="1" customHeight="1">
      <c r="BB376" s="452"/>
      <c r="BC376" s="453"/>
      <c r="BD376" s="453"/>
      <c r="BE376" s="453"/>
      <c r="BF376" s="453"/>
      <c r="BG376" s="452"/>
      <c r="BH376" s="453"/>
      <c r="BI376" s="453"/>
      <c r="BJ376" s="453"/>
      <c r="BK376" s="453"/>
      <c r="BL376" s="452"/>
      <c r="BM376" s="453"/>
      <c r="BN376" s="453"/>
      <c r="BO376" s="453"/>
      <c r="BP376" s="453"/>
    </row>
    <row r="377" spans="54:68" ht="18.75" hidden="1" customHeight="1">
      <c r="BB377" s="452"/>
      <c r="BC377" s="453"/>
      <c r="BD377" s="453"/>
      <c r="BE377" s="453"/>
      <c r="BF377" s="453"/>
      <c r="BG377" s="452"/>
      <c r="BH377" s="453"/>
      <c r="BI377" s="453"/>
      <c r="BJ377" s="453"/>
      <c r="BK377" s="453"/>
      <c r="BL377" s="452"/>
      <c r="BM377" s="453"/>
      <c r="BN377" s="453"/>
      <c r="BO377" s="453"/>
      <c r="BP377" s="453"/>
    </row>
    <row r="378" spans="54:68" ht="18.75" hidden="1" customHeight="1">
      <c r="BB378" s="452"/>
      <c r="BC378" s="453"/>
      <c r="BD378" s="453"/>
      <c r="BE378" s="453"/>
      <c r="BF378" s="453"/>
      <c r="BG378" s="452"/>
      <c r="BH378" s="453"/>
      <c r="BI378" s="453"/>
      <c r="BJ378" s="453"/>
      <c r="BK378" s="453"/>
      <c r="BL378" s="452"/>
      <c r="BM378" s="453"/>
      <c r="BN378" s="453"/>
      <c r="BO378" s="453"/>
      <c r="BP378" s="453"/>
    </row>
    <row r="379" spans="54:68" ht="18.75" hidden="1" customHeight="1">
      <c r="BB379" s="452"/>
      <c r="BC379" s="453"/>
      <c r="BD379" s="453"/>
      <c r="BE379" s="453"/>
      <c r="BF379" s="453"/>
      <c r="BG379" s="452"/>
      <c r="BH379" s="453"/>
      <c r="BI379" s="453"/>
      <c r="BJ379" s="453"/>
      <c r="BK379" s="453"/>
      <c r="BL379" s="452"/>
      <c r="BM379" s="453"/>
      <c r="BN379" s="453"/>
      <c r="BO379" s="453"/>
      <c r="BP379" s="453"/>
    </row>
    <row r="380" spans="54:68" ht="18.75" hidden="1" customHeight="1">
      <c r="BB380" s="452"/>
      <c r="BC380" s="453"/>
      <c r="BD380" s="453"/>
      <c r="BE380" s="453"/>
      <c r="BF380" s="453"/>
      <c r="BG380" s="452"/>
      <c r="BH380" s="453"/>
      <c r="BI380" s="453"/>
      <c r="BJ380" s="453"/>
      <c r="BK380" s="453"/>
      <c r="BL380" s="452"/>
      <c r="BM380" s="453"/>
      <c r="BN380" s="453"/>
      <c r="BO380" s="453"/>
      <c r="BP380" s="453"/>
    </row>
    <row r="381" spans="54:68" ht="18.75" hidden="1" customHeight="1">
      <c r="BB381" s="452"/>
      <c r="BC381" s="453"/>
      <c r="BD381" s="453"/>
      <c r="BE381" s="453"/>
      <c r="BF381" s="453"/>
      <c r="BG381" s="452"/>
      <c r="BH381" s="453"/>
      <c r="BI381" s="453"/>
      <c r="BJ381" s="453"/>
      <c r="BK381" s="453"/>
      <c r="BL381" s="452"/>
      <c r="BM381" s="453"/>
      <c r="BN381" s="453"/>
      <c r="BO381" s="453"/>
      <c r="BP381" s="453"/>
    </row>
    <row r="382" spans="54:68" ht="18.75" hidden="1" customHeight="1">
      <c r="BB382" s="452"/>
      <c r="BC382" s="453"/>
      <c r="BD382" s="453"/>
      <c r="BE382" s="453"/>
      <c r="BF382" s="453"/>
      <c r="BG382" s="452"/>
      <c r="BH382" s="453"/>
      <c r="BI382" s="453"/>
      <c r="BJ382" s="453"/>
      <c r="BK382" s="453"/>
      <c r="BL382" s="452"/>
      <c r="BM382" s="453"/>
      <c r="BN382" s="453"/>
      <c r="BO382" s="453"/>
      <c r="BP382" s="453"/>
    </row>
    <row r="383" spans="54:68" ht="18.75" hidden="1" customHeight="1">
      <c r="BB383" s="452"/>
      <c r="BC383" s="453"/>
      <c r="BD383" s="453"/>
      <c r="BE383" s="453"/>
      <c r="BF383" s="453"/>
      <c r="BG383" s="452"/>
      <c r="BH383" s="453"/>
      <c r="BI383" s="453"/>
      <c r="BJ383" s="453"/>
      <c r="BK383" s="453"/>
      <c r="BL383" s="452"/>
      <c r="BM383" s="453"/>
      <c r="BN383" s="453"/>
      <c r="BO383" s="453"/>
      <c r="BP383" s="453"/>
    </row>
    <row r="384" spans="54:68" ht="18.75" hidden="1" customHeight="1">
      <c r="BB384" s="452"/>
      <c r="BC384" s="453"/>
      <c r="BD384" s="453"/>
      <c r="BE384" s="453"/>
      <c r="BF384" s="453"/>
      <c r="BG384" s="452"/>
      <c r="BH384" s="453"/>
      <c r="BI384" s="453"/>
      <c r="BJ384" s="453"/>
      <c r="BK384" s="453"/>
      <c r="BL384" s="452"/>
      <c r="BM384" s="453"/>
      <c r="BN384" s="453"/>
      <c r="BO384" s="453"/>
      <c r="BP384" s="453"/>
    </row>
    <row r="385" spans="54:68" ht="18.75" hidden="1" customHeight="1">
      <c r="BB385" s="452"/>
      <c r="BC385" s="453"/>
      <c r="BD385" s="453"/>
      <c r="BE385" s="453"/>
      <c r="BF385" s="453"/>
      <c r="BG385" s="452"/>
      <c r="BH385" s="453"/>
      <c r="BI385" s="453"/>
      <c r="BJ385" s="453"/>
      <c r="BK385" s="453"/>
      <c r="BL385" s="452"/>
      <c r="BM385" s="453"/>
      <c r="BN385" s="453"/>
      <c r="BO385" s="453"/>
      <c r="BP385" s="453"/>
    </row>
    <row r="386" spans="54:68" ht="18.75" hidden="1" customHeight="1">
      <c r="BB386" s="452"/>
      <c r="BC386" s="453"/>
      <c r="BD386" s="453"/>
      <c r="BE386" s="453"/>
      <c r="BF386" s="453"/>
      <c r="BG386" s="452"/>
      <c r="BH386" s="453"/>
      <c r="BI386" s="453"/>
      <c r="BJ386" s="453"/>
      <c r="BK386" s="453"/>
      <c r="BL386" s="452"/>
      <c r="BM386" s="453"/>
      <c r="BN386" s="453"/>
      <c r="BO386" s="453"/>
      <c r="BP386" s="453"/>
    </row>
    <row r="387" spans="54:68" ht="18.75" hidden="1" customHeight="1">
      <c r="BB387" s="452"/>
      <c r="BC387" s="453"/>
      <c r="BD387" s="453"/>
      <c r="BE387" s="453"/>
      <c r="BF387" s="453"/>
      <c r="BG387" s="452"/>
      <c r="BH387" s="453"/>
      <c r="BI387" s="453"/>
      <c r="BJ387" s="453"/>
      <c r="BK387" s="453"/>
      <c r="BL387" s="452"/>
      <c r="BM387" s="453"/>
      <c r="BN387" s="453"/>
      <c r="BO387" s="453"/>
      <c r="BP387" s="453"/>
    </row>
    <row r="388" spans="54:68" ht="18.75" hidden="1" customHeight="1">
      <c r="BB388" s="452"/>
      <c r="BC388" s="453"/>
      <c r="BD388" s="453"/>
      <c r="BE388" s="453"/>
      <c r="BF388" s="453"/>
      <c r="BG388" s="452"/>
      <c r="BH388" s="453"/>
      <c r="BI388" s="453"/>
      <c r="BJ388" s="453"/>
      <c r="BK388" s="453"/>
      <c r="BL388" s="452"/>
      <c r="BM388" s="453"/>
      <c r="BN388" s="453"/>
      <c r="BO388" s="453"/>
      <c r="BP388" s="453"/>
    </row>
    <row r="389" spans="54:68" ht="18.75" hidden="1" customHeight="1">
      <c r="BB389" s="452"/>
      <c r="BC389" s="453"/>
      <c r="BD389" s="453"/>
      <c r="BE389" s="453"/>
      <c r="BF389" s="453"/>
      <c r="BG389" s="452"/>
      <c r="BH389" s="453"/>
      <c r="BI389" s="453"/>
      <c r="BJ389" s="453"/>
      <c r="BK389" s="453"/>
      <c r="BL389" s="452"/>
      <c r="BM389" s="453"/>
      <c r="BN389" s="453"/>
      <c r="BO389" s="453"/>
      <c r="BP389" s="453"/>
    </row>
    <row r="390" spans="54:68" ht="18.75" hidden="1" customHeight="1">
      <c r="BB390" s="452"/>
      <c r="BC390" s="453"/>
      <c r="BD390" s="453"/>
      <c r="BE390" s="453"/>
      <c r="BF390" s="453"/>
      <c r="BG390" s="452"/>
      <c r="BH390" s="453"/>
      <c r="BI390" s="453"/>
      <c r="BJ390" s="453"/>
      <c r="BK390" s="453"/>
      <c r="BL390" s="452"/>
      <c r="BM390" s="453"/>
      <c r="BN390" s="453"/>
      <c r="BO390" s="453"/>
      <c r="BP390" s="453"/>
    </row>
    <row r="391" spans="54:68" ht="18.75" hidden="1" customHeight="1">
      <c r="BB391" s="452"/>
      <c r="BC391" s="453"/>
      <c r="BD391" s="453"/>
      <c r="BE391" s="453"/>
      <c r="BF391" s="453"/>
      <c r="BG391" s="452"/>
      <c r="BH391" s="453"/>
      <c r="BI391" s="453"/>
      <c r="BJ391" s="453"/>
      <c r="BK391" s="453"/>
      <c r="BL391" s="452"/>
      <c r="BM391" s="453"/>
      <c r="BN391" s="453"/>
      <c r="BO391" s="453"/>
      <c r="BP391" s="453"/>
    </row>
    <row r="392" spans="54:68" ht="18.75" hidden="1" customHeight="1">
      <c r="BB392" s="452"/>
      <c r="BC392" s="453"/>
      <c r="BD392" s="453"/>
      <c r="BE392" s="453"/>
      <c r="BF392" s="453"/>
      <c r="BG392" s="452"/>
      <c r="BH392" s="453"/>
      <c r="BI392" s="453"/>
      <c r="BJ392" s="453"/>
      <c r="BK392" s="453"/>
      <c r="BL392" s="452"/>
      <c r="BM392" s="453"/>
      <c r="BN392" s="453"/>
      <c r="BO392" s="453"/>
      <c r="BP392" s="453"/>
    </row>
    <row r="393" spans="54:68" ht="18.75" hidden="1" customHeight="1">
      <c r="BB393" s="452"/>
      <c r="BC393" s="453"/>
      <c r="BD393" s="453"/>
      <c r="BE393" s="453"/>
      <c r="BF393" s="453"/>
      <c r="BG393" s="452"/>
      <c r="BH393" s="453"/>
      <c r="BI393" s="453"/>
      <c r="BJ393" s="453"/>
      <c r="BK393" s="453"/>
      <c r="BL393" s="452"/>
      <c r="BM393" s="453"/>
      <c r="BN393" s="453"/>
      <c r="BO393" s="453"/>
      <c r="BP393" s="453"/>
    </row>
    <row r="394" spans="54:68" ht="18.75" hidden="1" customHeight="1">
      <c r="BB394" s="452"/>
      <c r="BC394" s="453"/>
      <c r="BD394" s="453"/>
      <c r="BE394" s="453"/>
      <c r="BF394" s="453"/>
      <c r="BG394" s="452"/>
      <c r="BH394" s="453"/>
      <c r="BI394" s="453"/>
      <c r="BJ394" s="453"/>
      <c r="BK394" s="453"/>
      <c r="BL394" s="452"/>
      <c r="BM394" s="453"/>
      <c r="BN394" s="453"/>
      <c r="BO394" s="453"/>
      <c r="BP394" s="453"/>
    </row>
    <row r="395" spans="54:68" ht="18.75" hidden="1" customHeight="1">
      <c r="BB395" s="452"/>
      <c r="BC395" s="453"/>
      <c r="BD395" s="453"/>
      <c r="BE395" s="453"/>
      <c r="BF395" s="453"/>
      <c r="BG395" s="452"/>
      <c r="BH395" s="453"/>
      <c r="BI395" s="453"/>
      <c r="BJ395" s="453"/>
      <c r="BK395" s="453"/>
      <c r="BL395" s="452"/>
      <c r="BM395" s="453"/>
      <c r="BN395" s="453"/>
      <c r="BO395" s="453"/>
      <c r="BP395" s="453"/>
    </row>
    <row r="396" spans="54:68" ht="18.75" hidden="1" customHeight="1">
      <c r="BB396" s="452"/>
      <c r="BC396" s="453"/>
      <c r="BD396" s="453"/>
      <c r="BE396" s="453"/>
      <c r="BF396" s="453"/>
      <c r="BG396" s="452"/>
      <c r="BH396" s="453"/>
      <c r="BI396" s="453"/>
      <c r="BJ396" s="453"/>
      <c r="BK396" s="453"/>
      <c r="BL396" s="452"/>
      <c r="BM396" s="453"/>
      <c r="BN396" s="453"/>
      <c r="BO396" s="453"/>
      <c r="BP396" s="453"/>
    </row>
    <row r="397" spans="54:68" ht="18.75" hidden="1" customHeight="1">
      <c r="BB397" s="452"/>
      <c r="BC397" s="453"/>
      <c r="BD397" s="453"/>
      <c r="BE397" s="453"/>
      <c r="BF397" s="453"/>
      <c r="BG397" s="452"/>
      <c r="BH397" s="453"/>
      <c r="BI397" s="453"/>
      <c r="BJ397" s="453"/>
      <c r="BK397" s="453"/>
      <c r="BL397" s="452"/>
      <c r="BM397" s="453"/>
      <c r="BN397" s="453"/>
      <c r="BO397" s="453"/>
      <c r="BP397" s="453"/>
    </row>
    <row r="398" spans="54:68" ht="18.75" hidden="1" customHeight="1">
      <c r="BB398" s="452"/>
      <c r="BC398" s="453"/>
      <c r="BD398" s="453"/>
      <c r="BE398" s="453"/>
      <c r="BF398" s="453"/>
      <c r="BG398" s="452"/>
      <c r="BH398" s="453"/>
      <c r="BI398" s="453"/>
      <c r="BJ398" s="453"/>
      <c r="BK398" s="453"/>
      <c r="BL398" s="452"/>
      <c r="BM398" s="453"/>
      <c r="BN398" s="453"/>
      <c r="BO398" s="453"/>
      <c r="BP398" s="453"/>
    </row>
    <row r="399" spans="54:68" ht="18.75" hidden="1" customHeight="1">
      <c r="BB399" s="452"/>
      <c r="BC399" s="453"/>
      <c r="BD399" s="453"/>
      <c r="BE399" s="453"/>
      <c r="BF399" s="453"/>
      <c r="BG399" s="452"/>
      <c r="BH399" s="453"/>
      <c r="BI399" s="453"/>
      <c r="BJ399" s="453"/>
      <c r="BK399" s="453"/>
      <c r="BL399" s="452"/>
      <c r="BM399" s="453"/>
      <c r="BN399" s="453"/>
      <c r="BO399" s="453"/>
      <c r="BP399" s="453"/>
    </row>
    <row r="400" spans="54:68" ht="18.75" hidden="1" customHeight="1">
      <c r="BB400" s="452"/>
      <c r="BC400" s="453"/>
      <c r="BD400" s="453"/>
      <c r="BE400" s="453"/>
      <c r="BF400" s="453"/>
      <c r="BG400" s="452"/>
      <c r="BH400" s="453"/>
      <c r="BI400" s="453"/>
      <c r="BJ400" s="453"/>
      <c r="BK400" s="453"/>
      <c r="BL400" s="452"/>
      <c r="BM400" s="453"/>
      <c r="BN400" s="453"/>
      <c r="BO400" s="453"/>
      <c r="BP400" s="453"/>
    </row>
    <row r="401" spans="54:68" ht="18.75" hidden="1" customHeight="1">
      <c r="BB401" s="452"/>
      <c r="BC401" s="453"/>
      <c r="BD401" s="453"/>
      <c r="BE401" s="453"/>
      <c r="BF401" s="453"/>
      <c r="BG401" s="452"/>
      <c r="BH401" s="453"/>
      <c r="BI401" s="453"/>
      <c r="BJ401" s="453"/>
      <c r="BK401" s="453"/>
      <c r="BL401" s="452"/>
      <c r="BM401" s="453"/>
      <c r="BN401" s="453"/>
      <c r="BO401" s="453"/>
      <c r="BP401" s="453"/>
    </row>
    <row r="402" spans="54:68" ht="18.75" hidden="1" customHeight="1">
      <c r="BB402" s="452"/>
      <c r="BC402" s="453"/>
      <c r="BD402" s="453"/>
      <c r="BE402" s="453"/>
      <c r="BF402" s="453"/>
      <c r="BG402" s="452"/>
      <c r="BH402" s="453"/>
      <c r="BI402" s="453"/>
      <c r="BJ402" s="453"/>
      <c r="BK402" s="453"/>
      <c r="BL402" s="452"/>
      <c r="BM402" s="453"/>
      <c r="BN402" s="453"/>
      <c r="BO402" s="453"/>
      <c r="BP402" s="453"/>
    </row>
    <row r="403" spans="54:68" ht="18.75" hidden="1" customHeight="1">
      <c r="BB403" s="452"/>
      <c r="BC403" s="453"/>
      <c r="BD403" s="453"/>
      <c r="BE403" s="453"/>
      <c r="BF403" s="453"/>
      <c r="BG403" s="452"/>
      <c r="BH403" s="453"/>
      <c r="BI403" s="453"/>
      <c r="BJ403" s="453"/>
      <c r="BK403" s="453"/>
      <c r="BL403" s="452"/>
      <c r="BM403" s="453"/>
      <c r="BN403" s="453"/>
      <c r="BO403" s="453"/>
      <c r="BP403" s="453"/>
    </row>
    <row r="404" spans="54:68" ht="18.75" hidden="1" customHeight="1">
      <c r="BB404" s="452"/>
      <c r="BC404" s="453"/>
      <c r="BD404" s="453"/>
      <c r="BE404" s="453"/>
      <c r="BF404" s="453"/>
      <c r="BG404" s="452"/>
      <c r="BH404" s="453"/>
      <c r="BI404" s="453"/>
      <c r="BJ404" s="453"/>
      <c r="BK404" s="453"/>
      <c r="BL404" s="452"/>
      <c r="BM404" s="453"/>
      <c r="BN404" s="453"/>
      <c r="BO404" s="453"/>
      <c r="BP404" s="453"/>
    </row>
    <row r="405" spans="54:68" ht="18.75" hidden="1" customHeight="1">
      <c r="BB405" s="452"/>
      <c r="BC405" s="453"/>
      <c r="BD405" s="453"/>
      <c r="BE405" s="453"/>
      <c r="BF405" s="453"/>
      <c r="BG405" s="452"/>
      <c r="BH405" s="453"/>
      <c r="BI405" s="453"/>
      <c r="BJ405" s="453"/>
      <c r="BK405" s="453"/>
      <c r="BL405" s="452"/>
      <c r="BM405" s="453"/>
      <c r="BN405" s="453"/>
      <c r="BO405" s="453"/>
      <c r="BP405" s="453"/>
    </row>
    <row r="406" spans="54:68" ht="18.75" hidden="1" customHeight="1">
      <c r="BB406" s="452"/>
      <c r="BC406" s="453"/>
      <c r="BD406" s="453"/>
      <c r="BE406" s="453"/>
      <c r="BF406" s="453"/>
      <c r="BG406" s="452"/>
      <c r="BH406" s="453"/>
      <c r="BI406" s="453"/>
      <c r="BJ406" s="453"/>
      <c r="BK406" s="453"/>
      <c r="BL406" s="452"/>
      <c r="BM406" s="453"/>
      <c r="BN406" s="453"/>
      <c r="BO406" s="453"/>
      <c r="BP406" s="453"/>
    </row>
    <row r="407" spans="54:68" ht="18.75" hidden="1" customHeight="1">
      <c r="BB407" s="388"/>
      <c r="BC407" s="372"/>
      <c r="BD407" s="372"/>
      <c r="BE407" s="372"/>
      <c r="BF407" s="372"/>
      <c r="BG407" s="388"/>
      <c r="BH407" s="372"/>
      <c r="BI407" s="372"/>
      <c r="BJ407" s="372"/>
      <c r="BK407" s="372"/>
      <c r="BL407" s="388"/>
      <c r="BM407" s="372"/>
      <c r="BN407" s="372"/>
      <c r="BO407" s="372"/>
      <c r="BP407" s="372"/>
    </row>
    <row r="408" spans="54:68" ht="18.75" hidden="1" customHeight="1">
      <c r="BB408" s="1"/>
      <c r="BC408" s="1"/>
      <c r="BD408" s="1"/>
      <c r="BE408" s="1"/>
      <c r="BF408" s="1"/>
      <c r="BG408" s="1"/>
      <c r="BH408" s="1"/>
      <c r="BI408" s="1"/>
      <c r="BJ408" s="1"/>
      <c r="BK408" s="1"/>
      <c r="BL408" s="1"/>
      <c r="BM408" s="1"/>
      <c r="BN408" s="1"/>
      <c r="BO408" s="1"/>
      <c r="BP408" s="1"/>
    </row>
    <row r="409" spans="54:68" ht="18.75" hidden="1" customHeight="1">
      <c r="BB409" s="1"/>
      <c r="BC409" s="1"/>
      <c r="BD409" s="1"/>
      <c r="BE409" s="1"/>
      <c r="BF409" s="1"/>
      <c r="BG409" s="1"/>
      <c r="BH409" s="1"/>
      <c r="BI409" s="1"/>
      <c r="BJ409" s="1"/>
      <c r="BK409" s="1"/>
      <c r="BL409" s="1"/>
      <c r="BM409" s="1"/>
      <c r="BN409" s="1"/>
      <c r="BO409" s="1"/>
      <c r="BP409" s="1"/>
    </row>
    <row r="410" spans="54:68" ht="18.75" hidden="1" customHeight="1">
      <c r="BB410" s="1"/>
      <c r="BC410" s="1"/>
      <c r="BD410" s="1"/>
      <c r="BE410" s="1"/>
      <c r="BF410" s="1"/>
      <c r="BG410" s="1"/>
      <c r="BH410" s="1"/>
      <c r="BI410" s="1"/>
      <c r="BJ410" s="1"/>
      <c r="BK410" s="1"/>
      <c r="BL410" s="1"/>
      <c r="BM410" s="1"/>
      <c r="BN410" s="1"/>
      <c r="BO410" s="1"/>
      <c r="BP410" s="1"/>
    </row>
    <row r="411" spans="54:68" ht="18.75" hidden="1" customHeight="1"/>
    <row r="412" spans="54:68" ht="18.75" hidden="1" customHeight="1"/>
    <row r="413" spans="54:68" ht="18.75" hidden="1" customHeight="1"/>
  </sheetData>
  <sheetProtection password="D49F" sheet="1" objects="1" scenarios="1" formatColumns="0" formatRows="0"/>
  <mergeCells count="78">
    <mergeCell ref="M4:M5"/>
    <mergeCell ref="N4:N5"/>
    <mergeCell ref="O4:P4"/>
    <mergeCell ref="B4:B6"/>
    <mergeCell ref="A4:A6"/>
    <mergeCell ref="C4:C6"/>
    <mergeCell ref="D4:D6"/>
    <mergeCell ref="E4:E6"/>
    <mergeCell ref="F4:F6"/>
    <mergeCell ref="L4:L5"/>
    <mergeCell ref="I4:I6"/>
    <mergeCell ref="J4:J6"/>
    <mergeCell ref="K4:K6"/>
    <mergeCell ref="G4:G6"/>
    <mergeCell ref="H4:H6"/>
    <mergeCell ref="A3:H3"/>
    <mergeCell ref="J3:K3"/>
    <mergeCell ref="A1:O1"/>
    <mergeCell ref="A2:G2"/>
    <mergeCell ref="I2:K2"/>
    <mergeCell ref="Q4:R4"/>
    <mergeCell ref="S4:S5"/>
    <mergeCell ref="V4:W4"/>
    <mergeCell ref="X4:Y4"/>
    <mergeCell ref="Z4:Z5"/>
    <mergeCell ref="T4:T5"/>
    <mergeCell ref="U4:U5"/>
    <mergeCell ref="AI4:AI5"/>
    <mergeCell ref="AJ4:AK4"/>
    <mergeCell ref="AL4:AM4"/>
    <mergeCell ref="AA4:AA5"/>
    <mergeCell ref="AC4:AD4"/>
    <mergeCell ref="AE4:AF4"/>
    <mergeCell ref="AG4:AG5"/>
    <mergeCell ref="AH4:AH5"/>
    <mergeCell ref="AB4:AB5"/>
    <mergeCell ref="AN1:BA2"/>
    <mergeCell ref="BQ1:BR2"/>
    <mergeCell ref="L3:N3"/>
    <mergeCell ref="O3:R3"/>
    <mergeCell ref="S3:U3"/>
    <mergeCell ref="V3:Y3"/>
    <mergeCell ref="Z3:AB3"/>
    <mergeCell ref="AC3:AF3"/>
    <mergeCell ref="AG3:AI3"/>
    <mergeCell ref="AJ3:AM3"/>
    <mergeCell ref="AN3:AP3"/>
    <mergeCell ref="AQ3:AT3"/>
    <mergeCell ref="AU3:AW3"/>
    <mergeCell ref="AX3:BA3"/>
    <mergeCell ref="P1:Y2"/>
    <mergeCell ref="Z1:AM2"/>
    <mergeCell ref="AU4:AU5"/>
    <mergeCell ref="AV4:AV5"/>
    <mergeCell ref="AW4:AW5"/>
    <mergeCell ref="AX4:AY4"/>
    <mergeCell ref="AZ4:BA4"/>
    <mergeCell ref="AN4:AN5"/>
    <mergeCell ref="AO4:AO5"/>
    <mergeCell ref="AP4:AP5"/>
    <mergeCell ref="AQ4:AR4"/>
    <mergeCell ref="AS4:AT4"/>
    <mergeCell ref="BB1:BP2"/>
    <mergeCell ref="BT16:BV17"/>
    <mergeCell ref="BT6:BV6"/>
    <mergeCell ref="BT8:BV8"/>
    <mergeCell ref="BT10:BV11"/>
    <mergeCell ref="BT12:BV13"/>
    <mergeCell ref="BT14:BV15"/>
    <mergeCell ref="BQ3:BR3"/>
    <mergeCell ref="BQ4:BQ5"/>
    <mergeCell ref="BR4:BR5"/>
    <mergeCell ref="BB3:BF3"/>
    <mergeCell ref="BG3:BK3"/>
    <mergeCell ref="BL3:BP3"/>
    <mergeCell ref="BB4:BF4"/>
    <mergeCell ref="BG4:BK4"/>
    <mergeCell ref="BL4:BP4"/>
  </mergeCells>
  <dataValidations count="5">
    <dataValidation type="custom" operator="lessThanOrEqual" allowBlank="1" showInputMessage="1" showErrorMessage="1" errorTitle="Write Here Proper Value" error="अधिकतम प्राप्तांक से ज्यादा अंक INPUT नहीं कर सकते " sqref="L7:BR206 BB211:BP407">
      <formula1>OR(L7&lt;=L$6,L7="ML",L7="NA",L7="ab")</formula1>
    </dataValidation>
    <dataValidation type="textLength" errorStyle="warning" operator="lessThanOrEqual" showInputMessage="1" showErrorMessage="1" errorTitle="long name" error="Please decrease the font size of this cell if name does not fit into the column." sqref="F7:H206">
      <formula1>20</formula1>
    </dataValidation>
    <dataValidation type="list" allowBlank="1" showInputMessage="1" showErrorMessage="1" sqref="J7:J206">
      <formula1>"F, M"</formula1>
    </dataValidation>
    <dataValidation type="list" allowBlank="1" showInputMessage="1" showErrorMessage="1" sqref="K7:K206">
      <formula1>"GEN, OBC, SC, ST, MIN, SBC"</formula1>
    </dataValidation>
    <dataValidation type="list" allowBlank="1" showInputMessage="1" showErrorMessage="1" sqref="J3:K3">
      <formula1>"4th"</formula1>
    </dataValidation>
  </dataValidations>
  <hyperlinks>
    <hyperlink ref="BT8" r:id="rId1"/>
  </hyperlinks>
  <pageMargins left="0.7" right="0.7" top="0.75" bottom="0.75" header="0.3" footer="0.3"/>
  <pageSetup orientation="portrait" r:id="rId2"/>
  <drawing r:id="rId3"/>
</worksheet>
</file>

<file path=xl/worksheets/sheet5.xml><?xml version="1.0" encoding="utf-8"?>
<worksheet xmlns="http://schemas.openxmlformats.org/spreadsheetml/2006/main" xmlns:r="http://schemas.openxmlformats.org/officeDocument/2006/relationships">
  <dimension ref="A1:FE229"/>
  <sheetViews>
    <sheetView showGridLines="0" workbookViewId="0">
      <selection activeCell="F2" sqref="F2:Q2"/>
    </sheetView>
  </sheetViews>
  <sheetFormatPr defaultColWidth="4.625" defaultRowHeight="15"/>
  <cols>
    <col min="1" max="1" width="5.125" style="41" customWidth="1"/>
    <col min="2" max="2" width="6.625" style="41" customWidth="1"/>
    <col min="3" max="3" width="5.25" style="41" customWidth="1"/>
    <col min="4" max="4" width="4.25" style="41" customWidth="1"/>
    <col min="5" max="5" width="11.375" style="41" customWidth="1"/>
    <col min="6" max="6" width="7" style="41" customWidth="1"/>
    <col min="7" max="7" width="24.875" style="41" customWidth="1"/>
    <col min="8" max="8" width="21.25" style="41" bestFit="1" customWidth="1"/>
    <col min="9" max="9" width="15.875" style="41" customWidth="1"/>
    <col min="10" max="11" width="5.125" style="41" customWidth="1"/>
    <col min="12" max="17" width="3.875" style="41" customWidth="1"/>
    <col min="18" max="18" width="4.625" style="41" customWidth="1"/>
    <col min="19" max="19" width="5.125" style="41" customWidth="1"/>
    <col min="20" max="22" width="3.875" style="41" customWidth="1"/>
    <col min="23" max="23" width="4.875" style="41" customWidth="1"/>
    <col min="24" max="27" width="4.875" style="41" hidden="1" customWidth="1"/>
    <col min="28" max="28" width="4.875" style="41" customWidth="1"/>
    <col min="29" max="29" width="4.375" style="41" customWidth="1"/>
    <col min="30" max="35" width="3.875" style="41" customWidth="1"/>
    <col min="36" max="36" width="4.5" style="41" bestFit="1" customWidth="1"/>
    <col min="37" max="37" width="5.125" style="41" customWidth="1"/>
    <col min="38" max="40" width="3.875" style="41" customWidth="1"/>
    <col min="41" max="41" width="4.875" style="41" customWidth="1"/>
    <col min="42" max="42" width="5.125" style="41" hidden="1" customWidth="1"/>
    <col min="43" max="45" width="4.875" style="41" hidden="1" customWidth="1"/>
    <col min="46" max="46" width="4.875" style="41" customWidth="1"/>
    <col min="47" max="47" width="4.375" style="41" customWidth="1"/>
    <col min="48" max="53" width="3.875" style="41" customWidth="1"/>
    <col min="54" max="54" width="4.75" style="41" customWidth="1"/>
    <col min="55" max="55" width="4.875" style="41" customWidth="1"/>
    <col min="56" max="58" width="3.875" style="41" customWidth="1"/>
    <col min="59" max="59" width="4.875" style="41" customWidth="1"/>
    <col min="60" max="60" width="5" style="41" hidden="1" customWidth="1"/>
    <col min="61" max="63" width="4.875" style="41" hidden="1" customWidth="1"/>
    <col min="64" max="64" width="4.875" style="41" customWidth="1"/>
    <col min="65" max="65" width="4.375" style="41" customWidth="1"/>
    <col min="66" max="72" width="3.875" style="41" customWidth="1"/>
    <col min="73" max="73" width="5" style="41" customWidth="1"/>
    <col min="74" max="76" width="3.875" style="41" customWidth="1"/>
    <col min="77" max="77" width="5" style="41" customWidth="1"/>
    <col min="78" max="78" width="5.125" style="41" hidden="1" customWidth="1"/>
    <col min="79" max="81" width="4.875" style="41" hidden="1" customWidth="1"/>
    <col min="82" max="82" width="4.875" style="41" customWidth="1"/>
    <col min="83" max="92" width="4.375" style="41" customWidth="1"/>
    <col min="93" max="95" width="4.75" style="41" customWidth="1"/>
    <col min="96" max="98" width="4.75" style="41" hidden="1" customWidth="1"/>
    <col min="99" max="111" width="4.75" style="41" customWidth="1"/>
    <col min="112" max="114" width="4.75" style="41" hidden="1" customWidth="1"/>
    <col min="115" max="121" width="4.75" style="41" customWidth="1"/>
    <col min="122" max="124" width="4.75" style="41" hidden="1" customWidth="1"/>
    <col min="125" max="131" width="4.75" style="41" customWidth="1"/>
    <col min="132" max="134" width="4.75" style="41" hidden="1" customWidth="1"/>
    <col min="135" max="141" width="4.75" style="41" customWidth="1"/>
    <col min="142" max="144" width="4.75" style="41" hidden="1" customWidth="1"/>
    <col min="145" max="145" width="4.75" style="41" customWidth="1"/>
    <col min="146" max="146" width="7.25" style="41" customWidth="1"/>
    <col min="147" max="147" width="10.875" style="41" customWidth="1"/>
    <col min="148" max="148" width="5.375" style="41" customWidth="1"/>
    <col min="149" max="149" width="7.125" style="41" customWidth="1"/>
    <col min="150" max="150" width="12.375" style="41" customWidth="1"/>
    <col min="151" max="151" width="9.125" style="41" customWidth="1"/>
    <col min="152" max="152" width="9.75" style="41" customWidth="1"/>
    <col min="153" max="153" width="5" style="41" customWidth="1"/>
    <col min="154" max="154" width="10.875" style="41" customWidth="1"/>
    <col min="155" max="160" width="4.625" style="41"/>
    <col min="161" max="161" width="4.625" style="41" hidden="1" customWidth="1"/>
    <col min="162" max="16384" width="4.625" style="41"/>
  </cols>
  <sheetData>
    <row r="1" spans="1:161" ht="36" customHeight="1">
      <c r="G1" s="786" t="s">
        <v>117</v>
      </c>
      <c r="H1" s="786"/>
      <c r="I1" s="786"/>
      <c r="J1" s="786"/>
      <c r="K1" s="786"/>
      <c r="L1" s="786"/>
      <c r="M1" s="786"/>
      <c r="N1" s="786"/>
      <c r="O1" s="786"/>
      <c r="P1" s="786"/>
      <c r="Q1" s="786"/>
      <c r="R1" s="786"/>
      <c r="S1" s="786"/>
      <c r="T1" s="786"/>
      <c r="U1" s="786"/>
      <c r="V1" s="786"/>
      <c r="W1" s="786"/>
      <c r="X1" s="786"/>
      <c r="Y1" s="786"/>
      <c r="Z1" s="786"/>
      <c r="AA1" s="786"/>
      <c r="AB1" s="786"/>
      <c r="AC1" s="786"/>
      <c r="AD1" s="786"/>
      <c r="AE1" s="786"/>
      <c r="AF1" s="786"/>
      <c r="AG1" s="786"/>
      <c r="AH1" s="786"/>
      <c r="AI1" s="786"/>
      <c r="AJ1" s="786"/>
      <c r="AK1" s="786"/>
      <c r="AL1" s="786"/>
      <c r="AM1" s="786"/>
      <c r="AN1" s="786"/>
    </row>
    <row r="2" spans="1:161" s="93" customFormat="1" ht="30" customHeight="1">
      <c r="A2" s="763" t="str">
        <f>IF('Master sheet'!D14="Hindi","विद्यालय का नाम :-","School Name :- ")</f>
        <v>विद्यालय का नाम :-</v>
      </c>
      <c r="B2" s="763"/>
      <c r="C2" s="763"/>
      <c r="D2" s="763"/>
      <c r="E2" s="763"/>
      <c r="F2" s="764" t="str">
        <f>IF('Master sheet'!D14="Hindi",'Master sheet'!D8,'Master sheet'!D7)</f>
        <v>महात्मा गाँधी राजकीय विद्यालय (अंग्रेजी माध्यम) बर, ब्यावर</v>
      </c>
      <c r="G2" s="764"/>
      <c r="H2" s="764"/>
      <c r="I2" s="764"/>
      <c r="J2" s="764"/>
      <c r="K2" s="764"/>
      <c r="L2" s="764"/>
      <c r="M2" s="764"/>
      <c r="N2" s="764"/>
      <c r="O2" s="764"/>
      <c r="P2" s="764"/>
      <c r="Q2" s="764"/>
      <c r="R2" s="49"/>
      <c r="S2" s="49"/>
      <c r="T2" s="49"/>
      <c r="U2" s="49"/>
      <c r="V2" s="49"/>
      <c r="W2" s="49"/>
      <c r="X2" s="49"/>
      <c r="Y2" s="49"/>
      <c r="Z2" s="49"/>
      <c r="AA2" s="49"/>
      <c r="AB2" s="49"/>
      <c r="AC2" s="49"/>
      <c r="AD2" s="49"/>
      <c r="AE2" s="49"/>
      <c r="AF2" s="49"/>
      <c r="AG2" s="45"/>
      <c r="AH2" s="787"/>
      <c r="AI2" s="787"/>
      <c r="AJ2" s="787"/>
      <c r="AK2" s="787"/>
      <c r="AL2" s="787"/>
      <c r="AM2" s="787"/>
      <c r="AN2" s="787"/>
      <c r="AO2" s="787"/>
      <c r="AP2" s="787"/>
      <c r="AQ2" s="787"/>
      <c r="AR2" s="787"/>
      <c r="AS2" s="787"/>
      <c r="AT2" s="787"/>
      <c r="AU2" s="787"/>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5"/>
      <c r="CP2" s="35"/>
      <c r="CQ2" s="35"/>
      <c r="CR2" s="35"/>
      <c r="CS2" s="35"/>
      <c r="CT2" s="35"/>
      <c r="CU2" s="35"/>
      <c r="CV2" s="35"/>
      <c r="CW2" s="35"/>
      <c r="CX2" s="35"/>
      <c r="CY2" s="35"/>
      <c r="CZ2" s="35"/>
      <c r="DA2" s="35"/>
      <c r="DB2" s="35"/>
      <c r="DC2" s="35"/>
      <c r="DD2" s="35"/>
      <c r="DE2" s="35"/>
      <c r="DF2" s="35"/>
      <c r="DG2" s="35"/>
      <c r="DH2" s="35"/>
      <c r="DI2" s="35"/>
      <c r="DJ2" s="35"/>
      <c r="DK2" s="35"/>
      <c r="DL2" s="35"/>
      <c r="DM2" s="35"/>
      <c r="DN2" s="35"/>
      <c r="DO2" s="35"/>
      <c r="DP2" s="35"/>
      <c r="DQ2" s="35"/>
      <c r="DR2" s="35"/>
      <c r="DS2" s="35"/>
      <c r="DT2" s="35"/>
      <c r="DU2" s="35"/>
      <c r="DV2" s="35"/>
      <c r="DW2" s="35"/>
      <c r="DX2" s="35"/>
      <c r="DY2" s="35"/>
      <c r="DZ2" s="35"/>
      <c r="EA2" s="35"/>
      <c r="EB2" s="35"/>
      <c r="EC2" s="35"/>
      <c r="ED2" s="35"/>
      <c r="EE2" s="35"/>
      <c r="EF2" s="35"/>
      <c r="EG2" s="35"/>
      <c r="EH2" s="35"/>
      <c r="EI2" s="35"/>
      <c r="EJ2" s="35"/>
      <c r="EK2" s="35"/>
      <c r="EL2" s="35"/>
      <c r="EM2" s="35"/>
      <c r="EN2" s="35"/>
      <c r="EO2" s="35"/>
      <c r="EP2" s="35"/>
      <c r="EQ2" s="35"/>
      <c r="ER2" s="35"/>
      <c r="ES2" s="35"/>
      <c r="ET2" s="35"/>
      <c r="EU2" s="35"/>
      <c r="EV2" s="35"/>
      <c r="EW2" s="35"/>
      <c r="EX2" s="35"/>
    </row>
    <row r="3" spans="1:161" ht="22.5" customHeight="1">
      <c r="A3" s="770" t="str">
        <f>IF('Master sheet'!D14="Hindi","कक्षा  :-","CLASS :- ")</f>
        <v>कक्षा  :-</v>
      </c>
      <c r="B3" s="770"/>
      <c r="C3" s="770"/>
      <c r="D3" s="770">
        <v>0</v>
      </c>
      <c r="E3" s="329" t="s">
        <v>250</v>
      </c>
      <c r="F3" s="65"/>
      <c r="G3" s="770" t="str">
        <f>IF('Master sheet'!D14="Hindi","सत्र :- ","Session :- ")</f>
        <v xml:space="preserve">सत्र :- </v>
      </c>
      <c r="H3" s="770">
        <v>0</v>
      </c>
      <c r="I3" s="770">
        <v>0</v>
      </c>
      <c r="J3" s="788" t="str">
        <f>'Class 3rd'!I2</f>
        <v>2024-2025</v>
      </c>
      <c r="K3" s="788"/>
      <c r="L3" s="788"/>
      <c r="M3" s="788"/>
      <c r="N3" s="788"/>
      <c r="O3" s="788"/>
      <c r="P3" s="788"/>
      <c r="Q3" s="44"/>
      <c r="R3" s="44"/>
      <c r="S3" s="44"/>
      <c r="T3" s="44"/>
      <c r="U3" s="44"/>
      <c r="V3" s="44"/>
      <c r="W3" s="44"/>
      <c r="X3" s="44"/>
      <c r="Y3" s="44"/>
      <c r="Z3" s="44"/>
      <c r="AA3" s="44"/>
      <c r="AB3" s="44"/>
      <c r="AC3" s="44"/>
      <c r="AD3" s="44"/>
      <c r="AE3" s="44"/>
      <c r="AF3" s="44"/>
      <c r="AG3" s="46"/>
      <c r="AH3" s="771"/>
      <c r="AI3" s="771"/>
      <c r="AJ3" s="771"/>
      <c r="AK3" s="771"/>
      <c r="AL3" s="771"/>
      <c r="AM3" s="771"/>
      <c r="AN3" s="771"/>
      <c r="AO3" s="771"/>
      <c r="AP3" s="771"/>
      <c r="AQ3" s="771"/>
      <c r="AR3" s="771"/>
      <c r="AS3" s="771"/>
      <c r="AT3" s="771"/>
      <c r="AU3" s="771"/>
      <c r="AV3" s="37"/>
      <c r="AW3" s="37"/>
      <c r="AX3" s="37"/>
      <c r="AY3" s="37"/>
      <c r="AZ3" s="37"/>
      <c r="BA3" s="37"/>
      <c r="BB3" s="37"/>
      <c r="BC3" s="37"/>
      <c r="BD3" s="37"/>
      <c r="BE3" s="37"/>
      <c r="BF3" s="37"/>
      <c r="BG3" s="37"/>
      <c r="BH3" s="37"/>
      <c r="BI3" s="47"/>
      <c r="BJ3" s="47"/>
      <c r="BK3" s="47"/>
      <c r="BL3" s="47"/>
      <c r="BM3" s="47"/>
      <c r="BN3" s="37"/>
      <c r="BO3" s="37"/>
      <c r="BP3" s="37"/>
      <c r="BQ3" s="37"/>
      <c r="BR3" s="37"/>
      <c r="BS3" s="37"/>
      <c r="BT3" s="37"/>
      <c r="BU3" s="37"/>
      <c r="BV3" s="37"/>
      <c r="BW3" s="37"/>
      <c r="BX3" s="37"/>
      <c r="BY3" s="37"/>
      <c r="BZ3" s="37"/>
      <c r="CA3" s="47"/>
      <c r="CB3" s="47"/>
      <c r="CC3" s="47"/>
      <c r="CD3" s="47"/>
      <c r="CE3" s="47"/>
      <c r="CF3" s="789" t="str">
        <f>IF('Master sheet'!$D$14="Hindi","अतिरिक्त विषय ","Extra Subject")</f>
        <v xml:space="preserve">अतिरिक्त विषय </v>
      </c>
      <c r="CG3" s="789"/>
      <c r="CH3" s="789"/>
      <c r="CI3" s="789"/>
      <c r="CJ3" s="789"/>
      <c r="CK3" s="789"/>
      <c r="CL3" s="789"/>
      <c r="CM3" s="789"/>
      <c r="CN3" s="789"/>
      <c r="CO3" s="789"/>
      <c r="CP3" s="789"/>
      <c r="CQ3" s="789"/>
      <c r="CR3" s="789"/>
      <c r="CS3" s="789"/>
      <c r="CT3" s="789"/>
      <c r="CU3" s="789"/>
      <c r="CV3" s="789"/>
      <c r="CW3" s="789"/>
      <c r="CX3" s="789"/>
      <c r="CY3" s="789"/>
      <c r="CZ3" s="789"/>
      <c r="DA3" s="789"/>
      <c r="DB3" s="789"/>
      <c r="DC3" s="789"/>
      <c r="DD3" s="789"/>
      <c r="DE3" s="789"/>
      <c r="DF3" s="789"/>
      <c r="DG3" s="789"/>
      <c r="DH3" s="789"/>
      <c r="DI3" s="789"/>
      <c r="DJ3" s="789"/>
      <c r="DK3" s="789"/>
      <c r="DL3" s="789"/>
      <c r="DM3" s="789"/>
      <c r="DN3" s="789"/>
      <c r="DO3" s="789"/>
      <c r="DP3" s="789"/>
      <c r="DQ3" s="789"/>
      <c r="DR3" s="789"/>
      <c r="DS3" s="789"/>
      <c r="DT3" s="789"/>
      <c r="DU3" s="789"/>
      <c r="DV3" s="789"/>
      <c r="DW3" s="37"/>
      <c r="DX3" s="37"/>
      <c r="DY3" s="37"/>
      <c r="DZ3" s="37"/>
      <c r="EA3" s="37"/>
      <c r="EB3" s="37"/>
      <c r="EC3" s="37"/>
      <c r="ED3" s="37"/>
      <c r="EE3" s="37"/>
      <c r="EF3" s="37"/>
      <c r="EG3" s="37"/>
      <c r="EH3" s="37"/>
      <c r="EI3" s="37"/>
      <c r="EJ3" s="37"/>
      <c r="EK3" s="37"/>
      <c r="EL3" s="37"/>
      <c r="EM3" s="37"/>
      <c r="EN3" s="37"/>
      <c r="EO3" s="37"/>
      <c r="EP3" s="37"/>
      <c r="EQ3" s="38"/>
      <c r="ER3" s="38"/>
      <c r="ES3" s="37"/>
      <c r="ET3" s="37"/>
      <c r="EU3" s="37"/>
      <c r="EV3" s="37"/>
      <c r="EW3" s="37"/>
      <c r="EX3" s="37"/>
    </row>
    <row r="4" spans="1:161" ht="27" customHeight="1">
      <c r="A4" s="781" t="str">
        <f>IF('Master sheet'!D14="Hindi","विद्यार्थी विवरण","Student Detail")</f>
        <v>विद्यार्थी विवरण</v>
      </c>
      <c r="B4" s="782"/>
      <c r="C4" s="782"/>
      <c r="D4" s="782"/>
      <c r="E4" s="782"/>
      <c r="F4" s="782"/>
      <c r="G4" s="782"/>
      <c r="H4" s="782"/>
      <c r="I4" s="782"/>
      <c r="J4" s="782"/>
      <c r="K4" s="782"/>
      <c r="L4" s="768"/>
      <c r="M4" s="769"/>
      <c r="N4" s="769"/>
      <c r="O4" s="769"/>
      <c r="P4" s="785" t="str">
        <f>IF('Master sheet'!$D$14="Hindi","हिंदी","Hindi")</f>
        <v>हिंदी</v>
      </c>
      <c r="Q4" s="785"/>
      <c r="R4" s="785"/>
      <c r="S4" s="785" t="str">
        <f>IF(AND($E$3="Nursery"),UPPER('Class 3rd'!O3),IF(AND($E$3="LKG"),UPPER('Class 4th'!P3),IF(AND($E$3="UKG"),UPPER('Class 4th'!P3),"")))</f>
        <v/>
      </c>
      <c r="T4" s="785"/>
      <c r="U4" s="785"/>
      <c r="V4" s="785"/>
      <c r="W4" s="785"/>
      <c r="X4" s="785"/>
      <c r="Y4" s="785"/>
      <c r="Z4" s="785"/>
      <c r="AA4" s="785"/>
      <c r="AB4" s="785"/>
      <c r="AC4" s="785"/>
      <c r="AD4" s="768"/>
      <c r="AE4" s="769"/>
      <c r="AF4" s="769"/>
      <c r="AG4" s="389"/>
      <c r="AH4" s="769" t="str">
        <f>IF('Master sheet'!$D$14="Hindi","अंग्रेजी","English")</f>
        <v>अंग्रेजी</v>
      </c>
      <c r="AI4" s="769"/>
      <c r="AJ4" s="769"/>
      <c r="AK4" s="769" t="str">
        <f>IF(AND($E$3="Nursery"),UPPER('Class 3rd'!V3),IF(AND($E$3="LKG"),UPPER('Class 4th'!W3),IF(AND($E$3="UKG"),UPPER('Class 4th'!W3),"")))</f>
        <v/>
      </c>
      <c r="AL4" s="769"/>
      <c r="AM4" s="769"/>
      <c r="AN4" s="769"/>
      <c r="AO4" s="769"/>
      <c r="AP4" s="769"/>
      <c r="AQ4" s="769"/>
      <c r="AR4" s="769"/>
      <c r="AS4" s="769"/>
      <c r="AT4" s="769"/>
      <c r="AU4" s="769"/>
      <c r="AV4" s="744"/>
      <c r="AW4" s="785"/>
      <c r="AX4" s="785"/>
      <c r="AY4" s="389"/>
      <c r="AZ4" s="769" t="str">
        <f>IF('Master sheet'!$D$14="Hindi","गणित","Maths")</f>
        <v>गणित</v>
      </c>
      <c r="BA4" s="769"/>
      <c r="BB4" s="769"/>
      <c r="BC4" s="769" t="str">
        <f>IF(AND($E$3="Nursery"),UPPER('Class 3rd'!AC3),IF(AND($E$3="LKG"),UPPER('Class 4th'!AD3),IF(AND($E$3="UKG"),UPPER('Class 4th'!AD3),"")))</f>
        <v/>
      </c>
      <c r="BD4" s="769"/>
      <c r="BE4" s="769"/>
      <c r="BF4" s="769"/>
      <c r="BG4" s="769"/>
      <c r="BH4" s="769"/>
      <c r="BI4" s="769"/>
      <c r="BJ4" s="769"/>
      <c r="BK4" s="769"/>
      <c r="BL4" s="769"/>
      <c r="BM4" s="769"/>
      <c r="BN4" s="783"/>
      <c r="BO4" s="784"/>
      <c r="BP4" s="784"/>
      <c r="BQ4" s="389"/>
      <c r="BR4" s="785" t="str">
        <f>IF('Master sheet'!$D$14="Hindi","पर्यावरण अध्ययन","EVS")</f>
        <v>पर्यावरण अध्ययन</v>
      </c>
      <c r="BS4" s="785"/>
      <c r="BT4" s="785"/>
      <c r="BU4" s="785"/>
      <c r="BV4" s="785"/>
      <c r="BW4" s="785"/>
      <c r="BX4" s="389"/>
      <c r="BY4" s="389"/>
      <c r="BZ4" s="389"/>
      <c r="CA4" s="389"/>
      <c r="CB4" s="389"/>
      <c r="CC4" s="389"/>
      <c r="CD4" s="389"/>
      <c r="CE4" s="389"/>
      <c r="CF4" s="686" t="str">
        <f>IF('Master sheet'!$D$14="Hindi","कंप्यूटर","Computer")</f>
        <v>कंप्यूटर</v>
      </c>
      <c r="CG4" s="687"/>
      <c r="CH4" s="687"/>
      <c r="CI4" s="687"/>
      <c r="CJ4" s="687"/>
      <c r="CK4" s="687"/>
      <c r="CL4" s="687"/>
      <c r="CM4" s="687"/>
      <c r="CN4" s="687"/>
      <c r="CO4" s="687"/>
      <c r="CP4" s="687"/>
      <c r="CQ4" s="687"/>
      <c r="CR4" s="84"/>
      <c r="CS4" s="84"/>
      <c r="CT4" s="84"/>
      <c r="CU4" s="85"/>
      <c r="CV4" s="686" t="str">
        <f>IF('Master sheet'!$D$14="Hindi","सामान्य ज्ञान","G.K.")</f>
        <v>सामान्य ज्ञान</v>
      </c>
      <c r="CW4" s="687"/>
      <c r="CX4" s="687"/>
      <c r="CY4" s="687"/>
      <c r="CZ4" s="687"/>
      <c r="DA4" s="687"/>
      <c r="DB4" s="687"/>
      <c r="DC4" s="687"/>
      <c r="DD4" s="687"/>
      <c r="DE4" s="687"/>
      <c r="DF4" s="687"/>
      <c r="DG4" s="687"/>
      <c r="DH4" s="84"/>
      <c r="DI4" s="84"/>
      <c r="DJ4" s="84"/>
      <c r="DK4" s="85"/>
      <c r="DL4" s="686" t="str">
        <f>IF('[1]Master sheet'!$D$11="Hindi","कार्यानुभव","WORK EXP.")</f>
        <v>कार्यानुभव</v>
      </c>
      <c r="DM4" s="687"/>
      <c r="DN4" s="687"/>
      <c r="DO4" s="687"/>
      <c r="DP4" s="687"/>
      <c r="DQ4" s="687"/>
      <c r="DR4" s="84"/>
      <c r="DS4" s="84"/>
      <c r="DT4" s="84"/>
      <c r="DU4" s="85"/>
      <c r="DV4" s="686" t="str">
        <f>IF('[1]Master sheet'!$D$11="Hindi","कला शिक्षा","ART EDU.")</f>
        <v>कला शिक्षा</v>
      </c>
      <c r="DW4" s="687"/>
      <c r="DX4" s="687"/>
      <c r="DY4" s="687"/>
      <c r="DZ4" s="687"/>
      <c r="EA4" s="687"/>
      <c r="EB4" s="84"/>
      <c r="EC4" s="84"/>
      <c r="ED4" s="84"/>
      <c r="EE4" s="85"/>
      <c r="EF4" s="686" t="str">
        <f>IF('[1]Master sheet'!$D$11="Hindi","स्वा. एवं शा. शिक्षा","HE.&amp;PH. EDU.")</f>
        <v>स्वा. एवं शा. शिक्षा</v>
      </c>
      <c r="EG4" s="687"/>
      <c r="EH4" s="687"/>
      <c r="EI4" s="687"/>
      <c r="EJ4" s="687"/>
      <c r="EK4" s="687"/>
      <c r="EL4" s="84"/>
      <c r="EM4" s="84"/>
      <c r="EN4" s="84"/>
      <c r="EO4" s="85"/>
      <c r="EP4" s="745" t="str">
        <f>IF('Master sheet'!$D$14="Hindi","कुल विषय योग","Grand Total")</f>
        <v>कुल विषय योग</v>
      </c>
      <c r="EQ4" s="751" t="str">
        <f>IF('Master sheet'!$D$14="Hindi","प्रतिशत","Percentage")</f>
        <v>प्रतिशत</v>
      </c>
      <c r="ER4" s="680" t="str">
        <f>IF('Master sheet'!$D$14="Hindi","श्रेणी ","Division")</f>
        <v xml:space="preserve">श्रेणी </v>
      </c>
      <c r="ES4" s="747" t="str">
        <f>IF('Master sheet'!$D$14="Hindi","कक्षा में स्थान","Position in the Class")</f>
        <v>कक्षा में स्थान</v>
      </c>
      <c r="ET4" s="744" t="str">
        <f>IF('Master sheet'!$D$14="Hindi","परीक्षा परिणाम","Results")</f>
        <v>परीक्षा परिणाम</v>
      </c>
      <c r="EU4" s="740" t="str">
        <f>IF('Master sheet'!$D$14="Hindi","उपस्थिति","Attendance")</f>
        <v>उपस्थिति</v>
      </c>
      <c r="EV4" s="740"/>
      <c r="EW4" s="756" t="str">
        <f>IF('Master sheet'!$D$14="Hindi","ग्रेड","Grade")</f>
        <v>ग्रेड</v>
      </c>
      <c r="EX4" s="740" t="str">
        <f>IF('Master sheet'!$D$14="Hindi","विशेष विवरण","Specifications")</f>
        <v>विशेष विवरण</v>
      </c>
    </row>
    <row r="5" spans="1:161" ht="21" customHeight="1">
      <c r="A5" s="775" t="str">
        <f>IF('Master sheet'!D14="Hindi","क्र. स.","Sr. No. ")</f>
        <v>क्र. स.</v>
      </c>
      <c r="B5" s="765" t="str">
        <f>IF('Master sheet'!D14="Hindi","नामांक","Roll No.")</f>
        <v>नामांक</v>
      </c>
      <c r="C5" s="765" t="str">
        <f>IF('Master sheet'!D14="Hindi","कक्षा","CLASS ")</f>
        <v>कक्षा</v>
      </c>
      <c r="D5" s="765" t="str">
        <f>IF('Master sheet'!D14="Hindi","सेक्शन","Section ")</f>
        <v>सेक्शन</v>
      </c>
      <c r="E5" s="765" t="str">
        <f>IF('Master sheet'!D14="Hindi","जन्म दिनांक","Date of Birth")</f>
        <v>जन्म दिनांक</v>
      </c>
      <c r="F5" s="765" t="str">
        <f>IF('Master sheet'!D14="Hindi","प्रवेशांक","SR. NO.")</f>
        <v>प्रवेशांक</v>
      </c>
      <c r="G5" s="778" t="str">
        <f>IF('Master sheet'!D14="Hindi","विद्यार्थी का नाम","Student's Name")</f>
        <v>विद्यार्थी का नाम</v>
      </c>
      <c r="H5" s="778" t="str">
        <f>IF('Master sheet'!D14="Hindi","पिता का नाम","Father's Name")</f>
        <v>पिता का नाम</v>
      </c>
      <c r="I5" s="778" t="str">
        <f>IF('Master sheet'!D14="Hindi","माता का नाम ","Mother's Name")</f>
        <v xml:space="preserve">माता का नाम </v>
      </c>
      <c r="J5" s="89"/>
      <c r="K5" s="89"/>
      <c r="L5" s="759" t="str">
        <f>IF('Master sheet'!$D$14="Hindi","सामयिक परख","Test")</f>
        <v>सामयिक परख</v>
      </c>
      <c r="M5" s="759"/>
      <c r="N5" s="759"/>
      <c r="O5" s="759"/>
      <c r="P5" s="760" t="str">
        <f>IF('Master sheet'!$D$14="Hindi","अर्द्धवार्षिक","Half Yearly")</f>
        <v>अर्द्धवार्षिक</v>
      </c>
      <c r="Q5" s="761"/>
      <c r="R5" s="762"/>
      <c r="S5" s="772" t="str">
        <f>IF('Master sheet'!$D$14="Hindi","अर्द्ध वा. तक योग","Total Till H.Y.")</f>
        <v>अर्द्ध वा. तक योग</v>
      </c>
      <c r="T5" s="760" t="str">
        <f>IF('Master sheet'!$D$14="Hindi","वार्षिक","Yearly")</f>
        <v>वार्षिक</v>
      </c>
      <c r="U5" s="761"/>
      <c r="V5" s="762"/>
      <c r="W5" s="741" t="str">
        <f>IF('Master sheet'!$D$14="Hindi","विषय कुल योग ","Subject Total")</f>
        <v xml:space="preserve">विषय कुल योग </v>
      </c>
      <c r="X5" s="774" t="s">
        <v>92</v>
      </c>
      <c r="Y5" s="774" t="s">
        <v>93</v>
      </c>
      <c r="Z5" s="774" t="s">
        <v>94</v>
      </c>
      <c r="AA5" s="774" t="s">
        <v>95</v>
      </c>
      <c r="AB5" s="774" t="s">
        <v>96</v>
      </c>
      <c r="AC5" s="743" t="str">
        <f>IF('Master sheet'!$D$14="Hindi","ग्रेड","Grade")</f>
        <v>ग्रेड</v>
      </c>
      <c r="AD5" s="759" t="str">
        <f>IF('Master sheet'!$D$14="Hindi","सामयिक परख","Test")</f>
        <v>सामयिक परख</v>
      </c>
      <c r="AE5" s="759"/>
      <c r="AF5" s="759"/>
      <c r="AG5" s="759"/>
      <c r="AH5" s="760" t="str">
        <f>IF('Master sheet'!$D$14="Hindi","अर्द्धवार्षिक","Half Yearly")</f>
        <v>अर्द्धवार्षिक</v>
      </c>
      <c r="AI5" s="761"/>
      <c r="AJ5" s="762"/>
      <c r="AK5" s="772" t="str">
        <f>IF('Master sheet'!$D$14="Hindi","अर्द्ध वा. तक योग","Total Till H.Y.")</f>
        <v>अर्द्ध वा. तक योग</v>
      </c>
      <c r="AL5" s="760" t="str">
        <f>IF('Master sheet'!$D$14="Hindi","वार्षिक","Yearly")</f>
        <v>वार्षिक</v>
      </c>
      <c r="AM5" s="761"/>
      <c r="AN5" s="762"/>
      <c r="AO5" s="741" t="str">
        <f>IF('Master sheet'!$D$14="Hindi","विषय कुल योग ","Subject Total")</f>
        <v xml:space="preserve">विषय कुल योग </v>
      </c>
      <c r="AP5" s="774" t="s">
        <v>92</v>
      </c>
      <c r="AQ5" s="774" t="s">
        <v>93</v>
      </c>
      <c r="AR5" s="774" t="s">
        <v>94</v>
      </c>
      <c r="AS5" s="774" t="s">
        <v>95</v>
      </c>
      <c r="AT5" s="774" t="s">
        <v>96</v>
      </c>
      <c r="AU5" s="743" t="str">
        <f>IF('Master sheet'!$D$14="Hindi","ग्रेड","Grade")</f>
        <v>ग्रेड</v>
      </c>
      <c r="AV5" s="759" t="str">
        <f>IF('Master sheet'!$D$14="Hindi","सामयिक परख","Test")</f>
        <v>सामयिक परख</v>
      </c>
      <c r="AW5" s="759"/>
      <c r="AX5" s="759"/>
      <c r="AY5" s="759"/>
      <c r="AZ5" s="760" t="str">
        <f>IF('Master sheet'!$D$14="Hindi","अर्द्धवार्षिक","Half Yearly")</f>
        <v>अर्द्धवार्षिक</v>
      </c>
      <c r="BA5" s="761"/>
      <c r="BB5" s="762"/>
      <c r="BC5" s="772" t="str">
        <f>IF('Master sheet'!$D$14="Hindi","अर्द्ध वा. तक योग","Total Till H.Y.")</f>
        <v>अर्द्ध वा. तक योग</v>
      </c>
      <c r="BD5" s="760" t="str">
        <f>IF('Master sheet'!$D$14="Hindi","वार्षिक","Yearly")</f>
        <v>वार्षिक</v>
      </c>
      <c r="BE5" s="761"/>
      <c r="BF5" s="762"/>
      <c r="BG5" s="741" t="str">
        <f>IF('Master sheet'!$D$14="Hindi","विषय कुल योग ","Subject Total")</f>
        <v xml:space="preserve">विषय कुल योग </v>
      </c>
      <c r="BH5" s="774" t="s">
        <v>92</v>
      </c>
      <c r="BI5" s="774" t="s">
        <v>93</v>
      </c>
      <c r="BJ5" s="774" t="s">
        <v>94</v>
      </c>
      <c r="BK5" s="774" t="s">
        <v>95</v>
      </c>
      <c r="BL5" s="774" t="s">
        <v>96</v>
      </c>
      <c r="BM5" s="743" t="str">
        <f>IF('Master sheet'!$D$14="Hindi","ग्रेड","Grade")</f>
        <v>ग्रेड</v>
      </c>
      <c r="BN5" s="759" t="str">
        <f>IF('Master sheet'!$D$14="Hindi","सामयिक परख","Test")</f>
        <v>सामयिक परख</v>
      </c>
      <c r="BO5" s="759"/>
      <c r="BP5" s="759"/>
      <c r="BQ5" s="759"/>
      <c r="BR5" s="760" t="str">
        <f>IF('Master sheet'!$D$14="Hindi","अर्द्धवार्षिक","Half Yearly")</f>
        <v>अर्द्धवार्षिक</v>
      </c>
      <c r="BS5" s="761"/>
      <c r="BT5" s="762"/>
      <c r="BU5" s="772" t="str">
        <f>IF('Master sheet'!$D$14="Hindi","अर्द्ध वा. तक योग","Total Till H.Y.")</f>
        <v>अर्द्ध वा. तक योग</v>
      </c>
      <c r="BV5" s="760" t="str">
        <f>IF('Master sheet'!$D$14="Hindi","वार्षिक","Yearly")</f>
        <v>वार्षिक</v>
      </c>
      <c r="BW5" s="761"/>
      <c r="BX5" s="762"/>
      <c r="BY5" s="741" t="str">
        <f>IF('Master sheet'!$D$14="Hindi","विषय कुल योग ","Subject Total")</f>
        <v xml:space="preserve">विषय कुल योग </v>
      </c>
      <c r="BZ5" s="774" t="s">
        <v>92</v>
      </c>
      <c r="CA5" s="774" t="s">
        <v>93</v>
      </c>
      <c r="CB5" s="774" t="s">
        <v>94</v>
      </c>
      <c r="CC5" s="774" t="s">
        <v>95</v>
      </c>
      <c r="CD5" s="774" t="s">
        <v>96</v>
      </c>
      <c r="CE5" s="743" t="str">
        <f>IF('Master sheet'!$D$14="Hindi","ग्रेड","Grade")</f>
        <v>ग्रेड</v>
      </c>
      <c r="CF5" s="759" t="str">
        <f>IF('Master sheet'!$D$14="Hindi","सामयिक परख","Test")</f>
        <v>सामयिक परख</v>
      </c>
      <c r="CG5" s="759"/>
      <c r="CH5" s="759"/>
      <c r="CI5" s="759"/>
      <c r="CJ5" s="760" t="str">
        <f>IF('Master sheet'!$D$14="Hindi","अर्द्धवार्षिक","Half Yearly")</f>
        <v>अर्द्धवार्षिक</v>
      </c>
      <c r="CK5" s="761"/>
      <c r="CL5" s="762"/>
      <c r="CM5" s="772" t="str">
        <f>IF('Master sheet'!$D$14="Hindi","अर्द्ध वा. तक योग","Total Till H.Y.")</f>
        <v>अर्द्ध वा. तक योग</v>
      </c>
      <c r="CN5" s="760" t="str">
        <f>IF('Master sheet'!$D$14="Hindi","वार्षिक","Yearly")</f>
        <v>वार्षिक</v>
      </c>
      <c r="CO5" s="761"/>
      <c r="CP5" s="762"/>
      <c r="CQ5" s="741" t="str">
        <f>IF('Master sheet'!$D$14="Hindi","विषय कुल योग ","Subject Total")</f>
        <v xml:space="preserve">विषय कुल योग </v>
      </c>
      <c r="CR5" s="774" t="s">
        <v>92</v>
      </c>
      <c r="CS5" s="774" t="s">
        <v>93</v>
      </c>
      <c r="CT5" s="774" t="s">
        <v>95</v>
      </c>
      <c r="CU5" s="743" t="str">
        <f>IF('Master sheet'!$D$14="Hindi","ग्रेड","Grade")</f>
        <v>ग्रेड</v>
      </c>
      <c r="CV5" s="759" t="str">
        <f>IF('Master sheet'!$D$14="Hindi","सामयिक परख","Test")</f>
        <v>सामयिक परख</v>
      </c>
      <c r="CW5" s="759"/>
      <c r="CX5" s="759"/>
      <c r="CY5" s="759"/>
      <c r="CZ5" s="760" t="str">
        <f>IF('Master sheet'!$D$14="Hindi","अर्द्धवार्षिक","Half Yearly")</f>
        <v>अर्द्धवार्षिक</v>
      </c>
      <c r="DA5" s="761"/>
      <c r="DB5" s="762"/>
      <c r="DC5" s="772" t="str">
        <f>IF('Master sheet'!$D$14="Hindi","अर्द्ध वा. तक योग","Total Till H.Y.")</f>
        <v>अर्द्ध वा. तक योग</v>
      </c>
      <c r="DD5" s="760" t="str">
        <f>IF('Master sheet'!$D$14="Hindi","वार्षिक","Yearly")</f>
        <v>वार्षिक</v>
      </c>
      <c r="DE5" s="761"/>
      <c r="DF5" s="762"/>
      <c r="DG5" s="741" t="str">
        <f>IF('Master sheet'!$D$14="Hindi","विषय कुल योग ","Subject Total")</f>
        <v xml:space="preserve">विषय कुल योग </v>
      </c>
      <c r="DH5" s="678" t="s">
        <v>92</v>
      </c>
      <c r="DI5" s="678" t="s">
        <v>93</v>
      </c>
      <c r="DJ5" s="678" t="s">
        <v>95</v>
      </c>
      <c r="DK5" s="680" t="str">
        <f>IF('Master sheet'!$D$14="Hindi","ग्रेड","Grade")</f>
        <v>ग्रेड</v>
      </c>
      <c r="DL5" s="688" t="str">
        <f>IF('Master sheet'!$D$14="Hindi","प्रथम मूल्यांकन","1st Assessment")</f>
        <v>प्रथम मूल्यांकन</v>
      </c>
      <c r="DM5" s="688" t="str">
        <f>IF('Master sheet'!$D$14="Hindi","द्वितीय मूल्यांकन","2nd Assessment")</f>
        <v>द्वितीय मूल्यांकन</v>
      </c>
      <c r="DN5" s="688" t="str">
        <f>IF('Master sheet'!$D$14="Hindi","तृतीय मूल्यांकन","3rd Assessment")</f>
        <v>तृतीय मूल्यांकन</v>
      </c>
      <c r="DO5" s="688" t="str">
        <f>IF('Master sheet'!$D$14="Hindi","चतुर्थ मूल्यांकन","4th Assessment")</f>
        <v>चतुर्थ मूल्यांकन</v>
      </c>
      <c r="DP5" s="688" t="str">
        <f>IF('Master sheet'!$D$14="Hindi","पंचम मूल्यांकन","5th Assessment")</f>
        <v>पंचम मूल्यांकन</v>
      </c>
      <c r="DQ5" s="688" t="str">
        <f>IF('Master sheet'!$D$14="Hindi","योग","Total")</f>
        <v>योग</v>
      </c>
      <c r="DR5" s="678" t="s">
        <v>92</v>
      </c>
      <c r="DS5" s="678" t="s">
        <v>93</v>
      </c>
      <c r="DT5" s="678" t="s">
        <v>95</v>
      </c>
      <c r="DU5" s="680" t="str">
        <f>IF('Master sheet'!$D$14="Hindi","ग्रेड","Grade")</f>
        <v>ग्रेड</v>
      </c>
      <c r="DV5" s="688" t="str">
        <f>IF('Master sheet'!$D$14="Hindi","प्रथम मूल्यांकन","1st Assessment")</f>
        <v>प्रथम मूल्यांकन</v>
      </c>
      <c r="DW5" s="688" t="str">
        <f>IF('Master sheet'!$D$14="Hindi","द्वितीय मूल्यांकन","2nd Assessment")</f>
        <v>द्वितीय मूल्यांकन</v>
      </c>
      <c r="DX5" s="688" t="str">
        <f>IF('Master sheet'!$D$14="Hindi","तृतीय मूल्यांकन","3rd Assessment")</f>
        <v>तृतीय मूल्यांकन</v>
      </c>
      <c r="DY5" s="688" t="str">
        <f>IF('Master sheet'!$D$14="Hindi","चतुर्थ मूल्यांकन","4th Assessment")</f>
        <v>चतुर्थ मूल्यांकन</v>
      </c>
      <c r="DZ5" s="688" t="str">
        <f>IF('Master sheet'!$D$14="Hindi","पंचम मूल्यांकन","5th Assessment")</f>
        <v>पंचम मूल्यांकन</v>
      </c>
      <c r="EA5" s="688" t="str">
        <f>IF('Master sheet'!$D$14="Hindi","योग","Total")</f>
        <v>योग</v>
      </c>
      <c r="EB5" s="678" t="s">
        <v>92</v>
      </c>
      <c r="EC5" s="678" t="s">
        <v>93</v>
      </c>
      <c r="ED5" s="678" t="s">
        <v>95</v>
      </c>
      <c r="EE5" s="680" t="str">
        <f>IF('Master sheet'!$D$14="Hindi","ग्रेड","Grade")</f>
        <v>ग्रेड</v>
      </c>
      <c r="EF5" s="688" t="str">
        <f>IF('Master sheet'!$D$14="Hindi","प्रथम मूल्यांकन","1st Assessment")</f>
        <v>प्रथम मूल्यांकन</v>
      </c>
      <c r="EG5" s="688" t="str">
        <f>IF('Master sheet'!$D$14="Hindi","द्वितीय मूल्यांकन","2nd Assessment")</f>
        <v>द्वितीय मूल्यांकन</v>
      </c>
      <c r="EH5" s="688" t="str">
        <f>IF('Master sheet'!$D$14="Hindi","तृतीय मूल्यांकन","3rd Assessment")</f>
        <v>तृतीय मूल्यांकन</v>
      </c>
      <c r="EI5" s="688" t="str">
        <f>IF('Master sheet'!$D$14="Hindi","चतुर्थ मूल्यांकन","4th Assessment")</f>
        <v>चतुर्थ मूल्यांकन</v>
      </c>
      <c r="EJ5" s="688" t="str">
        <f>IF('Master sheet'!$D$14="Hindi","पंचम मूल्यांकन","5th Assessment")</f>
        <v>पंचम मूल्यांकन</v>
      </c>
      <c r="EK5" s="688" t="str">
        <f>IF('Master sheet'!$D$14="Hindi","योग","Total")</f>
        <v>योग</v>
      </c>
      <c r="EL5" s="678" t="s">
        <v>92</v>
      </c>
      <c r="EM5" s="678" t="s">
        <v>93</v>
      </c>
      <c r="EN5" s="678" t="s">
        <v>95</v>
      </c>
      <c r="EO5" s="680" t="str">
        <f>IF('Master sheet'!$D$14="Hindi","ग्रेड","Grade")</f>
        <v>ग्रेड</v>
      </c>
      <c r="EP5" s="746">
        <v>0</v>
      </c>
      <c r="EQ5" s="752"/>
      <c r="ER5" s="743"/>
      <c r="ES5" s="748"/>
      <c r="ET5" s="744">
        <v>0</v>
      </c>
      <c r="EU5" s="740"/>
      <c r="EV5" s="740"/>
      <c r="EW5" s="757"/>
      <c r="EX5" s="740"/>
    </row>
    <row r="6" spans="1:161" ht="82.5" customHeight="1">
      <c r="A6" s="776"/>
      <c r="B6" s="766"/>
      <c r="C6" s="766"/>
      <c r="D6" s="766"/>
      <c r="E6" s="766">
        <v>0</v>
      </c>
      <c r="F6" s="766">
        <v>0</v>
      </c>
      <c r="G6" s="779">
        <v>0</v>
      </c>
      <c r="H6" s="779">
        <v>0</v>
      </c>
      <c r="I6" s="779">
        <v>0</v>
      </c>
      <c r="J6" s="245" t="str">
        <f>IF('Master sheet'!D14="Hindi","लिंग ","Gender")</f>
        <v xml:space="preserve">लिंग </v>
      </c>
      <c r="K6" s="245" t="str">
        <f>IF('Master sheet'!D14="Hindi","वर्ग  ","Category")</f>
        <v xml:space="preserve">वर्ग  </v>
      </c>
      <c r="L6" s="246" t="str">
        <f>IF('Master sheet'!$D$14="Hindi","प्रथम परख ","First Test")</f>
        <v xml:space="preserve">प्रथम परख </v>
      </c>
      <c r="M6" s="246" t="str">
        <f>IF('Master sheet'!$D$14="Hindi","द्वितीय परख","Second Test")</f>
        <v>द्वितीय परख</v>
      </c>
      <c r="N6" s="246" t="str">
        <f>IF('Master sheet'!$D$14="Hindi","तृतीय परख","Third Test")</f>
        <v>तृतीय परख</v>
      </c>
      <c r="O6" s="246" t="str">
        <f>IF('Master sheet'!$D$14="Hindi","कुल योग ","Total")</f>
        <v xml:space="preserve">कुल योग </v>
      </c>
      <c r="P6" s="246" t="str">
        <f>IF('Master sheet'!$D$14="Hindi","लिखित","Written")</f>
        <v>लिखित</v>
      </c>
      <c r="Q6" s="246" t="str">
        <f>IF('Master sheet'!$D$14="Hindi","मौखिक","Oral")</f>
        <v>मौखिक</v>
      </c>
      <c r="R6" s="246" t="str">
        <f>IF('Master sheet'!$D$14="Hindi","अर्द्ध वा. योग","H.Y. Total")</f>
        <v>अर्द्ध वा. योग</v>
      </c>
      <c r="S6" s="773"/>
      <c r="T6" s="247" t="str">
        <f>IF('Master sheet'!$D$14="Hindi","लिखित","Written")</f>
        <v>लिखित</v>
      </c>
      <c r="U6" s="247" t="str">
        <f>IF('Master sheet'!$D$14="Hindi","मौखिक","Oral")</f>
        <v>मौखिक</v>
      </c>
      <c r="V6" s="246" t="str">
        <f>IF('Master sheet'!$D$14="Hindi","वार्षिक योग","Yearly Total")</f>
        <v>वार्षिक योग</v>
      </c>
      <c r="W6" s="742"/>
      <c r="X6" s="679"/>
      <c r="Y6" s="679"/>
      <c r="Z6" s="679"/>
      <c r="AA6" s="679"/>
      <c r="AB6" s="679"/>
      <c r="AC6" s="681">
        <v>0</v>
      </c>
      <c r="AD6" s="246" t="str">
        <f>IF('Master sheet'!$D$14="Hindi","प्रथम परख ","First Test")</f>
        <v xml:space="preserve">प्रथम परख </v>
      </c>
      <c r="AE6" s="246" t="str">
        <f>IF('Master sheet'!$D$14="Hindi","द्वितीय परख","Second Test")</f>
        <v>द्वितीय परख</v>
      </c>
      <c r="AF6" s="246" t="str">
        <f>IF('Master sheet'!$D$14="Hindi","तृतीय परख","Third Test")</f>
        <v>तृतीय परख</v>
      </c>
      <c r="AG6" s="246" t="str">
        <f>IF('Master sheet'!$D$14="Hindi","कुल योग ","Total")</f>
        <v xml:space="preserve">कुल योग </v>
      </c>
      <c r="AH6" s="246" t="str">
        <f>IF('Master sheet'!$D$14="Hindi","लिखित","Written")</f>
        <v>लिखित</v>
      </c>
      <c r="AI6" s="246" t="str">
        <f>IF('Master sheet'!$D$14="Hindi","मौखिक","Oral")</f>
        <v>मौखिक</v>
      </c>
      <c r="AJ6" s="246" t="str">
        <f>IF('Master sheet'!$D$14="Hindi","अर्द्ध वा. योग","H.Y. Total")</f>
        <v>अर्द्ध वा. योग</v>
      </c>
      <c r="AK6" s="773"/>
      <c r="AL6" s="247" t="str">
        <f>IF('Master sheet'!$D$14="Hindi","लिखित","Written")</f>
        <v>लिखित</v>
      </c>
      <c r="AM6" s="247" t="str">
        <f>IF('Master sheet'!$D$14="Hindi","मौखिक","Oral")</f>
        <v>मौखिक</v>
      </c>
      <c r="AN6" s="246" t="str">
        <f>IF('Master sheet'!$D$14="Hindi","वार्षिक योग","Yearly Total")</f>
        <v>वार्षिक योग</v>
      </c>
      <c r="AO6" s="742"/>
      <c r="AP6" s="679"/>
      <c r="AQ6" s="679"/>
      <c r="AR6" s="679"/>
      <c r="AS6" s="679"/>
      <c r="AT6" s="679"/>
      <c r="AU6" s="681">
        <v>0</v>
      </c>
      <c r="AV6" s="246" t="str">
        <f>IF('Master sheet'!$D$14="Hindi","प्रथम परख ","First Test")</f>
        <v xml:space="preserve">प्रथम परख </v>
      </c>
      <c r="AW6" s="246" t="str">
        <f>IF('Master sheet'!$D$14="Hindi","द्वितीय परख","Second Test")</f>
        <v>द्वितीय परख</v>
      </c>
      <c r="AX6" s="246" t="str">
        <f>IF('Master sheet'!$D$14="Hindi","तृतीय परख","Third Test")</f>
        <v>तृतीय परख</v>
      </c>
      <c r="AY6" s="246" t="str">
        <f>IF('Master sheet'!$D$14="Hindi","कुल योग ","Total")</f>
        <v xml:space="preserve">कुल योग </v>
      </c>
      <c r="AZ6" s="246" t="str">
        <f>IF('Master sheet'!$D$14="Hindi","लिखित","Written")</f>
        <v>लिखित</v>
      </c>
      <c r="BA6" s="246" t="str">
        <f>IF('Master sheet'!$D$14="Hindi","मौखिक","Oral")</f>
        <v>मौखिक</v>
      </c>
      <c r="BB6" s="246" t="str">
        <f>IF('Master sheet'!$D$14="Hindi","अर्द्ध वा. योग","H.Y. Total")</f>
        <v>अर्द्ध वा. योग</v>
      </c>
      <c r="BC6" s="773"/>
      <c r="BD6" s="247" t="str">
        <f>IF('Master sheet'!$D$14="Hindi","लिखित","Written")</f>
        <v>लिखित</v>
      </c>
      <c r="BE6" s="247" t="str">
        <f>IF('Master sheet'!$D$14="Hindi","मौखिक","Oral")</f>
        <v>मौखिक</v>
      </c>
      <c r="BF6" s="246" t="str">
        <f>IF('Master sheet'!$D$14="Hindi","वार्षिक योग","Yearly Total")</f>
        <v>वार्षिक योग</v>
      </c>
      <c r="BG6" s="742"/>
      <c r="BH6" s="679"/>
      <c r="BI6" s="679"/>
      <c r="BJ6" s="679"/>
      <c r="BK6" s="679"/>
      <c r="BL6" s="679"/>
      <c r="BM6" s="681">
        <v>0</v>
      </c>
      <c r="BN6" s="246" t="str">
        <f>IF('Master sheet'!$D$14="Hindi","प्रथम परख ","First Test")</f>
        <v xml:space="preserve">प्रथम परख </v>
      </c>
      <c r="BO6" s="246" t="str">
        <f>IF('Master sheet'!$D$14="Hindi","द्वितीय परख","Second Test")</f>
        <v>द्वितीय परख</v>
      </c>
      <c r="BP6" s="246" t="str">
        <f>IF('Master sheet'!$D$14="Hindi","तृतीय परख","Third Test")</f>
        <v>तृतीय परख</v>
      </c>
      <c r="BQ6" s="246" t="str">
        <f>IF('Master sheet'!$D$14="Hindi","कुल योग ","Total")</f>
        <v xml:space="preserve">कुल योग </v>
      </c>
      <c r="BR6" s="246" t="str">
        <f>IF('Master sheet'!$D$14="Hindi","लिखित","Written")</f>
        <v>लिखित</v>
      </c>
      <c r="BS6" s="246" t="str">
        <f>IF('Master sheet'!$D$14="Hindi","मौखिक","Oral")</f>
        <v>मौखिक</v>
      </c>
      <c r="BT6" s="246" t="str">
        <f>IF('Master sheet'!$D$14="Hindi","अर्द्ध वा. योग","H.Y. Total")</f>
        <v>अर्द्ध वा. योग</v>
      </c>
      <c r="BU6" s="773"/>
      <c r="BV6" s="247" t="str">
        <f>IF('Master sheet'!$D$14="Hindi","लिखित","Written")</f>
        <v>लिखित</v>
      </c>
      <c r="BW6" s="247" t="str">
        <f>IF('Master sheet'!$D$14="Hindi","मौखिक","Oral")</f>
        <v>मौखिक</v>
      </c>
      <c r="BX6" s="246" t="str">
        <f>IF('Master sheet'!$D$14="Hindi","वार्षिक योग","Yearly Total")</f>
        <v>वार्षिक योग</v>
      </c>
      <c r="BY6" s="742"/>
      <c r="BZ6" s="679"/>
      <c r="CA6" s="679"/>
      <c r="CB6" s="679"/>
      <c r="CC6" s="679"/>
      <c r="CD6" s="679"/>
      <c r="CE6" s="681">
        <v>0</v>
      </c>
      <c r="CF6" s="246" t="str">
        <f>IF('Master sheet'!$D$14="Hindi","प्रथम परख ","First Test")</f>
        <v xml:space="preserve">प्रथम परख </v>
      </c>
      <c r="CG6" s="246" t="str">
        <f>IF('Master sheet'!$D$14="Hindi","द्वितीय परख","Second Test")</f>
        <v>द्वितीय परख</v>
      </c>
      <c r="CH6" s="246" t="str">
        <f>IF('Master sheet'!$D$14="Hindi","तृतीय परख","Third Test")</f>
        <v>तृतीय परख</v>
      </c>
      <c r="CI6" s="246" t="str">
        <f>IF('Master sheet'!$D$14="Hindi","कुल योग ","Total")</f>
        <v xml:space="preserve">कुल योग </v>
      </c>
      <c r="CJ6" s="246" t="str">
        <f>IF('Master sheet'!$D$14="Hindi","लिखित","Written")</f>
        <v>लिखित</v>
      </c>
      <c r="CK6" s="246" t="str">
        <f>IF('Master sheet'!$D$14="Hindi","मौखिक","Oral")</f>
        <v>मौखिक</v>
      </c>
      <c r="CL6" s="246" t="str">
        <f>IF('Master sheet'!$D$14="Hindi","अर्द्ध वा. योग","H.Y. Total")</f>
        <v>अर्द्ध वा. योग</v>
      </c>
      <c r="CM6" s="773"/>
      <c r="CN6" s="247" t="str">
        <f>IF('Master sheet'!$D$14="Hindi","लिखित","Written")</f>
        <v>लिखित</v>
      </c>
      <c r="CO6" s="247" t="str">
        <f>IF('Master sheet'!$D$14="Hindi","मौखिक","Oral")</f>
        <v>मौखिक</v>
      </c>
      <c r="CP6" s="246" t="str">
        <f>IF('Master sheet'!$D$14="Hindi","वार्षिक योग","Yearly Total")</f>
        <v>वार्षिक योग</v>
      </c>
      <c r="CQ6" s="742"/>
      <c r="CR6" s="679"/>
      <c r="CS6" s="679"/>
      <c r="CT6" s="679"/>
      <c r="CU6" s="681">
        <v>0</v>
      </c>
      <c r="CV6" s="246" t="str">
        <f>IF('Master sheet'!$D$14="Hindi","प्रथम परख ","First Test")</f>
        <v xml:space="preserve">प्रथम परख </v>
      </c>
      <c r="CW6" s="246" t="str">
        <f>IF('Master sheet'!$D$14="Hindi","द्वितीय परख","Second Test")</f>
        <v>द्वितीय परख</v>
      </c>
      <c r="CX6" s="246" t="str">
        <f>IF('Master sheet'!$D$14="Hindi","तृतीय परख","Third Test")</f>
        <v>तृतीय परख</v>
      </c>
      <c r="CY6" s="246" t="str">
        <f>IF('Master sheet'!$D$14="Hindi","कुल योग ","Total")</f>
        <v xml:space="preserve">कुल योग </v>
      </c>
      <c r="CZ6" s="246" t="str">
        <f>IF('Master sheet'!$D$14="Hindi","लिखित","Written")</f>
        <v>लिखित</v>
      </c>
      <c r="DA6" s="246" t="str">
        <f>IF('Master sheet'!$D$14="Hindi","मौखिक","Oral")</f>
        <v>मौखिक</v>
      </c>
      <c r="DB6" s="246" t="str">
        <f>IF('Master sheet'!$D$14="Hindi","अर्द्ध वा. योग","H.Y. Total")</f>
        <v>अर्द्ध वा. योग</v>
      </c>
      <c r="DC6" s="773"/>
      <c r="DD6" s="247" t="str">
        <f>IF('Master sheet'!$D$14="Hindi","लिखित","Written")</f>
        <v>लिखित</v>
      </c>
      <c r="DE6" s="247" t="str">
        <f>IF('Master sheet'!$D$14="Hindi","मौखिक","Oral")</f>
        <v>मौखिक</v>
      </c>
      <c r="DF6" s="246" t="str">
        <f>IF('Master sheet'!$D$14="Hindi","वार्षिक योग","Yearly Total")</f>
        <v>वार्षिक योग</v>
      </c>
      <c r="DG6" s="742"/>
      <c r="DH6" s="679"/>
      <c r="DI6" s="679"/>
      <c r="DJ6" s="679"/>
      <c r="DK6" s="681">
        <v>0</v>
      </c>
      <c r="DL6" s="688" t="str">
        <f>IF('[1]Master sheet'!$D$11="Hindi","प्रथम मूल्यांकन","1st Assessment")</f>
        <v>प्रथम मूल्यांकन</v>
      </c>
      <c r="DM6" s="688" t="str">
        <f>IF('[1]Master sheet'!$D$11="Hindi","द्वितीय मूल्यांकन","2nd Assessment")</f>
        <v>द्वितीय मूल्यांकन</v>
      </c>
      <c r="DN6" s="688" t="str">
        <f>IF('[1]Master sheet'!$D$11="Hindi","तृतीय मूल्यांकन","3rd Assessment")</f>
        <v>तृतीय मूल्यांकन</v>
      </c>
      <c r="DO6" s="688" t="str">
        <f>IF('[1]Master sheet'!$D$11="Hindi","चतुर्थ मूल्यांकन","4th Assessment")</f>
        <v>चतुर्थ मूल्यांकन</v>
      </c>
      <c r="DP6" s="688" t="str">
        <f>IF('[1]Master sheet'!$D$11="Hindi","पंचम मूल्यांकन","5th Assessment")</f>
        <v>पंचम मूल्यांकन</v>
      </c>
      <c r="DQ6" s="688">
        <v>0</v>
      </c>
      <c r="DR6" s="679"/>
      <c r="DS6" s="679"/>
      <c r="DT6" s="679"/>
      <c r="DU6" s="681">
        <v>0</v>
      </c>
      <c r="DV6" s="688" t="str">
        <f>IF('[1]Master sheet'!$D$11="Hindi","प्रथम मूल्यांकन","1st Assessment")</f>
        <v>प्रथम मूल्यांकन</v>
      </c>
      <c r="DW6" s="688" t="str">
        <f>IF('[1]Master sheet'!$D$11="Hindi","द्वितीय मूल्यांकन","2nd Assessment")</f>
        <v>द्वितीय मूल्यांकन</v>
      </c>
      <c r="DX6" s="688" t="str">
        <f>IF('[1]Master sheet'!$D$11="Hindi","तृतीय मूल्यांकन","3rd Assessment")</f>
        <v>तृतीय मूल्यांकन</v>
      </c>
      <c r="DY6" s="688" t="str">
        <f>IF('[1]Master sheet'!$D$11="Hindi","चतुर्थ मूल्यांकन","4th Assessment")</f>
        <v>चतुर्थ मूल्यांकन</v>
      </c>
      <c r="DZ6" s="688" t="str">
        <f>IF('[1]Master sheet'!$D$11="Hindi","पंचम मूल्यांकन","5th Assessment")</f>
        <v>पंचम मूल्यांकन</v>
      </c>
      <c r="EA6" s="688">
        <v>0</v>
      </c>
      <c r="EB6" s="679"/>
      <c r="EC6" s="679"/>
      <c r="ED6" s="679"/>
      <c r="EE6" s="681">
        <v>0</v>
      </c>
      <c r="EF6" s="688" t="str">
        <f>IF('[1]Master sheet'!$D$11="Hindi","प्रथम मूल्यांकन","1st Assessment")</f>
        <v>प्रथम मूल्यांकन</v>
      </c>
      <c r="EG6" s="688" t="str">
        <f>IF('[1]Master sheet'!$D$11="Hindi","द्वितीय मूल्यांकन","2nd Assessment")</f>
        <v>द्वितीय मूल्यांकन</v>
      </c>
      <c r="EH6" s="688" t="str">
        <f>IF('[1]Master sheet'!$D$11="Hindi","तृतीय मूल्यांकन","3rd Assessment")</f>
        <v>तृतीय मूल्यांकन</v>
      </c>
      <c r="EI6" s="688" t="str">
        <f>IF('[1]Master sheet'!$D$11="Hindi","चतुर्थ मूल्यांकन","4th Assessment")</f>
        <v>चतुर्थ मूल्यांकन</v>
      </c>
      <c r="EJ6" s="688" t="str">
        <f>IF('[1]Master sheet'!$D$11="Hindi","पंचम मूल्यांकन","5th Assessment")</f>
        <v>पंचम मूल्यांकन</v>
      </c>
      <c r="EK6" s="688">
        <v>0</v>
      </c>
      <c r="EL6" s="679"/>
      <c r="EM6" s="679"/>
      <c r="EN6" s="679"/>
      <c r="EO6" s="681">
        <v>0</v>
      </c>
      <c r="EP6" s="746">
        <v>0</v>
      </c>
      <c r="EQ6" s="752"/>
      <c r="ER6" s="743"/>
      <c r="ES6" s="748"/>
      <c r="ET6" s="744">
        <v>0</v>
      </c>
      <c r="EU6" s="248" t="str">
        <f>IF('Master sheet'!$D$14="Hindi","कुल कार्य दिवस","Total Meeting")</f>
        <v>कुल कार्य दिवस</v>
      </c>
      <c r="EV6" s="754" t="str">
        <f>IF('Master sheet'!$D$14="Hindi","कुल उपस्थिति","Total Attendance")</f>
        <v>कुल उपस्थिति</v>
      </c>
      <c r="EW6" s="757"/>
      <c r="EX6" s="740"/>
    </row>
    <row r="7" spans="1:161" s="98" customFormat="1" ht="18.75" customHeight="1">
      <c r="A7" s="777"/>
      <c r="B7" s="767"/>
      <c r="C7" s="767"/>
      <c r="D7" s="767"/>
      <c r="E7" s="767"/>
      <c r="F7" s="767"/>
      <c r="G7" s="780"/>
      <c r="H7" s="780"/>
      <c r="I7" s="780"/>
      <c r="J7" s="90"/>
      <c r="K7" s="90"/>
      <c r="L7" s="94">
        <f>IF(AND($E$3="3rd"),'Class 3rd'!L6,IF(AND($E$3="4th"),'Class 4th'!L6,""))</f>
        <v>10</v>
      </c>
      <c r="M7" s="94">
        <f>IF(AND($E$3="3rd"),'Class 3rd'!M6,IF(AND($E$3="4th"),'Class 4th'!M6,""))</f>
        <v>10</v>
      </c>
      <c r="N7" s="94">
        <f>IF(AND($E$3="3rd"),'Class 3rd'!N6,IF(AND($E$3="4th"),'Class 4th'!N6,""))</f>
        <v>10</v>
      </c>
      <c r="O7" s="95">
        <f>IF(AND(L7="",M7="",N7=""),"",IF(AND(L7="NA",M7="NA",N7="NA"),"NA",SUM(L7:N7)))</f>
        <v>30</v>
      </c>
      <c r="P7" s="94">
        <f>IF(AND($E$3="3rd"),'Class 3rd'!O6,IF(AND($E$3="4th"),'Class 4th'!O6,""))</f>
        <v>50</v>
      </c>
      <c r="Q7" s="94">
        <f>IF(AND($E$3="3rd"),'Class 3rd'!P6,IF(AND($E$3="4th"),'Class 4th'!P6,""))</f>
        <v>20</v>
      </c>
      <c r="R7" s="328">
        <f>IF(AND(P7="",Q7=""),"",IF(AND(Q7="NA",P7="NA"),"NA",SUM(P7:Q7)))</f>
        <v>70</v>
      </c>
      <c r="S7" s="95">
        <f>IF(AND(O7="NA",R7="NA"),"NA",SUM(O7,R7))</f>
        <v>100</v>
      </c>
      <c r="T7" s="94">
        <f>IF(AND($E$3="3rd"),'Class 3rd'!Q6,IF(AND($E$3="4th"),'Class 4th'!Q6,""))</f>
        <v>60</v>
      </c>
      <c r="U7" s="94">
        <f>IF(AND($E$3="3rd"),'Class 3rd'!R6,IF(AND($E$3="4th"),'Class 4th'!R6,""))</f>
        <v>40</v>
      </c>
      <c r="V7" s="323">
        <f>IF(AND(T7="",U7=""),"",SUM(T7:U7))</f>
        <v>100</v>
      </c>
      <c r="W7" s="95">
        <f>IF(V7="","",SUM(S7,V7))</f>
        <v>200</v>
      </c>
      <c r="X7" s="97"/>
      <c r="Y7" s="97"/>
      <c r="Z7" s="97"/>
      <c r="AA7" s="97"/>
      <c r="AB7" s="97"/>
      <c r="AC7" s="55"/>
      <c r="AD7" s="94">
        <f>IF(AND($E$3="3rd"),'Class 3rd'!S6,IF(AND($E$3="4th"),'Class 4th'!S6,""))</f>
        <v>5</v>
      </c>
      <c r="AE7" s="94">
        <f>IF(AND($E$3="3rd"),'Class 3rd'!T6,IF(AND($E$3="4th"),'Class 4th'!T6,""))</f>
        <v>5</v>
      </c>
      <c r="AF7" s="94">
        <f>IF(AND($E$3="3rd"),'Class 3rd'!U6,IF(AND($E$3="4th"),'Class 4th'!U6,""))</f>
        <v>5</v>
      </c>
      <c r="AG7" s="95">
        <f>IF(AND(AD7="",AE7="",AF7=""),"",IF(AND(AD7="NA",AE7="NA",AF7="NA"),"NA",SUM(AD7:AF7)))</f>
        <v>15</v>
      </c>
      <c r="AH7" s="94">
        <f>IF(AND($E$3="3rd"),'Class 3rd'!V6,IF(AND($E$3="4th"),'Class 4th'!V6,""))</f>
        <v>25</v>
      </c>
      <c r="AI7" s="94">
        <f>IF(AND($E$3="3rd"),'Class 3rd'!W6,IF(AND($E$3="4th"),'Class 4th'!W6,""))</f>
        <v>10</v>
      </c>
      <c r="AJ7" s="328">
        <f>IF(AND(AH7="",AI7=""),"",IF(AND(AI7="NA",AH7="NA"),"NA",SUM(AH7:AI7)))</f>
        <v>35</v>
      </c>
      <c r="AK7" s="95">
        <f>IF(AND(AG7="NA",AJ7="NA"),"NA",SUM(AG7,AJ7))</f>
        <v>50</v>
      </c>
      <c r="AL7" s="94">
        <f>IF(AND($E$3="3rd"),'Class 3rd'!X6,IF(AND($E$3="4th"),'Class 4th'!X6,""))</f>
        <v>30</v>
      </c>
      <c r="AM7" s="94">
        <f>IF(AND($E$3="3rd"),'Class 3rd'!Y6,IF(AND($E$3="4th"),'Class 4th'!Y6,""))</f>
        <v>20</v>
      </c>
      <c r="AN7" s="323">
        <f>IF(AND(AL7="",AM7=""),"",SUM(AL7:AM7))</f>
        <v>50</v>
      </c>
      <c r="AO7" s="95">
        <f>IF(AN7="","",SUM(AK7,AN7))</f>
        <v>100</v>
      </c>
      <c r="AP7" s="95"/>
      <c r="AQ7" s="97"/>
      <c r="AR7" s="97"/>
      <c r="AS7" s="97"/>
      <c r="AT7" s="97"/>
      <c r="AU7" s="55"/>
      <c r="AV7" s="94">
        <f>IF(AND($E$3="3rd"),'Class 3rd'!Z6,IF(AND($E$3="4th"),'Class 4th'!Z6,""))</f>
        <v>10</v>
      </c>
      <c r="AW7" s="94">
        <f>IF(AND($E$3="3rd"),'Class 3rd'!AA6,IF(AND($E$3="4th"),'Class 4th'!AA6,""))</f>
        <v>10</v>
      </c>
      <c r="AX7" s="94">
        <f>IF(AND($E$3="3rd"),'Class 3rd'!AB6,IF(AND($E$3="4th"),'Class 4th'!AB6,""))</f>
        <v>10</v>
      </c>
      <c r="AY7" s="95">
        <f>IF(AND(AV7="",AW7="",AX7=""),"",IF(AND(AV7="NA",AW7="NA",AX7="NA"),"NA",SUM(AV7:AX7)))</f>
        <v>30</v>
      </c>
      <c r="AZ7" s="94">
        <f>IF(AND($E$3="3rd"),'Class 3rd'!AC6,IF(AND($E$3="4th"),'Class 4th'!AC6,""))</f>
        <v>50</v>
      </c>
      <c r="BA7" s="94">
        <f>IF(AND($E$3="3rd"),'Class 3rd'!AD6,IF(AND($E$3="4th"),'Class 4th'!AD6,""))</f>
        <v>20</v>
      </c>
      <c r="BB7" s="328">
        <f>IF(AND(AZ7="",BA7=""),"",IF(AND(BA7="NA",AZ7="NA"),"NA",SUM(AZ7:BA7)))</f>
        <v>70</v>
      </c>
      <c r="BC7" s="95">
        <f>IF(AND(AY7="NA",BB7="NA"),"NA",SUM(AY7,BB7))</f>
        <v>100</v>
      </c>
      <c r="BD7" s="94">
        <f>IF(AND($E$3="3rd"),'Class 3rd'!AE6,IF(AND($E$3="4th"),'Class 4th'!AE6,""))</f>
        <v>60</v>
      </c>
      <c r="BE7" s="94">
        <f>IF(AND($E$3="3rd"),'Class 3rd'!AF6,IF(AND($E$3="4th"),'Class 4th'!AF6,""))</f>
        <v>40</v>
      </c>
      <c r="BF7" s="323">
        <f>IF(AND(BD7="",BE7=""),"",SUM(BD7:BE7))</f>
        <v>100</v>
      </c>
      <c r="BG7" s="95">
        <f>IF(BF7="","",SUM(BC7,BF7))</f>
        <v>200</v>
      </c>
      <c r="BH7" s="95"/>
      <c r="BI7" s="97"/>
      <c r="BJ7" s="97"/>
      <c r="BK7" s="97"/>
      <c r="BL7" s="97"/>
      <c r="BM7" s="55"/>
      <c r="BN7" s="94">
        <f>IF(AND($E$3="3rd"),'Class 3rd'!AG6,IF(AND($E$3="4th"),'Class 4th'!AG6,""))</f>
        <v>10</v>
      </c>
      <c r="BO7" s="94">
        <f>IF(AND($E$3="3rd"),'Class 3rd'!AH6,IF(AND($E$3="4th"),'Class 4th'!AH6,""))</f>
        <v>10</v>
      </c>
      <c r="BP7" s="94">
        <f>IF(AND($E$3="3rd"),'Class 3rd'!AI6,IF(AND($E$3="4th"),'Class 4th'!AI6,""))</f>
        <v>10</v>
      </c>
      <c r="BQ7" s="95">
        <f>IF(AND(BN7="",BO7="",BP7=""),"",IF(AND(BN7="NA",BO7="NA",BP7="NA"),"NA",SUM(BN7:BP7)))</f>
        <v>30</v>
      </c>
      <c r="BR7" s="94">
        <f>IF(AND($E$3="3rd"),'Class 3rd'!AJ6,IF(AND($E$3="4th"),'Class 4th'!AJ6,""))</f>
        <v>50</v>
      </c>
      <c r="BS7" s="94">
        <f>IF(AND($E$3="3rd"),'Class 3rd'!AK6,IF(AND($E$3="4th"),'Class 4th'!AK6,""))</f>
        <v>20</v>
      </c>
      <c r="BT7" s="328">
        <f>IF(AND(BR7="",BS7=""),"",IF(AND(BS7="NA",BR7="NA"),"NA",SUM(BR7:BS7)))</f>
        <v>70</v>
      </c>
      <c r="BU7" s="95">
        <f>IF(AND(BQ7="NA",BT7="NA"),"NA",SUM(BQ7,BT7))</f>
        <v>100</v>
      </c>
      <c r="BV7" s="94">
        <f>IF(AND($E$3="3rd"),'Class 3rd'!AL6,IF(AND($E$3="4th"),'Class 4th'!AL6,""))</f>
        <v>60</v>
      </c>
      <c r="BW7" s="94">
        <f>IF(AND($E$3="3rd"),'Class 3rd'!AM6,IF(AND($E$3="4th"),'Class 4th'!AM6,""))</f>
        <v>40</v>
      </c>
      <c r="BX7" s="323">
        <f>IF(AND(BV7="",BW7=""),"",SUM(BV7:BW7))</f>
        <v>100</v>
      </c>
      <c r="BY7" s="95">
        <f>IF(BX7="","",SUM(BU7,BX7))</f>
        <v>200</v>
      </c>
      <c r="BZ7" s="95"/>
      <c r="CA7" s="97"/>
      <c r="CB7" s="97"/>
      <c r="CC7" s="97"/>
      <c r="CD7" s="97"/>
      <c r="CE7" s="55"/>
      <c r="CF7" s="94">
        <f>IF(AND($E$3="3rd"),'Class 3rd'!AN6,IF(AND($E$3="4th"),'Class 4th'!AN6,""))</f>
        <v>10</v>
      </c>
      <c r="CG7" s="94">
        <f>IF(AND($E$3="3rd"),'Class 3rd'!AO6,IF(AND($E$3="4th"),'Class 4th'!AO6,""))</f>
        <v>10</v>
      </c>
      <c r="CH7" s="94">
        <f>IF(AND($E$3="3rd"),'Class 3rd'!AP6,IF(AND($E$3="4th"),'Class 4th'!AP6,""))</f>
        <v>10</v>
      </c>
      <c r="CI7" s="95">
        <f>IF(AND(CF7="",CG7="",CH7=""),"",IF(AND(CF7="NA",CG7="NA",CH7="NA"),"NA",SUM(CF7:CH7)))</f>
        <v>30</v>
      </c>
      <c r="CJ7" s="94">
        <f>IF(AND($E$3="3rd"),'Class 3rd'!AQ6,IF(AND($E$3="4th"),'Class 4th'!AQ6,""))</f>
        <v>20</v>
      </c>
      <c r="CK7" s="94">
        <f>IF(AND($E$3="3rd"),'Class 3rd'!AR6,IF(AND($E$3="4th"),'Class 4th'!AR6,""))</f>
        <v>50</v>
      </c>
      <c r="CL7" s="328">
        <f>IF(AND(CJ7="",CK7=""),"",IF(AND(CK7="NA",CJ7="NA"),"NA",SUM(CJ7:CK7)))</f>
        <v>70</v>
      </c>
      <c r="CM7" s="95">
        <f>IF(AND(CI7="NA",CL7="NA"),"NA",SUM(CI7,CL7))</f>
        <v>100</v>
      </c>
      <c r="CN7" s="94">
        <f>IF(AND($E$3="3rd"),'Class 3rd'!AS6,IF(AND($E$3="4th"),'Class 4th'!AS6,""))</f>
        <v>40</v>
      </c>
      <c r="CO7" s="94">
        <f>IF(AND($E$3="3rd"),'Class 3rd'!AT6,IF(AND($E$3="4th"),'Class 4th'!AT6,""))</f>
        <v>60</v>
      </c>
      <c r="CP7" s="323">
        <f>IF(AND(CN7="",CO7=""),"",SUM(CN7:CO7))</f>
        <v>100</v>
      </c>
      <c r="CQ7" s="95">
        <f>IF(CP7="","",SUM(CM7,CP7))</f>
        <v>200</v>
      </c>
      <c r="CR7" s="96"/>
      <c r="CS7" s="96"/>
      <c r="CT7" s="96"/>
      <c r="CU7" s="57"/>
      <c r="CV7" s="94">
        <f>IF(AND($E$3="3rd"),'Class 3rd'!AU6,IF(AND($E$3="4th"),'Class 4th'!AU6,""))</f>
        <v>10</v>
      </c>
      <c r="CW7" s="94">
        <f>IF(AND($E$3="3rd"),'Class 3rd'!AV6,IF(AND($E$3="4th"),'Class 4th'!AV6,""))</f>
        <v>10</v>
      </c>
      <c r="CX7" s="94">
        <f>IF(AND($E$3="3rd"),'Class 3rd'!AW6,IF(AND($E$3="4th"),'Class 4th'!AW6,""))</f>
        <v>10</v>
      </c>
      <c r="CY7" s="95">
        <f>IF(AND(CV7="",CW7="",CX7=""),"",IF(AND(CV7="NA",CW7="NA",CX7="NA"),"NA",SUM(CV7:CX7)))</f>
        <v>30</v>
      </c>
      <c r="CZ7" s="94">
        <f>IF(AND($E$3="3rd"),'Class 3rd'!AX6,IF(AND($E$3="4th"),'Class 4th'!AX6,""))</f>
        <v>50</v>
      </c>
      <c r="DA7" s="94">
        <f>IF(AND($E$3="3rd"),'Class 3rd'!AY6,IF(AND($E$3="4th"),'Class 4th'!AY6,""))</f>
        <v>20</v>
      </c>
      <c r="DB7" s="328">
        <f>IF(AND(CZ7="",DA7=""),"",IF(AND(DA7="NA",CZ7="NA"),"NA",SUM(CZ7:DA7)))</f>
        <v>70</v>
      </c>
      <c r="DC7" s="95">
        <f>IF(AND(CY7="NA",DB7="NA"),"NA",SUM(CY7,DB7))</f>
        <v>100</v>
      </c>
      <c r="DD7" s="94">
        <f>IF(AND($E$3="3rd"),'Class 3rd'!AZ6,IF(AND($E$3="4th"),'Class 4th'!AZ6,""))</f>
        <v>60</v>
      </c>
      <c r="DE7" s="94">
        <f>IF(AND($E$3="3rd"),'Class 3rd'!BA6,IF(AND($E$3="4th"),'Class 4th'!BA6,""))</f>
        <v>40</v>
      </c>
      <c r="DF7" s="323">
        <f>IF(AND(DD7="",DE7=""),"",SUM(DD7:DE7))</f>
        <v>100</v>
      </c>
      <c r="DG7" s="95">
        <f>IF(DF7="","",SUM(DC7,DF7))</f>
        <v>200</v>
      </c>
      <c r="DH7" s="96"/>
      <c r="DI7" s="96"/>
      <c r="DJ7" s="96"/>
      <c r="DK7" s="57"/>
      <c r="DL7" s="59">
        <f>IF(AND($E$3="3rd"),'Class 3rd'!BB6,IF(AND($E$3="4th"),'Class 4th'!BB6,""))</f>
        <v>20</v>
      </c>
      <c r="DM7" s="59">
        <f>IF(AND($E$3="3rd"),'Class 3rd'!BC6,IF(AND($E$3="4th"),'Class 4th'!BC6,""))</f>
        <v>20</v>
      </c>
      <c r="DN7" s="59">
        <f>IF(AND($E$3="3rd"),'Class 3rd'!BD6,IF(AND($E$3="4th"),'Class 4th'!BD6,""))</f>
        <v>20</v>
      </c>
      <c r="DO7" s="59">
        <f>IF(AND($E$3="3rd"),'Class 3rd'!BE6,IF(AND($E$3="4th"),'Class 4th'!BE6,""))</f>
        <v>20</v>
      </c>
      <c r="DP7" s="59">
        <f>IF(AND($E$3="3rd"),'Class 3rd'!BF6,IF(AND($E$3="4th"),'Class 4th'!BF6,""))</f>
        <v>20</v>
      </c>
      <c r="DQ7" s="96">
        <f>IF(AND(DL7="",DM7="",DN7="",DO7="",DP7=""),"",SUM(DL7:DP7))</f>
        <v>100</v>
      </c>
      <c r="DR7" s="96"/>
      <c r="DS7" s="96"/>
      <c r="DT7" s="96"/>
      <c r="DU7" s="57"/>
      <c r="DV7" s="59">
        <f>IF(AND($E$3="3rd"),'Class 3rd'!BG6,IF(AND($E$3="4th"),'Class 4th'!BG6,""))</f>
        <v>20</v>
      </c>
      <c r="DW7" s="59">
        <f>IF(AND($E$3="3rd"),'Class 3rd'!BH6,IF(AND($E$3="4th"),'Class 4th'!BH6,""))</f>
        <v>20</v>
      </c>
      <c r="DX7" s="59">
        <f>IF(AND($E$3="3rd"),'Class 3rd'!BI6,IF(AND($E$3="4th"),'Class 4th'!BI6,""))</f>
        <v>20</v>
      </c>
      <c r="DY7" s="59">
        <f>IF(AND($E$3="3rd"),'Class 3rd'!BJ6,IF(AND($E$3="4th"),'Class 4th'!BJ6,""))</f>
        <v>20</v>
      </c>
      <c r="DZ7" s="59">
        <f>IF(AND($E$3="3rd"),'Class 3rd'!BK6,IF(AND($E$3="4th"),'Class 4th'!BK6,""))</f>
        <v>20</v>
      </c>
      <c r="EA7" s="96">
        <f>IF(AND(DV7="",DW7="",DX7="",DY7="",DZ7=""),"",SUM(DV7:DZ7))</f>
        <v>100</v>
      </c>
      <c r="EB7" s="96"/>
      <c r="EC7" s="96"/>
      <c r="ED7" s="96"/>
      <c r="EE7" s="57"/>
      <c r="EF7" s="59">
        <f>IF(AND($E$3="3rd"),'Class 3rd'!BL6,IF(AND($E$3="4th"),'Class 4th'!BL6,""))</f>
        <v>20</v>
      </c>
      <c r="EG7" s="59">
        <f>IF(AND($E$3="3rd"),'Class 3rd'!BM6,IF(AND($E$3="4th"),'Class 4th'!BM6,""))</f>
        <v>20</v>
      </c>
      <c r="EH7" s="59">
        <f>IF(AND($E$3="3rd"),'Class 3rd'!BN6,IF(AND($E$3="4th"),'Class 4th'!BN6,""))</f>
        <v>20</v>
      </c>
      <c r="EI7" s="59">
        <f>IF(AND($E$3="3rd"),'Class 3rd'!BO6,IF(AND($E$3="4th"),'Class 4th'!BO6,""))</f>
        <v>20</v>
      </c>
      <c r="EJ7" s="59">
        <f>IF(AND($E$3="3rd"),'Class 3rd'!BP6,IF(AND($E$3="4th"),'Class 4th'!BP6,""))</f>
        <v>20</v>
      </c>
      <c r="EK7" s="96">
        <f>IF(AND(EF7="",EG7="",EH7="",EI7="",EJ7=""),"",SUM(EF7:EJ7))</f>
        <v>100</v>
      </c>
      <c r="EL7" s="96"/>
      <c r="EM7" s="96"/>
      <c r="EN7" s="96"/>
      <c r="EO7" s="57"/>
      <c r="EP7" s="56">
        <f>IF(E3="","",SUM(W7,AO7,BG7,BY7))</f>
        <v>700</v>
      </c>
      <c r="EQ7" s="753"/>
      <c r="ER7" s="750"/>
      <c r="ES7" s="749"/>
      <c r="ET7" s="744">
        <v>0</v>
      </c>
      <c r="EU7" s="58">
        <f>IF(AND($E$3="3rd"),'Class 3rd'!BQ6,IF(AND($E$3="4th"),'Class 4th'!AX6,""))</f>
        <v>350</v>
      </c>
      <c r="EV7" s="755"/>
      <c r="EW7" s="758"/>
      <c r="EX7" s="740"/>
    </row>
    <row r="8" spans="1:161" ht="18.95" customHeight="1">
      <c r="A8" s="53">
        <v>1</v>
      </c>
      <c r="B8" s="244">
        <f>IF(OR(FE8=0,FE8=""),"",IF(AND($E$3="3rd"),'Class 3rd'!I7,IF(AND($E$3="4th"),'Class 4th'!I7,"")))</f>
        <v>301</v>
      </c>
      <c r="C8" s="54">
        <f>IF(OR($B8=0,$B8=""),"",IF(AND($E$3="3rd"),'Class 3rd'!B7,IF(AND($E$3="4th"),'Class 4th'!B7,"")))</f>
        <v>3</v>
      </c>
      <c r="D8" s="54" t="str">
        <f>IF(OR($B8=0,$B8=""),"",IF(AND($E$3="3rd"),'Class 3rd'!C7,IF(AND($E$3="4th"),'Class 4th'!C7,"")))</f>
        <v>A</v>
      </c>
      <c r="E8" s="330" t="str">
        <f>IF(OR($B8=0,$B8=""),"",IF(AND($E$3="3rd"),'Class 3rd'!E7,IF(AND($E$3="4th"),'Class 4th'!E7,"")))</f>
        <v>28-10-2014</v>
      </c>
      <c r="F8" s="243">
        <f>IF(OR($B8=0,$B8=""),"",IF(AND($E$3="3rd"),'Class 3rd'!D7,IF(AND($E$3="4th"),'Class 4th'!D7,"")))</f>
        <v>936</v>
      </c>
      <c r="G8" s="335" t="str">
        <f>IF(OR($B8=0,$B8=""),"",IF(AND($E$3="3rd"),'Class 3rd'!F7,IF(AND($E$3="4th"),'Class 4th'!F7,"")))</f>
        <v>AAKIFA BANO</v>
      </c>
      <c r="H8" s="335" t="str">
        <f>IF(OR($B8=0,$B8=""),"",IF(AND($E$3="3rd"),'Class 3rd'!G7,IF(AND($E$3="4th"),'Class 4th'!G7,"")))</f>
        <v>SHABBIR MOHAMMAD</v>
      </c>
      <c r="I8" s="335" t="str">
        <f>IF(OR($B8=0,$B8=""),"",IF(AND($E$3="3rd"),'Class 3rd'!H7,IF(AND($E$3="4th"),'Class 4th'!H7,"")))</f>
        <v>HEENA KOUSER</v>
      </c>
      <c r="J8" s="217" t="str">
        <f>IF(OR($B8=0,$B8=""),"",IF(AND($E$3="3rd"),'Class 3rd'!J7,IF(AND($E$3="4th"),'Class 4th'!J7,"")))</f>
        <v>F</v>
      </c>
      <c r="K8" s="217" t="str">
        <f>IF(OR($B8=0,$B8=""),"",IF(AND($E$3="3rd"),'Class 3rd'!K7,IF(AND($E$3="4th"),'Class 4th'!K7,"")))</f>
        <v>OBC</v>
      </c>
      <c r="L8" s="99">
        <f>IF(OR($B8=0,$B8=""),"",IF(AND($E$3="3rd"),'Class 3rd'!L7,IF(AND($E$3="4th"),'Class 4th'!L7,"")))</f>
        <v>10</v>
      </c>
      <c r="M8" s="99">
        <f>IF(OR($B8=0,$B8=""),"",IF(AND($E$3="3rd"),'Class 3rd'!M7,IF(AND($E$3="4th"),'Class 4th'!M7,"")))</f>
        <v>8</v>
      </c>
      <c r="N8" s="99">
        <f>IF(OR($B8=0,$B8=""),"",IF(AND($E$3="3rd"),'Class 3rd'!N7,IF(AND($E$3="4th"),'Class 4th'!N7,"")))</f>
        <v>10</v>
      </c>
      <c r="O8" s="48">
        <f>IF(AND(L8="",M8="",N8=""),"",IF(AND(L8="NA",M8="NA",N8="NA"),"NA",IF(AND(L8="AB",M8="AB",N8="AB"),"AB",SUM(L8:N8))))</f>
        <v>28</v>
      </c>
      <c r="P8" s="99">
        <f>IF(OR($B8=0,$B8=""),"",IF(AND($E$3="3rd"),'Class 3rd'!O7,IF(AND($E$3="4th"),'Class 4th'!O7,"")))</f>
        <v>45</v>
      </c>
      <c r="Q8" s="99">
        <f>IF(OR($B8=0,$B8=""),"",IF(AND($E$3="3rd"),'Class 3rd'!P7,IF(AND($E$3="4th"),'Class 4th'!P7,"")))</f>
        <v>19</v>
      </c>
      <c r="R8" s="51">
        <f>IF(AND(P8="",Q8=""),"",IF(AND(P8="NA",Q8="NA"),"NA",IF(AND(P8="AB",Q8="AB"),"AB",SUM(P8:Q8))))</f>
        <v>64</v>
      </c>
      <c r="S8" s="48">
        <f>IF(AND(O8="NA",R8="NA"),"NA",IF(AND(O8="AB",R8="AB"),"AB",SUM(O8,R8)))</f>
        <v>92</v>
      </c>
      <c r="T8" s="99">
        <f>IF(OR($B8=0,$B8=""),"",IF(AND($E$3="3rd"),'Class 3rd'!Q7,IF(AND($E$3="4th"),'Class 4th'!Q7,"")))</f>
        <v>55</v>
      </c>
      <c r="U8" s="99">
        <f>IF(OR($B8=0,$B8=""),"",IF(AND($E$3="3rd"),'Class 3rd'!R7,IF(AND($E$3="4th"),'Class 4th'!R7,"")))</f>
        <v>37</v>
      </c>
      <c r="V8" s="52">
        <f>IF(AND(T8="",U8=""),"",IF(AND(T8="AB",U8="AB"),"AB",SUM(T8:U8)))</f>
        <v>92</v>
      </c>
      <c r="W8" s="48">
        <f>IF(V8="","",IF(AND(S8="AB",V8="AB"),"AB",SUM(S8,V8)))</f>
        <v>184</v>
      </c>
      <c r="X8" s="83">
        <f>COUNTIF(L8:N8,"NA")*10+(COUNTIF(L8:N8,"ML")*10)+(COUNTIF(P8,"ML")*$P$7)+(COUNTIF(Q8,"ML")*$Q$7)+(COUNTIF(T8,"ML")*$T$7)+(COUNTIF(U8,"ML")*$U$7)</f>
        <v>0</v>
      </c>
      <c r="Y8" s="83">
        <f>IF(OR($B8="NSO",$B8=0,$B8=""),"",IF(AND(L8="",M8="",N8="",P8="",T8=""),"",IF(AND(M8="",N8="",L8=""),$O$7-X8,IF(AND(P8="",Q8=""),$R$7-X8,IF(AND(T8="",U8=""),$V$7-X8,$W$7-X8)))))</f>
        <v>200</v>
      </c>
      <c r="Z8" s="83" t="str">
        <f>IF(AND(OR(L8="ab",L8="ml"),OR(M8="ab",M8="ml"),OR(P8="ab",P8="ml")),"AB",IF(AND(OR(L8="ab",L8="ml"),OR(P8="ab",P8="ml"),OR(T8="ab",T8="ml")),"AB",IF(AND(OR(M8="ab",M8="ml"),OR(N8="ab",N8="ml"),OR(P8="ab",P8="ml")),"AB",IF(AND(OR(M8="ab",M8="ml"),OR(N8="ab",N8="ml"),OR(T8="ab",T8="ml")),"AB",""))))</f>
        <v/>
      </c>
      <c r="AA8" s="83" t="str">
        <f>IF(OR(B8="NSO",B8="",T8=""),"",IF(OR(Z8="AB",T8="ab"),"AB",IF(T8="ML","RE",IF(AND(W8&gt;=36%*Y8,T8&gt;=20%*$T$7),"P",IF(AND(W8&gt;=34%*Y8,T8&gt;=20%*$T$7),"G2",IF(AND(W8&gt;=31%*Y8,T8&gt;=20%*$T$7),"G1",IF(AND(W8&gt;=25%*Y8,T8&gt;=20%*$T$7),"S","F")))))))</f>
        <v>P</v>
      </c>
      <c r="AB8" s="419" t="str">
        <f>IF(OR(AA8="",AA8=0,AA8="S",AA8="RE",AA8="F",AA8="AB"),"",IF(W8&gt;=60%*Y8,"I",IF(W8&gt;=48%*Y8,"II",IF(W8&gt;=36%*Y8,"III",""))))</f>
        <v>I</v>
      </c>
      <c r="AC8" s="87" t="str">
        <f>IF(W8="","",IF(OR(AA8="",AA8=0,AA8="RE",AA8="AB"),"",IF(W8&gt;85%*Y8,"A",IF(W8&gt;70%*Y8,"B",IF(W8&gt;50%*Y8,"C",IF(W8&gt;30%*Y8,"D","E"))))))</f>
        <v>A</v>
      </c>
      <c r="AD8" s="99">
        <f>IF(OR($B8=0,$B8=""),"",IF(AND($E$3="3rd"),'Class 3rd'!S7,IF(AND($E$3="4th"),'Class 4th'!S7,"")))</f>
        <v>5</v>
      </c>
      <c r="AE8" s="99">
        <f>IF(OR($B8=0,$B8=""),"",IF(AND($E$3="3rd"),'Class 3rd'!T7,IF(AND($E$3="4th"),'Class 4th'!T7,"")))</f>
        <v>4</v>
      </c>
      <c r="AF8" s="99">
        <f>IF(OR($B8=0,$B8=""),"",IF(AND($E$3="3rd"),'Class 3rd'!U7,IF(AND($E$3="4th"),'Class 4th'!U7,"")))</f>
        <v>5</v>
      </c>
      <c r="AG8" s="48">
        <f>IF(AND(AD8="",AE8="",AF8=""),"",IF(AND(AD8="NA",AE8="NA",AF8="NA"),"NA",IF(AND(AD8="AB",AE8="AB",AF8="AB"),"AB",SUM(AD8:AF8))))</f>
        <v>14</v>
      </c>
      <c r="AH8" s="99">
        <f>IF(OR($B8=0,$B8=""),"",IF(AND($E$3="3rd"),'Class 3rd'!V7,IF(AND($E$3="4th"),'Class 4th'!V7,"")))</f>
        <v>14</v>
      </c>
      <c r="AI8" s="99">
        <f>IF(OR($B8=0,$B8=""),"",IF(AND($E$3="3rd"),'Class 3rd'!W7,IF(AND($E$3="4th"),'Class 4th'!W7,"")))</f>
        <v>9</v>
      </c>
      <c r="AJ8" s="51">
        <f>IF(AND(AH8="",AI8=""),"",IF(AND(AH8="NA",AI8="NA"),"NA",IF(AND(AH8="AB",AI8="AB"),"AB",SUM(AH8:AI8))))</f>
        <v>23</v>
      </c>
      <c r="AK8" s="48">
        <f>IF(AND(AG8="NA",AJ8="NA"),"NA",IF(AND(AG8="AB",AJ8="AB"),"AB",SUM(AG8,AJ8)))</f>
        <v>37</v>
      </c>
      <c r="AL8" s="99">
        <f>IF(OR($B8=0,$B8=""),"",IF(AND($E$3="3rd"),'Class 3rd'!X7,IF(AND($E$3="4th"),'Class 4th'!X7,"")))</f>
        <v>24</v>
      </c>
      <c r="AM8" s="99">
        <f>IF(OR($B8=0,$B8=""),"",IF(AND($E$3="3rd"),'Class 3rd'!Y7,IF(AND($E$3="4th"),'Class 4th'!Y7,"")))</f>
        <v>18</v>
      </c>
      <c r="AN8" s="52">
        <f>IF(AND(AL8="",AM8=""),"",IF(AND(AL8="AB",AM8="AB"),"AB",SUM(AL8:AM8)))</f>
        <v>42</v>
      </c>
      <c r="AO8" s="48">
        <f>IF(AN8="","",IF(AND(AK8="AB",AN8="AB"),"AB",SUM(AK8,AN8)))</f>
        <v>79</v>
      </c>
      <c r="AP8" s="83">
        <f>COUNTIF(AD8:AF8,"NA")*5+(COUNTIF(AD8:AF8,"ML")*5)+(COUNTIF(AH8,"ML")*$AH$7)+(COUNTIF(AI8,"ML")*$AI$7)+(COUNTIF(AL8,"ML")*$AL$7)+(COUNTIF(AM8,"ML")*$AM$7)</f>
        <v>0</v>
      </c>
      <c r="AQ8" s="83">
        <f>IF(OR($B8="NSO",$B8=0,$B8=""),"",IF(AND(AD8="",AE8="",AF8="",AH8="",AL8=""),"",IF(AND(AE8="",AF8="",AD8=""),$AG$7-AP8,IF(AND(AH8="",AI8=""),$AJ$7-AP8,IF(AND(AL8="",AM8=""),$AN$7-AP8,$AO$7-AP8)))))</f>
        <v>100</v>
      </c>
      <c r="AR8" s="83" t="str">
        <f>IF(AND(OR(AD8="ab",AD8="ml"),OR(AE8="ab",AE8="ml"),OR(AH8="ab",AH8="ml")),"AB",IF(AND(OR(AD8="ab",AD8="ml"),OR(AH8="ab",AH8="ml"),OR(AL8="ab",AL8="ml")),"AB",IF(AND(OR(AE8="ab",AE8="ml"),OR(AF8="ab",AF8="ml"),OR(AH8="ab",AH8="ml")),"AB",IF(AND(OR(AE8="ab",AE8="ml"),OR(AF8="ab",AF8="ml"),OR(AL8="ab",AL8="ml")),"AB",""))))</f>
        <v/>
      </c>
      <c r="AS8" s="83" t="str">
        <f>IF(OR(B8="NSO",B8="",AL8=""),"",IF(OR(AR8="AB",AL8="ab"),"AB",IF(AL8="ML","RE",IF(AND(AO8&gt;=36%*AQ8,AL8&gt;=$AL$7*20%),"P",IF(AND(AO8&gt;=34%*AQ8,AL8&gt;=$AL$7*20%),"G2",IF(AND(AO8&gt;=31%*AQ8,AL8&gt;=$AL$7*20%),"G1",IF(AND(AO8&gt;=25%*AQ8,AL8&gt;=$AL$7*20%),"S","F")))))))</f>
        <v>P</v>
      </c>
      <c r="AT8" s="419" t="str">
        <f>IF(OR(AS8="",AS8=0,AS8="S",AS8="RE",AS8="F",AS8="AB"),"",IF(AO8&gt;=60%*AQ8,"I",IF(AO8&gt;=48%*AQ8,"II",IF(AO8&gt;=36%*AQ8,"III",""))))</f>
        <v>I</v>
      </c>
      <c r="AU8" s="87" t="str">
        <f>IF(AO8="","",IF(OR(AS8="",AS8=0,AS8="RE",AS8="AB"),"",IF(AO8&gt;85%*AQ8,"A",IF(AO8&gt;70%*AQ8,"B",IF(AO8&gt;50%*AQ8,"C",IF(AO8&gt;30%*AQ8,"D","E"))))))</f>
        <v>B</v>
      </c>
      <c r="AV8" s="99">
        <f>IF(OR($B8=0,$B8=""),"",IF(AND($E$3="3rd"),'Class 3rd'!Z7,IF(AND($E$3="4th"),'Class 4th'!Z7,"")))</f>
        <v>10</v>
      </c>
      <c r="AW8" s="99">
        <f>IF(OR($B8=0,$B8=""),"",IF(AND($E$3="3rd"),'Class 3rd'!AA7,IF(AND($E$3="4th"),'Class 4th'!AA7,"")))</f>
        <v>9</v>
      </c>
      <c r="AX8" s="99">
        <f>IF(OR($B8=0,$B8=""),"",IF(AND($E$3="3rd"),'Class 3rd'!AB7,IF(AND($E$3="4th"),'Class 4th'!AB7,"")))</f>
        <v>8</v>
      </c>
      <c r="AY8" s="48">
        <f>IF(AND(AV8="",AW8="",AX8=""),"",IF(AND(AV8="NA",AW8="NA",AX8="NA"),"NA",IF(AND(AV8="AB",AW8="AB",AX8="AB"),"AB",SUM(AV8:AX8))))</f>
        <v>27</v>
      </c>
      <c r="AZ8" s="99">
        <f>IF(OR($B8=0,$B8=""),"",IF(AND($E$3="3rd"),'Class 3rd'!AC7,IF(AND($E$3="4th"),'Class 4th'!AC7,"")))</f>
        <v>29</v>
      </c>
      <c r="BA8" s="99">
        <f>IF(OR($B8=0,$B8=""),"",IF(AND($E$3="3rd"),'Class 3rd'!AD7,IF(AND($E$3="4th"),'Class 4th'!AD7,"")))</f>
        <v>15</v>
      </c>
      <c r="BB8" s="51">
        <f>IF(AND(AZ8="",BA8=""),"",IF(AND(AZ8="NA",BA8="NA"),"NA",IF(AND(AZ8="AB",BA8="AB"),"AB",SUM(AZ8:BA8))))</f>
        <v>44</v>
      </c>
      <c r="BC8" s="48">
        <f>IF(AND(AY8="NA",BB8="NA"),"NA",IF(AND(AY8="AB",BB8="AB"),"AB",SUM(AY8,BB8)))</f>
        <v>71</v>
      </c>
      <c r="BD8" s="99">
        <f>IF(OR($B8=0,$B8=""),"",IF(AND($E$3="3rd"),'Class 3rd'!AE7,IF(AND($E$3="4th"),'Class 4th'!AE7,"")))</f>
        <v>45</v>
      </c>
      <c r="BE8" s="99">
        <f>IF(OR($B8=0,$B8=""),"",IF(AND($E$3="3rd"),'Class 3rd'!AF7,IF(AND($E$3="4th"),'Class 4th'!AF7,"")))</f>
        <v>37</v>
      </c>
      <c r="BF8" s="52">
        <f>IF(AND(BD8="",BE8=""),"",IF(AND(BD8="AB",BE8="AB"),"AB",SUM(BD8:BE8)))</f>
        <v>82</v>
      </c>
      <c r="BG8" s="48">
        <f>IF(BF8="","",IF(AND(BC8="AB",BF8="AB"),"AB",SUM(BC8,BF8)))</f>
        <v>153</v>
      </c>
      <c r="BH8" s="83">
        <f>COUNTIF(AV8:AX8,"NA")*10+(COUNTIF(AV8:AX8,"ML")*10)+(COUNTIF(AZ8,"ML")*$AZ$7)+(COUNTIF(BA8,"ML")*$BA$7)+(COUNTIF(BD8,"ML")*$BD$7)+(COUNTIF(BE8,"ML")*$BE$7)</f>
        <v>0</v>
      </c>
      <c r="BI8" s="83">
        <f>IF(OR($B8="NSO",$B8=0,$B8=""),"",IF(AND(AV8="",AW8="",AX8="",AZ8="",BD8=""),"",IF(AND(AW8="",AX8="",AV8=""),$AY$7-BH8,IF(AND(AZ8="",BA8=""),$BB$7-BH8,IF(AND(BD8="",BE8=""),$BF$7-BH8,$BG$7-BH8)))))</f>
        <v>200</v>
      </c>
      <c r="BJ8" s="83" t="str">
        <f>IF(AND(OR(AV8="ab",AV8="ml"),OR(AW8="ab",AW8="ml"),OR(AZ8="ab",AZ8="ml")),"AB",IF(AND(OR(AV8="ab",AV8="ml"),OR(AZ8="ab",AZ8="ml"),OR(BD8="ab",BD8="ml")),"AB",IF(AND(OR(AW8="ab",AW8="ml"),OR(AX8="ab",AX8="ml"),OR(AZ8="ab",AZ8="ml")),"AB",IF(AND(OR(AW8="ab",AW8="ml"),OR(AX8="ab",AX8="ml"),OR(BD8="ab",BD8="ml")),"AB",""))))</f>
        <v/>
      </c>
      <c r="BK8" s="83" t="str">
        <f>IF(OR(B8="NSO",B8="",BD8=""),"",IF(OR(BJ8="AB",BD8="ab"),"AB",IF(BD8="ML","RE",IF(AND(BG8&gt;=36%*BI8,BD8&gt;=$BD$7*20%),"P",IF(AND(BG8&gt;=34%*BI8,BD8&gt;=$BD$7*20%),"G2",IF(AND(BG8&gt;=31%*BI8,BD8&gt;=$BD$7*20%),"G1",IF(AND(BG8&gt;=25%*BI8,BD8&gt;=$BD$7*20%),"S","F")))))))</f>
        <v>P</v>
      </c>
      <c r="BL8" s="419" t="str">
        <f>IF(OR(BK8="",BK8=0,BK8="S",BK8="RE",BK8="F",BK8="AB"),"",IF(BG8&gt;=60%*BI8,"I",IF(BG8&gt;=48%*BI8,"II",IF(BG8&gt;=36%*BI8,"III",""))))</f>
        <v>I</v>
      </c>
      <c r="BM8" s="87" t="str">
        <f>IF(BG8="","",IF(OR(BK8="",BK8=0,BK8="RE",BK8="AB"),"",IF(BG8&gt;85%*BI8,"A",IF(BG8&gt;70%*BI8,"B",IF(BG8&gt;50%*BI8,"C",IF(BG8&gt;30%*BI8,"D","E"))))))</f>
        <v>B</v>
      </c>
      <c r="BN8" s="99">
        <f>IF(OR($B8=0,$B8=""),"",IF(AND($E$3="3rd"),'Class 3rd'!AG7,IF(AND($E$3="4th"),'Class 4th'!AG7,"")))</f>
        <v>10</v>
      </c>
      <c r="BO8" s="99">
        <f>IF(OR($B8=0,$B8=""),"",IF(AND($E$3="3rd"),'Class 3rd'!AH7,IF(AND($E$3="4th"),'Class 4th'!AH7,"")))</f>
        <v>10</v>
      </c>
      <c r="BP8" s="99">
        <f>IF(OR($B8=0,$B8=""),"",IF(AND($E$3="3rd"),'Class 3rd'!AI7,IF(AND($E$3="4th"),'Class 4th'!AI7,"")))</f>
        <v>9</v>
      </c>
      <c r="BQ8" s="48">
        <f>IF(AND(BN8="",BO8="",BP8=""),"",IF(AND(BN8="NA",BO8="NA",BP8="NA"),"NA",IF(AND(BN8="AB",BO8="AB",BP8="AB"),"AB",SUM(BN8:BP8))))</f>
        <v>29</v>
      </c>
      <c r="BR8" s="99">
        <f>IF(OR($B8=0,$B8=""),"",IF(AND($E$3="3rd"),'Class 3rd'!AJ7,IF(AND($E$3="4th"),'Class 4th'!AJ7,"")))</f>
        <v>36</v>
      </c>
      <c r="BS8" s="99">
        <f>IF(OR($B8=0,$B8=""),"",IF(AND($E$3="3rd"),'Class 3rd'!AK7,IF(AND($E$3="4th"),'Class 4th'!AK7,"")))</f>
        <v>18</v>
      </c>
      <c r="BT8" s="51">
        <f>IF(AND(BR8="",BS8=""),"",IF(AND(BR8="NA",BS8="NA"),"NA",IF(AND(BR8="AB",BS8="AB"),"AB",SUM(BR8:BS8))))</f>
        <v>54</v>
      </c>
      <c r="BU8" s="48">
        <f>IF(AND(BQ8="NA",BT8="NA"),"NA",IF(AND(BQ8="AB",BT8="AB"),"AB",SUM(BQ8,BT8)))</f>
        <v>83</v>
      </c>
      <c r="BV8" s="99">
        <f>IF(OR($B8=0,$B8=""),"",IF(AND($E$3="3rd"),'Class 3rd'!AL7,IF(AND($E$3="4th"),'Class 4th'!AL7,"")))</f>
        <v>47</v>
      </c>
      <c r="BW8" s="99">
        <f>IF(OR($B8=0,$B8=""),"",IF(AND($E$3="3rd"),'Class 3rd'!AM7,IF(AND($E$3="4th"),'Class 4th'!AM7,"")))</f>
        <v>37</v>
      </c>
      <c r="BX8" s="52">
        <f>IF(AND(BV8="",BW8=""),"",IF(AND(BV8="AB",BW8="AB"),"AB",SUM(BV8:BW8)))</f>
        <v>84</v>
      </c>
      <c r="BY8" s="48">
        <f>IF(BX8="","",IF(AND(BU8="AB",BX8="AB"),"AB",SUM(BU8,BX8)))</f>
        <v>167</v>
      </c>
      <c r="BZ8" s="83">
        <f>COUNTIF(BN8:BP8,"NA")*10+(COUNTIF(BN8:BP8,"ML")*10)+(COUNTIF(BR8,"ML")*$BR$7)+(COUNTIF(BS8,"ML")*$BS$7)+(COUNTIF(BV8,"ML")*$BV$7)+(COUNTIF(BW8,"ML")*$BW$7)</f>
        <v>0</v>
      </c>
      <c r="CA8" s="83">
        <f>IF(OR($B8="NSO",$B8=0,$B8=""),"",IF(AND(BN8="",BO8="",BP8="",BR8="",BV8=""),"",IF(AND(BO8="",BP8="",BN8=""),$BQ$7-BZ8,IF(AND(BR8="",BS8=""),$BT$7-BZ8,IF(AND(BV8="",BW8=""),$BX$7-BZ8,$BY$7-BZ8)))))</f>
        <v>200</v>
      </c>
      <c r="CB8" s="83" t="str">
        <f>IF(AND(OR(BN8="ab",BN8="ml"),OR(BO8="ab",BO8="ml"),OR(BR8="ab",BR8="ml")),"AB",IF(AND(OR(BN8="ab",BN8="ml"),OR(BR8="ab",BR8="ml"),OR(BV8="ab",BV8="ml")),"AB",IF(AND(OR(BO8="ab",BO8="ml"),OR(BP8="ab",BP8="ml"),OR(BR8="ab",BR8="ml")),"AB",IF(AND(OR(BO8="ab",BO8="ml"),OR(BP8="ab",BP8="ml"),OR(BV8="ab",BV8="ml")),"AB",""))))</f>
        <v/>
      </c>
      <c r="CC8" s="83" t="str">
        <f>IF(OR(B8="NSO",B8="",BV8=""),"",IF(OR(CB8="AB",BV8="ab"),"AB",IF(BV8="ML","RE",IF(AND(BY8&gt;=36%*CA8,BV8&gt;=$BV$7*20%),"P",IF(AND(BY8&gt;=34%*CA8,BV8&gt;=$BV$7*20%),"G2",IF(AND(BY8&gt;=31%*CA8,BV8&gt;=$BV$7*20%),"G1",IF(AND(BY8&gt;=25%*CA8,BV8&gt;=$BV$7*20%),"S","F")))))))</f>
        <v>P</v>
      </c>
      <c r="CD8" s="419" t="str">
        <f>IF(OR(CC8="",CC8=0,CC8="S",CC8="RE",CC8="F",CC8="AB"),"",IF(BY8&gt;=60%*CA8,"I",IF(BY8&gt;=48%*CA8,"II",IF(BY8&gt;=36%*CA8,"III",""))))</f>
        <v>I</v>
      </c>
      <c r="CE8" s="87" t="str">
        <f>IF(BY8="","",IF(OR(CC8="",CC8=0,CC8="RE",CC8="AB"),"",IF(BY8&gt;85%*CA8,"A",IF(BY8&gt;70%*CA8,"B",IF(BY8&gt;50%*CA8,"C",IF(BY8&gt;30%*CA8,"D","E"))))))</f>
        <v>B</v>
      </c>
      <c r="CF8" s="99">
        <f>IF(OR($B8=0,$B8=""),"",IF(AND($E$3="3rd"),'Class 3rd'!AN7,IF(AND($E$3="4th"),'Class 4th'!AN7,"")))</f>
        <v>9</v>
      </c>
      <c r="CG8" s="99">
        <f>IF(OR($B8=0,$B8=""),"",IF(AND($E$3="3rd"),'Class 3rd'!AO7,IF(AND($E$3="4th"),'Class 4th'!AO7,"")))</f>
        <v>8</v>
      </c>
      <c r="CH8" s="99">
        <f>IF(OR($B8=0,$B8=""),"",IF(AND($E$3="3rd"),'Class 3rd'!AP7,IF(AND($E$3="4th"),'Class 4th'!AP7,"")))</f>
        <v>10</v>
      </c>
      <c r="CI8" s="48">
        <f>IF(AND(CF8="",CG8="",CH8=""),"",IF(AND(CF8="NA",CG8="NA",CH8="NA"),"NA",IF(AND(CF8="AB",CG8="AB",CH8="AB"),"AB",SUM(CF8:CH8))))</f>
        <v>27</v>
      </c>
      <c r="CJ8" s="99">
        <f>IF(OR($B8=0,$B8=""),"",IF(AND($E$3="3rd"),'Class 3rd'!AQ7,IF(AND($E$3="4th"),'Class 4th'!AQ7,"")))</f>
        <v>20</v>
      </c>
      <c r="CK8" s="99">
        <f>IF(OR($B8=0,$B8=""),"",IF(AND($E$3="3rd"),'Class 3rd'!AR7,IF(AND($E$3="4th"),'Class 4th'!AR7,"")))</f>
        <v>45</v>
      </c>
      <c r="CL8" s="51">
        <f>IF(AND(CJ8="",CK8=""),"",IF(AND(CJ8="NA",CK8="NA"),"NA",IF(AND(CJ8="AB",CK8="AB"),"AB",SUM(CJ8:CK8))))</f>
        <v>65</v>
      </c>
      <c r="CM8" s="48">
        <f>IF(AND(CI8="NA",CL8="NA"),"NA",IF(AND(CI8="AB",CL8="AB"),"AB",SUM(CI8,CL8)))</f>
        <v>92</v>
      </c>
      <c r="CN8" s="99">
        <f>IF(OR($B8=0,$B8=""),"",IF(AND($E$3="3rd"),'Class 3rd'!AS7,IF(AND($E$3="4th"),'Class 4th'!AS7,"")))</f>
        <v>36</v>
      </c>
      <c r="CO8" s="99">
        <f>IF(OR($B8=0,$B8=""),"",IF(AND($E$3="3rd"),'Class 3rd'!AT7,IF(AND($E$3="4th"),'Class 4th'!AT7,"")))</f>
        <v>48</v>
      </c>
      <c r="CP8" s="52">
        <f>IF(AND(CN8="",CO8=""),"",IF(AND(CN8="AB",CO8="AB"),"AB",SUM(CN8:CO8)))</f>
        <v>84</v>
      </c>
      <c r="CQ8" s="48">
        <f>IF(CP8="","",IF(AND(CM8="AB",CP8="AB"),"AB",SUM(CM8,CP8)))</f>
        <v>176</v>
      </c>
      <c r="CR8" s="83">
        <f>COUNTIF(CF8:CH8,"NA")*10+(COUNTIF(CF8:CH8,"ML")*10)+(COUNTIF(CJ8,"ML")*$CJ$7)+(COUNTIF(CK8,"ML")*$CK$7)+(COUNTIF(CN8,"ML")*$CN$7)+(COUNTIF(CO8,"ML")*$CO$7)</f>
        <v>0</v>
      </c>
      <c r="CS8" s="83">
        <f>IF(OR($B8="NSO",$B8=0,$B8=""),"",IF(AND(CF8="",CG8="",CH8="",CJ8="",CN8=""),"",IF(AND(CG8="",CH8="",CF8=""),$CI$7-CR8,IF(AND(CJ8="",CK8=""),$CL$7-CR8,IF(AND(CN8="",CO8=""),$CP$7-CR8,$CQ$7-CR8)))))</f>
        <v>200</v>
      </c>
      <c r="CT8" s="392" t="str">
        <f>IF(OR(B8="NSO",B8="",CN8=""),"",IF(OR(CS8="AB",CN8="ab"),"AB",IF(CN8="ML","RE",IF(AND(CQ8&gt;=36%*CS8,CN8&gt;=$CN$7*20%),"P",IF(AND(CQ8&gt;=34%*CS8,CN8&gt;=$CN$7*20%),"G2",IF(AND(CQ8&gt;=31%*CS8,CN8&gt;=$CN$7*20%),"G1",IF(AND(CQ8&gt;=25%*CS8,CN8&gt;=$CN$7*20%),"S","F")))))))</f>
        <v>P</v>
      </c>
      <c r="CU8" s="86" t="str">
        <f>IF(CQ8="","",IF(OR(CT8="",CT8=0,CT8="S",CT8="RE",CT8="F",CT8="AB"),"",IF(CQ8&gt;85%*CS8,"A",IF(CQ8&gt;70%*CS8,"B",IF(CQ8&gt;50%*CS8,"C",IF(CQ8&gt;30%*CS8,"D","E"))))))</f>
        <v>A</v>
      </c>
      <c r="CV8" s="99">
        <f>IF(OR($B8=0,$B8=""),"",IF(AND($E$3="3rd"),'Class 3rd'!AU7,IF(AND($E$3="4th"),'Class 4th'!AU7,"")))</f>
        <v>8</v>
      </c>
      <c r="CW8" s="99">
        <f>IF(OR($B8=0,$B8=""),"",IF(AND($E$3="3rd"),'Class 3rd'!AV7,IF(AND($E$3="4th"),'Class 4th'!AV7,"")))</f>
        <v>7</v>
      </c>
      <c r="CX8" s="99">
        <f>IF(OR($B8=0,$B8=""),"",IF(AND($E$3="3rd"),'Class 3rd'!AW7,IF(AND($E$3="4th"),'Class 4th'!AW7,"")))</f>
        <v>9</v>
      </c>
      <c r="CY8" s="48">
        <f>IF(AND(CV8="",CW8="",CX8=""),"",IF(AND(CV8="NA",CW8="NA",CX8="NA"),"NA",IF(AND(CV8="AB",CW8="AB",CX8="AB"),"AB",SUM(CV8:CX8))))</f>
        <v>24</v>
      </c>
      <c r="CZ8" s="99">
        <f>IF(OR($B8=0,$B8=""),"",IF(AND($E$3="3rd"),'Class 3rd'!AX7,IF(AND($E$3="4th"),'Class 4th'!AX7,"")))</f>
        <v>48</v>
      </c>
      <c r="DA8" s="99">
        <f>IF(OR($B8=0,$B8=""),"",IF(AND($E$3="3rd"),'Class 3rd'!AY7,IF(AND($E$3="4th"),'Class 4th'!AY7,"")))</f>
        <v>18</v>
      </c>
      <c r="DB8" s="51">
        <f>IF(AND(CZ8="",DA8=""),"",IF(AND(CZ8="NA",DA8="NA"),"NA",IF(AND(CZ8="AB",DA8="AB"),"AB",SUM(CZ8:DA8))))</f>
        <v>66</v>
      </c>
      <c r="DC8" s="48">
        <f>IF(AND(CY8="NA",DB8="NA"),"NA",IF(AND(CY8="AB",DB8="AB"),"AB",SUM(CY8,DB8)))</f>
        <v>90</v>
      </c>
      <c r="DD8" s="99">
        <f>IF(OR($B8=0,$B8=""),"",IF(AND($E$3="3rd"),'Class 3rd'!AZ7,IF(AND($E$3="4th"),'Class 4th'!AZ7,"")))</f>
        <v>55</v>
      </c>
      <c r="DE8" s="99">
        <f>IF(OR($B8=0,$B8=""),"",IF(AND($E$3="3rd"),'Class 3rd'!BA7,IF(AND($E$3="4th"),'Class 4th'!BA7,"")))</f>
        <v>36</v>
      </c>
      <c r="DF8" s="52">
        <f>IF(AND(DD8="",DE8=""),"",IF(AND(DD8="AB",DE8="AB"),"AB",SUM(DD8:DE8)))</f>
        <v>91</v>
      </c>
      <c r="DG8" s="48">
        <f>IF(DF8="","",IF(AND(DC8="AB",DF8="AB"),"AB",SUM(DC8,DF8)))</f>
        <v>181</v>
      </c>
      <c r="DH8" s="83">
        <f>COUNTIF(CV8:CX8,"NA")*10+(COUNTIF(CV8:CX8,"ML")*10)+(COUNTIF(CZ8,"ML")*$CZ$7)+(COUNTIF(DA8,"ML")*$DA$7)+(COUNTIF(DD8,"ML")*$DD$7)+(COUNTIF(DE8,"ML")*$DE$7)</f>
        <v>0</v>
      </c>
      <c r="DI8" s="83">
        <f>IF(OR($B8="NSO",$B8=0,$B8=""),"",IF(AND(CV8="",CW8="",CX8="",CZ8="",DD8=""),"",IF(AND(CW8="",CX8="",CV8=""),$CY$7-DH8,IF(AND(CZ8="",DA8=""),$DB$7-DH8,IF(AND(DD8="",DE8=""),$DF$7-DH8,$DG$7-DH8)))))</f>
        <v>200</v>
      </c>
      <c r="DJ8" s="392" t="str">
        <f>IF(OR(B8="NSO",B8="",DD8=""),"",IF(OR(DI8="AB",DD8="ab"),"AB",IF(DD8="ML","RE",IF(AND(DG8&gt;=36%*DI8,DD8&gt;=$DD$7*20%),"P",IF(AND(DG8&gt;=34%*DI8,DD8&gt;=$DD$7*20%),"G2",IF(AND(DG8&gt;=31%*DI8,DD8&gt;=$DD$7*20%),"G1",IF(AND(DG8&gt;=25%*DI8,DD8&gt;=$DD$7*20%),"S","F")))))))</f>
        <v>P</v>
      </c>
      <c r="DK8" s="86" t="str">
        <f>IF(DG8="","",IF(OR(DJ8="",DJ8=0,DJ8="S",DJ8="RE",DJ8="F",DJ8="AB"),"",IF(DG8&gt;85%*DI8,"A",IF(DG8&gt;70%*DI8,"B",IF(DG8&gt;50%*DI8,"C",IF(DG8&gt;30%*DI8,"D","E"))))))</f>
        <v>A</v>
      </c>
      <c r="DL8" s="454">
        <f>IF(OR($B8=0,$B8=""),"",IF(AND($E$3="3rd"),'Class 3rd'!BB7,IF(AND($E$3="4th"),'Class 4th'!BB7,"")))</f>
        <v>18</v>
      </c>
      <c r="DM8" s="454">
        <f>IF(OR($B8=0,$B8=""),"",IF(AND($E$3="3rd"),'Class 3rd'!BC7,IF(AND($E$3="4th"),'Class 4th'!BC7,"")))</f>
        <v>16</v>
      </c>
      <c r="DN8" s="454">
        <f>IF(OR($B8=0,$B8=""),"",IF(AND($E$3="3rd"),'Class 3rd'!BD7,IF(AND($E$3="4th"),'Class 4th'!BD7,"")))</f>
        <v>14</v>
      </c>
      <c r="DO8" s="454">
        <f>IF(OR($B8=0,$B8=""),"",IF(AND($E$3="3rd"),'Class 3rd'!BE7,IF(AND($E$3="4th"),'Class 4th'!BE7,"")))</f>
        <v>18</v>
      </c>
      <c r="DP8" s="454">
        <f>IF(OR($B8=0,$B8=""),"",IF(AND($E$3="3rd"),'Class 3rd'!BF7,IF(AND($E$3="4th"),'Class 4th'!BF7,"")))</f>
        <v>13</v>
      </c>
      <c r="DQ8" s="455">
        <f>IF(AND(DL8="",DM8="",DN8="",DO8="",DP8=""),"",SUM(DL8:DP8))</f>
        <v>79</v>
      </c>
      <c r="DR8" s="100">
        <f>COUNTIF(DL8,"ML")*$DL$7+COUNTIF(DM8,"ML")*$DM$7+COUNTIF(DN8,"ML")*$DN$7+COUNTIF(DO8,"ML")*$DO$7</f>
        <v>0</v>
      </c>
      <c r="DS8" s="100">
        <f>IF(OR(AH8="NSO",AH8="",DQ8="",DQ8=0),"",IF(AND(DL8="",DM8=""),"",IF(AND(DL8=""),$DL$7-DR8,IF(DM8="",($DL$7+$DM$7)-DR8,$DQ$7-DR8))))</f>
        <v>100</v>
      </c>
      <c r="DT8" s="100" t="str">
        <f>IF(OR(B8="NSO",B8="",DQ8="",DQ8=0),"",IF(OR(DP8="AB",DO8="AB"),"AB",IF(DQ8&gt;=36%*DS8,"P","S")))</f>
        <v>P</v>
      </c>
      <c r="DU8" s="86" t="str">
        <f>IF(DQ8="","",IF(OR(DT8="",DT8=0,DT8="S",DT8="RE",DT8="F",DT8="AB"),"",IF(DQ8&gt;90%*DS8,"A+",IF(DQ8&gt;75%*DS8,"A",IF(DQ8&gt;60%*DS8,"B",IF(DQ8&gt;40%*DS8,"C","D"))))))</f>
        <v>A</v>
      </c>
      <c r="DV8" s="454">
        <f>IF(OR($B8=0,$B8=""),"",IF(AND($E$3="3rd"),'Class 3rd'!BG7,IF(AND($E$3="4th"),'Class 4th'!BG7,"")))</f>
        <v>11</v>
      </c>
      <c r="DW8" s="454">
        <f>IF(OR($B8=0,$B8=""),"",IF(AND($E$3="3rd"),'Class 3rd'!BH7,IF(AND($E$3="4th"),'Class 4th'!BH7,"")))</f>
        <v>20</v>
      </c>
      <c r="DX8" s="454">
        <f>IF(OR($B8=0,$B8=""),"",IF(AND($E$3="3rd"),'Class 3rd'!BI7,IF(AND($E$3="4th"),'Class 4th'!BI7,"")))</f>
        <v>15</v>
      </c>
      <c r="DY8" s="454">
        <f>IF(OR($B8=0,$B8=""),"",IF(AND($E$3="3rd"),'Class 3rd'!BJ7,IF(AND($E$3="4th"),'Class 4th'!BJ7,"")))</f>
        <v>14</v>
      </c>
      <c r="DZ8" s="454">
        <f>IF(OR($B8=0,$B8=""),"",IF(AND($E$3="3rd"),'Class 3rd'!BK7,IF(AND($E$3="4th"),'Class 4th'!BK7,"")))</f>
        <v>20</v>
      </c>
      <c r="EA8" s="455">
        <f>IF(AND(DV8="",DW8="",DX8="",DY8="",DZ8=""),"",SUM(DV8:DZ8))</f>
        <v>80</v>
      </c>
      <c r="EB8" s="100">
        <f>COUNTIF(DV8,"ML")*$DV$7+COUNTIF(DW8,"ML")*$DW$7+COUNTIF(DX8,"ML")*$DX$7+COUNTIF(DY8,"ML")*$DY$7</f>
        <v>0</v>
      </c>
      <c r="EC8" s="100">
        <f>IF(OR(B8="NSO",B8="",EA8="",EA8=0),"",IF(AND(DV8="",DW8=""),"",IF(AND(DV8=""),$DV$7-EB8,IF(DW8="",($DW$7+$DV$7)-EB8,$EA$7-EB8))))</f>
        <v>100</v>
      </c>
      <c r="ED8" s="100" t="str">
        <f>IF(OR(B8="NSO",B8="",EA8="",EA8=0),"",IF(OR(DY8="AB",DZ8="AB"),"AB",IF(EA8&gt;=36%*EC8,"P","S")))</f>
        <v>P</v>
      </c>
      <c r="EE8" s="86" t="str">
        <f>IF(EA8="","",IF(OR(ED8="",ED8=0,ED8="S",ED8="RE",ED8="F",ED8="AB"),"",IF(EA8&gt;90%*EC8,"A+",IF(EA8&gt;75%*EC8,"A",IF(EA8&gt;60%*EC8,"B",IF(EA8&gt;40%*EC8,"C","D"))))))</f>
        <v>A</v>
      </c>
      <c r="EF8" s="454">
        <f>IF(OR($B8=0,$B8=""),"",IF(AND($E$3="3rd"),'Class 3rd'!BL7,IF(AND($E$3="4th"),'Class 4th'!BL7,"")))</f>
        <v>20</v>
      </c>
      <c r="EG8" s="454">
        <f>IF(OR($B8=0,$B8=""),"",IF(AND($E$3="3rd"),'Class 3rd'!BM7,IF(AND($E$3="4th"),'Class 4th'!BM7,"")))</f>
        <v>19</v>
      </c>
      <c r="EH8" s="454">
        <f>IF(OR($B8=0,$B8=""),"",IF(AND($E$3="3rd"),'Class 3rd'!BN7,IF(AND($E$3="4th"),'Class 4th'!BN7,"")))</f>
        <v>14</v>
      </c>
      <c r="EI8" s="454">
        <f>IF(OR($B8=0,$B8=""),"",IF(AND($E$3="3rd"),'Class 3rd'!BO7,IF(AND($E$3="4th"),'Class 4th'!BO7,"")))</f>
        <v>12</v>
      </c>
      <c r="EJ8" s="454">
        <f>IF(OR($B8=0,$B8=""),"",IF(AND($E$3="3rd"),'Class 3rd'!BP7,IF(AND($E$3="4th"),'Class 4th'!BP7,"")))</f>
        <v>15</v>
      </c>
      <c r="EK8" s="455">
        <f>IF(AND(EF8="",EG8="",EH8="",EI8="",EJ8=""),"",SUM(EF8:EJ8))</f>
        <v>80</v>
      </c>
      <c r="EL8" s="100">
        <f>COUNTIF(EF8,"ML")*$EF$7+COUNTIF(EG8,"ML")*$EG$7+COUNTIF(EH8,"ML")*$EH$7+COUNTIF(EI8,"ML")*$EI$7</f>
        <v>0</v>
      </c>
      <c r="EM8" s="100">
        <f>IF(OR(L8="NSO",L8="",EK8="",EK8=0),"",IF(AND(EF8="",EG8=""),"",IF(AND(EF8=""),$EF$7-EL8,IF(EG8="",($EF$7+$EG$7)-EL8,$EK$7-EL8))))</f>
        <v>100</v>
      </c>
      <c r="EN8" s="100" t="str">
        <f>IF(OR(B8="NSO",B8="",EK8="",EK8=0),"",IF(OR(EI8="AB",EJ8="AB"),"AB",IF(EK8&gt;=36%*EM8,"P","S")))</f>
        <v>P</v>
      </c>
      <c r="EO8" s="86" t="str">
        <f>IF(EK8="","",IF(OR(EN8="",EN8=0,EN8="S",EN8="RE",EN8="F",EN8="AB"),"",IF(EK8&gt;90%*EM8,"A+",IF(EK8&gt;75%*EM8,"A",IF(EK8&gt;60%*EM8,"B",IF(EK8&gt;40%*EM8,"C","D"))))))</f>
        <v>A</v>
      </c>
      <c r="EP8" s="60">
        <f>IF($E$3="","",IF(OR(B8="",G8="",C8=""),"",SUM(W8,AO8,BG8,BY8)))</f>
        <v>583</v>
      </c>
      <c r="EQ8" s="324">
        <f>IFERROR(IF(OR(EP8="",B8="NSO"),"",IF(OR(EP8="",EP8=0),"",EP8*100/(Y8+AQ8+BI8+CA8))),"")</f>
        <v>83.285714285714292</v>
      </c>
      <c r="ER8" s="63" t="str">
        <f t="shared" ref="ER8" si="0">IF(OR(EQ8="",B8="NSO"),"",IF(AND(EQ8&gt;=60),"I",IF(AND(EQ8&gt;=48),"II",IF(AND(EQ8&gt;=36),"III",""))))</f>
        <v>I</v>
      </c>
      <c r="ES8" s="64">
        <f t="shared" ref="ES8:ES39" si="1">IFERROR(IF(OR(EQ8="",B8="NSO",EP8=0),"",SUMPRODUCT((EQ8&lt;$EQ$8:$EQ$207)/COUNTIF($EQ$8:$EQ$207,$EQ$8:$EQ$207))),"")</f>
        <v>21.000000000000298</v>
      </c>
      <c r="ET8" s="326" t="str">
        <f>IFERROR(IF(B8="NSO","NSO",IF(OR(D8="",G8="",F8="",B8="",EP8=0),"",IF('Master sheet'!$D$14="Hindi","कक्षोंन्नति","Promoted"))),"")</f>
        <v>कक्षोंन्नति</v>
      </c>
      <c r="EU8" s="39">
        <f>IF(OR($B8=0,$B8=""),"",IF(AND($E$3="3rd"),'Class 3rd'!BQ7,IF(AND($E$3="4th"),'Class 4th'!BQ7,"")))</f>
        <v>320</v>
      </c>
      <c r="EV8" s="39">
        <f>IF(OR($B8=0,$B8=""),"",IF(AND($E$3="3rd"),'Class 3rd'!BR7,IF(AND($E$3="4th"),'Class 4th'!BR7,"")))</f>
        <v>310</v>
      </c>
      <c r="EW8" s="203" t="str">
        <f>IF(OR(B8="",G8="",EP8="",B8="NSO"),"",IF(EP8&gt;85%*(Y8+AQ8+BI8+CA8),"A",IF(EP8&gt;70%*(Y8+AQ8+BI8+CA8),"B",IF(EP8&gt;50%*(Y8+AQ8+BI8+CA8),"C",IF(EP8&gt;30%*(Y8+AQ8+BI8+CA8),"D","E")))))</f>
        <v>B</v>
      </c>
      <c r="EX8" s="40"/>
      <c r="FE8" s="41">
        <f>IF(AND($E$3="3rd"),'Class 3rd'!I7,IF(AND($E$3="4th"),'Class 4th'!I7,""))</f>
        <v>301</v>
      </c>
    </row>
    <row r="9" spans="1:161" ht="18.95" customHeight="1">
      <c r="A9" s="53">
        <v>2</v>
      </c>
      <c r="B9" s="244">
        <f>IF(OR(FE9=0,FE9=""),"",IF(AND($E$3="3rd"),'Class 3rd'!I8,IF(AND($E$3="4th"),'Class 4th'!I8,"")))</f>
        <v>302</v>
      </c>
      <c r="C9" s="54">
        <f>IF(OR($B9=0,$B9=""),"",IF(AND($E$3="3rd"),'Class 3rd'!B8,IF(AND($E$3="4th"),'Class 4th'!B8,"")))</f>
        <v>3</v>
      </c>
      <c r="D9" s="54" t="str">
        <f>IF(OR($B9=0,$B9=""),"",IF(AND($E$3="3rd"),'Class 3rd'!C8,IF(AND($E$3="4th"),'Class 4th'!C8,"")))</f>
        <v>A</v>
      </c>
      <c r="E9" s="330">
        <f>IF(OR($B9=0,$B9=""),"",IF(AND($E$3="3rd"),'Class 3rd'!E8,IF(AND($E$3="4th"),'Class 4th'!E8,"")))</f>
        <v>42005</v>
      </c>
      <c r="F9" s="243">
        <f>IF(OR($B9=0,$B9=""),"",IF(AND($E$3="3rd"),'Class 3rd'!D8,IF(AND($E$3="4th"),'Class 4th'!D8,"")))</f>
        <v>944</v>
      </c>
      <c r="G9" s="335" t="str">
        <f>IF(OR($B9=0,$B9=""),"",IF(AND($E$3="3rd"),'Class 3rd'!F8,IF(AND($E$3="4th"),'Class 4th'!F8,"")))</f>
        <v>ANUJ GIRI</v>
      </c>
      <c r="H9" s="335" t="str">
        <f>IF(OR($B9=0,$B9=""),"",IF(AND($E$3="3rd"),'Class 3rd'!G8,IF(AND($E$3="4th"),'Class 4th'!G8,"")))</f>
        <v>BHAGWAT GIRI</v>
      </c>
      <c r="I9" s="335" t="str">
        <f>IF(OR($B9=0,$B9=""),"",IF(AND($E$3="3rd"),'Class 3rd'!H8,IF(AND($E$3="4th"),'Class 4th'!H8,"")))</f>
        <v>KANTA DEVI</v>
      </c>
      <c r="J9" s="217" t="str">
        <f>IF(OR($B9=0,$B9=""),"",IF(AND($E$3="3rd"),'Class 3rd'!J8,IF(AND($E$3="4th"),'Class 4th'!J8,"")))</f>
        <v>M</v>
      </c>
      <c r="K9" s="217" t="str">
        <f>IF(OR($B9=0,$B9=""),"",IF(AND($E$3="3rd"),'Class 3rd'!K8,IF(AND($E$3="4th"),'Class 4th'!K8,"")))</f>
        <v>OBC</v>
      </c>
      <c r="L9" s="99">
        <f>IF(OR($B9=0,$B9=""),"",IF(AND($E$3="3rd"),'Class 3rd'!L8,IF(AND($E$3="4th"),'Class 4th'!L8,"")))</f>
        <v>9</v>
      </c>
      <c r="M9" s="99">
        <f>IF(OR($B9=0,$B9=""),"",IF(AND($E$3="3rd"),'Class 3rd'!M8,IF(AND($E$3="4th"),'Class 4th'!M8,"")))</f>
        <v>9</v>
      </c>
      <c r="N9" s="99">
        <f>IF(OR($B9=0,$B9=""),"",IF(AND($E$3="3rd"),'Class 3rd'!N8,IF(AND($E$3="4th"),'Class 4th'!N8,"")))</f>
        <v>10</v>
      </c>
      <c r="O9" s="48">
        <f t="shared" ref="O9:O72" si="2">IF(AND(L9="",M9="",N9=""),"",IF(AND(L9="NA",M9="NA",N9="NA"),"NA",IF(AND(L9="AB",M9="AB",N9="AB"),"AB",SUM(L9:N9))))</f>
        <v>28</v>
      </c>
      <c r="P9" s="99">
        <f>IF(OR($B9=0,$B9=""),"",IF(AND($E$3="3rd"),'Class 3rd'!O8,IF(AND($E$3="4th"),'Class 4th'!O8,"")))</f>
        <v>46</v>
      </c>
      <c r="Q9" s="99">
        <f>IF(OR($B9=0,$B9=""),"",IF(AND($E$3="3rd"),'Class 3rd'!P8,IF(AND($E$3="4th"),'Class 4th'!P8,"")))</f>
        <v>19</v>
      </c>
      <c r="R9" s="51">
        <f t="shared" ref="R9:R72" si="3">IF(AND(P9="",Q9=""),"",IF(AND(P9="NA",Q9="NA"),"NA",IF(AND(P9="AB",Q9="AB"),"AB",SUM(P9:Q9))))</f>
        <v>65</v>
      </c>
      <c r="S9" s="48">
        <f t="shared" ref="S9:S72" si="4">IF(AND(O9="NA",R9="NA"),"NA",IF(AND(O9="AB",R9="AB"),"AB",SUM(O9,R9)))</f>
        <v>93</v>
      </c>
      <c r="T9" s="99">
        <f>IF(OR($B9=0,$B9=""),"",IF(AND($E$3="3rd"),'Class 3rd'!Q8,IF(AND($E$3="4th"),'Class 4th'!Q8,"")))</f>
        <v>56</v>
      </c>
      <c r="U9" s="99">
        <f>IF(OR($B9=0,$B9=""),"",IF(AND($E$3="3rd"),'Class 3rd'!R8,IF(AND($E$3="4th"),'Class 4th'!R8,"")))</f>
        <v>37</v>
      </c>
      <c r="V9" s="52">
        <f t="shared" ref="V9:V72" si="5">IF(AND(T9="",U9=""),"",IF(AND(T9="AB",U9="AB"),"AB",SUM(T9:U9)))</f>
        <v>93</v>
      </c>
      <c r="W9" s="48">
        <f t="shared" ref="W9:W72" si="6">IF(V9="","",IF(AND(S9="AB",V9="AB"),"AB",SUM(S9,V9)))</f>
        <v>186</v>
      </c>
      <c r="X9" s="83">
        <f t="shared" ref="X9:X72" si="7">COUNTIF(L9:N9,"NA")*10+(COUNTIF(L9:N9,"ML")*10)+(COUNTIF(P9,"ML")*$P$7)+(COUNTIF(Q9,"ML")*$Q$7)+(COUNTIF(T9,"ML")*$T$7)+(COUNTIF(U9,"ML")*$U$7)</f>
        <v>0</v>
      </c>
      <c r="Y9" s="83">
        <f t="shared" ref="Y9:Y72" si="8">IF(OR($B9="NSO",$B9=0,$B9=""),"",IF(AND(L9="",M9="",N9="",P9="",T9=""),"",IF(AND(M9="",N9="",L9=""),$O$7-X9,IF(AND(P9="",Q9=""),$R$7-X9,IF(AND(T9="",U9=""),$V$7-X9,$W$7-X9)))))</f>
        <v>200</v>
      </c>
      <c r="Z9" s="83" t="str">
        <f t="shared" ref="Z9:Z72" si="9">IF(AND(OR(L9="ab",L9="ml"),OR(M9="ab",M9="ml"),OR(P9="ab",P9="ml")),"AB",IF(AND(OR(L9="ab",L9="ml"),OR(P9="ab",P9="ml"),OR(T9="ab",T9="ml")),"AB",IF(AND(OR(M9="ab",M9="ml"),OR(N9="ab",N9="ml"),OR(P9="ab",P9="ml")),"AB",IF(AND(OR(M9="ab",M9="ml"),OR(N9="ab",N9="ml"),OR(T9="ab",T9="ml")),"AB",""))))</f>
        <v/>
      </c>
      <c r="AA9" s="83" t="str">
        <f t="shared" ref="AA9:AA72" si="10">IF(OR(B9="NSO",B9="",T9=""),"",IF(OR(Z9="AB",T9="ab"),"AB",IF(T9="ML","RE",IF(AND(W9&gt;=36%*Y9,T9&gt;=20%*$T$7),"P",IF(AND(W9&gt;=34%*Y9,T9&gt;=20%*$T$7),"G2",IF(AND(W9&gt;=31%*Y9,T9&gt;=20%*$T$7),"G1",IF(AND(W9&gt;=25%*Y9,T9&gt;=20%*$T$7),"S","F")))))))</f>
        <v>P</v>
      </c>
      <c r="AB9" s="419" t="str">
        <f t="shared" ref="AB9:AB72" si="11">IF(OR(AA9="",AA9=0,AA9="S",AA9="RE",AA9="F",AA9="AB"),"",IF(W9&gt;=60%*Y9,"I",IF(W9&gt;=48%*Y9,"II",IF(W9&gt;=36%*Y9,"III",""))))</f>
        <v>I</v>
      </c>
      <c r="AC9" s="87" t="str">
        <f t="shared" ref="AC9:AC72" si="12">IF(W9="","",IF(OR(AA9="",AA9=0,AA9="RE",AA9="AB"),"",IF(W9&gt;85%*Y9,"A",IF(W9&gt;70%*Y9,"B",IF(W9&gt;50%*Y9,"C",IF(W9&gt;30%*Y9,"D","E"))))))</f>
        <v>A</v>
      </c>
      <c r="AD9" s="99">
        <f>IF(OR($B9=0,$B9=""),"",IF(AND($E$3="3rd"),'Class 3rd'!S8,IF(AND($E$3="4th"),'Class 4th'!S8,"")))</f>
        <v>5</v>
      </c>
      <c r="AE9" s="99">
        <f>IF(OR($B9=0,$B9=""),"",IF(AND($E$3="3rd"),'Class 3rd'!T8,IF(AND($E$3="4th"),'Class 4th'!T8,"")))</f>
        <v>4</v>
      </c>
      <c r="AF9" s="99">
        <f>IF(OR($B9=0,$B9=""),"",IF(AND($E$3="3rd"),'Class 3rd'!U8,IF(AND($E$3="4th"),'Class 4th'!U8,"")))</f>
        <v>4</v>
      </c>
      <c r="AG9" s="48">
        <f t="shared" ref="AG9:AG72" si="13">IF(AND(AD9="",AE9="",AF9=""),"",IF(AND(AD9="NA",AE9="NA",AF9="NA"),"NA",IF(AND(AD9="AB",AE9="AB",AF9="AB"),"AB",SUM(AD9:AF9))))</f>
        <v>13</v>
      </c>
      <c r="AH9" s="99">
        <f>IF(OR($B9=0,$B9=""),"",IF(AND($E$3="3rd"),'Class 3rd'!V8,IF(AND($E$3="4th"),'Class 4th'!V8,"")))</f>
        <v>16</v>
      </c>
      <c r="AI9" s="99">
        <f>IF(OR($B9=0,$B9=""),"",IF(AND($E$3="3rd"),'Class 3rd'!W8,IF(AND($E$3="4th"),'Class 4th'!W8,"")))</f>
        <v>9</v>
      </c>
      <c r="AJ9" s="51">
        <f t="shared" ref="AJ9:AJ72" si="14">IF(AND(AH9="",AI9=""),"",IF(AND(AH9="NA",AI9="NA"),"NA",IF(AND(AH9="AB",AI9="AB"),"AB",SUM(AH9:AI9))))</f>
        <v>25</v>
      </c>
      <c r="AK9" s="48">
        <f t="shared" ref="AK9:AK72" si="15">IF(AND(AG9="NA",AJ9="NA"),"NA",IF(AND(AG9="AB",AJ9="AB"),"AB",SUM(AG9,AJ9)))</f>
        <v>38</v>
      </c>
      <c r="AL9" s="99">
        <f>IF(OR($B9=0,$B9=""),"",IF(AND($E$3="3rd"),'Class 3rd'!X8,IF(AND($E$3="4th"),'Class 4th'!X8,"")))</f>
        <v>24</v>
      </c>
      <c r="AM9" s="99">
        <f>IF(OR($B9=0,$B9=""),"",IF(AND($E$3="3rd"),'Class 3rd'!Y8,IF(AND($E$3="4th"),'Class 4th'!Y8,"")))</f>
        <v>17</v>
      </c>
      <c r="AN9" s="52">
        <f t="shared" ref="AN9:AN72" si="16">IF(AND(AL9="",AM9=""),"",IF(AND(AL9="AB",AM9="AB"),"AB",SUM(AL9:AM9)))</f>
        <v>41</v>
      </c>
      <c r="AO9" s="48">
        <f t="shared" ref="AO9:AO72" si="17">IF(AN9="","",IF(AND(AK9="AB",AN9="AB"),"AB",SUM(AK9,AN9)))</f>
        <v>79</v>
      </c>
      <c r="AP9" s="83">
        <f t="shared" ref="AP9:AP72" si="18">COUNTIF(AD9:AF9,"NA")*5+(COUNTIF(AD9:AF9,"ML")*5)+(COUNTIF(AH9,"ML")*$AH$7)+(COUNTIF(AI9,"ML")*$AI$7)+(COUNTIF(AL9,"ML")*$AL$7)+(COUNTIF(AM9,"ML")*$AM$7)</f>
        <v>0</v>
      </c>
      <c r="AQ9" s="83">
        <f t="shared" ref="AQ9:AQ72" si="19">IF(OR($B9="NSO",$B9=0,$B9=""),"",IF(AND(AD9="",AE9="",AF9="",AH9="",AL9=""),"",IF(AND(AE9="",AF9="",AD9=""),$AG$7-AP9,IF(AND(AH9="",AI9=""),$AJ$7-AP9,IF(AND(AL9="",AM9=""),$AN$7-AP9,$AO$7-AP9)))))</f>
        <v>100</v>
      </c>
      <c r="AR9" s="83" t="str">
        <f t="shared" ref="AR9:AR72" si="20">IF(AND(OR(AD9="ab",AD9="ml"),OR(AE9="ab",AE9="ml"),OR(AH9="ab",AH9="ml")),"AB",IF(AND(OR(AD9="ab",AD9="ml"),OR(AH9="ab",AH9="ml"),OR(AL9="ab",AL9="ml")),"AB",IF(AND(OR(AE9="ab",AE9="ml"),OR(AF9="ab",AF9="ml"),OR(AH9="ab",AH9="ml")),"AB",IF(AND(OR(AE9="ab",AE9="ml"),OR(AF9="ab",AF9="ml"),OR(AL9="ab",AL9="ml")),"AB",""))))</f>
        <v/>
      </c>
      <c r="AS9" s="83" t="str">
        <f t="shared" ref="AS9:AS72" si="21">IF(OR(B9="NSO",B9="",AL9=""),"",IF(OR(AR9="AB",AL9="ab"),"AB",IF(AL9="ML","RE",IF(AND(AO9&gt;=36%*AQ9,AL9&gt;=$AL$7*20%),"P",IF(AND(AO9&gt;=34%*AQ9,AL9&gt;=$AL$7*20%),"G2",IF(AND(AO9&gt;=31%*AQ9,AL9&gt;=$AL$7*20%),"G1",IF(AND(AO9&gt;=25%*AQ9,AL9&gt;=$AL$7*20%),"S","F")))))))</f>
        <v>P</v>
      </c>
      <c r="AT9" s="419" t="str">
        <f t="shared" ref="AT9:AT72" si="22">IF(OR(AS9="",AS9=0,AS9="S",AS9="RE",AS9="F",AS9="AB"),"",IF(AO9&gt;=60%*AQ9,"I",IF(AO9&gt;=48%*AQ9,"II",IF(AO9&gt;=36%*AQ9,"III",""))))</f>
        <v>I</v>
      </c>
      <c r="AU9" s="87" t="str">
        <f t="shared" ref="AU9:AU72" si="23">IF(AO9="","",IF(OR(AS9="",AS9=0,AS9="RE",AS9="AB"),"",IF(AO9&gt;85%*AQ9,"A",IF(AO9&gt;70%*AQ9,"B",IF(AO9&gt;50%*AQ9,"C",IF(AO9&gt;30%*AQ9,"D","E"))))))</f>
        <v>B</v>
      </c>
      <c r="AV9" s="99">
        <f>IF(OR($B9=0,$B9=""),"",IF(AND($E$3="3rd"),'Class 3rd'!Z8,IF(AND($E$3="4th"),'Class 4th'!Z8,"")))</f>
        <v>10</v>
      </c>
      <c r="AW9" s="99">
        <f>IF(OR($B9=0,$B9=""),"",IF(AND($E$3="3rd"),'Class 3rd'!AA8,IF(AND($E$3="4th"),'Class 4th'!AA8,"")))</f>
        <v>9</v>
      </c>
      <c r="AX9" s="99">
        <f>IF(OR($B9=0,$B9=""),"",IF(AND($E$3="3rd"),'Class 3rd'!AB8,IF(AND($E$3="4th"),'Class 4th'!AB8,"")))</f>
        <v>8</v>
      </c>
      <c r="AY9" s="48">
        <f t="shared" ref="AY9:AY72" si="24">IF(AND(AV9="",AW9="",AX9=""),"",IF(AND(AV9="NA",AW9="NA",AX9="NA"),"NA",IF(AND(AV9="AB",AW9="AB",AX9="AB"),"AB",SUM(AV9:AX9))))</f>
        <v>27</v>
      </c>
      <c r="AZ9" s="99">
        <f>IF(OR($B9=0,$B9=""),"",IF(AND($E$3="3rd"),'Class 3rd'!AC8,IF(AND($E$3="4th"),'Class 4th'!AC8,"")))</f>
        <v>39</v>
      </c>
      <c r="BA9" s="99">
        <f>IF(OR($B9=0,$B9=""),"",IF(AND($E$3="3rd"),'Class 3rd'!AD8,IF(AND($E$3="4th"),'Class 4th'!AD8,"")))</f>
        <v>17</v>
      </c>
      <c r="BB9" s="51">
        <f t="shared" ref="BB9:BB72" si="25">IF(AND(AZ9="",BA9=""),"",IF(AND(AZ9="NA",BA9="NA"),"NA",IF(AND(AZ9="AB",BA9="AB"),"AB",SUM(AZ9:BA9))))</f>
        <v>56</v>
      </c>
      <c r="BC9" s="48">
        <f t="shared" ref="BC9:BC72" si="26">IF(AND(AY9="NA",BB9="NA"),"NA",IF(AND(AY9="AB",BB9="AB"),"AB",SUM(AY9,BB9)))</f>
        <v>83</v>
      </c>
      <c r="BD9" s="99">
        <f>IF(OR($B9=0,$B9=""),"",IF(AND($E$3="3rd"),'Class 3rd'!AE8,IF(AND($E$3="4th"),'Class 4th'!AE8,"")))</f>
        <v>48</v>
      </c>
      <c r="BE9" s="99">
        <f>IF(OR($B9=0,$B9=""),"",IF(AND($E$3="3rd"),'Class 3rd'!AF8,IF(AND($E$3="4th"),'Class 4th'!AF8,"")))</f>
        <v>37</v>
      </c>
      <c r="BF9" s="52">
        <f t="shared" ref="BF9:BF72" si="27">IF(AND(BD9="",BE9=""),"",IF(AND(BD9="AB",BE9="AB"),"AB",SUM(BD9:BE9)))</f>
        <v>85</v>
      </c>
      <c r="BG9" s="48">
        <f t="shared" ref="BG9:BG72" si="28">IF(BF9="","",IF(AND(BC9="AB",BF9="AB"),"AB",SUM(BC9,BF9)))</f>
        <v>168</v>
      </c>
      <c r="BH9" s="83">
        <f t="shared" ref="BH9:BH72" si="29">COUNTIF(AV9:AX9,"NA")*10+(COUNTIF(AV9:AX9,"ML")*10)+(COUNTIF(AZ9,"ML")*$AZ$7)+(COUNTIF(BA9,"ML")*$BA$7)+(COUNTIF(BD9,"ML")*$BD$7)+(COUNTIF(BE9,"ML")*$BE$7)</f>
        <v>0</v>
      </c>
      <c r="BI9" s="83">
        <f t="shared" ref="BI9:BI72" si="30">IF(OR($B9="NSO",$B9=0,$B9=""),"",IF(AND(AV9="",AW9="",AX9="",AZ9="",BD9=""),"",IF(AND(AW9="",AX9="",AV9=""),$AY$7-BH9,IF(AND(AZ9="",BA9=""),$BB$7-BH9,IF(AND(BD9="",BE9=""),$BF$7-BH9,$BG$7-BH9)))))</f>
        <v>200</v>
      </c>
      <c r="BJ9" s="83" t="str">
        <f t="shared" ref="BJ9:BJ72" si="31">IF(AND(OR(AV9="ab",AV9="ml"),OR(AW9="ab",AW9="ml"),OR(AZ9="ab",AZ9="ml")),"AB",IF(AND(OR(AV9="ab",AV9="ml"),OR(AZ9="ab",AZ9="ml"),OR(BD9="ab",BD9="ml")),"AB",IF(AND(OR(AW9="ab",AW9="ml"),OR(AX9="ab",AX9="ml"),OR(AZ9="ab",AZ9="ml")),"AB",IF(AND(OR(AW9="ab",AW9="ml"),OR(AX9="ab",AX9="ml"),OR(BD9="ab",BD9="ml")),"AB",""))))</f>
        <v/>
      </c>
      <c r="BK9" s="83" t="str">
        <f t="shared" ref="BK9:BK72" si="32">IF(OR(B9="NSO",B9="",BD9=""),"",IF(OR(BJ9="AB",BD9="ab"),"AB",IF(BD9="ML","RE",IF(AND(BG9&gt;=36%*BI9,BD9&gt;=$BD$7*20%),"P",IF(AND(BG9&gt;=34%*BI9,BD9&gt;=$BD$7*20%),"G2",IF(AND(BG9&gt;=31%*BI9,BD9&gt;=$BD$7*20%),"G1",IF(AND(BG9&gt;=25%*BI9,BD9&gt;=$BD$7*20%),"S","F")))))))</f>
        <v>P</v>
      </c>
      <c r="BL9" s="419" t="str">
        <f t="shared" ref="BL9:BL72" si="33">IF(OR(BK9="",BK9=0,BK9="S",BK9="RE",BK9="F",BK9="AB"),"",IF(BG9&gt;=60%*BI9,"I",IF(BG9&gt;=48%*BI9,"II",IF(BG9&gt;=36%*BI9,"III",""))))</f>
        <v>I</v>
      </c>
      <c r="BM9" s="87" t="str">
        <f t="shared" ref="BM9:BM72" si="34">IF(BG9="","",IF(OR(BK9="",BK9=0,BK9="RE",BK9="AB"),"",IF(BG9&gt;85%*BI9,"A",IF(BG9&gt;70%*BI9,"B",IF(BG9&gt;50%*BI9,"C",IF(BG9&gt;30%*BI9,"D","E"))))))</f>
        <v>B</v>
      </c>
      <c r="BN9" s="99">
        <f>IF(OR($B9=0,$B9=""),"",IF(AND($E$3="3rd"),'Class 3rd'!AG8,IF(AND($E$3="4th"),'Class 4th'!AG8,"")))</f>
        <v>10</v>
      </c>
      <c r="BO9" s="99">
        <f>IF(OR($B9=0,$B9=""),"",IF(AND($E$3="3rd"),'Class 3rd'!AH8,IF(AND($E$3="4th"),'Class 4th'!AH8,"")))</f>
        <v>10</v>
      </c>
      <c r="BP9" s="99">
        <f>IF(OR($B9=0,$B9=""),"",IF(AND($E$3="3rd"),'Class 3rd'!AI8,IF(AND($E$3="4th"),'Class 4th'!AI8,"")))</f>
        <v>9</v>
      </c>
      <c r="BQ9" s="48">
        <f t="shared" ref="BQ9:BQ72" si="35">IF(AND(BN9="",BO9="",BP9=""),"",IF(AND(BN9="NA",BO9="NA",BP9="NA"),"NA",IF(AND(BN9="AB",BO9="AB",BP9="AB"),"AB",SUM(BN9:BP9))))</f>
        <v>29</v>
      </c>
      <c r="BR9" s="99">
        <f>IF(OR($B9=0,$B9=""),"",IF(AND($E$3="3rd"),'Class 3rd'!AJ8,IF(AND($E$3="4th"),'Class 4th'!AJ8,"")))</f>
        <v>47</v>
      </c>
      <c r="BS9" s="99">
        <f>IF(OR($B9=0,$B9=""),"",IF(AND($E$3="3rd"),'Class 3rd'!AK8,IF(AND($E$3="4th"),'Class 4th'!AK8,"")))</f>
        <v>18</v>
      </c>
      <c r="BT9" s="51">
        <f t="shared" ref="BT9:BT72" si="36">IF(AND(BR9="",BS9=""),"",IF(AND(BR9="NA",BS9="NA"),"NA",IF(AND(BR9="AB",BS9="AB"),"AB",SUM(BR9:BS9))))</f>
        <v>65</v>
      </c>
      <c r="BU9" s="48">
        <f t="shared" ref="BU9:BU72" si="37">IF(AND(BQ9="NA",BT9="NA"),"NA",IF(AND(BQ9="AB",BT9="AB"),"AB",SUM(BQ9,BT9)))</f>
        <v>94</v>
      </c>
      <c r="BV9" s="99">
        <f>IF(OR($B9=0,$B9=""),"",IF(AND($E$3="3rd"),'Class 3rd'!AL8,IF(AND($E$3="4th"),'Class 4th'!AL8,"")))</f>
        <v>58</v>
      </c>
      <c r="BW9" s="99">
        <f>IF(OR($B9=0,$B9=""),"",IF(AND($E$3="3rd"),'Class 3rd'!AM8,IF(AND($E$3="4th"),'Class 4th'!AM8,"")))</f>
        <v>37</v>
      </c>
      <c r="BX9" s="52">
        <f t="shared" ref="BX9:BX72" si="38">IF(AND(BV9="",BW9=""),"",IF(AND(BV9="AB",BW9="AB"),"AB",SUM(BV9:BW9)))</f>
        <v>95</v>
      </c>
      <c r="BY9" s="48">
        <f t="shared" ref="BY9:BY72" si="39">IF(BX9="","",IF(AND(BU9="AB",BX9="AB"),"AB",SUM(BU9,BX9)))</f>
        <v>189</v>
      </c>
      <c r="BZ9" s="83">
        <f t="shared" ref="BZ9:BZ72" si="40">COUNTIF(BN9:BP9,"NA")*10+(COUNTIF(BN9:BP9,"ML")*10)+(COUNTIF(BR9,"ML")*$BR$7)+(COUNTIF(BS9,"ML")*$BS$7)+(COUNTIF(BV9,"ML")*$BV$7)+(COUNTIF(BW9,"ML")*$BW$7)</f>
        <v>0</v>
      </c>
      <c r="CA9" s="83">
        <f t="shared" ref="CA9:CA72" si="41">IF(OR($B9="NSO",$B9=0,$B9=""),"",IF(AND(BN9="",BO9="",BP9="",BR9="",BV9=""),"",IF(AND(BO9="",BP9="",BN9=""),$BQ$7-BZ9,IF(AND(BR9="",BS9=""),$BT$7-BZ9,IF(AND(BV9="",BW9=""),$BX$7-BZ9,$BY$7-BZ9)))))</f>
        <v>200</v>
      </c>
      <c r="CB9" s="83" t="str">
        <f t="shared" ref="CB9:CB72" si="42">IF(AND(OR(BN9="ab",BN9="ml"),OR(BO9="ab",BO9="ml"),OR(BR9="ab",BR9="ml")),"AB",IF(AND(OR(BN9="ab",BN9="ml"),OR(BR9="ab",BR9="ml"),OR(BV9="ab",BV9="ml")),"AB",IF(AND(OR(BO9="ab",BO9="ml"),OR(BP9="ab",BP9="ml"),OR(BR9="ab",BR9="ml")),"AB",IF(AND(OR(BO9="ab",BO9="ml"),OR(BP9="ab",BP9="ml"),OR(BV9="ab",BV9="ml")),"AB",""))))</f>
        <v/>
      </c>
      <c r="CC9" s="83" t="str">
        <f t="shared" ref="CC9:CC72" si="43">IF(OR(B9="NSO",B9="",BV9=""),"",IF(OR(CB9="AB",BV9="ab"),"AB",IF(BV9="ML","RE",IF(AND(BY9&gt;=36%*CA9,BV9&gt;=$BV$7*20%),"P",IF(AND(BY9&gt;=34%*CA9,BV9&gt;=$BV$7*20%),"G2",IF(AND(BY9&gt;=31%*CA9,BV9&gt;=$BV$7*20%),"G1",IF(AND(BY9&gt;=25%*CA9,BV9&gt;=$BV$7*20%),"S","F")))))))</f>
        <v>P</v>
      </c>
      <c r="CD9" s="419" t="str">
        <f t="shared" ref="CD9:CD72" si="44">IF(OR(CC9="",CC9=0,CC9="S",CC9="RE",CC9="F",CC9="AB"),"",IF(BY9&gt;=60%*CA9,"I",IF(BY9&gt;=48%*CA9,"II",IF(BY9&gt;=36%*CA9,"III",""))))</f>
        <v>I</v>
      </c>
      <c r="CE9" s="87" t="str">
        <f t="shared" ref="CE9:CE72" si="45">IF(BY9="","",IF(OR(CC9="",CC9=0,CC9="RE",CC9="AB"),"",IF(BY9&gt;85%*CA9,"A",IF(BY9&gt;70%*CA9,"B",IF(BY9&gt;50%*CA9,"C",IF(BY9&gt;30%*CA9,"D","E"))))))</f>
        <v>A</v>
      </c>
      <c r="CF9" s="99">
        <f>IF(OR($B9=0,$B9=""),"",IF(AND($E$3="3rd"),'Class 3rd'!AN8,IF(AND($E$3="4th"),'Class 4th'!AN8,"")))</f>
        <v>9</v>
      </c>
      <c r="CG9" s="99">
        <f>IF(OR($B9=0,$B9=""),"",IF(AND($E$3="3rd"),'Class 3rd'!AO8,IF(AND($E$3="4th"),'Class 4th'!AO8,"")))</f>
        <v>8</v>
      </c>
      <c r="CH9" s="99">
        <f>IF(OR($B9=0,$B9=""),"",IF(AND($E$3="3rd"),'Class 3rd'!AP8,IF(AND($E$3="4th"),'Class 4th'!AP8,"")))</f>
        <v>10</v>
      </c>
      <c r="CI9" s="48">
        <f t="shared" ref="CI9:CI72" si="46">IF(AND(CF9="",CG9="",CH9=""),"",IF(AND(CF9="NA",CG9="NA",CH9="NA"),"NA",IF(AND(CF9="AB",CG9="AB",CH9="AB"),"AB",SUM(CF9:CH9))))</f>
        <v>27</v>
      </c>
      <c r="CJ9" s="99">
        <f>IF(OR($B9=0,$B9=""),"",IF(AND($E$3="3rd"),'Class 3rd'!AQ8,IF(AND($E$3="4th"),'Class 4th'!AQ8,"")))</f>
        <v>20</v>
      </c>
      <c r="CK9" s="99">
        <f>IF(OR($B9=0,$B9=""),"",IF(AND($E$3="3rd"),'Class 3rd'!AR8,IF(AND($E$3="4th"),'Class 4th'!AR8,"")))</f>
        <v>45</v>
      </c>
      <c r="CL9" s="51">
        <f t="shared" ref="CL9:CL72" si="47">IF(AND(CJ9="",CK9=""),"",IF(AND(CJ9="NA",CK9="NA"),"NA",IF(AND(CJ9="AB",CK9="AB"),"AB",SUM(CJ9:CK9))))</f>
        <v>65</v>
      </c>
      <c r="CM9" s="48">
        <f t="shared" ref="CM9:CM72" si="48">IF(AND(CI9="NA",CL9="NA"),"NA",IF(AND(CI9="AB",CL9="AB"),"AB",SUM(CI9,CL9)))</f>
        <v>92</v>
      </c>
      <c r="CN9" s="99">
        <f>IF(OR($B9=0,$B9=""),"",IF(AND($E$3="3rd"),'Class 3rd'!AS8,IF(AND($E$3="4th"),'Class 4th'!AS8,"")))</f>
        <v>37</v>
      </c>
      <c r="CO9" s="99">
        <f>IF(OR($B9=0,$B9=""),"",IF(AND($E$3="3rd"),'Class 3rd'!AT8,IF(AND($E$3="4th"),'Class 4th'!AT8,"")))</f>
        <v>48</v>
      </c>
      <c r="CP9" s="52">
        <f t="shared" ref="CP9:CP72" si="49">IF(AND(CN9="",CO9=""),"",IF(AND(CN9="AB",CO9="AB"),"AB",SUM(CN9:CO9)))</f>
        <v>85</v>
      </c>
      <c r="CQ9" s="48">
        <f t="shared" ref="CQ9:CQ72" si="50">IF(CP9="","",IF(AND(CM9="AB",CP9="AB"),"AB",SUM(CM9,CP9)))</f>
        <v>177</v>
      </c>
      <c r="CR9" s="83">
        <f t="shared" ref="CR9:CR72" si="51">COUNTIF(CF9:CH9,"NA")*10+(COUNTIF(CF9:CH9,"ML")*10)+(COUNTIF(CJ9,"ML")*$CJ$7)+(COUNTIF(CK9,"ML")*$CK$7)+(COUNTIF(CN9,"ML")*$CN$7)+(COUNTIF(CO9,"ML")*$CO$7)</f>
        <v>0</v>
      </c>
      <c r="CS9" s="83">
        <f t="shared" ref="CS9:CS72" si="52">IF(OR($B9="NSO",$B9=0,$B9=""),"",IF(AND(CF9="",CG9="",CH9="",CJ9="",CN9=""),"",IF(AND(CG9="",CH9="",CF9=""),$CI$7-CR9,IF(AND(CJ9="",CK9=""),$CL$7-CR9,IF(AND(CN9="",CO9=""),$CP$7-CR9,$CQ$7-CR9)))))</f>
        <v>200</v>
      </c>
      <c r="CT9" s="392" t="str">
        <f t="shared" ref="CT9:CT72" si="53">IF(OR(B9="NSO",B9="",CN9=""),"",IF(OR(CS9="AB",CN9="ab"),"AB",IF(CN9="ML","RE",IF(AND(CQ9&gt;=36%*CS9,CN9&gt;=$CN$7*20%),"P",IF(AND(CQ9&gt;=34%*CS9,CN9&gt;=$CN$7*20%),"G2",IF(AND(CQ9&gt;=31%*CS9,CN9&gt;=$CN$7*20%),"G1",IF(AND(CQ9&gt;=25%*CS9,CN9&gt;=$CN$7*20%),"S","F")))))))</f>
        <v>P</v>
      </c>
      <c r="CU9" s="86" t="str">
        <f t="shared" ref="CU9:CU72" si="54">IF(CQ9="","",IF(OR(CT9="",CT9=0,CT9="S",CT9="RE",CT9="F",CT9="AB"),"",IF(CQ9&gt;85%*CS9,"A",IF(CQ9&gt;70%*CS9,"B",IF(CQ9&gt;50%*CS9,"C",IF(CQ9&gt;30%*CS9,"D","E"))))))</f>
        <v>A</v>
      </c>
      <c r="CV9" s="99">
        <f>IF(OR($B9=0,$B9=""),"",IF(AND($E$3="3rd"),'Class 3rd'!AU8,IF(AND($E$3="4th"),'Class 4th'!AU8,"")))</f>
        <v>8</v>
      </c>
      <c r="CW9" s="99">
        <f>IF(OR($B9=0,$B9=""),"",IF(AND($E$3="3rd"),'Class 3rd'!AV8,IF(AND($E$3="4th"),'Class 4th'!AV8,"")))</f>
        <v>7</v>
      </c>
      <c r="CX9" s="99">
        <f>IF(OR($B9=0,$B9=""),"",IF(AND($E$3="3rd"),'Class 3rd'!AW8,IF(AND($E$3="4th"),'Class 4th'!AW8,"")))</f>
        <v>9</v>
      </c>
      <c r="CY9" s="48">
        <f t="shared" ref="CY9:CY72" si="55">IF(AND(CV9="",CW9="",CX9=""),"",IF(AND(CV9="NA",CW9="NA",CX9="NA"),"NA",IF(AND(CV9="AB",CW9="AB",CX9="AB"),"AB",SUM(CV9:CX9))))</f>
        <v>24</v>
      </c>
      <c r="CZ9" s="99">
        <f>IF(OR($B9=0,$B9=""),"",IF(AND($E$3="3rd"),'Class 3rd'!AX8,IF(AND($E$3="4th"),'Class 4th'!AX8,"")))</f>
        <v>47</v>
      </c>
      <c r="DA9" s="99">
        <f>IF(OR($B9=0,$B9=""),"",IF(AND($E$3="3rd"),'Class 3rd'!AY8,IF(AND($E$3="4th"),'Class 4th'!AY8,"")))</f>
        <v>17</v>
      </c>
      <c r="DB9" s="51">
        <f t="shared" ref="DB9:DB72" si="56">IF(AND(CZ9="",DA9=""),"",IF(AND(CZ9="NA",DA9="NA"),"NA",IF(AND(CZ9="AB",DA9="AB"),"AB",SUM(CZ9:DA9))))</f>
        <v>64</v>
      </c>
      <c r="DC9" s="48">
        <f t="shared" ref="DC9:DC72" si="57">IF(AND(CY9="NA",DB9="NA"),"NA",IF(AND(CY9="AB",DB9="AB"),"AB",SUM(CY9,DB9)))</f>
        <v>88</v>
      </c>
      <c r="DD9" s="99">
        <f>IF(OR($B9=0,$B9=""),"",IF(AND($E$3="3rd"),'Class 3rd'!AZ8,IF(AND($E$3="4th"),'Class 4th'!AZ8,"")))</f>
        <v>56</v>
      </c>
      <c r="DE9" s="99">
        <f>IF(OR($B9=0,$B9=""),"",IF(AND($E$3="3rd"),'Class 3rd'!BA8,IF(AND($E$3="4th"),'Class 4th'!BA8,"")))</f>
        <v>38</v>
      </c>
      <c r="DF9" s="52">
        <f t="shared" ref="DF9:DF72" si="58">IF(AND(DD9="",DE9=""),"",IF(AND(DD9="AB",DE9="AB"),"AB",SUM(DD9:DE9)))</f>
        <v>94</v>
      </c>
      <c r="DG9" s="48">
        <f t="shared" ref="DG9:DG72" si="59">IF(DF9="","",IF(AND(DC9="AB",DF9="AB"),"AB",SUM(DC9,DF9)))</f>
        <v>182</v>
      </c>
      <c r="DH9" s="83">
        <f t="shared" ref="DH9:DH72" si="60">COUNTIF(CV9:CX9,"NA")*10+(COUNTIF(CV9:CX9,"ML")*10)+(COUNTIF(CZ9,"ML")*$CZ$7)+(COUNTIF(DA9,"ML")*$DA$7)+(COUNTIF(DD9,"ML")*$DD$7)+(COUNTIF(DE9,"ML")*$DE$7)</f>
        <v>0</v>
      </c>
      <c r="DI9" s="83">
        <f t="shared" ref="DI9:DI72" si="61">IF(OR($B9="NSO",$B9=0,$B9=""),"",IF(AND(CV9="",CW9="",CX9="",CZ9="",DD9=""),"",IF(AND(CW9="",CX9="",CV9=""),$CY$7-DH9,IF(AND(CZ9="",DA9=""),$DB$7-DH9,IF(AND(DD9="",DE9=""),$DF$7-DH9,$DG$7-DH9)))))</f>
        <v>200</v>
      </c>
      <c r="DJ9" s="392" t="str">
        <f t="shared" ref="DJ9:DJ72" si="62">IF(OR(B9="NSO",B9="",DD9=""),"",IF(OR(DI9="AB",DD9="ab"),"AB",IF(DD9="ML","RE",IF(AND(DG9&gt;=36%*DI9,DD9&gt;=$DD$7*20%),"P",IF(AND(DG9&gt;=34%*DI9,DD9&gt;=$DD$7*20%),"G2",IF(AND(DG9&gt;=31%*DI9,DD9&gt;=$DD$7*20%),"G1",IF(AND(DG9&gt;=25%*DI9,DD9&gt;=$DD$7*20%),"S","F")))))))</f>
        <v>P</v>
      </c>
      <c r="DK9" s="86" t="str">
        <f t="shared" ref="DK9:DK72" si="63">IF(DG9="","",IF(OR(DJ9="",DJ9=0,DJ9="S",DJ9="RE",DJ9="F",DJ9="AB"),"",IF(DG9&gt;85%*DI9,"A",IF(DG9&gt;70%*DI9,"B",IF(DG9&gt;50%*DI9,"C",IF(DG9&gt;30%*DI9,"D","E"))))))</f>
        <v>A</v>
      </c>
      <c r="DL9" s="454">
        <f>IF(OR($B9=0,$B9=""),"",IF(AND($E$3="3rd"),'Class 3rd'!BB8,IF(AND($E$3="4th"),'Class 4th'!BB8,"")))</f>
        <v>18</v>
      </c>
      <c r="DM9" s="454">
        <f>IF(OR($B9=0,$B9=""),"",IF(AND($E$3="3rd"),'Class 3rd'!BC8,IF(AND($E$3="4th"),'Class 4th'!BC8,"")))</f>
        <v>15</v>
      </c>
      <c r="DN9" s="454">
        <f>IF(OR($B9=0,$B9=""),"",IF(AND($E$3="3rd"),'Class 3rd'!BD8,IF(AND($E$3="4th"),'Class 4th'!BD8,"")))</f>
        <v>14</v>
      </c>
      <c r="DO9" s="454">
        <f>IF(OR($B9=0,$B9=""),"",IF(AND($E$3="3rd"),'Class 3rd'!BE8,IF(AND($E$3="4th"),'Class 4th'!BE8,"")))</f>
        <v>14</v>
      </c>
      <c r="DP9" s="454">
        <f>IF(OR($B9=0,$B9=""),"",IF(AND($E$3="3rd"),'Class 3rd'!BF8,IF(AND($E$3="4th"),'Class 4th'!BF8,"")))</f>
        <v>15</v>
      </c>
      <c r="DQ9" s="455">
        <f t="shared" ref="DQ9:DQ72" si="64">IF(AND(DL9="",DM9="",DN9="",DO9="",DP9=""),"",SUM(DL9:DP9))</f>
        <v>76</v>
      </c>
      <c r="DR9" s="100">
        <f t="shared" ref="DR9:DR72" si="65">COUNTIF(DL9,"ML")*$DL$7+COUNTIF(DM9,"ML")*$DM$7+COUNTIF(DN9,"ML")*$DN$7+COUNTIF(DO9,"ML")*$DO$7</f>
        <v>0</v>
      </c>
      <c r="DS9" s="100">
        <f t="shared" ref="DS9:DS72" si="66">IF(OR(AH9="NSO",AH9="",DQ9="",DQ9=0),"",IF(AND(DL9="",DM9=""),"",IF(AND(DL9=""),$DL$7-DR9,IF(DM9="",($DL$7+$DM$7)-DR9,$DQ$7-DR9))))</f>
        <v>100</v>
      </c>
      <c r="DT9" s="100" t="str">
        <f t="shared" ref="DT9:DT72" si="67">IF(OR(B9="NSO",B9="",DQ9="",DQ9=0),"",IF(OR(DP9="AB",DO9="AB"),"AB",IF(DQ9&gt;=36%*DS9,"P","S")))</f>
        <v>P</v>
      </c>
      <c r="DU9" s="86" t="str">
        <f t="shared" ref="DU9:DU72" si="68">IF(DQ9="","",IF(OR(DT9="",DT9=0,DT9="S",DT9="RE",DT9="F",DT9="AB"),"",IF(DQ9&gt;90%*DS9,"A+",IF(DQ9&gt;75%*DS9,"A",IF(DQ9&gt;60%*DS9,"B",IF(DQ9&gt;40%*DS9,"C","D"))))))</f>
        <v>A</v>
      </c>
      <c r="DV9" s="454">
        <f>IF(OR($B9=0,$B9=""),"",IF(AND($E$3="3rd"),'Class 3rd'!BG8,IF(AND($E$3="4th"),'Class 4th'!BG8,"")))</f>
        <v>11</v>
      </c>
      <c r="DW9" s="454">
        <f>IF(OR($B9=0,$B9=""),"",IF(AND($E$3="3rd"),'Class 3rd'!BH8,IF(AND($E$3="4th"),'Class 4th'!BH8,"")))</f>
        <v>20</v>
      </c>
      <c r="DX9" s="454">
        <f>IF(OR($B9=0,$B9=""),"",IF(AND($E$3="3rd"),'Class 3rd'!BI8,IF(AND($E$3="4th"),'Class 4th'!BI8,"")))</f>
        <v>15</v>
      </c>
      <c r="DY9" s="454">
        <f>IF(OR($B9=0,$B9=""),"",IF(AND($E$3="3rd"),'Class 3rd'!BJ8,IF(AND($E$3="4th"),'Class 4th'!BJ8,"")))</f>
        <v>14</v>
      </c>
      <c r="DZ9" s="454">
        <f>IF(OR($B9=0,$B9=""),"",IF(AND($E$3="3rd"),'Class 3rd'!BK8,IF(AND($E$3="4th"),'Class 4th'!BK8,"")))</f>
        <v>19</v>
      </c>
      <c r="EA9" s="455">
        <f t="shared" ref="EA9:EA72" si="69">IF(AND(DV9="",DW9="",DX9="",DY9="",DZ9=""),"",SUM(DV9:DZ9))</f>
        <v>79</v>
      </c>
      <c r="EB9" s="100">
        <f t="shared" ref="EB9:EB72" si="70">COUNTIF(DV9,"ML")*$DV$7+COUNTIF(DW9,"ML")*$DW$7+COUNTIF(DX9,"ML")*$DX$7+COUNTIF(DY9,"ML")*$DY$7</f>
        <v>0</v>
      </c>
      <c r="EC9" s="100">
        <f t="shared" ref="EC9:EC72" si="71">IF(OR(B9="NSO",B9="",EA9="",EA9=0),"",IF(AND(DV9="",DW9=""),"",IF(AND(DV9=""),$DV$7-EB9,IF(DW9="",($DW$7+$DV$7)-EB9,$EA$7-EB9))))</f>
        <v>100</v>
      </c>
      <c r="ED9" s="100" t="str">
        <f t="shared" ref="ED9:ED72" si="72">IF(OR(B9="NSO",B9="",EA9="",EA9=0),"",IF(OR(DY9="AB",DZ9="AB"),"AB",IF(EA9&gt;=36%*EC9,"P","S")))</f>
        <v>P</v>
      </c>
      <c r="EE9" s="86" t="str">
        <f t="shared" ref="EE9:EE72" si="73">IF(EA9="","",IF(OR(ED9="",ED9=0,ED9="S",ED9="RE",ED9="F",ED9="AB"),"",IF(EA9&gt;90%*EC9,"A+",IF(EA9&gt;75%*EC9,"A",IF(EA9&gt;60%*EC9,"B",IF(EA9&gt;40%*EC9,"C","D"))))))</f>
        <v>A</v>
      </c>
      <c r="EF9" s="454">
        <f>IF(OR($B9=0,$B9=""),"",IF(AND($E$3="3rd"),'Class 3rd'!BL8,IF(AND($E$3="4th"),'Class 4th'!BL8,"")))</f>
        <v>20</v>
      </c>
      <c r="EG9" s="454">
        <f>IF(OR($B9=0,$B9=""),"",IF(AND($E$3="3rd"),'Class 3rd'!BM8,IF(AND($E$3="4th"),'Class 4th'!BM8,"")))</f>
        <v>19</v>
      </c>
      <c r="EH9" s="454">
        <f>IF(OR($B9=0,$B9=""),"",IF(AND($E$3="3rd"),'Class 3rd'!BN8,IF(AND($E$3="4th"),'Class 4th'!BN8,"")))</f>
        <v>14</v>
      </c>
      <c r="EI9" s="454">
        <f>IF(OR($B9=0,$B9=""),"",IF(AND($E$3="3rd"),'Class 3rd'!BO8,IF(AND($E$3="4th"),'Class 4th'!BO8,"")))</f>
        <v>12</v>
      </c>
      <c r="EJ9" s="454">
        <f>IF(OR($B9=0,$B9=""),"",IF(AND($E$3="3rd"),'Class 3rd'!BP8,IF(AND($E$3="4th"),'Class 4th'!BP8,"")))</f>
        <v>15</v>
      </c>
      <c r="EK9" s="455">
        <f t="shared" ref="EK9:EK72" si="74">IF(AND(EF9="",EG9="",EH9="",EI9="",EJ9=""),"",SUM(EF9:EJ9))</f>
        <v>80</v>
      </c>
      <c r="EL9" s="100">
        <f t="shared" ref="EL9:EL72" si="75">COUNTIF(EF9,"ML")*$EF$7+COUNTIF(EG9,"ML")*$EG$7+COUNTIF(EH9,"ML")*$EH$7+COUNTIF(EI9,"ML")*$EI$7</f>
        <v>0</v>
      </c>
      <c r="EM9" s="100">
        <f t="shared" ref="EM9:EM72" si="76">IF(OR(L9="NSO",L9="",EK9="",EK9=0),"",IF(AND(EF9="",EG9=""),"",IF(AND(EF9=""),$EF$7-EL9,IF(EG9="",($EF$7+$EG$7)-EL9,$EK$7-EL9))))</f>
        <v>100</v>
      </c>
      <c r="EN9" s="100" t="str">
        <f t="shared" ref="EN9:EN72" si="77">IF(OR(B9="NSO",B9="",EK9="",EK9=0),"",IF(OR(EI9="AB",EJ9="AB"),"AB",IF(EK9&gt;=36%*EM9,"P","S")))</f>
        <v>P</v>
      </c>
      <c r="EO9" s="86" t="str">
        <f t="shared" ref="EO9:EO72" si="78">IF(EK9="","",IF(OR(EN9="",EN9=0,EN9="S",EN9="RE",EN9="F",EN9="AB"),"",IF(EK9&gt;90%*EM9,"A+",IF(EK9&gt;75%*EM9,"A",IF(EK9&gt;60%*EM9,"B",IF(EK9&gt;40%*EM9,"C","D"))))))</f>
        <v>A</v>
      </c>
      <c r="EP9" s="60">
        <f t="shared" ref="EP9:EP72" si="79">IF($E$3="","",IF(OR(B9="",G9="",C9=""),"",SUM(W9,AO9,BG9,BY9)))</f>
        <v>622</v>
      </c>
      <c r="EQ9" s="324">
        <f t="shared" ref="EQ9:EQ72" si="80">IFERROR(IF(OR(EP9="",B9="NSO"),"",IF(OR(EP9="",EP9=0),"",EP9*100/(Y9+AQ9+BI9+CA9))),"")</f>
        <v>88.857142857142861</v>
      </c>
      <c r="ER9" s="63" t="str">
        <f t="shared" ref="ER9:ER72" si="81">IF(OR(EQ9="",B9="NSO"),"",IF(AND(EQ9&gt;=60),"I",IF(AND(EQ9&gt;=48),"II",IF(AND(EQ9&gt;=36),"III",""))))</f>
        <v>I</v>
      </c>
      <c r="ES9" s="64">
        <f t="shared" si="1"/>
        <v>7.9999999999999964</v>
      </c>
      <c r="ET9" s="326" t="str">
        <f>IFERROR(IF(B9="NSO","NSO",IF(OR(D9="",G9="",F9="",B9="",EP9=0),"",IF('Master sheet'!$D$14="Hindi","कक्षोंन्नति","Promoted"))),"")</f>
        <v>कक्षोंन्नति</v>
      </c>
      <c r="EU9" s="39">
        <f>IF(OR($B9=0,$B9=""),"",IF(AND($E$3="3rd"),'Class 3rd'!BQ8,IF(AND($E$3="4th"),'Class 4th'!BQ8,"")))</f>
        <v>330</v>
      </c>
      <c r="EV9" s="39">
        <f>IF(OR($B9=0,$B9=""),"",IF(AND($E$3="3rd"),'Class 3rd'!BR8,IF(AND($E$3="4th"),'Class 4th'!BR8,"")))</f>
        <v>300</v>
      </c>
      <c r="EW9" s="203" t="str">
        <f t="shared" ref="EW9:EW39" si="82">IF(OR(B9="",G9="",EP9="",B9="NSO"),"",IF(EP9&gt;85%*(Y9+AQ9+BI9+CA9),"A",IF(EP9&gt;70%*(Y9+AQ9+BI9+CA9),"B",IF(EP9&gt;50%*(Y9+AQ9+BI9+CA9),"C",IF(EP9&gt;30%*(Y9+AQ9+BI9+CA9),"D","E")))))</f>
        <v>A</v>
      </c>
      <c r="EX9" s="40"/>
      <c r="FE9" s="41">
        <f>IF(AND($E$3="3rd"),'Class 3rd'!I8,IF(AND($E$3="4th"),'Class 4th'!I8,""))</f>
        <v>302</v>
      </c>
    </row>
    <row r="10" spans="1:161" ht="18.95" customHeight="1">
      <c r="A10" s="53">
        <v>3</v>
      </c>
      <c r="B10" s="244">
        <f>IF(OR(FE10=0,FE10=""),"",IF(AND($E$3="3rd"),'Class 3rd'!I9,IF(AND($E$3="4th"),'Class 4th'!I9,"")))</f>
        <v>303</v>
      </c>
      <c r="C10" s="54">
        <f>IF(OR($B10=0,$B10=""),"",IF(AND($E$3="3rd"),'Class 3rd'!B9,IF(AND($E$3="4th"),'Class 4th'!B9,"")))</f>
        <v>3</v>
      </c>
      <c r="D10" s="54" t="str">
        <f>IF(OR($B10=0,$B10=""),"",IF(AND($E$3="3rd"),'Class 3rd'!C9,IF(AND($E$3="4th"),'Class 4th'!C9,"")))</f>
        <v>A</v>
      </c>
      <c r="E10" s="330">
        <f>IF(OR($B10=0,$B10=""),"",IF(AND($E$3="3rd"),'Class 3rd'!E9,IF(AND($E$3="4th"),'Class 4th'!E9,"")))</f>
        <v>42348</v>
      </c>
      <c r="F10" s="243">
        <f>IF(OR($B10=0,$B10=""),"",IF(AND($E$3="3rd"),'Class 3rd'!D9,IF(AND($E$3="4th"),'Class 4th'!D9,"")))</f>
        <v>934</v>
      </c>
      <c r="G10" s="335" t="str">
        <f>IF(OR($B10=0,$B10=""),"",IF(AND($E$3="3rd"),'Class 3rd'!F9,IF(AND($E$3="4th"),'Class 4th'!F9,"")))</f>
        <v>ARMAN HUSSAIN</v>
      </c>
      <c r="H10" s="335" t="str">
        <f>IF(OR($B10=0,$B10=""),"",IF(AND($E$3="3rd"),'Class 3rd'!G9,IF(AND($E$3="4th"),'Class 4th'!G9,"")))</f>
        <v>AARIF HUSSAIN</v>
      </c>
      <c r="I10" s="335" t="str">
        <f>IF(OR($B10=0,$B10=""),"",IF(AND($E$3="3rd"),'Class 3rd'!H9,IF(AND($E$3="4th"),'Class 4th'!H9,"")))</f>
        <v>SALMA BANO</v>
      </c>
      <c r="J10" s="217" t="str">
        <f>IF(OR($B10=0,$B10=""),"",IF(AND($E$3="3rd"),'Class 3rd'!J9,IF(AND($E$3="4th"),'Class 4th'!J9,"")))</f>
        <v>M</v>
      </c>
      <c r="K10" s="217" t="str">
        <f>IF(OR($B10=0,$B10=""),"",IF(AND($E$3="3rd"),'Class 3rd'!K9,IF(AND($E$3="4th"),'Class 4th'!K9,"")))</f>
        <v>OBC</v>
      </c>
      <c r="L10" s="99">
        <f>IF(OR($B10=0,$B10=""),"",IF(AND($E$3="3rd"),'Class 3rd'!L9,IF(AND($E$3="4th"),'Class 4th'!L9,"")))</f>
        <v>9</v>
      </c>
      <c r="M10" s="99">
        <f>IF(OR($B10=0,$B10=""),"",IF(AND($E$3="3rd"),'Class 3rd'!M9,IF(AND($E$3="4th"),'Class 4th'!M9,"")))</f>
        <v>8</v>
      </c>
      <c r="N10" s="99">
        <f>IF(OR($B10=0,$B10=""),"",IF(AND($E$3="3rd"),'Class 3rd'!N9,IF(AND($E$3="4th"),'Class 4th'!N9,"")))</f>
        <v>10</v>
      </c>
      <c r="O10" s="48">
        <f t="shared" si="2"/>
        <v>27</v>
      </c>
      <c r="P10" s="99">
        <f>IF(OR($B10=0,$B10=""),"",IF(AND($E$3="3rd"),'Class 3rd'!O9,IF(AND($E$3="4th"),'Class 4th'!O9,"")))</f>
        <v>47</v>
      </c>
      <c r="Q10" s="99">
        <f>IF(OR($B10=0,$B10=""),"",IF(AND($E$3="3rd"),'Class 3rd'!P9,IF(AND($E$3="4th"),'Class 4th'!P9,"")))</f>
        <v>19</v>
      </c>
      <c r="R10" s="51">
        <f t="shared" si="3"/>
        <v>66</v>
      </c>
      <c r="S10" s="48">
        <f t="shared" si="4"/>
        <v>93</v>
      </c>
      <c r="T10" s="99">
        <f>IF(OR($B10=0,$B10=""),"",IF(AND($E$3="3rd"),'Class 3rd'!Q9,IF(AND($E$3="4th"),'Class 4th'!Q9,"")))</f>
        <v>57</v>
      </c>
      <c r="U10" s="99">
        <f>IF(OR($B10=0,$B10=""),"",IF(AND($E$3="3rd"),'Class 3rd'!R9,IF(AND($E$3="4th"),'Class 4th'!R9,"")))</f>
        <v>37</v>
      </c>
      <c r="V10" s="52">
        <f t="shared" si="5"/>
        <v>94</v>
      </c>
      <c r="W10" s="48">
        <f t="shared" si="6"/>
        <v>187</v>
      </c>
      <c r="X10" s="83">
        <f t="shared" si="7"/>
        <v>0</v>
      </c>
      <c r="Y10" s="83">
        <f t="shared" si="8"/>
        <v>200</v>
      </c>
      <c r="Z10" s="83" t="str">
        <f t="shared" si="9"/>
        <v/>
      </c>
      <c r="AA10" s="83" t="str">
        <f t="shared" si="10"/>
        <v>P</v>
      </c>
      <c r="AB10" s="419" t="str">
        <f t="shared" si="11"/>
        <v>I</v>
      </c>
      <c r="AC10" s="87" t="str">
        <f t="shared" si="12"/>
        <v>A</v>
      </c>
      <c r="AD10" s="99">
        <f>IF(OR($B10=0,$B10=""),"",IF(AND($E$3="3rd"),'Class 3rd'!S9,IF(AND($E$3="4th"),'Class 4th'!S9,"")))</f>
        <v>5</v>
      </c>
      <c r="AE10" s="99">
        <f>IF(OR($B10=0,$B10=""),"",IF(AND($E$3="3rd"),'Class 3rd'!T9,IF(AND($E$3="4th"),'Class 4th'!T9,"")))</f>
        <v>4</v>
      </c>
      <c r="AF10" s="99">
        <f>IF(OR($B10=0,$B10=""),"",IF(AND($E$3="3rd"),'Class 3rd'!U9,IF(AND($E$3="4th"),'Class 4th'!U9,"")))</f>
        <v>5</v>
      </c>
      <c r="AG10" s="48">
        <f t="shared" si="13"/>
        <v>14</v>
      </c>
      <c r="AH10" s="99">
        <f>IF(OR($B10=0,$B10=""),"",IF(AND($E$3="3rd"),'Class 3rd'!V9,IF(AND($E$3="4th"),'Class 4th'!V9,"")))</f>
        <v>18</v>
      </c>
      <c r="AI10" s="99">
        <f>IF(OR($B10=0,$B10=""),"",IF(AND($E$3="3rd"),'Class 3rd'!W9,IF(AND($E$3="4th"),'Class 4th'!W9,"")))</f>
        <v>9</v>
      </c>
      <c r="AJ10" s="51">
        <f t="shared" si="14"/>
        <v>27</v>
      </c>
      <c r="AK10" s="48">
        <f t="shared" si="15"/>
        <v>41</v>
      </c>
      <c r="AL10" s="99">
        <f>IF(OR($B10=0,$B10=""),"",IF(AND($E$3="3rd"),'Class 3rd'!X9,IF(AND($E$3="4th"),'Class 4th'!X9,"")))</f>
        <v>24</v>
      </c>
      <c r="AM10" s="99">
        <f>IF(OR($B10=0,$B10=""),"",IF(AND($E$3="3rd"),'Class 3rd'!Y9,IF(AND($E$3="4th"),'Class 4th'!Y9,"")))</f>
        <v>16</v>
      </c>
      <c r="AN10" s="52">
        <f t="shared" si="16"/>
        <v>40</v>
      </c>
      <c r="AO10" s="48">
        <f t="shared" si="17"/>
        <v>81</v>
      </c>
      <c r="AP10" s="83">
        <f t="shared" si="18"/>
        <v>0</v>
      </c>
      <c r="AQ10" s="83">
        <f t="shared" si="19"/>
        <v>100</v>
      </c>
      <c r="AR10" s="83" t="str">
        <f t="shared" si="20"/>
        <v/>
      </c>
      <c r="AS10" s="83" t="str">
        <f t="shared" si="21"/>
        <v>P</v>
      </c>
      <c r="AT10" s="419" t="str">
        <f t="shared" si="22"/>
        <v>I</v>
      </c>
      <c r="AU10" s="87" t="str">
        <f t="shared" si="23"/>
        <v>B</v>
      </c>
      <c r="AV10" s="99">
        <f>IF(OR($B10=0,$B10=""),"",IF(AND($E$3="3rd"),'Class 3rd'!Z9,IF(AND($E$3="4th"),'Class 4th'!Z9,"")))</f>
        <v>10</v>
      </c>
      <c r="AW10" s="99">
        <f>IF(OR($B10=0,$B10=""),"",IF(AND($E$3="3rd"),'Class 3rd'!AA9,IF(AND($E$3="4th"),'Class 4th'!AA9,"")))</f>
        <v>9</v>
      </c>
      <c r="AX10" s="99">
        <f>IF(OR($B10=0,$B10=""),"",IF(AND($E$3="3rd"),'Class 3rd'!AB9,IF(AND($E$3="4th"),'Class 4th'!AB9,"")))</f>
        <v>8</v>
      </c>
      <c r="AY10" s="48">
        <f t="shared" si="24"/>
        <v>27</v>
      </c>
      <c r="AZ10" s="99">
        <f>IF(OR($B10=0,$B10=""),"",IF(AND($E$3="3rd"),'Class 3rd'!AC9,IF(AND($E$3="4th"),'Class 4th'!AC9,"")))</f>
        <v>35</v>
      </c>
      <c r="BA10" s="99">
        <f>IF(OR($B10=0,$B10=""),"",IF(AND($E$3="3rd"),'Class 3rd'!AD9,IF(AND($E$3="4th"),'Class 4th'!AD9,"")))</f>
        <v>18</v>
      </c>
      <c r="BB10" s="51">
        <f t="shared" si="25"/>
        <v>53</v>
      </c>
      <c r="BC10" s="48">
        <f t="shared" si="26"/>
        <v>80</v>
      </c>
      <c r="BD10" s="99">
        <f>IF(OR($B10=0,$B10=""),"",IF(AND($E$3="3rd"),'Class 3rd'!AE9,IF(AND($E$3="4th"),'Class 4th'!AE9,"")))</f>
        <v>47</v>
      </c>
      <c r="BE10" s="99">
        <f>IF(OR($B10=0,$B10=""),"",IF(AND($E$3="3rd"),'Class 3rd'!AF9,IF(AND($E$3="4th"),'Class 4th'!AF9,"")))</f>
        <v>37</v>
      </c>
      <c r="BF10" s="52">
        <f t="shared" si="27"/>
        <v>84</v>
      </c>
      <c r="BG10" s="48">
        <f t="shared" si="28"/>
        <v>164</v>
      </c>
      <c r="BH10" s="83">
        <f t="shared" si="29"/>
        <v>0</v>
      </c>
      <c r="BI10" s="83">
        <f>IF(OR($B10="NSO",$B10=0,$B10=""),"",IF(AND(AV10="",AW10="",AX10="",AZ10="",BD10=""),"",IF(AND(AW10="",AX10="",AV10=""),$AY$7-BH10,IF(AND(AZ10="",BA10=""),$BB$7-BH10,IF(AND(BD10="",BE10=""),$BF$7-BH10,$BG$7-BH10)))))</f>
        <v>200</v>
      </c>
      <c r="BJ10" s="83" t="str">
        <f t="shared" si="31"/>
        <v/>
      </c>
      <c r="BK10" s="83" t="str">
        <f t="shared" si="32"/>
        <v>P</v>
      </c>
      <c r="BL10" s="419" t="str">
        <f t="shared" si="33"/>
        <v>I</v>
      </c>
      <c r="BM10" s="87" t="str">
        <f t="shared" si="34"/>
        <v>B</v>
      </c>
      <c r="BN10" s="99">
        <f>IF(OR($B10=0,$B10=""),"",IF(AND($E$3="3rd"),'Class 3rd'!AG9,IF(AND($E$3="4th"),'Class 4th'!AG9,"")))</f>
        <v>10</v>
      </c>
      <c r="BO10" s="99">
        <f>IF(OR($B10=0,$B10=""),"",IF(AND($E$3="3rd"),'Class 3rd'!AH9,IF(AND($E$3="4th"),'Class 4th'!AH9,"")))</f>
        <v>10</v>
      </c>
      <c r="BP10" s="99">
        <f>IF(OR($B10=0,$B10=""),"",IF(AND($E$3="3rd"),'Class 3rd'!AI9,IF(AND($E$3="4th"),'Class 4th'!AI9,"")))</f>
        <v>9</v>
      </c>
      <c r="BQ10" s="48">
        <f t="shared" si="35"/>
        <v>29</v>
      </c>
      <c r="BR10" s="99">
        <f>IF(OR($B10=0,$B10=""),"",IF(AND($E$3="3rd"),'Class 3rd'!AJ9,IF(AND($E$3="4th"),'Class 4th'!AJ9,"")))</f>
        <v>48</v>
      </c>
      <c r="BS10" s="99">
        <f>IF(OR($B10=0,$B10=""),"",IF(AND($E$3="3rd"),'Class 3rd'!AK9,IF(AND($E$3="4th"),'Class 4th'!AK9,"")))</f>
        <v>18</v>
      </c>
      <c r="BT10" s="51">
        <f t="shared" si="36"/>
        <v>66</v>
      </c>
      <c r="BU10" s="48">
        <f t="shared" si="37"/>
        <v>95</v>
      </c>
      <c r="BV10" s="99">
        <f>IF(OR($B10=0,$B10=""),"",IF(AND($E$3="3rd"),'Class 3rd'!AL9,IF(AND($E$3="4th"),'Class 4th'!AL9,"")))</f>
        <v>59</v>
      </c>
      <c r="BW10" s="99">
        <f>IF(OR($B10=0,$B10=""),"",IF(AND($E$3="3rd"),'Class 3rd'!AM9,IF(AND($E$3="4th"),'Class 4th'!AM9,"")))</f>
        <v>37</v>
      </c>
      <c r="BX10" s="52">
        <f t="shared" si="38"/>
        <v>96</v>
      </c>
      <c r="BY10" s="48">
        <f t="shared" si="39"/>
        <v>191</v>
      </c>
      <c r="BZ10" s="83">
        <f t="shared" si="40"/>
        <v>0</v>
      </c>
      <c r="CA10" s="83">
        <f t="shared" si="41"/>
        <v>200</v>
      </c>
      <c r="CB10" s="83" t="str">
        <f t="shared" si="42"/>
        <v/>
      </c>
      <c r="CC10" s="83" t="str">
        <f t="shared" si="43"/>
        <v>P</v>
      </c>
      <c r="CD10" s="419" t="str">
        <f t="shared" si="44"/>
        <v>I</v>
      </c>
      <c r="CE10" s="87" t="str">
        <f t="shared" si="45"/>
        <v>A</v>
      </c>
      <c r="CF10" s="99">
        <f>IF(OR($B10=0,$B10=""),"",IF(AND($E$3="3rd"),'Class 3rd'!AN9,IF(AND($E$3="4th"),'Class 4th'!AN9,"")))</f>
        <v>9</v>
      </c>
      <c r="CG10" s="99">
        <f>IF(OR($B10=0,$B10=""),"",IF(AND($E$3="3rd"),'Class 3rd'!AO9,IF(AND($E$3="4th"),'Class 4th'!AO9,"")))</f>
        <v>8</v>
      </c>
      <c r="CH10" s="99">
        <f>IF(OR($B10=0,$B10=""),"",IF(AND($E$3="3rd"),'Class 3rd'!AP9,IF(AND($E$3="4th"),'Class 4th'!AP9,"")))</f>
        <v>10</v>
      </c>
      <c r="CI10" s="48">
        <f t="shared" si="46"/>
        <v>27</v>
      </c>
      <c r="CJ10" s="99">
        <f>IF(OR($B10=0,$B10=""),"",IF(AND($E$3="3rd"),'Class 3rd'!AQ9,IF(AND($E$3="4th"),'Class 4th'!AQ9,"")))</f>
        <v>20</v>
      </c>
      <c r="CK10" s="99">
        <f>IF(OR($B10=0,$B10=""),"",IF(AND($E$3="3rd"),'Class 3rd'!AR9,IF(AND($E$3="4th"),'Class 4th'!AR9,"")))</f>
        <v>45</v>
      </c>
      <c r="CL10" s="51">
        <f t="shared" si="47"/>
        <v>65</v>
      </c>
      <c r="CM10" s="48">
        <f t="shared" si="48"/>
        <v>92</v>
      </c>
      <c r="CN10" s="99">
        <f>IF(OR($B10=0,$B10=""),"",IF(AND($E$3="3rd"),'Class 3rd'!AS9,IF(AND($E$3="4th"),'Class 4th'!AS9,"")))</f>
        <v>38</v>
      </c>
      <c r="CO10" s="99">
        <f>IF(OR($B10=0,$B10=""),"",IF(AND($E$3="3rd"),'Class 3rd'!AT9,IF(AND($E$3="4th"),'Class 4th'!AT9,"")))</f>
        <v>48</v>
      </c>
      <c r="CP10" s="52">
        <f t="shared" si="49"/>
        <v>86</v>
      </c>
      <c r="CQ10" s="48">
        <f t="shared" si="50"/>
        <v>178</v>
      </c>
      <c r="CR10" s="83">
        <f t="shared" si="51"/>
        <v>0</v>
      </c>
      <c r="CS10" s="83">
        <f t="shared" si="52"/>
        <v>200</v>
      </c>
      <c r="CT10" s="392" t="str">
        <f t="shared" si="53"/>
        <v>P</v>
      </c>
      <c r="CU10" s="86" t="str">
        <f t="shared" si="54"/>
        <v>A</v>
      </c>
      <c r="CV10" s="99">
        <f>IF(OR($B10=0,$B10=""),"",IF(AND($E$3="3rd"),'Class 3rd'!AU9,IF(AND($E$3="4th"),'Class 4th'!AU9,"")))</f>
        <v>8</v>
      </c>
      <c r="CW10" s="99">
        <f>IF(OR($B10=0,$B10=""),"",IF(AND($E$3="3rd"),'Class 3rd'!AV9,IF(AND($E$3="4th"),'Class 4th'!AV9,"")))</f>
        <v>7</v>
      </c>
      <c r="CX10" s="99">
        <f>IF(OR($B10=0,$B10=""),"",IF(AND($E$3="3rd"),'Class 3rd'!AW9,IF(AND($E$3="4th"),'Class 4th'!AW9,"")))</f>
        <v>9</v>
      </c>
      <c r="CY10" s="48">
        <f t="shared" si="55"/>
        <v>24</v>
      </c>
      <c r="CZ10" s="99">
        <f>IF(OR($B10=0,$B10=""),"",IF(AND($E$3="3rd"),'Class 3rd'!AX9,IF(AND($E$3="4th"),'Class 4th'!AX9,"")))</f>
        <v>48</v>
      </c>
      <c r="DA10" s="99">
        <f>IF(OR($B10=0,$B10=""),"",IF(AND($E$3="3rd"),'Class 3rd'!AY9,IF(AND($E$3="4th"),'Class 4th'!AY9,"")))</f>
        <v>15</v>
      </c>
      <c r="DB10" s="51">
        <f t="shared" si="56"/>
        <v>63</v>
      </c>
      <c r="DC10" s="48">
        <f t="shared" si="57"/>
        <v>87</v>
      </c>
      <c r="DD10" s="99">
        <f>IF(OR($B10=0,$B10=""),"",IF(AND($E$3="3rd"),'Class 3rd'!AZ9,IF(AND($E$3="4th"),'Class 4th'!AZ9,"")))</f>
        <v>58</v>
      </c>
      <c r="DE10" s="99">
        <f>IF(OR($B10=0,$B10=""),"",IF(AND($E$3="3rd"),'Class 3rd'!BA9,IF(AND($E$3="4th"),'Class 4th'!BA9,"")))</f>
        <v>39</v>
      </c>
      <c r="DF10" s="52">
        <f t="shared" si="58"/>
        <v>97</v>
      </c>
      <c r="DG10" s="48">
        <f t="shared" si="59"/>
        <v>184</v>
      </c>
      <c r="DH10" s="83">
        <f t="shared" si="60"/>
        <v>0</v>
      </c>
      <c r="DI10" s="83">
        <f t="shared" si="61"/>
        <v>200</v>
      </c>
      <c r="DJ10" s="392" t="str">
        <f t="shared" si="62"/>
        <v>P</v>
      </c>
      <c r="DK10" s="86" t="str">
        <f t="shared" si="63"/>
        <v>A</v>
      </c>
      <c r="DL10" s="454">
        <f>IF(OR($B10=0,$B10=""),"",IF(AND($E$3="3rd"),'Class 3rd'!BB9,IF(AND($E$3="4th"),'Class 4th'!BB9,"")))</f>
        <v>17</v>
      </c>
      <c r="DM10" s="454">
        <f>IF(OR($B10=0,$B10=""),"",IF(AND($E$3="3rd"),'Class 3rd'!BC9,IF(AND($E$3="4th"),'Class 4th'!BC9,"")))</f>
        <v>18</v>
      </c>
      <c r="DN10" s="454">
        <f>IF(OR($B10=0,$B10=""),"",IF(AND($E$3="3rd"),'Class 3rd'!BD9,IF(AND($E$3="4th"),'Class 4th'!BD9,"")))</f>
        <v>14</v>
      </c>
      <c r="DO10" s="454">
        <f>IF(OR($B10=0,$B10=""),"",IF(AND($E$3="3rd"),'Class 3rd'!BE9,IF(AND($E$3="4th"),'Class 4th'!BE9,"")))</f>
        <v>18</v>
      </c>
      <c r="DP10" s="454">
        <f>IF(OR($B10=0,$B10=""),"",IF(AND($E$3="3rd"),'Class 3rd'!BF9,IF(AND($E$3="4th"),'Class 4th'!BF9,"")))</f>
        <v>14</v>
      </c>
      <c r="DQ10" s="455">
        <f t="shared" si="64"/>
        <v>81</v>
      </c>
      <c r="DR10" s="100">
        <f t="shared" si="65"/>
        <v>0</v>
      </c>
      <c r="DS10" s="100">
        <f t="shared" si="66"/>
        <v>100</v>
      </c>
      <c r="DT10" s="100" t="str">
        <f t="shared" si="67"/>
        <v>P</v>
      </c>
      <c r="DU10" s="86" t="str">
        <f t="shared" si="68"/>
        <v>A</v>
      </c>
      <c r="DV10" s="454">
        <f>IF(OR($B10=0,$B10=""),"",IF(AND($E$3="3rd"),'Class 3rd'!BG9,IF(AND($E$3="4th"),'Class 4th'!BG9,"")))</f>
        <v>11</v>
      </c>
      <c r="DW10" s="454">
        <f>IF(OR($B10=0,$B10=""),"",IF(AND($E$3="3rd"),'Class 3rd'!BH9,IF(AND($E$3="4th"),'Class 4th'!BH9,"")))</f>
        <v>20</v>
      </c>
      <c r="DX10" s="454">
        <f>IF(OR($B10=0,$B10=""),"",IF(AND($E$3="3rd"),'Class 3rd'!BI9,IF(AND($E$3="4th"),'Class 4th'!BI9,"")))</f>
        <v>15</v>
      </c>
      <c r="DY10" s="454">
        <f>IF(OR($B10=0,$B10=""),"",IF(AND($E$3="3rd"),'Class 3rd'!BJ9,IF(AND($E$3="4th"),'Class 4th'!BJ9,"")))</f>
        <v>14</v>
      </c>
      <c r="DZ10" s="454">
        <f>IF(OR($B10=0,$B10=""),"",IF(AND($E$3="3rd"),'Class 3rd'!BK9,IF(AND($E$3="4th"),'Class 4th'!BK9,"")))</f>
        <v>18</v>
      </c>
      <c r="EA10" s="455">
        <f t="shared" si="69"/>
        <v>78</v>
      </c>
      <c r="EB10" s="100">
        <f t="shared" si="70"/>
        <v>0</v>
      </c>
      <c r="EC10" s="100">
        <f t="shared" si="71"/>
        <v>100</v>
      </c>
      <c r="ED10" s="100" t="str">
        <f t="shared" si="72"/>
        <v>P</v>
      </c>
      <c r="EE10" s="86" t="str">
        <f t="shared" si="73"/>
        <v>A</v>
      </c>
      <c r="EF10" s="454">
        <f>IF(OR($B10=0,$B10=""),"",IF(AND($E$3="3rd"),'Class 3rd'!BL9,IF(AND($E$3="4th"),'Class 4th'!BL9,"")))</f>
        <v>20</v>
      </c>
      <c r="EG10" s="454">
        <f>IF(OR($B10=0,$B10=""),"",IF(AND($E$3="3rd"),'Class 3rd'!BM9,IF(AND($E$3="4th"),'Class 4th'!BM9,"")))</f>
        <v>19</v>
      </c>
      <c r="EH10" s="454">
        <f>IF(OR($B10=0,$B10=""),"",IF(AND($E$3="3rd"),'Class 3rd'!BN9,IF(AND($E$3="4th"),'Class 4th'!BN9,"")))</f>
        <v>14</v>
      </c>
      <c r="EI10" s="454">
        <f>IF(OR($B10=0,$B10=""),"",IF(AND($E$3="3rd"),'Class 3rd'!BO9,IF(AND($E$3="4th"),'Class 4th'!BO9,"")))</f>
        <v>10</v>
      </c>
      <c r="EJ10" s="454">
        <f>IF(OR($B10=0,$B10=""),"",IF(AND($E$3="3rd"),'Class 3rd'!BP9,IF(AND($E$3="4th"),'Class 4th'!BP9,"")))</f>
        <v>14</v>
      </c>
      <c r="EK10" s="455">
        <f t="shared" si="74"/>
        <v>77</v>
      </c>
      <c r="EL10" s="100">
        <f t="shared" si="75"/>
        <v>0</v>
      </c>
      <c r="EM10" s="100">
        <f t="shared" si="76"/>
        <v>100</v>
      </c>
      <c r="EN10" s="100" t="str">
        <f t="shared" si="77"/>
        <v>P</v>
      </c>
      <c r="EO10" s="86" t="str">
        <f t="shared" si="78"/>
        <v>A</v>
      </c>
      <c r="EP10" s="60">
        <f t="shared" si="79"/>
        <v>623</v>
      </c>
      <c r="EQ10" s="324">
        <f t="shared" si="80"/>
        <v>89</v>
      </c>
      <c r="ER10" s="63" t="str">
        <f t="shared" si="81"/>
        <v>I</v>
      </c>
      <c r="ES10" s="64">
        <f t="shared" si="1"/>
        <v>6.9999999999999964</v>
      </c>
      <c r="ET10" s="326" t="str">
        <f>IFERROR(IF(B10="NSO","NSO",IF(OR(D10="",G10="",F10="",B10="",EP10=0),"",IF('Master sheet'!$D$14="Hindi","कक्षोंन्नति","Promoted"))),"")</f>
        <v>कक्षोंन्नति</v>
      </c>
      <c r="EU10" s="39">
        <f>IF(OR($B10=0,$B10=""),"",IF(AND($E$3="3rd"),'Class 3rd'!BQ9,IF(AND($E$3="4th"),'Class 4th'!BQ9,"")))</f>
        <v>340</v>
      </c>
      <c r="EV10" s="39">
        <f>IF(OR($B10=0,$B10=""),"",IF(AND($E$3="3rd"),'Class 3rd'!BR9,IF(AND($E$3="4th"),'Class 4th'!BR9,"")))</f>
        <v>290</v>
      </c>
      <c r="EW10" s="203" t="str">
        <f t="shared" si="82"/>
        <v>A</v>
      </c>
      <c r="EX10" s="40"/>
      <c r="FE10" s="41">
        <f>IF(AND($E$3="3rd"),'Class 3rd'!I9,IF(AND($E$3="4th"),'Class 4th'!I9,""))</f>
        <v>303</v>
      </c>
    </row>
    <row r="11" spans="1:161" ht="18.95" customHeight="1">
      <c r="A11" s="53">
        <v>4</v>
      </c>
      <c r="B11" s="244">
        <f>IF(OR(FE11=0,FE11=""),"",IF(AND($E$3="3rd"),'Class 3rd'!I10,IF(AND($E$3="4th"),'Class 4th'!I10,"")))</f>
        <v>304</v>
      </c>
      <c r="C11" s="54">
        <f>IF(OR($B11=0,$B11=""),"",IF(AND($E$3="3rd"),'Class 3rd'!B10,IF(AND($E$3="4th"),'Class 4th'!B10,"")))</f>
        <v>3</v>
      </c>
      <c r="D11" s="54" t="str">
        <f>IF(OR($B11=0,$B11=""),"",IF(AND($E$3="3rd"),'Class 3rd'!C10,IF(AND($E$3="4th"),'Class 4th'!C10,"")))</f>
        <v>A</v>
      </c>
      <c r="E11" s="330">
        <f>IF(OR($B11=0,$B11=""),"",IF(AND($E$3="3rd"),'Class 3rd'!E10,IF(AND($E$3="4th"),'Class 4th'!E10,"")))</f>
        <v>42491</v>
      </c>
      <c r="F11" s="243">
        <f>IF(OR($B11=0,$B11=""),"",IF(AND($E$3="3rd"),'Class 3rd'!D10,IF(AND($E$3="4th"),'Class 4th'!D10,"")))</f>
        <v>926</v>
      </c>
      <c r="G11" s="335" t="str">
        <f>IF(OR($B11=0,$B11=""),"",IF(AND($E$3="3rd"),'Class 3rd'!F10,IF(AND($E$3="4th"),'Class 4th'!F10,"")))</f>
        <v>ARMAN SHAH</v>
      </c>
      <c r="H11" s="335" t="str">
        <f>IF(OR($B11=0,$B11=""),"",IF(AND($E$3="3rd"),'Class 3rd'!G10,IF(AND($E$3="4th"),'Class 4th'!G10,"")))</f>
        <v>JAKIR SHAH</v>
      </c>
      <c r="I11" s="335" t="str">
        <f>IF(OR($B11=0,$B11=""),"",IF(AND($E$3="3rd"),'Class 3rd'!H10,IF(AND($E$3="4th"),'Class 4th'!H10,"")))</f>
        <v>HEENA BANU</v>
      </c>
      <c r="J11" s="217" t="str">
        <f>IF(OR($B11=0,$B11=""),"",IF(AND($E$3="3rd"),'Class 3rd'!J10,IF(AND($E$3="4th"),'Class 4th'!J10,"")))</f>
        <v>M</v>
      </c>
      <c r="K11" s="217" t="str">
        <f>IF(OR($B11=0,$B11=""),"",IF(AND($E$3="3rd"),'Class 3rd'!K10,IF(AND($E$3="4th"),'Class 4th'!K10,"")))</f>
        <v>OBC</v>
      </c>
      <c r="L11" s="99">
        <f>IF(OR($B11=0,$B11=""),"",IF(AND($E$3="3rd"),'Class 3rd'!L10,IF(AND($E$3="4th"),'Class 4th'!L10,"")))</f>
        <v>9</v>
      </c>
      <c r="M11" s="99">
        <f>IF(OR($B11=0,$B11=""),"",IF(AND($E$3="3rd"),'Class 3rd'!M10,IF(AND($E$3="4th"),'Class 4th'!M10,"")))</f>
        <v>8</v>
      </c>
      <c r="N11" s="99">
        <f>IF(OR($B11=0,$B11=""),"",IF(AND($E$3="3rd"),'Class 3rd'!N10,IF(AND($E$3="4th"),'Class 4th'!N10,"")))</f>
        <v>10</v>
      </c>
      <c r="O11" s="48">
        <f t="shared" si="2"/>
        <v>27</v>
      </c>
      <c r="P11" s="99">
        <f>IF(OR($B11=0,$B11=""),"",IF(AND($E$3="3rd"),'Class 3rd'!O10,IF(AND($E$3="4th"),'Class 4th'!O10,"")))</f>
        <v>48</v>
      </c>
      <c r="Q11" s="99">
        <f>IF(OR($B11=0,$B11=""),"",IF(AND($E$3="3rd"),'Class 3rd'!P10,IF(AND($E$3="4th"),'Class 4th'!P10,"")))</f>
        <v>19</v>
      </c>
      <c r="R11" s="51">
        <f t="shared" si="3"/>
        <v>67</v>
      </c>
      <c r="S11" s="48">
        <f t="shared" si="4"/>
        <v>94</v>
      </c>
      <c r="T11" s="99">
        <f>IF(OR($B11=0,$B11=""),"",IF(AND($E$3="3rd"),'Class 3rd'!Q10,IF(AND($E$3="4th"),'Class 4th'!Q10,"")))</f>
        <v>58</v>
      </c>
      <c r="U11" s="99">
        <f>IF(OR($B11=0,$B11=""),"",IF(AND($E$3="3rd"),'Class 3rd'!R10,IF(AND($E$3="4th"),'Class 4th'!R10,"")))</f>
        <v>37</v>
      </c>
      <c r="V11" s="52">
        <f t="shared" si="5"/>
        <v>95</v>
      </c>
      <c r="W11" s="48">
        <f t="shared" si="6"/>
        <v>189</v>
      </c>
      <c r="X11" s="83">
        <f t="shared" si="7"/>
        <v>0</v>
      </c>
      <c r="Y11" s="83">
        <f t="shared" si="8"/>
        <v>200</v>
      </c>
      <c r="Z11" s="83" t="str">
        <f t="shared" si="9"/>
        <v/>
      </c>
      <c r="AA11" s="83" t="str">
        <f t="shared" si="10"/>
        <v>P</v>
      </c>
      <c r="AB11" s="419" t="str">
        <f t="shared" si="11"/>
        <v>I</v>
      </c>
      <c r="AC11" s="87" t="str">
        <f t="shared" si="12"/>
        <v>A</v>
      </c>
      <c r="AD11" s="99">
        <f>IF(OR($B11=0,$B11=""),"",IF(AND($E$3="3rd"),'Class 3rd'!S10,IF(AND($E$3="4th"),'Class 4th'!S10,"")))</f>
        <v>5</v>
      </c>
      <c r="AE11" s="99">
        <f>IF(OR($B11=0,$B11=""),"",IF(AND($E$3="3rd"),'Class 3rd'!T10,IF(AND($E$3="4th"),'Class 4th'!T10,"")))</f>
        <v>4</v>
      </c>
      <c r="AF11" s="99">
        <f>IF(OR($B11=0,$B11=""),"",IF(AND($E$3="3rd"),'Class 3rd'!U10,IF(AND($E$3="4th"),'Class 4th'!U10,"")))</f>
        <v>5</v>
      </c>
      <c r="AG11" s="48">
        <f t="shared" si="13"/>
        <v>14</v>
      </c>
      <c r="AH11" s="99">
        <f>IF(OR($B11=0,$B11=""),"",IF(AND($E$3="3rd"),'Class 3rd'!V10,IF(AND($E$3="4th"),'Class 4th'!V10,"")))</f>
        <v>19</v>
      </c>
      <c r="AI11" s="99">
        <f>IF(OR($B11=0,$B11=""),"",IF(AND($E$3="3rd"),'Class 3rd'!W10,IF(AND($E$3="4th"),'Class 4th'!W10,"")))</f>
        <v>9</v>
      </c>
      <c r="AJ11" s="51">
        <f t="shared" si="14"/>
        <v>28</v>
      </c>
      <c r="AK11" s="48">
        <f t="shared" si="15"/>
        <v>42</v>
      </c>
      <c r="AL11" s="99">
        <f>IF(OR($B11=0,$B11=""),"",IF(AND($E$3="3rd"),'Class 3rd'!X10,IF(AND($E$3="4th"),'Class 4th'!X10,"")))</f>
        <v>24</v>
      </c>
      <c r="AM11" s="99">
        <f>IF(OR($B11=0,$B11=""),"",IF(AND($E$3="3rd"),'Class 3rd'!Y10,IF(AND($E$3="4th"),'Class 4th'!Y10,"")))</f>
        <v>14</v>
      </c>
      <c r="AN11" s="52">
        <f t="shared" si="16"/>
        <v>38</v>
      </c>
      <c r="AO11" s="48">
        <f t="shared" si="17"/>
        <v>80</v>
      </c>
      <c r="AP11" s="83">
        <f t="shared" si="18"/>
        <v>0</v>
      </c>
      <c r="AQ11" s="83">
        <f t="shared" si="19"/>
        <v>100</v>
      </c>
      <c r="AR11" s="83" t="str">
        <f t="shared" si="20"/>
        <v/>
      </c>
      <c r="AS11" s="83" t="str">
        <f t="shared" si="21"/>
        <v>P</v>
      </c>
      <c r="AT11" s="419" t="str">
        <f t="shared" si="22"/>
        <v>I</v>
      </c>
      <c r="AU11" s="87" t="str">
        <f t="shared" si="23"/>
        <v>B</v>
      </c>
      <c r="AV11" s="99">
        <f>IF(OR($B11=0,$B11=""),"",IF(AND($E$3="3rd"),'Class 3rd'!Z10,IF(AND($E$3="4th"),'Class 4th'!Z10,"")))</f>
        <v>10</v>
      </c>
      <c r="AW11" s="99">
        <f>IF(OR($B11=0,$B11=""),"",IF(AND($E$3="3rd"),'Class 3rd'!AA10,IF(AND($E$3="4th"),'Class 4th'!AA10,"")))</f>
        <v>9</v>
      </c>
      <c r="AX11" s="99">
        <f>IF(OR($B11=0,$B11=""),"",IF(AND($E$3="3rd"),'Class 3rd'!AB10,IF(AND($E$3="4th"),'Class 4th'!AB10,"")))</f>
        <v>8</v>
      </c>
      <c r="AY11" s="48">
        <f t="shared" si="24"/>
        <v>27</v>
      </c>
      <c r="AZ11" s="99">
        <f>IF(OR($B11=0,$B11=""),"",IF(AND($E$3="3rd"),'Class 3rd'!AC10,IF(AND($E$3="4th"),'Class 4th'!AC10,"")))</f>
        <v>38</v>
      </c>
      <c r="BA11" s="99">
        <f>IF(OR($B11=0,$B11=""),"",IF(AND($E$3="3rd"),'Class 3rd'!AD10,IF(AND($E$3="4th"),'Class 4th'!AD10,"")))</f>
        <v>19</v>
      </c>
      <c r="BB11" s="51">
        <f t="shared" si="25"/>
        <v>57</v>
      </c>
      <c r="BC11" s="48">
        <f t="shared" si="26"/>
        <v>84</v>
      </c>
      <c r="BD11" s="99">
        <f>IF(OR($B11=0,$B11=""),"",IF(AND($E$3="3rd"),'Class 3rd'!AE10,IF(AND($E$3="4th"),'Class 4th'!AE10,"")))</f>
        <v>48</v>
      </c>
      <c r="BE11" s="99">
        <f>IF(OR($B11=0,$B11=""),"",IF(AND($E$3="3rd"),'Class 3rd'!AF10,IF(AND($E$3="4th"),'Class 4th'!AF10,"")))</f>
        <v>37</v>
      </c>
      <c r="BF11" s="52">
        <f t="shared" si="27"/>
        <v>85</v>
      </c>
      <c r="BG11" s="48">
        <f t="shared" si="28"/>
        <v>169</v>
      </c>
      <c r="BH11" s="83">
        <f t="shared" si="29"/>
        <v>0</v>
      </c>
      <c r="BI11" s="83">
        <f t="shared" si="30"/>
        <v>200</v>
      </c>
      <c r="BJ11" s="83" t="str">
        <f t="shared" si="31"/>
        <v/>
      </c>
      <c r="BK11" s="83" t="str">
        <f t="shared" si="32"/>
        <v>P</v>
      </c>
      <c r="BL11" s="419" t="str">
        <f t="shared" si="33"/>
        <v>I</v>
      </c>
      <c r="BM11" s="87" t="str">
        <f t="shared" si="34"/>
        <v>B</v>
      </c>
      <c r="BN11" s="99">
        <f>IF(OR($B11=0,$B11=""),"",IF(AND($E$3="3rd"),'Class 3rd'!AG10,IF(AND($E$3="4th"),'Class 4th'!AG10,"")))</f>
        <v>10</v>
      </c>
      <c r="BO11" s="99">
        <f>IF(OR($B11=0,$B11=""),"",IF(AND($E$3="3rd"),'Class 3rd'!AH10,IF(AND($E$3="4th"),'Class 4th'!AH10,"")))</f>
        <v>10</v>
      </c>
      <c r="BP11" s="99">
        <f>IF(OR($B11=0,$B11=""),"",IF(AND($E$3="3rd"),'Class 3rd'!AI10,IF(AND($E$3="4th"),'Class 4th'!AI10,"")))</f>
        <v>9</v>
      </c>
      <c r="BQ11" s="48">
        <f t="shared" si="35"/>
        <v>29</v>
      </c>
      <c r="BR11" s="99">
        <f>IF(OR($B11=0,$B11=""),"",IF(AND($E$3="3rd"),'Class 3rd'!AJ10,IF(AND($E$3="4th"),'Class 4th'!AJ10,"")))</f>
        <v>49</v>
      </c>
      <c r="BS11" s="99">
        <f>IF(OR($B11=0,$B11=""),"",IF(AND($E$3="3rd"),'Class 3rd'!AK10,IF(AND($E$3="4th"),'Class 4th'!AK10,"")))</f>
        <v>18</v>
      </c>
      <c r="BT11" s="51">
        <f t="shared" si="36"/>
        <v>67</v>
      </c>
      <c r="BU11" s="48">
        <f t="shared" si="37"/>
        <v>96</v>
      </c>
      <c r="BV11" s="99">
        <f>IF(OR($B11=0,$B11=""),"",IF(AND($E$3="3rd"),'Class 3rd'!AL10,IF(AND($E$3="4th"),'Class 4th'!AL10,"")))</f>
        <v>57</v>
      </c>
      <c r="BW11" s="99">
        <f>IF(OR($B11=0,$B11=""),"",IF(AND($E$3="3rd"),'Class 3rd'!AM10,IF(AND($E$3="4th"),'Class 4th'!AM10,"")))</f>
        <v>37</v>
      </c>
      <c r="BX11" s="52">
        <f t="shared" si="38"/>
        <v>94</v>
      </c>
      <c r="BY11" s="48">
        <f t="shared" si="39"/>
        <v>190</v>
      </c>
      <c r="BZ11" s="83">
        <f t="shared" si="40"/>
        <v>0</v>
      </c>
      <c r="CA11" s="83">
        <f t="shared" si="41"/>
        <v>200</v>
      </c>
      <c r="CB11" s="83" t="str">
        <f t="shared" si="42"/>
        <v/>
      </c>
      <c r="CC11" s="83" t="str">
        <f t="shared" si="43"/>
        <v>P</v>
      </c>
      <c r="CD11" s="419" t="str">
        <f t="shared" si="44"/>
        <v>I</v>
      </c>
      <c r="CE11" s="87" t="str">
        <f t="shared" si="45"/>
        <v>A</v>
      </c>
      <c r="CF11" s="99">
        <f>IF(OR($B11=0,$B11=""),"",IF(AND($E$3="3rd"),'Class 3rd'!AN10,IF(AND($E$3="4th"),'Class 4th'!AN10,"")))</f>
        <v>9</v>
      </c>
      <c r="CG11" s="99">
        <f>IF(OR($B11=0,$B11=""),"",IF(AND($E$3="3rd"),'Class 3rd'!AO10,IF(AND($E$3="4th"),'Class 4th'!AO10,"")))</f>
        <v>8</v>
      </c>
      <c r="CH11" s="99">
        <f>IF(OR($B11=0,$B11=""),"",IF(AND($E$3="3rd"),'Class 3rd'!AP10,IF(AND($E$3="4th"),'Class 4th'!AP10,"")))</f>
        <v>10</v>
      </c>
      <c r="CI11" s="48">
        <f t="shared" si="46"/>
        <v>27</v>
      </c>
      <c r="CJ11" s="99">
        <f>IF(OR($B11=0,$B11=""),"",IF(AND($E$3="3rd"),'Class 3rd'!AQ10,IF(AND($E$3="4th"),'Class 4th'!AQ10,"")))</f>
        <v>20</v>
      </c>
      <c r="CK11" s="99">
        <f>IF(OR($B11=0,$B11=""),"",IF(AND($E$3="3rd"),'Class 3rd'!AR10,IF(AND($E$3="4th"),'Class 4th'!AR10,"")))</f>
        <v>45</v>
      </c>
      <c r="CL11" s="51">
        <f t="shared" si="47"/>
        <v>65</v>
      </c>
      <c r="CM11" s="48">
        <f t="shared" si="48"/>
        <v>92</v>
      </c>
      <c r="CN11" s="99">
        <f>IF(OR($B11=0,$B11=""),"",IF(AND($E$3="3rd"),'Class 3rd'!AS10,IF(AND($E$3="4th"),'Class 4th'!AS10,"")))</f>
        <v>38</v>
      </c>
      <c r="CO11" s="99">
        <f>IF(OR($B11=0,$B11=""),"",IF(AND($E$3="3rd"),'Class 3rd'!AT10,IF(AND($E$3="4th"),'Class 4th'!AT10,"")))</f>
        <v>48</v>
      </c>
      <c r="CP11" s="52">
        <f t="shared" si="49"/>
        <v>86</v>
      </c>
      <c r="CQ11" s="48">
        <f t="shared" si="50"/>
        <v>178</v>
      </c>
      <c r="CR11" s="83">
        <f t="shared" si="51"/>
        <v>0</v>
      </c>
      <c r="CS11" s="83">
        <f t="shared" si="52"/>
        <v>200</v>
      </c>
      <c r="CT11" s="392" t="str">
        <f t="shared" si="53"/>
        <v>P</v>
      </c>
      <c r="CU11" s="86" t="str">
        <f t="shared" si="54"/>
        <v>A</v>
      </c>
      <c r="CV11" s="99">
        <f>IF(OR($B11=0,$B11=""),"",IF(AND($E$3="3rd"),'Class 3rd'!AU10,IF(AND($E$3="4th"),'Class 4th'!AU10,"")))</f>
        <v>8</v>
      </c>
      <c r="CW11" s="99">
        <f>IF(OR($B11=0,$B11=""),"",IF(AND($E$3="3rd"),'Class 3rd'!AV10,IF(AND($E$3="4th"),'Class 4th'!AV10,"")))</f>
        <v>7</v>
      </c>
      <c r="CX11" s="99">
        <f>IF(OR($B11=0,$B11=""),"",IF(AND($E$3="3rd"),'Class 3rd'!AW10,IF(AND($E$3="4th"),'Class 4th'!AW10,"")))</f>
        <v>9</v>
      </c>
      <c r="CY11" s="48">
        <f t="shared" si="55"/>
        <v>24</v>
      </c>
      <c r="CZ11" s="99">
        <f>IF(OR($B11=0,$B11=""),"",IF(AND($E$3="3rd"),'Class 3rd'!AX10,IF(AND($E$3="4th"),'Class 4th'!AX10,"")))</f>
        <v>49</v>
      </c>
      <c r="DA11" s="99">
        <f>IF(OR($B11=0,$B11=""),"",IF(AND($E$3="3rd"),'Class 3rd'!AY10,IF(AND($E$3="4th"),'Class 4th'!AY10,"")))</f>
        <v>18</v>
      </c>
      <c r="DB11" s="51">
        <f t="shared" si="56"/>
        <v>67</v>
      </c>
      <c r="DC11" s="48">
        <f t="shared" si="57"/>
        <v>91</v>
      </c>
      <c r="DD11" s="99">
        <f>IF(OR($B11=0,$B11=""),"",IF(AND($E$3="3rd"),'Class 3rd'!AZ10,IF(AND($E$3="4th"),'Class 4th'!AZ10,"")))</f>
        <v>54</v>
      </c>
      <c r="DE11" s="99">
        <f>IF(OR($B11=0,$B11=""),"",IF(AND($E$3="3rd"),'Class 3rd'!BA10,IF(AND($E$3="4th"),'Class 4th'!BA10,"")))</f>
        <v>37</v>
      </c>
      <c r="DF11" s="52">
        <f t="shared" si="58"/>
        <v>91</v>
      </c>
      <c r="DG11" s="48">
        <f t="shared" si="59"/>
        <v>182</v>
      </c>
      <c r="DH11" s="83">
        <f t="shared" si="60"/>
        <v>0</v>
      </c>
      <c r="DI11" s="83">
        <f t="shared" si="61"/>
        <v>200</v>
      </c>
      <c r="DJ11" s="392" t="str">
        <f t="shared" si="62"/>
        <v>P</v>
      </c>
      <c r="DK11" s="86" t="str">
        <f t="shared" si="63"/>
        <v>A</v>
      </c>
      <c r="DL11" s="454">
        <f>IF(OR($B11=0,$B11=""),"",IF(AND($E$3="3rd"),'Class 3rd'!BB10,IF(AND($E$3="4th"),'Class 4th'!BB10,"")))</f>
        <v>18</v>
      </c>
      <c r="DM11" s="454">
        <f>IF(OR($B11=0,$B11=""),"",IF(AND($E$3="3rd"),'Class 3rd'!BC10,IF(AND($E$3="4th"),'Class 4th'!BC10,"")))</f>
        <v>17</v>
      </c>
      <c r="DN11" s="454">
        <f>IF(OR($B11=0,$B11=""),"",IF(AND($E$3="3rd"),'Class 3rd'!BD10,IF(AND($E$3="4th"),'Class 4th'!BD10,"")))</f>
        <v>15</v>
      </c>
      <c r="DO11" s="454">
        <f>IF(OR($B11=0,$B11=""),"",IF(AND($E$3="3rd"),'Class 3rd'!BE10,IF(AND($E$3="4th"),'Class 4th'!BE10,"")))</f>
        <v>19</v>
      </c>
      <c r="DP11" s="454">
        <f>IF(OR($B11=0,$B11=""),"",IF(AND($E$3="3rd"),'Class 3rd'!BF10,IF(AND($E$3="4th"),'Class 4th'!BF10,"")))</f>
        <v>16</v>
      </c>
      <c r="DQ11" s="455">
        <f t="shared" si="64"/>
        <v>85</v>
      </c>
      <c r="DR11" s="100">
        <f t="shared" si="65"/>
        <v>0</v>
      </c>
      <c r="DS11" s="100">
        <f t="shared" si="66"/>
        <v>100</v>
      </c>
      <c r="DT11" s="100" t="str">
        <f t="shared" si="67"/>
        <v>P</v>
      </c>
      <c r="DU11" s="86" t="str">
        <f t="shared" si="68"/>
        <v>A</v>
      </c>
      <c r="DV11" s="454">
        <f>IF(OR($B11=0,$B11=""),"",IF(AND($E$3="3rd"),'Class 3rd'!BG10,IF(AND($E$3="4th"),'Class 4th'!BG10,"")))</f>
        <v>11</v>
      </c>
      <c r="DW11" s="454">
        <f>IF(OR($B11=0,$B11=""),"",IF(AND($E$3="3rd"),'Class 3rd'!BH10,IF(AND($E$3="4th"),'Class 4th'!BH10,"")))</f>
        <v>20</v>
      </c>
      <c r="DX11" s="454">
        <f>IF(OR($B11=0,$B11=""),"",IF(AND($E$3="3rd"),'Class 3rd'!BI10,IF(AND($E$3="4th"),'Class 4th'!BI10,"")))</f>
        <v>15</v>
      </c>
      <c r="DY11" s="454">
        <f>IF(OR($B11=0,$B11=""),"",IF(AND($E$3="3rd"),'Class 3rd'!BJ10,IF(AND($E$3="4th"),'Class 4th'!BJ10,"")))</f>
        <v>14</v>
      </c>
      <c r="DZ11" s="454">
        <f>IF(OR($B11=0,$B11=""),"",IF(AND($E$3="3rd"),'Class 3rd'!BK10,IF(AND($E$3="4th"),'Class 4th'!BK10,"")))</f>
        <v>17</v>
      </c>
      <c r="EA11" s="455">
        <f t="shared" si="69"/>
        <v>77</v>
      </c>
      <c r="EB11" s="100">
        <f t="shared" si="70"/>
        <v>0</v>
      </c>
      <c r="EC11" s="100">
        <f t="shared" si="71"/>
        <v>100</v>
      </c>
      <c r="ED11" s="100" t="str">
        <f t="shared" si="72"/>
        <v>P</v>
      </c>
      <c r="EE11" s="86" t="str">
        <f t="shared" si="73"/>
        <v>A</v>
      </c>
      <c r="EF11" s="454">
        <f>IF(OR($B11=0,$B11=""),"",IF(AND($E$3="3rd"),'Class 3rd'!BL10,IF(AND($E$3="4th"),'Class 4th'!BL10,"")))</f>
        <v>20</v>
      </c>
      <c r="EG11" s="454">
        <f>IF(OR($B11=0,$B11=""),"",IF(AND($E$3="3rd"),'Class 3rd'!BM10,IF(AND($E$3="4th"),'Class 4th'!BM10,"")))</f>
        <v>19</v>
      </c>
      <c r="EH11" s="454">
        <f>IF(OR($B11=0,$B11=""),"",IF(AND($E$3="3rd"),'Class 3rd'!BN10,IF(AND($E$3="4th"),'Class 4th'!BN10,"")))</f>
        <v>14</v>
      </c>
      <c r="EI11" s="454">
        <f>IF(OR($B11=0,$B11=""),"",IF(AND($E$3="3rd"),'Class 3rd'!BO10,IF(AND($E$3="4th"),'Class 4th'!BO10,"")))</f>
        <v>10</v>
      </c>
      <c r="EJ11" s="454">
        <f>IF(OR($B11=0,$B11=""),"",IF(AND($E$3="3rd"),'Class 3rd'!BP10,IF(AND($E$3="4th"),'Class 4th'!BP10,"")))</f>
        <v>15</v>
      </c>
      <c r="EK11" s="455">
        <f t="shared" si="74"/>
        <v>78</v>
      </c>
      <c r="EL11" s="100">
        <f t="shared" si="75"/>
        <v>0</v>
      </c>
      <c r="EM11" s="100">
        <f t="shared" si="76"/>
        <v>100</v>
      </c>
      <c r="EN11" s="100" t="str">
        <f t="shared" si="77"/>
        <v>P</v>
      </c>
      <c r="EO11" s="86" t="str">
        <f t="shared" si="78"/>
        <v>A</v>
      </c>
      <c r="EP11" s="60">
        <f t="shared" si="79"/>
        <v>628</v>
      </c>
      <c r="EQ11" s="324">
        <f t="shared" si="80"/>
        <v>89.714285714285708</v>
      </c>
      <c r="ER11" s="63" t="str">
        <f t="shared" si="81"/>
        <v>I</v>
      </c>
      <c r="ES11" s="64">
        <f t="shared" si="1"/>
        <v>3.9999999999999964</v>
      </c>
      <c r="ET11" s="326" t="str">
        <f>IFERROR(IF(B11="NSO","NSO",IF(OR(D11="",G11="",F11="",B11="",EP11=0),"",IF('Master sheet'!$D$14="Hindi","कक्षोंन्नति","Promoted"))),"")</f>
        <v>कक्षोंन्नति</v>
      </c>
      <c r="EU11" s="39">
        <f>IF(OR($B11=0,$B11=""),"",IF(AND($E$3="3rd"),'Class 3rd'!BQ10,IF(AND($E$3="4th"),'Class 4th'!BQ10,"")))</f>
        <v>350</v>
      </c>
      <c r="EV11" s="39">
        <f>IF(OR($B11=0,$B11=""),"",IF(AND($E$3="3rd"),'Class 3rd'!BR10,IF(AND($E$3="4th"),'Class 4th'!BR10,"")))</f>
        <v>280</v>
      </c>
      <c r="EW11" s="203" t="str">
        <f t="shared" si="82"/>
        <v>A</v>
      </c>
      <c r="EX11" s="40"/>
      <c r="FE11" s="41">
        <f>IF(AND($E$3="3rd"),'Class 3rd'!I10,IF(AND($E$3="4th"),'Class 4th'!I10,""))</f>
        <v>304</v>
      </c>
    </row>
    <row r="12" spans="1:161" ht="18.95" customHeight="1">
      <c r="A12" s="53">
        <v>5</v>
      </c>
      <c r="B12" s="244">
        <f>IF(OR(FE12=0,FE12=""),"",IF(AND($E$3="3rd"),'Class 3rd'!I11,IF(AND($E$3="4th"),'Class 4th'!I11,"")))</f>
        <v>305</v>
      </c>
      <c r="C12" s="54">
        <f>IF(OR($B12=0,$B12=""),"",IF(AND($E$3="3rd"),'Class 3rd'!B11,IF(AND($E$3="4th"),'Class 4th'!B11,"")))</f>
        <v>3</v>
      </c>
      <c r="D12" s="54" t="str">
        <f>IF(OR($B12=0,$B12=""),"",IF(AND($E$3="3rd"),'Class 3rd'!C11,IF(AND($E$3="4th"),'Class 4th'!C11,"")))</f>
        <v>A</v>
      </c>
      <c r="E12" s="330" t="str">
        <f>IF(OR($B12=0,$B12=""),"",IF(AND($E$3="3rd"),'Class 3rd'!E11,IF(AND($E$3="4th"),'Class 4th'!E11,"")))</f>
        <v>25-08-2015</v>
      </c>
      <c r="F12" s="243">
        <f>IF(OR($B12=0,$B12=""),"",IF(AND($E$3="3rd"),'Class 3rd'!D11,IF(AND($E$3="4th"),'Class 4th'!D11,"")))</f>
        <v>951</v>
      </c>
      <c r="G12" s="335" t="str">
        <f>IF(OR($B12=0,$B12=""),"",IF(AND($E$3="3rd"),'Class 3rd'!F11,IF(AND($E$3="4th"),'Class 4th'!F11,"")))</f>
        <v>BHAVYANSH SINGH CHOUHAN</v>
      </c>
      <c r="H12" s="335" t="str">
        <f>IF(OR($B12=0,$B12=""),"",IF(AND($E$3="3rd"),'Class 3rd'!G11,IF(AND($E$3="4th"),'Class 4th'!G11,"")))</f>
        <v>AJIT SINGH</v>
      </c>
      <c r="I12" s="335" t="str">
        <f>IF(OR($B12=0,$B12=""),"",IF(AND($E$3="3rd"),'Class 3rd'!H11,IF(AND($E$3="4th"),'Class 4th'!H11,"")))</f>
        <v>MEENA</v>
      </c>
      <c r="J12" s="217" t="str">
        <f>IF(OR($B12=0,$B12=""),"",IF(AND($E$3="3rd"),'Class 3rd'!J11,IF(AND($E$3="4th"),'Class 4th'!J11,"")))</f>
        <v>M</v>
      </c>
      <c r="K12" s="217" t="str">
        <f>IF(OR($B12=0,$B12=""),"",IF(AND($E$3="3rd"),'Class 3rd'!K11,IF(AND($E$3="4th"),'Class 4th'!K11,"")))</f>
        <v>OBC</v>
      </c>
      <c r="L12" s="99">
        <f>IF(OR($B12=0,$B12=""),"",IF(AND($E$3="3rd"),'Class 3rd'!L11,IF(AND($E$3="4th"),'Class 4th'!L11,"")))</f>
        <v>9</v>
      </c>
      <c r="M12" s="99">
        <f>IF(OR($B12=0,$B12=""),"",IF(AND($E$3="3rd"),'Class 3rd'!M11,IF(AND($E$3="4th"),'Class 4th'!M11,"")))</f>
        <v>8</v>
      </c>
      <c r="N12" s="99">
        <f>IF(OR($B12=0,$B12=""),"",IF(AND($E$3="3rd"),'Class 3rd'!N11,IF(AND($E$3="4th"),'Class 4th'!N11,"")))</f>
        <v>10</v>
      </c>
      <c r="O12" s="48">
        <f t="shared" si="2"/>
        <v>27</v>
      </c>
      <c r="P12" s="99">
        <f>IF(OR($B12=0,$B12=""),"",IF(AND($E$3="3rd"),'Class 3rd'!O11,IF(AND($E$3="4th"),'Class 4th'!O11,"")))</f>
        <v>49</v>
      </c>
      <c r="Q12" s="99">
        <f>IF(OR($B12=0,$B12=""),"",IF(AND($E$3="3rd"),'Class 3rd'!P11,IF(AND($E$3="4th"),'Class 4th'!P11,"")))</f>
        <v>19</v>
      </c>
      <c r="R12" s="51">
        <f t="shared" si="3"/>
        <v>68</v>
      </c>
      <c r="S12" s="48">
        <f t="shared" si="4"/>
        <v>95</v>
      </c>
      <c r="T12" s="99">
        <f>IF(OR($B12=0,$B12=""),"",IF(AND($E$3="3rd"),'Class 3rd'!Q11,IF(AND($E$3="4th"),'Class 4th'!Q11,"")))</f>
        <v>59</v>
      </c>
      <c r="U12" s="99">
        <f>IF(OR($B12=0,$B12=""),"",IF(AND($E$3="3rd"),'Class 3rd'!R11,IF(AND($E$3="4th"),'Class 4th'!R11,"")))</f>
        <v>37</v>
      </c>
      <c r="V12" s="52">
        <f t="shared" si="5"/>
        <v>96</v>
      </c>
      <c r="W12" s="48">
        <f t="shared" si="6"/>
        <v>191</v>
      </c>
      <c r="X12" s="83">
        <f t="shared" si="7"/>
        <v>0</v>
      </c>
      <c r="Y12" s="83">
        <f t="shared" si="8"/>
        <v>200</v>
      </c>
      <c r="Z12" s="83" t="str">
        <f t="shared" si="9"/>
        <v/>
      </c>
      <c r="AA12" s="83" t="str">
        <f t="shared" si="10"/>
        <v>P</v>
      </c>
      <c r="AB12" s="419" t="str">
        <f t="shared" si="11"/>
        <v>I</v>
      </c>
      <c r="AC12" s="87" t="str">
        <f t="shared" si="12"/>
        <v>A</v>
      </c>
      <c r="AD12" s="99">
        <f>IF(OR($B12=0,$B12=""),"",IF(AND($E$3="3rd"),'Class 3rd'!S11,IF(AND($E$3="4th"),'Class 4th'!S11,"")))</f>
        <v>5</v>
      </c>
      <c r="AE12" s="99">
        <f>IF(OR($B12=0,$B12=""),"",IF(AND($E$3="3rd"),'Class 3rd'!T11,IF(AND($E$3="4th"),'Class 4th'!T11,"")))</f>
        <v>4</v>
      </c>
      <c r="AF12" s="99">
        <f>IF(OR($B12=0,$B12=""),"",IF(AND($E$3="3rd"),'Class 3rd'!U11,IF(AND($E$3="4th"),'Class 4th'!U11,"")))</f>
        <v>5</v>
      </c>
      <c r="AG12" s="48">
        <f t="shared" si="13"/>
        <v>14</v>
      </c>
      <c r="AH12" s="99">
        <f>IF(OR($B12=0,$B12=""),"",IF(AND($E$3="3rd"),'Class 3rd'!V11,IF(AND($E$3="4th"),'Class 4th'!V11,"")))</f>
        <v>25</v>
      </c>
      <c r="AI12" s="99">
        <f>IF(OR($B12=0,$B12=""),"",IF(AND($E$3="3rd"),'Class 3rd'!W11,IF(AND($E$3="4th"),'Class 4th'!W11,"")))</f>
        <v>9</v>
      </c>
      <c r="AJ12" s="51">
        <f t="shared" si="14"/>
        <v>34</v>
      </c>
      <c r="AK12" s="48">
        <f t="shared" si="15"/>
        <v>48</v>
      </c>
      <c r="AL12" s="99">
        <f>IF(OR($B12=0,$B12=""),"",IF(AND($E$3="3rd"),'Class 3rd'!X11,IF(AND($E$3="4th"),'Class 4th'!X11,"")))</f>
        <v>24</v>
      </c>
      <c r="AM12" s="99">
        <f>IF(OR($B12=0,$B12=""),"",IF(AND($E$3="3rd"),'Class 3rd'!Y11,IF(AND($E$3="4th"),'Class 4th'!Y11,"")))</f>
        <v>15</v>
      </c>
      <c r="AN12" s="52">
        <f t="shared" si="16"/>
        <v>39</v>
      </c>
      <c r="AO12" s="48">
        <f t="shared" si="17"/>
        <v>87</v>
      </c>
      <c r="AP12" s="83">
        <f t="shared" si="18"/>
        <v>0</v>
      </c>
      <c r="AQ12" s="83">
        <f t="shared" si="19"/>
        <v>100</v>
      </c>
      <c r="AR12" s="83" t="str">
        <f t="shared" si="20"/>
        <v/>
      </c>
      <c r="AS12" s="83" t="str">
        <f t="shared" si="21"/>
        <v>P</v>
      </c>
      <c r="AT12" s="419" t="str">
        <f t="shared" si="22"/>
        <v>I</v>
      </c>
      <c r="AU12" s="87" t="str">
        <f t="shared" si="23"/>
        <v>A</v>
      </c>
      <c r="AV12" s="99">
        <f>IF(OR($B12=0,$B12=""),"",IF(AND($E$3="3rd"),'Class 3rd'!Z11,IF(AND($E$3="4th"),'Class 4th'!Z11,"")))</f>
        <v>10</v>
      </c>
      <c r="AW12" s="99">
        <f>IF(OR($B12=0,$B12=""),"",IF(AND($E$3="3rd"),'Class 3rd'!AA11,IF(AND($E$3="4th"),'Class 4th'!AA11,"")))</f>
        <v>9</v>
      </c>
      <c r="AX12" s="99">
        <f>IF(OR($B12=0,$B12=""),"",IF(AND($E$3="3rd"),'Class 3rd'!AB11,IF(AND($E$3="4th"),'Class 4th'!AB11,"")))</f>
        <v>8</v>
      </c>
      <c r="AY12" s="48">
        <f t="shared" si="24"/>
        <v>27</v>
      </c>
      <c r="AZ12" s="99">
        <f>IF(OR($B12=0,$B12=""),"",IF(AND($E$3="3rd"),'Class 3rd'!AC11,IF(AND($E$3="4th"),'Class 4th'!AC11,"")))</f>
        <v>39</v>
      </c>
      <c r="BA12" s="99">
        <f>IF(OR($B12=0,$B12=""),"",IF(AND($E$3="3rd"),'Class 3rd'!AD11,IF(AND($E$3="4th"),'Class 4th'!AD11,"")))</f>
        <v>14</v>
      </c>
      <c r="BB12" s="51">
        <f t="shared" si="25"/>
        <v>53</v>
      </c>
      <c r="BC12" s="48">
        <f t="shared" si="26"/>
        <v>80</v>
      </c>
      <c r="BD12" s="99">
        <f>IF(OR($B12=0,$B12=""),"",IF(AND($E$3="3rd"),'Class 3rd'!AE11,IF(AND($E$3="4th"),'Class 4th'!AE11,"")))</f>
        <v>49</v>
      </c>
      <c r="BE12" s="99">
        <f>IF(OR($B12=0,$B12=""),"",IF(AND($E$3="3rd"),'Class 3rd'!AF11,IF(AND($E$3="4th"),'Class 4th'!AF11,"")))</f>
        <v>37</v>
      </c>
      <c r="BF12" s="52">
        <f t="shared" si="27"/>
        <v>86</v>
      </c>
      <c r="BG12" s="48">
        <f t="shared" si="28"/>
        <v>166</v>
      </c>
      <c r="BH12" s="83">
        <f t="shared" si="29"/>
        <v>0</v>
      </c>
      <c r="BI12" s="83">
        <f t="shared" si="30"/>
        <v>200</v>
      </c>
      <c r="BJ12" s="83" t="str">
        <f t="shared" si="31"/>
        <v/>
      </c>
      <c r="BK12" s="83" t="str">
        <f t="shared" si="32"/>
        <v>P</v>
      </c>
      <c r="BL12" s="419" t="str">
        <f t="shared" si="33"/>
        <v>I</v>
      </c>
      <c r="BM12" s="87" t="str">
        <f t="shared" si="34"/>
        <v>B</v>
      </c>
      <c r="BN12" s="99">
        <f>IF(OR($B12=0,$B12=""),"",IF(AND($E$3="3rd"),'Class 3rd'!AG11,IF(AND($E$3="4th"),'Class 4th'!AG11,"")))</f>
        <v>10</v>
      </c>
      <c r="BO12" s="99">
        <f>IF(OR($B12=0,$B12=""),"",IF(AND($E$3="3rd"),'Class 3rd'!AH11,IF(AND($E$3="4th"),'Class 4th'!AH11,"")))</f>
        <v>10</v>
      </c>
      <c r="BP12" s="99">
        <f>IF(OR($B12=0,$B12=""),"",IF(AND($E$3="3rd"),'Class 3rd'!AI11,IF(AND($E$3="4th"),'Class 4th'!AI11,"")))</f>
        <v>9</v>
      </c>
      <c r="BQ12" s="48">
        <f t="shared" si="35"/>
        <v>29</v>
      </c>
      <c r="BR12" s="99">
        <f>IF(OR($B12=0,$B12=""),"",IF(AND($E$3="3rd"),'Class 3rd'!AJ11,IF(AND($E$3="4th"),'Class 4th'!AJ11,"")))</f>
        <v>45</v>
      </c>
      <c r="BS12" s="99">
        <f>IF(OR($B12=0,$B12=""),"",IF(AND($E$3="3rd"),'Class 3rd'!AK11,IF(AND($E$3="4th"),'Class 4th'!AK11,"")))</f>
        <v>18</v>
      </c>
      <c r="BT12" s="51">
        <f t="shared" si="36"/>
        <v>63</v>
      </c>
      <c r="BU12" s="48">
        <f t="shared" si="37"/>
        <v>92</v>
      </c>
      <c r="BV12" s="99">
        <f>IF(OR($B12=0,$B12=""),"",IF(AND($E$3="3rd"),'Class 3rd'!AL11,IF(AND($E$3="4th"),'Class 4th'!AL11,"")))</f>
        <v>54</v>
      </c>
      <c r="BW12" s="99">
        <f>IF(OR($B12=0,$B12=""),"",IF(AND($E$3="3rd"),'Class 3rd'!AM11,IF(AND($E$3="4th"),'Class 4th'!AM11,"")))</f>
        <v>37</v>
      </c>
      <c r="BX12" s="52">
        <f t="shared" si="38"/>
        <v>91</v>
      </c>
      <c r="BY12" s="48">
        <f t="shared" si="39"/>
        <v>183</v>
      </c>
      <c r="BZ12" s="83">
        <f t="shared" si="40"/>
        <v>0</v>
      </c>
      <c r="CA12" s="83">
        <f t="shared" si="41"/>
        <v>200</v>
      </c>
      <c r="CB12" s="83" t="str">
        <f t="shared" si="42"/>
        <v/>
      </c>
      <c r="CC12" s="83" t="str">
        <f t="shared" si="43"/>
        <v>P</v>
      </c>
      <c r="CD12" s="419" t="str">
        <f t="shared" si="44"/>
        <v>I</v>
      </c>
      <c r="CE12" s="87" t="str">
        <f t="shared" si="45"/>
        <v>A</v>
      </c>
      <c r="CF12" s="99">
        <f>IF(OR($B12=0,$B12=""),"",IF(AND($E$3="3rd"),'Class 3rd'!AN11,IF(AND($E$3="4th"),'Class 4th'!AN11,"")))</f>
        <v>9</v>
      </c>
      <c r="CG12" s="99">
        <f>IF(OR($B12=0,$B12=""),"",IF(AND($E$3="3rd"),'Class 3rd'!AO11,IF(AND($E$3="4th"),'Class 4th'!AO11,"")))</f>
        <v>8</v>
      </c>
      <c r="CH12" s="99">
        <f>IF(OR($B12=0,$B12=""),"",IF(AND($E$3="3rd"),'Class 3rd'!AP11,IF(AND($E$3="4th"),'Class 4th'!AP11,"")))</f>
        <v>10</v>
      </c>
      <c r="CI12" s="48">
        <f t="shared" si="46"/>
        <v>27</v>
      </c>
      <c r="CJ12" s="99">
        <f>IF(OR($B12=0,$B12=""),"",IF(AND($E$3="3rd"),'Class 3rd'!AQ11,IF(AND($E$3="4th"),'Class 4th'!AQ11,"")))</f>
        <v>20</v>
      </c>
      <c r="CK12" s="99">
        <f>IF(OR($B12=0,$B12=""),"",IF(AND($E$3="3rd"),'Class 3rd'!AR11,IF(AND($E$3="4th"),'Class 4th'!AR11,"")))</f>
        <v>45</v>
      </c>
      <c r="CL12" s="51">
        <f t="shared" si="47"/>
        <v>65</v>
      </c>
      <c r="CM12" s="48">
        <f t="shared" si="48"/>
        <v>92</v>
      </c>
      <c r="CN12" s="99">
        <f>IF(OR($B12=0,$B12=""),"",IF(AND($E$3="3rd"),'Class 3rd'!AS11,IF(AND($E$3="4th"),'Class 4th'!AS11,"")))</f>
        <v>38</v>
      </c>
      <c r="CO12" s="99">
        <f>IF(OR($B12=0,$B12=""),"",IF(AND($E$3="3rd"),'Class 3rd'!AT11,IF(AND($E$3="4th"),'Class 4th'!AT11,"")))</f>
        <v>48</v>
      </c>
      <c r="CP12" s="52">
        <f t="shared" si="49"/>
        <v>86</v>
      </c>
      <c r="CQ12" s="48">
        <f t="shared" si="50"/>
        <v>178</v>
      </c>
      <c r="CR12" s="83">
        <f t="shared" si="51"/>
        <v>0</v>
      </c>
      <c r="CS12" s="83">
        <f t="shared" si="52"/>
        <v>200</v>
      </c>
      <c r="CT12" s="392" t="str">
        <f t="shared" si="53"/>
        <v>P</v>
      </c>
      <c r="CU12" s="86" t="str">
        <f t="shared" si="54"/>
        <v>A</v>
      </c>
      <c r="CV12" s="99">
        <f>IF(OR($B12=0,$B12=""),"",IF(AND($E$3="3rd"),'Class 3rd'!AU11,IF(AND($E$3="4th"),'Class 4th'!AU11,"")))</f>
        <v>8</v>
      </c>
      <c r="CW12" s="99">
        <f>IF(OR($B12=0,$B12=""),"",IF(AND($E$3="3rd"),'Class 3rd'!AV11,IF(AND($E$3="4th"),'Class 4th'!AV11,"")))</f>
        <v>7</v>
      </c>
      <c r="CX12" s="99">
        <f>IF(OR($B12=0,$B12=""),"",IF(AND($E$3="3rd"),'Class 3rd'!AW11,IF(AND($E$3="4th"),'Class 4th'!AW11,"")))</f>
        <v>9</v>
      </c>
      <c r="CY12" s="48">
        <f t="shared" si="55"/>
        <v>24</v>
      </c>
      <c r="CZ12" s="99">
        <f>IF(OR($B12=0,$B12=""),"",IF(AND($E$3="3rd"),'Class 3rd'!AX11,IF(AND($E$3="4th"),'Class 4th'!AX11,"")))</f>
        <v>45</v>
      </c>
      <c r="DA12" s="99">
        <f>IF(OR($B12=0,$B12=""),"",IF(AND($E$3="3rd"),'Class 3rd'!AY11,IF(AND($E$3="4th"),'Class 4th'!AY11,"")))</f>
        <v>19</v>
      </c>
      <c r="DB12" s="51">
        <f t="shared" si="56"/>
        <v>64</v>
      </c>
      <c r="DC12" s="48">
        <f t="shared" si="57"/>
        <v>88</v>
      </c>
      <c r="DD12" s="99">
        <f>IF(OR($B12=0,$B12=""),"",IF(AND($E$3="3rd"),'Class 3rd'!AZ11,IF(AND($E$3="4th"),'Class 4th'!AZ11,"")))</f>
        <v>58</v>
      </c>
      <c r="DE12" s="99">
        <f>IF(OR($B12=0,$B12=""),"",IF(AND($E$3="3rd"),'Class 3rd'!BA11,IF(AND($E$3="4th"),'Class 4th'!BA11,"")))</f>
        <v>34</v>
      </c>
      <c r="DF12" s="52">
        <f t="shared" si="58"/>
        <v>92</v>
      </c>
      <c r="DG12" s="48">
        <f t="shared" si="59"/>
        <v>180</v>
      </c>
      <c r="DH12" s="83">
        <f t="shared" si="60"/>
        <v>0</v>
      </c>
      <c r="DI12" s="83">
        <f t="shared" si="61"/>
        <v>200</v>
      </c>
      <c r="DJ12" s="392" t="str">
        <f t="shared" si="62"/>
        <v>P</v>
      </c>
      <c r="DK12" s="86" t="str">
        <f t="shared" si="63"/>
        <v>A</v>
      </c>
      <c r="DL12" s="454">
        <f>IF(OR($B12=0,$B12=""),"",IF(AND($E$3="3rd"),'Class 3rd'!BB11,IF(AND($E$3="4th"),'Class 4th'!BB11,"")))</f>
        <v>19</v>
      </c>
      <c r="DM12" s="454">
        <f>IF(OR($B12=0,$B12=""),"",IF(AND($E$3="3rd"),'Class 3rd'!BC11,IF(AND($E$3="4th"),'Class 4th'!BC11,"")))</f>
        <v>14</v>
      </c>
      <c r="DN12" s="454">
        <f>IF(OR($B12=0,$B12=""),"",IF(AND($E$3="3rd"),'Class 3rd'!BD11,IF(AND($E$3="4th"),'Class 4th'!BD11,"")))</f>
        <v>16</v>
      </c>
      <c r="DO12" s="454">
        <f>IF(OR($B12=0,$B12=""),"",IF(AND($E$3="3rd"),'Class 3rd'!BE11,IF(AND($E$3="4th"),'Class 4th'!BE11,"")))</f>
        <v>14</v>
      </c>
      <c r="DP12" s="454">
        <f>IF(OR($B12=0,$B12=""),"",IF(AND($E$3="3rd"),'Class 3rd'!BF11,IF(AND($E$3="4th"),'Class 4th'!BF11,"")))</f>
        <v>17</v>
      </c>
      <c r="DQ12" s="455">
        <f t="shared" si="64"/>
        <v>80</v>
      </c>
      <c r="DR12" s="100">
        <f t="shared" si="65"/>
        <v>0</v>
      </c>
      <c r="DS12" s="100">
        <f t="shared" si="66"/>
        <v>100</v>
      </c>
      <c r="DT12" s="100" t="str">
        <f t="shared" si="67"/>
        <v>P</v>
      </c>
      <c r="DU12" s="86" t="str">
        <f t="shared" si="68"/>
        <v>A</v>
      </c>
      <c r="DV12" s="454">
        <f>IF(OR($B12=0,$B12=""),"",IF(AND($E$3="3rd"),'Class 3rd'!BG11,IF(AND($E$3="4th"),'Class 4th'!BG11,"")))</f>
        <v>11</v>
      </c>
      <c r="DW12" s="454">
        <f>IF(OR($B12=0,$B12=""),"",IF(AND($E$3="3rd"),'Class 3rd'!BH11,IF(AND($E$3="4th"),'Class 4th'!BH11,"")))</f>
        <v>20</v>
      </c>
      <c r="DX12" s="454">
        <f>IF(OR($B12=0,$B12=""),"",IF(AND($E$3="3rd"),'Class 3rd'!BI11,IF(AND($E$3="4th"),'Class 4th'!BI11,"")))</f>
        <v>15</v>
      </c>
      <c r="DY12" s="454">
        <f>IF(OR($B12=0,$B12=""),"",IF(AND($E$3="3rd"),'Class 3rd'!BJ11,IF(AND($E$3="4th"),'Class 4th'!BJ11,"")))</f>
        <v>14</v>
      </c>
      <c r="DZ12" s="454">
        <f>IF(OR($B12=0,$B12=""),"",IF(AND($E$3="3rd"),'Class 3rd'!BK11,IF(AND($E$3="4th"),'Class 4th'!BK11,"")))</f>
        <v>16</v>
      </c>
      <c r="EA12" s="455">
        <f t="shared" si="69"/>
        <v>76</v>
      </c>
      <c r="EB12" s="100">
        <f t="shared" si="70"/>
        <v>0</v>
      </c>
      <c r="EC12" s="100">
        <f t="shared" si="71"/>
        <v>100</v>
      </c>
      <c r="ED12" s="100" t="str">
        <f t="shared" si="72"/>
        <v>P</v>
      </c>
      <c r="EE12" s="86" t="str">
        <f t="shared" si="73"/>
        <v>A</v>
      </c>
      <c r="EF12" s="454">
        <f>IF(OR($B12=0,$B12=""),"",IF(AND($E$3="3rd"),'Class 3rd'!BL11,IF(AND($E$3="4th"),'Class 4th'!BL11,"")))</f>
        <v>20</v>
      </c>
      <c r="EG12" s="454">
        <f>IF(OR($B12=0,$B12=""),"",IF(AND($E$3="3rd"),'Class 3rd'!BM11,IF(AND($E$3="4th"),'Class 4th'!BM11,"")))</f>
        <v>19</v>
      </c>
      <c r="EH12" s="454">
        <f>IF(OR($B12=0,$B12=""),"",IF(AND($E$3="3rd"),'Class 3rd'!BN11,IF(AND($E$3="4th"),'Class 4th'!BN11,"")))</f>
        <v>15</v>
      </c>
      <c r="EI12" s="454">
        <f>IF(OR($B12=0,$B12=""),"",IF(AND($E$3="3rd"),'Class 3rd'!BO11,IF(AND($E$3="4th"),'Class 4th'!BO11,"")))</f>
        <v>10</v>
      </c>
      <c r="EJ12" s="454">
        <f>IF(OR($B12=0,$B12=""),"",IF(AND($E$3="3rd"),'Class 3rd'!BP11,IF(AND($E$3="4th"),'Class 4th'!BP11,"")))</f>
        <v>15</v>
      </c>
      <c r="EK12" s="455">
        <f t="shared" si="74"/>
        <v>79</v>
      </c>
      <c r="EL12" s="100">
        <f t="shared" si="75"/>
        <v>0</v>
      </c>
      <c r="EM12" s="100">
        <f t="shared" si="76"/>
        <v>100</v>
      </c>
      <c r="EN12" s="100" t="str">
        <f t="shared" si="77"/>
        <v>P</v>
      </c>
      <c r="EO12" s="86" t="str">
        <f t="shared" si="78"/>
        <v>A</v>
      </c>
      <c r="EP12" s="60">
        <f t="shared" si="79"/>
        <v>627</v>
      </c>
      <c r="EQ12" s="324">
        <f t="shared" si="80"/>
        <v>89.571428571428569</v>
      </c>
      <c r="ER12" s="63" t="str">
        <f t="shared" si="81"/>
        <v>I</v>
      </c>
      <c r="ES12" s="64">
        <f t="shared" si="1"/>
        <v>4.9999999999999964</v>
      </c>
      <c r="ET12" s="326" t="str">
        <f>IFERROR(IF(B12="NSO","NSO",IF(OR(D12="",G12="",F12="",B12="",EP12=0),"",IF('Master sheet'!$D$14="Hindi","कक्षोंन्नति","Promoted"))),"")</f>
        <v>कक्षोंन्नति</v>
      </c>
      <c r="EU12" s="39">
        <f>IF(OR($B12=0,$B12=""),"",IF(AND($E$3="3rd"),'Class 3rd'!BQ11,IF(AND($E$3="4th"),'Class 4th'!BQ11,"")))</f>
        <v>340</v>
      </c>
      <c r="EV12" s="39">
        <f>IF(OR($B12=0,$B12=""),"",IF(AND($E$3="3rd"),'Class 3rd'!BR11,IF(AND($E$3="4th"),'Class 4th'!BR11,"")))</f>
        <v>270</v>
      </c>
      <c r="EW12" s="203" t="str">
        <f t="shared" si="82"/>
        <v>A</v>
      </c>
      <c r="EX12" s="40"/>
      <c r="FE12" s="41">
        <f>IF(AND($E$3="3rd"),'Class 3rd'!I11,IF(AND($E$3="4th"),'Class 4th'!I11,""))</f>
        <v>305</v>
      </c>
    </row>
    <row r="13" spans="1:161" ht="18.95" customHeight="1">
      <c r="A13" s="53">
        <v>6</v>
      </c>
      <c r="B13" s="244">
        <f>IF(OR(FE13=0,FE13=""),"",IF(AND($E$3="3rd"),'Class 3rd'!I12,IF(AND($E$3="4th"),'Class 4th'!I12,"")))</f>
        <v>306</v>
      </c>
      <c r="C13" s="54">
        <f>IF(OR($B13=0,$B13=""),"",IF(AND($E$3="3rd"),'Class 3rd'!B12,IF(AND($E$3="4th"),'Class 4th'!B12,"")))</f>
        <v>3</v>
      </c>
      <c r="D13" s="54" t="str">
        <f>IF(OR($B13=0,$B13=""),"",IF(AND($E$3="3rd"),'Class 3rd'!C12,IF(AND($E$3="4th"),'Class 4th'!C12,"")))</f>
        <v>A</v>
      </c>
      <c r="E13" s="330" t="str">
        <f>IF(OR($B13=0,$B13=""),"",IF(AND($E$3="3rd"),'Class 3rd'!E12,IF(AND($E$3="4th"),'Class 4th'!E12,"")))</f>
        <v>16-06-2014</v>
      </c>
      <c r="F13" s="243">
        <f>IF(OR($B13=0,$B13=""),"",IF(AND($E$3="3rd"),'Class 3rd'!D12,IF(AND($E$3="4th"),'Class 4th'!D12,"")))</f>
        <v>939</v>
      </c>
      <c r="G13" s="335" t="str">
        <f>IF(OR($B13=0,$B13=""),"",IF(AND($E$3="3rd"),'Class 3rd'!F12,IF(AND($E$3="4th"),'Class 4th'!F12,"")))</f>
        <v>BHUMIKA BAGRI</v>
      </c>
      <c r="H13" s="335" t="str">
        <f>IF(OR($B13=0,$B13=""),"",IF(AND($E$3="3rd"),'Class 3rd'!G12,IF(AND($E$3="4th"),'Class 4th'!G12,"")))</f>
        <v>MUKESH BAGRI</v>
      </c>
      <c r="I13" s="335" t="str">
        <f>IF(OR($B13=0,$B13=""),"",IF(AND($E$3="3rd"),'Class 3rd'!H12,IF(AND($E$3="4th"),'Class 4th'!H12,"")))</f>
        <v>SEEMA BAGRI</v>
      </c>
      <c r="J13" s="217" t="str">
        <f>IF(OR($B13=0,$B13=""),"",IF(AND($E$3="3rd"),'Class 3rd'!J12,IF(AND($E$3="4th"),'Class 4th'!J12,"")))</f>
        <v>F</v>
      </c>
      <c r="K13" s="217" t="str">
        <f>IF(OR($B13=0,$B13=""),"",IF(AND($E$3="3rd"),'Class 3rd'!K12,IF(AND($E$3="4th"),'Class 4th'!K12,"")))</f>
        <v>OBC</v>
      </c>
      <c r="L13" s="99">
        <f>IF(OR($B13=0,$B13=""),"",IF(AND($E$3="3rd"),'Class 3rd'!L12,IF(AND($E$3="4th"),'Class 4th'!L12,"")))</f>
        <v>9</v>
      </c>
      <c r="M13" s="99">
        <f>IF(OR($B13=0,$B13=""),"",IF(AND($E$3="3rd"),'Class 3rd'!M12,IF(AND($E$3="4th"),'Class 4th'!M12,"")))</f>
        <v>8</v>
      </c>
      <c r="N13" s="99">
        <f>IF(OR($B13=0,$B13=""),"",IF(AND($E$3="3rd"),'Class 3rd'!N12,IF(AND($E$3="4th"),'Class 4th'!N12,"")))</f>
        <v>10</v>
      </c>
      <c r="O13" s="48">
        <f t="shared" si="2"/>
        <v>27</v>
      </c>
      <c r="P13" s="99">
        <f>IF(OR($B13=0,$B13=""),"",IF(AND($E$3="3rd"),'Class 3rd'!O12,IF(AND($E$3="4th"),'Class 4th'!O12,"")))</f>
        <v>50</v>
      </c>
      <c r="Q13" s="99">
        <f>IF(OR($B13=0,$B13=""),"",IF(AND($E$3="3rd"),'Class 3rd'!P12,IF(AND($E$3="4th"),'Class 4th'!P12,"")))</f>
        <v>19</v>
      </c>
      <c r="R13" s="51">
        <f t="shared" si="3"/>
        <v>69</v>
      </c>
      <c r="S13" s="48">
        <f t="shared" si="4"/>
        <v>96</v>
      </c>
      <c r="T13" s="99">
        <f>IF(OR($B13=0,$B13=""),"",IF(AND($E$3="3rd"),'Class 3rd'!Q12,IF(AND($E$3="4th"),'Class 4th'!Q12,"")))</f>
        <v>60</v>
      </c>
      <c r="U13" s="99">
        <f>IF(OR($B13=0,$B13=""),"",IF(AND($E$3="3rd"),'Class 3rd'!R12,IF(AND($E$3="4th"),'Class 4th'!R12,"")))</f>
        <v>37</v>
      </c>
      <c r="V13" s="52">
        <f t="shared" si="5"/>
        <v>97</v>
      </c>
      <c r="W13" s="48">
        <f t="shared" si="6"/>
        <v>193</v>
      </c>
      <c r="X13" s="83">
        <f t="shared" si="7"/>
        <v>0</v>
      </c>
      <c r="Y13" s="83">
        <f t="shared" si="8"/>
        <v>200</v>
      </c>
      <c r="Z13" s="83" t="str">
        <f t="shared" si="9"/>
        <v/>
      </c>
      <c r="AA13" s="83" t="str">
        <f t="shared" si="10"/>
        <v>P</v>
      </c>
      <c r="AB13" s="419" t="str">
        <f t="shared" si="11"/>
        <v>I</v>
      </c>
      <c r="AC13" s="87" t="str">
        <f t="shared" si="12"/>
        <v>A</v>
      </c>
      <c r="AD13" s="99">
        <f>IF(OR($B13=0,$B13=""),"",IF(AND($E$3="3rd"),'Class 3rd'!S12,IF(AND($E$3="4th"),'Class 4th'!S12,"")))</f>
        <v>5</v>
      </c>
      <c r="AE13" s="99">
        <f>IF(OR($B13=0,$B13=""),"",IF(AND($E$3="3rd"),'Class 3rd'!T12,IF(AND($E$3="4th"),'Class 4th'!T12,"")))</f>
        <v>4</v>
      </c>
      <c r="AF13" s="99">
        <f>IF(OR($B13=0,$B13=""),"",IF(AND($E$3="3rd"),'Class 3rd'!U12,IF(AND($E$3="4th"),'Class 4th'!U12,"")))</f>
        <v>5</v>
      </c>
      <c r="AG13" s="48">
        <f t="shared" si="13"/>
        <v>14</v>
      </c>
      <c r="AH13" s="99">
        <f>IF(OR($B13=0,$B13=""),"",IF(AND($E$3="3rd"),'Class 3rd'!V12,IF(AND($E$3="4th"),'Class 4th'!V12,"")))</f>
        <v>24</v>
      </c>
      <c r="AI13" s="99">
        <f>IF(OR($B13=0,$B13=""),"",IF(AND($E$3="3rd"),'Class 3rd'!W12,IF(AND($E$3="4th"),'Class 4th'!W12,"")))</f>
        <v>9</v>
      </c>
      <c r="AJ13" s="51">
        <f t="shared" si="14"/>
        <v>33</v>
      </c>
      <c r="AK13" s="48">
        <f t="shared" si="15"/>
        <v>47</v>
      </c>
      <c r="AL13" s="99">
        <f>IF(OR($B13=0,$B13=""),"",IF(AND($E$3="3rd"),'Class 3rd'!X12,IF(AND($E$3="4th"),'Class 4th'!X12,"")))</f>
        <v>24</v>
      </c>
      <c r="AM13" s="99">
        <f>IF(OR($B13=0,$B13=""),"",IF(AND($E$3="3rd"),'Class 3rd'!Y12,IF(AND($E$3="4th"),'Class 4th'!Y12,"")))</f>
        <v>16</v>
      </c>
      <c r="AN13" s="52">
        <f t="shared" si="16"/>
        <v>40</v>
      </c>
      <c r="AO13" s="48">
        <f t="shared" si="17"/>
        <v>87</v>
      </c>
      <c r="AP13" s="83">
        <f t="shared" si="18"/>
        <v>0</v>
      </c>
      <c r="AQ13" s="83">
        <f t="shared" si="19"/>
        <v>100</v>
      </c>
      <c r="AR13" s="83" t="str">
        <f t="shared" si="20"/>
        <v/>
      </c>
      <c r="AS13" s="83" t="str">
        <f t="shared" si="21"/>
        <v>P</v>
      </c>
      <c r="AT13" s="419" t="str">
        <f t="shared" si="22"/>
        <v>I</v>
      </c>
      <c r="AU13" s="87" t="str">
        <f t="shared" si="23"/>
        <v>A</v>
      </c>
      <c r="AV13" s="99">
        <f>IF(OR($B13=0,$B13=""),"",IF(AND($E$3="3rd"),'Class 3rd'!Z12,IF(AND($E$3="4th"),'Class 4th'!Z12,"")))</f>
        <v>10</v>
      </c>
      <c r="AW13" s="99">
        <f>IF(OR($B13=0,$B13=""),"",IF(AND($E$3="3rd"),'Class 3rd'!AA12,IF(AND($E$3="4th"),'Class 4th'!AA12,"")))</f>
        <v>9</v>
      </c>
      <c r="AX13" s="99">
        <f>IF(OR($B13=0,$B13=""),"",IF(AND($E$3="3rd"),'Class 3rd'!AB12,IF(AND($E$3="4th"),'Class 4th'!AB12,"")))</f>
        <v>8</v>
      </c>
      <c r="AY13" s="48">
        <f t="shared" si="24"/>
        <v>27</v>
      </c>
      <c r="AZ13" s="99">
        <f>IF(OR($B13=0,$B13=""),"",IF(AND($E$3="3rd"),'Class 3rd'!AC12,IF(AND($E$3="4th"),'Class 4th'!AC12,"")))</f>
        <v>45</v>
      </c>
      <c r="BA13" s="99">
        <f>IF(OR($B13=0,$B13=""),"",IF(AND($E$3="3rd"),'Class 3rd'!AD12,IF(AND($E$3="4th"),'Class 4th'!AD12,"")))</f>
        <v>15</v>
      </c>
      <c r="BB13" s="51">
        <f t="shared" si="25"/>
        <v>60</v>
      </c>
      <c r="BC13" s="48">
        <f t="shared" si="26"/>
        <v>87</v>
      </c>
      <c r="BD13" s="99">
        <f>IF(OR($B13=0,$B13=""),"",IF(AND($E$3="3rd"),'Class 3rd'!AE12,IF(AND($E$3="4th"),'Class 4th'!AE12,"")))</f>
        <v>58</v>
      </c>
      <c r="BE13" s="99">
        <f>IF(OR($B13=0,$B13=""),"",IF(AND($E$3="3rd"),'Class 3rd'!AF12,IF(AND($E$3="4th"),'Class 4th'!AF12,"")))</f>
        <v>37</v>
      </c>
      <c r="BF13" s="52">
        <f t="shared" si="27"/>
        <v>95</v>
      </c>
      <c r="BG13" s="48">
        <f t="shared" si="28"/>
        <v>182</v>
      </c>
      <c r="BH13" s="83">
        <f t="shared" si="29"/>
        <v>0</v>
      </c>
      <c r="BI13" s="83">
        <f t="shared" si="30"/>
        <v>200</v>
      </c>
      <c r="BJ13" s="83" t="str">
        <f t="shared" si="31"/>
        <v/>
      </c>
      <c r="BK13" s="83" t="str">
        <f t="shared" si="32"/>
        <v>P</v>
      </c>
      <c r="BL13" s="419" t="str">
        <f t="shared" si="33"/>
        <v>I</v>
      </c>
      <c r="BM13" s="87" t="str">
        <f t="shared" si="34"/>
        <v>A</v>
      </c>
      <c r="BN13" s="99">
        <f>IF(OR($B13=0,$B13=""),"",IF(AND($E$3="3rd"),'Class 3rd'!AG12,IF(AND($E$3="4th"),'Class 4th'!AG12,"")))</f>
        <v>10</v>
      </c>
      <c r="BO13" s="99">
        <f>IF(OR($B13=0,$B13=""),"",IF(AND($E$3="3rd"),'Class 3rd'!AH12,IF(AND($E$3="4th"),'Class 4th'!AH12,"")))</f>
        <v>10</v>
      </c>
      <c r="BP13" s="99">
        <f>IF(OR($B13=0,$B13=""),"",IF(AND($E$3="3rd"),'Class 3rd'!AI12,IF(AND($E$3="4th"),'Class 4th'!AI12,"")))</f>
        <v>9</v>
      </c>
      <c r="BQ13" s="48">
        <f t="shared" si="35"/>
        <v>29</v>
      </c>
      <c r="BR13" s="99">
        <f>IF(OR($B13=0,$B13=""),"",IF(AND($E$3="3rd"),'Class 3rd'!AJ12,IF(AND($E$3="4th"),'Class 4th'!AJ12,"")))</f>
        <v>41</v>
      </c>
      <c r="BS13" s="99">
        <f>IF(OR($B13=0,$B13=""),"",IF(AND($E$3="3rd"),'Class 3rd'!AK12,IF(AND($E$3="4th"),'Class 4th'!AK12,"")))</f>
        <v>18</v>
      </c>
      <c r="BT13" s="51">
        <f t="shared" si="36"/>
        <v>59</v>
      </c>
      <c r="BU13" s="48">
        <f t="shared" si="37"/>
        <v>88</v>
      </c>
      <c r="BV13" s="99">
        <f>IF(OR($B13=0,$B13=""),"",IF(AND($E$3="3rd"),'Class 3rd'!AL12,IF(AND($E$3="4th"),'Class 4th'!AL12,"")))</f>
        <v>51</v>
      </c>
      <c r="BW13" s="99">
        <f>IF(OR($B13=0,$B13=""),"",IF(AND($E$3="3rd"),'Class 3rd'!AM12,IF(AND($E$3="4th"),'Class 4th'!AM12,"")))</f>
        <v>37</v>
      </c>
      <c r="BX13" s="52">
        <f t="shared" si="38"/>
        <v>88</v>
      </c>
      <c r="BY13" s="48">
        <f t="shared" si="39"/>
        <v>176</v>
      </c>
      <c r="BZ13" s="83">
        <f t="shared" si="40"/>
        <v>0</v>
      </c>
      <c r="CA13" s="83">
        <f t="shared" si="41"/>
        <v>200</v>
      </c>
      <c r="CB13" s="83" t="str">
        <f t="shared" si="42"/>
        <v/>
      </c>
      <c r="CC13" s="83" t="str">
        <f t="shared" si="43"/>
        <v>P</v>
      </c>
      <c r="CD13" s="419" t="str">
        <f t="shared" si="44"/>
        <v>I</v>
      </c>
      <c r="CE13" s="87" t="str">
        <f t="shared" si="45"/>
        <v>A</v>
      </c>
      <c r="CF13" s="99">
        <f>IF(OR($B13=0,$B13=""),"",IF(AND($E$3="3rd"),'Class 3rd'!AN12,IF(AND($E$3="4th"),'Class 4th'!AN12,"")))</f>
        <v>9</v>
      </c>
      <c r="CG13" s="99">
        <f>IF(OR($B13=0,$B13=""),"",IF(AND($E$3="3rd"),'Class 3rd'!AO12,IF(AND($E$3="4th"),'Class 4th'!AO12,"")))</f>
        <v>8</v>
      </c>
      <c r="CH13" s="99">
        <f>IF(OR($B13=0,$B13=""),"",IF(AND($E$3="3rd"),'Class 3rd'!AP12,IF(AND($E$3="4th"),'Class 4th'!AP12,"")))</f>
        <v>10</v>
      </c>
      <c r="CI13" s="48">
        <f t="shared" si="46"/>
        <v>27</v>
      </c>
      <c r="CJ13" s="99">
        <f>IF(OR($B13=0,$B13=""),"",IF(AND($E$3="3rd"),'Class 3rd'!AQ12,IF(AND($E$3="4th"),'Class 4th'!AQ12,"")))</f>
        <v>20</v>
      </c>
      <c r="CK13" s="99">
        <f>IF(OR($B13=0,$B13=""),"",IF(AND($E$3="3rd"),'Class 3rd'!AR12,IF(AND($E$3="4th"),'Class 4th'!AR12,"")))</f>
        <v>45</v>
      </c>
      <c r="CL13" s="51">
        <f t="shared" si="47"/>
        <v>65</v>
      </c>
      <c r="CM13" s="48">
        <f t="shared" si="48"/>
        <v>92</v>
      </c>
      <c r="CN13" s="99">
        <f>IF(OR($B13=0,$B13=""),"",IF(AND($E$3="3rd"),'Class 3rd'!AS12,IF(AND($E$3="4th"),'Class 4th'!AS12,"")))</f>
        <v>38</v>
      </c>
      <c r="CO13" s="99">
        <f>IF(OR($B13=0,$B13=""),"",IF(AND($E$3="3rd"),'Class 3rd'!AT12,IF(AND($E$3="4th"),'Class 4th'!AT12,"")))</f>
        <v>48</v>
      </c>
      <c r="CP13" s="52">
        <f t="shared" si="49"/>
        <v>86</v>
      </c>
      <c r="CQ13" s="48">
        <f t="shared" si="50"/>
        <v>178</v>
      </c>
      <c r="CR13" s="83">
        <f t="shared" si="51"/>
        <v>0</v>
      </c>
      <c r="CS13" s="83">
        <f t="shared" si="52"/>
        <v>200</v>
      </c>
      <c r="CT13" s="392" t="str">
        <f t="shared" si="53"/>
        <v>P</v>
      </c>
      <c r="CU13" s="86" t="str">
        <f t="shared" si="54"/>
        <v>A</v>
      </c>
      <c r="CV13" s="99">
        <f>IF(OR($B13=0,$B13=""),"",IF(AND($E$3="3rd"),'Class 3rd'!AU12,IF(AND($E$3="4th"),'Class 4th'!AU12,"")))</f>
        <v>8</v>
      </c>
      <c r="CW13" s="99">
        <f>IF(OR($B13=0,$B13=""),"",IF(AND($E$3="3rd"),'Class 3rd'!AV12,IF(AND($E$3="4th"),'Class 4th'!AV12,"")))</f>
        <v>7</v>
      </c>
      <c r="CX13" s="99">
        <f>IF(OR($B13=0,$B13=""),"",IF(AND($E$3="3rd"),'Class 3rd'!AW12,IF(AND($E$3="4th"),'Class 4th'!AW12,"")))</f>
        <v>9</v>
      </c>
      <c r="CY13" s="48">
        <f t="shared" si="55"/>
        <v>24</v>
      </c>
      <c r="CZ13" s="99">
        <f>IF(OR($B13=0,$B13=""),"",IF(AND($E$3="3rd"),'Class 3rd'!AX12,IF(AND($E$3="4th"),'Class 4th'!AX12,"")))</f>
        <v>46</v>
      </c>
      <c r="DA13" s="99">
        <f>IF(OR($B13=0,$B13=""),"",IF(AND($E$3="3rd"),'Class 3rd'!AY12,IF(AND($E$3="4th"),'Class 4th'!AY12,"")))</f>
        <v>18</v>
      </c>
      <c r="DB13" s="51">
        <f t="shared" si="56"/>
        <v>64</v>
      </c>
      <c r="DC13" s="48">
        <f t="shared" si="57"/>
        <v>88</v>
      </c>
      <c r="DD13" s="99">
        <f>IF(OR($B13=0,$B13=""),"",IF(AND($E$3="3rd"),'Class 3rd'!AZ12,IF(AND($E$3="4th"),'Class 4th'!AZ12,"")))</f>
        <v>59</v>
      </c>
      <c r="DE13" s="99">
        <f>IF(OR($B13=0,$B13=""),"",IF(AND($E$3="3rd"),'Class 3rd'!BA12,IF(AND($E$3="4th"),'Class 4th'!BA12,"")))</f>
        <v>31</v>
      </c>
      <c r="DF13" s="52">
        <f t="shared" si="58"/>
        <v>90</v>
      </c>
      <c r="DG13" s="48">
        <f t="shared" si="59"/>
        <v>178</v>
      </c>
      <c r="DH13" s="83">
        <f t="shared" si="60"/>
        <v>0</v>
      </c>
      <c r="DI13" s="83">
        <f t="shared" si="61"/>
        <v>200</v>
      </c>
      <c r="DJ13" s="392" t="str">
        <f t="shared" si="62"/>
        <v>P</v>
      </c>
      <c r="DK13" s="86" t="str">
        <f t="shared" si="63"/>
        <v>A</v>
      </c>
      <c r="DL13" s="454">
        <f>IF(OR($B13=0,$B13=""),"",IF(AND($E$3="3rd"),'Class 3rd'!BB12,IF(AND($E$3="4th"),'Class 4th'!BB12,"")))</f>
        <v>17</v>
      </c>
      <c r="DM13" s="454">
        <f>IF(OR($B13=0,$B13=""),"",IF(AND($E$3="3rd"),'Class 3rd'!BC12,IF(AND($E$3="4th"),'Class 4th'!BC12,"")))</f>
        <v>15</v>
      </c>
      <c r="DN13" s="454">
        <f>IF(OR($B13=0,$B13=""),"",IF(AND($E$3="3rd"),'Class 3rd'!BD12,IF(AND($E$3="4th"),'Class 4th'!BD12,"")))</f>
        <v>14</v>
      </c>
      <c r="DO13" s="454">
        <f>IF(OR($B13=0,$B13=""),"",IF(AND($E$3="3rd"),'Class 3rd'!BE12,IF(AND($E$3="4th"),'Class 4th'!BE12,"")))</f>
        <v>14</v>
      </c>
      <c r="DP13" s="454">
        <f>IF(OR($B13=0,$B13=""),"",IF(AND($E$3="3rd"),'Class 3rd'!BF12,IF(AND($E$3="4th"),'Class 4th'!BF12,"")))</f>
        <v>18</v>
      </c>
      <c r="DQ13" s="455">
        <f t="shared" si="64"/>
        <v>78</v>
      </c>
      <c r="DR13" s="100">
        <f t="shared" si="65"/>
        <v>0</v>
      </c>
      <c r="DS13" s="100">
        <f t="shared" si="66"/>
        <v>100</v>
      </c>
      <c r="DT13" s="100" t="str">
        <f t="shared" si="67"/>
        <v>P</v>
      </c>
      <c r="DU13" s="86" t="str">
        <f t="shared" si="68"/>
        <v>A</v>
      </c>
      <c r="DV13" s="454">
        <f>IF(OR($B13=0,$B13=""),"",IF(AND($E$3="3rd"),'Class 3rd'!BG12,IF(AND($E$3="4th"),'Class 4th'!BG12,"")))</f>
        <v>12</v>
      </c>
      <c r="DW13" s="454">
        <f>IF(OR($B13=0,$B13=""),"",IF(AND($E$3="3rd"),'Class 3rd'!BH12,IF(AND($E$3="4th"),'Class 4th'!BH12,"")))</f>
        <v>20</v>
      </c>
      <c r="DX13" s="454">
        <f>IF(OR($B13=0,$B13=""),"",IF(AND($E$3="3rd"),'Class 3rd'!BI12,IF(AND($E$3="4th"),'Class 4th'!BI12,"")))</f>
        <v>15</v>
      </c>
      <c r="DY13" s="454">
        <f>IF(OR($B13=0,$B13=""),"",IF(AND($E$3="3rd"),'Class 3rd'!BJ12,IF(AND($E$3="4th"),'Class 4th'!BJ12,"")))</f>
        <v>14</v>
      </c>
      <c r="DZ13" s="454">
        <f>IF(OR($B13=0,$B13=""),"",IF(AND($E$3="3rd"),'Class 3rd'!BK12,IF(AND($E$3="4th"),'Class 4th'!BK12,"")))</f>
        <v>14</v>
      </c>
      <c r="EA13" s="455">
        <f t="shared" si="69"/>
        <v>75</v>
      </c>
      <c r="EB13" s="100">
        <f t="shared" si="70"/>
        <v>0</v>
      </c>
      <c r="EC13" s="100">
        <f t="shared" si="71"/>
        <v>100</v>
      </c>
      <c r="ED13" s="100" t="str">
        <f t="shared" si="72"/>
        <v>P</v>
      </c>
      <c r="EE13" s="86" t="str">
        <f t="shared" si="73"/>
        <v>B</v>
      </c>
      <c r="EF13" s="454">
        <f>IF(OR($B13=0,$B13=""),"",IF(AND($E$3="3rd"),'Class 3rd'!BL12,IF(AND($E$3="4th"),'Class 4th'!BL12,"")))</f>
        <v>20</v>
      </c>
      <c r="EG13" s="454">
        <f>IF(OR($B13=0,$B13=""),"",IF(AND($E$3="3rd"),'Class 3rd'!BM12,IF(AND($E$3="4th"),'Class 4th'!BM12,"")))</f>
        <v>19</v>
      </c>
      <c r="EH13" s="454">
        <f>IF(OR($B13=0,$B13=""),"",IF(AND($E$3="3rd"),'Class 3rd'!BN12,IF(AND($E$3="4th"),'Class 4th'!BN12,"")))</f>
        <v>16</v>
      </c>
      <c r="EI13" s="454">
        <f>IF(OR($B13=0,$B13=""),"",IF(AND($E$3="3rd"),'Class 3rd'!BO12,IF(AND($E$3="4th"),'Class 4th'!BO12,"")))</f>
        <v>10</v>
      </c>
      <c r="EJ13" s="454">
        <f>IF(OR($B13=0,$B13=""),"",IF(AND($E$3="3rd"),'Class 3rd'!BP12,IF(AND($E$3="4th"),'Class 4th'!BP12,"")))</f>
        <v>15</v>
      </c>
      <c r="EK13" s="455">
        <f t="shared" si="74"/>
        <v>80</v>
      </c>
      <c r="EL13" s="100">
        <f t="shared" si="75"/>
        <v>0</v>
      </c>
      <c r="EM13" s="100">
        <f t="shared" si="76"/>
        <v>100</v>
      </c>
      <c r="EN13" s="100" t="str">
        <f t="shared" si="77"/>
        <v>P</v>
      </c>
      <c r="EO13" s="86" t="str">
        <f t="shared" si="78"/>
        <v>A</v>
      </c>
      <c r="EP13" s="60">
        <f t="shared" si="79"/>
        <v>638</v>
      </c>
      <c r="EQ13" s="324">
        <f t="shared" si="80"/>
        <v>91.142857142857139</v>
      </c>
      <c r="ER13" s="63" t="str">
        <f t="shared" si="81"/>
        <v>I</v>
      </c>
      <c r="ES13" s="64">
        <f t="shared" si="1"/>
        <v>0.99999999999999756</v>
      </c>
      <c r="ET13" s="326" t="str">
        <f>IFERROR(IF(B13="NSO","NSO",IF(OR(D13="",G13="",F13="",B13="",EP13=0),"",IF('Master sheet'!$D$14="Hindi","कक्षोंन्नति","Promoted"))),"")</f>
        <v>कक्षोंन्नति</v>
      </c>
      <c r="EU13" s="39">
        <f>IF(OR($B13=0,$B13=""),"",IF(AND($E$3="3rd"),'Class 3rd'!BQ12,IF(AND($E$3="4th"),'Class 4th'!BQ12,"")))</f>
        <v>340</v>
      </c>
      <c r="EV13" s="39">
        <f>IF(OR($B13=0,$B13=""),"",IF(AND($E$3="3rd"),'Class 3rd'!BR12,IF(AND($E$3="4th"),'Class 4th'!BR12,"")))</f>
        <v>330</v>
      </c>
      <c r="EW13" s="203" t="str">
        <f t="shared" si="82"/>
        <v>A</v>
      </c>
      <c r="EX13" s="40"/>
      <c r="FE13" s="41">
        <f>IF(AND($E$3="3rd"),'Class 3rd'!I12,IF(AND($E$3="4th"),'Class 4th'!I12,""))</f>
        <v>306</v>
      </c>
    </row>
    <row r="14" spans="1:161" ht="18.95" customHeight="1">
      <c r="A14" s="53">
        <v>7</v>
      </c>
      <c r="B14" s="244">
        <f>IF(OR(FE14=0,FE14=""),"",IF(AND($E$3="3rd"),'Class 3rd'!I13,IF(AND($E$3="4th"),'Class 4th'!I13,"")))</f>
        <v>307</v>
      </c>
      <c r="C14" s="54">
        <f>IF(OR($B14=0,$B14=""),"",IF(AND($E$3="3rd"),'Class 3rd'!B13,IF(AND($E$3="4th"),'Class 4th'!B13,"")))</f>
        <v>3</v>
      </c>
      <c r="D14" s="54" t="str">
        <f>IF(OR($B14=0,$B14=""),"",IF(AND($E$3="3rd"),'Class 3rd'!C13,IF(AND($E$3="4th"),'Class 4th'!C13,"")))</f>
        <v>A</v>
      </c>
      <c r="E14" s="330" t="str">
        <f>IF(OR($B14=0,$B14=""),"",IF(AND($E$3="3rd"),'Class 3rd'!E13,IF(AND($E$3="4th"),'Class 4th'!E13,"")))</f>
        <v>28-09-2015</v>
      </c>
      <c r="F14" s="243">
        <f>IF(OR($B14=0,$B14=""),"",IF(AND($E$3="3rd"),'Class 3rd'!D13,IF(AND($E$3="4th"),'Class 4th'!D13,"")))</f>
        <v>942</v>
      </c>
      <c r="G14" s="335" t="str">
        <f>IF(OR($B14=0,$B14=""),"",IF(AND($E$3="3rd"),'Class 3rd'!F13,IF(AND($E$3="4th"),'Class 4th'!F13,"")))</f>
        <v>DAKSH PRAJAPAT</v>
      </c>
      <c r="H14" s="335" t="str">
        <f>IF(OR($B14=0,$B14=""),"",IF(AND($E$3="3rd"),'Class 3rd'!G13,IF(AND($E$3="4th"),'Class 4th'!G13,"")))</f>
        <v>PRAKASH PRAJAPAT</v>
      </c>
      <c r="I14" s="335" t="str">
        <f>IF(OR($B14=0,$B14=""),"",IF(AND($E$3="3rd"),'Class 3rd'!H13,IF(AND($E$3="4th"),'Class 4th'!H13,"")))</f>
        <v>REKHA PRAJAPATI</v>
      </c>
      <c r="J14" s="217" t="str">
        <f>IF(OR($B14=0,$B14=""),"",IF(AND($E$3="3rd"),'Class 3rd'!J13,IF(AND($E$3="4th"),'Class 4th'!J13,"")))</f>
        <v>M</v>
      </c>
      <c r="K14" s="217" t="str">
        <f>IF(OR($B14=0,$B14=""),"",IF(AND($E$3="3rd"),'Class 3rd'!K13,IF(AND($E$3="4th"),'Class 4th'!K13,"")))</f>
        <v>OBC</v>
      </c>
      <c r="L14" s="99">
        <f>IF(OR($B14=0,$B14=""),"",IF(AND($E$3="3rd"),'Class 3rd'!L13,IF(AND($E$3="4th"),'Class 4th'!L13,"")))</f>
        <v>9</v>
      </c>
      <c r="M14" s="99">
        <f>IF(OR($B14=0,$B14=""),"",IF(AND($E$3="3rd"),'Class 3rd'!M13,IF(AND($E$3="4th"),'Class 4th'!M13,"")))</f>
        <v>8</v>
      </c>
      <c r="N14" s="99">
        <f>IF(OR($B14=0,$B14=""),"",IF(AND($E$3="3rd"),'Class 3rd'!N13,IF(AND($E$3="4th"),'Class 4th'!N13,"")))</f>
        <v>10</v>
      </c>
      <c r="O14" s="48">
        <f t="shared" si="2"/>
        <v>27</v>
      </c>
      <c r="P14" s="99">
        <f>IF(OR($B14=0,$B14=""),"",IF(AND($E$3="3rd"),'Class 3rd'!O13,IF(AND($E$3="4th"),'Class 4th'!O13,"")))</f>
        <v>47</v>
      </c>
      <c r="Q14" s="99">
        <f>IF(OR($B14=0,$B14=""),"",IF(AND($E$3="3rd"),'Class 3rd'!P13,IF(AND($E$3="4th"),'Class 4th'!P13,"")))</f>
        <v>19</v>
      </c>
      <c r="R14" s="51">
        <f t="shared" si="3"/>
        <v>66</v>
      </c>
      <c r="S14" s="48">
        <f t="shared" si="4"/>
        <v>93</v>
      </c>
      <c r="T14" s="99">
        <f>IF(OR($B14=0,$B14=""),"",IF(AND($E$3="3rd"),'Class 3rd'!Q13,IF(AND($E$3="4th"),'Class 4th'!Q13,"")))</f>
        <v>58</v>
      </c>
      <c r="U14" s="99">
        <f>IF(OR($B14=0,$B14=""),"",IF(AND($E$3="3rd"),'Class 3rd'!R13,IF(AND($E$3="4th"),'Class 4th'!R13,"")))</f>
        <v>37</v>
      </c>
      <c r="V14" s="52">
        <f t="shared" si="5"/>
        <v>95</v>
      </c>
      <c r="W14" s="48">
        <f t="shared" si="6"/>
        <v>188</v>
      </c>
      <c r="X14" s="83">
        <f t="shared" si="7"/>
        <v>0</v>
      </c>
      <c r="Y14" s="83">
        <f t="shared" si="8"/>
        <v>200</v>
      </c>
      <c r="Z14" s="83" t="str">
        <f t="shared" si="9"/>
        <v/>
      </c>
      <c r="AA14" s="83" t="str">
        <f t="shared" si="10"/>
        <v>P</v>
      </c>
      <c r="AB14" s="419" t="str">
        <f t="shared" si="11"/>
        <v>I</v>
      </c>
      <c r="AC14" s="87" t="str">
        <f t="shared" si="12"/>
        <v>A</v>
      </c>
      <c r="AD14" s="99">
        <f>IF(OR($B14=0,$B14=""),"",IF(AND($E$3="3rd"),'Class 3rd'!S13,IF(AND($E$3="4th"),'Class 4th'!S13,"")))</f>
        <v>5</v>
      </c>
      <c r="AE14" s="99">
        <f>IF(OR($B14=0,$B14=""),"",IF(AND($E$3="3rd"),'Class 3rd'!T13,IF(AND($E$3="4th"),'Class 4th'!T13,"")))</f>
        <v>4</v>
      </c>
      <c r="AF14" s="99">
        <f>IF(OR($B14=0,$B14=""),"",IF(AND($E$3="3rd"),'Class 3rd'!U13,IF(AND($E$3="4th"),'Class 4th'!U13,"")))</f>
        <v>5</v>
      </c>
      <c r="AG14" s="48">
        <f t="shared" si="13"/>
        <v>14</v>
      </c>
      <c r="AH14" s="99">
        <f>IF(OR($B14=0,$B14=""),"",IF(AND($E$3="3rd"),'Class 3rd'!V13,IF(AND($E$3="4th"),'Class 4th'!V13,"")))</f>
        <v>23</v>
      </c>
      <c r="AI14" s="99">
        <f>IF(OR($B14=0,$B14=""),"",IF(AND($E$3="3rd"),'Class 3rd'!W13,IF(AND($E$3="4th"),'Class 4th'!W13,"")))</f>
        <v>9</v>
      </c>
      <c r="AJ14" s="51">
        <f t="shared" si="14"/>
        <v>32</v>
      </c>
      <c r="AK14" s="48">
        <f t="shared" si="15"/>
        <v>46</v>
      </c>
      <c r="AL14" s="99">
        <f>IF(OR($B14=0,$B14=""),"",IF(AND($E$3="3rd"),'Class 3rd'!X13,IF(AND($E$3="4th"),'Class 4th'!X13,"")))</f>
        <v>24</v>
      </c>
      <c r="AM14" s="99">
        <f>IF(OR($B14=0,$B14=""),"",IF(AND($E$3="3rd"),'Class 3rd'!Y13,IF(AND($E$3="4th"),'Class 4th'!Y13,"")))</f>
        <v>14</v>
      </c>
      <c r="AN14" s="52">
        <f t="shared" si="16"/>
        <v>38</v>
      </c>
      <c r="AO14" s="48">
        <f t="shared" si="17"/>
        <v>84</v>
      </c>
      <c r="AP14" s="83">
        <f t="shared" si="18"/>
        <v>0</v>
      </c>
      <c r="AQ14" s="83">
        <f t="shared" si="19"/>
        <v>100</v>
      </c>
      <c r="AR14" s="83" t="str">
        <f t="shared" si="20"/>
        <v/>
      </c>
      <c r="AS14" s="83" t="str">
        <f t="shared" si="21"/>
        <v>P</v>
      </c>
      <c r="AT14" s="419" t="str">
        <f t="shared" si="22"/>
        <v>I</v>
      </c>
      <c r="AU14" s="87" t="str">
        <f t="shared" si="23"/>
        <v>B</v>
      </c>
      <c r="AV14" s="99">
        <f>IF(OR($B14=0,$B14=""),"",IF(AND($E$3="3rd"),'Class 3rd'!Z13,IF(AND($E$3="4th"),'Class 4th'!Z13,"")))</f>
        <v>10</v>
      </c>
      <c r="AW14" s="99">
        <f>IF(OR($B14=0,$B14=""),"",IF(AND($E$3="3rd"),'Class 3rd'!AA13,IF(AND($E$3="4th"),'Class 4th'!AA13,"")))</f>
        <v>9</v>
      </c>
      <c r="AX14" s="99">
        <f>IF(OR($B14=0,$B14=""),"",IF(AND($E$3="3rd"),'Class 3rd'!AB13,IF(AND($E$3="4th"),'Class 4th'!AB13,"")))</f>
        <v>8</v>
      </c>
      <c r="AY14" s="48">
        <f t="shared" si="24"/>
        <v>27</v>
      </c>
      <c r="AZ14" s="99">
        <f>IF(OR($B14=0,$B14=""),"",IF(AND($E$3="3rd"),'Class 3rd'!AC13,IF(AND($E$3="4th"),'Class 4th'!AC13,"")))</f>
        <v>47</v>
      </c>
      <c r="BA14" s="99">
        <f>IF(OR($B14=0,$B14=""),"",IF(AND($E$3="3rd"),'Class 3rd'!AD13,IF(AND($E$3="4th"),'Class 4th'!AD13,"")))</f>
        <v>14</v>
      </c>
      <c r="BB14" s="51">
        <f t="shared" si="25"/>
        <v>61</v>
      </c>
      <c r="BC14" s="48">
        <f t="shared" si="26"/>
        <v>88</v>
      </c>
      <c r="BD14" s="99">
        <f>IF(OR($B14=0,$B14=""),"",IF(AND($E$3="3rd"),'Class 3rd'!AE13,IF(AND($E$3="4th"),'Class 4th'!AE13,"")))</f>
        <v>59</v>
      </c>
      <c r="BE14" s="99">
        <f>IF(OR($B14=0,$B14=""),"",IF(AND($E$3="3rd"),'Class 3rd'!AF13,IF(AND($E$3="4th"),'Class 4th'!AF13,"")))</f>
        <v>37</v>
      </c>
      <c r="BF14" s="52">
        <f t="shared" si="27"/>
        <v>96</v>
      </c>
      <c r="BG14" s="48">
        <f t="shared" si="28"/>
        <v>184</v>
      </c>
      <c r="BH14" s="83">
        <f t="shared" si="29"/>
        <v>0</v>
      </c>
      <c r="BI14" s="83">
        <f t="shared" si="30"/>
        <v>200</v>
      </c>
      <c r="BJ14" s="83" t="str">
        <f t="shared" si="31"/>
        <v/>
      </c>
      <c r="BK14" s="83" t="str">
        <f t="shared" si="32"/>
        <v>P</v>
      </c>
      <c r="BL14" s="419" t="str">
        <f t="shared" si="33"/>
        <v>I</v>
      </c>
      <c r="BM14" s="87" t="str">
        <f t="shared" si="34"/>
        <v>A</v>
      </c>
      <c r="BN14" s="99">
        <f>IF(OR($B14=0,$B14=""),"",IF(AND($E$3="3rd"),'Class 3rd'!AG13,IF(AND($E$3="4th"),'Class 4th'!AG13,"")))</f>
        <v>10</v>
      </c>
      <c r="BO14" s="99">
        <f>IF(OR($B14=0,$B14=""),"",IF(AND($E$3="3rd"),'Class 3rd'!AH13,IF(AND($E$3="4th"),'Class 4th'!AH13,"")))</f>
        <v>10</v>
      </c>
      <c r="BP14" s="99">
        <f>IF(OR($B14=0,$B14=""),"",IF(AND($E$3="3rd"),'Class 3rd'!AI13,IF(AND($E$3="4th"),'Class 4th'!AI13,"")))</f>
        <v>9</v>
      </c>
      <c r="BQ14" s="48">
        <f t="shared" si="35"/>
        <v>29</v>
      </c>
      <c r="BR14" s="99">
        <f>IF(OR($B14=0,$B14=""),"",IF(AND($E$3="3rd"),'Class 3rd'!AJ13,IF(AND($E$3="4th"),'Class 4th'!AJ13,"")))</f>
        <v>40</v>
      </c>
      <c r="BS14" s="99">
        <f>IF(OR($B14=0,$B14=""),"",IF(AND($E$3="3rd"),'Class 3rd'!AK13,IF(AND($E$3="4th"),'Class 4th'!AK13,"")))</f>
        <v>18</v>
      </c>
      <c r="BT14" s="51">
        <f t="shared" si="36"/>
        <v>58</v>
      </c>
      <c r="BU14" s="48">
        <f t="shared" si="37"/>
        <v>87</v>
      </c>
      <c r="BV14" s="99">
        <f>IF(OR($B14=0,$B14=""),"",IF(AND($E$3="3rd"),'Class 3rd'!AL13,IF(AND($E$3="4th"),'Class 4th'!AL13,"")))</f>
        <v>45</v>
      </c>
      <c r="BW14" s="99">
        <f>IF(OR($B14=0,$B14=""),"",IF(AND($E$3="3rd"),'Class 3rd'!AM13,IF(AND($E$3="4th"),'Class 4th'!AM13,"")))</f>
        <v>37</v>
      </c>
      <c r="BX14" s="52">
        <f t="shared" si="38"/>
        <v>82</v>
      </c>
      <c r="BY14" s="48">
        <f t="shared" si="39"/>
        <v>169</v>
      </c>
      <c r="BZ14" s="83">
        <f t="shared" si="40"/>
        <v>0</v>
      </c>
      <c r="CA14" s="83">
        <f t="shared" si="41"/>
        <v>200</v>
      </c>
      <c r="CB14" s="83" t="str">
        <f t="shared" si="42"/>
        <v/>
      </c>
      <c r="CC14" s="83" t="str">
        <f t="shared" si="43"/>
        <v>P</v>
      </c>
      <c r="CD14" s="419" t="str">
        <f t="shared" si="44"/>
        <v>I</v>
      </c>
      <c r="CE14" s="87" t="str">
        <f t="shared" si="45"/>
        <v>B</v>
      </c>
      <c r="CF14" s="99">
        <f>IF(OR($B14=0,$B14=""),"",IF(AND($E$3="3rd"),'Class 3rd'!AN13,IF(AND($E$3="4th"),'Class 4th'!AN13,"")))</f>
        <v>9</v>
      </c>
      <c r="CG14" s="99">
        <f>IF(OR($B14=0,$B14=""),"",IF(AND($E$3="3rd"),'Class 3rd'!AO13,IF(AND($E$3="4th"),'Class 4th'!AO13,"")))</f>
        <v>8</v>
      </c>
      <c r="CH14" s="99">
        <f>IF(OR($B14=0,$B14=""),"",IF(AND($E$3="3rd"),'Class 3rd'!AP13,IF(AND($E$3="4th"),'Class 4th'!AP13,"")))</f>
        <v>10</v>
      </c>
      <c r="CI14" s="48">
        <f t="shared" si="46"/>
        <v>27</v>
      </c>
      <c r="CJ14" s="99">
        <f>IF(OR($B14=0,$B14=""),"",IF(AND($E$3="3rd"),'Class 3rd'!AQ13,IF(AND($E$3="4th"),'Class 4th'!AQ13,"")))</f>
        <v>20</v>
      </c>
      <c r="CK14" s="99">
        <f>IF(OR($B14=0,$B14=""),"",IF(AND($E$3="3rd"),'Class 3rd'!AR13,IF(AND($E$3="4th"),'Class 4th'!AR13,"")))</f>
        <v>45</v>
      </c>
      <c r="CL14" s="51">
        <f t="shared" si="47"/>
        <v>65</v>
      </c>
      <c r="CM14" s="48">
        <f t="shared" si="48"/>
        <v>92</v>
      </c>
      <c r="CN14" s="99">
        <f>IF(OR($B14=0,$B14=""),"",IF(AND($E$3="3rd"),'Class 3rd'!AS13,IF(AND($E$3="4th"),'Class 4th'!AS13,"")))</f>
        <v>38</v>
      </c>
      <c r="CO14" s="99">
        <f>IF(OR($B14=0,$B14=""),"",IF(AND($E$3="3rd"),'Class 3rd'!AT13,IF(AND($E$3="4th"),'Class 4th'!AT13,"")))</f>
        <v>48</v>
      </c>
      <c r="CP14" s="52">
        <f t="shared" si="49"/>
        <v>86</v>
      </c>
      <c r="CQ14" s="48">
        <f t="shared" si="50"/>
        <v>178</v>
      </c>
      <c r="CR14" s="83">
        <f t="shared" si="51"/>
        <v>0</v>
      </c>
      <c r="CS14" s="83">
        <f t="shared" si="52"/>
        <v>200</v>
      </c>
      <c r="CT14" s="392" t="str">
        <f t="shared" si="53"/>
        <v>P</v>
      </c>
      <c r="CU14" s="86" t="str">
        <f t="shared" si="54"/>
        <v>A</v>
      </c>
      <c r="CV14" s="99">
        <f>IF(OR($B14=0,$B14=""),"",IF(AND($E$3="3rd"),'Class 3rd'!AU13,IF(AND($E$3="4th"),'Class 4th'!AU13,"")))</f>
        <v>8</v>
      </c>
      <c r="CW14" s="99">
        <f>IF(OR($B14=0,$B14=""),"",IF(AND($E$3="3rd"),'Class 3rd'!AV13,IF(AND($E$3="4th"),'Class 4th'!AV13,"")))</f>
        <v>7</v>
      </c>
      <c r="CX14" s="99">
        <f>IF(OR($B14=0,$B14=""),"",IF(AND($E$3="3rd"),'Class 3rd'!AW13,IF(AND($E$3="4th"),'Class 4th'!AW13,"")))</f>
        <v>9</v>
      </c>
      <c r="CY14" s="48">
        <f t="shared" si="55"/>
        <v>24</v>
      </c>
      <c r="CZ14" s="99">
        <f>IF(OR($B14=0,$B14=""),"",IF(AND($E$3="3rd"),'Class 3rd'!AX13,IF(AND($E$3="4th"),'Class 4th'!AX13,"")))</f>
        <v>47</v>
      </c>
      <c r="DA14" s="99">
        <f>IF(OR($B14=0,$B14=""),"",IF(AND($E$3="3rd"),'Class 3rd'!AY13,IF(AND($E$3="4th"),'Class 4th'!AY13,"")))</f>
        <v>18</v>
      </c>
      <c r="DB14" s="51">
        <f t="shared" si="56"/>
        <v>65</v>
      </c>
      <c r="DC14" s="48">
        <f t="shared" si="57"/>
        <v>89</v>
      </c>
      <c r="DD14" s="99">
        <f>IF(OR($B14=0,$B14=""),"",IF(AND($E$3="3rd"),'Class 3rd'!AZ13,IF(AND($E$3="4th"),'Class 4th'!AZ13,"")))</f>
        <v>52</v>
      </c>
      <c r="DE14" s="99">
        <f>IF(OR($B14=0,$B14=""),"",IF(AND($E$3="3rd"),'Class 3rd'!BA13,IF(AND($E$3="4th"),'Class 4th'!BA13,"")))</f>
        <v>32</v>
      </c>
      <c r="DF14" s="52">
        <f t="shared" si="58"/>
        <v>84</v>
      </c>
      <c r="DG14" s="48">
        <f t="shared" si="59"/>
        <v>173</v>
      </c>
      <c r="DH14" s="83">
        <f t="shared" si="60"/>
        <v>0</v>
      </c>
      <c r="DI14" s="83">
        <f t="shared" si="61"/>
        <v>200</v>
      </c>
      <c r="DJ14" s="392" t="str">
        <f t="shared" si="62"/>
        <v>P</v>
      </c>
      <c r="DK14" s="86" t="str">
        <f t="shared" si="63"/>
        <v>A</v>
      </c>
      <c r="DL14" s="454">
        <f>IF(OR($B14=0,$B14=""),"",IF(AND($E$3="3rd"),'Class 3rd'!BB13,IF(AND($E$3="4th"),'Class 4th'!BB13,"")))</f>
        <v>18</v>
      </c>
      <c r="DM14" s="454">
        <f>IF(OR($B14=0,$B14=""),"",IF(AND($E$3="3rd"),'Class 3rd'!BC13,IF(AND($E$3="4th"),'Class 4th'!BC13,"")))</f>
        <v>16</v>
      </c>
      <c r="DN14" s="454">
        <f>IF(OR($B14=0,$B14=""),"",IF(AND($E$3="3rd"),'Class 3rd'!BD13,IF(AND($E$3="4th"),'Class 4th'!BD13,"")))</f>
        <v>16</v>
      </c>
      <c r="DO14" s="454">
        <f>IF(OR($B14=0,$B14=""),"",IF(AND($E$3="3rd"),'Class 3rd'!BE13,IF(AND($E$3="4th"),'Class 4th'!BE13,"")))</f>
        <v>14</v>
      </c>
      <c r="DP14" s="454">
        <f>IF(OR($B14=0,$B14=""),"",IF(AND($E$3="3rd"),'Class 3rd'!BF13,IF(AND($E$3="4th"),'Class 4th'!BF13,"")))</f>
        <v>19</v>
      </c>
      <c r="DQ14" s="455">
        <f t="shared" si="64"/>
        <v>83</v>
      </c>
      <c r="DR14" s="100">
        <f t="shared" si="65"/>
        <v>0</v>
      </c>
      <c r="DS14" s="100">
        <f t="shared" si="66"/>
        <v>100</v>
      </c>
      <c r="DT14" s="100" t="str">
        <f t="shared" si="67"/>
        <v>P</v>
      </c>
      <c r="DU14" s="86" t="str">
        <f t="shared" si="68"/>
        <v>A</v>
      </c>
      <c r="DV14" s="454">
        <f>IF(OR($B14=0,$B14=""),"",IF(AND($E$3="3rd"),'Class 3rd'!BG13,IF(AND($E$3="4th"),'Class 4th'!BG13,"")))</f>
        <v>13</v>
      </c>
      <c r="DW14" s="454">
        <f>IF(OR($B14=0,$B14=""),"",IF(AND($E$3="3rd"),'Class 3rd'!BH13,IF(AND($E$3="4th"),'Class 4th'!BH13,"")))</f>
        <v>20</v>
      </c>
      <c r="DX14" s="454">
        <f>IF(OR($B14=0,$B14=""),"",IF(AND($E$3="3rd"),'Class 3rd'!BI13,IF(AND($E$3="4th"),'Class 4th'!BI13,"")))</f>
        <v>15</v>
      </c>
      <c r="DY14" s="454">
        <f>IF(OR($B14=0,$B14=""),"",IF(AND($E$3="3rd"),'Class 3rd'!BJ13,IF(AND($E$3="4th"),'Class 4th'!BJ13,"")))</f>
        <v>14</v>
      </c>
      <c r="DZ14" s="454">
        <f>IF(OR($B14=0,$B14=""),"",IF(AND($E$3="3rd"),'Class 3rd'!BK13,IF(AND($E$3="4th"),'Class 4th'!BK13,"")))</f>
        <v>13</v>
      </c>
      <c r="EA14" s="455">
        <f t="shared" si="69"/>
        <v>75</v>
      </c>
      <c r="EB14" s="100">
        <f t="shared" si="70"/>
        <v>0</v>
      </c>
      <c r="EC14" s="100">
        <f t="shared" si="71"/>
        <v>100</v>
      </c>
      <c r="ED14" s="100" t="str">
        <f t="shared" si="72"/>
        <v>P</v>
      </c>
      <c r="EE14" s="86" t="str">
        <f t="shared" si="73"/>
        <v>B</v>
      </c>
      <c r="EF14" s="454">
        <f>IF(OR($B14=0,$B14=""),"",IF(AND($E$3="3rd"),'Class 3rd'!BL13,IF(AND($E$3="4th"),'Class 4th'!BL13,"")))</f>
        <v>20</v>
      </c>
      <c r="EG14" s="454">
        <f>IF(OR($B14=0,$B14=""),"",IF(AND($E$3="3rd"),'Class 3rd'!BM13,IF(AND($E$3="4th"),'Class 4th'!BM13,"")))</f>
        <v>19</v>
      </c>
      <c r="EH14" s="454">
        <f>IF(OR($B14=0,$B14=""),"",IF(AND($E$3="3rd"),'Class 3rd'!BN13,IF(AND($E$3="4th"),'Class 4th'!BN13,"")))</f>
        <v>17</v>
      </c>
      <c r="EI14" s="454">
        <f>IF(OR($B14=0,$B14=""),"",IF(AND($E$3="3rd"),'Class 3rd'!BO13,IF(AND($E$3="4th"),'Class 4th'!BO13,"")))</f>
        <v>10</v>
      </c>
      <c r="EJ14" s="454">
        <f>IF(OR($B14=0,$B14=""),"",IF(AND($E$3="3rd"),'Class 3rd'!BP13,IF(AND($E$3="4th"),'Class 4th'!BP13,"")))</f>
        <v>15</v>
      </c>
      <c r="EK14" s="455">
        <f t="shared" si="74"/>
        <v>81</v>
      </c>
      <c r="EL14" s="100">
        <f t="shared" si="75"/>
        <v>0</v>
      </c>
      <c r="EM14" s="100">
        <f t="shared" si="76"/>
        <v>100</v>
      </c>
      <c r="EN14" s="100" t="str">
        <f t="shared" si="77"/>
        <v>P</v>
      </c>
      <c r="EO14" s="86" t="str">
        <f t="shared" si="78"/>
        <v>A</v>
      </c>
      <c r="EP14" s="60">
        <f t="shared" si="79"/>
        <v>625</v>
      </c>
      <c r="EQ14" s="324">
        <f t="shared" si="80"/>
        <v>89.285714285714292</v>
      </c>
      <c r="ER14" s="63" t="str">
        <f t="shared" si="81"/>
        <v>I</v>
      </c>
      <c r="ES14" s="64">
        <f t="shared" si="1"/>
        <v>5.9999999999999964</v>
      </c>
      <c r="ET14" s="326" t="str">
        <f>IFERROR(IF(B14="NSO","NSO",IF(OR(D14="",G14="",F14="",B14="",EP14=0),"",IF('Master sheet'!$D$14="Hindi","कक्षोंन्नति","Promoted"))),"")</f>
        <v>कक्षोंन्नति</v>
      </c>
      <c r="EU14" s="39">
        <f>IF(OR($B14=0,$B14=""),"",IF(AND($E$3="3rd"),'Class 3rd'!BQ13,IF(AND($E$3="4th"),'Class 4th'!BQ13,"")))</f>
        <v>350</v>
      </c>
      <c r="EV14" s="39">
        <f>IF(OR($B14=0,$B14=""),"",IF(AND($E$3="3rd"),'Class 3rd'!BR13,IF(AND($E$3="4th"),'Class 4th'!BR13,"")))</f>
        <v>320</v>
      </c>
      <c r="EW14" s="203" t="str">
        <f t="shared" si="82"/>
        <v>A</v>
      </c>
      <c r="EX14" s="40"/>
      <c r="FE14" s="41">
        <f>IF(AND($E$3="3rd"),'Class 3rd'!I13,IF(AND($E$3="4th"),'Class 4th'!I13,""))</f>
        <v>307</v>
      </c>
    </row>
    <row r="15" spans="1:161" ht="18.95" customHeight="1">
      <c r="A15" s="53">
        <v>8</v>
      </c>
      <c r="B15" s="244">
        <f>IF(OR(FE15=0,FE15=""),"",IF(AND($E$3="3rd"),'Class 3rd'!I14,IF(AND($E$3="4th"),'Class 4th'!I14,"")))</f>
        <v>308</v>
      </c>
      <c r="C15" s="54">
        <f>IF(OR($B15=0,$B15=""),"",IF(AND($E$3="3rd"),'Class 3rd'!B14,IF(AND($E$3="4th"),'Class 4th'!B14,"")))</f>
        <v>3</v>
      </c>
      <c r="D15" s="54" t="str">
        <f>IF(OR($B15=0,$B15=""),"",IF(AND($E$3="3rd"),'Class 3rd'!C14,IF(AND($E$3="4th"),'Class 4th'!C14,"")))</f>
        <v>A</v>
      </c>
      <c r="E15" s="330" t="str">
        <f>IF(OR($B15=0,$B15=""),"",IF(AND($E$3="3rd"),'Class 3rd'!E14,IF(AND($E$3="4th"),'Class 4th'!E14,"")))</f>
        <v>26-10-2015</v>
      </c>
      <c r="F15" s="243">
        <f>IF(OR($B15=0,$B15=""),"",IF(AND($E$3="3rd"),'Class 3rd'!D14,IF(AND($E$3="4th"),'Class 4th'!D14,"")))</f>
        <v>925</v>
      </c>
      <c r="G15" s="335" t="str">
        <f>IF(OR($B15=0,$B15=""),"",IF(AND($E$3="3rd"),'Class 3rd'!F14,IF(AND($E$3="4th"),'Class 4th'!F14,"")))</f>
        <v>DIVYA BAGRI</v>
      </c>
      <c r="H15" s="335" t="str">
        <f>IF(OR($B15=0,$B15=""),"",IF(AND($E$3="3rd"),'Class 3rd'!G14,IF(AND($E$3="4th"),'Class 4th'!G14,"")))</f>
        <v>MUKESH</v>
      </c>
      <c r="I15" s="335" t="str">
        <f>IF(OR($B15=0,$B15=""),"",IF(AND($E$3="3rd"),'Class 3rd'!H14,IF(AND($E$3="4th"),'Class 4th'!H14,"")))</f>
        <v>SEEMA</v>
      </c>
      <c r="J15" s="217" t="str">
        <f>IF(OR($B15=0,$B15=""),"",IF(AND($E$3="3rd"),'Class 3rd'!J14,IF(AND($E$3="4th"),'Class 4th'!J14,"")))</f>
        <v>F</v>
      </c>
      <c r="K15" s="217" t="str">
        <f>IF(OR($B15=0,$B15=""),"",IF(AND($E$3="3rd"),'Class 3rd'!K14,IF(AND($E$3="4th"),'Class 4th'!K14,"")))</f>
        <v>OBC</v>
      </c>
      <c r="L15" s="99">
        <f>IF(OR($B15=0,$B15=""),"",IF(AND($E$3="3rd"),'Class 3rd'!L14,IF(AND($E$3="4th"),'Class 4th'!L14,"")))</f>
        <v>9</v>
      </c>
      <c r="M15" s="99">
        <f>IF(OR($B15=0,$B15=""),"",IF(AND($E$3="3rd"),'Class 3rd'!M14,IF(AND($E$3="4th"),'Class 4th'!M14,"")))</f>
        <v>8</v>
      </c>
      <c r="N15" s="99">
        <f>IF(OR($B15=0,$B15=""),"",IF(AND($E$3="3rd"),'Class 3rd'!N14,IF(AND($E$3="4th"),'Class 4th'!N14,"")))</f>
        <v>10</v>
      </c>
      <c r="O15" s="48">
        <f t="shared" si="2"/>
        <v>27</v>
      </c>
      <c r="P15" s="99">
        <f>IF(OR($B15=0,$B15=""),"",IF(AND($E$3="3rd"),'Class 3rd'!O14,IF(AND($E$3="4th"),'Class 4th'!O14,"")))</f>
        <v>48</v>
      </c>
      <c r="Q15" s="99">
        <f>IF(OR($B15=0,$B15=""),"",IF(AND($E$3="3rd"),'Class 3rd'!P14,IF(AND($E$3="4th"),'Class 4th'!P14,"")))</f>
        <v>19</v>
      </c>
      <c r="R15" s="51">
        <f t="shared" si="3"/>
        <v>67</v>
      </c>
      <c r="S15" s="48">
        <f t="shared" si="4"/>
        <v>94</v>
      </c>
      <c r="T15" s="99">
        <f>IF(OR($B15=0,$B15=""),"",IF(AND($E$3="3rd"),'Class 3rd'!Q14,IF(AND($E$3="4th"),'Class 4th'!Q14,"")))</f>
        <v>57</v>
      </c>
      <c r="U15" s="99">
        <f>IF(OR($B15=0,$B15=""),"",IF(AND($E$3="3rd"),'Class 3rd'!R14,IF(AND($E$3="4th"),'Class 4th'!R14,"")))</f>
        <v>37</v>
      </c>
      <c r="V15" s="52">
        <f t="shared" si="5"/>
        <v>94</v>
      </c>
      <c r="W15" s="48">
        <f t="shared" si="6"/>
        <v>188</v>
      </c>
      <c r="X15" s="83">
        <f t="shared" si="7"/>
        <v>0</v>
      </c>
      <c r="Y15" s="83">
        <f t="shared" si="8"/>
        <v>200</v>
      </c>
      <c r="Z15" s="83" t="str">
        <f t="shared" si="9"/>
        <v/>
      </c>
      <c r="AA15" s="83" t="str">
        <f t="shared" si="10"/>
        <v>P</v>
      </c>
      <c r="AB15" s="419" t="str">
        <f t="shared" si="11"/>
        <v>I</v>
      </c>
      <c r="AC15" s="87" t="str">
        <f t="shared" si="12"/>
        <v>A</v>
      </c>
      <c r="AD15" s="99">
        <f>IF(OR($B15=0,$B15=""),"",IF(AND($E$3="3rd"),'Class 3rd'!S14,IF(AND($E$3="4th"),'Class 4th'!S14,"")))</f>
        <v>5</v>
      </c>
      <c r="AE15" s="99">
        <f>IF(OR($B15=0,$B15=""),"",IF(AND($E$3="3rd"),'Class 3rd'!T14,IF(AND($E$3="4th"),'Class 4th'!T14,"")))</f>
        <v>4</v>
      </c>
      <c r="AF15" s="99">
        <f>IF(OR($B15=0,$B15=""),"",IF(AND($E$3="3rd"),'Class 3rd'!U14,IF(AND($E$3="4th"),'Class 4th'!U14,"")))</f>
        <v>5</v>
      </c>
      <c r="AG15" s="48">
        <f t="shared" si="13"/>
        <v>14</v>
      </c>
      <c r="AH15" s="99">
        <f>IF(OR($B15=0,$B15=""),"",IF(AND($E$3="3rd"),'Class 3rd'!V14,IF(AND($E$3="4th"),'Class 4th'!V14,"")))</f>
        <v>21</v>
      </c>
      <c r="AI15" s="99">
        <f>IF(OR($B15=0,$B15=""),"",IF(AND($E$3="3rd"),'Class 3rd'!W14,IF(AND($E$3="4th"),'Class 4th'!W14,"")))</f>
        <v>9</v>
      </c>
      <c r="AJ15" s="51">
        <f t="shared" si="14"/>
        <v>30</v>
      </c>
      <c r="AK15" s="48">
        <f t="shared" si="15"/>
        <v>44</v>
      </c>
      <c r="AL15" s="99">
        <f>IF(OR($B15=0,$B15=""),"",IF(AND($E$3="3rd"),'Class 3rd'!X14,IF(AND($E$3="4th"),'Class 4th'!X14,"")))</f>
        <v>24</v>
      </c>
      <c r="AM15" s="99">
        <f>IF(OR($B15=0,$B15=""),"",IF(AND($E$3="3rd"),'Class 3rd'!Y14,IF(AND($E$3="4th"),'Class 4th'!Y14,"")))</f>
        <v>18</v>
      </c>
      <c r="AN15" s="52">
        <f t="shared" si="16"/>
        <v>42</v>
      </c>
      <c r="AO15" s="48">
        <f t="shared" si="17"/>
        <v>86</v>
      </c>
      <c r="AP15" s="83">
        <f t="shared" si="18"/>
        <v>0</v>
      </c>
      <c r="AQ15" s="83">
        <f t="shared" si="19"/>
        <v>100</v>
      </c>
      <c r="AR15" s="83" t="str">
        <f t="shared" si="20"/>
        <v/>
      </c>
      <c r="AS15" s="83" t="str">
        <f t="shared" si="21"/>
        <v>P</v>
      </c>
      <c r="AT15" s="419" t="str">
        <f t="shared" si="22"/>
        <v>I</v>
      </c>
      <c r="AU15" s="87" t="str">
        <f t="shared" si="23"/>
        <v>A</v>
      </c>
      <c r="AV15" s="99">
        <f>IF(OR($B15=0,$B15=""),"",IF(AND($E$3="3rd"),'Class 3rd'!Z14,IF(AND($E$3="4th"),'Class 4th'!Z14,"")))</f>
        <v>10</v>
      </c>
      <c r="AW15" s="99">
        <f>IF(OR($B15=0,$B15=""),"",IF(AND($E$3="3rd"),'Class 3rd'!AA14,IF(AND($E$3="4th"),'Class 4th'!AA14,"")))</f>
        <v>9</v>
      </c>
      <c r="AX15" s="99">
        <f>IF(OR($B15=0,$B15=""),"",IF(AND($E$3="3rd"),'Class 3rd'!AB14,IF(AND($E$3="4th"),'Class 4th'!AB14,"")))</f>
        <v>8</v>
      </c>
      <c r="AY15" s="48">
        <f t="shared" si="24"/>
        <v>27</v>
      </c>
      <c r="AZ15" s="99">
        <f>IF(OR($B15=0,$B15=""),"",IF(AND($E$3="3rd"),'Class 3rd'!AC14,IF(AND($E$3="4th"),'Class 4th'!AC14,"")))</f>
        <v>48</v>
      </c>
      <c r="BA15" s="99">
        <f>IF(OR($B15=0,$B15=""),"",IF(AND($E$3="3rd"),'Class 3rd'!AD14,IF(AND($E$3="4th"),'Class 4th'!AD14,"")))</f>
        <v>14</v>
      </c>
      <c r="BB15" s="51">
        <f t="shared" si="25"/>
        <v>62</v>
      </c>
      <c r="BC15" s="48">
        <f t="shared" si="26"/>
        <v>89</v>
      </c>
      <c r="BD15" s="99">
        <f>IF(OR($B15=0,$B15=""),"",IF(AND($E$3="3rd"),'Class 3rd'!AE14,IF(AND($E$3="4th"),'Class 4th'!AE14,"")))</f>
        <v>57</v>
      </c>
      <c r="BE15" s="99">
        <f>IF(OR($B15=0,$B15=""),"",IF(AND($E$3="3rd"),'Class 3rd'!AF14,IF(AND($E$3="4th"),'Class 4th'!AF14,"")))</f>
        <v>37</v>
      </c>
      <c r="BF15" s="52">
        <f t="shared" si="27"/>
        <v>94</v>
      </c>
      <c r="BG15" s="48">
        <f t="shared" si="28"/>
        <v>183</v>
      </c>
      <c r="BH15" s="83">
        <f t="shared" si="29"/>
        <v>0</v>
      </c>
      <c r="BI15" s="83">
        <f t="shared" si="30"/>
        <v>200</v>
      </c>
      <c r="BJ15" s="83" t="str">
        <f t="shared" si="31"/>
        <v/>
      </c>
      <c r="BK15" s="83" t="str">
        <f t="shared" si="32"/>
        <v>P</v>
      </c>
      <c r="BL15" s="419" t="str">
        <f t="shared" si="33"/>
        <v>I</v>
      </c>
      <c r="BM15" s="87" t="str">
        <f t="shared" si="34"/>
        <v>A</v>
      </c>
      <c r="BN15" s="99">
        <f>IF(OR($B15=0,$B15=""),"",IF(AND($E$3="3rd"),'Class 3rd'!AG14,IF(AND($E$3="4th"),'Class 4th'!AG14,"")))</f>
        <v>10</v>
      </c>
      <c r="BO15" s="99">
        <f>IF(OR($B15=0,$B15=""),"",IF(AND($E$3="3rd"),'Class 3rd'!AH14,IF(AND($E$3="4th"),'Class 4th'!AH14,"")))</f>
        <v>10</v>
      </c>
      <c r="BP15" s="99">
        <f>IF(OR($B15=0,$B15=""),"",IF(AND($E$3="3rd"),'Class 3rd'!AI14,IF(AND($E$3="4th"),'Class 4th'!AI14,"")))</f>
        <v>9</v>
      </c>
      <c r="BQ15" s="48">
        <f t="shared" si="35"/>
        <v>29</v>
      </c>
      <c r="BR15" s="99">
        <f>IF(OR($B15=0,$B15=""),"",IF(AND($E$3="3rd"),'Class 3rd'!AJ14,IF(AND($E$3="4th"),'Class 4th'!AJ14,"")))</f>
        <v>42</v>
      </c>
      <c r="BS15" s="99">
        <f>IF(OR($B15=0,$B15=""),"",IF(AND($E$3="3rd"),'Class 3rd'!AK14,IF(AND($E$3="4th"),'Class 4th'!AK14,"")))</f>
        <v>18</v>
      </c>
      <c r="BT15" s="51">
        <f t="shared" si="36"/>
        <v>60</v>
      </c>
      <c r="BU15" s="48">
        <f t="shared" si="37"/>
        <v>89</v>
      </c>
      <c r="BV15" s="99">
        <f>IF(OR($B15=0,$B15=""),"",IF(AND($E$3="3rd"),'Class 3rd'!AL14,IF(AND($E$3="4th"),'Class 4th'!AL14,"")))</f>
        <v>46</v>
      </c>
      <c r="BW15" s="99">
        <f>IF(OR($B15=0,$B15=""),"",IF(AND($E$3="3rd"),'Class 3rd'!AM14,IF(AND($E$3="4th"),'Class 4th'!AM14,"")))</f>
        <v>37</v>
      </c>
      <c r="BX15" s="52">
        <f t="shared" si="38"/>
        <v>83</v>
      </c>
      <c r="BY15" s="48">
        <f t="shared" si="39"/>
        <v>172</v>
      </c>
      <c r="BZ15" s="83">
        <f t="shared" si="40"/>
        <v>0</v>
      </c>
      <c r="CA15" s="83">
        <f t="shared" si="41"/>
        <v>200</v>
      </c>
      <c r="CB15" s="83" t="str">
        <f t="shared" si="42"/>
        <v/>
      </c>
      <c r="CC15" s="83" t="str">
        <f t="shared" si="43"/>
        <v>P</v>
      </c>
      <c r="CD15" s="419" t="str">
        <f t="shared" si="44"/>
        <v>I</v>
      </c>
      <c r="CE15" s="87" t="str">
        <f t="shared" si="45"/>
        <v>A</v>
      </c>
      <c r="CF15" s="99">
        <f>IF(OR($B15=0,$B15=""),"",IF(AND($E$3="3rd"),'Class 3rd'!AN14,IF(AND($E$3="4th"),'Class 4th'!AN14,"")))</f>
        <v>9</v>
      </c>
      <c r="CG15" s="99">
        <f>IF(OR($B15=0,$B15=""),"",IF(AND($E$3="3rd"),'Class 3rd'!AO14,IF(AND($E$3="4th"),'Class 4th'!AO14,"")))</f>
        <v>8</v>
      </c>
      <c r="CH15" s="99">
        <f>IF(OR($B15=0,$B15=""),"",IF(AND($E$3="3rd"),'Class 3rd'!AP14,IF(AND($E$3="4th"),'Class 4th'!AP14,"")))</f>
        <v>10</v>
      </c>
      <c r="CI15" s="48">
        <f t="shared" si="46"/>
        <v>27</v>
      </c>
      <c r="CJ15" s="99">
        <f>IF(OR($B15=0,$B15=""),"",IF(AND($E$3="3rd"),'Class 3rd'!AQ14,IF(AND($E$3="4th"),'Class 4th'!AQ14,"")))</f>
        <v>20</v>
      </c>
      <c r="CK15" s="99">
        <f>IF(OR($B15=0,$B15=""),"",IF(AND($E$3="3rd"),'Class 3rd'!AR14,IF(AND($E$3="4th"),'Class 4th'!AR14,"")))</f>
        <v>45</v>
      </c>
      <c r="CL15" s="51">
        <f t="shared" si="47"/>
        <v>65</v>
      </c>
      <c r="CM15" s="48">
        <f t="shared" si="48"/>
        <v>92</v>
      </c>
      <c r="CN15" s="99">
        <f>IF(OR($B15=0,$B15=""),"",IF(AND($E$3="3rd"),'Class 3rd'!AS14,IF(AND($E$3="4th"),'Class 4th'!AS14,"")))</f>
        <v>38</v>
      </c>
      <c r="CO15" s="99">
        <f>IF(OR($B15=0,$B15=""),"",IF(AND($E$3="3rd"),'Class 3rd'!AT14,IF(AND($E$3="4th"),'Class 4th'!AT14,"")))</f>
        <v>48</v>
      </c>
      <c r="CP15" s="52">
        <f t="shared" si="49"/>
        <v>86</v>
      </c>
      <c r="CQ15" s="48">
        <f t="shared" si="50"/>
        <v>178</v>
      </c>
      <c r="CR15" s="83">
        <f t="shared" si="51"/>
        <v>0</v>
      </c>
      <c r="CS15" s="83">
        <f t="shared" si="52"/>
        <v>200</v>
      </c>
      <c r="CT15" s="392" t="str">
        <f t="shared" si="53"/>
        <v>P</v>
      </c>
      <c r="CU15" s="86" t="str">
        <f t="shared" si="54"/>
        <v>A</v>
      </c>
      <c r="CV15" s="99">
        <f>IF(OR($B15=0,$B15=""),"",IF(AND($E$3="3rd"),'Class 3rd'!AU14,IF(AND($E$3="4th"),'Class 4th'!AU14,"")))</f>
        <v>8</v>
      </c>
      <c r="CW15" s="99">
        <f>IF(OR($B15=0,$B15=""),"",IF(AND($E$3="3rd"),'Class 3rd'!AV14,IF(AND($E$3="4th"),'Class 4th'!AV14,"")))</f>
        <v>7</v>
      </c>
      <c r="CX15" s="99">
        <f>IF(OR($B15=0,$B15=""),"",IF(AND($E$3="3rd"),'Class 3rd'!AW14,IF(AND($E$3="4th"),'Class 4th'!AW14,"")))</f>
        <v>9</v>
      </c>
      <c r="CY15" s="48">
        <f t="shared" si="55"/>
        <v>24</v>
      </c>
      <c r="CZ15" s="99">
        <f>IF(OR($B15=0,$B15=""),"",IF(AND($E$3="3rd"),'Class 3rd'!AX14,IF(AND($E$3="4th"),'Class 4th'!AX14,"")))</f>
        <v>36</v>
      </c>
      <c r="DA15" s="99">
        <f>IF(OR($B15=0,$B15=""),"",IF(AND($E$3="3rd"),'Class 3rd'!AY14,IF(AND($E$3="4th"),'Class 4th'!AY14,"")))</f>
        <v>18</v>
      </c>
      <c r="DB15" s="51">
        <f t="shared" si="56"/>
        <v>54</v>
      </c>
      <c r="DC15" s="48">
        <f t="shared" si="57"/>
        <v>78</v>
      </c>
      <c r="DD15" s="99">
        <f>IF(OR($B15=0,$B15=""),"",IF(AND($E$3="3rd"),'Class 3rd'!AZ14,IF(AND($E$3="4th"),'Class 4th'!AZ14,"")))</f>
        <v>51</v>
      </c>
      <c r="DE15" s="99">
        <f>IF(OR($B15=0,$B15=""),"",IF(AND($E$3="3rd"),'Class 3rd'!BA14,IF(AND($E$3="4th"),'Class 4th'!BA14,"")))</f>
        <v>36</v>
      </c>
      <c r="DF15" s="52">
        <f t="shared" si="58"/>
        <v>87</v>
      </c>
      <c r="DG15" s="48">
        <f t="shared" si="59"/>
        <v>165</v>
      </c>
      <c r="DH15" s="83">
        <f t="shared" si="60"/>
        <v>0</v>
      </c>
      <c r="DI15" s="83">
        <f t="shared" si="61"/>
        <v>200</v>
      </c>
      <c r="DJ15" s="392" t="str">
        <f t="shared" si="62"/>
        <v>P</v>
      </c>
      <c r="DK15" s="86" t="str">
        <f t="shared" si="63"/>
        <v>B</v>
      </c>
      <c r="DL15" s="454">
        <f>IF(OR($B15=0,$B15=""),"",IF(AND($E$3="3rd"),'Class 3rd'!BB14,IF(AND($E$3="4th"),'Class 4th'!BB14,"")))</f>
        <v>19</v>
      </c>
      <c r="DM15" s="454">
        <f>IF(OR($B15=0,$B15=""),"",IF(AND($E$3="3rd"),'Class 3rd'!BC14,IF(AND($E$3="4th"),'Class 4th'!BC14,"")))</f>
        <v>14</v>
      </c>
      <c r="DN15" s="454">
        <f>IF(OR($B15=0,$B15=""),"",IF(AND($E$3="3rd"),'Class 3rd'!BD14,IF(AND($E$3="4th"),'Class 4th'!BD14,"")))</f>
        <v>16</v>
      </c>
      <c r="DO15" s="454">
        <f>IF(OR($B15=0,$B15=""),"",IF(AND($E$3="3rd"),'Class 3rd'!BE14,IF(AND($E$3="4th"),'Class 4th'!BE14,"")))</f>
        <v>14</v>
      </c>
      <c r="DP15" s="454">
        <f>IF(OR($B15=0,$B15=""),"",IF(AND($E$3="3rd"),'Class 3rd'!BF14,IF(AND($E$3="4th"),'Class 4th'!BF14,"")))</f>
        <v>17</v>
      </c>
      <c r="DQ15" s="455">
        <f t="shared" si="64"/>
        <v>80</v>
      </c>
      <c r="DR15" s="100">
        <f t="shared" si="65"/>
        <v>0</v>
      </c>
      <c r="DS15" s="100">
        <f t="shared" si="66"/>
        <v>100</v>
      </c>
      <c r="DT15" s="100" t="str">
        <f t="shared" si="67"/>
        <v>P</v>
      </c>
      <c r="DU15" s="86" t="str">
        <f t="shared" si="68"/>
        <v>A</v>
      </c>
      <c r="DV15" s="454">
        <f>IF(OR($B15=0,$B15=""),"",IF(AND($E$3="3rd"),'Class 3rd'!BG14,IF(AND($E$3="4th"),'Class 4th'!BG14,"")))</f>
        <v>13</v>
      </c>
      <c r="DW15" s="454">
        <f>IF(OR($B15=0,$B15=""),"",IF(AND($E$3="3rd"),'Class 3rd'!BH14,IF(AND($E$3="4th"),'Class 4th'!BH14,"")))</f>
        <v>20</v>
      </c>
      <c r="DX15" s="454">
        <f>IF(OR($B15=0,$B15=""),"",IF(AND($E$3="3rd"),'Class 3rd'!BI14,IF(AND($E$3="4th"),'Class 4th'!BI14,"")))</f>
        <v>15</v>
      </c>
      <c r="DY15" s="454">
        <f>IF(OR($B15=0,$B15=""),"",IF(AND($E$3="3rd"),'Class 3rd'!BJ14,IF(AND($E$3="4th"),'Class 4th'!BJ14,"")))</f>
        <v>14</v>
      </c>
      <c r="DZ15" s="454">
        <f>IF(OR($B15=0,$B15=""),"",IF(AND($E$3="3rd"),'Class 3rd'!BK14,IF(AND($E$3="4th"),'Class 4th'!BK14,"")))</f>
        <v>12</v>
      </c>
      <c r="EA15" s="455">
        <f t="shared" si="69"/>
        <v>74</v>
      </c>
      <c r="EB15" s="100">
        <f t="shared" si="70"/>
        <v>0</v>
      </c>
      <c r="EC15" s="100">
        <f t="shared" si="71"/>
        <v>100</v>
      </c>
      <c r="ED15" s="100" t="str">
        <f t="shared" si="72"/>
        <v>P</v>
      </c>
      <c r="EE15" s="86" t="str">
        <f t="shared" si="73"/>
        <v>B</v>
      </c>
      <c r="EF15" s="454">
        <f>IF(OR($B15=0,$B15=""),"",IF(AND($E$3="3rd"),'Class 3rd'!BL14,IF(AND($E$3="4th"),'Class 4th'!BL14,"")))</f>
        <v>20</v>
      </c>
      <c r="EG15" s="454">
        <f>IF(OR($B15=0,$B15=""),"",IF(AND($E$3="3rd"),'Class 3rd'!BM14,IF(AND($E$3="4th"),'Class 4th'!BM14,"")))</f>
        <v>19</v>
      </c>
      <c r="EH15" s="454">
        <f>IF(OR($B15=0,$B15=""),"",IF(AND($E$3="3rd"),'Class 3rd'!BN14,IF(AND($E$3="4th"),'Class 4th'!BN14,"")))</f>
        <v>18</v>
      </c>
      <c r="EI15" s="454">
        <f>IF(OR($B15=0,$B15=""),"",IF(AND($E$3="3rd"),'Class 3rd'!BO14,IF(AND($E$3="4th"),'Class 4th'!BO14,"")))</f>
        <v>10</v>
      </c>
      <c r="EJ15" s="454">
        <f>IF(OR($B15=0,$B15=""),"",IF(AND($E$3="3rd"),'Class 3rd'!BP14,IF(AND($E$3="4th"),'Class 4th'!BP14,"")))</f>
        <v>15</v>
      </c>
      <c r="EK15" s="455">
        <f t="shared" si="74"/>
        <v>82</v>
      </c>
      <c r="EL15" s="100">
        <f t="shared" si="75"/>
        <v>0</v>
      </c>
      <c r="EM15" s="100">
        <f t="shared" si="76"/>
        <v>100</v>
      </c>
      <c r="EN15" s="100" t="str">
        <f t="shared" si="77"/>
        <v>P</v>
      </c>
      <c r="EO15" s="86" t="str">
        <f t="shared" si="78"/>
        <v>A</v>
      </c>
      <c r="EP15" s="60">
        <f t="shared" si="79"/>
        <v>629</v>
      </c>
      <c r="EQ15" s="324">
        <f t="shared" si="80"/>
        <v>89.857142857142861</v>
      </c>
      <c r="ER15" s="63" t="str">
        <f t="shared" si="81"/>
        <v>I</v>
      </c>
      <c r="ES15" s="64">
        <f t="shared" si="1"/>
        <v>2.9999999999999964</v>
      </c>
      <c r="ET15" s="326" t="str">
        <f>IFERROR(IF(B15="NSO","NSO",IF(OR(D15="",G15="",F15="",B15="",EP15=0),"",IF('Master sheet'!$D$14="Hindi","कक्षोंन्नति","Promoted"))),"")</f>
        <v>कक्षोंन्नति</v>
      </c>
      <c r="EU15" s="39">
        <f>IF(OR($B15=0,$B15=""),"",IF(AND($E$3="3rd"),'Class 3rd'!BQ14,IF(AND($E$3="4th"),'Class 4th'!BQ14,"")))</f>
        <v>320</v>
      </c>
      <c r="EV15" s="39">
        <f>IF(OR($B15=0,$B15=""),"",IF(AND($E$3="3rd"),'Class 3rd'!BR14,IF(AND($E$3="4th"),'Class 4th'!BR14,"")))</f>
        <v>310</v>
      </c>
      <c r="EW15" s="203" t="str">
        <f t="shared" si="82"/>
        <v>A</v>
      </c>
      <c r="EX15" s="40"/>
      <c r="FE15" s="41">
        <f>IF(AND($E$3="3rd"),'Class 3rd'!I14,IF(AND($E$3="4th"),'Class 4th'!I14,""))</f>
        <v>308</v>
      </c>
    </row>
    <row r="16" spans="1:161" ht="18.95" customHeight="1">
      <c r="A16" s="53">
        <v>9</v>
      </c>
      <c r="B16" s="244">
        <f>IF(OR(FE16=0,FE16=""),"",IF(AND($E$3="3rd"),'Class 3rd'!I15,IF(AND($E$3="4th"),'Class 4th'!I15,"")))</f>
        <v>309</v>
      </c>
      <c r="C16" s="54">
        <f>IF(OR($B16=0,$B16=""),"",IF(AND($E$3="3rd"),'Class 3rd'!B15,IF(AND($E$3="4th"),'Class 4th'!B15,"")))</f>
        <v>3</v>
      </c>
      <c r="D16" s="54" t="str">
        <f>IF(OR($B16=0,$B16=""),"",IF(AND($E$3="3rd"),'Class 3rd'!C15,IF(AND($E$3="4th"),'Class 4th'!C15,"")))</f>
        <v>A</v>
      </c>
      <c r="E16" s="330">
        <f>IF(OR($B16=0,$B16=""),"",IF(AND($E$3="3rd"),'Class 3rd'!E15,IF(AND($E$3="4th"),'Class 4th'!E15,"")))</f>
        <v>42047</v>
      </c>
      <c r="F16" s="243">
        <f>IF(OR($B16=0,$B16=""),"",IF(AND($E$3="3rd"),'Class 3rd'!D15,IF(AND($E$3="4th"),'Class 4th'!D15,"")))</f>
        <v>952</v>
      </c>
      <c r="G16" s="335" t="str">
        <f>IF(OR($B16=0,$B16=""),"",IF(AND($E$3="3rd"),'Class 3rd'!F15,IF(AND($E$3="4th"),'Class 4th'!F15,"")))</f>
        <v>DUSHYANT DAYAMA</v>
      </c>
      <c r="H16" s="335" t="str">
        <f>IF(OR($B16=0,$B16=""),"",IF(AND($E$3="3rd"),'Class 3rd'!G15,IF(AND($E$3="4th"),'Class 4th'!G15,"")))</f>
        <v>BASANT KUMAR DAYAMA</v>
      </c>
      <c r="I16" s="335" t="str">
        <f>IF(OR($B16=0,$B16=""),"",IF(AND($E$3="3rd"),'Class 3rd'!H15,IF(AND($E$3="4th"),'Class 4th'!H15,"")))</f>
        <v>PUSHPA DAYAMA</v>
      </c>
      <c r="J16" s="217" t="str">
        <f>IF(OR($B16=0,$B16=""),"",IF(AND($E$3="3rd"),'Class 3rd'!J15,IF(AND($E$3="4th"),'Class 4th'!J15,"")))</f>
        <v>M</v>
      </c>
      <c r="K16" s="217" t="str">
        <f>IF(OR($B16=0,$B16=""),"",IF(AND($E$3="3rd"),'Class 3rd'!K15,IF(AND($E$3="4th"),'Class 4th'!K15,"")))</f>
        <v>SC</v>
      </c>
      <c r="L16" s="99">
        <f>IF(OR($B16=0,$B16=""),"",IF(AND($E$3="3rd"),'Class 3rd'!L15,IF(AND($E$3="4th"),'Class 4th'!L15,"")))</f>
        <v>9</v>
      </c>
      <c r="M16" s="99">
        <f>IF(OR($B16=0,$B16=""),"",IF(AND($E$3="3rd"),'Class 3rd'!M15,IF(AND($E$3="4th"),'Class 4th'!M15,"")))</f>
        <v>8</v>
      </c>
      <c r="N16" s="99">
        <f>IF(OR($B16=0,$B16=""),"",IF(AND($E$3="3rd"),'Class 3rd'!N15,IF(AND($E$3="4th"),'Class 4th'!N15,"")))</f>
        <v>10</v>
      </c>
      <c r="O16" s="48">
        <f t="shared" si="2"/>
        <v>27</v>
      </c>
      <c r="P16" s="99">
        <f>IF(OR($B16=0,$B16=""),"",IF(AND($E$3="3rd"),'Class 3rd'!O15,IF(AND($E$3="4th"),'Class 4th'!O15,"")))</f>
        <v>49</v>
      </c>
      <c r="Q16" s="99">
        <f>IF(OR($B16=0,$B16=""),"",IF(AND($E$3="3rd"),'Class 3rd'!P15,IF(AND($E$3="4th"),'Class 4th'!P15,"")))</f>
        <v>19</v>
      </c>
      <c r="R16" s="51">
        <f t="shared" si="3"/>
        <v>68</v>
      </c>
      <c r="S16" s="48">
        <f t="shared" si="4"/>
        <v>95</v>
      </c>
      <c r="T16" s="99">
        <f>IF(OR($B16=0,$B16=""),"",IF(AND($E$3="3rd"),'Class 3rd'!Q15,IF(AND($E$3="4th"),'Class 4th'!Q15,"")))</f>
        <v>54</v>
      </c>
      <c r="U16" s="99">
        <f>IF(OR($B16=0,$B16=""),"",IF(AND($E$3="3rd"),'Class 3rd'!R15,IF(AND($E$3="4th"),'Class 4th'!R15,"")))</f>
        <v>37</v>
      </c>
      <c r="V16" s="52">
        <f t="shared" si="5"/>
        <v>91</v>
      </c>
      <c r="W16" s="48">
        <f t="shared" si="6"/>
        <v>186</v>
      </c>
      <c r="X16" s="83">
        <f t="shared" si="7"/>
        <v>0</v>
      </c>
      <c r="Y16" s="83">
        <f t="shared" si="8"/>
        <v>200</v>
      </c>
      <c r="Z16" s="83" t="str">
        <f t="shared" si="9"/>
        <v/>
      </c>
      <c r="AA16" s="83" t="str">
        <f t="shared" si="10"/>
        <v>P</v>
      </c>
      <c r="AB16" s="419" t="str">
        <f t="shared" si="11"/>
        <v>I</v>
      </c>
      <c r="AC16" s="87" t="str">
        <f t="shared" si="12"/>
        <v>A</v>
      </c>
      <c r="AD16" s="99">
        <f>IF(OR($B16=0,$B16=""),"",IF(AND($E$3="3rd"),'Class 3rd'!S15,IF(AND($E$3="4th"),'Class 4th'!S15,"")))</f>
        <v>5</v>
      </c>
      <c r="AE16" s="99">
        <f>IF(OR($B16=0,$B16=""),"",IF(AND($E$3="3rd"),'Class 3rd'!T15,IF(AND($E$3="4th"),'Class 4th'!T15,"")))</f>
        <v>4</v>
      </c>
      <c r="AF16" s="99">
        <f>IF(OR($B16=0,$B16=""),"",IF(AND($E$3="3rd"),'Class 3rd'!U15,IF(AND($E$3="4th"),'Class 4th'!U15,"")))</f>
        <v>5</v>
      </c>
      <c r="AG16" s="48">
        <f t="shared" si="13"/>
        <v>14</v>
      </c>
      <c r="AH16" s="99">
        <f>IF(OR($B16=0,$B16=""),"",IF(AND($E$3="3rd"),'Class 3rd'!V15,IF(AND($E$3="4th"),'Class 4th'!V15,"")))</f>
        <v>24</v>
      </c>
      <c r="AI16" s="99">
        <f>IF(OR($B16=0,$B16=""),"",IF(AND($E$3="3rd"),'Class 3rd'!W15,IF(AND($E$3="4th"),'Class 4th'!W15,"")))</f>
        <v>9</v>
      </c>
      <c r="AJ16" s="51">
        <f t="shared" si="14"/>
        <v>33</v>
      </c>
      <c r="AK16" s="48">
        <f t="shared" si="15"/>
        <v>47</v>
      </c>
      <c r="AL16" s="99">
        <f>IF(OR($B16=0,$B16=""),"",IF(AND($E$3="3rd"),'Class 3rd'!X15,IF(AND($E$3="4th"),'Class 4th'!X15,"")))</f>
        <v>24</v>
      </c>
      <c r="AM16" s="99">
        <f>IF(OR($B16=0,$B16=""),"",IF(AND($E$3="3rd"),'Class 3rd'!Y15,IF(AND($E$3="4th"),'Class 4th'!Y15,"")))</f>
        <v>19</v>
      </c>
      <c r="AN16" s="52">
        <f t="shared" si="16"/>
        <v>43</v>
      </c>
      <c r="AO16" s="48">
        <f t="shared" si="17"/>
        <v>90</v>
      </c>
      <c r="AP16" s="83">
        <f t="shared" si="18"/>
        <v>0</v>
      </c>
      <c r="AQ16" s="83">
        <f t="shared" si="19"/>
        <v>100</v>
      </c>
      <c r="AR16" s="83" t="str">
        <f t="shared" si="20"/>
        <v/>
      </c>
      <c r="AS16" s="83" t="str">
        <f t="shared" si="21"/>
        <v>P</v>
      </c>
      <c r="AT16" s="419" t="str">
        <f t="shared" si="22"/>
        <v>I</v>
      </c>
      <c r="AU16" s="87" t="str">
        <f t="shared" si="23"/>
        <v>A</v>
      </c>
      <c r="AV16" s="99">
        <f>IF(OR($B16=0,$B16=""),"",IF(AND($E$3="3rd"),'Class 3rd'!Z15,IF(AND($E$3="4th"),'Class 4th'!Z15,"")))</f>
        <v>10</v>
      </c>
      <c r="AW16" s="99">
        <f>IF(OR($B16=0,$B16=""),"",IF(AND($E$3="3rd"),'Class 3rd'!AA15,IF(AND($E$3="4th"),'Class 4th'!AA15,"")))</f>
        <v>9</v>
      </c>
      <c r="AX16" s="99">
        <f>IF(OR($B16=0,$B16=""),"",IF(AND($E$3="3rd"),'Class 3rd'!AB15,IF(AND($E$3="4th"),'Class 4th'!AB15,"")))</f>
        <v>8</v>
      </c>
      <c r="AY16" s="48">
        <f t="shared" si="24"/>
        <v>27</v>
      </c>
      <c r="AZ16" s="99">
        <f>IF(OR($B16=0,$B16=""),"",IF(AND($E$3="3rd"),'Class 3rd'!AC15,IF(AND($E$3="4th"),'Class 4th'!AC15,"")))</f>
        <v>49</v>
      </c>
      <c r="BA16" s="99">
        <f>IF(OR($B16=0,$B16=""),"",IF(AND($E$3="3rd"),'Class 3rd'!AD15,IF(AND($E$3="4th"),'Class 4th'!AD15,"")))</f>
        <v>14</v>
      </c>
      <c r="BB16" s="51">
        <f t="shared" si="25"/>
        <v>63</v>
      </c>
      <c r="BC16" s="48">
        <f t="shared" si="26"/>
        <v>90</v>
      </c>
      <c r="BD16" s="99">
        <f>IF(OR($B16=0,$B16=""),"",IF(AND($E$3="3rd"),'Class 3rd'!AE15,IF(AND($E$3="4th"),'Class 4th'!AE15,"")))</f>
        <v>54</v>
      </c>
      <c r="BE16" s="99">
        <f>IF(OR($B16=0,$B16=""),"",IF(AND($E$3="3rd"),'Class 3rd'!AF15,IF(AND($E$3="4th"),'Class 4th'!AF15,"")))</f>
        <v>37</v>
      </c>
      <c r="BF16" s="52">
        <f t="shared" si="27"/>
        <v>91</v>
      </c>
      <c r="BG16" s="48">
        <f t="shared" si="28"/>
        <v>181</v>
      </c>
      <c r="BH16" s="83">
        <f t="shared" si="29"/>
        <v>0</v>
      </c>
      <c r="BI16" s="83">
        <f t="shared" si="30"/>
        <v>200</v>
      </c>
      <c r="BJ16" s="83" t="str">
        <f t="shared" si="31"/>
        <v/>
      </c>
      <c r="BK16" s="83" t="str">
        <f t="shared" si="32"/>
        <v>P</v>
      </c>
      <c r="BL16" s="419" t="str">
        <f t="shared" si="33"/>
        <v>I</v>
      </c>
      <c r="BM16" s="87" t="str">
        <f t="shared" si="34"/>
        <v>A</v>
      </c>
      <c r="BN16" s="99">
        <f>IF(OR($B16=0,$B16=""),"",IF(AND($E$3="3rd"),'Class 3rd'!AG15,IF(AND($E$3="4th"),'Class 4th'!AG15,"")))</f>
        <v>10</v>
      </c>
      <c r="BO16" s="99">
        <f>IF(OR($B16=0,$B16=""),"",IF(AND($E$3="3rd"),'Class 3rd'!AH15,IF(AND($E$3="4th"),'Class 4th'!AH15,"")))</f>
        <v>10</v>
      </c>
      <c r="BP16" s="99">
        <f>IF(OR($B16=0,$B16=""),"",IF(AND($E$3="3rd"),'Class 3rd'!AI15,IF(AND($E$3="4th"),'Class 4th'!AI15,"")))</f>
        <v>9</v>
      </c>
      <c r="BQ16" s="48">
        <f t="shared" si="35"/>
        <v>29</v>
      </c>
      <c r="BR16" s="99">
        <f>IF(OR($B16=0,$B16=""),"",IF(AND($E$3="3rd"),'Class 3rd'!AJ15,IF(AND($E$3="4th"),'Class 4th'!AJ15,"")))</f>
        <v>45</v>
      </c>
      <c r="BS16" s="99">
        <f>IF(OR($B16=0,$B16=""),"",IF(AND($E$3="3rd"),'Class 3rd'!AK15,IF(AND($E$3="4th"),'Class 4th'!AK15,"")))</f>
        <v>18</v>
      </c>
      <c r="BT16" s="51">
        <f t="shared" si="36"/>
        <v>63</v>
      </c>
      <c r="BU16" s="48">
        <f t="shared" si="37"/>
        <v>92</v>
      </c>
      <c r="BV16" s="99">
        <f>IF(OR($B16=0,$B16=""),"",IF(AND($E$3="3rd"),'Class 3rd'!AL15,IF(AND($E$3="4th"),'Class 4th'!AL15,"")))</f>
        <v>47</v>
      </c>
      <c r="BW16" s="99">
        <f>IF(OR($B16=0,$B16=""),"",IF(AND($E$3="3rd"),'Class 3rd'!AM15,IF(AND($E$3="4th"),'Class 4th'!AM15,"")))</f>
        <v>37</v>
      </c>
      <c r="BX16" s="52">
        <f t="shared" si="38"/>
        <v>84</v>
      </c>
      <c r="BY16" s="48">
        <f t="shared" si="39"/>
        <v>176</v>
      </c>
      <c r="BZ16" s="83">
        <f t="shared" si="40"/>
        <v>0</v>
      </c>
      <c r="CA16" s="83">
        <f t="shared" si="41"/>
        <v>200</v>
      </c>
      <c r="CB16" s="83" t="str">
        <f t="shared" si="42"/>
        <v/>
      </c>
      <c r="CC16" s="83" t="str">
        <f t="shared" si="43"/>
        <v>P</v>
      </c>
      <c r="CD16" s="419" t="str">
        <f t="shared" si="44"/>
        <v>I</v>
      </c>
      <c r="CE16" s="87" t="str">
        <f t="shared" si="45"/>
        <v>A</v>
      </c>
      <c r="CF16" s="99">
        <f>IF(OR($B16=0,$B16=""),"",IF(AND($E$3="3rd"),'Class 3rd'!AN15,IF(AND($E$3="4th"),'Class 4th'!AN15,"")))</f>
        <v>9</v>
      </c>
      <c r="CG16" s="99">
        <f>IF(OR($B16=0,$B16=""),"",IF(AND($E$3="3rd"),'Class 3rd'!AO15,IF(AND($E$3="4th"),'Class 4th'!AO15,"")))</f>
        <v>8</v>
      </c>
      <c r="CH16" s="99">
        <f>IF(OR($B16=0,$B16=""),"",IF(AND($E$3="3rd"),'Class 3rd'!AP15,IF(AND($E$3="4th"),'Class 4th'!AP15,"")))</f>
        <v>10</v>
      </c>
      <c r="CI16" s="48">
        <f t="shared" si="46"/>
        <v>27</v>
      </c>
      <c r="CJ16" s="99">
        <f>IF(OR($B16=0,$B16=""),"",IF(AND($E$3="3rd"),'Class 3rd'!AQ15,IF(AND($E$3="4th"),'Class 4th'!AQ15,"")))</f>
        <v>20</v>
      </c>
      <c r="CK16" s="99">
        <f>IF(OR($B16=0,$B16=""),"",IF(AND($E$3="3rd"),'Class 3rd'!AR15,IF(AND($E$3="4th"),'Class 4th'!AR15,"")))</f>
        <v>45</v>
      </c>
      <c r="CL16" s="51">
        <f t="shared" si="47"/>
        <v>65</v>
      </c>
      <c r="CM16" s="48">
        <f t="shared" si="48"/>
        <v>92</v>
      </c>
      <c r="CN16" s="99">
        <f>IF(OR($B16=0,$B16=""),"",IF(AND($E$3="3rd"),'Class 3rd'!AS15,IF(AND($E$3="4th"),'Class 4th'!AS15,"")))</f>
        <v>38</v>
      </c>
      <c r="CO16" s="99">
        <f>IF(OR($B16=0,$B16=""),"",IF(AND($E$3="3rd"),'Class 3rd'!AT15,IF(AND($E$3="4th"),'Class 4th'!AT15,"")))</f>
        <v>48</v>
      </c>
      <c r="CP16" s="52">
        <f t="shared" si="49"/>
        <v>86</v>
      </c>
      <c r="CQ16" s="48">
        <f t="shared" si="50"/>
        <v>178</v>
      </c>
      <c r="CR16" s="83">
        <f t="shared" si="51"/>
        <v>0</v>
      </c>
      <c r="CS16" s="83">
        <f t="shared" si="52"/>
        <v>200</v>
      </c>
      <c r="CT16" s="392" t="str">
        <f t="shared" si="53"/>
        <v>P</v>
      </c>
      <c r="CU16" s="86" t="str">
        <f t="shared" si="54"/>
        <v>A</v>
      </c>
      <c r="CV16" s="99">
        <f>IF(OR($B16=0,$B16=""),"",IF(AND($E$3="3rd"),'Class 3rd'!AU15,IF(AND($E$3="4th"),'Class 4th'!AU15,"")))</f>
        <v>8</v>
      </c>
      <c r="CW16" s="99">
        <f>IF(OR($B16=0,$B16=""),"",IF(AND($E$3="3rd"),'Class 3rd'!AV15,IF(AND($E$3="4th"),'Class 4th'!AV15,"")))</f>
        <v>7</v>
      </c>
      <c r="CX16" s="99">
        <f>IF(OR($B16=0,$B16=""),"",IF(AND($E$3="3rd"),'Class 3rd'!AW15,IF(AND($E$3="4th"),'Class 4th'!AW15,"")))</f>
        <v>9</v>
      </c>
      <c r="CY16" s="48">
        <f t="shared" si="55"/>
        <v>24</v>
      </c>
      <c r="CZ16" s="99">
        <f>IF(OR($B16=0,$B16=""),"",IF(AND($E$3="3rd"),'Class 3rd'!AX15,IF(AND($E$3="4th"),'Class 4th'!AX15,"")))</f>
        <v>35</v>
      </c>
      <c r="DA16" s="99">
        <f>IF(OR($B16=0,$B16=""),"",IF(AND($E$3="3rd"),'Class 3rd'!AY15,IF(AND($E$3="4th"),'Class 4th'!AY15,"")))</f>
        <v>18</v>
      </c>
      <c r="DB16" s="51">
        <f t="shared" si="56"/>
        <v>53</v>
      </c>
      <c r="DC16" s="48">
        <f t="shared" si="57"/>
        <v>77</v>
      </c>
      <c r="DD16" s="99">
        <f>IF(OR($B16=0,$B16=""),"",IF(AND($E$3="3rd"),'Class 3rd'!AZ15,IF(AND($E$3="4th"),'Class 4th'!AZ15,"")))</f>
        <v>54</v>
      </c>
      <c r="DE16" s="99">
        <f>IF(OR($B16=0,$B16=""),"",IF(AND($E$3="3rd"),'Class 3rd'!BA15,IF(AND($E$3="4th"),'Class 4th'!BA15,"")))</f>
        <v>35</v>
      </c>
      <c r="DF16" s="52">
        <f t="shared" si="58"/>
        <v>89</v>
      </c>
      <c r="DG16" s="48">
        <f t="shared" si="59"/>
        <v>166</v>
      </c>
      <c r="DH16" s="83">
        <f t="shared" si="60"/>
        <v>0</v>
      </c>
      <c r="DI16" s="83">
        <f t="shared" si="61"/>
        <v>200</v>
      </c>
      <c r="DJ16" s="392" t="str">
        <f t="shared" si="62"/>
        <v>P</v>
      </c>
      <c r="DK16" s="86" t="str">
        <f t="shared" si="63"/>
        <v>B</v>
      </c>
      <c r="DL16" s="454">
        <f>IF(OR($B16=0,$B16=""),"",IF(AND($E$3="3rd"),'Class 3rd'!BB15,IF(AND($E$3="4th"),'Class 4th'!BB15,"")))</f>
        <v>17</v>
      </c>
      <c r="DM16" s="454">
        <f>IF(OR($B16=0,$B16=""),"",IF(AND($E$3="3rd"),'Class 3rd'!BC15,IF(AND($E$3="4th"),'Class 4th'!BC15,"")))</f>
        <v>15</v>
      </c>
      <c r="DN16" s="454">
        <f>IF(OR($B16=0,$B16=""),"",IF(AND($E$3="3rd"),'Class 3rd'!BD15,IF(AND($E$3="4th"),'Class 4th'!BD15,"")))</f>
        <v>16</v>
      </c>
      <c r="DO16" s="454">
        <f>IF(OR($B16=0,$B16=""),"",IF(AND($E$3="3rd"),'Class 3rd'!BE15,IF(AND($E$3="4th"),'Class 4th'!BE15,"")))</f>
        <v>14</v>
      </c>
      <c r="DP16" s="454">
        <f>IF(OR($B16=0,$B16=""),"",IF(AND($E$3="3rd"),'Class 3rd'!BF15,IF(AND($E$3="4th"),'Class 4th'!BF15,"")))</f>
        <v>17</v>
      </c>
      <c r="DQ16" s="455">
        <f t="shared" si="64"/>
        <v>79</v>
      </c>
      <c r="DR16" s="100">
        <f t="shared" si="65"/>
        <v>0</v>
      </c>
      <c r="DS16" s="100">
        <f t="shared" si="66"/>
        <v>100</v>
      </c>
      <c r="DT16" s="100" t="str">
        <f t="shared" si="67"/>
        <v>P</v>
      </c>
      <c r="DU16" s="86" t="str">
        <f t="shared" si="68"/>
        <v>A</v>
      </c>
      <c r="DV16" s="454">
        <f>IF(OR($B16=0,$B16=""),"",IF(AND($E$3="3rd"),'Class 3rd'!BG15,IF(AND($E$3="4th"),'Class 4th'!BG15,"")))</f>
        <v>14</v>
      </c>
      <c r="DW16" s="454">
        <f>IF(OR($B16=0,$B16=""),"",IF(AND($E$3="3rd"),'Class 3rd'!BH15,IF(AND($E$3="4th"),'Class 4th'!BH15,"")))</f>
        <v>20</v>
      </c>
      <c r="DX16" s="454">
        <f>IF(OR($B16=0,$B16=""),"",IF(AND($E$3="3rd"),'Class 3rd'!BI15,IF(AND($E$3="4th"),'Class 4th'!BI15,"")))</f>
        <v>15</v>
      </c>
      <c r="DY16" s="454">
        <f>IF(OR($B16=0,$B16=""),"",IF(AND($E$3="3rd"),'Class 3rd'!BJ15,IF(AND($E$3="4th"),'Class 4th'!BJ15,"")))</f>
        <v>14</v>
      </c>
      <c r="DZ16" s="454">
        <f>IF(OR($B16=0,$B16=""),"",IF(AND($E$3="3rd"),'Class 3rd'!BK15,IF(AND($E$3="4th"),'Class 4th'!BK15,"")))</f>
        <v>11</v>
      </c>
      <c r="EA16" s="455">
        <f t="shared" si="69"/>
        <v>74</v>
      </c>
      <c r="EB16" s="100">
        <f t="shared" si="70"/>
        <v>0</v>
      </c>
      <c r="EC16" s="100">
        <f t="shared" si="71"/>
        <v>100</v>
      </c>
      <c r="ED16" s="100" t="str">
        <f t="shared" si="72"/>
        <v>P</v>
      </c>
      <c r="EE16" s="86" t="str">
        <f t="shared" si="73"/>
        <v>B</v>
      </c>
      <c r="EF16" s="454">
        <f>IF(OR($B16=0,$B16=""),"",IF(AND($E$3="3rd"),'Class 3rd'!BL15,IF(AND($E$3="4th"),'Class 4th'!BL15,"")))</f>
        <v>20</v>
      </c>
      <c r="EG16" s="454">
        <f>IF(OR($B16=0,$B16=""),"",IF(AND($E$3="3rd"),'Class 3rd'!BM15,IF(AND($E$3="4th"),'Class 4th'!BM15,"")))</f>
        <v>19</v>
      </c>
      <c r="EH16" s="454">
        <f>IF(OR($B16=0,$B16=""),"",IF(AND($E$3="3rd"),'Class 3rd'!BN15,IF(AND($E$3="4th"),'Class 4th'!BN15,"")))</f>
        <v>19</v>
      </c>
      <c r="EI16" s="454">
        <f>IF(OR($B16=0,$B16=""),"",IF(AND($E$3="3rd"),'Class 3rd'!BO15,IF(AND($E$3="4th"),'Class 4th'!BO15,"")))</f>
        <v>10</v>
      </c>
      <c r="EJ16" s="454">
        <f>IF(OR($B16=0,$B16=""),"",IF(AND($E$3="3rd"),'Class 3rd'!BP15,IF(AND($E$3="4th"),'Class 4th'!BP15,"")))</f>
        <v>15</v>
      </c>
      <c r="EK16" s="455">
        <f t="shared" si="74"/>
        <v>83</v>
      </c>
      <c r="EL16" s="100">
        <f t="shared" si="75"/>
        <v>0</v>
      </c>
      <c r="EM16" s="100">
        <f t="shared" si="76"/>
        <v>100</v>
      </c>
      <c r="EN16" s="100" t="str">
        <f t="shared" si="77"/>
        <v>P</v>
      </c>
      <c r="EO16" s="86" t="str">
        <f t="shared" si="78"/>
        <v>A</v>
      </c>
      <c r="EP16" s="60">
        <f t="shared" si="79"/>
        <v>633</v>
      </c>
      <c r="EQ16" s="324">
        <f t="shared" si="80"/>
        <v>90.428571428571431</v>
      </c>
      <c r="ER16" s="63" t="str">
        <f t="shared" si="81"/>
        <v>I</v>
      </c>
      <c r="ES16" s="64">
        <f t="shared" si="1"/>
        <v>1.9999999999999964</v>
      </c>
      <c r="ET16" s="326" t="str">
        <f>IFERROR(IF(B16="NSO","NSO",IF(OR(D16="",G16="",F16="",B16="",EP16=0),"",IF('Master sheet'!$D$14="Hindi","कक्षोंन्नति","Promoted"))),"")</f>
        <v>कक्षोंन्नति</v>
      </c>
      <c r="EU16" s="39">
        <f>IF(OR($B16=0,$B16=""),"",IF(AND($E$3="3rd"),'Class 3rd'!BQ15,IF(AND($E$3="4th"),'Class 4th'!BQ15,"")))</f>
        <v>330</v>
      </c>
      <c r="EV16" s="39">
        <f>IF(OR($B16=0,$B16=""),"",IF(AND($E$3="3rd"),'Class 3rd'!BR15,IF(AND($E$3="4th"),'Class 4th'!BR15,"")))</f>
        <v>300</v>
      </c>
      <c r="EW16" s="203" t="str">
        <f t="shared" si="82"/>
        <v>A</v>
      </c>
      <c r="EX16" s="40"/>
      <c r="FE16" s="41">
        <f>IF(AND($E$3="3rd"),'Class 3rd'!I15,IF(AND($E$3="4th"),'Class 4th'!I15,""))</f>
        <v>309</v>
      </c>
    </row>
    <row r="17" spans="1:161" ht="18.95" customHeight="1">
      <c r="A17" s="53">
        <v>10</v>
      </c>
      <c r="B17" s="244">
        <f>IF(OR(FE17=0,FE17=""),"",IF(AND($E$3="3rd"),'Class 3rd'!I16,IF(AND($E$3="4th"),'Class 4th'!I16,"")))</f>
        <v>310</v>
      </c>
      <c r="C17" s="54">
        <f>IF(OR($B17=0,$B17=""),"",IF(AND($E$3="3rd"),'Class 3rd'!B16,IF(AND($E$3="4th"),'Class 4th'!B16,"")))</f>
        <v>3</v>
      </c>
      <c r="D17" s="54" t="str">
        <f>IF(OR($B17=0,$B17=""),"",IF(AND($E$3="3rd"),'Class 3rd'!C16,IF(AND($E$3="4th"),'Class 4th'!C16,"")))</f>
        <v>A</v>
      </c>
      <c r="E17" s="330" t="str">
        <f>IF(OR($B17=0,$B17=""),"",IF(AND($E$3="3rd"),'Class 3rd'!E16,IF(AND($E$3="4th"),'Class 4th'!E16,"")))</f>
        <v>23-10-2015</v>
      </c>
      <c r="F17" s="243">
        <f>IF(OR($B17=0,$B17=""),"",IF(AND($E$3="3rd"),'Class 3rd'!D16,IF(AND($E$3="4th"),'Class 4th'!D16,"")))</f>
        <v>931</v>
      </c>
      <c r="G17" s="335" t="str">
        <f>IF(OR($B17=0,$B17=""),"",IF(AND($E$3="3rd"),'Class 3rd'!F16,IF(AND($E$3="4th"),'Class 4th'!F16,"")))</f>
        <v>GUNEET CHOUHAN</v>
      </c>
      <c r="H17" s="335" t="str">
        <f>IF(OR($B17=0,$B17=""),"",IF(AND($E$3="3rd"),'Class 3rd'!G16,IF(AND($E$3="4th"),'Class 4th'!G16,"")))</f>
        <v>KAILASH CHOUHAN</v>
      </c>
      <c r="I17" s="335" t="str">
        <f>IF(OR($B17=0,$B17=""),"",IF(AND($E$3="3rd"),'Class 3rd'!H16,IF(AND($E$3="4th"),'Class 4th'!H16,"")))</f>
        <v>PUSHPA DEVI</v>
      </c>
      <c r="J17" s="217" t="str">
        <f>IF(OR($B17=0,$B17=""),"",IF(AND($E$3="3rd"),'Class 3rd'!J16,IF(AND($E$3="4th"),'Class 4th'!J16,"")))</f>
        <v>M</v>
      </c>
      <c r="K17" s="217" t="str">
        <f>IF(OR($B17=0,$B17=""),"",IF(AND($E$3="3rd"),'Class 3rd'!K16,IF(AND($E$3="4th"),'Class 4th'!K16,"")))</f>
        <v>OBC</v>
      </c>
      <c r="L17" s="99">
        <f>IF(OR($B17=0,$B17=""),"",IF(AND($E$3="3rd"),'Class 3rd'!L16,IF(AND($E$3="4th"),'Class 4th'!L16,"")))</f>
        <v>9</v>
      </c>
      <c r="M17" s="99">
        <f>IF(OR($B17=0,$B17=""),"",IF(AND($E$3="3rd"),'Class 3rd'!M16,IF(AND($E$3="4th"),'Class 4th'!M16,"")))</f>
        <v>8</v>
      </c>
      <c r="N17" s="99">
        <f>IF(OR($B17=0,$B17=""),"",IF(AND($E$3="3rd"),'Class 3rd'!N16,IF(AND($E$3="4th"),'Class 4th'!N16,"")))</f>
        <v>10</v>
      </c>
      <c r="O17" s="48">
        <f t="shared" si="2"/>
        <v>27</v>
      </c>
      <c r="P17" s="99">
        <f>IF(OR($B17=0,$B17=""),"",IF(AND($E$3="3rd"),'Class 3rd'!O16,IF(AND($E$3="4th"),'Class 4th'!O16,"")))</f>
        <v>47</v>
      </c>
      <c r="Q17" s="99">
        <f>IF(OR($B17=0,$B17=""),"",IF(AND($E$3="3rd"),'Class 3rd'!P16,IF(AND($E$3="4th"),'Class 4th'!P16,"")))</f>
        <v>19</v>
      </c>
      <c r="R17" s="51">
        <f t="shared" si="3"/>
        <v>66</v>
      </c>
      <c r="S17" s="48">
        <f t="shared" si="4"/>
        <v>93</v>
      </c>
      <c r="T17" s="99">
        <f>IF(OR($B17=0,$B17=""),"",IF(AND($E$3="3rd"),'Class 3rd'!Q16,IF(AND($E$3="4th"),'Class 4th'!Q16,"")))</f>
        <v>56</v>
      </c>
      <c r="U17" s="99">
        <f>IF(OR($B17=0,$B17=""),"",IF(AND($E$3="3rd"),'Class 3rd'!R16,IF(AND($E$3="4th"),'Class 4th'!R16,"")))</f>
        <v>37</v>
      </c>
      <c r="V17" s="52">
        <f t="shared" si="5"/>
        <v>93</v>
      </c>
      <c r="W17" s="48">
        <f t="shared" si="6"/>
        <v>186</v>
      </c>
      <c r="X17" s="83">
        <f t="shared" si="7"/>
        <v>0</v>
      </c>
      <c r="Y17" s="83">
        <f t="shared" si="8"/>
        <v>200</v>
      </c>
      <c r="Z17" s="83" t="str">
        <f t="shared" si="9"/>
        <v/>
      </c>
      <c r="AA17" s="83" t="str">
        <f t="shared" si="10"/>
        <v>P</v>
      </c>
      <c r="AB17" s="419" t="str">
        <f t="shared" si="11"/>
        <v>I</v>
      </c>
      <c r="AC17" s="87" t="str">
        <f t="shared" si="12"/>
        <v>A</v>
      </c>
      <c r="AD17" s="99">
        <f>IF(OR($B17=0,$B17=""),"",IF(AND($E$3="3rd"),'Class 3rd'!S16,IF(AND($E$3="4th"),'Class 4th'!S16,"")))</f>
        <v>5</v>
      </c>
      <c r="AE17" s="99">
        <f>IF(OR($B17=0,$B17=""),"",IF(AND($E$3="3rd"),'Class 3rd'!T16,IF(AND($E$3="4th"),'Class 4th'!T16,"")))</f>
        <v>4</v>
      </c>
      <c r="AF17" s="99">
        <f>IF(OR($B17=0,$B17=""),"",IF(AND($E$3="3rd"),'Class 3rd'!U16,IF(AND($E$3="4th"),'Class 4th'!U16,"")))</f>
        <v>5</v>
      </c>
      <c r="AG17" s="48">
        <f t="shared" si="13"/>
        <v>14</v>
      </c>
      <c r="AH17" s="99">
        <f>IF(OR($B17=0,$B17=""),"",IF(AND($E$3="3rd"),'Class 3rd'!V16,IF(AND($E$3="4th"),'Class 4th'!V16,"")))</f>
        <v>20</v>
      </c>
      <c r="AI17" s="99">
        <f>IF(OR($B17=0,$B17=""),"",IF(AND($E$3="3rd"),'Class 3rd'!W16,IF(AND($E$3="4th"),'Class 4th'!W16,"")))</f>
        <v>9</v>
      </c>
      <c r="AJ17" s="51">
        <f t="shared" si="14"/>
        <v>29</v>
      </c>
      <c r="AK17" s="48">
        <f t="shared" si="15"/>
        <v>43</v>
      </c>
      <c r="AL17" s="99">
        <f>IF(OR($B17=0,$B17=""),"",IF(AND($E$3="3rd"),'Class 3rd'!X16,IF(AND($E$3="4th"),'Class 4th'!X16,"")))</f>
        <v>24</v>
      </c>
      <c r="AM17" s="99">
        <f>IF(OR($B17=0,$B17=""),"",IF(AND($E$3="3rd"),'Class 3rd'!Y16,IF(AND($E$3="4th"),'Class 4th'!Y16,"")))</f>
        <v>14</v>
      </c>
      <c r="AN17" s="52">
        <f t="shared" si="16"/>
        <v>38</v>
      </c>
      <c r="AO17" s="48">
        <f t="shared" si="17"/>
        <v>81</v>
      </c>
      <c r="AP17" s="83">
        <f t="shared" si="18"/>
        <v>0</v>
      </c>
      <c r="AQ17" s="83">
        <f t="shared" si="19"/>
        <v>100</v>
      </c>
      <c r="AR17" s="83" t="str">
        <f t="shared" si="20"/>
        <v/>
      </c>
      <c r="AS17" s="83" t="str">
        <f t="shared" si="21"/>
        <v>P</v>
      </c>
      <c r="AT17" s="419" t="str">
        <f t="shared" si="22"/>
        <v>I</v>
      </c>
      <c r="AU17" s="87" t="str">
        <f t="shared" si="23"/>
        <v>B</v>
      </c>
      <c r="AV17" s="99">
        <f>IF(OR($B17=0,$B17=""),"",IF(AND($E$3="3rd"),'Class 3rd'!Z16,IF(AND($E$3="4th"),'Class 4th'!Z16,"")))</f>
        <v>10</v>
      </c>
      <c r="AW17" s="99">
        <f>IF(OR($B17=0,$B17=""),"",IF(AND($E$3="3rd"),'Class 3rd'!AA16,IF(AND($E$3="4th"),'Class 4th'!AA16,"")))</f>
        <v>9</v>
      </c>
      <c r="AX17" s="99">
        <f>IF(OR($B17=0,$B17=""),"",IF(AND($E$3="3rd"),'Class 3rd'!AB16,IF(AND($E$3="4th"),'Class 4th'!AB16,"")))</f>
        <v>8</v>
      </c>
      <c r="AY17" s="48">
        <f t="shared" si="24"/>
        <v>27</v>
      </c>
      <c r="AZ17" s="99">
        <f>IF(OR($B17=0,$B17=""),"",IF(AND($E$3="3rd"),'Class 3rd'!AC16,IF(AND($E$3="4th"),'Class 4th'!AC16,"")))</f>
        <v>45</v>
      </c>
      <c r="BA17" s="99">
        <f>IF(OR($B17=0,$B17=""),"",IF(AND($E$3="3rd"),'Class 3rd'!AD16,IF(AND($E$3="4th"),'Class 4th'!AD16,"")))</f>
        <v>14</v>
      </c>
      <c r="BB17" s="51">
        <f t="shared" si="25"/>
        <v>59</v>
      </c>
      <c r="BC17" s="48">
        <f t="shared" si="26"/>
        <v>86</v>
      </c>
      <c r="BD17" s="99">
        <f>IF(OR($B17=0,$B17=""),"",IF(AND($E$3="3rd"),'Class 3rd'!AE16,IF(AND($E$3="4th"),'Class 4th'!AE16,"")))</f>
        <v>56</v>
      </c>
      <c r="BE17" s="99">
        <f>IF(OR($B17=0,$B17=""),"",IF(AND($E$3="3rd"),'Class 3rd'!AF16,IF(AND($E$3="4th"),'Class 4th'!AF16,"")))</f>
        <v>37</v>
      </c>
      <c r="BF17" s="52">
        <f t="shared" si="27"/>
        <v>93</v>
      </c>
      <c r="BG17" s="48">
        <f t="shared" si="28"/>
        <v>179</v>
      </c>
      <c r="BH17" s="83">
        <f t="shared" si="29"/>
        <v>0</v>
      </c>
      <c r="BI17" s="83">
        <f t="shared" si="30"/>
        <v>200</v>
      </c>
      <c r="BJ17" s="83" t="str">
        <f t="shared" si="31"/>
        <v/>
      </c>
      <c r="BK17" s="83" t="str">
        <f t="shared" si="32"/>
        <v>P</v>
      </c>
      <c r="BL17" s="419" t="str">
        <f t="shared" si="33"/>
        <v>I</v>
      </c>
      <c r="BM17" s="87" t="str">
        <f t="shared" si="34"/>
        <v>A</v>
      </c>
      <c r="BN17" s="99">
        <f>IF(OR($B17=0,$B17=""),"",IF(AND($E$3="3rd"),'Class 3rd'!AG16,IF(AND($E$3="4th"),'Class 4th'!AG16,"")))</f>
        <v>10</v>
      </c>
      <c r="BO17" s="99">
        <f>IF(OR($B17=0,$B17=""),"",IF(AND($E$3="3rd"),'Class 3rd'!AH16,IF(AND($E$3="4th"),'Class 4th'!AH16,"")))</f>
        <v>10</v>
      </c>
      <c r="BP17" s="99">
        <f>IF(OR($B17=0,$B17=""),"",IF(AND($E$3="3rd"),'Class 3rd'!AI16,IF(AND($E$3="4th"),'Class 4th'!AI16,"")))</f>
        <v>9</v>
      </c>
      <c r="BQ17" s="48">
        <f t="shared" si="35"/>
        <v>29</v>
      </c>
      <c r="BR17" s="99">
        <f>IF(OR($B17=0,$B17=""),"",IF(AND($E$3="3rd"),'Class 3rd'!AJ16,IF(AND($E$3="4th"),'Class 4th'!AJ16,"")))</f>
        <v>46</v>
      </c>
      <c r="BS17" s="99">
        <f>IF(OR($B17=0,$B17=""),"",IF(AND($E$3="3rd"),'Class 3rd'!AK16,IF(AND($E$3="4th"),'Class 4th'!AK16,"")))</f>
        <v>18</v>
      </c>
      <c r="BT17" s="51">
        <f t="shared" si="36"/>
        <v>64</v>
      </c>
      <c r="BU17" s="48">
        <f t="shared" si="37"/>
        <v>93</v>
      </c>
      <c r="BV17" s="99">
        <f>IF(OR($B17=0,$B17=""),"",IF(AND($E$3="3rd"),'Class 3rd'!AL16,IF(AND($E$3="4th"),'Class 4th'!AL16,"")))</f>
        <v>35</v>
      </c>
      <c r="BW17" s="99">
        <f>IF(OR($B17=0,$B17=""),"",IF(AND($E$3="3rd"),'Class 3rd'!AM16,IF(AND($E$3="4th"),'Class 4th'!AM16,"")))</f>
        <v>37</v>
      </c>
      <c r="BX17" s="52">
        <f t="shared" si="38"/>
        <v>72</v>
      </c>
      <c r="BY17" s="48">
        <f t="shared" si="39"/>
        <v>165</v>
      </c>
      <c r="BZ17" s="83">
        <f t="shared" si="40"/>
        <v>0</v>
      </c>
      <c r="CA17" s="83">
        <f t="shared" si="41"/>
        <v>200</v>
      </c>
      <c r="CB17" s="83" t="str">
        <f t="shared" si="42"/>
        <v/>
      </c>
      <c r="CC17" s="83" t="str">
        <f t="shared" si="43"/>
        <v>P</v>
      </c>
      <c r="CD17" s="419" t="str">
        <f t="shared" si="44"/>
        <v>I</v>
      </c>
      <c r="CE17" s="87" t="str">
        <f t="shared" si="45"/>
        <v>B</v>
      </c>
      <c r="CF17" s="99">
        <f>IF(OR($B17=0,$B17=""),"",IF(AND($E$3="3rd"),'Class 3rd'!AN16,IF(AND($E$3="4th"),'Class 4th'!AN16,"")))</f>
        <v>9</v>
      </c>
      <c r="CG17" s="99">
        <f>IF(OR($B17=0,$B17=""),"",IF(AND($E$3="3rd"),'Class 3rd'!AO16,IF(AND($E$3="4th"),'Class 4th'!AO16,"")))</f>
        <v>8</v>
      </c>
      <c r="CH17" s="99">
        <f>IF(OR($B17=0,$B17=""),"",IF(AND($E$3="3rd"),'Class 3rd'!AP16,IF(AND($E$3="4th"),'Class 4th'!AP16,"")))</f>
        <v>10</v>
      </c>
      <c r="CI17" s="48">
        <f t="shared" si="46"/>
        <v>27</v>
      </c>
      <c r="CJ17" s="99">
        <f>IF(OR($B17=0,$B17=""),"",IF(AND($E$3="3rd"),'Class 3rd'!AQ16,IF(AND($E$3="4th"),'Class 4th'!AQ16,"")))</f>
        <v>20</v>
      </c>
      <c r="CK17" s="99">
        <f>IF(OR($B17=0,$B17=""),"",IF(AND($E$3="3rd"),'Class 3rd'!AR16,IF(AND($E$3="4th"),'Class 4th'!AR16,"")))</f>
        <v>45</v>
      </c>
      <c r="CL17" s="51">
        <f t="shared" si="47"/>
        <v>65</v>
      </c>
      <c r="CM17" s="48">
        <f t="shared" si="48"/>
        <v>92</v>
      </c>
      <c r="CN17" s="99">
        <f>IF(OR($B17=0,$B17=""),"",IF(AND($E$3="3rd"),'Class 3rd'!AS16,IF(AND($E$3="4th"),'Class 4th'!AS16,"")))</f>
        <v>38</v>
      </c>
      <c r="CO17" s="99">
        <f>IF(OR($B17=0,$B17=""),"",IF(AND($E$3="3rd"),'Class 3rd'!AT16,IF(AND($E$3="4th"),'Class 4th'!AT16,"")))</f>
        <v>48</v>
      </c>
      <c r="CP17" s="52">
        <f t="shared" si="49"/>
        <v>86</v>
      </c>
      <c r="CQ17" s="48">
        <f t="shared" si="50"/>
        <v>178</v>
      </c>
      <c r="CR17" s="83">
        <f t="shared" si="51"/>
        <v>0</v>
      </c>
      <c r="CS17" s="83">
        <f t="shared" si="52"/>
        <v>200</v>
      </c>
      <c r="CT17" s="392" t="str">
        <f t="shared" si="53"/>
        <v>P</v>
      </c>
      <c r="CU17" s="86" t="str">
        <f t="shared" si="54"/>
        <v>A</v>
      </c>
      <c r="CV17" s="99">
        <f>IF(OR($B17=0,$B17=""),"",IF(AND($E$3="3rd"),'Class 3rd'!AU16,IF(AND($E$3="4th"),'Class 4th'!AU16,"")))</f>
        <v>8</v>
      </c>
      <c r="CW17" s="99">
        <f>IF(OR($B17=0,$B17=""),"",IF(AND($E$3="3rd"),'Class 3rd'!AV16,IF(AND($E$3="4th"),'Class 4th'!AV16,"")))</f>
        <v>7</v>
      </c>
      <c r="CX17" s="99">
        <f>IF(OR($B17=0,$B17=""),"",IF(AND($E$3="3rd"),'Class 3rd'!AW16,IF(AND($E$3="4th"),'Class 4th'!AW16,"")))</f>
        <v>9</v>
      </c>
      <c r="CY17" s="48">
        <f t="shared" si="55"/>
        <v>24</v>
      </c>
      <c r="CZ17" s="99">
        <f>IF(OR($B17=0,$B17=""),"",IF(AND($E$3="3rd"),'Class 3rd'!AX16,IF(AND($E$3="4th"),'Class 4th'!AX16,"")))</f>
        <v>34</v>
      </c>
      <c r="DA17" s="99">
        <f>IF(OR($B17=0,$B17=""),"",IF(AND($E$3="3rd"),'Class 3rd'!AY16,IF(AND($E$3="4th"),'Class 4th'!AY16,"")))</f>
        <v>18</v>
      </c>
      <c r="DB17" s="51">
        <f t="shared" si="56"/>
        <v>52</v>
      </c>
      <c r="DC17" s="48">
        <f t="shared" si="57"/>
        <v>76</v>
      </c>
      <c r="DD17" s="99">
        <f>IF(OR($B17=0,$B17=""),"",IF(AND($E$3="3rd"),'Class 3rd'!AZ16,IF(AND($E$3="4th"),'Class 4th'!AZ16,"")))</f>
        <v>58</v>
      </c>
      <c r="DE17" s="99">
        <f>IF(OR($B17=0,$B17=""),"",IF(AND($E$3="3rd"),'Class 3rd'!BA16,IF(AND($E$3="4th"),'Class 4th'!BA16,"")))</f>
        <v>39</v>
      </c>
      <c r="DF17" s="52">
        <f t="shared" si="58"/>
        <v>97</v>
      </c>
      <c r="DG17" s="48">
        <f t="shared" si="59"/>
        <v>173</v>
      </c>
      <c r="DH17" s="83">
        <f t="shared" si="60"/>
        <v>0</v>
      </c>
      <c r="DI17" s="83">
        <f t="shared" si="61"/>
        <v>200</v>
      </c>
      <c r="DJ17" s="392" t="str">
        <f t="shared" si="62"/>
        <v>P</v>
      </c>
      <c r="DK17" s="86" t="str">
        <f t="shared" si="63"/>
        <v>A</v>
      </c>
      <c r="DL17" s="454">
        <f>IF(OR($B17=0,$B17=""),"",IF(AND($E$3="3rd"),'Class 3rd'!BB16,IF(AND($E$3="4th"),'Class 4th'!BB16,"")))</f>
        <v>18</v>
      </c>
      <c r="DM17" s="454">
        <f>IF(OR($B17=0,$B17=""),"",IF(AND($E$3="3rd"),'Class 3rd'!BC16,IF(AND($E$3="4th"),'Class 4th'!BC16,"")))</f>
        <v>16</v>
      </c>
      <c r="DN17" s="454">
        <f>IF(OR($B17=0,$B17=""),"",IF(AND($E$3="3rd"),'Class 3rd'!BD16,IF(AND($E$3="4th"),'Class 4th'!BD16,"")))</f>
        <v>16</v>
      </c>
      <c r="DO17" s="454">
        <f>IF(OR($B17=0,$B17=""),"",IF(AND($E$3="3rd"),'Class 3rd'!BE16,IF(AND($E$3="4th"),'Class 4th'!BE16,"")))</f>
        <v>14</v>
      </c>
      <c r="DP17" s="454">
        <f>IF(OR($B17=0,$B17=""),"",IF(AND($E$3="3rd"),'Class 3rd'!BF16,IF(AND($E$3="4th"),'Class 4th'!BF16,"")))</f>
        <v>17</v>
      </c>
      <c r="DQ17" s="455">
        <f t="shared" si="64"/>
        <v>81</v>
      </c>
      <c r="DR17" s="100">
        <f t="shared" si="65"/>
        <v>0</v>
      </c>
      <c r="DS17" s="100">
        <f t="shared" si="66"/>
        <v>100</v>
      </c>
      <c r="DT17" s="100" t="str">
        <f t="shared" si="67"/>
        <v>P</v>
      </c>
      <c r="DU17" s="86" t="str">
        <f t="shared" si="68"/>
        <v>A</v>
      </c>
      <c r="DV17" s="454">
        <f>IF(OR($B17=0,$B17=""),"",IF(AND($E$3="3rd"),'Class 3rd'!BG16,IF(AND($E$3="4th"),'Class 4th'!BG16,"")))</f>
        <v>15</v>
      </c>
      <c r="DW17" s="454">
        <f>IF(OR($B17=0,$B17=""),"",IF(AND($E$3="3rd"),'Class 3rd'!BH16,IF(AND($E$3="4th"),'Class 4th'!BH16,"")))</f>
        <v>20</v>
      </c>
      <c r="DX17" s="454">
        <f>IF(OR($B17=0,$B17=""),"",IF(AND($E$3="3rd"),'Class 3rd'!BI16,IF(AND($E$3="4th"),'Class 4th'!BI16,"")))</f>
        <v>15</v>
      </c>
      <c r="DY17" s="454">
        <f>IF(OR($B17=0,$B17=""),"",IF(AND($E$3="3rd"),'Class 3rd'!BJ16,IF(AND($E$3="4th"),'Class 4th'!BJ16,"")))</f>
        <v>14</v>
      </c>
      <c r="DZ17" s="454">
        <f>IF(OR($B17=0,$B17=""),"",IF(AND($E$3="3rd"),'Class 3rd'!BK16,IF(AND($E$3="4th"),'Class 4th'!BK16,"")))</f>
        <v>10</v>
      </c>
      <c r="EA17" s="455">
        <f t="shared" si="69"/>
        <v>74</v>
      </c>
      <c r="EB17" s="100">
        <f t="shared" si="70"/>
        <v>0</v>
      </c>
      <c r="EC17" s="100">
        <f t="shared" si="71"/>
        <v>100</v>
      </c>
      <c r="ED17" s="100" t="str">
        <f t="shared" si="72"/>
        <v>P</v>
      </c>
      <c r="EE17" s="86" t="str">
        <f t="shared" si="73"/>
        <v>B</v>
      </c>
      <c r="EF17" s="454">
        <f>IF(OR($B17=0,$B17=""),"",IF(AND($E$3="3rd"),'Class 3rd'!BL16,IF(AND($E$3="4th"),'Class 4th'!BL16,"")))</f>
        <v>20</v>
      </c>
      <c r="EG17" s="454">
        <f>IF(OR($B17=0,$B17=""),"",IF(AND($E$3="3rd"),'Class 3rd'!BM16,IF(AND($E$3="4th"),'Class 4th'!BM16,"")))</f>
        <v>19</v>
      </c>
      <c r="EH17" s="454">
        <f>IF(OR($B17=0,$B17=""),"",IF(AND($E$3="3rd"),'Class 3rd'!BN16,IF(AND($E$3="4th"),'Class 4th'!BN16,"")))</f>
        <v>19</v>
      </c>
      <c r="EI17" s="454">
        <f>IF(OR($B17=0,$B17=""),"",IF(AND($E$3="3rd"),'Class 3rd'!BO16,IF(AND($E$3="4th"),'Class 4th'!BO16,"")))</f>
        <v>10</v>
      </c>
      <c r="EJ17" s="454">
        <f>IF(OR($B17=0,$B17=""),"",IF(AND($E$3="3rd"),'Class 3rd'!BP16,IF(AND($E$3="4th"),'Class 4th'!BP16,"")))</f>
        <v>15</v>
      </c>
      <c r="EK17" s="455">
        <f t="shared" si="74"/>
        <v>83</v>
      </c>
      <c r="EL17" s="100">
        <f t="shared" si="75"/>
        <v>0</v>
      </c>
      <c r="EM17" s="100">
        <f t="shared" si="76"/>
        <v>100</v>
      </c>
      <c r="EN17" s="100" t="str">
        <f t="shared" si="77"/>
        <v>P</v>
      </c>
      <c r="EO17" s="86" t="str">
        <f t="shared" si="78"/>
        <v>A</v>
      </c>
      <c r="EP17" s="60">
        <f t="shared" si="79"/>
        <v>611</v>
      </c>
      <c r="EQ17" s="324">
        <f t="shared" si="80"/>
        <v>87.285714285714292</v>
      </c>
      <c r="ER17" s="63" t="str">
        <f t="shared" si="81"/>
        <v>I</v>
      </c>
      <c r="ES17" s="64">
        <f t="shared" si="1"/>
        <v>11.999999999999996</v>
      </c>
      <c r="ET17" s="326" t="str">
        <f>IFERROR(IF(B17="NSO","NSO",IF(OR(D17="",G17="",F17="",B17="",EP17=0),"",IF('Master sheet'!$D$14="Hindi","कक्षोंन्नति","Promoted"))),"")</f>
        <v>कक्षोंन्नति</v>
      </c>
      <c r="EU17" s="39">
        <f>IF(OR($B17=0,$B17=""),"",IF(AND($E$3="3rd"),'Class 3rd'!BQ16,IF(AND($E$3="4th"),'Class 4th'!BQ16,"")))</f>
        <v>340</v>
      </c>
      <c r="EV17" s="39">
        <f>IF(OR($B17=0,$B17=""),"",IF(AND($E$3="3rd"),'Class 3rd'!BR16,IF(AND($E$3="4th"),'Class 4th'!BR16,"")))</f>
        <v>302</v>
      </c>
      <c r="EW17" s="203" t="str">
        <f t="shared" si="82"/>
        <v>A</v>
      </c>
      <c r="EX17" s="40"/>
      <c r="FE17" s="41">
        <f>IF(AND($E$3="3rd"),'Class 3rd'!I16,IF(AND($E$3="4th"),'Class 4th'!I16,""))</f>
        <v>310</v>
      </c>
    </row>
    <row r="18" spans="1:161" ht="18.95" customHeight="1">
      <c r="A18" s="53">
        <v>11</v>
      </c>
      <c r="B18" s="244">
        <f>IF(OR(FE18=0,FE18=""),"",IF(AND($E$3="3rd"),'Class 3rd'!I17,IF(AND($E$3="4th"),'Class 4th'!I17,"")))</f>
        <v>311</v>
      </c>
      <c r="C18" s="54">
        <f>IF(OR($B18=0,$B18=""),"",IF(AND($E$3="3rd"),'Class 3rd'!B17,IF(AND($E$3="4th"),'Class 4th'!B17,"")))</f>
        <v>3</v>
      </c>
      <c r="D18" s="54" t="str">
        <f>IF(OR($B18=0,$B18=""),"",IF(AND($E$3="3rd"),'Class 3rd'!C17,IF(AND($E$3="4th"),'Class 4th'!C17,"")))</f>
        <v>A</v>
      </c>
      <c r="E18" s="330" t="str">
        <f>IF(OR($B18=0,$B18=""),"",IF(AND($E$3="3rd"),'Class 3rd'!E17,IF(AND($E$3="4th"),'Class 4th'!E17,"")))</f>
        <v>23-10-2015</v>
      </c>
      <c r="F18" s="243">
        <f>IF(OR($B18=0,$B18=""),"",IF(AND($E$3="3rd"),'Class 3rd'!D17,IF(AND($E$3="4th"),'Class 4th'!D17,"")))</f>
        <v>923</v>
      </c>
      <c r="G18" s="335" t="str">
        <f>IF(OR($B18=0,$B18=""),"",IF(AND($E$3="3rd"),'Class 3rd'!F17,IF(AND($E$3="4th"),'Class 4th'!F17,"")))</f>
        <v>GUNJAN TAK</v>
      </c>
      <c r="H18" s="335" t="str">
        <f>IF(OR($B18=0,$B18=""),"",IF(AND($E$3="3rd"),'Class 3rd'!G17,IF(AND($E$3="4th"),'Class 4th'!G17,"")))</f>
        <v>DINESH KUMAR TAK</v>
      </c>
      <c r="I18" s="335" t="str">
        <f>IF(OR($B18=0,$B18=""),"",IF(AND($E$3="3rd"),'Class 3rd'!H17,IF(AND($E$3="4th"),'Class 4th'!H17,"")))</f>
        <v>SHARDA TAK</v>
      </c>
      <c r="J18" s="217" t="str">
        <f>IF(OR($B18=0,$B18=""),"",IF(AND($E$3="3rd"),'Class 3rd'!J17,IF(AND($E$3="4th"),'Class 4th'!J17,"")))</f>
        <v>F</v>
      </c>
      <c r="K18" s="217" t="str">
        <f>IF(OR($B18=0,$B18=""),"",IF(AND($E$3="3rd"),'Class 3rd'!K17,IF(AND($E$3="4th"),'Class 4th'!K17,"")))</f>
        <v>OBC</v>
      </c>
      <c r="L18" s="99">
        <f>IF(OR($B18=0,$B18=""),"",IF(AND($E$3="3rd"),'Class 3rd'!L17,IF(AND($E$3="4th"),'Class 4th'!L17,"")))</f>
        <v>9</v>
      </c>
      <c r="M18" s="99">
        <f>IF(OR($B18=0,$B18=""),"",IF(AND($E$3="3rd"),'Class 3rd'!M17,IF(AND($E$3="4th"),'Class 4th'!M17,"")))</f>
        <v>8</v>
      </c>
      <c r="N18" s="99">
        <f>IF(OR($B18=0,$B18=""),"",IF(AND($E$3="3rd"),'Class 3rd'!N17,IF(AND($E$3="4th"),'Class 4th'!N17,"")))</f>
        <v>10</v>
      </c>
      <c r="O18" s="48">
        <f t="shared" si="2"/>
        <v>27</v>
      </c>
      <c r="P18" s="99">
        <f>IF(OR($B18=0,$B18=""),"",IF(AND($E$3="3rd"),'Class 3rd'!O17,IF(AND($E$3="4th"),'Class 4th'!O17,"")))</f>
        <v>48</v>
      </c>
      <c r="Q18" s="99">
        <f>IF(OR($B18=0,$B18=""),"",IF(AND($E$3="3rd"),'Class 3rd'!P17,IF(AND($E$3="4th"),'Class 4th'!P17,"")))</f>
        <v>19</v>
      </c>
      <c r="R18" s="51">
        <f t="shared" si="3"/>
        <v>67</v>
      </c>
      <c r="S18" s="48">
        <f t="shared" si="4"/>
        <v>94</v>
      </c>
      <c r="T18" s="99">
        <f>IF(OR($B18=0,$B18=""),"",IF(AND($E$3="3rd"),'Class 3rd'!Q17,IF(AND($E$3="4th"),'Class 4th'!Q17,"")))</f>
        <v>51</v>
      </c>
      <c r="U18" s="99">
        <f>IF(OR($B18=0,$B18=""),"",IF(AND($E$3="3rd"),'Class 3rd'!R17,IF(AND($E$3="4th"),'Class 4th'!R17,"")))</f>
        <v>37</v>
      </c>
      <c r="V18" s="52">
        <f t="shared" si="5"/>
        <v>88</v>
      </c>
      <c r="W18" s="48">
        <f t="shared" si="6"/>
        <v>182</v>
      </c>
      <c r="X18" s="83">
        <f t="shared" si="7"/>
        <v>0</v>
      </c>
      <c r="Y18" s="83">
        <f t="shared" si="8"/>
        <v>200</v>
      </c>
      <c r="Z18" s="83" t="str">
        <f t="shared" si="9"/>
        <v/>
      </c>
      <c r="AA18" s="83" t="str">
        <f t="shared" si="10"/>
        <v>P</v>
      </c>
      <c r="AB18" s="419" t="str">
        <f t="shared" si="11"/>
        <v>I</v>
      </c>
      <c r="AC18" s="87" t="str">
        <f t="shared" si="12"/>
        <v>A</v>
      </c>
      <c r="AD18" s="99">
        <f>IF(OR($B18=0,$B18=""),"",IF(AND($E$3="3rd"),'Class 3rd'!S17,IF(AND($E$3="4th"),'Class 4th'!S17,"")))</f>
        <v>5</v>
      </c>
      <c r="AE18" s="99">
        <f>IF(OR($B18=0,$B18=""),"",IF(AND($E$3="3rd"),'Class 3rd'!T17,IF(AND($E$3="4th"),'Class 4th'!T17,"")))</f>
        <v>4</v>
      </c>
      <c r="AF18" s="99">
        <f>IF(OR($B18=0,$B18=""),"",IF(AND($E$3="3rd"),'Class 3rd'!U17,IF(AND($E$3="4th"),'Class 4th'!U17,"")))</f>
        <v>5</v>
      </c>
      <c r="AG18" s="48">
        <f t="shared" si="13"/>
        <v>14</v>
      </c>
      <c r="AH18" s="99">
        <f>IF(OR($B18=0,$B18=""),"",IF(AND($E$3="3rd"),'Class 3rd'!V17,IF(AND($E$3="4th"),'Class 4th'!V17,"")))</f>
        <v>18</v>
      </c>
      <c r="AI18" s="99">
        <f>IF(OR($B18=0,$B18=""),"",IF(AND($E$3="3rd"),'Class 3rd'!W17,IF(AND($E$3="4th"),'Class 4th'!W17,"")))</f>
        <v>9</v>
      </c>
      <c r="AJ18" s="51">
        <f t="shared" si="14"/>
        <v>27</v>
      </c>
      <c r="AK18" s="48">
        <f t="shared" si="15"/>
        <v>41</v>
      </c>
      <c r="AL18" s="99">
        <f>IF(OR($B18=0,$B18=""),"",IF(AND($E$3="3rd"),'Class 3rd'!X17,IF(AND($E$3="4th"),'Class 4th'!X17,"")))</f>
        <v>24</v>
      </c>
      <c r="AM18" s="99">
        <f>IF(OR($B18=0,$B18=""),"",IF(AND($E$3="3rd"),'Class 3rd'!Y17,IF(AND($E$3="4th"),'Class 4th'!Y17,"")))</f>
        <v>15</v>
      </c>
      <c r="AN18" s="52">
        <f t="shared" si="16"/>
        <v>39</v>
      </c>
      <c r="AO18" s="48">
        <f t="shared" si="17"/>
        <v>80</v>
      </c>
      <c r="AP18" s="83">
        <f t="shared" si="18"/>
        <v>0</v>
      </c>
      <c r="AQ18" s="83">
        <f t="shared" si="19"/>
        <v>100</v>
      </c>
      <c r="AR18" s="83" t="str">
        <f t="shared" si="20"/>
        <v/>
      </c>
      <c r="AS18" s="83" t="str">
        <f t="shared" si="21"/>
        <v>P</v>
      </c>
      <c r="AT18" s="419" t="str">
        <f t="shared" si="22"/>
        <v>I</v>
      </c>
      <c r="AU18" s="87" t="str">
        <f t="shared" si="23"/>
        <v>B</v>
      </c>
      <c r="AV18" s="99">
        <f>IF(OR($B18=0,$B18=""),"",IF(AND($E$3="3rd"),'Class 3rd'!Z17,IF(AND($E$3="4th"),'Class 4th'!Z17,"")))</f>
        <v>10</v>
      </c>
      <c r="AW18" s="99">
        <f>IF(OR($B18=0,$B18=""),"",IF(AND($E$3="3rd"),'Class 3rd'!AA17,IF(AND($E$3="4th"),'Class 4th'!AA17,"")))</f>
        <v>9</v>
      </c>
      <c r="AX18" s="99">
        <f>IF(OR($B18=0,$B18=""),"",IF(AND($E$3="3rd"),'Class 3rd'!AB17,IF(AND($E$3="4th"),'Class 4th'!AB17,"")))</f>
        <v>8</v>
      </c>
      <c r="AY18" s="48">
        <f t="shared" si="24"/>
        <v>27</v>
      </c>
      <c r="AZ18" s="99">
        <f>IF(OR($B18=0,$B18=""),"",IF(AND($E$3="3rd"),'Class 3rd'!AC17,IF(AND($E$3="4th"),'Class 4th'!AC17,"")))</f>
        <v>46</v>
      </c>
      <c r="BA18" s="99">
        <f>IF(OR($B18=0,$B18=""),"",IF(AND($E$3="3rd"),'Class 3rd'!AD17,IF(AND($E$3="4th"),'Class 4th'!AD17,"")))</f>
        <v>14</v>
      </c>
      <c r="BB18" s="51">
        <f t="shared" si="25"/>
        <v>60</v>
      </c>
      <c r="BC18" s="48">
        <f t="shared" si="26"/>
        <v>87</v>
      </c>
      <c r="BD18" s="99">
        <f>IF(OR($B18=0,$B18=""),"",IF(AND($E$3="3rd"),'Class 3rd'!AE17,IF(AND($E$3="4th"),'Class 4th'!AE17,"")))</f>
        <v>54</v>
      </c>
      <c r="BE18" s="99">
        <f>IF(OR($B18=0,$B18=""),"",IF(AND($E$3="3rd"),'Class 3rd'!AF17,IF(AND($E$3="4th"),'Class 4th'!AF17,"")))</f>
        <v>37</v>
      </c>
      <c r="BF18" s="52">
        <f t="shared" si="27"/>
        <v>91</v>
      </c>
      <c r="BG18" s="48">
        <f t="shared" si="28"/>
        <v>178</v>
      </c>
      <c r="BH18" s="83">
        <f t="shared" si="29"/>
        <v>0</v>
      </c>
      <c r="BI18" s="83">
        <f t="shared" si="30"/>
        <v>200</v>
      </c>
      <c r="BJ18" s="83" t="str">
        <f t="shared" si="31"/>
        <v/>
      </c>
      <c r="BK18" s="83" t="str">
        <f t="shared" si="32"/>
        <v>P</v>
      </c>
      <c r="BL18" s="419" t="str">
        <f t="shared" si="33"/>
        <v>I</v>
      </c>
      <c r="BM18" s="87" t="str">
        <f t="shared" si="34"/>
        <v>A</v>
      </c>
      <c r="BN18" s="99">
        <f>IF(OR($B18=0,$B18=""),"",IF(AND($E$3="3rd"),'Class 3rd'!AG17,IF(AND($E$3="4th"),'Class 4th'!AG17,"")))</f>
        <v>10</v>
      </c>
      <c r="BO18" s="99">
        <f>IF(OR($B18=0,$B18=""),"",IF(AND($E$3="3rd"),'Class 3rd'!AH17,IF(AND($E$3="4th"),'Class 4th'!AH17,"")))</f>
        <v>10</v>
      </c>
      <c r="BP18" s="99">
        <f>IF(OR($B18=0,$B18=""),"",IF(AND($E$3="3rd"),'Class 3rd'!AI17,IF(AND($E$3="4th"),'Class 4th'!AI17,"")))</f>
        <v>9</v>
      </c>
      <c r="BQ18" s="48">
        <f t="shared" si="35"/>
        <v>29</v>
      </c>
      <c r="BR18" s="99">
        <f>IF(OR($B18=0,$B18=""),"",IF(AND($E$3="3rd"),'Class 3rd'!AJ17,IF(AND($E$3="4th"),'Class 4th'!AJ17,"")))</f>
        <v>47</v>
      </c>
      <c r="BS18" s="99">
        <f>IF(OR($B18=0,$B18=""),"",IF(AND($E$3="3rd"),'Class 3rd'!AK17,IF(AND($E$3="4th"),'Class 4th'!AK17,"")))</f>
        <v>18</v>
      </c>
      <c r="BT18" s="51">
        <f t="shared" si="36"/>
        <v>65</v>
      </c>
      <c r="BU18" s="48">
        <f t="shared" si="37"/>
        <v>94</v>
      </c>
      <c r="BV18" s="99">
        <f>IF(OR($B18=0,$B18=""),"",IF(AND($E$3="3rd"),'Class 3rd'!AL17,IF(AND($E$3="4th"),'Class 4th'!AL17,"")))</f>
        <v>36</v>
      </c>
      <c r="BW18" s="99">
        <f>IF(OR($B18=0,$B18=""),"",IF(AND($E$3="3rd"),'Class 3rd'!AM17,IF(AND($E$3="4th"),'Class 4th'!AM17,"")))</f>
        <v>37</v>
      </c>
      <c r="BX18" s="52">
        <f t="shared" si="38"/>
        <v>73</v>
      </c>
      <c r="BY18" s="48">
        <f t="shared" si="39"/>
        <v>167</v>
      </c>
      <c r="BZ18" s="83">
        <f t="shared" si="40"/>
        <v>0</v>
      </c>
      <c r="CA18" s="83">
        <f t="shared" si="41"/>
        <v>200</v>
      </c>
      <c r="CB18" s="83" t="str">
        <f t="shared" si="42"/>
        <v/>
      </c>
      <c r="CC18" s="83" t="str">
        <f t="shared" si="43"/>
        <v>P</v>
      </c>
      <c r="CD18" s="419" t="str">
        <f t="shared" si="44"/>
        <v>I</v>
      </c>
      <c r="CE18" s="87" t="str">
        <f t="shared" si="45"/>
        <v>B</v>
      </c>
      <c r="CF18" s="99">
        <f>IF(OR($B18=0,$B18=""),"",IF(AND($E$3="3rd"),'Class 3rd'!AN17,IF(AND($E$3="4th"),'Class 4th'!AN17,"")))</f>
        <v>9</v>
      </c>
      <c r="CG18" s="99">
        <f>IF(OR($B18=0,$B18=""),"",IF(AND($E$3="3rd"),'Class 3rd'!AO17,IF(AND($E$3="4th"),'Class 4th'!AO17,"")))</f>
        <v>8</v>
      </c>
      <c r="CH18" s="99">
        <f>IF(OR($B18=0,$B18=""),"",IF(AND($E$3="3rd"),'Class 3rd'!AP17,IF(AND($E$3="4th"),'Class 4th'!AP17,"")))</f>
        <v>10</v>
      </c>
      <c r="CI18" s="48">
        <f t="shared" si="46"/>
        <v>27</v>
      </c>
      <c r="CJ18" s="99">
        <f>IF(OR($B18=0,$B18=""),"",IF(AND($E$3="3rd"),'Class 3rd'!AQ17,IF(AND($E$3="4th"),'Class 4th'!AQ17,"")))</f>
        <v>20</v>
      </c>
      <c r="CK18" s="99">
        <f>IF(OR($B18=0,$B18=""),"",IF(AND($E$3="3rd"),'Class 3rd'!AR17,IF(AND($E$3="4th"),'Class 4th'!AR17,"")))</f>
        <v>45</v>
      </c>
      <c r="CL18" s="51">
        <f t="shared" si="47"/>
        <v>65</v>
      </c>
      <c r="CM18" s="48">
        <f t="shared" si="48"/>
        <v>92</v>
      </c>
      <c r="CN18" s="99">
        <f>IF(OR($B18=0,$B18=""),"",IF(AND($E$3="3rd"),'Class 3rd'!AS17,IF(AND($E$3="4th"),'Class 4th'!AS17,"")))</f>
        <v>38</v>
      </c>
      <c r="CO18" s="99">
        <f>IF(OR($B18=0,$B18=""),"",IF(AND($E$3="3rd"),'Class 3rd'!AT17,IF(AND($E$3="4th"),'Class 4th'!AT17,"")))</f>
        <v>48</v>
      </c>
      <c r="CP18" s="52">
        <f t="shared" si="49"/>
        <v>86</v>
      </c>
      <c r="CQ18" s="48">
        <f t="shared" si="50"/>
        <v>178</v>
      </c>
      <c r="CR18" s="83">
        <f t="shared" si="51"/>
        <v>0</v>
      </c>
      <c r="CS18" s="83">
        <f>IF(OR($B18="NSO",$B18=0,$B18=""),"",IF(AND(CF18="",CG18="",CH18="",CJ18="",CN18=""),"",IF(AND(CG18="",CH18="",CF18=""),$CI$7-CR18,IF(AND(CJ18="",CK18=""),$CL$7-CR18,IF(AND(CN18="",CO18=""),$CP$7-CR18,$CQ$7-CR18)))))</f>
        <v>200</v>
      </c>
      <c r="CT18" s="392" t="str">
        <f t="shared" si="53"/>
        <v>P</v>
      </c>
      <c r="CU18" s="86" t="str">
        <f t="shared" si="54"/>
        <v>A</v>
      </c>
      <c r="CV18" s="99">
        <f>IF(OR($B18=0,$B18=""),"",IF(AND($E$3="3rd"),'Class 3rd'!AU17,IF(AND($E$3="4th"),'Class 4th'!AU17,"")))</f>
        <v>8</v>
      </c>
      <c r="CW18" s="99">
        <f>IF(OR($B18=0,$B18=""),"",IF(AND($E$3="3rd"),'Class 3rd'!AV17,IF(AND($E$3="4th"),'Class 4th'!AV17,"")))</f>
        <v>7</v>
      </c>
      <c r="CX18" s="99">
        <f>IF(OR($B18=0,$B18=""),"",IF(AND($E$3="3rd"),'Class 3rd'!AW17,IF(AND($E$3="4th"),'Class 4th'!AW17,"")))</f>
        <v>9</v>
      </c>
      <c r="CY18" s="48">
        <f t="shared" si="55"/>
        <v>24</v>
      </c>
      <c r="CZ18" s="99">
        <f>IF(OR($B18=0,$B18=""),"",IF(AND($E$3="3rd"),'Class 3rd'!AX17,IF(AND($E$3="4th"),'Class 4th'!AX17,"")))</f>
        <v>35</v>
      </c>
      <c r="DA18" s="99">
        <f>IF(OR($B18=0,$B18=""),"",IF(AND($E$3="3rd"),'Class 3rd'!AY17,IF(AND($E$3="4th"),'Class 4th'!AY17,"")))</f>
        <v>18</v>
      </c>
      <c r="DB18" s="51">
        <f t="shared" si="56"/>
        <v>53</v>
      </c>
      <c r="DC18" s="48">
        <f t="shared" si="57"/>
        <v>77</v>
      </c>
      <c r="DD18" s="99">
        <f>IF(OR($B18=0,$B18=""),"",IF(AND($E$3="3rd"),'Class 3rd'!AZ17,IF(AND($E$3="4th"),'Class 4th'!AZ17,"")))</f>
        <v>59</v>
      </c>
      <c r="DE18" s="99">
        <f>IF(OR($B18=0,$B18=""),"",IF(AND($E$3="3rd"),'Class 3rd'!BA17,IF(AND($E$3="4th"),'Class 4th'!BA17,"")))</f>
        <v>38</v>
      </c>
      <c r="DF18" s="52">
        <f t="shared" si="58"/>
        <v>97</v>
      </c>
      <c r="DG18" s="48">
        <f t="shared" si="59"/>
        <v>174</v>
      </c>
      <c r="DH18" s="83">
        <f t="shared" si="60"/>
        <v>0</v>
      </c>
      <c r="DI18" s="83">
        <f t="shared" si="61"/>
        <v>200</v>
      </c>
      <c r="DJ18" s="392" t="str">
        <f t="shared" si="62"/>
        <v>P</v>
      </c>
      <c r="DK18" s="86" t="str">
        <f t="shared" si="63"/>
        <v>A</v>
      </c>
      <c r="DL18" s="454">
        <f>IF(OR($B18=0,$B18=""),"",IF(AND($E$3="3rd"),'Class 3rd'!BB17,IF(AND($E$3="4th"),'Class 4th'!BB17,"")))</f>
        <v>18</v>
      </c>
      <c r="DM18" s="454">
        <f>IF(OR($B18=0,$B18=""),"",IF(AND($E$3="3rd"),'Class 3rd'!BC17,IF(AND($E$3="4th"),'Class 4th'!BC17,"")))</f>
        <v>14</v>
      </c>
      <c r="DN18" s="454">
        <f>IF(OR($B18=0,$B18=""),"",IF(AND($E$3="3rd"),'Class 3rd'!BD17,IF(AND($E$3="4th"),'Class 4th'!BD17,"")))</f>
        <v>16</v>
      </c>
      <c r="DO18" s="454">
        <f>IF(OR($B18=0,$B18=""),"",IF(AND($E$3="3rd"),'Class 3rd'!BE17,IF(AND($E$3="4th"),'Class 4th'!BE17,"")))</f>
        <v>14</v>
      </c>
      <c r="DP18" s="454">
        <f>IF(OR($B18=0,$B18=""),"",IF(AND($E$3="3rd"),'Class 3rd'!BF17,IF(AND($E$3="4th"),'Class 4th'!BF17,"")))</f>
        <v>17</v>
      </c>
      <c r="DQ18" s="455">
        <f t="shared" si="64"/>
        <v>79</v>
      </c>
      <c r="DR18" s="100">
        <f t="shared" si="65"/>
        <v>0</v>
      </c>
      <c r="DS18" s="100">
        <f t="shared" si="66"/>
        <v>100</v>
      </c>
      <c r="DT18" s="100" t="str">
        <f t="shared" si="67"/>
        <v>P</v>
      </c>
      <c r="DU18" s="86" t="str">
        <f t="shared" si="68"/>
        <v>A</v>
      </c>
      <c r="DV18" s="454">
        <f>IF(OR($B18=0,$B18=""),"",IF(AND($E$3="3rd"),'Class 3rd'!BG17,IF(AND($E$3="4th"),'Class 4th'!BG17,"")))</f>
        <v>15</v>
      </c>
      <c r="DW18" s="454">
        <f>IF(OR($B18=0,$B18=""),"",IF(AND($E$3="3rd"),'Class 3rd'!BH17,IF(AND($E$3="4th"),'Class 4th'!BH17,"")))</f>
        <v>20</v>
      </c>
      <c r="DX18" s="454">
        <f>IF(OR($B18=0,$B18=""),"",IF(AND($E$3="3rd"),'Class 3rd'!BI17,IF(AND($E$3="4th"),'Class 4th'!BI17,"")))</f>
        <v>15</v>
      </c>
      <c r="DY18" s="454">
        <f>IF(OR($B18=0,$B18=""),"",IF(AND($E$3="3rd"),'Class 3rd'!BJ17,IF(AND($E$3="4th"),'Class 4th'!BJ17,"")))</f>
        <v>14</v>
      </c>
      <c r="DZ18" s="454">
        <f>IF(OR($B18=0,$B18=""),"",IF(AND($E$3="3rd"),'Class 3rd'!BK17,IF(AND($E$3="4th"),'Class 4th'!BK17,"")))</f>
        <v>11</v>
      </c>
      <c r="EA18" s="455">
        <f t="shared" si="69"/>
        <v>75</v>
      </c>
      <c r="EB18" s="100">
        <f t="shared" si="70"/>
        <v>0</v>
      </c>
      <c r="EC18" s="100">
        <f t="shared" si="71"/>
        <v>100</v>
      </c>
      <c r="ED18" s="100" t="str">
        <f t="shared" si="72"/>
        <v>P</v>
      </c>
      <c r="EE18" s="86" t="str">
        <f t="shared" si="73"/>
        <v>B</v>
      </c>
      <c r="EF18" s="454">
        <f>IF(OR($B18=0,$B18=""),"",IF(AND($E$3="3rd"),'Class 3rd'!BL17,IF(AND($E$3="4th"),'Class 4th'!BL17,"")))</f>
        <v>20</v>
      </c>
      <c r="EG18" s="454">
        <f>IF(OR($B18=0,$B18=""),"",IF(AND($E$3="3rd"),'Class 3rd'!BM17,IF(AND($E$3="4th"),'Class 4th'!BM17,"")))</f>
        <v>19</v>
      </c>
      <c r="EH18" s="454">
        <f>IF(OR($B18=0,$B18=""),"",IF(AND($E$3="3rd"),'Class 3rd'!BN17,IF(AND($E$3="4th"),'Class 4th'!BN17,"")))</f>
        <v>18</v>
      </c>
      <c r="EI18" s="454">
        <f>IF(OR($B18=0,$B18=""),"",IF(AND($E$3="3rd"),'Class 3rd'!BO17,IF(AND($E$3="4th"),'Class 4th'!BO17,"")))</f>
        <v>10</v>
      </c>
      <c r="EJ18" s="454">
        <f>IF(OR($B18=0,$B18=""),"",IF(AND($E$3="3rd"),'Class 3rd'!BP17,IF(AND($E$3="4th"),'Class 4th'!BP17,"")))</f>
        <v>15</v>
      </c>
      <c r="EK18" s="455">
        <f t="shared" si="74"/>
        <v>82</v>
      </c>
      <c r="EL18" s="100">
        <f t="shared" si="75"/>
        <v>0</v>
      </c>
      <c r="EM18" s="100">
        <f t="shared" si="76"/>
        <v>100</v>
      </c>
      <c r="EN18" s="100" t="str">
        <f t="shared" si="77"/>
        <v>P</v>
      </c>
      <c r="EO18" s="86" t="str">
        <f t="shared" si="78"/>
        <v>A</v>
      </c>
      <c r="EP18" s="60">
        <f t="shared" si="79"/>
        <v>607</v>
      </c>
      <c r="EQ18" s="324">
        <f t="shared" si="80"/>
        <v>86.714285714285708</v>
      </c>
      <c r="ER18" s="63" t="str">
        <f t="shared" si="81"/>
        <v>I</v>
      </c>
      <c r="ES18" s="64">
        <f t="shared" si="1"/>
        <v>12.999999999999996</v>
      </c>
      <c r="ET18" s="326" t="str">
        <f>IFERROR(IF(B18="NSO","NSO",IF(OR(D18="",G18="",F18="",B18="",EP18=0),"",IF('Master sheet'!$D$14="Hindi","कक्षोंन्नति","Promoted"))),"")</f>
        <v>कक्षोंन्नति</v>
      </c>
      <c r="EU18" s="39">
        <f>IF(OR($B18=0,$B18=""),"",IF(AND($E$3="3rd"),'Class 3rd'!BQ17,IF(AND($E$3="4th"),'Class 4th'!BQ17,"")))</f>
        <v>340</v>
      </c>
      <c r="EV18" s="39">
        <f>IF(OR($B18=0,$B18=""),"",IF(AND($E$3="3rd"),'Class 3rd'!BR17,IF(AND($E$3="4th"),'Class 4th'!BR17,"")))</f>
        <v>320</v>
      </c>
      <c r="EW18" s="203" t="str">
        <f t="shared" si="82"/>
        <v>A</v>
      </c>
      <c r="EX18" s="40"/>
      <c r="FE18" s="41">
        <f>IF(AND($E$3="3rd"),'Class 3rd'!I17,IF(AND($E$3="4th"),'Class 4th'!I17,""))</f>
        <v>311</v>
      </c>
    </row>
    <row r="19" spans="1:161" ht="18.95" customHeight="1">
      <c r="A19" s="53">
        <v>12</v>
      </c>
      <c r="B19" s="244">
        <f>IF(OR(FE19=0,FE19=""),"",IF(AND($E$3="3rd"),'Class 3rd'!I18,IF(AND($E$3="4th"),'Class 4th'!I18,"")))</f>
        <v>312</v>
      </c>
      <c r="C19" s="54">
        <f>IF(OR($B19=0,$B19=""),"",IF(AND($E$3="3rd"),'Class 3rd'!B18,IF(AND($E$3="4th"),'Class 4th'!B18,"")))</f>
        <v>3</v>
      </c>
      <c r="D19" s="54" t="str">
        <f>IF(OR($B19=0,$B19=""),"",IF(AND($E$3="3rd"),'Class 3rd'!C18,IF(AND($E$3="4th"),'Class 4th'!C18,"")))</f>
        <v>A</v>
      </c>
      <c r="E19" s="330" t="str">
        <f>IF(OR($B19=0,$B19=""),"",IF(AND($E$3="3rd"),'Class 3rd'!E18,IF(AND($E$3="4th"),'Class 4th'!E18,"")))</f>
        <v>30-10-2014</v>
      </c>
      <c r="F19" s="243">
        <f>IF(OR($B19=0,$B19=""),"",IF(AND($E$3="3rd"),'Class 3rd'!D18,IF(AND($E$3="4th"),'Class 4th'!D18,"")))</f>
        <v>949</v>
      </c>
      <c r="G19" s="335" t="str">
        <f>IF(OR($B19=0,$B19=""),"",IF(AND($E$3="3rd"),'Class 3rd'!F18,IF(AND($E$3="4th"),'Class 4th'!F18,"")))</f>
        <v>JAGRAT SOLANKI</v>
      </c>
      <c r="H19" s="335" t="str">
        <f>IF(OR($B19=0,$B19=""),"",IF(AND($E$3="3rd"),'Class 3rd'!G18,IF(AND($E$3="4th"),'Class 4th'!G18,"")))</f>
        <v>KRISHAN KAMAL SOLANKI</v>
      </c>
      <c r="I19" s="335" t="str">
        <f>IF(OR($B19=0,$B19=""),"",IF(AND($E$3="3rd"),'Class 3rd'!H18,IF(AND($E$3="4th"),'Class 4th'!H18,"")))</f>
        <v>GEETA DEVI</v>
      </c>
      <c r="J19" s="217" t="str">
        <f>IF(OR($B19=0,$B19=""),"",IF(AND($E$3="3rd"),'Class 3rd'!J18,IF(AND($E$3="4th"),'Class 4th'!J18,"")))</f>
        <v>M</v>
      </c>
      <c r="K19" s="217" t="str">
        <f>IF(OR($B19=0,$B19=""),"",IF(AND($E$3="3rd"),'Class 3rd'!K18,IF(AND($E$3="4th"),'Class 4th'!K18,"")))</f>
        <v>OBC</v>
      </c>
      <c r="L19" s="99">
        <f>IF(OR($B19=0,$B19=""),"",IF(AND($E$3="3rd"),'Class 3rd'!L18,IF(AND($E$3="4th"),'Class 4th'!L18,"")))</f>
        <v>9</v>
      </c>
      <c r="M19" s="99">
        <f>IF(OR($B19=0,$B19=""),"",IF(AND($E$3="3rd"),'Class 3rd'!M18,IF(AND($E$3="4th"),'Class 4th'!M18,"")))</f>
        <v>8</v>
      </c>
      <c r="N19" s="99">
        <f>IF(OR($B19=0,$B19=""),"",IF(AND($E$3="3rd"),'Class 3rd'!N18,IF(AND($E$3="4th"),'Class 4th'!N18,"")))</f>
        <v>10</v>
      </c>
      <c r="O19" s="48">
        <f t="shared" si="2"/>
        <v>27</v>
      </c>
      <c r="P19" s="99">
        <f>IF(OR($B19=0,$B19=""),"",IF(AND($E$3="3rd"),'Class 3rd'!O18,IF(AND($E$3="4th"),'Class 4th'!O18,"")))</f>
        <v>49</v>
      </c>
      <c r="Q19" s="99">
        <f>IF(OR($B19=0,$B19=""),"",IF(AND($E$3="3rd"),'Class 3rd'!P18,IF(AND($E$3="4th"),'Class 4th'!P18,"")))</f>
        <v>19</v>
      </c>
      <c r="R19" s="51">
        <f t="shared" si="3"/>
        <v>68</v>
      </c>
      <c r="S19" s="48">
        <f t="shared" si="4"/>
        <v>95</v>
      </c>
      <c r="T19" s="99">
        <f>IF(OR($B19=0,$B19=""),"",IF(AND($E$3="3rd"),'Class 3rd'!Q18,IF(AND($E$3="4th"),'Class 4th'!Q18,"")))</f>
        <v>52</v>
      </c>
      <c r="U19" s="99">
        <f>IF(OR($B19=0,$B19=""),"",IF(AND($E$3="3rd"),'Class 3rd'!R18,IF(AND($E$3="4th"),'Class 4th'!R18,"")))</f>
        <v>37</v>
      </c>
      <c r="V19" s="52">
        <f t="shared" si="5"/>
        <v>89</v>
      </c>
      <c r="W19" s="48">
        <f t="shared" si="6"/>
        <v>184</v>
      </c>
      <c r="X19" s="83">
        <f t="shared" si="7"/>
        <v>0</v>
      </c>
      <c r="Y19" s="83">
        <f t="shared" si="8"/>
        <v>200</v>
      </c>
      <c r="Z19" s="83" t="str">
        <f t="shared" si="9"/>
        <v/>
      </c>
      <c r="AA19" s="83" t="str">
        <f t="shared" si="10"/>
        <v>P</v>
      </c>
      <c r="AB19" s="419" t="str">
        <f t="shared" si="11"/>
        <v>I</v>
      </c>
      <c r="AC19" s="87" t="str">
        <f t="shared" si="12"/>
        <v>A</v>
      </c>
      <c r="AD19" s="99">
        <f>IF(OR($B19=0,$B19=""),"",IF(AND($E$3="3rd"),'Class 3rd'!S18,IF(AND($E$3="4th"),'Class 4th'!S18,"")))</f>
        <v>5</v>
      </c>
      <c r="AE19" s="99">
        <f>IF(OR($B19=0,$B19=""),"",IF(AND($E$3="3rd"),'Class 3rd'!T18,IF(AND($E$3="4th"),'Class 4th'!T18,"")))</f>
        <v>4</v>
      </c>
      <c r="AF19" s="99">
        <f>IF(OR($B19=0,$B19=""),"",IF(AND($E$3="3rd"),'Class 3rd'!U18,IF(AND($E$3="4th"),'Class 4th'!U18,"")))</f>
        <v>5</v>
      </c>
      <c r="AG19" s="48">
        <f t="shared" si="13"/>
        <v>14</v>
      </c>
      <c r="AH19" s="99">
        <f>IF(OR($B19=0,$B19=""),"",IF(AND($E$3="3rd"),'Class 3rd'!V18,IF(AND($E$3="4th"),'Class 4th'!V18,"")))</f>
        <v>19</v>
      </c>
      <c r="AI19" s="99">
        <f>IF(OR($B19=0,$B19=""),"",IF(AND($E$3="3rd"),'Class 3rd'!W18,IF(AND($E$3="4th"),'Class 4th'!W18,"")))</f>
        <v>9</v>
      </c>
      <c r="AJ19" s="51">
        <f t="shared" si="14"/>
        <v>28</v>
      </c>
      <c r="AK19" s="48">
        <f t="shared" si="15"/>
        <v>42</v>
      </c>
      <c r="AL19" s="99">
        <f>IF(OR($B19=0,$B19=""),"",IF(AND($E$3="3rd"),'Class 3rd'!X18,IF(AND($E$3="4th"),'Class 4th'!X18,"")))</f>
        <v>24</v>
      </c>
      <c r="AM19" s="99">
        <f>IF(OR($B19=0,$B19=""),"",IF(AND($E$3="3rd"),'Class 3rd'!Y18,IF(AND($E$3="4th"),'Class 4th'!Y18,"")))</f>
        <v>12</v>
      </c>
      <c r="AN19" s="52">
        <f t="shared" si="16"/>
        <v>36</v>
      </c>
      <c r="AO19" s="48">
        <f t="shared" si="17"/>
        <v>78</v>
      </c>
      <c r="AP19" s="83">
        <f t="shared" si="18"/>
        <v>0</v>
      </c>
      <c r="AQ19" s="83">
        <f t="shared" si="19"/>
        <v>100</v>
      </c>
      <c r="AR19" s="83" t="str">
        <f t="shared" si="20"/>
        <v/>
      </c>
      <c r="AS19" s="83" t="str">
        <f t="shared" si="21"/>
        <v>P</v>
      </c>
      <c r="AT19" s="419" t="str">
        <f t="shared" si="22"/>
        <v>I</v>
      </c>
      <c r="AU19" s="87" t="str">
        <f t="shared" si="23"/>
        <v>B</v>
      </c>
      <c r="AV19" s="99">
        <f>IF(OR($B19=0,$B19=""),"",IF(AND($E$3="3rd"),'Class 3rd'!Z18,IF(AND($E$3="4th"),'Class 4th'!Z18,"")))</f>
        <v>10</v>
      </c>
      <c r="AW19" s="99">
        <f>IF(OR($B19=0,$B19=""),"",IF(AND($E$3="3rd"),'Class 3rd'!AA18,IF(AND($E$3="4th"),'Class 4th'!AA18,"")))</f>
        <v>9</v>
      </c>
      <c r="AX19" s="99">
        <f>IF(OR($B19=0,$B19=""),"",IF(AND($E$3="3rd"),'Class 3rd'!AB18,IF(AND($E$3="4th"),'Class 4th'!AB18,"")))</f>
        <v>8</v>
      </c>
      <c r="AY19" s="48">
        <f t="shared" si="24"/>
        <v>27</v>
      </c>
      <c r="AZ19" s="99">
        <f>IF(OR($B19=0,$B19=""),"",IF(AND($E$3="3rd"),'Class 3rd'!AC18,IF(AND($E$3="4th"),'Class 4th'!AC18,"")))</f>
        <v>47</v>
      </c>
      <c r="BA19" s="99">
        <f>IF(OR($B19=0,$B19=""),"",IF(AND($E$3="3rd"),'Class 3rd'!AD18,IF(AND($E$3="4th"),'Class 4th'!AD18,"")))</f>
        <v>14</v>
      </c>
      <c r="BB19" s="51">
        <f t="shared" si="25"/>
        <v>61</v>
      </c>
      <c r="BC19" s="48">
        <f t="shared" si="26"/>
        <v>88</v>
      </c>
      <c r="BD19" s="99">
        <f>IF(OR($B19=0,$B19=""),"",IF(AND($E$3="3rd"),'Class 3rd'!AE18,IF(AND($E$3="4th"),'Class 4th'!AE18,"")))</f>
        <v>51</v>
      </c>
      <c r="BE19" s="99">
        <f>IF(OR($B19=0,$B19=""),"",IF(AND($E$3="3rd"),'Class 3rd'!AF18,IF(AND($E$3="4th"),'Class 4th'!AF18,"")))</f>
        <v>37</v>
      </c>
      <c r="BF19" s="52">
        <f t="shared" si="27"/>
        <v>88</v>
      </c>
      <c r="BG19" s="48">
        <f t="shared" si="28"/>
        <v>176</v>
      </c>
      <c r="BH19" s="83">
        <f t="shared" si="29"/>
        <v>0</v>
      </c>
      <c r="BI19" s="83">
        <f t="shared" si="30"/>
        <v>200</v>
      </c>
      <c r="BJ19" s="83" t="str">
        <f t="shared" si="31"/>
        <v/>
      </c>
      <c r="BK19" s="83" t="str">
        <f t="shared" si="32"/>
        <v>P</v>
      </c>
      <c r="BL19" s="419" t="str">
        <f t="shared" si="33"/>
        <v>I</v>
      </c>
      <c r="BM19" s="87" t="str">
        <f t="shared" si="34"/>
        <v>A</v>
      </c>
      <c r="BN19" s="99">
        <f>IF(OR($B19=0,$B19=""),"",IF(AND($E$3="3rd"),'Class 3rd'!AG18,IF(AND($E$3="4th"),'Class 4th'!AG18,"")))</f>
        <v>10</v>
      </c>
      <c r="BO19" s="99">
        <f>IF(OR($B19=0,$B19=""),"",IF(AND($E$3="3rd"),'Class 3rd'!AH18,IF(AND($E$3="4th"),'Class 4th'!AH18,"")))</f>
        <v>10</v>
      </c>
      <c r="BP19" s="99">
        <f>IF(OR($B19=0,$B19=""),"",IF(AND($E$3="3rd"),'Class 3rd'!AI18,IF(AND($E$3="4th"),'Class 4th'!AI18,"")))</f>
        <v>9</v>
      </c>
      <c r="BQ19" s="48">
        <f t="shared" si="35"/>
        <v>29</v>
      </c>
      <c r="BR19" s="99">
        <f>IF(OR($B19=0,$B19=""),"",IF(AND($E$3="3rd"),'Class 3rd'!AJ18,IF(AND($E$3="4th"),'Class 4th'!AJ18,"")))</f>
        <v>48</v>
      </c>
      <c r="BS19" s="99">
        <f>IF(OR($B19=0,$B19=""),"",IF(AND($E$3="3rd"),'Class 3rd'!AK18,IF(AND($E$3="4th"),'Class 4th'!AK18,"")))</f>
        <v>18</v>
      </c>
      <c r="BT19" s="51">
        <f t="shared" si="36"/>
        <v>66</v>
      </c>
      <c r="BU19" s="48">
        <f t="shared" si="37"/>
        <v>95</v>
      </c>
      <c r="BV19" s="99">
        <f>IF(OR($B19=0,$B19=""),"",IF(AND($E$3="3rd"),'Class 3rd'!AL18,IF(AND($E$3="4th"),'Class 4th'!AL18,"")))</f>
        <v>32</v>
      </c>
      <c r="BW19" s="99">
        <f>IF(OR($B19=0,$B19=""),"",IF(AND($E$3="3rd"),'Class 3rd'!AM18,IF(AND($E$3="4th"),'Class 4th'!AM18,"")))</f>
        <v>37</v>
      </c>
      <c r="BX19" s="52">
        <f t="shared" si="38"/>
        <v>69</v>
      </c>
      <c r="BY19" s="48">
        <f t="shared" si="39"/>
        <v>164</v>
      </c>
      <c r="BZ19" s="83">
        <f t="shared" si="40"/>
        <v>0</v>
      </c>
      <c r="CA19" s="83">
        <f t="shared" si="41"/>
        <v>200</v>
      </c>
      <c r="CB19" s="83" t="str">
        <f t="shared" si="42"/>
        <v/>
      </c>
      <c r="CC19" s="83" t="str">
        <f t="shared" si="43"/>
        <v>P</v>
      </c>
      <c r="CD19" s="419" t="str">
        <f t="shared" si="44"/>
        <v>I</v>
      </c>
      <c r="CE19" s="87" t="str">
        <f t="shared" si="45"/>
        <v>B</v>
      </c>
      <c r="CF19" s="99">
        <f>IF(OR($B19=0,$B19=""),"",IF(AND($E$3="3rd"),'Class 3rd'!AN18,IF(AND($E$3="4th"),'Class 4th'!AN18,"")))</f>
        <v>9</v>
      </c>
      <c r="CG19" s="99">
        <f>IF(OR($B19=0,$B19=""),"",IF(AND($E$3="3rd"),'Class 3rd'!AO18,IF(AND($E$3="4th"),'Class 4th'!AO18,"")))</f>
        <v>8</v>
      </c>
      <c r="CH19" s="99">
        <f>IF(OR($B19=0,$B19=""),"",IF(AND($E$3="3rd"),'Class 3rd'!AP18,IF(AND($E$3="4th"),'Class 4th'!AP18,"")))</f>
        <v>10</v>
      </c>
      <c r="CI19" s="48">
        <f t="shared" si="46"/>
        <v>27</v>
      </c>
      <c r="CJ19" s="99">
        <f>IF(OR($B19=0,$B19=""),"",IF(AND($E$3="3rd"),'Class 3rd'!AQ18,IF(AND($E$3="4th"),'Class 4th'!AQ18,"")))</f>
        <v>20</v>
      </c>
      <c r="CK19" s="99">
        <f>IF(OR($B19=0,$B19=""),"",IF(AND($E$3="3rd"),'Class 3rd'!AR18,IF(AND($E$3="4th"),'Class 4th'!AR18,"")))</f>
        <v>45</v>
      </c>
      <c r="CL19" s="51">
        <f t="shared" si="47"/>
        <v>65</v>
      </c>
      <c r="CM19" s="48">
        <f t="shared" si="48"/>
        <v>92</v>
      </c>
      <c r="CN19" s="99">
        <f>IF(OR($B19=0,$B19=""),"",IF(AND($E$3="3rd"),'Class 3rd'!AS18,IF(AND($E$3="4th"),'Class 4th'!AS18,"")))</f>
        <v>38</v>
      </c>
      <c r="CO19" s="99">
        <f>IF(OR($B19=0,$B19=""),"",IF(AND($E$3="3rd"),'Class 3rd'!AT18,IF(AND($E$3="4th"),'Class 4th'!AT18,"")))</f>
        <v>48</v>
      </c>
      <c r="CP19" s="52">
        <f t="shared" si="49"/>
        <v>86</v>
      </c>
      <c r="CQ19" s="48">
        <f t="shared" si="50"/>
        <v>178</v>
      </c>
      <c r="CR19" s="83">
        <f t="shared" si="51"/>
        <v>0</v>
      </c>
      <c r="CS19" s="83">
        <f t="shared" si="52"/>
        <v>200</v>
      </c>
      <c r="CT19" s="392" t="str">
        <f t="shared" si="53"/>
        <v>P</v>
      </c>
      <c r="CU19" s="86" t="str">
        <f t="shared" si="54"/>
        <v>A</v>
      </c>
      <c r="CV19" s="99">
        <f>IF(OR($B19=0,$B19=""),"",IF(AND($E$3="3rd"),'Class 3rd'!AU18,IF(AND($E$3="4th"),'Class 4th'!AU18,"")))</f>
        <v>8</v>
      </c>
      <c r="CW19" s="99">
        <f>IF(OR($B19=0,$B19=""),"",IF(AND($E$3="3rd"),'Class 3rd'!AV18,IF(AND($E$3="4th"),'Class 4th'!AV18,"")))</f>
        <v>7</v>
      </c>
      <c r="CX19" s="99">
        <f>IF(OR($B19=0,$B19=""),"",IF(AND($E$3="3rd"),'Class 3rd'!AW18,IF(AND($E$3="4th"),'Class 4th'!AW18,"")))</f>
        <v>9</v>
      </c>
      <c r="CY19" s="48">
        <f t="shared" si="55"/>
        <v>24</v>
      </c>
      <c r="CZ19" s="99">
        <f>IF(OR($B19=0,$B19=""),"",IF(AND($E$3="3rd"),'Class 3rd'!AX18,IF(AND($E$3="4th"),'Class 4th'!AX18,"")))</f>
        <v>36</v>
      </c>
      <c r="DA19" s="99">
        <f>IF(OR($B19=0,$B19=""),"",IF(AND($E$3="3rd"),'Class 3rd'!AY18,IF(AND($E$3="4th"),'Class 4th'!AY18,"")))</f>
        <v>18</v>
      </c>
      <c r="DB19" s="51">
        <f t="shared" si="56"/>
        <v>54</v>
      </c>
      <c r="DC19" s="48">
        <f t="shared" si="57"/>
        <v>78</v>
      </c>
      <c r="DD19" s="99">
        <f>IF(OR($B19=0,$B19=""),"",IF(AND($E$3="3rd"),'Class 3rd'!AZ18,IF(AND($E$3="4th"),'Class 4th'!AZ18,"")))</f>
        <v>57</v>
      </c>
      <c r="DE19" s="99">
        <f>IF(OR($B19=0,$B19=""),"",IF(AND($E$3="3rd"),'Class 3rd'!BA18,IF(AND($E$3="4th"),'Class 4th'!BA18,"")))</f>
        <v>34</v>
      </c>
      <c r="DF19" s="52">
        <f t="shared" si="58"/>
        <v>91</v>
      </c>
      <c r="DG19" s="48">
        <f t="shared" si="59"/>
        <v>169</v>
      </c>
      <c r="DH19" s="83">
        <f t="shared" si="60"/>
        <v>0</v>
      </c>
      <c r="DI19" s="83">
        <f t="shared" si="61"/>
        <v>200</v>
      </c>
      <c r="DJ19" s="392" t="str">
        <f t="shared" si="62"/>
        <v>P</v>
      </c>
      <c r="DK19" s="86" t="str">
        <f t="shared" si="63"/>
        <v>B</v>
      </c>
      <c r="DL19" s="454">
        <f>IF(OR($B19=0,$B19=""),"",IF(AND($E$3="3rd"),'Class 3rd'!BB18,IF(AND($E$3="4th"),'Class 4th'!BB18,"")))</f>
        <v>17</v>
      </c>
      <c r="DM19" s="454">
        <f>IF(OR($B19=0,$B19=""),"",IF(AND($E$3="3rd"),'Class 3rd'!BC18,IF(AND($E$3="4th"),'Class 4th'!BC18,"")))</f>
        <v>15</v>
      </c>
      <c r="DN19" s="454">
        <f>IF(OR($B19=0,$B19=""),"",IF(AND($E$3="3rd"),'Class 3rd'!BD18,IF(AND($E$3="4th"),'Class 4th'!BD18,"")))</f>
        <v>16</v>
      </c>
      <c r="DO19" s="454">
        <f>IF(OR($B19=0,$B19=""),"",IF(AND($E$3="3rd"),'Class 3rd'!BE18,IF(AND($E$3="4th"),'Class 4th'!BE18,"")))</f>
        <v>14</v>
      </c>
      <c r="DP19" s="454">
        <f>IF(OR($B19=0,$B19=""),"",IF(AND($E$3="3rd"),'Class 3rd'!BF18,IF(AND($E$3="4th"),'Class 4th'!BF18,"")))</f>
        <v>17</v>
      </c>
      <c r="DQ19" s="455">
        <f t="shared" si="64"/>
        <v>79</v>
      </c>
      <c r="DR19" s="100">
        <f t="shared" si="65"/>
        <v>0</v>
      </c>
      <c r="DS19" s="100">
        <f t="shared" si="66"/>
        <v>100</v>
      </c>
      <c r="DT19" s="100" t="str">
        <f t="shared" si="67"/>
        <v>P</v>
      </c>
      <c r="DU19" s="86" t="str">
        <f t="shared" si="68"/>
        <v>A</v>
      </c>
      <c r="DV19" s="454">
        <f>IF(OR($B19=0,$B19=""),"",IF(AND($E$3="3rd"),'Class 3rd'!BG18,IF(AND($E$3="4th"),'Class 4th'!BG18,"")))</f>
        <v>15</v>
      </c>
      <c r="DW19" s="454">
        <f>IF(OR($B19=0,$B19=""),"",IF(AND($E$3="3rd"),'Class 3rd'!BH18,IF(AND($E$3="4th"),'Class 4th'!BH18,"")))</f>
        <v>20</v>
      </c>
      <c r="DX19" s="454">
        <f>IF(OR($B19=0,$B19=""),"",IF(AND($E$3="3rd"),'Class 3rd'!BI18,IF(AND($E$3="4th"),'Class 4th'!BI18,"")))</f>
        <v>15</v>
      </c>
      <c r="DY19" s="454">
        <f>IF(OR($B19=0,$B19=""),"",IF(AND($E$3="3rd"),'Class 3rd'!BJ18,IF(AND($E$3="4th"),'Class 4th'!BJ18,"")))</f>
        <v>14</v>
      </c>
      <c r="DZ19" s="454">
        <f>IF(OR($B19=0,$B19=""),"",IF(AND($E$3="3rd"),'Class 3rd'!BK18,IF(AND($E$3="4th"),'Class 4th'!BK18,"")))</f>
        <v>12</v>
      </c>
      <c r="EA19" s="455">
        <f t="shared" si="69"/>
        <v>76</v>
      </c>
      <c r="EB19" s="100">
        <f t="shared" si="70"/>
        <v>0</v>
      </c>
      <c r="EC19" s="100">
        <f t="shared" si="71"/>
        <v>100</v>
      </c>
      <c r="ED19" s="100" t="str">
        <f t="shared" si="72"/>
        <v>P</v>
      </c>
      <c r="EE19" s="86" t="str">
        <f t="shared" si="73"/>
        <v>A</v>
      </c>
      <c r="EF19" s="454">
        <f>IF(OR($B19=0,$B19=""),"",IF(AND($E$3="3rd"),'Class 3rd'!BL18,IF(AND($E$3="4th"),'Class 4th'!BL18,"")))</f>
        <v>20</v>
      </c>
      <c r="EG19" s="454">
        <f>IF(OR($B19=0,$B19=""),"",IF(AND($E$3="3rd"),'Class 3rd'!BM18,IF(AND($E$3="4th"),'Class 4th'!BM18,"")))</f>
        <v>19</v>
      </c>
      <c r="EH19" s="454">
        <f>IF(OR($B19=0,$B19=""),"",IF(AND($E$3="3rd"),'Class 3rd'!BN18,IF(AND($E$3="4th"),'Class 4th'!BN18,"")))</f>
        <v>17</v>
      </c>
      <c r="EI19" s="454">
        <f>IF(OR($B19=0,$B19=""),"",IF(AND($E$3="3rd"),'Class 3rd'!BO18,IF(AND($E$3="4th"),'Class 4th'!BO18,"")))</f>
        <v>10</v>
      </c>
      <c r="EJ19" s="454">
        <f>IF(OR($B19=0,$B19=""),"",IF(AND($E$3="3rd"),'Class 3rd'!BP18,IF(AND($E$3="4th"),'Class 4th'!BP18,"")))</f>
        <v>15</v>
      </c>
      <c r="EK19" s="455">
        <f t="shared" si="74"/>
        <v>81</v>
      </c>
      <c r="EL19" s="100">
        <f t="shared" si="75"/>
        <v>0</v>
      </c>
      <c r="EM19" s="100">
        <f t="shared" si="76"/>
        <v>100</v>
      </c>
      <c r="EN19" s="100" t="str">
        <f t="shared" si="77"/>
        <v>P</v>
      </c>
      <c r="EO19" s="86" t="str">
        <f t="shared" si="78"/>
        <v>A</v>
      </c>
      <c r="EP19" s="60">
        <f t="shared" si="79"/>
        <v>602</v>
      </c>
      <c r="EQ19" s="324">
        <f t="shared" si="80"/>
        <v>86</v>
      </c>
      <c r="ER19" s="63" t="str">
        <f t="shared" si="81"/>
        <v>I</v>
      </c>
      <c r="ES19" s="64">
        <f t="shared" si="1"/>
        <v>13.999999999999996</v>
      </c>
      <c r="ET19" s="326" t="str">
        <f>IFERROR(IF(B19="NSO","NSO",IF(OR(D19="",G19="",F19="",B19="",EP19=0),"",IF('Master sheet'!$D$14="Hindi","कक्षोंन्नति","Promoted"))),"")</f>
        <v>कक्षोंन्नति</v>
      </c>
      <c r="EU19" s="39">
        <f>IF(OR($B19=0,$B19=""),"",IF(AND($E$3="3rd"),'Class 3rd'!BQ18,IF(AND($E$3="4th"),'Class 4th'!BQ18,"")))</f>
        <v>340</v>
      </c>
      <c r="EV19" s="39">
        <f>IF(OR($B19=0,$B19=""),"",IF(AND($E$3="3rd"),'Class 3rd'!BR18,IF(AND($E$3="4th"),'Class 4th'!BR18,"")))</f>
        <v>310</v>
      </c>
      <c r="EW19" s="203" t="str">
        <f t="shared" si="82"/>
        <v>A</v>
      </c>
      <c r="EX19" s="40"/>
      <c r="FE19" s="41">
        <f>IF(AND($E$3="3rd"),'Class 3rd'!I18,IF(AND($E$3="4th"),'Class 4th'!I18,""))</f>
        <v>312</v>
      </c>
    </row>
    <row r="20" spans="1:161" ht="18.95" customHeight="1">
      <c r="A20" s="53">
        <v>13</v>
      </c>
      <c r="B20" s="244">
        <f>IF(OR(FE20=0,FE20=""),"",IF(AND($E$3="3rd"),'Class 3rd'!I19,IF(AND($E$3="4th"),'Class 4th'!I19,"")))</f>
        <v>313</v>
      </c>
      <c r="C20" s="54">
        <f>IF(OR($B20=0,$B20=""),"",IF(AND($E$3="3rd"),'Class 3rd'!B19,IF(AND($E$3="4th"),'Class 4th'!B19,"")))</f>
        <v>3</v>
      </c>
      <c r="D20" s="54" t="str">
        <f>IF(OR($B20=0,$B20=""),"",IF(AND($E$3="3rd"),'Class 3rd'!C19,IF(AND($E$3="4th"),'Class 4th'!C19,"")))</f>
        <v>A</v>
      </c>
      <c r="E20" s="330" t="str">
        <f>IF(OR($B20=0,$B20=""),"",IF(AND($E$3="3rd"),'Class 3rd'!E19,IF(AND($E$3="4th"),'Class 4th'!E19,"")))</f>
        <v>26-05-2014</v>
      </c>
      <c r="F20" s="243">
        <f>IF(OR($B20=0,$B20=""),"",IF(AND($E$3="3rd"),'Class 3rd'!D19,IF(AND($E$3="4th"),'Class 4th'!D19,"")))</f>
        <v>933</v>
      </c>
      <c r="G20" s="335" t="str">
        <f>IF(OR($B20=0,$B20=""),"",IF(AND($E$3="3rd"),'Class 3rd'!F19,IF(AND($E$3="4th"),'Class 4th'!F19,"")))</f>
        <v>JOYA KHAN</v>
      </c>
      <c r="H20" s="335" t="str">
        <f>IF(OR($B20=0,$B20=""),"",IF(AND($E$3="3rd"),'Class 3rd'!G19,IF(AND($E$3="4th"),'Class 4th'!G19,"")))</f>
        <v>BARGAT KHAN</v>
      </c>
      <c r="I20" s="335" t="str">
        <f>IF(OR($B20=0,$B20=""),"",IF(AND($E$3="3rd"),'Class 3rd'!H19,IF(AND($E$3="4th"),'Class 4th'!H19,"")))</f>
        <v>MADINA BANO</v>
      </c>
      <c r="J20" s="217" t="str">
        <f>IF(OR($B20=0,$B20=""),"",IF(AND($E$3="3rd"),'Class 3rd'!J19,IF(AND($E$3="4th"),'Class 4th'!J19,"")))</f>
        <v>F</v>
      </c>
      <c r="K20" s="217" t="str">
        <f>IF(OR($B20=0,$B20=""),"",IF(AND($E$3="3rd"),'Class 3rd'!K19,IF(AND($E$3="4th"),'Class 4th'!K19,"")))</f>
        <v>OBC</v>
      </c>
      <c r="L20" s="99">
        <f>IF(OR($B20=0,$B20=""),"",IF(AND($E$3="3rd"),'Class 3rd'!L19,IF(AND($E$3="4th"),'Class 4th'!L19,"")))</f>
        <v>9</v>
      </c>
      <c r="M20" s="99">
        <f>IF(OR($B20=0,$B20=""),"",IF(AND($E$3="3rd"),'Class 3rd'!M19,IF(AND($E$3="4th"),'Class 4th'!M19,"")))</f>
        <v>8</v>
      </c>
      <c r="N20" s="99">
        <f>IF(OR($B20=0,$B20=""),"",IF(AND($E$3="3rd"),'Class 3rd'!N19,IF(AND($E$3="4th"),'Class 4th'!N19,"")))</f>
        <v>10</v>
      </c>
      <c r="O20" s="48">
        <f t="shared" si="2"/>
        <v>27</v>
      </c>
      <c r="P20" s="99">
        <f>IF(OR($B20=0,$B20=""),"",IF(AND($E$3="3rd"),'Class 3rd'!O19,IF(AND($E$3="4th"),'Class 4th'!O19,"")))</f>
        <v>47</v>
      </c>
      <c r="Q20" s="99">
        <f>IF(OR($B20=0,$B20=""),"",IF(AND($E$3="3rd"),'Class 3rd'!P19,IF(AND($E$3="4th"),'Class 4th'!P19,"")))</f>
        <v>19</v>
      </c>
      <c r="R20" s="51">
        <f t="shared" si="3"/>
        <v>66</v>
      </c>
      <c r="S20" s="48">
        <f t="shared" si="4"/>
        <v>93</v>
      </c>
      <c r="T20" s="99">
        <f>IF(OR($B20=0,$B20=""),"",IF(AND($E$3="3rd"),'Class 3rd'!Q19,IF(AND($E$3="4th"),'Class 4th'!Q19,"")))</f>
        <v>53</v>
      </c>
      <c r="U20" s="99">
        <f>IF(OR($B20=0,$B20=""),"",IF(AND($E$3="3rd"),'Class 3rd'!R19,IF(AND($E$3="4th"),'Class 4th'!R19,"")))</f>
        <v>37</v>
      </c>
      <c r="V20" s="52">
        <f t="shared" si="5"/>
        <v>90</v>
      </c>
      <c r="W20" s="48">
        <f t="shared" si="6"/>
        <v>183</v>
      </c>
      <c r="X20" s="83">
        <f t="shared" si="7"/>
        <v>0</v>
      </c>
      <c r="Y20" s="83">
        <f t="shared" si="8"/>
        <v>200</v>
      </c>
      <c r="Z20" s="83" t="str">
        <f t="shared" si="9"/>
        <v/>
      </c>
      <c r="AA20" s="83" t="str">
        <f t="shared" si="10"/>
        <v>P</v>
      </c>
      <c r="AB20" s="419" t="str">
        <f t="shared" si="11"/>
        <v>I</v>
      </c>
      <c r="AC20" s="87" t="str">
        <f t="shared" si="12"/>
        <v>A</v>
      </c>
      <c r="AD20" s="99">
        <f>IF(OR($B20=0,$B20=""),"",IF(AND($E$3="3rd"),'Class 3rd'!S19,IF(AND($E$3="4th"),'Class 4th'!S19,"")))</f>
        <v>5</v>
      </c>
      <c r="AE20" s="99">
        <f>IF(OR($B20=0,$B20=""),"",IF(AND($E$3="3rd"),'Class 3rd'!T19,IF(AND($E$3="4th"),'Class 4th'!T19,"")))</f>
        <v>4</v>
      </c>
      <c r="AF20" s="99">
        <f>IF(OR($B20=0,$B20=""),"",IF(AND($E$3="3rd"),'Class 3rd'!U19,IF(AND($E$3="4th"),'Class 4th'!U19,"")))</f>
        <v>5</v>
      </c>
      <c r="AG20" s="48">
        <f t="shared" si="13"/>
        <v>14</v>
      </c>
      <c r="AH20" s="99">
        <f>IF(OR($B20=0,$B20=""),"",IF(AND($E$3="3rd"),'Class 3rd'!V19,IF(AND($E$3="4th"),'Class 4th'!V19,"")))</f>
        <v>17</v>
      </c>
      <c r="AI20" s="99">
        <f>IF(OR($B20=0,$B20=""),"",IF(AND($E$3="3rd"),'Class 3rd'!W19,IF(AND($E$3="4th"),'Class 4th'!W19,"")))</f>
        <v>9</v>
      </c>
      <c r="AJ20" s="51">
        <f t="shared" si="14"/>
        <v>26</v>
      </c>
      <c r="AK20" s="48">
        <f t="shared" si="15"/>
        <v>40</v>
      </c>
      <c r="AL20" s="99">
        <f>IF(OR($B20=0,$B20=""),"",IF(AND($E$3="3rd"),'Class 3rd'!X19,IF(AND($E$3="4th"),'Class 4th'!X19,"")))</f>
        <v>24</v>
      </c>
      <c r="AM20" s="99">
        <f>IF(OR($B20=0,$B20=""),"",IF(AND($E$3="3rd"),'Class 3rd'!Y19,IF(AND($E$3="4th"),'Class 4th'!Y19,"")))</f>
        <v>13</v>
      </c>
      <c r="AN20" s="52">
        <f t="shared" si="16"/>
        <v>37</v>
      </c>
      <c r="AO20" s="48">
        <f t="shared" si="17"/>
        <v>77</v>
      </c>
      <c r="AP20" s="83">
        <f t="shared" si="18"/>
        <v>0</v>
      </c>
      <c r="AQ20" s="83">
        <f t="shared" si="19"/>
        <v>100</v>
      </c>
      <c r="AR20" s="83" t="str">
        <f t="shared" si="20"/>
        <v/>
      </c>
      <c r="AS20" s="83" t="str">
        <f t="shared" si="21"/>
        <v>P</v>
      </c>
      <c r="AT20" s="419" t="str">
        <f t="shared" si="22"/>
        <v>I</v>
      </c>
      <c r="AU20" s="87" t="str">
        <f t="shared" si="23"/>
        <v>B</v>
      </c>
      <c r="AV20" s="99">
        <f>IF(OR($B20=0,$B20=""),"",IF(AND($E$3="3rd"),'Class 3rd'!Z19,IF(AND($E$3="4th"),'Class 4th'!Z19,"")))</f>
        <v>10</v>
      </c>
      <c r="AW20" s="99">
        <f>IF(OR($B20=0,$B20=""),"",IF(AND($E$3="3rd"),'Class 3rd'!AA19,IF(AND($E$3="4th"),'Class 4th'!AA19,"")))</f>
        <v>9</v>
      </c>
      <c r="AX20" s="99">
        <f>IF(OR($B20=0,$B20=""),"",IF(AND($E$3="3rd"),'Class 3rd'!AB19,IF(AND($E$3="4th"),'Class 4th'!AB19,"")))</f>
        <v>8</v>
      </c>
      <c r="AY20" s="48">
        <f t="shared" si="24"/>
        <v>27</v>
      </c>
      <c r="AZ20" s="99">
        <f>IF(OR($B20=0,$B20=""),"",IF(AND($E$3="3rd"),'Class 3rd'!AC19,IF(AND($E$3="4th"),'Class 4th'!AC19,"")))</f>
        <v>41</v>
      </c>
      <c r="BA20" s="99">
        <f>IF(OR($B20=0,$B20=""),"",IF(AND($E$3="3rd"),'Class 3rd'!AD19,IF(AND($E$3="4th"),'Class 4th'!AD19,"")))</f>
        <v>14</v>
      </c>
      <c r="BB20" s="51">
        <f t="shared" si="25"/>
        <v>55</v>
      </c>
      <c r="BC20" s="48">
        <f t="shared" si="26"/>
        <v>82</v>
      </c>
      <c r="BD20" s="99">
        <f>IF(OR($B20=0,$B20=""),"",IF(AND($E$3="3rd"),'Class 3rd'!AE19,IF(AND($E$3="4th"),'Class 4th'!AE19,"")))</f>
        <v>52</v>
      </c>
      <c r="BE20" s="99">
        <f>IF(OR($B20=0,$B20=""),"",IF(AND($E$3="3rd"),'Class 3rd'!AF19,IF(AND($E$3="4th"),'Class 4th'!AF19,"")))</f>
        <v>37</v>
      </c>
      <c r="BF20" s="52">
        <f t="shared" si="27"/>
        <v>89</v>
      </c>
      <c r="BG20" s="48">
        <f t="shared" si="28"/>
        <v>171</v>
      </c>
      <c r="BH20" s="83">
        <f t="shared" si="29"/>
        <v>0</v>
      </c>
      <c r="BI20" s="83">
        <f t="shared" si="30"/>
        <v>200</v>
      </c>
      <c r="BJ20" s="83" t="str">
        <f t="shared" si="31"/>
        <v/>
      </c>
      <c r="BK20" s="83" t="str">
        <f t="shared" si="32"/>
        <v>P</v>
      </c>
      <c r="BL20" s="419" t="str">
        <f t="shared" si="33"/>
        <v>I</v>
      </c>
      <c r="BM20" s="87" t="str">
        <f t="shared" si="34"/>
        <v>A</v>
      </c>
      <c r="BN20" s="99">
        <f>IF(OR($B20=0,$B20=""),"",IF(AND($E$3="3rd"),'Class 3rd'!AG19,IF(AND($E$3="4th"),'Class 4th'!AG19,"")))</f>
        <v>10</v>
      </c>
      <c r="BO20" s="99">
        <f>IF(OR($B20=0,$B20=""),"",IF(AND($E$3="3rd"),'Class 3rd'!AH19,IF(AND($E$3="4th"),'Class 4th'!AH19,"")))</f>
        <v>10</v>
      </c>
      <c r="BP20" s="99">
        <f>IF(OR($B20=0,$B20=""),"",IF(AND($E$3="3rd"),'Class 3rd'!AI19,IF(AND($E$3="4th"),'Class 4th'!AI19,"")))</f>
        <v>9</v>
      </c>
      <c r="BQ20" s="48">
        <f t="shared" si="35"/>
        <v>29</v>
      </c>
      <c r="BR20" s="99">
        <f>IF(OR($B20=0,$B20=""),"",IF(AND($E$3="3rd"),'Class 3rd'!AJ19,IF(AND($E$3="4th"),'Class 4th'!AJ19,"")))</f>
        <v>41</v>
      </c>
      <c r="BS20" s="99">
        <f>IF(OR($B20=0,$B20=""),"",IF(AND($E$3="3rd"),'Class 3rd'!AK19,IF(AND($E$3="4th"),'Class 4th'!AK19,"")))</f>
        <v>18</v>
      </c>
      <c r="BT20" s="51">
        <f t="shared" si="36"/>
        <v>59</v>
      </c>
      <c r="BU20" s="48">
        <f t="shared" si="37"/>
        <v>88</v>
      </c>
      <c r="BV20" s="99">
        <f>IF(OR($B20=0,$B20=""),"",IF(AND($E$3="3rd"),'Class 3rd'!AL19,IF(AND($E$3="4th"),'Class 4th'!AL19,"")))</f>
        <v>32</v>
      </c>
      <c r="BW20" s="99">
        <f>IF(OR($B20=0,$B20=""),"",IF(AND($E$3="3rd"),'Class 3rd'!AM19,IF(AND($E$3="4th"),'Class 4th'!AM19,"")))</f>
        <v>37</v>
      </c>
      <c r="BX20" s="52">
        <f t="shared" si="38"/>
        <v>69</v>
      </c>
      <c r="BY20" s="48">
        <f t="shared" si="39"/>
        <v>157</v>
      </c>
      <c r="BZ20" s="83">
        <f t="shared" si="40"/>
        <v>0</v>
      </c>
      <c r="CA20" s="83">
        <f t="shared" si="41"/>
        <v>200</v>
      </c>
      <c r="CB20" s="83" t="str">
        <f t="shared" si="42"/>
        <v/>
      </c>
      <c r="CC20" s="83" t="str">
        <f t="shared" si="43"/>
        <v>P</v>
      </c>
      <c r="CD20" s="419" t="str">
        <f t="shared" si="44"/>
        <v>I</v>
      </c>
      <c r="CE20" s="87" t="str">
        <f t="shared" si="45"/>
        <v>B</v>
      </c>
      <c r="CF20" s="99">
        <f>IF(OR($B20=0,$B20=""),"",IF(AND($E$3="3rd"),'Class 3rd'!AN19,IF(AND($E$3="4th"),'Class 4th'!AN19,"")))</f>
        <v>9</v>
      </c>
      <c r="CG20" s="99">
        <f>IF(OR($B20=0,$B20=""),"",IF(AND($E$3="3rd"),'Class 3rd'!AO19,IF(AND($E$3="4th"),'Class 4th'!AO19,"")))</f>
        <v>8</v>
      </c>
      <c r="CH20" s="99">
        <f>IF(OR($B20=0,$B20=""),"",IF(AND($E$3="3rd"),'Class 3rd'!AP19,IF(AND($E$3="4th"),'Class 4th'!AP19,"")))</f>
        <v>10</v>
      </c>
      <c r="CI20" s="48">
        <f t="shared" si="46"/>
        <v>27</v>
      </c>
      <c r="CJ20" s="99">
        <f>IF(OR($B20=0,$B20=""),"",IF(AND($E$3="3rd"),'Class 3rd'!AQ19,IF(AND($E$3="4th"),'Class 4th'!AQ19,"")))</f>
        <v>20</v>
      </c>
      <c r="CK20" s="99">
        <f>IF(OR($B20=0,$B20=""),"",IF(AND($E$3="3rd"),'Class 3rd'!AR19,IF(AND($E$3="4th"),'Class 4th'!AR19,"")))</f>
        <v>45</v>
      </c>
      <c r="CL20" s="51">
        <f t="shared" si="47"/>
        <v>65</v>
      </c>
      <c r="CM20" s="48">
        <f t="shared" si="48"/>
        <v>92</v>
      </c>
      <c r="CN20" s="99">
        <f>IF(OR($B20=0,$B20=""),"",IF(AND($E$3="3rd"),'Class 3rd'!AS19,IF(AND($E$3="4th"),'Class 4th'!AS19,"")))</f>
        <v>38</v>
      </c>
      <c r="CO20" s="99">
        <f>IF(OR($B20=0,$B20=""),"",IF(AND($E$3="3rd"),'Class 3rd'!AT19,IF(AND($E$3="4th"),'Class 4th'!AT19,"")))</f>
        <v>48</v>
      </c>
      <c r="CP20" s="52">
        <f t="shared" si="49"/>
        <v>86</v>
      </c>
      <c r="CQ20" s="48">
        <f t="shared" si="50"/>
        <v>178</v>
      </c>
      <c r="CR20" s="83">
        <f t="shared" si="51"/>
        <v>0</v>
      </c>
      <c r="CS20" s="83">
        <f t="shared" si="52"/>
        <v>200</v>
      </c>
      <c r="CT20" s="392" t="str">
        <f t="shared" si="53"/>
        <v>P</v>
      </c>
      <c r="CU20" s="86" t="str">
        <f t="shared" si="54"/>
        <v>A</v>
      </c>
      <c r="CV20" s="99">
        <f>IF(OR($B20=0,$B20=""),"",IF(AND($E$3="3rd"),'Class 3rd'!AU19,IF(AND($E$3="4th"),'Class 4th'!AU19,"")))</f>
        <v>8</v>
      </c>
      <c r="CW20" s="99">
        <f>IF(OR($B20=0,$B20=""),"",IF(AND($E$3="3rd"),'Class 3rd'!AV19,IF(AND($E$3="4th"),'Class 4th'!AV19,"")))</f>
        <v>7</v>
      </c>
      <c r="CX20" s="99">
        <f>IF(OR($B20=0,$B20=""),"",IF(AND($E$3="3rd"),'Class 3rd'!AW19,IF(AND($E$3="4th"),'Class 4th'!AW19,"")))</f>
        <v>9</v>
      </c>
      <c r="CY20" s="48">
        <f t="shared" si="55"/>
        <v>24</v>
      </c>
      <c r="CZ20" s="99">
        <f>IF(OR($B20=0,$B20=""),"",IF(AND($E$3="3rd"),'Class 3rd'!AX19,IF(AND($E$3="4th"),'Class 4th'!AX19,"")))</f>
        <v>38</v>
      </c>
      <c r="DA20" s="99">
        <f>IF(OR($B20=0,$B20=""),"",IF(AND($E$3="3rd"),'Class 3rd'!AY19,IF(AND($E$3="4th"),'Class 4th'!AY19,"")))</f>
        <v>18</v>
      </c>
      <c r="DB20" s="51">
        <f t="shared" si="56"/>
        <v>56</v>
      </c>
      <c r="DC20" s="48">
        <f t="shared" si="57"/>
        <v>80</v>
      </c>
      <c r="DD20" s="99">
        <f>IF(OR($B20=0,$B20=""),"",IF(AND($E$3="3rd"),'Class 3rd'!AZ19,IF(AND($E$3="4th"),'Class 4th'!AZ19,"")))</f>
        <v>54</v>
      </c>
      <c r="DE20" s="99">
        <f>IF(OR($B20=0,$B20=""),"",IF(AND($E$3="3rd"),'Class 3rd'!BA19,IF(AND($E$3="4th"),'Class 4th'!BA19,"")))</f>
        <v>35</v>
      </c>
      <c r="DF20" s="52">
        <f t="shared" si="58"/>
        <v>89</v>
      </c>
      <c r="DG20" s="48">
        <f t="shared" si="59"/>
        <v>169</v>
      </c>
      <c r="DH20" s="83">
        <f t="shared" si="60"/>
        <v>0</v>
      </c>
      <c r="DI20" s="83">
        <f t="shared" si="61"/>
        <v>200</v>
      </c>
      <c r="DJ20" s="392" t="str">
        <f t="shared" si="62"/>
        <v>P</v>
      </c>
      <c r="DK20" s="86" t="str">
        <f t="shared" si="63"/>
        <v>B</v>
      </c>
      <c r="DL20" s="454">
        <f>IF(OR($B20=0,$B20=""),"",IF(AND($E$3="3rd"),'Class 3rd'!BB19,IF(AND($E$3="4th"),'Class 4th'!BB19,"")))</f>
        <v>18</v>
      </c>
      <c r="DM20" s="454">
        <f>IF(OR($B20=0,$B20=""),"",IF(AND($E$3="3rd"),'Class 3rd'!BC19,IF(AND($E$3="4th"),'Class 4th'!BC19,"")))</f>
        <v>16</v>
      </c>
      <c r="DN20" s="454">
        <f>IF(OR($B20=0,$B20=""),"",IF(AND($E$3="3rd"),'Class 3rd'!BD19,IF(AND($E$3="4th"),'Class 4th'!BD19,"")))</f>
        <v>16</v>
      </c>
      <c r="DO20" s="454">
        <f>IF(OR($B20=0,$B20=""),"",IF(AND($E$3="3rd"),'Class 3rd'!BE19,IF(AND($E$3="4th"),'Class 4th'!BE19,"")))</f>
        <v>14</v>
      </c>
      <c r="DP20" s="454">
        <f>IF(OR($B20=0,$B20=""),"",IF(AND($E$3="3rd"),'Class 3rd'!BF19,IF(AND($E$3="4th"),'Class 4th'!BF19,"")))</f>
        <v>17</v>
      </c>
      <c r="DQ20" s="455">
        <f t="shared" si="64"/>
        <v>81</v>
      </c>
      <c r="DR20" s="100">
        <f t="shared" si="65"/>
        <v>0</v>
      </c>
      <c r="DS20" s="100">
        <f t="shared" si="66"/>
        <v>100</v>
      </c>
      <c r="DT20" s="100" t="str">
        <f t="shared" si="67"/>
        <v>P</v>
      </c>
      <c r="DU20" s="86" t="str">
        <f t="shared" si="68"/>
        <v>A</v>
      </c>
      <c r="DV20" s="454">
        <f>IF(OR($B20=0,$B20=""),"",IF(AND($E$3="3rd"),'Class 3rd'!BG19,IF(AND($E$3="4th"),'Class 4th'!BG19,"")))</f>
        <v>15</v>
      </c>
      <c r="DW20" s="454">
        <f>IF(OR($B20=0,$B20=""),"",IF(AND($E$3="3rd"),'Class 3rd'!BH19,IF(AND($E$3="4th"),'Class 4th'!BH19,"")))</f>
        <v>20</v>
      </c>
      <c r="DX20" s="454">
        <f>IF(OR($B20=0,$B20=""),"",IF(AND($E$3="3rd"),'Class 3rd'!BI19,IF(AND($E$3="4th"),'Class 4th'!BI19,"")))</f>
        <v>15</v>
      </c>
      <c r="DY20" s="454">
        <f>IF(OR($B20=0,$B20=""),"",IF(AND($E$3="3rd"),'Class 3rd'!BJ19,IF(AND($E$3="4th"),'Class 4th'!BJ19,"")))</f>
        <v>14</v>
      </c>
      <c r="DZ20" s="454">
        <f>IF(OR($B20=0,$B20=""),"",IF(AND($E$3="3rd"),'Class 3rd'!BK19,IF(AND($E$3="4th"),'Class 4th'!BK19,"")))</f>
        <v>13</v>
      </c>
      <c r="EA20" s="455">
        <f t="shared" si="69"/>
        <v>77</v>
      </c>
      <c r="EB20" s="100">
        <f t="shared" si="70"/>
        <v>0</v>
      </c>
      <c r="EC20" s="100">
        <f t="shared" si="71"/>
        <v>100</v>
      </c>
      <c r="ED20" s="100" t="str">
        <f t="shared" si="72"/>
        <v>P</v>
      </c>
      <c r="EE20" s="86" t="str">
        <f t="shared" si="73"/>
        <v>A</v>
      </c>
      <c r="EF20" s="454">
        <f>IF(OR($B20=0,$B20=""),"",IF(AND($E$3="3rd"),'Class 3rd'!BL19,IF(AND($E$3="4th"),'Class 4th'!BL19,"")))</f>
        <v>20</v>
      </c>
      <c r="EG20" s="454">
        <f>IF(OR($B20=0,$B20=""),"",IF(AND($E$3="3rd"),'Class 3rd'!BM19,IF(AND($E$3="4th"),'Class 4th'!BM19,"")))</f>
        <v>19</v>
      </c>
      <c r="EH20" s="454">
        <f>IF(OR($B20=0,$B20=""),"",IF(AND($E$3="3rd"),'Class 3rd'!BN19,IF(AND($E$3="4th"),'Class 4th'!BN19,"")))</f>
        <v>18</v>
      </c>
      <c r="EI20" s="454">
        <f>IF(OR($B20=0,$B20=""),"",IF(AND($E$3="3rd"),'Class 3rd'!BO19,IF(AND($E$3="4th"),'Class 4th'!BO19,"")))</f>
        <v>10</v>
      </c>
      <c r="EJ20" s="454">
        <f>IF(OR($B20=0,$B20=""),"",IF(AND($E$3="3rd"),'Class 3rd'!BP19,IF(AND($E$3="4th"),'Class 4th'!BP19,"")))</f>
        <v>15</v>
      </c>
      <c r="EK20" s="455">
        <f t="shared" si="74"/>
        <v>82</v>
      </c>
      <c r="EL20" s="100">
        <f t="shared" si="75"/>
        <v>0</v>
      </c>
      <c r="EM20" s="100">
        <f t="shared" si="76"/>
        <v>100</v>
      </c>
      <c r="EN20" s="100" t="str">
        <f t="shared" si="77"/>
        <v>P</v>
      </c>
      <c r="EO20" s="86" t="str">
        <f t="shared" si="78"/>
        <v>A</v>
      </c>
      <c r="EP20" s="60">
        <f t="shared" si="79"/>
        <v>588</v>
      </c>
      <c r="EQ20" s="324">
        <f t="shared" si="80"/>
        <v>84</v>
      </c>
      <c r="ER20" s="63" t="str">
        <f t="shared" si="81"/>
        <v>I</v>
      </c>
      <c r="ES20" s="64">
        <f t="shared" si="1"/>
        <v>19.000000000000298</v>
      </c>
      <c r="ET20" s="326" t="str">
        <f>IFERROR(IF(B20="NSO","NSO",IF(OR(D20="",G20="",F20="",B20="",EP20=0),"",IF('Master sheet'!$D$14="Hindi","कक्षोंन्नति","Promoted"))),"")</f>
        <v>कक्षोंन्नति</v>
      </c>
      <c r="EU20" s="39">
        <f>IF(OR($B20=0,$B20=""),"",IF(AND($E$3="3rd"),'Class 3rd'!BQ19,IF(AND($E$3="4th"),'Class 4th'!BQ19,"")))</f>
        <v>340</v>
      </c>
      <c r="EV20" s="39">
        <f>IF(OR($B20=0,$B20=""),"",IF(AND($E$3="3rd"),'Class 3rd'!BR19,IF(AND($E$3="4th"),'Class 4th'!BR19,"")))</f>
        <v>310</v>
      </c>
      <c r="EW20" s="203" t="str">
        <f t="shared" si="82"/>
        <v>B</v>
      </c>
      <c r="EX20" s="40"/>
      <c r="FE20" s="41">
        <f>IF(AND($E$3="3rd"),'Class 3rd'!I19,IF(AND($E$3="4th"),'Class 4th'!I19,""))</f>
        <v>313</v>
      </c>
    </row>
    <row r="21" spans="1:161" ht="18.95" customHeight="1">
      <c r="A21" s="53">
        <v>14</v>
      </c>
      <c r="B21" s="244">
        <f>IF(OR(FE21=0,FE21=""),"",IF(AND($E$3="3rd"),'Class 3rd'!I20,IF(AND($E$3="4th"),'Class 4th'!I20,"")))</f>
        <v>314</v>
      </c>
      <c r="C21" s="54">
        <f>IF(OR($B21=0,$B21=""),"",IF(AND($E$3="3rd"),'Class 3rd'!B20,IF(AND($E$3="4th"),'Class 4th'!B20,"")))</f>
        <v>3</v>
      </c>
      <c r="D21" s="54" t="str">
        <f>IF(OR($B21=0,$B21=""),"",IF(AND($E$3="3rd"),'Class 3rd'!C20,IF(AND($E$3="4th"),'Class 4th'!C20,"")))</f>
        <v>A</v>
      </c>
      <c r="E21" s="330" t="str">
        <f>IF(OR($B21=0,$B21=""),"",IF(AND($E$3="3rd"),'Class 3rd'!E20,IF(AND($E$3="4th"),'Class 4th'!E20,"")))</f>
        <v>18-02-2015</v>
      </c>
      <c r="F21" s="243">
        <f>IF(OR($B21=0,$B21=""),"",IF(AND($E$3="3rd"),'Class 3rd'!D20,IF(AND($E$3="4th"),'Class 4th'!D20,"")))</f>
        <v>946</v>
      </c>
      <c r="G21" s="335" t="str">
        <f>IF(OR($B21=0,$B21=""),"",IF(AND($E$3="3rd"),'Class 3rd'!F20,IF(AND($E$3="4th"),'Class 4th'!F20,"")))</f>
        <v>JOYA KHAN</v>
      </c>
      <c r="H21" s="335" t="str">
        <f>IF(OR($B21=0,$B21=""),"",IF(AND($E$3="3rd"),'Class 3rd'!G20,IF(AND($E$3="4th"),'Class 4th'!G20,"")))</f>
        <v>SAHIMAN LOHAR</v>
      </c>
      <c r="I21" s="335" t="str">
        <f>IF(OR($B21=0,$B21=""),"",IF(AND($E$3="3rd"),'Class 3rd'!H20,IF(AND($E$3="4th"),'Class 4th'!H20,"")))</f>
        <v>SABINA BANO</v>
      </c>
      <c r="J21" s="217" t="str">
        <f>IF(OR($B21=0,$B21=""),"",IF(AND($E$3="3rd"),'Class 3rd'!J20,IF(AND($E$3="4th"),'Class 4th'!J20,"")))</f>
        <v>F</v>
      </c>
      <c r="K21" s="217" t="str">
        <f>IF(OR($B21=0,$B21=""),"",IF(AND($E$3="3rd"),'Class 3rd'!K20,IF(AND($E$3="4th"),'Class 4th'!K20,"")))</f>
        <v>OBC</v>
      </c>
      <c r="L21" s="99">
        <f>IF(OR($B21=0,$B21=""),"",IF(AND($E$3="3rd"),'Class 3rd'!L20,IF(AND($E$3="4th"),'Class 4th'!L20,"")))</f>
        <v>9</v>
      </c>
      <c r="M21" s="99">
        <f>IF(OR($B21=0,$B21=""),"",IF(AND($E$3="3rd"),'Class 3rd'!M20,IF(AND($E$3="4th"),'Class 4th'!M20,"")))</f>
        <v>8</v>
      </c>
      <c r="N21" s="99">
        <f>IF(OR($B21=0,$B21=""),"",IF(AND($E$3="3rd"),'Class 3rd'!N20,IF(AND($E$3="4th"),'Class 4th'!N20,"")))</f>
        <v>10</v>
      </c>
      <c r="O21" s="48">
        <f t="shared" si="2"/>
        <v>27</v>
      </c>
      <c r="P21" s="99">
        <f>IF(OR($B21=0,$B21=""),"",IF(AND($E$3="3rd"),'Class 3rd'!O20,IF(AND($E$3="4th"),'Class 4th'!O20,"")))</f>
        <v>48</v>
      </c>
      <c r="Q21" s="99">
        <f>IF(OR($B21=0,$B21=""),"",IF(AND($E$3="3rd"),'Class 3rd'!P20,IF(AND($E$3="4th"),'Class 4th'!P20,"")))</f>
        <v>19</v>
      </c>
      <c r="R21" s="51">
        <f t="shared" si="3"/>
        <v>67</v>
      </c>
      <c r="S21" s="48">
        <f t="shared" si="4"/>
        <v>94</v>
      </c>
      <c r="T21" s="99">
        <f>IF(OR($B21=0,$B21=""),"",IF(AND($E$3="3rd"),'Class 3rd'!Q20,IF(AND($E$3="4th"),'Class 4th'!Q20,"")))</f>
        <v>45</v>
      </c>
      <c r="U21" s="99">
        <f>IF(OR($B21=0,$B21=""),"",IF(AND($E$3="3rd"),'Class 3rd'!R20,IF(AND($E$3="4th"),'Class 4th'!R20,"")))</f>
        <v>37</v>
      </c>
      <c r="V21" s="52">
        <f t="shared" si="5"/>
        <v>82</v>
      </c>
      <c r="W21" s="48">
        <f t="shared" si="6"/>
        <v>176</v>
      </c>
      <c r="X21" s="83">
        <f t="shared" si="7"/>
        <v>0</v>
      </c>
      <c r="Y21" s="83">
        <f t="shared" si="8"/>
        <v>200</v>
      </c>
      <c r="Z21" s="83" t="str">
        <f t="shared" si="9"/>
        <v/>
      </c>
      <c r="AA21" s="83" t="str">
        <f t="shared" si="10"/>
        <v>P</v>
      </c>
      <c r="AB21" s="419" t="str">
        <f t="shared" si="11"/>
        <v>I</v>
      </c>
      <c r="AC21" s="87" t="str">
        <f t="shared" si="12"/>
        <v>A</v>
      </c>
      <c r="AD21" s="99">
        <f>IF(OR($B21=0,$B21=""),"",IF(AND($E$3="3rd"),'Class 3rd'!S20,IF(AND($E$3="4th"),'Class 4th'!S20,"")))</f>
        <v>5</v>
      </c>
      <c r="AE21" s="99">
        <f>IF(OR($B21=0,$B21=""),"",IF(AND($E$3="3rd"),'Class 3rd'!T20,IF(AND($E$3="4th"),'Class 4th'!T20,"")))</f>
        <v>4</v>
      </c>
      <c r="AF21" s="99">
        <f>IF(OR($B21=0,$B21=""),"",IF(AND($E$3="3rd"),'Class 3rd'!U20,IF(AND($E$3="4th"),'Class 4th'!U20,"")))</f>
        <v>5</v>
      </c>
      <c r="AG21" s="48">
        <f t="shared" si="13"/>
        <v>14</v>
      </c>
      <c r="AH21" s="99">
        <f>IF(OR($B21=0,$B21=""),"",IF(AND($E$3="3rd"),'Class 3rd'!V20,IF(AND($E$3="4th"),'Class 4th'!V20,"")))</f>
        <v>18</v>
      </c>
      <c r="AI21" s="99">
        <f>IF(OR($B21=0,$B21=""),"",IF(AND($E$3="3rd"),'Class 3rd'!W20,IF(AND($E$3="4th"),'Class 4th'!W20,"")))</f>
        <v>9</v>
      </c>
      <c r="AJ21" s="51">
        <f t="shared" si="14"/>
        <v>27</v>
      </c>
      <c r="AK21" s="48">
        <f t="shared" si="15"/>
        <v>41</v>
      </c>
      <c r="AL21" s="99">
        <f>IF(OR($B21=0,$B21=""),"",IF(AND($E$3="3rd"),'Class 3rd'!X20,IF(AND($E$3="4th"),'Class 4th'!X20,"")))</f>
        <v>24</v>
      </c>
      <c r="AM21" s="99">
        <f>IF(OR($B21=0,$B21=""),"",IF(AND($E$3="3rd"),'Class 3rd'!Y20,IF(AND($E$3="4th"),'Class 4th'!Y20,"")))</f>
        <v>14</v>
      </c>
      <c r="AN21" s="52">
        <f t="shared" si="16"/>
        <v>38</v>
      </c>
      <c r="AO21" s="48">
        <f t="shared" si="17"/>
        <v>79</v>
      </c>
      <c r="AP21" s="83">
        <f t="shared" si="18"/>
        <v>0</v>
      </c>
      <c r="AQ21" s="83">
        <f t="shared" si="19"/>
        <v>100</v>
      </c>
      <c r="AR21" s="83" t="str">
        <f t="shared" si="20"/>
        <v/>
      </c>
      <c r="AS21" s="83" t="str">
        <f t="shared" si="21"/>
        <v>P</v>
      </c>
      <c r="AT21" s="419" t="str">
        <f t="shared" si="22"/>
        <v>I</v>
      </c>
      <c r="AU21" s="87" t="str">
        <f t="shared" si="23"/>
        <v>B</v>
      </c>
      <c r="AV21" s="99">
        <f>IF(OR($B21=0,$B21=""),"",IF(AND($E$3="3rd"),'Class 3rd'!Z20,IF(AND($E$3="4th"),'Class 4th'!Z20,"")))</f>
        <v>10</v>
      </c>
      <c r="AW21" s="99">
        <f>IF(OR($B21=0,$B21=""),"",IF(AND($E$3="3rd"),'Class 3rd'!AA20,IF(AND($E$3="4th"),'Class 4th'!AA20,"")))</f>
        <v>9</v>
      </c>
      <c r="AX21" s="99">
        <f>IF(OR($B21=0,$B21=""),"",IF(AND($E$3="3rd"),'Class 3rd'!AB20,IF(AND($E$3="4th"),'Class 4th'!AB20,"")))</f>
        <v>8</v>
      </c>
      <c r="AY21" s="48">
        <f t="shared" si="24"/>
        <v>27</v>
      </c>
      <c r="AZ21" s="99">
        <f>IF(OR($B21=0,$B21=""),"",IF(AND($E$3="3rd"),'Class 3rd'!AC20,IF(AND($E$3="4th"),'Class 4th'!AC20,"")))</f>
        <v>42</v>
      </c>
      <c r="BA21" s="99">
        <f>IF(OR($B21=0,$B21=""),"",IF(AND($E$3="3rd"),'Class 3rd'!AD20,IF(AND($E$3="4th"),'Class 4th'!AD20,"")))</f>
        <v>14</v>
      </c>
      <c r="BB21" s="51">
        <f t="shared" si="25"/>
        <v>56</v>
      </c>
      <c r="BC21" s="48">
        <f t="shared" si="26"/>
        <v>83</v>
      </c>
      <c r="BD21" s="99">
        <f>IF(OR($B21=0,$B21=""),"",IF(AND($E$3="3rd"),'Class 3rd'!AE20,IF(AND($E$3="4th"),'Class 4th'!AE20,"")))</f>
        <v>53</v>
      </c>
      <c r="BE21" s="99">
        <f>IF(OR($B21=0,$B21=""),"",IF(AND($E$3="3rd"),'Class 3rd'!AF20,IF(AND($E$3="4th"),'Class 4th'!AF20,"")))</f>
        <v>37</v>
      </c>
      <c r="BF21" s="52">
        <f t="shared" si="27"/>
        <v>90</v>
      </c>
      <c r="BG21" s="48">
        <f t="shared" si="28"/>
        <v>173</v>
      </c>
      <c r="BH21" s="83">
        <f t="shared" si="29"/>
        <v>0</v>
      </c>
      <c r="BI21" s="83">
        <f t="shared" si="30"/>
        <v>200</v>
      </c>
      <c r="BJ21" s="83" t="str">
        <f t="shared" si="31"/>
        <v/>
      </c>
      <c r="BK21" s="83" t="str">
        <f t="shared" si="32"/>
        <v>P</v>
      </c>
      <c r="BL21" s="419" t="str">
        <f t="shared" si="33"/>
        <v>I</v>
      </c>
      <c r="BM21" s="87" t="str">
        <f t="shared" si="34"/>
        <v>A</v>
      </c>
      <c r="BN21" s="99">
        <f>IF(OR($B21=0,$B21=""),"",IF(AND($E$3="3rd"),'Class 3rd'!AG20,IF(AND($E$3="4th"),'Class 4th'!AG20,"")))</f>
        <v>10</v>
      </c>
      <c r="BO21" s="99">
        <f>IF(OR($B21=0,$B21=""),"",IF(AND($E$3="3rd"),'Class 3rd'!AH20,IF(AND($E$3="4th"),'Class 4th'!AH20,"")))</f>
        <v>10</v>
      </c>
      <c r="BP21" s="99">
        <f>IF(OR($B21=0,$B21=""),"",IF(AND($E$3="3rd"),'Class 3rd'!AI20,IF(AND($E$3="4th"),'Class 4th'!AI20,"")))</f>
        <v>9</v>
      </c>
      <c r="BQ21" s="48">
        <f t="shared" si="35"/>
        <v>29</v>
      </c>
      <c r="BR21" s="99">
        <f>IF(OR($B21=0,$B21=""),"",IF(AND($E$3="3rd"),'Class 3rd'!AJ20,IF(AND($E$3="4th"),'Class 4th'!AJ20,"")))</f>
        <v>40</v>
      </c>
      <c r="BS21" s="99">
        <f>IF(OR($B21=0,$B21=""),"",IF(AND($E$3="3rd"),'Class 3rd'!AK20,IF(AND($E$3="4th"),'Class 4th'!AK20,"")))</f>
        <v>18</v>
      </c>
      <c r="BT21" s="51">
        <f t="shared" si="36"/>
        <v>58</v>
      </c>
      <c r="BU21" s="48">
        <f t="shared" si="37"/>
        <v>87</v>
      </c>
      <c r="BV21" s="99">
        <f>IF(OR($B21=0,$B21=""),"",IF(AND($E$3="3rd"),'Class 3rd'!AL20,IF(AND($E$3="4th"),'Class 4th'!AL20,"")))</f>
        <v>35</v>
      </c>
      <c r="BW21" s="99">
        <f>IF(OR($B21=0,$B21=""),"",IF(AND($E$3="3rd"),'Class 3rd'!AM20,IF(AND($E$3="4th"),'Class 4th'!AM20,"")))</f>
        <v>37</v>
      </c>
      <c r="BX21" s="52">
        <f t="shared" si="38"/>
        <v>72</v>
      </c>
      <c r="BY21" s="48">
        <f t="shared" si="39"/>
        <v>159</v>
      </c>
      <c r="BZ21" s="83">
        <f t="shared" si="40"/>
        <v>0</v>
      </c>
      <c r="CA21" s="83">
        <f t="shared" si="41"/>
        <v>200</v>
      </c>
      <c r="CB21" s="83" t="str">
        <f t="shared" si="42"/>
        <v/>
      </c>
      <c r="CC21" s="83" t="str">
        <f t="shared" si="43"/>
        <v>P</v>
      </c>
      <c r="CD21" s="419" t="str">
        <f t="shared" si="44"/>
        <v>I</v>
      </c>
      <c r="CE21" s="87" t="str">
        <f t="shared" si="45"/>
        <v>B</v>
      </c>
      <c r="CF21" s="99">
        <f>IF(OR($B21=0,$B21=""),"",IF(AND($E$3="3rd"),'Class 3rd'!AN20,IF(AND($E$3="4th"),'Class 4th'!AN20,"")))</f>
        <v>9</v>
      </c>
      <c r="CG21" s="99">
        <f>IF(OR($B21=0,$B21=""),"",IF(AND($E$3="3rd"),'Class 3rd'!AO20,IF(AND($E$3="4th"),'Class 4th'!AO20,"")))</f>
        <v>8</v>
      </c>
      <c r="CH21" s="99">
        <f>IF(OR($B21=0,$B21=""),"",IF(AND($E$3="3rd"),'Class 3rd'!AP20,IF(AND($E$3="4th"),'Class 4th'!AP20,"")))</f>
        <v>10</v>
      </c>
      <c r="CI21" s="48">
        <f t="shared" si="46"/>
        <v>27</v>
      </c>
      <c r="CJ21" s="99">
        <f>IF(OR($B21=0,$B21=""),"",IF(AND($E$3="3rd"),'Class 3rd'!AQ20,IF(AND($E$3="4th"),'Class 4th'!AQ20,"")))</f>
        <v>20</v>
      </c>
      <c r="CK21" s="99">
        <f>IF(OR($B21=0,$B21=""),"",IF(AND($E$3="3rd"),'Class 3rd'!AR20,IF(AND($E$3="4th"),'Class 4th'!AR20,"")))</f>
        <v>45</v>
      </c>
      <c r="CL21" s="51">
        <f t="shared" si="47"/>
        <v>65</v>
      </c>
      <c r="CM21" s="48">
        <f t="shared" si="48"/>
        <v>92</v>
      </c>
      <c r="CN21" s="99">
        <f>IF(OR($B21=0,$B21=""),"",IF(AND($E$3="3rd"),'Class 3rd'!AS20,IF(AND($E$3="4th"),'Class 4th'!AS20,"")))</f>
        <v>38</v>
      </c>
      <c r="CO21" s="99">
        <f>IF(OR($B21=0,$B21=""),"",IF(AND($E$3="3rd"),'Class 3rd'!AT20,IF(AND($E$3="4th"),'Class 4th'!AT20,"")))</f>
        <v>48</v>
      </c>
      <c r="CP21" s="52">
        <f t="shared" si="49"/>
        <v>86</v>
      </c>
      <c r="CQ21" s="48">
        <f t="shared" si="50"/>
        <v>178</v>
      </c>
      <c r="CR21" s="83">
        <f t="shared" si="51"/>
        <v>0</v>
      </c>
      <c r="CS21" s="83">
        <f t="shared" si="52"/>
        <v>200</v>
      </c>
      <c r="CT21" s="392" t="str">
        <f t="shared" si="53"/>
        <v>P</v>
      </c>
      <c r="CU21" s="86" t="str">
        <f t="shared" si="54"/>
        <v>A</v>
      </c>
      <c r="CV21" s="99">
        <f>IF(OR($B21=0,$B21=""),"",IF(AND($E$3="3rd"),'Class 3rd'!AU20,IF(AND($E$3="4th"),'Class 4th'!AU20,"")))</f>
        <v>8</v>
      </c>
      <c r="CW21" s="99">
        <f>IF(OR($B21=0,$B21=""),"",IF(AND($E$3="3rd"),'Class 3rd'!AV20,IF(AND($E$3="4th"),'Class 4th'!AV20,"")))</f>
        <v>7</v>
      </c>
      <c r="CX21" s="99">
        <f>IF(OR($B21=0,$B21=""),"",IF(AND($E$3="3rd"),'Class 3rd'!AW20,IF(AND($E$3="4th"),'Class 4th'!AW20,"")))</f>
        <v>9</v>
      </c>
      <c r="CY21" s="48">
        <f t="shared" si="55"/>
        <v>24</v>
      </c>
      <c r="CZ21" s="99">
        <f>IF(OR($B21=0,$B21=""),"",IF(AND($E$3="3rd"),'Class 3rd'!AX20,IF(AND($E$3="4th"),'Class 4th'!AX20,"")))</f>
        <v>39</v>
      </c>
      <c r="DA21" s="99">
        <f>IF(OR($B21=0,$B21=""),"",IF(AND($E$3="3rd"),'Class 3rd'!AY20,IF(AND($E$3="4th"),'Class 4th'!AY20,"")))</f>
        <v>18</v>
      </c>
      <c r="DB21" s="51">
        <f t="shared" si="56"/>
        <v>57</v>
      </c>
      <c r="DC21" s="48">
        <f t="shared" si="57"/>
        <v>81</v>
      </c>
      <c r="DD21" s="99">
        <f>IF(OR($B21=0,$B21=""),"",IF(AND($E$3="3rd"),'Class 3rd'!AZ20,IF(AND($E$3="4th"),'Class 4th'!AZ20,"")))</f>
        <v>54</v>
      </c>
      <c r="DE21" s="99">
        <f>IF(OR($B21=0,$B21=""),"",IF(AND($E$3="3rd"),'Class 3rd'!BA20,IF(AND($E$3="4th"),'Class 4th'!BA20,"")))</f>
        <v>36</v>
      </c>
      <c r="DF21" s="52">
        <f t="shared" si="58"/>
        <v>90</v>
      </c>
      <c r="DG21" s="48">
        <f t="shared" si="59"/>
        <v>171</v>
      </c>
      <c r="DH21" s="83">
        <f t="shared" si="60"/>
        <v>0</v>
      </c>
      <c r="DI21" s="83">
        <f t="shared" si="61"/>
        <v>200</v>
      </c>
      <c r="DJ21" s="392" t="str">
        <f t="shared" si="62"/>
        <v>P</v>
      </c>
      <c r="DK21" s="86" t="str">
        <f t="shared" si="63"/>
        <v>A</v>
      </c>
      <c r="DL21" s="454">
        <f>IF(OR($B21=0,$B21=""),"",IF(AND($E$3="3rd"),'Class 3rd'!BB20,IF(AND($E$3="4th"),'Class 4th'!BB20,"")))</f>
        <v>18</v>
      </c>
      <c r="DM21" s="454">
        <f>IF(OR($B21=0,$B21=""),"",IF(AND($E$3="3rd"),'Class 3rd'!BC20,IF(AND($E$3="4th"),'Class 4th'!BC20,"")))</f>
        <v>14</v>
      </c>
      <c r="DN21" s="454">
        <f>IF(OR($B21=0,$B21=""),"",IF(AND($E$3="3rd"),'Class 3rd'!BD20,IF(AND($E$3="4th"),'Class 4th'!BD20,"")))</f>
        <v>16</v>
      </c>
      <c r="DO21" s="454">
        <f>IF(OR($B21=0,$B21=""),"",IF(AND($E$3="3rd"),'Class 3rd'!BE20,IF(AND($E$3="4th"),'Class 4th'!BE20,"")))</f>
        <v>14</v>
      </c>
      <c r="DP21" s="454">
        <f>IF(OR($B21=0,$B21=""),"",IF(AND($E$3="3rd"),'Class 3rd'!BF20,IF(AND($E$3="4th"),'Class 4th'!BF20,"")))</f>
        <v>17</v>
      </c>
      <c r="DQ21" s="455">
        <f t="shared" si="64"/>
        <v>79</v>
      </c>
      <c r="DR21" s="100">
        <f t="shared" si="65"/>
        <v>0</v>
      </c>
      <c r="DS21" s="100">
        <f t="shared" si="66"/>
        <v>100</v>
      </c>
      <c r="DT21" s="100" t="str">
        <f t="shared" si="67"/>
        <v>P</v>
      </c>
      <c r="DU21" s="86" t="str">
        <f t="shared" si="68"/>
        <v>A</v>
      </c>
      <c r="DV21" s="454">
        <f>IF(OR($B21=0,$B21=""),"",IF(AND($E$3="3rd"),'Class 3rd'!BG20,IF(AND($E$3="4th"),'Class 4th'!BG20,"")))</f>
        <v>15</v>
      </c>
      <c r="DW21" s="454">
        <f>IF(OR($B21=0,$B21=""),"",IF(AND($E$3="3rd"),'Class 3rd'!BH20,IF(AND($E$3="4th"),'Class 4th'!BH20,"")))</f>
        <v>20</v>
      </c>
      <c r="DX21" s="454">
        <f>IF(OR($B21=0,$B21=""),"",IF(AND($E$3="3rd"),'Class 3rd'!BI20,IF(AND($E$3="4th"),'Class 4th'!BI20,"")))</f>
        <v>15</v>
      </c>
      <c r="DY21" s="454">
        <f>IF(OR($B21=0,$B21=""),"",IF(AND($E$3="3rd"),'Class 3rd'!BJ20,IF(AND($E$3="4th"),'Class 4th'!BJ20,"")))</f>
        <v>14</v>
      </c>
      <c r="DZ21" s="454">
        <f>IF(OR($B21=0,$B21=""),"",IF(AND($E$3="3rd"),'Class 3rd'!BK20,IF(AND($E$3="4th"),'Class 4th'!BK20,"")))</f>
        <v>14</v>
      </c>
      <c r="EA21" s="455">
        <f t="shared" si="69"/>
        <v>78</v>
      </c>
      <c r="EB21" s="100">
        <f t="shared" si="70"/>
        <v>0</v>
      </c>
      <c r="EC21" s="100">
        <f t="shared" si="71"/>
        <v>100</v>
      </c>
      <c r="ED21" s="100" t="str">
        <f t="shared" si="72"/>
        <v>P</v>
      </c>
      <c r="EE21" s="86" t="str">
        <f t="shared" si="73"/>
        <v>A</v>
      </c>
      <c r="EF21" s="454">
        <f>IF(OR($B21=0,$B21=""),"",IF(AND($E$3="3rd"),'Class 3rd'!BL20,IF(AND($E$3="4th"),'Class 4th'!BL20,"")))</f>
        <v>20</v>
      </c>
      <c r="EG21" s="454">
        <f>IF(OR($B21=0,$B21=""),"",IF(AND($E$3="3rd"),'Class 3rd'!BM20,IF(AND($E$3="4th"),'Class 4th'!BM20,"")))</f>
        <v>19</v>
      </c>
      <c r="EH21" s="454">
        <f>IF(OR($B21=0,$B21=""),"",IF(AND($E$3="3rd"),'Class 3rd'!BN20,IF(AND($E$3="4th"),'Class 4th'!BN20,"")))</f>
        <v>19</v>
      </c>
      <c r="EI21" s="454">
        <f>IF(OR($B21=0,$B21=""),"",IF(AND($E$3="3rd"),'Class 3rd'!BO20,IF(AND($E$3="4th"),'Class 4th'!BO20,"")))</f>
        <v>10</v>
      </c>
      <c r="EJ21" s="454">
        <f>IF(OR($B21=0,$B21=""),"",IF(AND($E$3="3rd"),'Class 3rd'!BP20,IF(AND($E$3="4th"),'Class 4th'!BP20,"")))</f>
        <v>15</v>
      </c>
      <c r="EK21" s="455">
        <f t="shared" si="74"/>
        <v>83</v>
      </c>
      <c r="EL21" s="100">
        <f t="shared" si="75"/>
        <v>0</v>
      </c>
      <c r="EM21" s="100">
        <f t="shared" si="76"/>
        <v>100</v>
      </c>
      <c r="EN21" s="100" t="str">
        <f t="shared" si="77"/>
        <v>P</v>
      </c>
      <c r="EO21" s="86" t="str">
        <f t="shared" si="78"/>
        <v>A</v>
      </c>
      <c r="EP21" s="60">
        <f t="shared" si="79"/>
        <v>587</v>
      </c>
      <c r="EQ21" s="324">
        <f t="shared" si="80"/>
        <v>83.857142857142861</v>
      </c>
      <c r="ER21" s="63" t="str">
        <f t="shared" si="81"/>
        <v>I</v>
      </c>
      <c r="ES21" s="64">
        <f t="shared" si="1"/>
        <v>20.000000000000298</v>
      </c>
      <c r="ET21" s="326" t="str">
        <f>IFERROR(IF(B21="NSO","NSO",IF(OR(D21="",G21="",F21="",B21="",EP21=0),"",IF('Master sheet'!$D$14="Hindi","कक्षोंन्नति","Promoted"))),"")</f>
        <v>कक्षोंन्नति</v>
      </c>
      <c r="EU21" s="39">
        <f>IF(OR($B21=0,$B21=""),"",IF(AND($E$3="3rd"),'Class 3rd'!BQ20,IF(AND($E$3="4th"),'Class 4th'!BQ20,"")))</f>
        <v>340</v>
      </c>
      <c r="EV21" s="39">
        <f>IF(OR($B21=0,$B21=""),"",IF(AND($E$3="3rd"),'Class 3rd'!BR20,IF(AND($E$3="4th"),'Class 4th'!BR20,"")))</f>
        <v>310</v>
      </c>
      <c r="EW21" s="203" t="str">
        <f t="shared" si="82"/>
        <v>B</v>
      </c>
      <c r="EX21" s="40"/>
      <c r="FE21" s="41">
        <f>IF(AND($E$3="3rd"),'Class 3rd'!I20,IF(AND($E$3="4th"),'Class 4th'!I20,""))</f>
        <v>314</v>
      </c>
    </row>
    <row r="22" spans="1:161" ht="18.95" customHeight="1">
      <c r="A22" s="53">
        <v>15</v>
      </c>
      <c r="B22" s="244">
        <f>IF(OR(FE22=0,FE22=""),"",IF(AND($E$3="3rd"),'Class 3rd'!I21,IF(AND($E$3="4th"),'Class 4th'!I21,"")))</f>
        <v>315</v>
      </c>
      <c r="C22" s="54">
        <f>IF(OR($B22=0,$B22=""),"",IF(AND($E$3="3rd"),'Class 3rd'!B21,IF(AND($E$3="4th"),'Class 4th'!B21,"")))</f>
        <v>3</v>
      </c>
      <c r="D22" s="54" t="str">
        <f>IF(OR($B22=0,$B22=""),"",IF(AND($E$3="3rd"),'Class 3rd'!C21,IF(AND($E$3="4th"),'Class 4th'!C21,"")))</f>
        <v>A</v>
      </c>
      <c r="E22" s="330" t="str">
        <f>IF(OR($B22=0,$B22=""),"",IF(AND($E$3="3rd"),'Class 3rd'!E21,IF(AND($E$3="4th"),'Class 4th'!E21,"")))</f>
        <v>24-09-2015</v>
      </c>
      <c r="F22" s="243">
        <f>IF(OR($B22=0,$B22=""),"",IF(AND($E$3="3rd"),'Class 3rd'!D21,IF(AND($E$3="4th"),'Class 4th'!D21,"")))</f>
        <v>935</v>
      </c>
      <c r="G22" s="335" t="str">
        <f>IF(OR($B22=0,$B22=""),"",IF(AND($E$3="3rd"),'Class 3rd'!F21,IF(AND($E$3="4th"),'Class 4th'!F21,"")))</f>
        <v>KHUSHVEER SINGH</v>
      </c>
      <c r="H22" s="335" t="str">
        <f>IF(OR($B22=0,$B22=""),"",IF(AND($E$3="3rd"),'Class 3rd'!G21,IF(AND($E$3="4th"),'Class 4th'!G21,"")))</f>
        <v>PUSA RAM</v>
      </c>
      <c r="I22" s="335" t="str">
        <f>IF(OR($B22=0,$B22=""),"",IF(AND($E$3="3rd"),'Class 3rd'!H21,IF(AND($E$3="4th"),'Class 4th'!H21,"")))</f>
        <v>POOJA</v>
      </c>
      <c r="J22" s="217" t="str">
        <f>IF(OR($B22=0,$B22=""),"",IF(AND($E$3="3rd"),'Class 3rd'!J21,IF(AND($E$3="4th"),'Class 4th'!J21,"")))</f>
        <v>M</v>
      </c>
      <c r="K22" s="217" t="str">
        <f>IF(OR($B22=0,$B22=""),"",IF(AND($E$3="3rd"),'Class 3rd'!K21,IF(AND($E$3="4th"),'Class 4th'!K21,"")))</f>
        <v>SC</v>
      </c>
      <c r="L22" s="99">
        <f>IF(OR($B22=0,$B22=""),"",IF(AND($E$3="3rd"),'Class 3rd'!L21,IF(AND($E$3="4th"),'Class 4th'!L21,"")))</f>
        <v>9</v>
      </c>
      <c r="M22" s="99">
        <f>IF(OR($B22=0,$B22=""),"",IF(AND($E$3="3rd"),'Class 3rd'!M21,IF(AND($E$3="4th"),'Class 4th'!M21,"")))</f>
        <v>8</v>
      </c>
      <c r="N22" s="99">
        <f>IF(OR($B22=0,$B22=""),"",IF(AND($E$3="3rd"),'Class 3rd'!N21,IF(AND($E$3="4th"),'Class 4th'!N21,"")))</f>
        <v>10</v>
      </c>
      <c r="O22" s="48">
        <f t="shared" si="2"/>
        <v>27</v>
      </c>
      <c r="P22" s="99">
        <f>IF(OR($B22=0,$B22=""),"",IF(AND($E$3="3rd"),'Class 3rd'!O21,IF(AND($E$3="4th"),'Class 4th'!O21,"")))</f>
        <v>49</v>
      </c>
      <c r="Q22" s="99">
        <f>IF(OR($B22=0,$B22=""),"",IF(AND($E$3="3rd"),'Class 3rd'!P21,IF(AND($E$3="4th"),'Class 4th'!P21,"")))</f>
        <v>19</v>
      </c>
      <c r="R22" s="51">
        <f t="shared" si="3"/>
        <v>68</v>
      </c>
      <c r="S22" s="48">
        <f t="shared" si="4"/>
        <v>95</v>
      </c>
      <c r="T22" s="99">
        <f>IF(OR($B22=0,$B22=""),"",IF(AND($E$3="3rd"),'Class 3rd'!Q21,IF(AND($E$3="4th"),'Class 4th'!Q21,"")))</f>
        <v>46</v>
      </c>
      <c r="U22" s="99">
        <f>IF(OR($B22=0,$B22=""),"",IF(AND($E$3="3rd"),'Class 3rd'!R21,IF(AND($E$3="4th"),'Class 4th'!R21,"")))</f>
        <v>37</v>
      </c>
      <c r="V22" s="52">
        <f t="shared" si="5"/>
        <v>83</v>
      </c>
      <c r="W22" s="48">
        <f t="shared" si="6"/>
        <v>178</v>
      </c>
      <c r="X22" s="83">
        <f t="shared" si="7"/>
        <v>0</v>
      </c>
      <c r="Y22" s="83">
        <f t="shared" si="8"/>
        <v>200</v>
      </c>
      <c r="Z22" s="83" t="str">
        <f t="shared" si="9"/>
        <v/>
      </c>
      <c r="AA22" s="83" t="str">
        <f t="shared" si="10"/>
        <v>P</v>
      </c>
      <c r="AB22" s="419" t="str">
        <f t="shared" si="11"/>
        <v>I</v>
      </c>
      <c r="AC22" s="87" t="str">
        <f t="shared" si="12"/>
        <v>A</v>
      </c>
      <c r="AD22" s="99">
        <f>IF(OR($B22=0,$B22=""),"",IF(AND($E$3="3rd"),'Class 3rd'!S21,IF(AND($E$3="4th"),'Class 4th'!S21,"")))</f>
        <v>5</v>
      </c>
      <c r="AE22" s="99">
        <f>IF(OR($B22=0,$B22=""),"",IF(AND($E$3="3rd"),'Class 3rd'!T21,IF(AND($E$3="4th"),'Class 4th'!T21,"")))</f>
        <v>4</v>
      </c>
      <c r="AF22" s="99">
        <f>IF(OR($B22=0,$B22=""),"",IF(AND($E$3="3rd"),'Class 3rd'!U21,IF(AND($E$3="4th"),'Class 4th'!U21,"")))</f>
        <v>5</v>
      </c>
      <c r="AG22" s="48">
        <f t="shared" si="13"/>
        <v>14</v>
      </c>
      <c r="AH22" s="99">
        <f>IF(OR($B22=0,$B22=""),"",IF(AND($E$3="3rd"),'Class 3rd'!V21,IF(AND($E$3="4th"),'Class 4th'!V21,"")))</f>
        <v>19</v>
      </c>
      <c r="AI22" s="99">
        <f>IF(OR($B22=0,$B22=""),"",IF(AND($E$3="3rd"),'Class 3rd'!W21,IF(AND($E$3="4th"),'Class 4th'!W21,"")))</f>
        <v>9</v>
      </c>
      <c r="AJ22" s="51">
        <f t="shared" si="14"/>
        <v>28</v>
      </c>
      <c r="AK22" s="48">
        <f t="shared" si="15"/>
        <v>42</v>
      </c>
      <c r="AL22" s="99">
        <f>IF(OR($B22=0,$B22=""),"",IF(AND($E$3="3rd"),'Class 3rd'!X21,IF(AND($E$3="4th"),'Class 4th'!X21,"")))</f>
        <v>24</v>
      </c>
      <c r="AM22" s="99">
        <f>IF(OR($B22=0,$B22=""),"",IF(AND($E$3="3rd"),'Class 3rd'!Y21,IF(AND($E$3="4th"),'Class 4th'!Y21,"")))</f>
        <v>15</v>
      </c>
      <c r="AN22" s="52">
        <f t="shared" si="16"/>
        <v>39</v>
      </c>
      <c r="AO22" s="48">
        <f t="shared" si="17"/>
        <v>81</v>
      </c>
      <c r="AP22" s="83">
        <f t="shared" si="18"/>
        <v>0</v>
      </c>
      <c r="AQ22" s="83">
        <f t="shared" si="19"/>
        <v>100</v>
      </c>
      <c r="AR22" s="83" t="str">
        <f t="shared" si="20"/>
        <v/>
      </c>
      <c r="AS22" s="83" t="str">
        <f t="shared" si="21"/>
        <v>P</v>
      </c>
      <c r="AT22" s="419" t="str">
        <f t="shared" si="22"/>
        <v>I</v>
      </c>
      <c r="AU22" s="87" t="str">
        <f t="shared" si="23"/>
        <v>B</v>
      </c>
      <c r="AV22" s="99">
        <f>IF(OR($B22=0,$B22=""),"",IF(AND($E$3="3rd"),'Class 3rd'!Z21,IF(AND($E$3="4th"),'Class 4th'!Z21,"")))</f>
        <v>10</v>
      </c>
      <c r="AW22" s="99">
        <f>IF(OR($B22=0,$B22=""),"",IF(AND($E$3="3rd"),'Class 3rd'!AA21,IF(AND($E$3="4th"),'Class 4th'!AA21,"")))</f>
        <v>9</v>
      </c>
      <c r="AX22" s="99">
        <f>IF(OR($B22=0,$B22=""),"",IF(AND($E$3="3rd"),'Class 3rd'!AB21,IF(AND($E$3="4th"),'Class 4th'!AB21,"")))</f>
        <v>8</v>
      </c>
      <c r="AY22" s="48">
        <f t="shared" si="24"/>
        <v>27</v>
      </c>
      <c r="AZ22" s="99">
        <f>IF(OR($B22=0,$B22=""),"",IF(AND($E$3="3rd"),'Class 3rd'!AC21,IF(AND($E$3="4th"),'Class 4th'!AC21,"")))</f>
        <v>32</v>
      </c>
      <c r="BA22" s="99">
        <f>IF(OR($B22=0,$B22=""),"",IF(AND($E$3="3rd"),'Class 3rd'!AD21,IF(AND($E$3="4th"),'Class 4th'!AD21,"")))</f>
        <v>14</v>
      </c>
      <c r="BB22" s="51">
        <f t="shared" si="25"/>
        <v>46</v>
      </c>
      <c r="BC22" s="48">
        <f t="shared" si="26"/>
        <v>73</v>
      </c>
      <c r="BD22" s="99">
        <f>IF(OR($B22=0,$B22=""),"",IF(AND($E$3="3rd"),'Class 3rd'!AE21,IF(AND($E$3="4th"),'Class 4th'!AE21,"")))</f>
        <v>56</v>
      </c>
      <c r="BE22" s="99">
        <f>IF(OR($B22=0,$B22=""),"",IF(AND($E$3="3rd"),'Class 3rd'!AF21,IF(AND($E$3="4th"),'Class 4th'!AF21,"")))</f>
        <v>37</v>
      </c>
      <c r="BF22" s="52">
        <f t="shared" si="27"/>
        <v>93</v>
      </c>
      <c r="BG22" s="48">
        <f t="shared" si="28"/>
        <v>166</v>
      </c>
      <c r="BH22" s="83">
        <f t="shared" si="29"/>
        <v>0</v>
      </c>
      <c r="BI22" s="83">
        <f t="shared" si="30"/>
        <v>200</v>
      </c>
      <c r="BJ22" s="83" t="str">
        <f t="shared" si="31"/>
        <v/>
      </c>
      <c r="BK22" s="83" t="str">
        <f t="shared" si="32"/>
        <v>P</v>
      </c>
      <c r="BL22" s="419" t="str">
        <f t="shared" si="33"/>
        <v>I</v>
      </c>
      <c r="BM22" s="87" t="str">
        <f t="shared" si="34"/>
        <v>B</v>
      </c>
      <c r="BN22" s="99">
        <f>IF(OR($B22=0,$B22=""),"",IF(AND($E$3="3rd"),'Class 3rd'!AG21,IF(AND($E$3="4th"),'Class 4th'!AG21,"")))</f>
        <v>10</v>
      </c>
      <c r="BO22" s="99">
        <f>IF(OR($B22=0,$B22=""),"",IF(AND($E$3="3rd"),'Class 3rd'!AH21,IF(AND($E$3="4th"),'Class 4th'!AH21,"")))</f>
        <v>10</v>
      </c>
      <c r="BP22" s="99">
        <f>IF(OR($B22=0,$B22=""),"",IF(AND($E$3="3rd"),'Class 3rd'!AI21,IF(AND($E$3="4th"),'Class 4th'!AI21,"")))</f>
        <v>9</v>
      </c>
      <c r="BQ22" s="48">
        <f t="shared" si="35"/>
        <v>29</v>
      </c>
      <c r="BR22" s="99">
        <f>IF(OR($B22=0,$B22=""),"",IF(AND($E$3="3rd"),'Class 3rd'!AJ21,IF(AND($E$3="4th"),'Class 4th'!AJ21,"")))</f>
        <v>45</v>
      </c>
      <c r="BS22" s="99">
        <f>IF(OR($B22=0,$B22=""),"",IF(AND($E$3="3rd"),'Class 3rd'!AK21,IF(AND($E$3="4th"),'Class 4th'!AK21,"")))</f>
        <v>18</v>
      </c>
      <c r="BT22" s="51">
        <f t="shared" si="36"/>
        <v>63</v>
      </c>
      <c r="BU22" s="48">
        <f t="shared" si="37"/>
        <v>92</v>
      </c>
      <c r="BV22" s="99">
        <f>IF(OR($B22=0,$B22=""),"",IF(AND($E$3="3rd"),'Class 3rd'!AL21,IF(AND($E$3="4th"),'Class 4th'!AL21,"")))</f>
        <v>36</v>
      </c>
      <c r="BW22" s="99">
        <f>IF(OR($B22=0,$B22=""),"",IF(AND($E$3="3rd"),'Class 3rd'!AM21,IF(AND($E$3="4th"),'Class 4th'!AM21,"")))</f>
        <v>37</v>
      </c>
      <c r="BX22" s="52">
        <f t="shared" si="38"/>
        <v>73</v>
      </c>
      <c r="BY22" s="48">
        <f t="shared" si="39"/>
        <v>165</v>
      </c>
      <c r="BZ22" s="83">
        <f t="shared" si="40"/>
        <v>0</v>
      </c>
      <c r="CA22" s="83">
        <f t="shared" si="41"/>
        <v>200</v>
      </c>
      <c r="CB22" s="83" t="str">
        <f t="shared" si="42"/>
        <v/>
      </c>
      <c r="CC22" s="83" t="str">
        <f t="shared" si="43"/>
        <v>P</v>
      </c>
      <c r="CD22" s="419" t="str">
        <f t="shared" si="44"/>
        <v>I</v>
      </c>
      <c r="CE22" s="87" t="str">
        <f t="shared" si="45"/>
        <v>B</v>
      </c>
      <c r="CF22" s="99">
        <f>IF(OR($B22=0,$B22=""),"",IF(AND($E$3="3rd"),'Class 3rd'!AN21,IF(AND($E$3="4th"),'Class 4th'!AN21,"")))</f>
        <v>9</v>
      </c>
      <c r="CG22" s="99">
        <f>IF(OR($B22=0,$B22=""),"",IF(AND($E$3="3rd"),'Class 3rd'!AO21,IF(AND($E$3="4th"),'Class 4th'!AO21,"")))</f>
        <v>8</v>
      </c>
      <c r="CH22" s="99">
        <f>IF(OR($B22=0,$B22=""),"",IF(AND($E$3="3rd"),'Class 3rd'!AP21,IF(AND($E$3="4th"),'Class 4th'!AP21,"")))</f>
        <v>10</v>
      </c>
      <c r="CI22" s="48">
        <f t="shared" si="46"/>
        <v>27</v>
      </c>
      <c r="CJ22" s="99">
        <f>IF(OR($B22=0,$B22=""),"",IF(AND($E$3="3rd"),'Class 3rd'!AQ21,IF(AND($E$3="4th"),'Class 4th'!AQ21,"")))</f>
        <v>20</v>
      </c>
      <c r="CK22" s="99">
        <f>IF(OR($B22=0,$B22=""),"",IF(AND($E$3="3rd"),'Class 3rd'!AR21,IF(AND($E$3="4th"),'Class 4th'!AR21,"")))</f>
        <v>45</v>
      </c>
      <c r="CL22" s="51">
        <f t="shared" si="47"/>
        <v>65</v>
      </c>
      <c r="CM22" s="48">
        <f t="shared" si="48"/>
        <v>92</v>
      </c>
      <c r="CN22" s="99">
        <f>IF(OR($B22=0,$B22=""),"",IF(AND($E$3="3rd"),'Class 3rd'!AS21,IF(AND($E$3="4th"),'Class 4th'!AS21,"")))</f>
        <v>38</v>
      </c>
      <c r="CO22" s="99">
        <f>IF(OR($B22=0,$B22=""),"",IF(AND($E$3="3rd"),'Class 3rd'!AT21,IF(AND($E$3="4th"),'Class 4th'!AT21,"")))</f>
        <v>48</v>
      </c>
      <c r="CP22" s="52">
        <f t="shared" si="49"/>
        <v>86</v>
      </c>
      <c r="CQ22" s="48">
        <f t="shared" si="50"/>
        <v>178</v>
      </c>
      <c r="CR22" s="83">
        <f t="shared" si="51"/>
        <v>0</v>
      </c>
      <c r="CS22" s="83">
        <f t="shared" si="52"/>
        <v>200</v>
      </c>
      <c r="CT22" s="392" t="str">
        <f t="shared" si="53"/>
        <v>P</v>
      </c>
      <c r="CU22" s="86" t="str">
        <f t="shared" si="54"/>
        <v>A</v>
      </c>
      <c r="CV22" s="99">
        <f>IF(OR($B22=0,$B22=""),"",IF(AND($E$3="3rd"),'Class 3rd'!AU21,IF(AND($E$3="4th"),'Class 4th'!AU21,"")))</f>
        <v>8</v>
      </c>
      <c r="CW22" s="99">
        <f>IF(OR($B22=0,$B22=""),"",IF(AND($E$3="3rd"),'Class 3rd'!AV21,IF(AND($E$3="4th"),'Class 4th'!AV21,"")))</f>
        <v>7</v>
      </c>
      <c r="CX22" s="99">
        <f>IF(OR($B22=0,$B22=""),"",IF(AND($E$3="3rd"),'Class 3rd'!AW21,IF(AND($E$3="4th"),'Class 4th'!AW21,"")))</f>
        <v>9</v>
      </c>
      <c r="CY22" s="48">
        <f t="shared" si="55"/>
        <v>24</v>
      </c>
      <c r="CZ22" s="99">
        <f>IF(OR($B22=0,$B22=""),"",IF(AND($E$3="3rd"),'Class 3rd'!AX21,IF(AND($E$3="4th"),'Class 4th'!AX21,"")))</f>
        <v>34</v>
      </c>
      <c r="DA22" s="99">
        <f>IF(OR($B22=0,$B22=""),"",IF(AND($E$3="3rd"),'Class 3rd'!AY21,IF(AND($E$3="4th"),'Class 4th'!AY21,"")))</f>
        <v>18</v>
      </c>
      <c r="DB22" s="51">
        <f t="shared" si="56"/>
        <v>52</v>
      </c>
      <c r="DC22" s="48">
        <f t="shared" si="57"/>
        <v>76</v>
      </c>
      <c r="DD22" s="99">
        <f>IF(OR($B22=0,$B22=""),"",IF(AND($E$3="3rd"),'Class 3rd'!AZ21,IF(AND($E$3="4th"),'Class 4th'!AZ21,"")))</f>
        <v>45</v>
      </c>
      <c r="DE22" s="99">
        <f>IF(OR($B22=0,$B22=""),"",IF(AND($E$3="3rd"),'Class 3rd'!BA21,IF(AND($E$3="4th"),'Class 4th'!BA21,"")))</f>
        <v>39</v>
      </c>
      <c r="DF22" s="52">
        <f t="shared" si="58"/>
        <v>84</v>
      </c>
      <c r="DG22" s="48">
        <f t="shared" si="59"/>
        <v>160</v>
      </c>
      <c r="DH22" s="83">
        <f t="shared" si="60"/>
        <v>0</v>
      </c>
      <c r="DI22" s="83">
        <f t="shared" si="61"/>
        <v>200</v>
      </c>
      <c r="DJ22" s="392" t="str">
        <f t="shared" si="62"/>
        <v>P</v>
      </c>
      <c r="DK22" s="86" t="str">
        <f t="shared" si="63"/>
        <v>B</v>
      </c>
      <c r="DL22" s="454">
        <f>IF(OR($B22=0,$B22=""),"",IF(AND($E$3="3rd"),'Class 3rd'!BB21,IF(AND($E$3="4th"),'Class 4th'!BB21,"")))</f>
        <v>19</v>
      </c>
      <c r="DM22" s="454">
        <f>IF(OR($B22=0,$B22=""),"",IF(AND($E$3="3rd"),'Class 3rd'!BC21,IF(AND($E$3="4th"),'Class 4th'!BC21,"")))</f>
        <v>15</v>
      </c>
      <c r="DN22" s="454">
        <f>IF(OR($B22=0,$B22=""),"",IF(AND($E$3="3rd"),'Class 3rd'!BD21,IF(AND($E$3="4th"),'Class 4th'!BD21,"")))</f>
        <v>16</v>
      </c>
      <c r="DO22" s="454">
        <f>IF(OR($B22=0,$B22=""),"",IF(AND($E$3="3rd"),'Class 3rd'!BE21,IF(AND($E$3="4th"),'Class 4th'!BE21,"")))</f>
        <v>14</v>
      </c>
      <c r="DP22" s="454">
        <f>IF(OR($B22=0,$B22=""),"",IF(AND($E$3="3rd"),'Class 3rd'!BF21,IF(AND($E$3="4th"),'Class 4th'!BF21,"")))</f>
        <v>17</v>
      </c>
      <c r="DQ22" s="455">
        <f t="shared" si="64"/>
        <v>81</v>
      </c>
      <c r="DR22" s="100">
        <f t="shared" si="65"/>
        <v>0</v>
      </c>
      <c r="DS22" s="100">
        <f t="shared" si="66"/>
        <v>100</v>
      </c>
      <c r="DT22" s="100" t="str">
        <f t="shared" si="67"/>
        <v>P</v>
      </c>
      <c r="DU22" s="86" t="str">
        <f t="shared" si="68"/>
        <v>A</v>
      </c>
      <c r="DV22" s="454">
        <f>IF(OR($B22=0,$B22=""),"",IF(AND($E$3="3rd"),'Class 3rd'!BG21,IF(AND($E$3="4th"),'Class 4th'!BG21,"")))</f>
        <v>15</v>
      </c>
      <c r="DW22" s="454">
        <f>IF(OR($B22=0,$B22=""),"",IF(AND($E$3="3rd"),'Class 3rd'!BH21,IF(AND($E$3="4th"),'Class 4th'!BH21,"")))</f>
        <v>20</v>
      </c>
      <c r="DX22" s="454">
        <f>IF(OR($B22=0,$B22=""),"",IF(AND($E$3="3rd"),'Class 3rd'!BI21,IF(AND($E$3="4th"),'Class 4th'!BI21,"")))</f>
        <v>15</v>
      </c>
      <c r="DY22" s="454">
        <f>IF(OR($B22=0,$B22=""),"",IF(AND($E$3="3rd"),'Class 3rd'!BJ21,IF(AND($E$3="4th"),'Class 4th'!BJ21,"")))</f>
        <v>14</v>
      </c>
      <c r="DZ22" s="454">
        <f>IF(OR($B22=0,$B22=""),"",IF(AND($E$3="3rd"),'Class 3rd'!BK21,IF(AND($E$3="4th"),'Class 4th'!BK21,"")))</f>
        <v>15</v>
      </c>
      <c r="EA22" s="455">
        <f t="shared" si="69"/>
        <v>79</v>
      </c>
      <c r="EB22" s="100">
        <f t="shared" si="70"/>
        <v>0</v>
      </c>
      <c r="EC22" s="100">
        <f t="shared" si="71"/>
        <v>100</v>
      </c>
      <c r="ED22" s="100" t="str">
        <f t="shared" si="72"/>
        <v>P</v>
      </c>
      <c r="EE22" s="86" t="str">
        <f t="shared" si="73"/>
        <v>A</v>
      </c>
      <c r="EF22" s="454">
        <f>IF(OR($B22=0,$B22=""),"",IF(AND($E$3="3rd"),'Class 3rd'!BL21,IF(AND($E$3="4th"),'Class 4th'!BL21,"")))</f>
        <v>20</v>
      </c>
      <c r="EG22" s="454">
        <f>IF(OR($B22=0,$B22=""),"",IF(AND($E$3="3rd"),'Class 3rd'!BM21,IF(AND($E$3="4th"),'Class 4th'!BM21,"")))</f>
        <v>19</v>
      </c>
      <c r="EH22" s="454">
        <f>IF(OR($B22=0,$B22=""),"",IF(AND($E$3="3rd"),'Class 3rd'!BN21,IF(AND($E$3="4th"),'Class 4th'!BN21,"")))</f>
        <v>14</v>
      </c>
      <c r="EI22" s="454">
        <f>IF(OR($B22=0,$B22=""),"",IF(AND($E$3="3rd"),'Class 3rd'!BO21,IF(AND($E$3="4th"),'Class 4th'!BO21,"")))</f>
        <v>10</v>
      </c>
      <c r="EJ22" s="454">
        <f>IF(OR($B22=0,$B22=""),"",IF(AND($E$3="3rd"),'Class 3rd'!BP21,IF(AND($E$3="4th"),'Class 4th'!BP21,"")))</f>
        <v>15</v>
      </c>
      <c r="EK22" s="455">
        <f t="shared" si="74"/>
        <v>78</v>
      </c>
      <c r="EL22" s="100">
        <f t="shared" si="75"/>
        <v>0</v>
      </c>
      <c r="EM22" s="100">
        <f t="shared" si="76"/>
        <v>100</v>
      </c>
      <c r="EN22" s="100" t="str">
        <f t="shared" si="77"/>
        <v>P</v>
      </c>
      <c r="EO22" s="86" t="str">
        <f t="shared" si="78"/>
        <v>A</v>
      </c>
      <c r="EP22" s="60">
        <f t="shared" si="79"/>
        <v>590</v>
      </c>
      <c r="EQ22" s="324">
        <f t="shared" si="80"/>
        <v>84.285714285714292</v>
      </c>
      <c r="ER22" s="63" t="str">
        <f t="shared" si="81"/>
        <v>I</v>
      </c>
      <c r="ES22" s="64">
        <f t="shared" si="1"/>
        <v>17.000000000000298</v>
      </c>
      <c r="ET22" s="326" t="str">
        <f>IFERROR(IF(B22="NSO","NSO",IF(OR(D22="",G22="",F22="",B22="",EP22=0),"",IF('Master sheet'!$D$14="Hindi","कक्षोंन्नति","Promoted"))),"")</f>
        <v>कक्षोंन्नति</v>
      </c>
      <c r="EU22" s="39">
        <f>IF(OR($B22=0,$B22=""),"",IF(AND($E$3="3rd"),'Class 3rd'!BQ21,IF(AND($E$3="4th"),'Class 4th'!BQ21,"")))</f>
        <v>340</v>
      </c>
      <c r="EV22" s="39">
        <f>IF(OR($B22=0,$B22=""),"",IF(AND($E$3="3rd"),'Class 3rd'!BR21,IF(AND($E$3="4th"),'Class 4th'!BR21,"")))</f>
        <v>310</v>
      </c>
      <c r="EW22" s="203" t="str">
        <f t="shared" si="82"/>
        <v>B</v>
      </c>
      <c r="EX22" s="40"/>
      <c r="FE22" s="41">
        <f>IF(AND($E$3="3rd"),'Class 3rd'!I21,IF(AND($E$3="4th"),'Class 4th'!I21,""))</f>
        <v>315</v>
      </c>
    </row>
    <row r="23" spans="1:161" ht="18.95" customHeight="1">
      <c r="A23" s="53">
        <v>16</v>
      </c>
      <c r="B23" s="244">
        <f>IF(OR(FE23=0,FE23=""),"",IF(AND($E$3="3rd"),'Class 3rd'!I22,IF(AND($E$3="4th"),'Class 4th'!I22,"")))</f>
        <v>316</v>
      </c>
      <c r="C23" s="54">
        <f>IF(OR($B23=0,$B23=""),"",IF(AND($E$3="3rd"),'Class 3rd'!B22,IF(AND($E$3="4th"),'Class 4th'!B22,"")))</f>
        <v>3</v>
      </c>
      <c r="D23" s="54" t="str">
        <f>IF(OR($B23=0,$B23=""),"",IF(AND($E$3="3rd"),'Class 3rd'!C22,IF(AND($E$3="4th"),'Class 4th'!C22,"")))</f>
        <v>A</v>
      </c>
      <c r="E23" s="330" t="str">
        <f>IF(OR($B23=0,$B23=""),"",IF(AND($E$3="3rd"),'Class 3rd'!E22,IF(AND($E$3="4th"),'Class 4th'!E22,"")))</f>
        <v>21-01-2016</v>
      </c>
      <c r="F23" s="243">
        <f>IF(OR($B23=0,$B23=""),"",IF(AND($E$3="3rd"),'Class 3rd'!D22,IF(AND($E$3="4th"),'Class 4th'!D22,"")))</f>
        <v>940</v>
      </c>
      <c r="G23" s="335" t="str">
        <f>IF(OR($B23=0,$B23=""),"",IF(AND($E$3="3rd"),'Class 3rd'!F22,IF(AND($E$3="4th"),'Class 4th'!F22,"")))</f>
        <v>KINJAL SAINI</v>
      </c>
      <c r="H23" s="335" t="str">
        <f>IF(OR($B23=0,$B23=""),"",IF(AND($E$3="3rd"),'Class 3rd'!G22,IF(AND($E$3="4th"),'Class 4th'!G22,"")))</f>
        <v>DURGESH CHAND BAGRI</v>
      </c>
      <c r="I23" s="335" t="str">
        <f>IF(OR($B23=0,$B23=""),"",IF(AND($E$3="3rd"),'Class 3rd'!H22,IF(AND($E$3="4th"),'Class 4th'!H22,"")))</f>
        <v>PUSHPA DEVI</v>
      </c>
      <c r="J23" s="217" t="str">
        <f>IF(OR($B23=0,$B23=""),"",IF(AND($E$3="3rd"),'Class 3rd'!J22,IF(AND($E$3="4th"),'Class 4th'!J22,"")))</f>
        <v>F</v>
      </c>
      <c r="K23" s="217" t="str">
        <f>IF(OR($B23=0,$B23=""),"",IF(AND($E$3="3rd"),'Class 3rd'!K22,IF(AND($E$3="4th"),'Class 4th'!K22,"")))</f>
        <v>OBC</v>
      </c>
      <c r="L23" s="99">
        <f>IF(OR($B23=0,$B23=""),"",IF(AND($E$3="3rd"),'Class 3rd'!L22,IF(AND($E$3="4th"),'Class 4th'!L22,"")))</f>
        <v>9</v>
      </c>
      <c r="M23" s="99">
        <f>IF(OR($B23=0,$B23=""),"",IF(AND($E$3="3rd"),'Class 3rd'!M22,IF(AND($E$3="4th"),'Class 4th'!M22,"")))</f>
        <v>8</v>
      </c>
      <c r="N23" s="99">
        <f>IF(OR($B23=0,$B23=""),"",IF(AND($E$3="3rd"),'Class 3rd'!N22,IF(AND($E$3="4th"),'Class 4th'!N22,"")))</f>
        <v>10</v>
      </c>
      <c r="O23" s="48">
        <f t="shared" si="2"/>
        <v>27</v>
      </c>
      <c r="P23" s="99">
        <f>IF(OR($B23=0,$B23=""),"",IF(AND($E$3="3rd"),'Class 3rd'!O22,IF(AND($E$3="4th"),'Class 4th'!O22,"")))</f>
        <v>47</v>
      </c>
      <c r="Q23" s="99">
        <f>IF(OR($B23=0,$B23=""),"",IF(AND($E$3="3rd"),'Class 3rd'!P22,IF(AND($E$3="4th"),'Class 4th'!P22,"")))</f>
        <v>19</v>
      </c>
      <c r="R23" s="51">
        <f t="shared" si="3"/>
        <v>66</v>
      </c>
      <c r="S23" s="48">
        <f t="shared" si="4"/>
        <v>93</v>
      </c>
      <c r="T23" s="99">
        <f>IF(OR($B23=0,$B23=""),"",IF(AND($E$3="3rd"),'Class 3rd'!Q22,IF(AND($E$3="4th"),'Class 4th'!Q22,"")))</f>
        <v>47</v>
      </c>
      <c r="U23" s="99">
        <f>IF(OR($B23=0,$B23=""),"",IF(AND($E$3="3rd"),'Class 3rd'!R22,IF(AND($E$3="4th"),'Class 4th'!R22,"")))</f>
        <v>37</v>
      </c>
      <c r="V23" s="52">
        <f t="shared" si="5"/>
        <v>84</v>
      </c>
      <c r="W23" s="48">
        <f t="shared" si="6"/>
        <v>177</v>
      </c>
      <c r="X23" s="83">
        <f t="shared" si="7"/>
        <v>0</v>
      </c>
      <c r="Y23" s="83">
        <f t="shared" si="8"/>
        <v>200</v>
      </c>
      <c r="Z23" s="83" t="str">
        <f t="shared" si="9"/>
        <v/>
      </c>
      <c r="AA23" s="83" t="str">
        <f t="shared" si="10"/>
        <v>P</v>
      </c>
      <c r="AB23" s="419" t="str">
        <f t="shared" si="11"/>
        <v>I</v>
      </c>
      <c r="AC23" s="87" t="str">
        <f t="shared" si="12"/>
        <v>A</v>
      </c>
      <c r="AD23" s="99">
        <f>IF(OR($B23=0,$B23=""),"",IF(AND($E$3="3rd"),'Class 3rd'!S22,IF(AND($E$3="4th"),'Class 4th'!S22,"")))</f>
        <v>5</v>
      </c>
      <c r="AE23" s="99">
        <f>IF(OR($B23=0,$B23=""),"",IF(AND($E$3="3rd"),'Class 3rd'!T22,IF(AND($E$3="4th"),'Class 4th'!T22,"")))</f>
        <v>4</v>
      </c>
      <c r="AF23" s="99">
        <f>IF(OR($B23=0,$B23=""),"",IF(AND($E$3="3rd"),'Class 3rd'!U22,IF(AND($E$3="4th"),'Class 4th'!U22,"")))</f>
        <v>5</v>
      </c>
      <c r="AG23" s="48">
        <f t="shared" si="13"/>
        <v>14</v>
      </c>
      <c r="AH23" s="99">
        <f>IF(OR($B23=0,$B23=""),"",IF(AND($E$3="3rd"),'Class 3rd'!V22,IF(AND($E$3="4th"),'Class 4th'!V22,"")))</f>
        <v>20</v>
      </c>
      <c r="AI23" s="99">
        <f>IF(OR($B23=0,$B23=""),"",IF(AND($E$3="3rd"),'Class 3rd'!W22,IF(AND($E$3="4th"),'Class 4th'!W22,"")))</f>
        <v>9</v>
      </c>
      <c r="AJ23" s="51">
        <f t="shared" si="14"/>
        <v>29</v>
      </c>
      <c r="AK23" s="48">
        <f t="shared" si="15"/>
        <v>43</v>
      </c>
      <c r="AL23" s="99">
        <f>IF(OR($B23=0,$B23=""),"",IF(AND($E$3="3rd"),'Class 3rd'!X22,IF(AND($E$3="4th"),'Class 4th'!X22,"")))</f>
        <v>24</v>
      </c>
      <c r="AM23" s="99">
        <f>IF(OR($B23=0,$B23=""),"",IF(AND($E$3="3rd"),'Class 3rd'!Y22,IF(AND($E$3="4th"),'Class 4th'!Y22,"")))</f>
        <v>16</v>
      </c>
      <c r="AN23" s="52">
        <f t="shared" si="16"/>
        <v>40</v>
      </c>
      <c r="AO23" s="48">
        <f t="shared" si="17"/>
        <v>83</v>
      </c>
      <c r="AP23" s="83">
        <f t="shared" si="18"/>
        <v>0</v>
      </c>
      <c r="AQ23" s="83">
        <f t="shared" si="19"/>
        <v>100</v>
      </c>
      <c r="AR23" s="83" t="str">
        <f t="shared" si="20"/>
        <v/>
      </c>
      <c r="AS23" s="83" t="str">
        <f t="shared" si="21"/>
        <v>P</v>
      </c>
      <c r="AT23" s="419" t="str">
        <f t="shared" si="22"/>
        <v>I</v>
      </c>
      <c r="AU23" s="87" t="str">
        <f t="shared" si="23"/>
        <v>B</v>
      </c>
      <c r="AV23" s="99">
        <f>IF(OR($B23=0,$B23=""),"",IF(AND($E$3="3rd"),'Class 3rd'!Z22,IF(AND($E$3="4th"),'Class 4th'!Z22,"")))</f>
        <v>10</v>
      </c>
      <c r="AW23" s="99">
        <f>IF(OR($B23=0,$B23=""),"",IF(AND($E$3="3rd"),'Class 3rd'!AA22,IF(AND($E$3="4th"),'Class 4th'!AA22,"")))</f>
        <v>9</v>
      </c>
      <c r="AX23" s="99">
        <f>IF(OR($B23=0,$B23=""),"",IF(AND($E$3="3rd"),'Class 3rd'!AB22,IF(AND($E$3="4th"),'Class 4th'!AB22,"")))</f>
        <v>8</v>
      </c>
      <c r="AY23" s="48">
        <f t="shared" si="24"/>
        <v>27</v>
      </c>
      <c r="AZ23" s="99">
        <f>IF(OR($B23=0,$B23=""),"",IF(AND($E$3="3rd"),'Class 3rd'!AC22,IF(AND($E$3="4th"),'Class 4th'!AC22,"")))</f>
        <v>29</v>
      </c>
      <c r="BA23" s="99">
        <f>IF(OR($B23=0,$B23=""),"",IF(AND($E$3="3rd"),'Class 3rd'!AD22,IF(AND($E$3="4th"),'Class 4th'!AD22,"")))</f>
        <v>14</v>
      </c>
      <c r="BB23" s="51">
        <f t="shared" si="25"/>
        <v>43</v>
      </c>
      <c r="BC23" s="48">
        <f t="shared" si="26"/>
        <v>70</v>
      </c>
      <c r="BD23" s="99">
        <f>IF(OR($B23=0,$B23=""),"",IF(AND($E$3="3rd"),'Class 3rd'!AE22,IF(AND($E$3="4th"),'Class 4th'!AE22,"")))</f>
        <v>58</v>
      </c>
      <c r="BE23" s="99">
        <f>IF(OR($B23=0,$B23=""),"",IF(AND($E$3="3rd"),'Class 3rd'!AF22,IF(AND($E$3="4th"),'Class 4th'!AF22,"")))</f>
        <v>37</v>
      </c>
      <c r="BF23" s="52">
        <f t="shared" si="27"/>
        <v>95</v>
      </c>
      <c r="BG23" s="48">
        <f t="shared" si="28"/>
        <v>165</v>
      </c>
      <c r="BH23" s="83">
        <f t="shared" si="29"/>
        <v>0</v>
      </c>
      <c r="BI23" s="83">
        <f t="shared" si="30"/>
        <v>200</v>
      </c>
      <c r="BJ23" s="83" t="str">
        <f t="shared" si="31"/>
        <v/>
      </c>
      <c r="BK23" s="83" t="str">
        <f t="shared" si="32"/>
        <v>P</v>
      </c>
      <c r="BL23" s="419" t="str">
        <f t="shared" si="33"/>
        <v>I</v>
      </c>
      <c r="BM23" s="87" t="str">
        <f t="shared" si="34"/>
        <v>B</v>
      </c>
      <c r="BN23" s="99">
        <f>IF(OR($B23=0,$B23=""),"",IF(AND($E$3="3rd"),'Class 3rd'!AG22,IF(AND($E$3="4th"),'Class 4th'!AG22,"")))</f>
        <v>10</v>
      </c>
      <c r="BO23" s="99">
        <f>IF(OR($B23=0,$B23=""),"",IF(AND($E$3="3rd"),'Class 3rd'!AH22,IF(AND($E$3="4th"),'Class 4th'!AH22,"")))</f>
        <v>10</v>
      </c>
      <c r="BP23" s="99">
        <f>IF(OR($B23=0,$B23=""),"",IF(AND($E$3="3rd"),'Class 3rd'!AI22,IF(AND($E$3="4th"),'Class 4th'!AI22,"")))</f>
        <v>9</v>
      </c>
      <c r="BQ23" s="48">
        <f t="shared" si="35"/>
        <v>29</v>
      </c>
      <c r="BR23" s="99">
        <f>IF(OR($B23=0,$B23=""),"",IF(AND($E$3="3rd"),'Class 3rd'!AJ22,IF(AND($E$3="4th"),'Class 4th'!AJ22,"")))</f>
        <v>46</v>
      </c>
      <c r="BS23" s="99">
        <f>IF(OR($B23=0,$B23=""),"",IF(AND($E$3="3rd"),'Class 3rd'!AK22,IF(AND($E$3="4th"),'Class 4th'!AK22,"")))</f>
        <v>18</v>
      </c>
      <c r="BT23" s="51">
        <f t="shared" si="36"/>
        <v>64</v>
      </c>
      <c r="BU23" s="48">
        <f t="shared" si="37"/>
        <v>93</v>
      </c>
      <c r="BV23" s="99">
        <f>IF(OR($B23=0,$B23=""),"",IF(AND($E$3="3rd"),'Class 3rd'!AL22,IF(AND($E$3="4th"),'Class 4th'!AL22,"")))</f>
        <v>58</v>
      </c>
      <c r="BW23" s="99">
        <f>IF(OR($B23=0,$B23=""),"",IF(AND($E$3="3rd"),'Class 3rd'!AM22,IF(AND($E$3="4th"),'Class 4th'!AM22,"")))</f>
        <v>37</v>
      </c>
      <c r="BX23" s="52">
        <f t="shared" si="38"/>
        <v>95</v>
      </c>
      <c r="BY23" s="48">
        <f t="shared" si="39"/>
        <v>188</v>
      </c>
      <c r="BZ23" s="83">
        <f t="shared" si="40"/>
        <v>0</v>
      </c>
      <c r="CA23" s="83">
        <f t="shared" si="41"/>
        <v>200</v>
      </c>
      <c r="CB23" s="83" t="str">
        <f t="shared" si="42"/>
        <v/>
      </c>
      <c r="CC23" s="83" t="str">
        <f t="shared" si="43"/>
        <v>P</v>
      </c>
      <c r="CD23" s="419" t="str">
        <f t="shared" si="44"/>
        <v>I</v>
      </c>
      <c r="CE23" s="87" t="str">
        <f t="shared" si="45"/>
        <v>A</v>
      </c>
      <c r="CF23" s="99">
        <f>IF(OR($B23=0,$B23=""),"",IF(AND($E$3="3rd"),'Class 3rd'!AN22,IF(AND($E$3="4th"),'Class 4th'!AN22,"")))</f>
        <v>9</v>
      </c>
      <c r="CG23" s="99">
        <f>IF(OR($B23=0,$B23=""),"",IF(AND($E$3="3rd"),'Class 3rd'!AO22,IF(AND($E$3="4th"),'Class 4th'!AO22,"")))</f>
        <v>8</v>
      </c>
      <c r="CH23" s="99">
        <f>IF(OR($B23=0,$B23=""),"",IF(AND($E$3="3rd"),'Class 3rd'!AP22,IF(AND($E$3="4th"),'Class 4th'!AP22,"")))</f>
        <v>10</v>
      </c>
      <c r="CI23" s="48">
        <f t="shared" si="46"/>
        <v>27</v>
      </c>
      <c r="CJ23" s="99">
        <f>IF(OR($B23=0,$B23=""),"",IF(AND($E$3="3rd"),'Class 3rd'!AQ22,IF(AND($E$3="4th"),'Class 4th'!AQ22,"")))</f>
        <v>20</v>
      </c>
      <c r="CK23" s="99">
        <f>IF(OR($B23=0,$B23=""),"",IF(AND($E$3="3rd"),'Class 3rd'!AR22,IF(AND($E$3="4th"),'Class 4th'!AR22,"")))</f>
        <v>45</v>
      </c>
      <c r="CL23" s="51">
        <f t="shared" si="47"/>
        <v>65</v>
      </c>
      <c r="CM23" s="48">
        <f t="shared" si="48"/>
        <v>92</v>
      </c>
      <c r="CN23" s="99">
        <f>IF(OR($B23=0,$B23=""),"",IF(AND($E$3="3rd"),'Class 3rd'!AS22,IF(AND($E$3="4th"),'Class 4th'!AS22,"")))</f>
        <v>38</v>
      </c>
      <c r="CO23" s="99">
        <f>IF(OR($B23=0,$B23=""),"",IF(AND($E$3="3rd"),'Class 3rd'!AT22,IF(AND($E$3="4th"),'Class 4th'!AT22,"")))</f>
        <v>48</v>
      </c>
      <c r="CP23" s="52">
        <f t="shared" si="49"/>
        <v>86</v>
      </c>
      <c r="CQ23" s="48">
        <f t="shared" si="50"/>
        <v>178</v>
      </c>
      <c r="CR23" s="83">
        <f t="shared" si="51"/>
        <v>0</v>
      </c>
      <c r="CS23" s="83">
        <f t="shared" si="52"/>
        <v>200</v>
      </c>
      <c r="CT23" s="392" t="str">
        <f t="shared" si="53"/>
        <v>P</v>
      </c>
      <c r="CU23" s="86" t="str">
        <f t="shared" si="54"/>
        <v>A</v>
      </c>
      <c r="CV23" s="99">
        <f>IF(OR($B23=0,$B23=""),"",IF(AND($E$3="3rd"),'Class 3rd'!AU22,IF(AND($E$3="4th"),'Class 4th'!AU22,"")))</f>
        <v>8</v>
      </c>
      <c r="CW23" s="99">
        <f>IF(OR($B23=0,$B23=""),"",IF(AND($E$3="3rd"),'Class 3rd'!AV22,IF(AND($E$3="4th"),'Class 4th'!AV22,"")))</f>
        <v>7</v>
      </c>
      <c r="CX23" s="99">
        <f>IF(OR($B23=0,$B23=""),"",IF(AND($E$3="3rd"),'Class 3rd'!AW22,IF(AND($E$3="4th"),'Class 4th'!AW22,"")))</f>
        <v>9</v>
      </c>
      <c r="CY23" s="48">
        <f t="shared" si="55"/>
        <v>24</v>
      </c>
      <c r="CZ23" s="99">
        <f>IF(OR($B23=0,$B23=""),"",IF(AND($E$3="3rd"),'Class 3rd'!AX22,IF(AND($E$3="4th"),'Class 4th'!AX22,"")))</f>
        <v>47</v>
      </c>
      <c r="DA23" s="99">
        <f>IF(OR($B23=0,$B23=""),"",IF(AND($E$3="3rd"),'Class 3rd'!AY22,IF(AND($E$3="4th"),'Class 4th'!AY22,"")))</f>
        <v>18</v>
      </c>
      <c r="DB23" s="51">
        <f t="shared" si="56"/>
        <v>65</v>
      </c>
      <c r="DC23" s="48">
        <f t="shared" si="57"/>
        <v>89</v>
      </c>
      <c r="DD23" s="99">
        <f>IF(OR($B23=0,$B23=""),"",IF(AND($E$3="3rd"),'Class 3rd'!AZ22,IF(AND($E$3="4th"),'Class 4th'!AZ22,"")))</f>
        <v>46</v>
      </c>
      <c r="DE23" s="99">
        <f>IF(OR($B23=0,$B23=""),"",IF(AND($E$3="3rd"),'Class 3rd'!BA22,IF(AND($E$3="4th"),'Class 4th'!BA22,"")))</f>
        <v>38</v>
      </c>
      <c r="DF23" s="52">
        <f t="shared" si="58"/>
        <v>84</v>
      </c>
      <c r="DG23" s="48">
        <f t="shared" si="59"/>
        <v>173</v>
      </c>
      <c r="DH23" s="83">
        <f t="shared" si="60"/>
        <v>0</v>
      </c>
      <c r="DI23" s="83">
        <f t="shared" si="61"/>
        <v>200</v>
      </c>
      <c r="DJ23" s="392" t="str">
        <f t="shared" si="62"/>
        <v>P</v>
      </c>
      <c r="DK23" s="86" t="str">
        <f t="shared" si="63"/>
        <v>A</v>
      </c>
      <c r="DL23" s="454">
        <f>IF(OR($B23=0,$B23=""),"",IF(AND($E$3="3rd"),'Class 3rd'!BB22,IF(AND($E$3="4th"),'Class 4th'!BB22,"")))</f>
        <v>17</v>
      </c>
      <c r="DM23" s="454">
        <f>IF(OR($B23=0,$B23=""),"",IF(AND($E$3="3rd"),'Class 3rd'!BC22,IF(AND($E$3="4th"),'Class 4th'!BC22,"")))</f>
        <v>16</v>
      </c>
      <c r="DN23" s="454">
        <f>IF(OR($B23=0,$B23=""),"",IF(AND($E$3="3rd"),'Class 3rd'!BD22,IF(AND($E$3="4th"),'Class 4th'!BD22,"")))</f>
        <v>16</v>
      </c>
      <c r="DO23" s="454">
        <f>IF(OR($B23=0,$B23=""),"",IF(AND($E$3="3rd"),'Class 3rd'!BE22,IF(AND($E$3="4th"),'Class 4th'!BE22,"")))</f>
        <v>14</v>
      </c>
      <c r="DP23" s="454">
        <f>IF(OR($B23=0,$B23=""),"",IF(AND($E$3="3rd"),'Class 3rd'!BF22,IF(AND($E$3="4th"),'Class 4th'!BF22,"")))</f>
        <v>17</v>
      </c>
      <c r="DQ23" s="455">
        <f t="shared" si="64"/>
        <v>80</v>
      </c>
      <c r="DR23" s="100">
        <f t="shared" si="65"/>
        <v>0</v>
      </c>
      <c r="DS23" s="100">
        <f t="shared" si="66"/>
        <v>100</v>
      </c>
      <c r="DT23" s="100" t="str">
        <f t="shared" si="67"/>
        <v>P</v>
      </c>
      <c r="DU23" s="86" t="str">
        <f t="shared" si="68"/>
        <v>A</v>
      </c>
      <c r="DV23" s="454">
        <f>IF(OR($B23=0,$B23=""),"",IF(AND($E$3="3rd"),'Class 3rd'!BG22,IF(AND($E$3="4th"),'Class 4th'!BG22,"")))</f>
        <v>15</v>
      </c>
      <c r="DW23" s="454">
        <f>IF(OR($B23=0,$B23=""),"",IF(AND($E$3="3rd"),'Class 3rd'!BH22,IF(AND($E$3="4th"),'Class 4th'!BH22,"")))</f>
        <v>20</v>
      </c>
      <c r="DX23" s="454">
        <f>IF(OR($B23=0,$B23=""),"",IF(AND($E$3="3rd"),'Class 3rd'!BI22,IF(AND($E$3="4th"),'Class 4th'!BI22,"")))</f>
        <v>15</v>
      </c>
      <c r="DY23" s="454">
        <f>IF(OR($B23=0,$B23=""),"",IF(AND($E$3="3rd"),'Class 3rd'!BJ22,IF(AND($E$3="4th"),'Class 4th'!BJ22,"")))</f>
        <v>14</v>
      </c>
      <c r="DZ23" s="454">
        <f>IF(OR($B23=0,$B23=""),"",IF(AND($E$3="3rd"),'Class 3rd'!BK22,IF(AND($E$3="4th"),'Class 4th'!BK22,"")))</f>
        <v>16</v>
      </c>
      <c r="EA23" s="455">
        <f t="shared" si="69"/>
        <v>80</v>
      </c>
      <c r="EB23" s="100">
        <f t="shared" si="70"/>
        <v>0</v>
      </c>
      <c r="EC23" s="100">
        <f t="shared" si="71"/>
        <v>100</v>
      </c>
      <c r="ED23" s="100" t="str">
        <f t="shared" si="72"/>
        <v>P</v>
      </c>
      <c r="EE23" s="86" t="str">
        <f t="shared" si="73"/>
        <v>A</v>
      </c>
      <c r="EF23" s="454">
        <f>IF(OR($B23=0,$B23=""),"",IF(AND($E$3="3rd"),'Class 3rd'!BL22,IF(AND($E$3="4th"),'Class 4th'!BL22,"")))</f>
        <v>20</v>
      </c>
      <c r="EG23" s="454">
        <f>IF(OR($B23=0,$B23=""),"",IF(AND($E$3="3rd"),'Class 3rd'!BM22,IF(AND($E$3="4th"),'Class 4th'!BM22,"")))</f>
        <v>19</v>
      </c>
      <c r="EH23" s="454">
        <f>IF(OR($B23=0,$B23=""),"",IF(AND($E$3="3rd"),'Class 3rd'!BN22,IF(AND($E$3="4th"),'Class 4th'!BN22,"")))</f>
        <v>15</v>
      </c>
      <c r="EI23" s="454">
        <f>IF(OR($B23=0,$B23=""),"",IF(AND($E$3="3rd"),'Class 3rd'!BO22,IF(AND($E$3="4th"),'Class 4th'!BO22,"")))</f>
        <v>10</v>
      </c>
      <c r="EJ23" s="454">
        <f>IF(OR($B23=0,$B23=""),"",IF(AND($E$3="3rd"),'Class 3rd'!BP22,IF(AND($E$3="4th"),'Class 4th'!BP22,"")))</f>
        <v>15</v>
      </c>
      <c r="EK23" s="455">
        <f t="shared" si="74"/>
        <v>79</v>
      </c>
      <c r="EL23" s="100">
        <f t="shared" si="75"/>
        <v>0</v>
      </c>
      <c r="EM23" s="100">
        <f t="shared" si="76"/>
        <v>100</v>
      </c>
      <c r="EN23" s="100" t="str">
        <f t="shared" si="77"/>
        <v>P</v>
      </c>
      <c r="EO23" s="86" t="str">
        <f t="shared" si="78"/>
        <v>A</v>
      </c>
      <c r="EP23" s="60">
        <f t="shared" si="79"/>
        <v>613</v>
      </c>
      <c r="EQ23" s="324">
        <f t="shared" si="80"/>
        <v>87.571428571428569</v>
      </c>
      <c r="ER23" s="63" t="str">
        <f t="shared" si="81"/>
        <v>I</v>
      </c>
      <c r="ES23" s="64">
        <f t="shared" si="1"/>
        <v>10.999999999999996</v>
      </c>
      <c r="ET23" s="326" t="str">
        <f>IFERROR(IF(B23="NSO","NSO",IF(OR(D23="",G23="",F23="",B23="",EP23=0),"",IF('Master sheet'!$D$14="Hindi","कक्षोंन्नति","Promoted"))),"")</f>
        <v>कक्षोंन्नति</v>
      </c>
      <c r="EU23" s="39">
        <f>IF(OR($B23=0,$B23=""),"",IF(AND($E$3="3rd"),'Class 3rd'!BQ22,IF(AND($E$3="4th"),'Class 4th'!BQ22,"")))</f>
        <v>340</v>
      </c>
      <c r="EV23" s="39">
        <f>IF(OR($B23=0,$B23=""),"",IF(AND($E$3="3rd"),'Class 3rd'!BR22,IF(AND($E$3="4th"),'Class 4th'!BR22,"")))</f>
        <v>310</v>
      </c>
      <c r="EW23" s="203" t="str">
        <f t="shared" si="82"/>
        <v>A</v>
      </c>
      <c r="EX23" s="40"/>
      <c r="FE23" s="41">
        <f>IF(AND($E$3="3rd"),'Class 3rd'!I22,IF(AND($E$3="4th"),'Class 4th'!I22,""))</f>
        <v>316</v>
      </c>
    </row>
    <row r="24" spans="1:161" ht="18.95" customHeight="1">
      <c r="A24" s="53">
        <v>17</v>
      </c>
      <c r="B24" s="244">
        <f>IF(OR(FE24=0,FE24=""),"",IF(AND($E$3="3rd"),'Class 3rd'!I23,IF(AND($E$3="4th"),'Class 4th'!I23,"")))</f>
        <v>317</v>
      </c>
      <c r="C24" s="54">
        <f>IF(OR($B24=0,$B24=""),"",IF(AND($E$3="3rd"),'Class 3rd'!B23,IF(AND($E$3="4th"),'Class 4th'!B23,"")))</f>
        <v>3</v>
      </c>
      <c r="D24" s="54" t="str">
        <f>IF(OR($B24=0,$B24=""),"",IF(AND($E$3="3rd"),'Class 3rd'!C23,IF(AND($E$3="4th"),'Class 4th'!C23,"")))</f>
        <v>A</v>
      </c>
      <c r="E24" s="330" t="str">
        <f>IF(OR($B24=0,$B24=""),"",IF(AND($E$3="3rd"),'Class 3rd'!E23,IF(AND($E$3="4th"),'Class 4th'!E23,"")))</f>
        <v>14-02-2016</v>
      </c>
      <c r="F24" s="243">
        <f>IF(OR($B24=0,$B24=""),"",IF(AND($E$3="3rd"),'Class 3rd'!D23,IF(AND($E$3="4th"),'Class 4th'!D23,"")))</f>
        <v>924</v>
      </c>
      <c r="G24" s="335" t="str">
        <f>IF(OR($B24=0,$B24=""),"",IF(AND($E$3="3rd"),'Class 3rd'!F23,IF(AND($E$3="4th"),'Class 4th'!F23,"")))</f>
        <v>LUCKY PRAJAPATI</v>
      </c>
      <c r="H24" s="335" t="str">
        <f>IF(OR($B24=0,$B24=""),"",IF(AND($E$3="3rd"),'Class 3rd'!G23,IF(AND($E$3="4th"),'Class 4th'!G23,"")))</f>
        <v>NAR SINGH</v>
      </c>
      <c r="I24" s="335" t="str">
        <f>IF(OR($B24=0,$B24=""),"",IF(AND($E$3="3rd"),'Class 3rd'!H23,IF(AND($E$3="4th"),'Class 4th'!H23,"")))</f>
        <v>BHAWNA</v>
      </c>
      <c r="J24" s="217" t="str">
        <f>IF(OR($B24=0,$B24=""),"",IF(AND($E$3="3rd"),'Class 3rd'!J23,IF(AND($E$3="4th"),'Class 4th'!J23,"")))</f>
        <v>M</v>
      </c>
      <c r="K24" s="217" t="str">
        <f>IF(OR($B24=0,$B24=""),"",IF(AND($E$3="3rd"),'Class 3rd'!K23,IF(AND($E$3="4th"),'Class 4th'!K23,"")))</f>
        <v>OBC</v>
      </c>
      <c r="L24" s="99">
        <f>IF(OR($B24=0,$B24=""),"",IF(AND($E$3="3rd"),'Class 3rd'!L23,IF(AND($E$3="4th"),'Class 4th'!L23,"")))</f>
        <v>9</v>
      </c>
      <c r="M24" s="99">
        <f>IF(OR($B24=0,$B24=""),"",IF(AND($E$3="3rd"),'Class 3rd'!M23,IF(AND($E$3="4th"),'Class 4th'!M23,"")))</f>
        <v>8</v>
      </c>
      <c r="N24" s="99">
        <f>IF(OR($B24=0,$B24=""),"",IF(AND($E$3="3rd"),'Class 3rd'!N23,IF(AND($E$3="4th"),'Class 4th'!N23,"")))</f>
        <v>10</v>
      </c>
      <c r="O24" s="48">
        <f t="shared" si="2"/>
        <v>27</v>
      </c>
      <c r="P24" s="99">
        <f>IF(OR($B24=0,$B24=""),"",IF(AND($E$3="3rd"),'Class 3rd'!O23,IF(AND($E$3="4th"),'Class 4th'!O23,"")))</f>
        <v>48</v>
      </c>
      <c r="Q24" s="99">
        <f>IF(OR($B24=0,$B24=""),"",IF(AND($E$3="3rd"),'Class 3rd'!P23,IF(AND($E$3="4th"),'Class 4th'!P23,"")))</f>
        <v>19</v>
      </c>
      <c r="R24" s="51">
        <f t="shared" si="3"/>
        <v>67</v>
      </c>
      <c r="S24" s="48">
        <f t="shared" si="4"/>
        <v>94</v>
      </c>
      <c r="T24" s="99">
        <f>IF(OR($B24=0,$B24=""),"",IF(AND($E$3="3rd"),'Class 3rd'!Q23,IF(AND($E$3="4th"),'Class 4th'!Q23,"")))</f>
        <v>48</v>
      </c>
      <c r="U24" s="99">
        <f>IF(OR($B24=0,$B24=""),"",IF(AND($E$3="3rd"),'Class 3rd'!R23,IF(AND($E$3="4th"),'Class 4th'!R23,"")))</f>
        <v>37</v>
      </c>
      <c r="V24" s="52">
        <f t="shared" si="5"/>
        <v>85</v>
      </c>
      <c r="W24" s="48">
        <f t="shared" si="6"/>
        <v>179</v>
      </c>
      <c r="X24" s="83">
        <f t="shared" si="7"/>
        <v>0</v>
      </c>
      <c r="Y24" s="83">
        <f t="shared" si="8"/>
        <v>200</v>
      </c>
      <c r="Z24" s="83" t="str">
        <f t="shared" si="9"/>
        <v/>
      </c>
      <c r="AA24" s="83" t="str">
        <f t="shared" si="10"/>
        <v>P</v>
      </c>
      <c r="AB24" s="419" t="str">
        <f t="shared" si="11"/>
        <v>I</v>
      </c>
      <c r="AC24" s="87" t="str">
        <f t="shared" si="12"/>
        <v>A</v>
      </c>
      <c r="AD24" s="99">
        <f>IF(OR($B24=0,$B24=""),"",IF(AND($E$3="3rd"),'Class 3rd'!S23,IF(AND($E$3="4th"),'Class 4th'!S23,"")))</f>
        <v>5</v>
      </c>
      <c r="AE24" s="99">
        <f>IF(OR($B24=0,$B24=""),"",IF(AND($E$3="3rd"),'Class 3rd'!T23,IF(AND($E$3="4th"),'Class 4th'!T23,"")))</f>
        <v>4</v>
      </c>
      <c r="AF24" s="99">
        <f>IF(OR($B24=0,$B24=""),"",IF(AND($E$3="3rd"),'Class 3rd'!U23,IF(AND($E$3="4th"),'Class 4th'!U23,"")))</f>
        <v>5</v>
      </c>
      <c r="AG24" s="48">
        <f t="shared" si="13"/>
        <v>14</v>
      </c>
      <c r="AH24" s="99">
        <f>IF(OR($B24=0,$B24=""),"",IF(AND($E$3="3rd"),'Class 3rd'!V23,IF(AND($E$3="4th"),'Class 4th'!V23,"")))</f>
        <v>21</v>
      </c>
      <c r="AI24" s="99">
        <f>IF(OR($B24=0,$B24=""),"",IF(AND($E$3="3rd"),'Class 3rd'!W23,IF(AND($E$3="4th"),'Class 4th'!W23,"")))</f>
        <v>9</v>
      </c>
      <c r="AJ24" s="51">
        <f t="shared" si="14"/>
        <v>30</v>
      </c>
      <c r="AK24" s="48">
        <f t="shared" si="15"/>
        <v>44</v>
      </c>
      <c r="AL24" s="99">
        <f>IF(OR($B24=0,$B24=""),"",IF(AND($E$3="3rd"),'Class 3rd'!X23,IF(AND($E$3="4th"),'Class 4th'!X23,"")))</f>
        <v>24</v>
      </c>
      <c r="AM24" s="99">
        <f>IF(OR($B24=0,$B24=""),"",IF(AND($E$3="3rd"),'Class 3rd'!Y23,IF(AND($E$3="4th"),'Class 4th'!Y23,"")))</f>
        <v>14</v>
      </c>
      <c r="AN24" s="52">
        <f t="shared" si="16"/>
        <v>38</v>
      </c>
      <c r="AO24" s="48">
        <f t="shared" si="17"/>
        <v>82</v>
      </c>
      <c r="AP24" s="83">
        <f t="shared" si="18"/>
        <v>0</v>
      </c>
      <c r="AQ24" s="83">
        <f t="shared" si="19"/>
        <v>100</v>
      </c>
      <c r="AR24" s="83" t="str">
        <f t="shared" si="20"/>
        <v/>
      </c>
      <c r="AS24" s="83" t="str">
        <f t="shared" si="21"/>
        <v>P</v>
      </c>
      <c r="AT24" s="419" t="str">
        <f t="shared" si="22"/>
        <v>I</v>
      </c>
      <c r="AU24" s="87" t="str">
        <f t="shared" si="23"/>
        <v>B</v>
      </c>
      <c r="AV24" s="99">
        <f>IF(OR($B24=0,$B24=""),"",IF(AND($E$3="3rd"),'Class 3rd'!Z23,IF(AND($E$3="4th"),'Class 4th'!Z23,"")))</f>
        <v>10</v>
      </c>
      <c r="AW24" s="99">
        <f>IF(OR($B24=0,$B24=""),"",IF(AND($E$3="3rd"),'Class 3rd'!AA23,IF(AND($E$3="4th"),'Class 4th'!AA23,"")))</f>
        <v>9</v>
      </c>
      <c r="AX24" s="99">
        <f>IF(OR($B24=0,$B24=""),"",IF(AND($E$3="3rd"),'Class 3rd'!AB23,IF(AND($E$3="4th"),'Class 4th'!AB23,"")))</f>
        <v>8</v>
      </c>
      <c r="AY24" s="48">
        <f t="shared" si="24"/>
        <v>27</v>
      </c>
      <c r="AZ24" s="99">
        <f>IF(OR($B24=0,$B24=""),"",IF(AND($E$3="3rd"),'Class 3rd'!AC23,IF(AND($E$3="4th"),'Class 4th'!AC23,"")))</f>
        <v>29</v>
      </c>
      <c r="BA24" s="99">
        <f>IF(OR($B24=0,$B24=""),"",IF(AND($E$3="3rd"),'Class 3rd'!AD23,IF(AND($E$3="4th"),'Class 4th'!AD23,"")))</f>
        <v>14</v>
      </c>
      <c r="BB24" s="51">
        <f t="shared" si="25"/>
        <v>43</v>
      </c>
      <c r="BC24" s="48">
        <f t="shared" si="26"/>
        <v>70</v>
      </c>
      <c r="BD24" s="99">
        <f>IF(OR($B24=0,$B24=""),"",IF(AND($E$3="3rd"),'Class 3rd'!AE23,IF(AND($E$3="4th"),'Class 4th'!AE23,"")))</f>
        <v>59</v>
      </c>
      <c r="BE24" s="99">
        <f>IF(OR($B24=0,$B24=""),"",IF(AND($E$3="3rd"),'Class 3rd'!AF23,IF(AND($E$3="4th"),'Class 4th'!AF23,"")))</f>
        <v>37</v>
      </c>
      <c r="BF24" s="52">
        <f t="shared" si="27"/>
        <v>96</v>
      </c>
      <c r="BG24" s="48">
        <f t="shared" si="28"/>
        <v>166</v>
      </c>
      <c r="BH24" s="83">
        <f t="shared" si="29"/>
        <v>0</v>
      </c>
      <c r="BI24" s="83">
        <f t="shared" si="30"/>
        <v>200</v>
      </c>
      <c r="BJ24" s="83" t="str">
        <f t="shared" si="31"/>
        <v/>
      </c>
      <c r="BK24" s="83" t="str">
        <f t="shared" si="32"/>
        <v>P</v>
      </c>
      <c r="BL24" s="419" t="str">
        <f t="shared" si="33"/>
        <v>I</v>
      </c>
      <c r="BM24" s="87" t="str">
        <f t="shared" si="34"/>
        <v>B</v>
      </c>
      <c r="BN24" s="99">
        <f>IF(OR($B24=0,$B24=""),"",IF(AND($E$3="3rd"),'Class 3rd'!AG23,IF(AND($E$3="4th"),'Class 4th'!AG23,"")))</f>
        <v>10</v>
      </c>
      <c r="BO24" s="99">
        <f>IF(OR($B24=0,$B24=""),"",IF(AND($E$3="3rd"),'Class 3rd'!AH23,IF(AND($E$3="4th"),'Class 4th'!AH23,"")))</f>
        <v>10</v>
      </c>
      <c r="BP24" s="99">
        <f>IF(OR($B24=0,$B24=""),"",IF(AND($E$3="3rd"),'Class 3rd'!AI23,IF(AND($E$3="4th"),'Class 4th'!AI23,"")))</f>
        <v>9</v>
      </c>
      <c r="BQ24" s="48">
        <f t="shared" si="35"/>
        <v>29</v>
      </c>
      <c r="BR24" s="99">
        <f>IF(OR($B24=0,$B24=""),"",IF(AND($E$3="3rd"),'Class 3rd'!AJ23,IF(AND($E$3="4th"),'Class 4th'!AJ23,"")))</f>
        <v>47</v>
      </c>
      <c r="BS24" s="99">
        <f>IF(OR($B24=0,$B24=""),"",IF(AND($E$3="3rd"),'Class 3rd'!AK23,IF(AND($E$3="4th"),'Class 4th'!AK23,"")))</f>
        <v>18</v>
      </c>
      <c r="BT24" s="51">
        <f t="shared" si="36"/>
        <v>65</v>
      </c>
      <c r="BU24" s="48">
        <f t="shared" si="37"/>
        <v>94</v>
      </c>
      <c r="BV24" s="99">
        <f>IF(OR($B24=0,$B24=""),"",IF(AND($E$3="3rd"),'Class 3rd'!AL23,IF(AND($E$3="4th"),'Class 4th'!AL23,"")))</f>
        <v>59</v>
      </c>
      <c r="BW24" s="99">
        <f>IF(OR($B24=0,$B24=""),"",IF(AND($E$3="3rd"),'Class 3rd'!AM23,IF(AND($E$3="4th"),'Class 4th'!AM23,"")))</f>
        <v>37</v>
      </c>
      <c r="BX24" s="52">
        <f t="shared" si="38"/>
        <v>96</v>
      </c>
      <c r="BY24" s="48">
        <f t="shared" si="39"/>
        <v>190</v>
      </c>
      <c r="BZ24" s="83">
        <f t="shared" si="40"/>
        <v>0</v>
      </c>
      <c r="CA24" s="83">
        <f t="shared" si="41"/>
        <v>200</v>
      </c>
      <c r="CB24" s="83" t="str">
        <f t="shared" si="42"/>
        <v/>
      </c>
      <c r="CC24" s="83" t="str">
        <f t="shared" si="43"/>
        <v>P</v>
      </c>
      <c r="CD24" s="419" t="str">
        <f t="shared" si="44"/>
        <v>I</v>
      </c>
      <c r="CE24" s="87" t="str">
        <f t="shared" si="45"/>
        <v>A</v>
      </c>
      <c r="CF24" s="99">
        <f>IF(OR($B24=0,$B24=""),"",IF(AND($E$3="3rd"),'Class 3rd'!AN23,IF(AND($E$3="4th"),'Class 4th'!AN23,"")))</f>
        <v>9</v>
      </c>
      <c r="CG24" s="99">
        <f>IF(OR($B24=0,$B24=""),"",IF(AND($E$3="3rd"),'Class 3rd'!AO23,IF(AND($E$3="4th"),'Class 4th'!AO23,"")))</f>
        <v>8</v>
      </c>
      <c r="CH24" s="99">
        <f>IF(OR($B24=0,$B24=""),"",IF(AND($E$3="3rd"),'Class 3rd'!AP23,IF(AND($E$3="4th"),'Class 4th'!AP23,"")))</f>
        <v>10</v>
      </c>
      <c r="CI24" s="48">
        <f t="shared" si="46"/>
        <v>27</v>
      </c>
      <c r="CJ24" s="99">
        <f>IF(OR($B24=0,$B24=""),"",IF(AND($E$3="3rd"),'Class 3rd'!AQ23,IF(AND($E$3="4th"),'Class 4th'!AQ23,"")))</f>
        <v>20</v>
      </c>
      <c r="CK24" s="99">
        <f>IF(OR($B24=0,$B24=""),"",IF(AND($E$3="3rd"),'Class 3rd'!AR23,IF(AND($E$3="4th"),'Class 4th'!AR23,"")))</f>
        <v>45</v>
      </c>
      <c r="CL24" s="51">
        <f t="shared" si="47"/>
        <v>65</v>
      </c>
      <c r="CM24" s="48">
        <f t="shared" si="48"/>
        <v>92</v>
      </c>
      <c r="CN24" s="99">
        <f>IF(OR($B24=0,$B24=""),"",IF(AND($E$3="3rd"),'Class 3rd'!AS23,IF(AND($E$3="4th"),'Class 4th'!AS23,"")))</f>
        <v>38</v>
      </c>
      <c r="CO24" s="99">
        <f>IF(OR($B24=0,$B24=""),"",IF(AND($E$3="3rd"),'Class 3rd'!AT23,IF(AND($E$3="4th"),'Class 4th'!AT23,"")))</f>
        <v>48</v>
      </c>
      <c r="CP24" s="52">
        <f t="shared" si="49"/>
        <v>86</v>
      </c>
      <c r="CQ24" s="48">
        <f t="shared" si="50"/>
        <v>178</v>
      </c>
      <c r="CR24" s="83">
        <f t="shared" si="51"/>
        <v>0</v>
      </c>
      <c r="CS24" s="83">
        <f t="shared" si="52"/>
        <v>200</v>
      </c>
      <c r="CT24" s="392" t="str">
        <f t="shared" si="53"/>
        <v>P</v>
      </c>
      <c r="CU24" s="86" t="str">
        <f t="shared" si="54"/>
        <v>A</v>
      </c>
      <c r="CV24" s="99">
        <f>IF(OR($B24=0,$B24=""),"",IF(AND($E$3="3rd"),'Class 3rd'!AU23,IF(AND($E$3="4th"),'Class 4th'!AU23,"")))</f>
        <v>8</v>
      </c>
      <c r="CW24" s="99">
        <f>IF(OR($B24=0,$B24=""),"",IF(AND($E$3="3rd"),'Class 3rd'!AV23,IF(AND($E$3="4th"),'Class 4th'!AV23,"")))</f>
        <v>7</v>
      </c>
      <c r="CX24" s="99">
        <f>IF(OR($B24=0,$B24=""),"",IF(AND($E$3="3rd"),'Class 3rd'!AW23,IF(AND($E$3="4th"),'Class 4th'!AW23,"")))</f>
        <v>9</v>
      </c>
      <c r="CY24" s="48">
        <f t="shared" si="55"/>
        <v>24</v>
      </c>
      <c r="CZ24" s="99">
        <f>IF(OR($B24=0,$B24=""),"",IF(AND($E$3="3rd"),'Class 3rd'!AX23,IF(AND($E$3="4th"),'Class 4th'!AX23,"")))</f>
        <v>48</v>
      </c>
      <c r="DA24" s="99">
        <f>IF(OR($B24=0,$B24=""),"",IF(AND($E$3="3rd"),'Class 3rd'!AY23,IF(AND($E$3="4th"),'Class 4th'!AY23,"")))</f>
        <v>18</v>
      </c>
      <c r="DB24" s="51">
        <f t="shared" si="56"/>
        <v>66</v>
      </c>
      <c r="DC24" s="48">
        <f t="shared" si="57"/>
        <v>90</v>
      </c>
      <c r="DD24" s="99">
        <f>IF(OR($B24=0,$B24=""),"",IF(AND($E$3="3rd"),'Class 3rd'!AZ23,IF(AND($E$3="4th"),'Class 4th'!AZ23,"")))</f>
        <v>47</v>
      </c>
      <c r="DE24" s="99">
        <f>IF(OR($B24=0,$B24=""),"",IF(AND($E$3="3rd"),'Class 3rd'!BA23,IF(AND($E$3="4th"),'Class 4th'!BA23,"")))</f>
        <v>37</v>
      </c>
      <c r="DF24" s="52">
        <f t="shared" si="58"/>
        <v>84</v>
      </c>
      <c r="DG24" s="48">
        <f t="shared" si="59"/>
        <v>174</v>
      </c>
      <c r="DH24" s="83">
        <f t="shared" si="60"/>
        <v>0</v>
      </c>
      <c r="DI24" s="83">
        <f t="shared" si="61"/>
        <v>200</v>
      </c>
      <c r="DJ24" s="392" t="str">
        <f t="shared" si="62"/>
        <v>P</v>
      </c>
      <c r="DK24" s="86" t="str">
        <f t="shared" si="63"/>
        <v>A</v>
      </c>
      <c r="DL24" s="454">
        <f>IF(OR($B24=0,$B24=""),"",IF(AND($E$3="3rd"),'Class 3rd'!BB23,IF(AND($E$3="4th"),'Class 4th'!BB23,"")))</f>
        <v>18</v>
      </c>
      <c r="DM24" s="454">
        <f>IF(OR($B24=0,$B24=""),"",IF(AND($E$3="3rd"),'Class 3rd'!BC23,IF(AND($E$3="4th"),'Class 4th'!BC23,"")))</f>
        <v>14</v>
      </c>
      <c r="DN24" s="454">
        <f>IF(OR($B24=0,$B24=""),"",IF(AND($E$3="3rd"),'Class 3rd'!BD23,IF(AND($E$3="4th"),'Class 4th'!BD23,"")))</f>
        <v>16</v>
      </c>
      <c r="DO24" s="454">
        <f>IF(OR($B24=0,$B24=""),"",IF(AND($E$3="3rd"),'Class 3rd'!BE23,IF(AND($E$3="4th"),'Class 4th'!BE23,"")))</f>
        <v>14</v>
      </c>
      <c r="DP24" s="454">
        <f>IF(OR($B24=0,$B24=""),"",IF(AND($E$3="3rd"),'Class 3rd'!BF23,IF(AND($E$3="4th"),'Class 4th'!BF23,"")))</f>
        <v>17</v>
      </c>
      <c r="DQ24" s="455">
        <f t="shared" si="64"/>
        <v>79</v>
      </c>
      <c r="DR24" s="100">
        <f t="shared" si="65"/>
        <v>0</v>
      </c>
      <c r="DS24" s="100">
        <f t="shared" si="66"/>
        <v>100</v>
      </c>
      <c r="DT24" s="100" t="str">
        <f t="shared" si="67"/>
        <v>P</v>
      </c>
      <c r="DU24" s="86" t="str">
        <f t="shared" si="68"/>
        <v>A</v>
      </c>
      <c r="DV24" s="454">
        <f>IF(OR($B24=0,$B24=""),"",IF(AND($E$3="3rd"),'Class 3rd'!BG23,IF(AND($E$3="4th"),'Class 4th'!BG23,"")))</f>
        <v>15</v>
      </c>
      <c r="DW24" s="454">
        <f>IF(OR($B24=0,$B24=""),"",IF(AND($E$3="3rd"),'Class 3rd'!BH23,IF(AND($E$3="4th"),'Class 4th'!BH23,"")))</f>
        <v>20</v>
      </c>
      <c r="DX24" s="454">
        <f>IF(OR($B24=0,$B24=""),"",IF(AND($E$3="3rd"),'Class 3rd'!BI23,IF(AND($E$3="4th"),'Class 4th'!BI23,"")))</f>
        <v>15</v>
      </c>
      <c r="DY24" s="454">
        <f>IF(OR($B24=0,$B24=""),"",IF(AND($E$3="3rd"),'Class 3rd'!BJ23,IF(AND($E$3="4th"),'Class 4th'!BJ23,"")))</f>
        <v>14</v>
      </c>
      <c r="DZ24" s="454">
        <f>IF(OR($B24=0,$B24=""),"",IF(AND($E$3="3rd"),'Class 3rd'!BK23,IF(AND($E$3="4th"),'Class 4th'!BK23,"")))</f>
        <v>14</v>
      </c>
      <c r="EA24" s="455">
        <f t="shared" si="69"/>
        <v>78</v>
      </c>
      <c r="EB24" s="100">
        <f t="shared" si="70"/>
        <v>0</v>
      </c>
      <c r="EC24" s="100">
        <f t="shared" si="71"/>
        <v>100</v>
      </c>
      <c r="ED24" s="100" t="str">
        <f t="shared" si="72"/>
        <v>P</v>
      </c>
      <c r="EE24" s="86" t="str">
        <f t="shared" si="73"/>
        <v>A</v>
      </c>
      <c r="EF24" s="454">
        <f>IF(OR($B24=0,$B24=""),"",IF(AND($E$3="3rd"),'Class 3rd'!BL23,IF(AND($E$3="4th"),'Class 4th'!BL23,"")))</f>
        <v>20</v>
      </c>
      <c r="EG24" s="454">
        <f>IF(OR($B24=0,$B24=""),"",IF(AND($E$3="3rd"),'Class 3rd'!BM23,IF(AND($E$3="4th"),'Class 4th'!BM23,"")))</f>
        <v>19</v>
      </c>
      <c r="EH24" s="454">
        <f>IF(OR($B24=0,$B24=""),"",IF(AND($E$3="3rd"),'Class 3rd'!BN23,IF(AND($E$3="4th"),'Class 4th'!BN23,"")))</f>
        <v>16</v>
      </c>
      <c r="EI24" s="454">
        <f>IF(OR($B24=0,$B24=""),"",IF(AND($E$3="3rd"),'Class 3rd'!BO23,IF(AND($E$3="4th"),'Class 4th'!BO23,"")))</f>
        <v>10</v>
      </c>
      <c r="EJ24" s="454">
        <f>IF(OR($B24=0,$B24=""),"",IF(AND($E$3="3rd"),'Class 3rd'!BP23,IF(AND($E$3="4th"),'Class 4th'!BP23,"")))</f>
        <v>15</v>
      </c>
      <c r="EK24" s="455">
        <f t="shared" si="74"/>
        <v>80</v>
      </c>
      <c r="EL24" s="100">
        <f t="shared" si="75"/>
        <v>0</v>
      </c>
      <c r="EM24" s="100">
        <f t="shared" si="76"/>
        <v>100</v>
      </c>
      <c r="EN24" s="100" t="str">
        <f t="shared" si="77"/>
        <v>P</v>
      </c>
      <c r="EO24" s="86" t="str">
        <f t="shared" si="78"/>
        <v>A</v>
      </c>
      <c r="EP24" s="60">
        <f t="shared" si="79"/>
        <v>617</v>
      </c>
      <c r="EQ24" s="324">
        <f t="shared" si="80"/>
        <v>88.142857142857139</v>
      </c>
      <c r="ER24" s="63" t="str">
        <f t="shared" si="81"/>
        <v>I</v>
      </c>
      <c r="ES24" s="64">
        <f t="shared" si="1"/>
        <v>9.9999999999999964</v>
      </c>
      <c r="ET24" s="326" t="str">
        <f>IFERROR(IF(B24="NSO","NSO",IF(OR(D24="",G24="",F24="",B24="",EP24=0),"",IF('Master sheet'!$D$14="Hindi","कक्षोंन्नति","Promoted"))),"")</f>
        <v>कक्षोंन्नति</v>
      </c>
      <c r="EU24" s="39">
        <f>IF(OR($B24=0,$B24=""),"",IF(AND($E$3="3rd"),'Class 3rd'!BQ23,IF(AND($E$3="4th"),'Class 4th'!BQ23,"")))</f>
        <v>340</v>
      </c>
      <c r="EV24" s="39">
        <f>IF(OR($B24=0,$B24=""),"",IF(AND($E$3="3rd"),'Class 3rd'!BR23,IF(AND($E$3="4th"),'Class 4th'!BR23,"")))</f>
        <v>310</v>
      </c>
      <c r="EW24" s="203" t="str">
        <f t="shared" si="82"/>
        <v>A</v>
      </c>
      <c r="EX24" s="40"/>
      <c r="FE24" s="41">
        <f>IF(AND($E$3="3rd"),'Class 3rd'!I23,IF(AND($E$3="4th"),'Class 4th'!I23,""))</f>
        <v>317</v>
      </c>
    </row>
    <row r="25" spans="1:161" ht="18.95" customHeight="1">
      <c r="A25" s="53">
        <v>18</v>
      </c>
      <c r="B25" s="244">
        <f>IF(OR(FE25=0,FE25=""),"",IF(AND($E$3="3rd"),'Class 3rd'!I24,IF(AND($E$3="4th"),'Class 4th'!I24,"")))</f>
        <v>318</v>
      </c>
      <c r="C25" s="54">
        <f>IF(OR($B25=0,$B25=""),"",IF(AND($E$3="3rd"),'Class 3rd'!B24,IF(AND($E$3="4th"),'Class 4th'!B24,"")))</f>
        <v>3</v>
      </c>
      <c r="D25" s="54" t="str">
        <f>IF(OR($B25=0,$B25=""),"",IF(AND($E$3="3rd"),'Class 3rd'!C24,IF(AND($E$3="4th"),'Class 4th'!C24,"")))</f>
        <v>A</v>
      </c>
      <c r="E25" s="330">
        <f>IF(OR($B25=0,$B25=""),"",IF(AND($E$3="3rd"),'Class 3rd'!E24,IF(AND($E$3="4th"),'Class 4th'!E24,"")))</f>
        <v>42008</v>
      </c>
      <c r="F25" s="243">
        <f>IF(OR($B25=0,$B25=""),"",IF(AND($E$3="3rd"),'Class 3rd'!D24,IF(AND($E$3="4th"),'Class 4th'!D24,"")))</f>
        <v>921</v>
      </c>
      <c r="G25" s="335" t="str">
        <f>IF(OR($B25=0,$B25=""),"",IF(AND($E$3="3rd"),'Class 3rd'!F24,IF(AND($E$3="4th"),'Class 4th'!F24,"")))</f>
        <v>MAHENDRA PARTAP SINGH CHUNDAWAT</v>
      </c>
      <c r="H25" s="335" t="str">
        <f>IF(OR($B25=0,$B25=""),"",IF(AND($E$3="3rd"),'Class 3rd'!G24,IF(AND($E$3="4th"),'Class 4th'!G24,"")))</f>
        <v>CHANDRA SINGH CHUNDAWAT</v>
      </c>
      <c r="I25" s="335" t="str">
        <f>IF(OR($B25=0,$B25=""),"",IF(AND($E$3="3rd"),'Class 3rd'!H24,IF(AND($E$3="4th"),'Class 4th'!H24,"")))</f>
        <v>RITU KANWAR</v>
      </c>
      <c r="J25" s="217" t="str">
        <f>IF(OR($B25=0,$B25=""),"",IF(AND($E$3="3rd"),'Class 3rd'!J24,IF(AND($E$3="4th"),'Class 4th'!J24,"")))</f>
        <v>M</v>
      </c>
      <c r="K25" s="217" t="str">
        <f>IF(OR($B25=0,$B25=""),"",IF(AND($E$3="3rd"),'Class 3rd'!K24,IF(AND($E$3="4th"),'Class 4th'!K24,"")))</f>
        <v>GEN</v>
      </c>
      <c r="L25" s="99">
        <f>IF(OR($B25=0,$B25=""),"",IF(AND($E$3="3rd"),'Class 3rd'!L24,IF(AND($E$3="4th"),'Class 4th'!L24,"")))</f>
        <v>9</v>
      </c>
      <c r="M25" s="99">
        <f>IF(OR($B25=0,$B25=""),"",IF(AND($E$3="3rd"),'Class 3rd'!M24,IF(AND($E$3="4th"),'Class 4th'!M24,"")))</f>
        <v>8</v>
      </c>
      <c r="N25" s="99">
        <f>IF(OR($B25=0,$B25=""),"",IF(AND($E$3="3rd"),'Class 3rd'!N24,IF(AND($E$3="4th"),'Class 4th'!N24,"")))</f>
        <v>10</v>
      </c>
      <c r="O25" s="48">
        <f t="shared" si="2"/>
        <v>27</v>
      </c>
      <c r="P25" s="99">
        <f>IF(OR($B25=0,$B25=""),"",IF(AND($E$3="3rd"),'Class 3rd'!O24,IF(AND($E$3="4th"),'Class 4th'!O24,"")))</f>
        <v>49</v>
      </c>
      <c r="Q25" s="99">
        <f>IF(OR($B25=0,$B25=""),"",IF(AND($E$3="3rd"),'Class 3rd'!P24,IF(AND($E$3="4th"),'Class 4th'!P24,"")))</f>
        <v>19</v>
      </c>
      <c r="R25" s="51">
        <f t="shared" si="3"/>
        <v>68</v>
      </c>
      <c r="S25" s="48">
        <f t="shared" si="4"/>
        <v>95</v>
      </c>
      <c r="T25" s="99">
        <f>IF(OR($B25=0,$B25=""),"",IF(AND($E$3="3rd"),'Class 3rd'!Q24,IF(AND($E$3="4th"),'Class 4th'!Q24,"")))</f>
        <v>49</v>
      </c>
      <c r="U25" s="99">
        <f>IF(OR($B25=0,$B25=""),"",IF(AND($E$3="3rd"),'Class 3rd'!R24,IF(AND($E$3="4th"),'Class 4th'!R24,"")))</f>
        <v>37</v>
      </c>
      <c r="V25" s="52">
        <f t="shared" si="5"/>
        <v>86</v>
      </c>
      <c r="W25" s="48">
        <f t="shared" si="6"/>
        <v>181</v>
      </c>
      <c r="X25" s="83">
        <f t="shared" si="7"/>
        <v>0</v>
      </c>
      <c r="Y25" s="83">
        <f t="shared" si="8"/>
        <v>200</v>
      </c>
      <c r="Z25" s="83" t="str">
        <f t="shared" si="9"/>
        <v/>
      </c>
      <c r="AA25" s="83" t="str">
        <f t="shared" si="10"/>
        <v>P</v>
      </c>
      <c r="AB25" s="419" t="str">
        <f t="shared" si="11"/>
        <v>I</v>
      </c>
      <c r="AC25" s="87" t="str">
        <f t="shared" si="12"/>
        <v>A</v>
      </c>
      <c r="AD25" s="99">
        <f>IF(OR($B25=0,$B25=""),"",IF(AND($E$3="3rd"),'Class 3rd'!S24,IF(AND($E$3="4th"),'Class 4th'!S24,"")))</f>
        <v>5</v>
      </c>
      <c r="AE25" s="99">
        <f>IF(OR($B25=0,$B25=""),"",IF(AND($E$3="3rd"),'Class 3rd'!T24,IF(AND($E$3="4th"),'Class 4th'!T24,"")))</f>
        <v>4</v>
      </c>
      <c r="AF25" s="99">
        <f>IF(OR($B25=0,$B25=""),"",IF(AND($E$3="3rd"),'Class 3rd'!U24,IF(AND($E$3="4th"),'Class 4th'!U24,"")))</f>
        <v>5</v>
      </c>
      <c r="AG25" s="48">
        <f t="shared" si="13"/>
        <v>14</v>
      </c>
      <c r="AH25" s="99">
        <f>IF(OR($B25=0,$B25=""),"",IF(AND($E$3="3rd"),'Class 3rd'!V24,IF(AND($E$3="4th"),'Class 4th'!V24,"")))</f>
        <v>23</v>
      </c>
      <c r="AI25" s="99">
        <f>IF(OR($B25=0,$B25=""),"",IF(AND($E$3="3rd"),'Class 3rd'!W24,IF(AND($E$3="4th"),'Class 4th'!W24,"")))</f>
        <v>9</v>
      </c>
      <c r="AJ25" s="51">
        <f t="shared" si="14"/>
        <v>32</v>
      </c>
      <c r="AK25" s="48">
        <f t="shared" si="15"/>
        <v>46</v>
      </c>
      <c r="AL25" s="99">
        <f>IF(OR($B25=0,$B25=""),"",IF(AND($E$3="3rd"),'Class 3rd'!X24,IF(AND($E$3="4th"),'Class 4th'!X24,"")))</f>
        <v>24</v>
      </c>
      <c r="AM25" s="99">
        <f>IF(OR($B25=0,$B25=""),"",IF(AND($E$3="3rd"),'Class 3rd'!Y24,IF(AND($E$3="4th"),'Class 4th'!Y24,"")))</f>
        <v>17</v>
      </c>
      <c r="AN25" s="52">
        <f t="shared" si="16"/>
        <v>41</v>
      </c>
      <c r="AO25" s="48">
        <f t="shared" si="17"/>
        <v>87</v>
      </c>
      <c r="AP25" s="83">
        <f t="shared" si="18"/>
        <v>0</v>
      </c>
      <c r="AQ25" s="83">
        <f t="shared" si="19"/>
        <v>100</v>
      </c>
      <c r="AR25" s="83" t="str">
        <f t="shared" si="20"/>
        <v/>
      </c>
      <c r="AS25" s="83" t="str">
        <f t="shared" si="21"/>
        <v>P</v>
      </c>
      <c r="AT25" s="419" t="str">
        <f t="shared" si="22"/>
        <v>I</v>
      </c>
      <c r="AU25" s="87" t="str">
        <f t="shared" si="23"/>
        <v>A</v>
      </c>
      <c r="AV25" s="99">
        <f>IF(OR($B25=0,$B25=""),"",IF(AND($E$3="3rd"),'Class 3rd'!Z24,IF(AND($E$3="4th"),'Class 4th'!Z24,"")))</f>
        <v>10</v>
      </c>
      <c r="AW25" s="99">
        <f>IF(OR($B25=0,$B25=""),"",IF(AND($E$3="3rd"),'Class 3rd'!AA24,IF(AND($E$3="4th"),'Class 4th'!AA24,"")))</f>
        <v>9</v>
      </c>
      <c r="AX25" s="99">
        <f>IF(OR($B25=0,$B25=""),"",IF(AND($E$3="3rd"),'Class 3rd'!AB24,IF(AND($E$3="4th"),'Class 4th'!AB24,"")))</f>
        <v>8</v>
      </c>
      <c r="AY25" s="48">
        <f t="shared" si="24"/>
        <v>27</v>
      </c>
      <c r="AZ25" s="99">
        <f>IF(OR($B25=0,$B25=""),"",IF(AND($E$3="3rd"),'Class 3rd'!AC24,IF(AND($E$3="4th"),'Class 4th'!AC24,"")))</f>
        <v>29</v>
      </c>
      <c r="BA25" s="99">
        <f>IF(OR($B25=0,$B25=""),"",IF(AND($E$3="3rd"),'Class 3rd'!AD24,IF(AND($E$3="4th"),'Class 4th'!AD24,"")))</f>
        <v>14</v>
      </c>
      <c r="BB25" s="51">
        <f t="shared" si="25"/>
        <v>43</v>
      </c>
      <c r="BC25" s="48">
        <f t="shared" si="26"/>
        <v>70</v>
      </c>
      <c r="BD25" s="99">
        <f>IF(OR($B25=0,$B25=""),"",IF(AND($E$3="3rd"),'Class 3rd'!AE24,IF(AND($E$3="4th"),'Class 4th'!AE24,"")))</f>
        <v>57</v>
      </c>
      <c r="BE25" s="99">
        <f>IF(OR($B25=0,$B25=""),"",IF(AND($E$3="3rd"),'Class 3rd'!AF24,IF(AND($E$3="4th"),'Class 4th'!AF24,"")))</f>
        <v>37</v>
      </c>
      <c r="BF25" s="52">
        <f t="shared" si="27"/>
        <v>94</v>
      </c>
      <c r="BG25" s="48">
        <f t="shared" si="28"/>
        <v>164</v>
      </c>
      <c r="BH25" s="83">
        <f t="shared" si="29"/>
        <v>0</v>
      </c>
      <c r="BI25" s="83">
        <f t="shared" si="30"/>
        <v>200</v>
      </c>
      <c r="BJ25" s="83" t="str">
        <f t="shared" si="31"/>
        <v/>
      </c>
      <c r="BK25" s="83" t="str">
        <f t="shared" si="32"/>
        <v>P</v>
      </c>
      <c r="BL25" s="419" t="str">
        <f t="shared" si="33"/>
        <v>I</v>
      </c>
      <c r="BM25" s="87" t="str">
        <f t="shared" si="34"/>
        <v>B</v>
      </c>
      <c r="BN25" s="99">
        <f>IF(OR($B25=0,$B25=""),"",IF(AND($E$3="3rd"),'Class 3rd'!AG24,IF(AND($E$3="4th"),'Class 4th'!AG24,"")))</f>
        <v>10</v>
      </c>
      <c r="BO25" s="99">
        <f>IF(OR($B25=0,$B25=""),"",IF(AND($E$3="3rd"),'Class 3rd'!AH24,IF(AND($E$3="4th"),'Class 4th'!AH24,"")))</f>
        <v>10</v>
      </c>
      <c r="BP25" s="99">
        <f>IF(OR($B25=0,$B25=""),"",IF(AND($E$3="3rd"),'Class 3rd'!AI24,IF(AND($E$3="4th"),'Class 4th'!AI24,"")))</f>
        <v>9</v>
      </c>
      <c r="BQ25" s="48">
        <f t="shared" si="35"/>
        <v>29</v>
      </c>
      <c r="BR25" s="99">
        <f>IF(OR($B25=0,$B25=""),"",IF(AND($E$3="3rd"),'Class 3rd'!AJ24,IF(AND($E$3="4th"),'Class 4th'!AJ24,"")))</f>
        <v>48</v>
      </c>
      <c r="BS25" s="99">
        <f>IF(OR($B25=0,$B25=""),"",IF(AND($E$3="3rd"),'Class 3rd'!AK24,IF(AND($E$3="4th"),'Class 4th'!AK24,"")))</f>
        <v>18</v>
      </c>
      <c r="BT25" s="51">
        <f t="shared" si="36"/>
        <v>66</v>
      </c>
      <c r="BU25" s="48">
        <f t="shared" si="37"/>
        <v>95</v>
      </c>
      <c r="BV25" s="99">
        <f>IF(OR($B25=0,$B25=""),"",IF(AND($E$3="3rd"),'Class 3rd'!AL24,IF(AND($E$3="4th"),'Class 4th'!AL24,"")))</f>
        <v>54</v>
      </c>
      <c r="BW25" s="99">
        <f>IF(OR($B25=0,$B25=""),"",IF(AND($E$3="3rd"),'Class 3rd'!AM24,IF(AND($E$3="4th"),'Class 4th'!AM24,"")))</f>
        <v>37</v>
      </c>
      <c r="BX25" s="52">
        <f t="shared" si="38"/>
        <v>91</v>
      </c>
      <c r="BY25" s="48">
        <f t="shared" si="39"/>
        <v>186</v>
      </c>
      <c r="BZ25" s="83">
        <f t="shared" si="40"/>
        <v>0</v>
      </c>
      <c r="CA25" s="83">
        <f t="shared" si="41"/>
        <v>200</v>
      </c>
      <c r="CB25" s="83" t="str">
        <f t="shared" si="42"/>
        <v/>
      </c>
      <c r="CC25" s="83" t="str">
        <f t="shared" si="43"/>
        <v>P</v>
      </c>
      <c r="CD25" s="419" t="str">
        <f t="shared" si="44"/>
        <v>I</v>
      </c>
      <c r="CE25" s="87" t="str">
        <f t="shared" si="45"/>
        <v>A</v>
      </c>
      <c r="CF25" s="99">
        <f>IF(OR($B25=0,$B25=""),"",IF(AND($E$3="3rd"),'Class 3rd'!AN24,IF(AND($E$3="4th"),'Class 4th'!AN24,"")))</f>
        <v>9</v>
      </c>
      <c r="CG25" s="99">
        <f>IF(OR($B25=0,$B25=""),"",IF(AND($E$3="3rd"),'Class 3rd'!AO24,IF(AND($E$3="4th"),'Class 4th'!AO24,"")))</f>
        <v>8</v>
      </c>
      <c r="CH25" s="99">
        <f>IF(OR($B25=0,$B25=""),"",IF(AND($E$3="3rd"),'Class 3rd'!AP24,IF(AND($E$3="4th"),'Class 4th'!AP24,"")))</f>
        <v>10</v>
      </c>
      <c r="CI25" s="48">
        <f t="shared" si="46"/>
        <v>27</v>
      </c>
      <c r="CJ25" s="99">
        <f>IF(OR($B25=0,$B25=""),"",IF(AND($E$3="3rd"),'Class 3rd'!AQ24,IF(AND($E$3="4th"),'Class 4th'!AQ24,"")))</f>
        <v>20</v>
      </c>
      <c r="CK25" s="99">
        <f>IF(OR($B25=0,$B25=""),"",IF(AND($E$3="3rd"),'Class 3rd'!AR24,IF(AND($E$3="4th"),'Class 4th'!AR24,"")))</f>
        <v>45</v>
      </c>
      <c r="CL25" s="51">
        <f t="shared" si="47"/>
        <v>65</v>
      </c>
      <c r="CM25" s="48">
        <f t="shared" si="48"/>
        <v>92</v>
      </c>
      <c r="CN25" s="99">
        <f>IF(OR($B25=0,$B25=""),"",IF(AND($E$3="3rd"),'Class 3rd'!AS24,IF(AND($E$3="4th"),'Class 4th'!AS24,"")))</f>
        <v>38</v>
      </c>
      <c r="CO25" s="99">
        <f>IF(OR($B25=0,$B25=""),"",IF(AND($E$3="3rd"),'Class 3rd'!AT24,IF(AND($E$3="4th"),'Class 4th'!AT24,"")))</f>
        <v>48</v>
      </c>
      <c r="CP25" s="52">
        <f t="shared" si="49"/>
        <v>86</v>
      </c>
      <c r="CQ25" s="48">
        <f t="shared" si="50"/>
        <v>178</v>
      </c>
      <c r="CR25" s="83">
        <f t="shared" si="51"/>
        <v>0</v>
      </c>
      <c r="CS25" s="83">
        <f t="shared" si="52"/>
        <v>200</v>
      </c>
      <c r="CT25" s="392" t="str">
        <f t="shared" si="53"/>
        <v>P</v>
      </c>
      <c r="CU25" s="86" t="str">
        <f t="shared" si="54"/>
        <v>A</v>
      </c>
      <c r="CV25" s="99">
        <f>IF(OR($B25=0,$B25=""),"",IF(AND($E$3="3rd"),'Class 3rd'!AU24,IF(AND($E$3="4th"),'Class 4th'!AU24,"")))</f>
        <v>8</v>
      </c>
      <c r="CW25" s="99">
        <f>IF(OR($B25=0,$B25=""),"",IF(AND($E$3="3rd"),'Class 3rd'!AV24,IF(AND($E$3="4th"),'Class 4th'!AV24,"")))</f>
        <v>7</v>
      </c>
      <c r="CX25" s="99">
        <f>IF(OR($B25=0,$B25=""),"",IF(AND($E$3="3rd"),'Class 3rd'!AW24,IF(AND($E$3="4th"),'Class 4th'!AW24,"")))</f>
        <v>9</v>
      </c>
      <c r="CY25" s="48">
        <f t="shared" si="55"/>
        <v>24</v>
      </c>
      <c r="CZ25" s="99">
        <f>IF(OR($B25=0,$B25=""),"",IF(AND($E$3="3rd"),'Class 3rd'!AX24,IF(AND($E$3="4th"),'Class 4th'!AX24,"")))</f>
        <v>49</v>
      </c>
      <c r="DA25" s="99">
        <f>IF(OR($B25=0,$B25=""),"",IF(AND($E$3="3rd"),'Class 3rd'!AY24,IF(AND($E$3="4th"),'Class 4th'!AY24,"")))</f>
        <v>18</v>
      </c>
      <c r="DB25" s="51">
        <f t="shared" si="56"/>
        <v>67</v>
      </c>
      <c r="DC25" s="48">
        <f t="shared" si="57"/>
        <v>91</v>
      </c>
      <c r="DD25" s="99">
        <f>IF(OR($B25=0,$B25=""),"",IF(AND($E$3="3rd"),'Class 3rd'!AZ24,IF(AND($E$3="4th"),'Class 4th'!AZ24,"")))</f>
        <v>48</v>
      </c>
      <c r="DE25" s="99">
        <f>IF(OR($B25=0,$B25=""),"",IF(AND($E$3="3rd"),'Class 3rd'!BA24,IF(AND($E$3="4th"),'Class 4th'!BA24,"")))</f>
        <v>34</v>
      </c>
      <c r="DF25" s="52">
        <f t="shared" si="58"/>
        <v>82</v>
      </c>
      <c r="DG25" s="48">
        <f t="shared" si="59"/>
        <v>173</v>
      </c>
      <c r="DH25" s="83">
        <f t="shared" si="60"/>
        <v>0</v>
      </c>
      <c r="DI25" s="83">
        <f t="shared" si="61"/>
        <v>200</v>
      </c>
      <c r="DJ25" s="392" t="str">
        <f t="shared" si="62"/>
        <v>P</v>
      </c>
      <c r="DK25" s="86" t="str">
        <f t="shared" si="63"/>
        <v>A</v>
      </c>
      <c r="DL25" s="454">
        <f>IF(OR($B25=0,$B25=""),"",IF(AND($E$3="3rd"),'Class 3rd'!BB24,IF(AND($E$3="4th"),'Class 4th'!BB24,"")))</f>
        <v>19</v>
      </c>
      <c r="DM25" s="454">
        <f>IF(OR($B25=0,$B25=""),"",IF(AND($E$3="3rd"),'Class 3rd'!BC24,IF(AND($E$3="4th"),'Class 4th'!BC24,"")))</f>
        <v>15</v>
      </c>
      <c r="DN25" s="454">
        <f>IF(OR($B25=0,$B25=""),"",IF(AND($E$3="3rd"),'Class 3rd'!BD24,IF(AND($E$3="4th"),'Class 4th'!BD24,"")))</f>
        <v>16</v>
      </c>
      <c r="DO25" s="454">
        <f>IF(OR($B25=0,$B25=""),"",IF(AND($E$3="3rd"),'Class 3rd'!BE24,IF(AND($E$3="4th"),'Class 4th'!BE24,"")))</f>
        <v>14</v>
      </c>
      <c r="DP25" s="454">
        <f>IF(OR($B25=0,$B25=""),"",IF(AND($E$3="3rd"),'Class 3rd'!BF24,IF(AND($E$3="4th"),'Class 4th'!BF24,"")))</f>
        <v>17</v>
      </c>
      <c r="DQ25" s="455">
        <f t="shared" si="64"/>
        <v>81</v>
      </c>
      <c r="DR25" s="100">
        <f t="shared" si="65"/>
        <v>0</v>
      </c>
      <c r="DS25" s="100">
        <f t="shared" si="66"/>
        <v>100</v>
      </c>
      <c r="DT25" s="100" t="str">
        <f t="shared" si="67"/>
        <v>P</v>
      </c>
      <c r="DU25" s="86" t="str">
        <f t="shared" si="68"/>
        <v>A</v>
      </c>
      <c r="DV25" s="454">
        <f>IF(OR($B25=0,$B25=""),"",IF(AND($E$3="3rd"),'Class 3rd'!BG24,IF(AND($E$3="4th"),'Class 4th'!BG24,"")))</f>
        <v>15</v>
      </c>
      <c r="DW25" s="454">
        <f>IF(OR($B25=0,$B25=""),"",IF(AND($E$3="3rd"),'Class 3rd'!BH24,IF(AND($E$3="4th"),'Class 4th'!BH24,"")))</f>
        <v>20</v>
      </c>
      <c r="DX25" s="454">
        <f>IF(OR($B25=0,$B25=""),"",IF(AND($E$3="3rd"),'Class 3rd'!BI24,IF(AND($E$3="4th"),'Class 4th'!BI24,"")))</f>
        <v>15</v>
      </c>
      <c r="DY25" s="454">
        <f>IF(OR($B25=0,$B25=""),"",IF(AND($E$3="3rd"),'Class 3rd'!BJ24,IF(AND($E$3="4th"),'Class 4th'!BJ24,"")))</f>
        <v>14</v>
      </c>
      <c r="DZ25" s="454">
        <f>IF(OR($B25=0,$B25=""),"",IF(AND($E$3="3rd"),'Class 3rd'!BK24,IF(AND($E$3="4th"),'Class 4th'!BK24,"")))</f>
        <v>15</v>
      </c>
      <c r="EA25" s="455">
        <f t="shared" si="69"/>
        <v>79</v>
      </c>
      <c r="EB25" s="100">
        <f t="shared" si="70"/>
        <v>0</v>
      </c>
      <c r="EC25" s="100">
        <f t="shared" si="71"/>
        <v>100</v>
      </c>
      <c r="ED25" s="100" t="str">
        <f t="shared" si="72"/>
        <v>P</v>
      </c>
      <c r="EE25" s="86" t="str">
        <f t="shared" si="73"/>
        <v>A</v>
      </c>
      <c r="EF25" s="454">
        <f>IF(OR($B25=0,$B25=""),"",IF(AND($E$3="3rd"),'Class 3rd'!BL24,IF(AND($E$3="4th"),'Class 4th'!BL24,"")))</f>
        <v>20</v>
      </c>
      <c r="EG25" s="454">
        <f>IF(OR($B25=0,$B25=""),"",IF(AND($E$3="3rd"),'Class 3rd'!BM24,IF(AND($E$3="4th"),'Class 4th'!BM24,"")))</f>
        <v>19</v>
      </c>
      <c r="EH25" s="454">
        <f>IF(OR($B25=0,$B25=""),"",IF(AND($E$3="3rd"),'Class 3rd'!BN24,IF(AND($E$3="4th"),'Class 4th'!BN24,"")))</f>
        <v>17</v>
      </c>
      <c r="EI25" s="454">
        <f>IF(OR($B25=0,$B25=""),"",IF(AND($E$3="3rd"),'Class 3rd'!BO24,IF(AND($E$3="4th"),'Class 4th'!BO24,"")))</f>
        <v>10</v>
      </c>
      <c r="EJ25" s="454">
        <f>IF(OR($B25=0,$B25=""),"",IF(AND($E$3="3rd"),'Class 3rd'!BP24,IF(AND($E$3="4th"),'Class 4th'!BP24,"")))</f>
        <v>15</v>
      </c>
      <c r="EK25" s="455">
        <f t="shared" si="74"/>
        <v>81</v>
      </c>
      <c r="EL25" s="100">
        <f t="shared" si="75"/>
        <v>0</v>
      </c>
      <c r="EM25" s="100">
        <f t="shared" si="76"/>
        <v>100</v>
      </c>
      <c r="EN25" s="100" t="str">
        <f t="shared" si="77"/>
        <v>P</v>
      </c>
      <c r="EO25" s="86" t="str">
        <f t="shared" si="78"/>
        <v>A</v>
      </c>
      <c r="EP25" s="60">
        <f t="shared" si="79"/>
        <v>618</v>
      </c>
      <c r="EQ25" s="324">
        <f t="shared" si="80"/>
        <v>88.285714285714292</v>
      </c>
      <c r="ER25" s="63" t="str">
        <f t="shared" si="81"/>
        <v>I</v>
      </c>
      <c r="ES25" s="64">
        <f t="shared" si="1"/>
        <v>8.9999999999999964</v>
      </c>
      <c r="ET25" s="326" t="str">
        <f>IFERROR(IF(B25="NSO","NSO",IF(OR(D25="",G25="",F25="",B25="",EP25=0),"",IF('Master sheet'!$D$14="Hindi","कक्षोंन्नति","Promoted"))),"")</f>
        <v>कक्षोंन्नति</v>
      </c>
      <c r="EU25" s="39">
        <f>IF(OR($B25=0,$B25=""),"",IF(AND($E$3="3rd"),'Class 3rd'!BQ24,IF(AND($E$3="4th"),'Class 4th'!BQ24,"")))</f>
        <v>340</v>
      </c>
      <c r="EV25" s="39">
        <f>IF(OR($B25=0,$B25=""),"",IF(AND($E$3="3rd"),'Class 3rd'!BR24,IF(AND($E$3="4th"),'Class 4th'!BR24,"")))</f>
        <v>310</v>
      </c>
      <c r="EW25" s="203" t="str">
        <f t="shared" si="82"/>
        <v>A</v>
      </c>
      <c r="EX25" s="40"/>
      <c r="FE25" s="41">
        <f>IF(AND($E$3="3rd"),'Class 3rd'!I24,IF(AND($E$3="4th"),'Class 4th'!I24,""))</f>
        <v>318</v>
      </c>
    </row>
    <row r="26" spans="1:161" ht="18.95" customHeight="1">
      <c r="A26" s="53">
        <v>19</v>
      </c>
      <c r="B26" s="244">
        <f>IF(OR(FE26=0,FE26=""),"",IF(AND($E$3="3rd"),'Class 3rd'!I25,IF(AND($E$3="4th"),'Class 4th'!I25,"")))</f>
        <v>319</v>
      </c>
      <c r="C26" s="54">
        <f>IF(OR($B26=0,$B26=""),"",IF(AND($E$3="3rd"),'Class 3rd'!B25,IF(AND($E$3="4th"),'Class 4th'!B25,"")))</f>
        <v>3</v>
      </c>
      <c r="D26" s="54" t="str">
        <f>IF(OR($B26=0,$B26=""),"",IF(AND($E$3="3rd"),'Class 3rd'!C25,IF(AND($E$3="4th"),'Class 4th'!C25,"")))</f>
        <v>A</v>
      </c>
      <c r="E26" s="330">
        <f>IF(OR($B26=0,$B26=""),"",IF(AND($E$3="3rd"),'Class 3rd'!E25,IF(AND($E$3="4th"),'Class 4th'!E25,"")))</f>
        <v>42257</v>
      </c>
      <c r="F26" s="243">
        <f>IF(OR($B26=0,$B26=""),"",IF(AND($E$3="3rd"),'Class 3rd'!D25,IF(AND($E$3="4th"),'Class 4th'!D25,"")))</f>
        <v>948</v>
      </c>
      <c r="G26" s="335" t="str">
        <f>IF(OR($B26=0,$B26=""),"",IF(AND($E$3="3rd"),'Class 3rd'!F25,IF(AND($E$3="4th"),'Class 4th'!F25,"")))</f>
        <v>MANVEER GURJAR</v>
      </c>
      <c r="H26" s="335" t="str">
        <f>IF(OR($B26=0,$B26=""),"",IF(AND($E$3="3rd"),'Class 3rd'!G25,IF(AND($E$3="4th"),'Class 4th'!G25,"")))</f>
        <v>VIKRAM SINGH</v>
      </c>
      <c r="I26" s="335" t="str">
        <f>IF(OR($B26=0,$B26=""),"",IF(AND($E$3="3rd"),'Class 3rd'!H25,IF(AND($E$3="4th"),'Class 4th'!H25,"")))</f>
        <v>BARKHA</v>
      </c>
      <c r="J26" s="217" t="str">
        <f>IF(OR($B26=0,$B26=""),"",IF(AND($E$3="3rd"),'Class 3rd'!J25,IF(AND($E$3="4th"),'Class 4th'!J25,"")))</f>
        <v>M</v>
      </c>
      <c r="K26" s="217" t="str">
        <f>IF(OR($B26=0,$B26=""),"",IF(AND($E$3="3rd"),'Class 3rd'!K25,IF(AND($E$3="4th"),'Class 4th'!K25,"")))</f>
        <v>SBC</v>
      </c>
      <c r="L26" s="99">
        <f>IF(OR($B26=0,$B26=""),"",IF(AND($E$3="3rd"),'Class 3rd'!L25,IF(AND($E$3="4th"),'Class 4th'!L25,"")))</f>
        <v>9</v>
      </c>
      <c r="M26" s="99">
        <f>IF(OR($B26=0,$B26=""),"",IF(AND($E$3="3rd"),'Class 3rd'!M25,IF(AND($E$3="4th"),'Class 4th'!M25,"")))</f>
        <v>8</v>
      </c>
      <c r="N26" s="99">
        <f>IF(OR($B26=0,$B26=""),"",IF(AND($E$3="3rd"),'Class 3rd'!N25,IF(AND($E$3="4th"),'Class 4th'!N25,"")))</f>
        <v>10</v>
      </c>
      <c r="O26" s="48">
        <f t="shared" si="2"/>
        <v>27</v>
      </c>
      <c r="P26" s="99">
        <f>IF(OR($B26=0,$B26=""),"",IF(AND($E$3="3rd"),'Class 3rd'!O25,IF(AND($E$3="4th"),'Class 4th'!O25,"")))</f>
        <v>45</v>
      </c>
      <c r="Q26" s="99">
        <f>IF(OR($B26=0,$B26=""),"",IF(AND($E$3="3rd"),'Class 3rd'!P25,IF(AND($E$3="4th"),'Class 4th'!P25,"")))</f>
        <v>19</v>
      </c>
      <c r="R26" s="51">
        <f t="shared" si="3"/>
        <v>64</v>
      </c>
      <c r="S26" s="48">
        <f t="shared" si="4"/>
        <v>91</v>
      </c>
      <c r="T26" s="99">
        <f>IF(OR($B26=0,$B26=""),"",IF(AND($E$3="3rd"),'Class 3rd'!Q25,IF(AND($E$3="4th"),'Class 4th'!Q25,"")))</f>
        <v>41</v>
      </c>
      <c r="U26" s="99">
        <f>IF(OR($B26=0,$B26=""),"",IF(AND($E$3="3rd"),'Class 3rd'!R25,IF(AND($E$3="4th"),'Class 4th'!R25,"")))</f>
        <v>37</v>
      </c>
      <c r="V26" s="52">
        <f t="shared" si="5"/>
        <v>78</v>
      </c>
      <c r="W26" s="48">
        <f t="shared" si="6"/>
        <v>169</v>
      </c>
      <c r="X26" s="83">
        <f t="shared" si="7"/>
        <v>0</v>
      </c>
      <c r="Y26" s="83">
        <f t="shared" si="8"/>
        <v>200</v>
      </c>
      <c r="Z26" s="83" t="str">
        <f t="shared" si="9"/>
        <v/>
      </c>
      <c r="AA26" s="83" t="str">
        <f t="shared" si="10"/>
        <v>P</v>
      </c>
      <c r="AB26" s="419" t="str">
        <f t="shared" si="11"/>
        <v>I</v>
      </c>
      <c r="AC26" s="87" t="str">
        <f t="shared" si="12"/>
        <v>B</v>
      </c>
      <c r="AD26" s="99">
        <f>IF(OR($B26=0,$B26=""),"",IF(AND($E$3="3rd"),'Class 3rd'!S25,IF(AND($E$3="4th"),'Class 4th'!S25,"")))</f>
        <v>5</v>
      </c>
      <c r="AE26" s="99">
        <f>IF(OR($B26=0,$B26=""),"",IF(AND($E$3="3rd"),'Class 3rd'!T25,IF(AND($E$3="4th"),'Class 4th'!T25,"")))</f>
        <v>4</v>
      </c>
      <c r="AF26" s="99">
        <f>IF(OR($B26=0,$B26=""),"",IF(AND($E$3="3rd"),'Class 3rd'!U25,IF(AND($E$3="4th"),'Class 4th'!U25,"")))</f>
        <v>5</v>
      </c>
      <c r="AG26" s="48">
        <f t="shared" si="13"/>
        <v>14</v>
      </c>
      <c r="AH26" s="99">
        <f>IF(OR($B26=0,$B26=""),"",IF(AND($E$3="3rd"),'Class 3rd'!V25,IF(AND($E$3="4th"),'Class 4th'!V25,"")))</f>
        <v>25</v>
      </c>
      <c r="AI26" s="99">
        <f>IF(OR($B26=0,$B26=""),"",IF(AND($E$3="3rd"),'Class 3rd'!W25,IF(AND($E$3="4th"),'Class 4th'!W25,"")))</f>
        <v>9</v>
      </c>
      <c r="AJ26" s="51">
        <f t="shared" si="14"/>
        <v>34</v>
      </c>
      <c r="AK26" s="48">
        <f t="shared" si="15"/>
        <v>48</v>
      </c>
      <c r="AL26" s="99">
        <f>IF(OR($B26=0,$B26=""),"",IF(AND($E$3="3rd"),'Class 3rd'!X25,IF(AND($E$3="4th"),'Class 4th'!X25,"")))</f>
        <v>24</v>
      </c>
      <c r="AM26" s="99">
        <f>IF(OR($B26=0,$B26=""),"",IF(AND($E$3="3rd"),'Class 3rd'!Y25,IF(AND($E$3="4th"),'Class 4th'!Y25,"")))</f>
        <v>18</v>
      </c>
      <c r="AN26" s="52">
        <f t="shared" si="16"/>
        <v>42</v>
      </c>
      <c r="AO26" s="48">
        <f t="shared" si="17"/>
        <v>90</v>
      </c>
      <c r="AP26" s="83">
        <f t="shared" si="18"/>
        <v>0</v>
      </c>
      <c r="AQ26" s="83">
        <f t="shared" si="19"/>
        <v>100</v>
      </c>
      <c r="AR26" s="83" t="str">
        <f t="shared" si="20"/>
        <v/>
      </c>
      <c r="AS26" s="83" t="str">
        <f t="shared" si="21"/>
        <v>P</v>
      </c>
      <c r="AT26" s="419" t="str">
        <f t="shared" si="22"/>
        <v>I</v>
      </c>
      <c r="AU26" s="87" t="str">
        <f t="shared" si="23"/>
        <v>A</v>
      </c>
      <c r="AV26" s="99">
        <f>IF(OR($B26=0,$B26=""),"",IF(AND($E$3="3rd"),'Class 3rd'!Z25,IF(AND($E$3="4th"),'Class 4th'!Z25,"")))</f>
        <v>10</v>
      </c>
      <c r="AW26" s="99">
        <f>IF(OR($B26=0,$B26=""),"",IF(AND($E$3="3rd"),'Class 3rd'!AA25,IF(AND($E$3="4th"),'Class 4th'!AA25,"")))</f>
        <v>9</v>
      </c>
      <c r="AX26" s="99">
        <f>IF(OR($B26=0,$B26=""),"",IF(AND($E$3="3rd"),'Class 3rd'!AB25,IF(AND($E$3="4th"),'Class 4th'!AB25,"")))</f>
        <v>8</v>
      </c>
      <c r="AY26" s="48">
        <f t="shared" si="24"/>
        <v>27</v>
      </c>
      <c r="AZ26" s="99">
        <f>IF(OR($B26=0,$B26=""),"",IF(AND($E$3="3rd"),'Class 3rd'!AC25,IF(AND($E$3="4th"),'Class 4th'!AC25,"")))</f>
        <v>29</v>
      </c>
      <c r="BA26" s="99">
        <f>IF(OR($B26=0,$B26=""),"",IF(AND($E$3="3rd"),'Class 3rd'!AD25,IF(AND($E$3="4th"),'Class 4th'!AD25,"")))</f>
        <v>14</v>
      </c>
      <c r="BB26" s="51">
        <f t="shared" si="25"/>
        <v>43</v>
      </c>
      <c r="BC26" s="48">
        <f t="shared" si="26"/>
        <v>70</v>
      </c>
      <c r="BD26" s="99">
        <f>IF(OR($B26=0,$B26=""),"",IF(AND($E$3="3rd"),'Class 3rd'!AE25,IF(AND($E$3="4th"),'Class 4th'!AE25,"")))</f>
        <v>54</v>
      </c>
      <c r="BE26" s="99">
        <f>IF(OR($B26=0,$B26=""),"",IF(AND($E$3="3rd"),'Class 3rd'!AF25,IF(AND($E$3="4th"),'Class 4th'!AF25,"")))</f>
        <v>37</v>
      </c>
      <c r="BF26" s="52">
        <f t="shared" si="27"/>
        <v>91</v>
      </c>
      <c r="BG26" s="48">
        <f t="shared" si="28"/>
        <v>161</v>
      </c>
      <c r="BH26" s="83">
        <f t="shared" si="29"/>
        <v>0</v>
      </c>
      <c r="BI26" s="83">
        <f t="shared" si="30"/>
        <v>200</v>
      </c>
      <c r="BJ26" s="83" t="str">
        <f t="shared" si="31"/>
        <v/>
      </c>
      <c r="BK26" s="83" t="str">
        <f t="shared" si="32"/>
        <v>P</v>
      </c>
      <c r="BL26" s="419" t="str">
        <f t="shared" si="33"/>
        <v>I</v>
      </c>
      <c r="BM26" s="87" t="str">
        <f t="shared" si="34"/>
        <v>B</v>
      </c>
      <c r="BN26" s="99">
        <f>IF(OR($B26=0,$B26=""),"",IF(AND($E$3="3rd"),'Class 3rd'!AG25,IF(AND($E$3="4th"),'Class 4th'!AG25,"")))</f>
        <v>10</v>
      </c>
      <c r="BO26" s="99">
        <f>IF(OR($B26=0,$B26=""),"",IF(AND($E$3="3rd"),'Class 3rd'!AH25,IF(AND($E$3="4th"),'Class 4th'!AH25,"")))</f>
        <v>10</v>
      </c>
      <c r="BP26" s="99">
        <f>IF(OR($B26=0,$B26=""),"",IF(AND($E$3="3rd"),'Class 3rd'!AI25,IF(AND($E$3="4th"),'Class 4th'!AI25,"")))</f>
        <v>9</v>
      </c>
      <c r="BQ26" s="48">
        <f t="shared" si="35"/>
        <v>29</v>
      </c>
      <c r="BR26" s="99">
        <f>IF(OR($B26=0,$B26=""),"",IF(AND($E$3="3rd"),'Class 3rd'!AJ25,IF(AND($E$3="4th"),'Class 4th'!AJ25,"")))</f>
        <v>35</v>
      </c>
      <c r="BS26" s="99">
        <f>IF(OR($B26=0,$B26=""),"",IF(AND($E$3="3rd"),'Class 3rd'!AK25,IF(AND($E$3="4th"),'Class 4th'!AK25,"")))</f>
        <v>18</v>
      </c>
      <c r="BT26" s="51">
        <f t="shared" si="36"/>
        <v>53</v>
      </c>
      <c r="BU26" s="48">
        <f t="shared" si="37"/>
        <v>82</v>
      </c>
      <c r="BV26" s="99">
        <f>IF(OR($B26=0,$B26=""),"",IF(AND($E$3="3rd"),'Class 3rd'!AL25,IF(AND($E$3="4th"),'Class 4th'!AL25,"")))</f>
        <v>51</v>
      </c>
      <c r="BW26" s="99">
        <f>IF(OR($B26=0,$B26=""),"",IF(AND($E$3="3rd"),'Class 3rd'!AM25,IF(AND($E$3="4th"),'Class 4th'!AM25,"")))</f>
        <v>37</v>
      </c>
      <c r="BX26" s="52">
        <f t="shared" si="38"/>
        <v>88</v>
      </c>
      <c r="BY26" s="48">
        <f t="shared" si="39"/>
        <v>170</v>
      </c>
      <c r="BZ26" s="83">
        <f t="shared" si="40"/>
        <v>0</v>
      </c>
      <c r="CA26" s="83">
        <f t="shared" si="41"/>
        <v>200</v>
      </c>
      <c r="CB26" s="83" t="str">
        <f t="shared" si="42"/>
        <v/>
      </c>
      <c r="CC26" s="83" t="str">
        <f t="shared" si="43"/>
        <v>P</v>
      </c>
      <c r="CD26" s="419" t="str">
        <f t="shared" si="44"/>
        <v>I</v>
      </c>
      <c r="CE26" s="87" t="str">
        <f t="shared" si="45"/>
        <v>B</v>
      </c>
      <c r="CF26" s="99">
        <f>IF(OR($B26=0,$B26=""),"",IF(AND($E$3="3rd"),'Class 3rd'!AN25,IF(AND($E$3="4th"),'Class 4th'!AN25,"")))</f>
        <v>9</v>
      </c>
      <c r="CG26" s="99">
        <f>IF(OR($B26=0,$B26=""),"",IF(AND($E$3="3rd"),'Class 3rd'!AO25,IF(AND($E$3="4th"),'Class 4th'!AO25,"")))</f>
        <v>8</v>
      </c>
      <c r="CH26" s="99">
        <f>IF(OR($B26=0,$B26=""),"",IF(AND($E$3="3rd"),'Class 3rd'!AP25,IF(AND($E$3="4th"),'Class 4th'!AP25,"")))</f>
        <v>10</v>
      </c>
      <c r="CI26" s="48">
        <f t="shared" si="46"/>
        <v>27</v>
      </c>
      <c r="CJ26" s="99">
        <f>IF(OR($B26=0,$B26=""),"",IF(AND($E$3="3rd"),'Class 3rd'!AQ25,IF(AND($E$3="4th"),'Class 4th'!AQ25,"")))</f>
        <v>20</v>
      </c>
      <c r="CK26" s="99">
        <f>IF(OR($B26=0,$B26=""),"",IF(AND($E$3="3rd"),'Class 3rd'!AR25,IF(AND($E$3="4th"),'Class 4th'!AR25,"")))</f>
        <v>45</v>
      </c>
      <c r="CL26" s="51">
        <f t="shared" si="47"/>
        <v>65</v>
      </c>
      <c r="CM26" s="48">
        <f t="shared" si="48"/>
        <v>92</v>
      </c>
      <c r="CN26" s="99">
        <f>IF(OR($B26=0,$B26=""),"",IF(AND($E$3="3rd"),'Class 3rd'!AS25,IF(AND($E$3="4th"),'Class 4th'!AS25,"")))</f>
        <v>38</v>
      </c>
      <c r="CO26" s="99">
        <f>IF(OR($B26=0,$B26=""),"",IF(AND($E$3="3rd"),'Class 3rd'!AT25,IF(AND($E$3="4th"),'Class 4th'!AT25,"")))</f>
        <v>48</v>
      </c>
      <c r="CP26" s="52">
        <f t="shared" si="49"/>
        <v>86</v>
      </c>
      <c r="CQ26" s="48">
        <f t="shared" si="50"/>
        <v>178</v>
      </c>
      <c r="CR26" s="83">
        <f t="shared" si="51"/>
        <v>0</v>
      </c>
      <c r="CS26" s="83">
        <f t="shared" si="52"/>
        <v>200</v>
      </c>
      <c r="CT26" s="392" t="str">
        <f t="shared" si="53"/>
        <v>P</v>
      </c>
      <c r="CU26" s="86" t="str">
        <f t="shared" si="54"/>
        <v>A</v>
      </c>
      <c r="CV26" s="99">
        <f>IF(OR($B26=0,$B26=""),"",IF(AND($E$3="3rd"),'Class 3rd'!AU25,IF(AND($E$3="4th"),'Class 4th'!AU25,"")))</f>
        <v>8</v>
      </c>
      <c r="CW26" s="99">
        <f>IF(OR($B26=0,$B26=""),"",IF(AND($E$3="3rd"),'Class 3rd'!AV25,IF(AND($E$3="4th"),'Class 4th'!AV25,"")))</f>
        <v>7</v>
      </c>
      <c r="CX26" s="99">
        <f>IF(OR($B26=0,$B26=""),"",IF(AND($E$3="3rd"),'Class 3rd'!AW25,IF(AND($E$3="4th"),'Class 4th'!AW25,"")))</f>
        <v>9</v>
      </c>
      <c r="CY26" s="48">
        <f t="shared" si="55"/>
        <v>24</v>
      </c>
      <c r="CZ26" s="99">
        <f>IF(OR($B26=0,$B26=""),"",IF(AND($E$3="3rd"),'Class 3rd'!AX25,IF(AND($E$3="4th"),'Class 4th'!AX25,"")))</f>
        <v>42</v>
      </c>
      <c r="DA26" s="99">
        <f>IF(OR($B26=0,$B26=""),"",IF(AND($E$3="3rd"),'Class 3rd'!AY25,IF(AND($E$3="4th"),'Class 4th'!AY25,"")))</f>
        <v>18</v>
      </c>
      <c r="DB26" s="51">
        <f t="shared" si="56"/>
        <v>60</v>
      </c>
      <c r="DC26" s="48">
        <f t="shared" si="57"/>
        <v>84</v>
      </c>
      <c r="DD26" s="99">
        <f>IF(OR($B26=0,$B26=""),"",IF(AND($E$3="3rd"),'Class 3rd'!AZ25,IF(AND($E$3="4th"),'Class 4th'!AZ25,"")))</f>
        <v>49</v>
      </c>
      <c r="DE26" s="99">
        <f>IF(OR($B26=0,$B26=""),"",IF(AND($E$3="3rd"),'Class 3rd'!BA25,IF(AND($E$3="4th"),'Class 4th'!BA25,"")))</f>
        <v>35</v>
      </c>
      <c r="DF26" s="52">
        <f t="shared" si="58"/>
        <v>84</v>
      </c>
      <c r="DG26" s="48">
        <f t="shared" si="59"/>
        <v>168</v>
      </c>
      <c r="DH26" s="83">
        <f t="shared" si="60"/>
        <v>0</v>
      </c>
      <c r="DI26" s="83">
        <f t="shared" si="61"/>
        <v>200</v>
      </c>
      <c r="DJ26" s="392" t="str">
        <f t="shared" si="62"/>
        <v>P</v>
      </c>
      <c r="DK26" s="86" t="str">
        <f t="shared" si="63"/>
        <v>B</v>
      </c>
      <c r="DL26" s="454">
        <f>IF(OR($B26=0,$B26=""),"",IF(AND($E$3="3rd"),'Class 3rd'!BB25,IF(AND($E$3="4th"),'Class 4th'!BB25,"")))</f>
        <v>17</v>
      </c>
      <c r="DM26" s="454">
        <f>IF(OR($B26=0,$B26=""),"",IF(AND($E$3="3rd"),'Class 3rd'!BC25,IF(AND($E$3="4th"),'Class 4th'!BC25,"")))</f>
        <v>16</v>
      </c>
      <c r="DN26" s="454">
        <f>IF(OR($B26=0,$B26=""),"",IF(AND($E$3="3rd"),'Class 3rd'!BD25,IF(AND($E$3="4th"),'Class 4th'!BD25,"")))</f>
        <v>16</v>
      </c>
      <c r="DO26" s="454">
        <f>IF(OR($B26=0,$B26=""),"",IF(AND($E$3="3rd"),'Class 3rd'!BE25,IF(AND($E$3="4th"),'Class 4th'!BE25,"")))</f>
        <v>14</v>
      </c>
      <c r="DP26" s="454">
        <f>IF(OR($B26=0,$B26=""),"",IF(AND($E$3="3rd"),'Class 3rd'!BF25,IF(AND($E$3="4th"),'Class 4th'!BF25,"")))</f>
        <v>17</v>
      </c>
      <c r="DQ26" s="455">
        <f t="shared" si="64"/>
        <v>80</v>
      </c>
      <c r="DR26" s="100">
        <f t="shared" si="65"/>
        <v>0</v>
      </c>
      <c r="DS26" s="100">
        <f t="shared" si="66"/>
        <v>100</v>
      </c>
      <c r="DT26" s="100" t="str">
        <f t="shared" si="67"/>
        <v>P</v>
      </c>
      <c r="DU26" s="86" t="str">
        <f t="shared" si="68"/>
        <v>A</v>
      </c>
      <c r="DV26" s="454">
        <f>IF(OR($B26=0,$B26=""),"",IF(AND($E$3="3rd"),'Class 3rd'!BG25,IF(AND($E$3="4th"),'Class 4th'!BG25,"")))</f>
        <v>15</v>
      </c>
      <c r="DW26" s="454">
        <f>IF(OR($B26=0,$B26=""),"",IF(AND($E$3="3rd"),'Class 3rd'!BH25,IF(AND($E$3="4th"),'Class 4th'!BH25,"")))</f>
        <v>20</v>
      </c>
      <c r="DX26" s="454">
        <f>IF(OR($B26=0,$B26=""),"",IF(AND($E$3="3rd"),'Class 3rd'!BI25,IF(AND($E$3="4th"),'Class 4th'!BI25,"")))</f>
        <v>15</v>
      </c>
      <c r="DY26" s="454">
        <f>IF(OR($B26=0,$B26=""),"",IF(AND($E$3="3rd"),'Class 3rd'!BJ25,IF(AND($E$3="4th"),'Class 4th'!BJ25,"")))</f>
        <v>14</v>
      </c>
      <c r="DZ26" s="454">
        <f>IF(OR($B26=0,$B26=""),"",IF(AND($E$3="3rd"),'Class 3rd'!BK25,IF(AND($E$3="4th"),'Class 4th'!BK25,"")))</f>
        <v>16</v>
      </c>
      <c r="EA26" s="455">
        <f t="shared" si="69"/>
        <v>80</v>
      </c>
      <c r="EB26" s="100">
        <f t="shared" si="70"/>
        <v>0</v>
      </c>
      <c r="EC26" s="100">
        <f t="shared" si="71"/>
        <v>100</v>
      </c>
      <c r="ED26" s="100" t="str">
        <f t="shared" si="72"/>
        <v>P</v>
      </c>
      <c r="EE26" s="86" t="str">
        <f t="shared" si="73"/>
        <v>A</v>
      </c>
      <c r="EF26" s="454">
        <f>IF(OR($B26=0,$B26=""),"",IF(AND($E$3="3rd"),'Class 3rd'!BL25,IF(AND($E$3="4th"),'Class 4th'!BL25,"")))</f>
        <v>20</v>
      </c>
      <c r="EG26" s="454">
        <f>IF(OR($B26=0,$B26=""),"",IF(AND($E$3="3rd"),'Class 3rd'!BM25,IF(AND($E$3="4th"),'Class 4th'!BM25,"")))</f>
        <v>19</v>
      </c>
      <c r="EH26" s="454">
        <f>IF(OR($B26=0,$B26=""),"",IF(AND($E$3="3rd"),'Class 3rd'!BN25,IF(AND($E$3="4th"),'Class 4th'!BN25,"")))</f>
        <v>18</v>
      </c>
      <c r="EI26" s="454">
        <f>IF(OR($B26=0,$B26=""),"",IF(AND($E$3="3rd"),'Class 3rd'!BO25,IF(AND($E$3="4th"),'Class 4th'!BO25,"")))</f>
        <v>15</v>
      </c>
      <c r="EJ26" s="454">
        <f>IF(OR($B26=0,$B26=""),"",IF(AND($E$3="3rd"),'Class 3rd'!BP25,IF(AND($E$3="4th"),'Class 4th'!BP25,"")))</f>
        <v>15</v>
      </c>
      <c r="EK26" s="455">
        <f t="shared" si="74"/>
        <v>87</v>
      </c>
      <c r="EL26" s="100">
        <f t="shared" si="75"/>
        <v>0</v>
      </c>
      <c r="EM26" s="100">
        <f t="shared" si="76"/>
        <v>100</v>
      </c>
      <c r="EN26" s="100" t="str">
        <f t="shared" si="77"/>
        <v>P</v>
      </c>
      <c r="EO26" s="86" t="str">
        <f t="shared" si="78"/>
        <v>A</v>
      </c>
      <c r="EP26" s="60">
        <f t="shared" si="79"/>
        <v>590</v>
      </c>
      <c r="EQ26" s="324">
        <f t="shared" si="80"/>
        <v>84.285714285714292</v>
      </c>
      <c r="ER26" s="63" t="str">
        <f t="shared" si="81"/>
        <v>I</v>
      </c>
      <c r="ES26" s="64">
        <f t="shared" si="1"/>
        <v>17.000000000000298</v>
      </c>
      <c r="ET26" s="326" t="str">
        <f>IFERROR(IF(B26="NSO","NSO",IF(OR(D26="",G26="",F26="",B26="",EP26=0),"",IF('Master sheet'!$D$14="Hindi","कक्षोंन्नति","Promoted"))),"")</f>
        <v>कक्षोंन्नति</v>
      </c>
      <c r="EU26" s="39">
        <f>IF(OR($B26=0,$B26=""),"",IF(AND($E$3="3rd"),'Class 3rd'!BQ25,IF(AND($E$3="4th"),'Class 4th'!BQ25,"")))</f>
        <v>340</v>
      </c>
      <c r="EV26" s="39">
        <f>IF(OR($B26=0,$B26=""),"",IF(AND($E$3="3rd"),'Class 3rd'!BR25,IF(AND($E$3="4th"),'Class 4th'!BR25,"")))</f>
        <v>310</v>
      </c>
      <c r="EW26" s="203" t="str">
        <f t="shared" si="82"/>
        <v>B</v>
      </c>
      <c r="EX26" s="40"/>
      <c r="FE26" s="41">
        <f>IF(AND($E$3="3rd"),'Class 3rd'!I25,IF(AND($E$3="4th"),'Class 4th'!I25,""))</f>
        <v>319</v>
      </c>
    </row>
    <row r="27" spans="1:161" ht="18.95" customHeight="1">
      <c r="A27" s="53">
        <v>20</v>
      </c>
      <c r="B27" s="244">
        <f>IF(OR(FE27=0,FE27=""),"",IF(AND($E$3="3rd"),'Class 3rd'!I26,IF(AND($E$3="4th"),'Class 4th'!I26,"")))</f>
        <v>320</v>
      </c>
      <c r="C27" s="54">
        <f>IF(OR($B27=0,$B27=""),"",IF(AND($E$3="3rd"),'Class 3rd'!B26,IF(AND($E$3="4th"),'Class 4th'!B26,"")))</f>
        <v>3</v>
      </c>
      <c r="D27" s="54" t="str">
        <f>IF(OR($B27=0,$B27=""),"",IF(AND($E$3="3rd"),'Class 3rd'!C26,IF(AND($E$3="4th"),'Class 4th'!C26,"")))</f>
        <v>A</v>
      </c>
      <c r="E27" s="330" t="str">
        <f>IF(OR($B27=0,$B27=""),"",IF(AND($E$3="3rd"),'Class 3rd'!E26,IF(AND($E$3="4th"),'Class 4th'!E26,"")))</f>
        <v>13-01-2015</v>
      </c>
      <c r="F27" s="243">
        <f>IF(OR($B27=0,$B27=""),"",IF(AND($E$3="3rd"),'Class 3rd'!D26,IF(AND($E$3="4th"),'Class 4th'!D26,"")))</f>
        <v>943</v>
      </c>
      <c r="G27" s="335" t="str">
        <f>IF(OR($B27=0,$B27=""),"",IF(AND($E$3="3rd"),'Class 3rd'!F26,IF(AND($E$3="4th"),'Class 4th'!F26,"")))</f>
        <v>PALAK DAMER</v>
      </c>
      <c r="H27" s="335" t="str">
        <f>IF(OR($B27=0,$B27=""),"",IF(AND($E$3="3rd"),'Class 3rd'!G26,IF(AND($E$3="4th"),'Class 4th'!G26,"")))</f>
        <v>GOVIND LAL</v>
      </c>
      <c r="I27" s="335" t="str">
        <f>IF(OR($B27=0,$B27=""),"",IF(AND($E$3="3rd"),'Class 3rd'!H26,IF(AND($E$3="4th"),'Class 4th'!H26,"")))</f>
        <v>LEELA</v>
      </c>
      <c r="J27" s="217" t="str">
        <f>IF(OR($B27=0,$B27=""),"",IF(AND($E$3="3rd"),'Class 3rd'!J26,IF(AND($E$3="4th"),'Class 4th'!J26,"")))</f>
        <v>F</v>
      </c>
      <c r="K27" s="217" t="str">
        <f>IF(OR($B27=0,$B27=""),"",IF(AND($E$3="3rd"),'Class 3rd'!K26,IF(AND($E$3="4th"),'Class 4th'!K26,"")))</f>
        <v>SC</v>
      </c>
      <c r="L27" s="99">
        <f>IF(OR($B27=0,$B27=""),"",IF(AND($E$3="3rd"),'Class 3rd'!L26,IF(AND($E$3="4th"),'Class 4th'!L26,"")))</f>
        <v>9</v>
      </c>
      <c r="M27" s="99">
        <f>IF(OR($B27=0,$B27=""),"",IF(AND($E$3="3rd"),'Class 3rd'!M26,IF(AND($E$3="4th"),'Class 4th'!M26,"")))</f>
        <v>8</v>
      </c>
      <c r="N27" s="99">
        <f>IF(OR($B27=0,$B27=""),"",IF(AND($E$3="3rd"),'Class 3rd'!N26,IF(AND($E$3="4th"),'Class 4th'!N26,"")))</f>
        <v>10</v>
      </c>
      <c r="O27" s="48">
        <f t="shared" si="2"/>
        <v>27</v>
      </c>
      <c r="P27" s="99">
        <f>IF(OR($B27=0,$B27=""),"",IF(AND($E$3="3rd"),'Class 3rd'!O26,IF(AND($E$3="4th"),'Class 4th'!O26,"")))</f>
        <v>41</v>
      </c>
      <c r="Q27" s="99">
        <f>IF(OR($B27=0,$B27=""),"",IF(AND($E$3="3rd"),'Class 3rd'!P26,IF(AND($E$3="4th"),'Class 4th'!P26,"")))</f>
        <v>19</v>
      </c>
      <c r="R27" s="51">
        <f t="shared" si="3"/>
        <v>60</v>
      </c>
      <c r="S27" s="48">
        <f t="shared" si="4"/>
        <v>87</v>
      </c>
      <c r="T27" s="99">
        <f>IF(OR($B27=0,$B27=""),"",IF(AND($E$3="3rd"),'Class 3rd'!Q26,IF(AND($E$3="4th"),'Class 4th'!Q26,"")))</f>
        <v>42</v>
      </c>
      <c r="U27" s="99">
        <f>IF(OR($B27=0,$B27=""),"",IF(AND($E$3="3rd"),'Class 3rd'!R26,IF(AND($E$3="4th"),'Class 4th'!R26,"")))</f>
        <v>37</v>
      </c>
      <c r="V27" s="52">
        <f t="shared" si="5"/>
        <v>79</v>
      </c>
      <c r="W27" s="48">
        <f t="shared" si="6"/>
        <v>166</v>
      </c>
      <c r="X27" s="83">
        <f t="shared" si="7"/>
        <v>0</v>
      </c>
      <c r="Y27" s="83">
        <f t="shared" si="8"/>
        <v>200</v>
      </c>
      <c r="Z27" s="83" t="str">
        <f t="shared" si="9"/>
        <v/>
      </c>
      <c r="AA27" s="83" t="str">
        <f t="shared" si="10"/>
        <v>P</v>
      </c>
      <c r="AB27" s="419" t="str">
        <f t="shared" si="11"/>
        <v>I</v>
      </c>
      <c r="AC27" s="87" t="str">
        <f t="shared" si="12"/>
        <v>B</v>
      </c>
      <c r="AD27" s="99">
        <f>IF(OR($B27=0,$B27=""),"",IF(AND($E$3="3rd"),'Class 3rd'!S26,IF(AND($E$3="4th"),'Class 4th'!S26,"")))</f>
        <v>5</v>
      </c>
      <c r="AE27" s="99">
        <f>IF(OR($B27=0,$B27=""),"",IF(AND($E$3="3rd"),'Class 3rd'!T26,IF(AND($E$3="4th"),'Class 4th'!T26,"")))</f>
        <v>4</v>
      </c>
      <c r="AF27" s="99">
        <f>IF(OR($B27=0,$B27=""),"",IF(AND($E$3="3rd"),'Class 3rd'!U26,IF(AND($E$3="4th"),'Class 4th'!U26,"")))</f>
        <v>5</v>
      </c>
      <c r="AG27" s="48">
        <f t="shared" si="13"/>
        <v>14</v>
      </c>
      <c r="AH27" s="99">
        <f>IF(OR($B27=0,$B27=""),"",IF(AND($E$3="3rd"),'Class 3rd'!V26,IF(AND($E$3="4th"),'Class 4th'!V26,"")))</f>
        <v>24</v>
      </c>
      <c r="AI27" s="99">
        <f>IF(OR($B27=0,$B27=""),"",IF(AND($E$3="3rd"),'Class 3rd'!W26,IF(AND($E$3="4th"),'Class 4th'!W26,"")))</f>
        <v>9</v>
      </c>
      <c r="AJ27" s="51">
        <f t="shared" si="14"/>
        <v>33</v>
      </c>
      <c r="AK27" s="48">
        <f t="shared" si="15"/>
        <v>47</v>
      </c>
      <c r="AL27" s="99">
        <f>IF(OR($B27=0,$B27=""),"",IF(AND($E$3="3rd"),'Class 3rd'!X26,IF(AND($E$3="4th"),'Class 4th'!X26,"")))</f>
        <v>24</v>
      </c>
      <c r="AM27" s="99">
        <f>IF(OR($B27=0,$B27=""),"",IF(AND($E$3="3rd"),'Class 3rd'!Y26,IF(AND($E$3="4th"),'Class 4th'!Y26,"")))</f>
        <v>19</v>
      </c>
      <c r="AN27" s="52">
        <f t="shared" si="16"/>
        <v>43</v>
      </c>
      <c r="AO27" s="48">
        <f t="shared" si="17"/>
        <v>90</v>
      </c>
      <c r="AP27" s="83">
        <f t="shared" si="18"/>
        <v>0</v>
      </c>
      <c r="AQ27" s="83">
        <f t="shared" si="19"/>
        <v>100</v>
      </c>
      <c r="AR27" s="83" t="str">
        <f t="shared" si="20"/>
        <v/>
      </c>
      <c r="AS27" s="83" t="str">
        <f t="shared" si="21"/>
        <v>P</v>
      </c>
      <c r="AT27" s="419" t="str">
        <f t="shared" si="22"/>
        <v>I</v>
      </c>
      <c r="AU27" s="87" t="str">
        <f t="shared" si="23"/>
        <v>A</v>
      </c>
      <c r="AV27" s="99">
        <f>IF(OR($B27=0,$B27=""),"",IF(AND($E$3="3rd"),'Class 3rd'!Z26,IF(AND($E$3="4th"),'Class 4th'!Z26,"")))</f>
        <v>10</v>
      </c>
      <c r="AW27" s="99">
        <f>IF(OR($B27=0,$B27=""),"",IF(AND($E$3="3rd"),'Class 3rd'!AA26,IF(AND($E$3="4th"),'Class 4th'!AA26,"")))</f>
        <v>9</v>
      </c>
      <c r="AX27" s="99">
        <f>IF(OR($B27=0,$B27=""),"",IF(AND($E$3="3rd"),'Class 3rd'!AB26,IF(AND($E$3="4th"),'Class 4th'!AB26,"")))</f>
        <v>8</v>
      </c>
      <c r="AY27" s="48">
        <f t="shared" si="24"/>
        <v>27</v>
      </c>
      <c r="AZ27" s="99">
        <f>IF(OR($B27=0,$B27=""),"",IF(AND($E$3="3rd"),'Class 3rd'!AC26,IF(AND($E$3="4th"),'Class 4th'!AC26,"")))</f>
        <v>29</v>
      </c>
      <c r="BA27" s="99">
        <f>IF(OR($B27=0,$B27=""),"",IF(AND($E$3="3rd"),'Class 3rd'!AD26,IF(AND($E$3="4th"),'Class 4th'!AD26,"")))</f>
        <v>14</v>
      </c>
      <c r="BB27" s="51">
        <f t="shared" si="25"/>
        <v>43</v>
      </c>
      <c r="BC27" s="48">
        <f t="shared" si="26"/>
        <v>70</v>
      </c>
      <c r="BD27" s="99">
        <f>IF(OR($B27=0,$B27=""),"",IF(AND($E$3="3rd"),'Class 3rd'!AE26,IF(AND($E$3="4th"),'Class 4th'!AE26,"")))</f>
        <v>58</v>
      </c>
      <c r="BE27" s="99">
        <f>IF(OR($B27=0,$B27=""),"",IF(AND($E$3="3rd"),'Class 3rd'!AF26,IF(AND($E$3="4th"),'Class 4th'!AF26,"")))</f>
        <v>37</v>
      </c>
      <c r="BF27" s="52">
        <f t="shared" si="27"/>
        <v>95</v>
      </c>
      <c r="BG27" s="48">
        <f t="shared" si="28"/>
        <v>165</v>
      </c>
      <c r="BH27" s="83">
        <f t="shared" si="29"/>
        <v>0</v>
      </c>
      <c r="BI27" s="83">
        <f t="shared" si="30"/>
        <v>200</v>
      </c>
      <c r="BJ27" s="83" t="str">
        <f t="shared" si="31"/>
        <v/>
      </c>
      <c r="BK27" s="83" t="str">
        <f t="shared" si="32"/>
        <v>P</v>
      </c>
      <c r="BL27" s="419" t="str">
        <f t="shared" si="33"/>
        <v>I</v>
      </c>
      <c r="BM27" s="87" t="str">
        <f t="shared" si="34"/>
        <v>B</v>
      </c>
      <c r="BN27" s="99">
        <f>IF(OR($B27=0,$B27=""),"",IF(AND($E$3="3rd"),'Class 3rd'!AG26,IF(AND($E$3="4th"),'Class 4th'!AG26,"")))</f>
        <v>10</v>
      </c>
      <c r="BO27" s="99">
        <f>IF(OR($B27=0,$B27=""),"",IF(AND($E$3="3rd"),'Class 3rd'!AH26,IF(AND($E$3="4th"),'Class 4th'!AH26,"")))</f>
        <v>10</v>
      </c>
      <c r="BP27" s="99">
        <f>IF(OR($B27=0,$B27=""),"",IF(AND($E$3="3rd"),'Class 3rd'!AI26,IF(AND($E$3="4th"),'Class 4th'!AI26,"")))</f>
        <v>9</v>
      </c>
      <c r="BQ27" s="48">
        <f t="shared" si="35"/>
        <v>29</v>
      </c>
      <c r="BR27" s="99">
        <f>IF(OR($B27=0,$B27=""),"",IF(AND($E$3="3rd"),'Class 3rd'!AJ26,IF(AND($E$3="4th"),'Class 4th'!AJ26,"")))</f>
        <v>36</v>
      </c>
      <c r="BS27" s="99">
        <f>IF(OR($B27=0,$B27=""),"",IF(AND($E$3="3rd"),'Class 3rd'!AK26,IF(AND($E$3="4th"),'Class 4th'!AK26,"")))</f>
        <v>18</v>
      </c>
      <c r="BT27" s="51">
        <f t="shared" si="36"/>
        <v>54</v>
      </c>
      <c r="BU27" s="48">
        <f t="shared" si="37"/>
        <v>83</v>
      </c>
      <c r="BV27" s="99">
        <f>IF(OR($B27=0,$B27=""),"",IF(AND($E$3="3rd"),'Class 3rd'!AL26,IF(AND($E$3="4th"),'Class 4th'!AL26,"")))</f>
        <v>52</v>
      </c>
      <c r="BW27" s="99">
        <f>IF(OR($B27=0,$B27=""),"",IF(AND($E$3="3rd"),'Class 3rd'!AM26,IF(AND($E$3="4th"),'Class 4th'!AM26,"")))</f>
        <v>37</v>
      </c>
      <c r="BX27" s="52">
        <f t="shared" si="38"/>
        <v>89</v>
      </c>
      <c r="BY27" s="48">
        <f t="shared" si="39"/>
        <v>172</v>
      </c>
      <c r="BZ27" s="83">
        <f t="shared" si="40"/>
        <v>0</v>
      </c>
      <c r="CA27" s="83">
        <f t="shared" si="41"/>
        <v>200</v>
      </c>
      <c r="CB27" s="83" t="str">
        <f t="shared" si="42"/>
        <v/>
      </c>
      <c r="CC27" s="83" t="str">
        <f t="shared" si="43"/>
        <v>P</v>
      </c>
      <c r="CD27" s="419" t="str">
        <f t="shared" si="44"/>
        <v>I</v>
      </c>
      <c r="CE27" s="87" t="str">
        <f t="shared" si="45"/>
        <v>A</v>
      </c>
      <c r="CF27" s="99">
        <f>IF(OR($B27=0,$B27=""),"",IF(AND($E$3="3rd"),'Class 3rd'!AN26,IF(AND($E$3="4th"),'Class 4th'!AN26,"")))</f>
        <v>9</v>
      </c>
      <c r="CG27" s="99">
        <f>IF(OR($B27=0,$B27=""),"",IF(AND($E$3="3rd"),'Class 3rd'!AO26,IF(AND($E$3="4th"),'Class 4th'!AO26,"")))</f>
        <v>8</v>
      </c>
      <c r="CH27" s="99">
        <f>IF(OR($B27=0,$B27=""),"",IF(AND($E$3="3rd"),'Class 3rd'!AP26,IF(AND($E$3="4th"),'Class 4th'!AP26,"")))</f>
        <v>10</v>
      </c>
      <c r="CI27" s="48">
        <f t="shared" si="46"/>
        <v>27</v>
      </c>
      <c r="CJ27" s="99">
        <f>IF(OR($B27=0,$B27=""),"",IF(AND($E$3="3rd"),'Class 3rd'!AQ26,IF(AND($E$3="4th"),'Class 4th'!AQ26,"")))</f>
        <v>20</v>
      </c>
      <c r="CK27" s="99">
        <f>IF(OR($B27=0,$B27=""),"",IF(AND($E$3="3rd"),'Class 3rd'!AR26,IF(AND($E$3="4th"),'Class 4th'!AR26,"")))</f>
        <v>45</v>
      </c>
      <c r="CL27" s="51">
        <f t="shared" si="47"/>
        <v>65</v>
      </c>
      <c r="CM27" s="48">
        <f t="shared" si="48"/>
        <v>92</v>
      </c>
      <c r="CN27" s="99">
        <f>IF(OR($B27=0,$B27=""),"",IF(AND($E$3="3rd"),'Class 3rd'!AS26,IF(AND($E$3="4th"),'Class 4th'!AS26,"")))</f>
        <v>38</v>
      </c>
      <c r="CO27" s="99">
        <f>IF(OR($B27=0,$B27=""),"",IF(AND($E$3="3rd"),'Class 3rd'!AT26,IF(AND($E$3="4th"),'Class 4th'!AT26,"")))</f>
        <v>48</v>
      </c>
      <c r="CP27" s="52">
        <f t="shared" si="49"/>
        <v>86</v>
      </c>
      <c r="CQ27" s="48">
        <f t="shared" si="50"/>
        <v>178</v>
      </c>
      <c r="CR27" s="83">
        <f t="shared" si="51"/>
        <v>0</v>
      </c>
      <c r="CS27" s="83">
        <f t="shared" si="52"/>
        <v>200</v>
      </c>
      <c r="CT27" s="392" t="str">
        <f t="shared" si="53"/>
        <v>P</v>
      </c>
      <c r="CU27" s="86" t="str">
        <f t="shared" si="54"/>
        <v>A</v>
      </c>
      <c r="CV27" s="99">
        <f>IF(OR($B27=0,$B27=""),"",IF(AND($E$3="3rd"),'Class 3rd'!AU26,IF(AND($E$3="4th"),'Class 4th'!AU26,"")))</f>
        <v>8</v>
      </c>
      <c r="CW27" s="99">
        <f>IF(OR($B27=0,$B27=""),"",IF(AND($E$3="3rd"),'Class 3rd'!AV26,IF(AND($E$3="4th"),'Class 4th'!AV26,"")))</f>
        <v>7</v>
      </c>
      <c r="CX27" s="99">
        <f>IF(OR($B27=0,$B27=""),"",IF(AND($E$3="3rd"),'Class 3rd'!AW26,IF(AND($E$3="4th"),'Class 4th'!AW26,"")))</f>
        <v>9</v>
      </c>
      <c r="CY27" s="48">
        <f t="shared" si="55"/>
        <v>24</v>
      </c>
      <c r="CZ27" s="99">
        <f>IF(OR($B27=0,$B27=""),"",IF(AND($E$3="3rd"),'Class 3rd'!AX26,IF(AND($E$3="4th"),'Class 4th'!AX26,"")))</f>
        <v>41</v>
      </c>
      <c r="DA27" s="99">
        <f>IF(OR($B27=0,$B27=""),"",IF(AND($E$3="3rd"),'Class 3rd'!AY26,IF(AND($E$3="4th"),'Class 4th'!AY26,"")))</f>
        <v>18</v>
      </c>
      <c r="DB27" s="51">
        <f t="shared" si="56"/>
        <v>59</v>
      </c>
      <c r="DC27" s="48">
        <f t="shared" si="57"/>
        <v>83</v>
      </c>
      <c r="DD27" s="99">
        <f>IF(OR($B27=0,$B27=""),"",IF(AND($E$3="3rd"),'Class 3rd'!AZ26,IF(AND($E$3="4th"),'Class 4th'!AZ26,"")))</f>
        <v>47</v>
      </c>
      <c r="DE27" s="99">
        <f>IF(OR($B27=0,$B27=""),"",IF(AND($E$3="3rd"),'Class 3rd'!BA26,IF(AND($E$3="4th"),'Class 4th'!BA26,"")))</f>
        <v>36</v>
      </c>
      <c r="DF27" s="52">
        <f t="shared" si="58"/>
        <v>83</v>
      </c>
      <c r="DG27" s="48">
        <f t="shared" si="59"/>
        <v>166</v>
      </c>
      <c r="DH27" s="83">
        <f t="shared" si="60"/>
        <v>0</v>
      </c>
      <c r="DI27" s="83">
        <f t="shared" si="61"/>
        <v>200</v>
      </c>
      <c r="DJ27" s="392" t="str">
        <f t="shared" si="62"/>
        <v>P</v>
      </c>
      <c r="DK27" s="86" t="str">
        <f t="shared" si="63"/>
        <v>B</v>
      </c>
      <c r="DL27" s="454">
        <f>IF(OR($B27=0,$B27=""),"",IF(AND($E$3="3rd"),'Class 3rd'!BB26,IF(AND($E$3="4th"),'Class 4th'!BB26,"")))</f>
        <v>0</v>
      </c>
      <c r="DM27" s="454">
        <f>IF(OR($B27=0,$B27=""),"",IF(AND($E$3="3rd"),'Class 3rd'!BC26,IF(AND($E$3="4th"),'Class 4th'!BC26,"")))</f>
        <v>0</v>
      </c>
      <c r="DN27" s="454">
        <f>IF(OR($B27=0,$B27=""),"",IF(AND($E$3="3rd"),'Class 3rd'!BD26,IF(AND($E$3="4th"),'Class 4th'!BD26,"")))</f>
        <v>0</v>
      </c>
      <c r="DO27" s="454">
        <f>IF(OR($B27=0,$B27=""),"",IF(AND($E$3="3rd"),'Class 3rd'!BE26,IF(AND($E$3="4th"),'Class 4th'!BE26,"")))</f>
        <v>0</v>
      </c>
      <c r="DP27" s="454">
        <f>IF(OR($B27=0,$B27=""),"",IF(AND($E$3="3rd"),'Class 3rd'!BF26,IF(AND($E$3="4th"),'Class 4th'!BF26,"")))</f>
        <v>0</v>
      </c>
      <c r="DQ27" s="455">
        <f t="shared" si="64"/>
        <v>0</v>
      </c>
      <c r="DR27" s="100">
        <f t="shared" si="65"/>
        <v>0</v>
      </c>
      <c r="DS27" s="100" t="str">
        <f t="shared" si="66"/>
        <v/>
      </c>
      <c r="DT27" s="100" t="str">
        <f t="shared" si="67"/>
        <v/>
      </c>
      <c r="DU27" s="86" t="str">
        <f t="shared" si="68"/>
        <v/>
      </c>
      <c r="DV27" s="454">
        <f>IF(OR($B27=0,$B27=""),"",IF(AND($E$3="3rd"),'Class 3rd'!BG26,IF(AND($E$3="4th"),'Class 4th'!BG26,"")))</f>
        <v>0</v>
      </c>
      <c r="DW27" s="454">
        <f>IF(OR($B27=0,$B27=""),"",IF(AND($E$3="3rd"),'Class 3rd'!BH26,IF(AND($E$3="4th"),'Class 4th'!BH26,"")))</f>
        <v>0</v>
      </c>
      <c r="DX27" s="454">
        <f>IF(OR($B27=0,$B27=""),"",IF(AND($E$3="3rd"),'Class 3rd'!BI26,IF(AND($E$3="4th"),'Class 4th'!BI26,"")))</f>
        <v>0</v>
      </c>
      <c r="DY27" s="454">
        <f>IF(OR($B27=0,$B27=""),"",IF(AND($E$3="3rd"),'Class 3rd'!BJ26,IF(AND($E$3="4th"),'Class 4th'!BJ26,"")))</f>
        <v>0</v>
      </c>
      <c r="DZ27" s="454">
        <f>IF(OR($B27=0,$B27=""),"",IF(AND($E$3="3rd"),'Class 3rd'!BK26,IF(AND($E$3="4th"),'Class 4th'!BK26,"")))</f>
        <v>0</v>
      </c>
      <c r="EA27" s="455">
        <f t="shared" si="69"/>
        <v>0</v>
      </c>
      <c r="EB27" s="100">
        <f t="shared" si="70"/>
        <v>0</v>
      </c>
      <c r="EC27" s="100" t="str">
        <f t="shared" si="71"/>
        <v/>
      </c>
      <c r="ED27" s="100" t="str">
        <f t="shared" si="72"/>
        <v/>
      </c>
      <c r="EE27" s="86" t="str">
        <f t="shared" si="73"/>
        <v/>
      </c>
      <c r="EF27" s="454">
        <f>IF(OR($B27=0,$B27=""),"",IF(AND($E$3="3rd"),'Class 3rd'!BL26,IF(AND($E$3="4th"),'Class 4th'!BL26,"")))</f>
        <v>0</v>
      </c>
      <c r="EG27" s="454">
        <f>IF(OR($B27=0,$B27=""),"",IF(AND($E$3="3rd"),'Class 3rd'!BM26,IF(AND($E$3="4th"),'Class 4th'!BM26,"")))</f>
        <v>0</v>
      </c>
      <c r="EH27" s="454">
        <f>IF(OR($B27=0,$B27=""),"",IF(AND($E$3="3rd"),'Class 3rd'!BN26,IF(AND($E$3="4th"),'Class 4th'!BN26,"")))</f>
        <v>0</v>
      </c>
      <c r="EI27" s="454">
        <f>IF(OR($B27=0,$B27=""),"",IF(AND($E$3="3rd"),'Class 3rd'!BO26,IF(AND($E$3="4th"),'Class 4th'!BO26,"")))</f>
        <v>0</v>
      </c>
      <c r="EJ27" s="454">
        <f>IF(OR($B27=0,$B27=""),"",IF(AND($E$3="3rd"),'Class 3rd'!BP26,IF(AND($E$3="4th"),'Class 4th'!BP26,"")))</f>
        <v>0</v>
      </c>
      <c r="EK27" s="455">
        <f t="shared" si="74"/>
        <v>0</v>
      </c>
      <c r="EL27" s="100">
        <f t="shared" si="75"/>
        <v>0</v>
      </c>
      <c r="EM27" s="100" t="str">
        <f t="shared" si="76"/>
        <v/>
      </c>
      <c r="EN27" s="100" t="str">
        <f t="shared" si="77"/>
        <v/>
      </c>
      <c r="EO27" s="86" t="str">
        <f t="shared" si="78"/>
        <v/>
      </c>
      <c r="EP27" s="60">
        <f t="shared" si="79"/>
        <v>593</v>
      </c>
      <c r="EQ27" s="324">
        <f t="shared" si="80"/>
        <v>84.714285714285708</v>
      </c>
      <c r="ER27" s="63" t="str">
        <f t="shared" si="81"/>
        <v>I</v>
      </c>
      <c r="ES27" s="64">
        <f t="shared" si="1"/>
        <v>15.999999999999996</v>
      </c>
      <c r="ET27" s="326" t="str">
        <f>IFERROR(IF(B27="NSO","NSO",IF(OR(D27="",G27="",F27="",B27="",EP27=0),"",IF('Master sheet'!$D$14="Hindi","कक्षोंन्नति","Promoted"))),"")</f>
        <v>कक्षोंन्नति</v>
      </c>
      <c r="EU27" s="39">
        <f>IF(OR($B27=0,$B27=""),"",IF(AND($E$3="3rd"),'Class 3rd'!BQ26,IF(AND($E$3="4th"),'Class 4th'!BQ26,"")))</f>
        <v>340</v>
      </c>
      <c r="EV27" s="39">
        <f>IF(OR($B27=0,$B27=""),"",IF(AND($E$3="3rd"),'Class 3rd'!BR26,IF(AND($E$3="4th"),'Class 4th'!BR26,"")))</f>
        <v>310</v>
      </c>
      <c r="EW27" s="203" t="str">
        <f t="shared" si="82"/>
        <v>B</v>
      </c>
      <c r="EX27" s="40"/>
      <c r="FE27" s="41">
        <f>IF(AND($E$3="3rd"),'Class 3rd'!I26,IF(AND($E$3="4th"),'Class 4th'!I26,""))</f>
        <v>320</v>
      </c>
    </row>
    <row r="28" spans="1:161" ht="18.95" customHeight="1">
      <c r="A28" s="53">
        <v>21</v>
      </c>
      <c r="B28" s="244">
        <f>IF(OR(FE28=0,FE28=""),"",IF(AND($E$3="3rd"),'Class 3rd'!I27,IF(AND($E$3="4th"),'Class 4th'!I27,"")))</f>
        <v>321</v>
      </c>
      <c r="C28" s="54">
        <f>IF(OR($B28=0,$B28=""),"",IF(AND($E$3="3rd"),'Class 3rd'!B27,IF(AND($E$3="4th"),'Class 4th'!B27,"")))</f>
        <v>3</v>
      </c>
      <c r="D28" s="54" t="str">
        <f>IF(OR($B28=0,$B28=""),"",IF(AND($E$3="3rd"),'Class 3rd'!C27,IF(AND($E$3="4th"),'Class 4th'!C27,"")))</f>
        <v>A</v>
      </c>
      <c r="E28" s="330" t="str">
        <f>IF(OR($B28=0,$B28=""),"",IF(AND($E$3="3rd"),'Class 3rd'!E27,IF(AND($E$3="4th"),'Class 4th'!E27,"")))</f>
        <v>21-10-2014</v>
      </c>
      <c r="F28" s="243">
        <f>IF(OR($B28=0,$B28=""),"",IF(AND($E$3="3rd"),'Class 3rd'!D27,IF(AND($E$3="4th"),'Class 4th'!D27,"")))</f>
        <v>929</v>
      </c>
      <c r="G28" s="335" t="str">
        <f>IF(OR($B28=0,$B28=""),"",IF(AND($E$3="3rd"),'Class 3rd'!F27,IF(AND($E$3="4th"),'Class 4th'!F27,"")))</f>
        <v>PAWAN CHOUHAN</v>
      </c>
      <c r="H28" s="335" t="str">
        <f>IF(OR($B28=0,$B28=""),"",IF(AND($E$3="3rd"),'Class 3rd'!G27,IF(AND($E$3="4th"),'Class 4th'!G27,"")))</f>
        <v>NARENDRA SINGH</v>
      </c>
      <c r="I28" s="335" t="str">
        <f>IF(OR($B28=0,$B28=""),"",IF(AND($E$3="3rd"),'Class 3rd'!H27,IF(AND($E$3="4th"),'Class 4th'!H27,"")))</f>
        <v>SHOBHA</v>
      </c>
      <c r="J28" s="217" t="str">
        <f>IF(OR($B28=0,$B28=""),"",IF(AND($E$3="3rd"),'Class 3rd'!J27,IF(AND($E$3="4th"),'Class 4th'!J27,"")))</f>
        <v>M</v>
      </c>
      <c r="K28" s="217" t="str">
        <f>IF(OR($B28=0,$B28=""),"",IF(AND($E$3="3rd"),'Class 3rd'!K27,IF(AND($E$3="4th"),'Class 4th'!K27,"")))</f>
        <v>OBC</v>
      </c>
      <c r="L28" s="99">
        <f>IF(OR($B28=0,$B28=""),"",IF(AND($E$3="3rd"),'Class 3rd'!L27,IF(AND($E$3="4th"),'Class 4th'!L27,"")))</f>
        <v>9</v>
      </c>
      <c r="M28" s="99">
        <f>IF(OR($B28=0,$B28=""),"",IF(AND($E$3="3rd"),'Class 3rd'!M27,IF(AND($E$3="4th"),'Class 4th'!M27,"")))</f>
        <v>8</v>
      </c>
      <c r="N28" s="99">
        <f>IF(OR($B28=0,$B28=""),"",IF(AND($E$3="3rd"),'Class 3rd'!N27,IF(AND($E$3="4th"),'Class 4th'!N27,"")))</f>
        <v>10</v>
      </c>
      <c r="O28" s="48">
        <f t="shared" si="2"/>
        <v>27</v>
      </c>
      <c r="P28" s="99">
        <f>IF(OR($B28=0,$B28=""),"",IF(AND($E$3="3rd"),'Class 3rd'!O27,IF(AND($E$3="4th"),'Class 4th'!O27,"")))</f>
        <v>42</v>
      </c>
      <c r="Q28" s="99">
        <f>IF(OR($B28=0,$B28=""),"",IF(AND($E$3="3rd"),'Class 3rd'!P27,IF(AND($E$3="4th"),'Class 4th'!P27,"")))</f>
        <v>19</v>
      </c>
      <c r="R28" s="51">
        <f t="shared" si="3"/>
        <v>61</v>
      </c>
      <c r="S28" s="48">
        <f t="shared" si="4"/>
        <v>88</v>
      </c>
      <c r="T28" s="99">
        <f>IF(OR($B28=0,$B28=""),"",IF(AND($E$3="3rd"),'Class 3rd'!Q27,IF(AND($E$3="4th"),'Class 4th'!Q27,"")))</f>
        <v>45</v>
      </c>
      <c r="U28" s="99">
        <f>IF(OR($B28=0,$B28=""),"",IF(AND($E$3="3rd"),'Class 3rd'!R27,IF(AND($E$3="4th"),'Class 4th'!R27,"")))</f>
        <v>37</v>
      </c>
      <c r="V28" s="52">
        <f t="shared" si="5"/>
        <v>82</v>
      </c>
      <c r="W28" s="48">
        <f t="shared" si="6"/>
        <v>170</v>
      </c>
      <c r="X28" s="83">
        <f t="shared" si="7"/>
        <v>0</v>
      </c>
      <c r="Y28" s="83">
        <f t="shared" si="8"/>
        <v>200</v>
      </c>
      <c r="Z28" s="83" t="str">
        <f t="shared" si="9"/>
        <v/>
      </c>
      <c r="AA28" s="83" t="str">
        <f t="shared" si="10"/>
        <v>P</v>
      </c>
      <c r="AB28" s="419" t="str">
        <f t="shared" si="11"/>
        <v>I</v>
      </c>
      <c r="AC28" s="87" t="str">
        <f t="shared" si="12"/>
        <v>B</v>
      </c>
      <c r="AD28" s="99">
        <f>IF(OR($B28=0,$B28=""),"",IF(AND($E$3="3rd"),'Class 3rd'!S27,IF(AND($E$3="4th"),'Class 4th'!S27,"")))</f>
        <v>5</v>
      </c>
      <c r="AE28" s="99">
        <f>IF(OR($B28=0,$B28=""),"",IF(AND($E$3="3rd"),'Class 3rd'!T27,IF(AND($E$3="4th"),'Class 4th'!T27,"")))</f>
        <v>4</v>
      </c>
      <c r="AF28" s="99">
        <f>IF(OR($B28=0,$B28=""),"",IF(AND($E$3="3rd"),'Class 3rd'!U27,IF(AND($E$3="4th"),'Class 4th'!U27,"")))</f>
        <v>5</v>
      </c>
      <c r="AG28" s="48">
        <f t="shared" si="13"/>
        <v>14</v>
      </c>
      <c r="AH28" s="99">
        <f>IF(OR($B28=0,$B28=""),"",IF(AND($E$3="3rd"),'Class 3rd'!V27,IF(AND($E$3="4th"),'Class 4th'!V27,"")))</f>
        <v>21</v>
      </c>
      <c r="AI28" s="99">
        <f>IF(OR($B28=0,$B28=""),"",IF(AND($E$3="3rd"),'Class 3rd'!W27,IF(AND($E$3="4th"),'Class 4th'!W27,"")))</f>
        <v>9</v>
      </c>
      <c r="AJ28" s="51">
        <f t="shared" si="14"/>
        <v>30</v>
      </c>
      <c r="AK28" s="48">
        <f t="shared" si="15"/>
        <v>44</v>
      </c>
      <c r="AL28" s="99">
        <f>IF(OR($B28=0,$B28=""),"",IF(AND($E$3="3rd"),'Class 3rd'!X27,IF(AND($E$3="4th"),'Class 4th'!X27,"")))</f>
        <v>24</v>
      </c>
      <c r="AM28" s="99">
        <f>IF(OR($B28=0,$B28=""),"",IF(AND($E$3="3rd"),'Class 3rd'!Y27,IF(AND($E$3="4th"),'Class 4th'!Y27,"")))</f>
        <v>19</v>
      </c>
      <c r="AN28" s="52">
        <f t="shared" si="16"/>
        <v>43</v>
      </c>
      <c r="AO28" s="48">
        <f t="shared" si="17"/>
        <v>87</v>
      </c>
      <c r="AP28" s="83">
        <f t="shared" si="18"/>
        <v>0</v>
      </c>
      <c r="AQ28" s="83">
        <f t="shared" si="19"/>
        <v>100</v>
      </c>
      <c r="AR28" s="83" t="str">
        <f t="shared" si="20"/>
        <v/>
      </c>
      <c r="AS28" s="83" t="str">
        <f t="shared" si="21"/>
        <v>P</v>
      </c>
      <c r="AT28" s="419" t="str">
        <f t="shared" si="22"/>
        <v>I</v>
      </c>
      <c r="AU28" s="87" t="str">
        <f t="shared" si="23"/>
        <v>A</v>
      </c>
      <c r="AV28" s="99">
        <f>IF(OR($B28=0,$B28=""),"",IF(AND($E$3="3rd"),'Class 3rd'!Z27,IF(AND($E$3="4th"),'Class 4th'!Z27,"")))</f>
        <v>10</v>
      </c>
      <c r="AW28" s="99">
        <f>IF(OR($B28=0,$B28=""),"",IF(AND($E$3="3rd"),'Class 3rd'!AA27,IF(AND($E$3="4th"),'Class 4th'!AA27,"")))</f>
        <v>9</v>
      </c>
      <c r="AX28" s="99">
        <f>IF(OR($B28=0,$B28=""),"",IF(AND($E$3="3rd"),'Class 3rd'!AB27,IF(AND($E$3="4th"),'Class 4th'!AB27,"")))</f>
        <v>8</v>
      </c>
      <c r="AY28" s="48">
        <f t="shared" si="24"/>
        <v>27</v>
      </c>
      <c r="AZ28" s="99">
        <f>IF(OR($B28=0,$B28=""),"",IF(AND($E$3="3rd"),'Class 3rd'!AC27,IF(AND($E$3="4th"),'Class 4th'!AC27,"")))</f>
        <v>29</v>
      </c>
      <c r="BA28" s="99">
        <f>IF(OR($B28=0,$B28=""),"",IF(AND($E$3="3rd"),'Class 3rd'!AD27,IF(AND($E$3="4th"),'Class 4th'!AD27,"")))</f>
        <v>14</v>
      </c>
      <c r="BB28" s="51">
        <f t="shared" si="25"/>
        <v>43</v>
      </c>
      <c r="BC28" s="48">
        <f t="shared" si="26"/>
        <v>70</v>
      </c>
      <c r="BD28" s="99">
        <f>IF(OR($B28=0,$B28=""),"",IF(AND($E$3="3rd"),'Class 3rd'!AE27,IF(AND($E$3="4th"),'Class 4th'!AE27,"")))</f>
        <v>45</v>
      </c>
      <c r="BE28" s="99">
        <f>IF(OR($B28=0,$B28=""),"",IF(AND($E$3="3rd"),'Class 3rd'!AF27,IF(AND($E$3="4th"),'Class 4th'!AF27,"")))</f>
        <v>37</v>
      </c>
      <c r="BF28" s="52">
        <f t="shared" si="27"/>
        <v>82</v>
      </c>
      <c r="BG28" s="48">
        <f t="shared" si="28"/>
        <v>152</v>
      </c>
      <c r="BH28" s="83">
        <f t="shared" si="29"/>
        <v>0</v>
      </c>
      <c r="BI28" s="83">
        <f t="shared" si="30"/>
        <v>200</v>
      </c>
      <c r="BJ28" s="83" t="str">
        <f t="shared" si="31"/>
        <v/>
      </c>
      <c r="BK28" s="83" t="str">
        <f t="shared" si="32"/>
        <v>P</v>
      </c>
      <c r="BL28" s="419" t="str">
        <f t="shared" si="33"/>
        <v>I</v>
      </c>
      <c r="BM28" s="87" t="str">
        <f t="shared" si="34"/>
        <v>B</v>
      </c>
      <c r="BN28" s="99">
        <f>IF(OR($B28=0,$B28=""),"",IF(AND($E$3="3rd"),'Class 3rd'!AG27,IF(AND($E$3="4th"),'Class 4th'!AG27,"")))</f>
        <v>10</v>
      </c>
      <c r="BO28" s="99">
        <f>IF(OR($B28=0,$B28=""),"",IF(AND($E$3="3rd"),'Class 3rd'!AH27,IF(AND($E$3="4th"),'Class 4th'!AH27,"")))</f>
        <v>10</v>
      </c>
      <c r="BP28" s="99">
        <f>IF(OR($B28=0,$B28=""),"",IF(AND($E$3="3rd"),'Class 3rd'!AI27,IF(AND($E$3="4th"),'Class 4th'!AI27,"")))</f>
        <v>9</v>
      </c>
      <c r="BQ28" s="48">
        <f t="shared" si="35"/>
        <v>29</v>
      </c>
      <c r="BR28" s="99">
        <f>IF(OR($B28=0,$B28=""),"",IF(AND($E$3="3rd"),'Class 3rd'!AJ27,IF(AND($E$3="4th"),'Class 4th'!AJ27,"")))</f>
        <v>32</v>
      </c>
      <c r="BS28" s="99">
        <f>IF(OR($B28=0,$B28=""),"",IF(AND($E$3="3rd"),'Class 3rd'!AK27,IF(AND($E$3="4th"),'Class 4th'!AK27,"")))</f>
        <v>18</v>
      </c>
      <c r="BT28" s="51">
        <f t="shared" si="36"/>
        <v>50</v>
      </c>
      <c r="BU28" s="48">
        <f t="shared" si="37"/>
        <v>79</v>
      </c>
      <c r="BV28" s="99">
        <f>IF(OR($B28=0,$B28=""),"",IF(AND($E$3="3rd"),'Class 3rd'!AL27,IF(AND($E$3="4th"),'Class 4th'!AL27,"")))</f>
        <v>40</v>
      </c>
      <c r="BW28" s="99">
        <f>IF(OR($B28=0,$B28=""),"",IF(AND($E$3="3rd"),'Class 3rd'!AM27,IF(AND($E$3="4th"),'Class 4th'!AM27,"")))</f>
        <v>37</v>
      </c>
      <c r="BX28" s="52">
        <f t="shared" si="38"/>
        <v>77</v>
      </c>
      <c r="BY28" s="48">
        <f t="shared" si="39"/>
        <v>156</v>
      </c>
      <c r="BZ28" s="83">
        <f t="shared" si="40"/>
        <v>0</v>
      </c>
      <c r="CA28" s="83">
        <f t="shared" si="41"/>
        <v>200</v>
      </c>
      <c r="CB28" s="83" t="str">
        <f t="shared" si="42"/>
        <v/>
      </c>
      <c r="CC28" s="83" t="str">
        <f t="shared" si="43"/>
        <v>P</v>
      </c>
      <c r="CD28" s="419" t="str">
        <f t="shared" si="44"/>
        <v>I</v>
      </c>
      <c r="CE28" s="87" t="str">
        <f t="shared" si="45"/>
        <v>B</v>
      </c>
      <c r="CF28" s="99">
        <f>IF(OR($B28=0,$B28=""),"",IF(AND($E$3="3rd"),'Class 3rd'!AN27,IF(AND($E$3="4th"),'Class 4th'!AN27,"")))</f>
        <v>9</v>
      </c>
      <c r="CG28" s="99">
        <f>IF(OR($B28=0,$B28=""),"",IF(AND($E$3="3rd"),'Class 3rd'!AO27,IF(AND($E$3="4th"),'Class 4th'!AO27,"")))</f>
        <v>8</v>
      </c>
      <c r="CH28" s="99">
        <f>IF(OR($B28=0,$B28=""),"",IF(AND($E$3="3rd"),'Class 3rd'!AP27,IF(AND($E$3="4th"),'Class 4th'!AP27,"")))</f>
        <v>10</v>
      </c>
      <c r="CI28" s="48">
        <f t="shared" si="46"/>
        <v>27</v>
      </c>
      <c r="CJ28" s="99">
        <f>IF(OR($B28=0,$B28=""),"",IF(AND($E$3="3rd"),'Class 3rd'!AQ27,IF(AND($E$3="4th"),'Class 4th'!AQ27,"")))</f>
        <v>20</v>
      </c>
      <c r="CK28" s="99">
        <f>IF(OR($B28=0,$B28=""),"",IF(AND($E$3="3rd"),'Class 3rd'!AR27,IF(AND($E$3="4th"),'Class 4th'!AR27,"")))</f>
        <v>45</v>
      </c>
      <c r="CL28" s="51">
        <f t="shared" si="47"/>
        <v>65</v>
      </c>
      <c r="CM28" s="48">
        <f t="shared" si="48"/>
        <v>92</v>
      </c>
      <c r="CN28" s="99">
        <f>IF(OR($B28=0,$B28=""),"",IF(AND($E$3="3rd"),'Class 3rd'!AS27,IF(AND($E$3="4th"),'Class 4th'!AS27,"")))</f>
        <v>38</v>
      </c>
      <c r="CO28" s="99">
        <f>IF(OR($B28=0,$B28=""),"",IF(AND($E$3="3rd"),'Class 3rd'!AT27,IF(AND($E$3="4th"),'Class 4th'!AT27,"")))</f>
        <v>48</v>
      </c>
      <c r="CP28" s="52">
        <f t="shared" si="49"/>
        <v>86</v>
      </c>
      <c r="CQ28" s="48">
        <f t="shared" si="50"/>
        <v>178</v>
      </c>
      <c r="CR28" s="83">
        <f t="shared" si="51"/>
        <v>0</v>
      </c>
      <c r="CS28" s="83">
        <f t="shared" si="52"/>
        <v>200</v>
      </c>
      <c r="CT28" s="392" t="str">
        <f t="shared" si="53"/>
        <v>P</v>
      </c>
      <c r="CU28" s="86" t="str">
        <f t="shared" si="54"/>
        <v>A</v>
      </c>
      <c r="CV28" s="99">
        <f>IF(OR($B28=0,$B28=""),"",IF(AND($E$3="3rd"),'Class 3rd'!AU27,IF(AND($E$3="4th"),'Class 4th'!AU27,"")))</f>
        <v>8</v>
      </c>
      <c r="CW28" s="99">
        <f>IF(OR($B28=0,$B28=""),"",IF(AND($E$3="3rd"),'Class 3rd'!AV27,IF(AND($E$3="4th"),'Class 4th'!AV27,"")))</f>
        <v>7</v>
      </c>
      <c r="CX28" s="99">
        <f>IF(OR($B28=0,$B28=""),"",IF(AND($E$3="3rd"),'Class 3rd'!AW27,IF(AND($E$3="4th"),'Class 4th'!AW27,"")))</f>
        <v>9</v>
      </c>
      <c r="CY28" s="48">
        <f t="shared" si="55"/>
        <v>24</v>
      </c>
      <c r="CZ28" s="99">
        <f>IF(OR($B28=0,$B28=""),"",IF(AND($E$3="3rd"),'Class 3rd'!AX27,IF(AND($E$3="4th"),'Class 4th'!AX27,"")))</f>
        <v>40</v>
      </c>
      <c r="DA28" s="99">
        <f>IF(OR($B28=0,$B28=""),"",IF(AND($E$3="3rd"),'Class 3rd'!AY27,IF(AND($E$3="4th"),'Class 4th'!AY27,"")))</f>
        <v>18</v>
      </c>
      <c r="DB28" s="51">
        <f t="shared" si="56"/>
        <v>58</v>
      </c>
      <c r="DC28" s="48">
        <f t="shared" si="57"/>
        <v>82</v>
      </c>
      <c r="DD28" s="99">
        <f>IF(OR($B28=0,$B28=""),"",IF(AND($E$3="3rd"),'Class 3rd'!AZ27,IF(AND($E$3="4th"),'Class 4th'!AZ27,"")))</f>
        <v>41</v>
      </c>
      <c r="DE28" s="99">
        <f>IF(OR($B28=0,$B28=""),"",IF(AND($E$3="3rd"),'Class 3rd'!BA27,IF(AND($E$3="4th"),'Class 4th'!BA27,"")))</f>
        <v>39</v>
      </c>
      <c r="DF28" s="52">
        <f t="shared" si="58"/>
        <v>80</v>
      </c>
      <c r="DG28" s="48">
        <f t="shared" si="59"/>
        <v>162</v>
      </c>
      <c r="DH28" s="83">
        <f t="shared" si="60"/>
        <v>0</v>
      </c>
      <c r="DI28" s="83">
        <f t="shared" si="61"/>
        <v>200</v>
      </c>
      <c r="DJ28" s="392" t="str">
        <f t="shared" si="62"/>
        <v>P</v>
      </c>
      <c r="DK28" s="86" t="str">
        <f t="shared" si="63"/>
        <v>B</v>
      </c>
      <c r="DL28" s="454">
        <f>IF(OR($B28=0,$B28=""),"",IF(AND($E$3="3rd"),'Class 3rd'!BB27,IF(AND($E$3="4th"),'Class 4th'!BB27,"")))</f>
        <v>0</v>
      </c>
      <c r="DM28" s="454">
        <f>IF(OR($B28=0,$B28=""),"",IF(AND($E$3="3rd"),'Class 3rd'!BC27,IF(AND($E$3="4th"),'Class 4th'!BC27,"")))</f>
        <v>0</v>
      </c>
      <c r="DN28" s="454">
        <f>IF(OR($B28=0,$B28=""),"",IF(AND($E$3="3rd"),'Class 3rd'!BD27,IF(AND($E$3="4th"),'Class 4th'!BD27,"")))</f>
        <v>0</v>
      </c>
      <c r="DO28" s="454">
        <f>IF(OR($B28=0,$B28=""),"",IF(AND($E$3="3rd"),'Class 3rd'!BE27,IF(AND($E$3="4th"),'Class 4th'!BE27,"")))</f>
        <v>0</v>
      </c>
      <c r="DP28" s="454">
        <f>IF(OR($B28=0,$B28=""),"",IF(AND($E$3="3rd"),'Class 3rd'!BF27,IF(AND($E$3="4th"),'Class 4th'!BF27,"")))</f>
        <v>0</v>
      </c>
      <c r="DQ28" s="455">
        <f t="shared" si="64"/>
        <v>0</v>
      </c>
      <c r="DR28" s="100">
        <f t="shared" si="65"/>
        <v>0</v>
      </c>
      <c r="DS28" s="100" t="str">
        <f t="shared" si="66"/>
        <v/>
      </c>
      <c r="DT28" s="100" t="str">
        <f t="shared" si="67"/>
        <v/>
      </c>
      <c r="DU28" s="86" t="str">
        <f t="shared" si="68"/>
        <v/>
      </c>
      <c r="DV28" s="454">
        <f>IF(OR($B28=0,$B28=""),"",IF(AND($E$3="3rd"),'Class 3rd'!BG27,IF(AND($E$3="4th"),'Class 4th'!BG27,"")))</f>
        <v>0</v>
      </c>
      <c r="DW28" s="454">
        <f>IF(OR($B28=0,$B28=""),"",IF(AND($E$3="3rd"),'Class 3rd'!BH27,IF(AND($E$3="4th"),'Class 4th'!BH27,"")))</f>
        <v>0</v>
      </c>
      <c r="DX28" s="454">
        <f>IF(OR($B28=0,$B28=""),"",IF(AND($E$3="3rd"),'Class 3rd'!BI27,IF(AND($E$3="4th"),'Class 4th'!BI27,"")))</f>
        <v>0</v>
      </c>
      <c r="DY28" s="454">
        <f>IF(OR($B28=0,$B28=""),"",IF(AND($E$3="3rd"),'Class 3rd'!BJ27,IF(AND($E$3="4th"),'Class 4th'!BJ27,"")))</f>
        <v>0</v>
      </c>
      <c r="DZ28" s="454">
        <f>IF(OR($B28=0,$B28=""),"",IF(AND($E$3="3rd"),'Class 3rd'!BK27,IF(AND($E$3="4th"),'Class 4th'!BK27,"")))</f>
        <v>0</v>
      </c>
      <c r="EA28" s="455">
        <f t="shared" si="69"/>
        <v>0</v>
      </c>
      <c r="EB28" s="100">
        <f t="shared" si="70"/>
        <v>0</v>
      </c>
      <c r="EC28" s="100" t="str">
        <f t="shared" si="71"/>
        <v/>
      </c>
      <c r="ED28" s="100" t="str">
        <f t="shared" si="72"/>
        <v/>
      </c>
      <c r="EE28" s="86" t="str">
        <f t="shared" si="73"/>
        <v/>
      </c>
      <c r="EF28" s="454">
        <f>IF(OR($B28=0,$B28=""),"",IF(AND($E$3="3rd"),'Class 3rd'!BL27,IF(AND($E$3="4th"),'Class 4th'!BL27,"")))</f>
        <v>0</v>
      </c>
      <c r="EG28" s="454">
        <f>IF(OR($B28=0,$B28=""),"",IF(AND($E$3="3rd"),'Class 3rd'!BM27,IF(AND($E$3="4th"),'Class 4th'!BM27,"")))</f>
        <v>0</v>
      </c>
      <c r="EH28" s="454">
        <f>IF(OR($B28=0,$B28=""),"",IF(AND($E$3="3rd"),'Class 3rd'!BN27,IF(AND($E$3="4th"),'Class 4th'!BN27,"")))</f>
        <v>0</v>
      </c>
      <c r="EI28" s="454">
        <f>IF(OR($B28=0,$B28=""),"",IF(AND($E$3="3rd"),'Class 3rd'!BO27,IF(AND($E$3="4th"),'Class 4th'!BO27,"")))</f>
        <v>0</v>
      </c>
      <c r="EJ28" s="454">
        <f>IF(OR($B28=0,$B28=""),"",IF(AND($E$3="3rd"),'Class 3rd'!BP27,IF(AND($E$3="4th"),'Class 4th'!BP27,"")))</f>
        <v>0</v>
      </c>
      <c r="EK28" s="455">
        <f t="shared" si="74"/>
        <v>0</v>
      </c>
      <c r="EL28" s="100">
        <f t="shared" si="75"/>
        <v>0</v>
      </c>
      <c r="EM28" s="100" t="str">
        <f t="shared" si="76"/>
        <v/>
      </c>
      <c r="EN28" s="100" t="str">
        <f t="shared" si="77"/>
        <v/>
      </c>
      <c r="EO28" s="86" t="str">
        <f t="shared" si="78"/>
        <v/>
      </c>
      <c r="EP28" s="60">
        <f t="shared" si="79"/>
        <v>565</v>
      </c>
      <c r="EQ28" s="324">
        <f t="shared" si="80"/>
        <v>80.714285714285708</v>
      </c>
      <c r="ER28" s="63" t="str">
        <f t="shared" si="81"/>
        <v>I</v>
      </c>
      <c r="ES28" s="64">
        <f t="shared" si="1"/>
        <v>28.000000000000298</v>
      </c>
      <c r="ET28" s="326" t="str">
        <f>IFERROR(IF(B28="NSO","NSO",IF(OR(D28="",G28="",F28="",B28="",EP28=0),"",IF('Master sheet'!$D$14="Hindi","कक्षोंन्नति","Promoted"))),"")</f>
        <v>कक्षोंन्नति</v>
      </c>
      <c r="EU28" s="39">
        <f>IF(OR($B28=0,$B28=""),"",IF(AND($E$3="3rd"),'Class 3rd'!BQ27,IF(AND($E$3="4th"),'Class 4th'!BQ27,"")))</f>
        <v>340</v>
      </c>
      <c r="EV28" s="39">
        <f>IF(OR($B28=0,$B28=""),"",IF(AND($E$3="3rd"),'Class 3rd'!BR27,IF(AND($E$3="4th"),'Class 4th'!BR27,"")))</f>
        <v>310</v>
      </c>
      <c r="EW28" s="203" t="str">
        <f t="shared" si="82"/>
        <v>B</v>
      </c>
      <c r="EX28" s="40"/>
      <c r="FE28" s="41">
        <f>IF(AND($E$3="3rd"),'Class 3rd'!I27,IF(AND($E$3="4th"),'Class 4th'!I27,""))</f>
        <v>321</v>
      </c>
    </row>
    <row r="29" spans="1:161" ht="18.95" customHeight="1">
      <c r="A29" s="53">
        <v>22</v>
      </c>
      <c r="B29" s="244">
        <f>IF(OR(FE29=0,FE29=""),"",IF(AND($E$3="3rd"),'Class 3rd'!I28,IF(AND($E$3="4th"),'Class 4th'!I28,"")))</f>
        <v>322</v>
      </c>
      <c r="C29" s="54">
        <f>IF(OR($B29=0,$B29=""),"",IF(AND($E$3="3rd"),'Class 3rd'!B28,IF(AND($E$3="4th"),'Class 4th'!B28,"")))</f>
        <v>3</v>
      </c>
      <c r="D29" s="54" t="str">
        <f>IF(OR($B29=0,$B29=""),"",IF(AND($E$3="3rd"),'Class 3rd'!C28,IF(AND($E$3="4th"),'Class 4th'!C28,"")))</f>
        <v>A</v>
      </c>
      <c r="E29" s="330" t="str">
        <f>IF(OR($B29=0,$B29=""),"",IF(AND($E$3="3rd"),'Class 3rd'!E28,IF(AND($E$3="4th"),'Class 4th'!E28,"")))</f>
        <v>15-11-2014</v>
      </c>
      <c r="F29" s="243">
        <f>IF(OR($B29=0,$B29=""),"",IF(AND($E$3="3rd"),'Class 3rd'!D28,IF(AND($E$3="4th"),'Class 4th'!D28,"")))</f>
        <v>932</v>
      </c>
      <c r="G29" s="335" t="str">
        <f>IF(OR($B29=0,$B29=""),"",IF(AND($E$3="3rd"),'Class 3rd'!F28,IF(AND($E$3="4th"),'Class 4th'!F28,"")))</f>
        <v>PRAGYA</v>
      </c>
      <c r="H29" s="335" t="str">
        <f>IF(OR($B29=0,$B29=""),"",IF(AND($E$3="3rd"),'Class 3rd'!G28,IF(AND($E$3="4th"),'Class 4th'!G28,"")))</f>
        <v>SUGANDAS</v>
      </c>
      <c r="I29" s="335" t="str">
        <f>IF(OR($B29=0,$B29=""),"",IF(AND($E$3="3rd"),'Class 3rd'!H28,IF(AND($E$3="4th"),'Class 4th'!H28,"")))</f>
        <v>ANITA</v>
      </c>
      <c r="J29" s="217" t="str">
        <f>IF(OR($B29=0,$B29=""),"",IF(AND($E$3="3rd"),'Class 3rd'!J28,IF(AND($E$3="4th"),'Class 4th'!J28,"")))</f>
        <v>F</v>
      </c>
      <c r="K29" s="217" t="str">
        <f>IF(OR($B29=0,$B29=""),"",IF(AND($E$3="3rd"),'Class 3rd'!K28,IF(AND($E$3="4th"),'Class 4th'!K28,"")))</f>
        <v>OBC</v>
      </c>
      <c r="L29" s="99">
        <f>IF(OR($B29=0,$B29=""),"",IF(AND($E$3="3rd"),'Class 3rd'!L28,IF(AND($E$3="4th"),'Class 4th'!L28,"")))</f>
        <v>9</v>
      </c>
      <c r="M29" s="99">
        <f>IF(OR($B29=0,$B29=""),"",IF(AND($E$3="3rd"),'Class 3rd'!M28,IF(AND($E$3="4th"),'Class 4th'!M28,"")))</f>
        <v>8</v>
      </c>
      <c r="N29" s="99">
        <f>IF(OR($B29=0,$B29=""),"",IF(AND($E$3="3rd"),'Class 3rd'!N28,IF(AND($E$3="4th"),'Class 4th'!N28,"")))</f>
        <v>10</v>
      </c>
      <c r="O29" s="48">
        <f t="shared" si="2"/>
        <v>27</v>
      </c>
      <c r="P29" s="99">
        <f>IF(OR($B29=0,$B29=""),"",IF(AND($E$3="3rd"),'Class 3rd'!O28,IF(AND($E$3="4th"),'Class 4th'!O28,"")))</f>
        <v>43</v>
      </c>
      <c r="Q29" s="99">
        <f>IF(OR($B29=0,$B29=""),"",IF(AND($E$3="3rd"),'Class 3rd'!P28,IF(AND($E$3="4th"),'Class 4th'!P28,"")))</f>
        <v>19</v>
      </c>
      <c r="R29" s="51">
        <f t="shared" si="3"/>
        <v>62</v>
      </c>
      <c r="S29" s="48">
        <f t="shared" si="4"/>
        <v>89</v>
      </c>
      <c r="T29" s="99">
        <f>IF(OR($B29=0,$B29=""),"",IF(AND($E$3="3rd"),'Class 3rd'!Q28,IF(AND($E$3="4th"),'Class 4th'!Q28,"")))</f>
        <v>47</v>
      </c>
      <c r="U29" s="99">
        <f>IF(OR($B29=0,$B29=""),"",IF(AND($E$3="3rd"),'Class 3rd'!R28,IF(AND($E$3="4th"),'Class 4th'!R28,"")))</f>
        <v>37</v>
      </c>
      <c r="V29" s="52">
        <f t="shared" si="5"/>
        <v>84</v>
      </c>
      <c r="W29" s="48">
        <f t="shared" si="6"/>
        <v>173</v>
      </c>
      <c r="X29" s="83">
        <f t="shared" si="7"/>
        <v>0</v>
      </c>
      <c r="Y29" s="83">
        <f t="shared" si="8"/>
        <v>200</v>
      </c>
      <c r="Z29" s="83" t="str">
        <f t="shared" si="9"/>
        <v/>
      </c>
      <c r="AA29" s="83" t="str">
        <f t="shared" si="10"/>
        <v>P</v>
      </c>
      <c r="AB29" s="419" t="str">
        <f t="shared" si="11"/>
        <v>I</v>
      </c>
      <c r="AC29" s="87" t="str">
        <f t="shared" si="12"/>
        <v>A</v>
      </c>
      <c r="AD29" s="99">
        <f>IF(OR($B29=0,$B29=""),"",IF(AND($E$3="3rd"),'Class 3rd'!S28,IF(AND($E$3="4th"),'Class 4th'!S28,"")))</f>
        <v>5</v>
      </c>
      <c r="AE29" s="99">
        <f>IF(OR($B29=0,$B29=""),"",IF(AND($E$3="3rd"),'Class 3rd'!T28,IF(AND($E$3="4th"),'Class 4th'!T28,"")))</f>
        <v>4</v>
      </c>
      <c r="AF29" s="99">
        <f>IF(OR($B29=0,$B29=""),"",IF(AND($E$3="3rd"),'Class 3rd'!U28,IF(AND($E$3="4th"),'Class 4th'!U28,"")))</f>
        <v>5</v>
      </c>
      <c r="AG29" s="48">
        <f t="shared" si="13"/>
        <v>14</v>
      </c>
      <c r="AH29" s="99">
        <f>IF(OR($B29=0,$B29=""),"",IF(AND($E$3="3rd"),'Class 3rd'!V28,IF(AND($E$3="4th"),'Class 4th'!V28,"")))</f>
        <v>23</v>
      </c>
      <c r="AI29" s="99">
        <f>IF(OR($B29=0,$B29=""),"",IF(AND($E$3="3rd"),'Class 3rd'!W28,IF(AND($E$3="4th"),'Class 4th'!W28,"")))</f>
        <v>9</v>
      </c>
      <c r="AJ29" s="51">
        <f t="shared" si="14"/>
        <v>32</v>
      </c>
      <c r="AK29" s="48">
        <f t="shared" si="15"/>
        <v>46</v>
      </c>
      <c r="AL29" s="99">
        <f>IF(OR($B29=0,$B29=""),"",IF(AND($E$3="3rd"),'Class 3rd'!X28,IF(AND($E$3="4th"),'Class 4th'!X28,"")))</f>
        <v>24</v>
      </c>
      <c r="AM29" s="99">
        <f>IF(OR($B29=0,$B29=""),"",IF(AND($E$3="3rd"),'Class 3rd'!Y28,IF(AND($E$3="4th"),'Class 4th'!Y28,"")))</f>
        <v>19</v>
      </c>
      <c r="AN29" s="52">
        <f t="shared" si="16"/>
        <v>43</v>
      </c>
      <c r="AO29" s="48">
        <f t="shared" si="17"/>
        <v>89</v>
      </c>
      <c r="AP29" s="83">
        <f t="shared" si="18"/>
        <v>0</v>
      </c>
      <c r="AQ29" s="83">
        <f t="shared" si="19"/>
        <v>100</v>
      </c>
      <c r="AR29" s="83" t="str">
        <f t="shared" si="20"/>
        <v/>
      </c>
      <c r="AS29" s="83" t="str">
        <f t="shared" si="21"/>
        <v>P</v>
      </c>
      <c r="AT29" s="419" t="str">
        <f t="shared" si="22"/>
        <v>I</v>
      </c>
      <c r="AU29" s="87" t="str">
        <f t="shared" si="23"/>
        <v>A</v>
      </c>
      <c r="AV29" s="99">
        <f>IF(OR($B29=0,$B29=""),"",IF(AND($E$3="3rd"),'Class 3rd'!Z28,IF(AND($E$3="4th"),'Class 4th'!Z28,"")))</f>
        <v>10</v>
      </c>
      <c r="AW29" s="99">
        <f>IF(OR($B29=0,$B29=""),"",IF(AND($E$3="3rd"),'Class 3rd'!AA28,IF(AND($E$3="4th"),'Class 4th'!AA28,"")))</f>
        <v>9</v>
      </c>
      <c r="AX29" s="99">
        <f>IF(OR($B29=0,$B29=""),"",IF(AND($E$3="3rd"),'Class 3rd'!AB28,IF(AND($E$3="4th"),'Class 4th'!AB28,"")))</f>
        <v>8</v>
      </c>
      <c r="AY29" s="48">
        <f t="shared" si="24"/>
        <v>27</v>
      </c>
      <c r="AZ29" s="99">
        <f>IF(OR($B29=0,$B29=""),"",IF(AND($E$3="3rd"),'Class 3rd'!AC28,IF(AND($E$3="4th"),'Class 4th'!AC28,"")))</f>
        <v>29</v>
      </c>
      <c r="BA29" s="99">
        <f>IF(OR($B29=0,$B29=""),"",IF(AND($E$3="3rd"),'Class 3rd'!AD28,IF(AND($E$3="4th"),'Class 4th'!AD28,"")))</f>
        <v>14</v>
      </c>
      <c r="BB29" s="51">
        <f t="shared" si="25"/>
        <v>43</v>
      </c>
      <c r="BC29" s="48">
        <f t="shared" si="26"/>
        <v>70</v>
      </c>
      <c r="BD29" s="99">
        <f>IF(OR($B29=0,$B29=""),"",IF(AND($E$3="3rd"),'Class 3rd'!AE28,IF(AND($E$3="4th"),'Class 4th'!AE28,"")))</f>
        <v>46</v>
      </c>
      <c r="BE29" s="99">
        <f>IF(OR($B29=0,$B29=""),"",IF(AND($E$3="3rd"),'Class 3rd'!AF28,IF(AND($E$3="4th"),'Class 4th'!AF28,"")))</f>
        <v>37</v>
      </c>
      <c r="BF29" s="52">
        <f t="shared" si="27"/>
        <v>83</v>
      </c>
      <c r="BG29" s="48">
        <f t="shared" si="28"/>
        <v>153</v>
      </c>
      <c r="BH29" s="83">
        <f t="shared" si="29"/>
        <v>0</v>
      </c>
      <c r="BI29" s="83">
        <f t="shared" si="30"/>
        <v>200</v>
      </c>
      <c r="BJ29" s="83" t="str">
        <f t="shared" si="31"/>
        <v/>
      </c>
      <c r="BK29" s="83" t="str">
        <f t="shared" si="32"/>
        <v>P</v>
      </c>
      <c r="BL29" s="419" t="str">
        <f t="shared" si="33"/>
        <v>I</v>
      </c>
      <c r="BM29" s="87" t="str">
        <f t="shared" si="34"/>
        <v>B</v>
      </c>
      <c r="BN29" s="99">
        <f>IF(OR($B29=0,$B29=""),"",IF(AND($E$3="3rd"),'Class 3rd'!AG28,IF(AND($E$3="4th"),'Class 4th'!AG28,"")))</f>
        <v>10</v>
      </c>
      <c r="BO29" s="99">
        <f>IF(OR($B29=0,$B29=""),"",IF(AND($E$3="3rd"),'Class 3rd'!AH28,IF(AND($E$3="4th"),'Class 4th'!AH28,"")))</f>
        <v>10</v>
      </c>
      <c r="BP29" s="99">
        <f>IF(OR($B29=0,$B29=""),"",IF(AND($E$3="3rd"),'Class 3rd'!AI28,IF(AND($E$3="4th"),'Class 4th'!AI28,"")))</f>
        <v>9</v>
      </c>
      <c r="BQ29" s="48">
        <f t="shared" si="35"/>
        <v>29</v>
      </c>
      <c r="BR29" s="99">
        <f>IF(OR($B29=0,$B29=""),"",IF(AND($E$3="3rd"),'Class 3rd'!AJ28,IF(AND($E$3="4th"),'Class 4th'!AJ28,"")))</f>
        <v>31</v>
      </c>
      <c r="BS29" s="99">
        <f>IF(OR($B29=0,$B29=""),"",IF(AND($E$3="3rd"),'Class 3rd'!AK28,IF(AND($E$3="4th"),'Class 4th'!AK28,"")))</f>
        <v>18</v>
      </c>
      <c r="BT29" s="51">
        <f t="shared" si="36"/>
        <v>49</v>
      </c>
      <c r="BU29" s="48">
        <f t="shared" si="37"/>
        <v>78</v>
      </c>
      <c r="BV29" s="99">
        <f>IF(OR($B29=0,$B29=""),"",IF(AND($E$3="3rd"),'Class 3rd'!AL28,IF(AND($E$3="4th"),'Class 4th'!AL28,"")))</f>
        <v>45</v>
      </c>
      <c r="BW29" s="99">
        <f>IF(OR($B29=0,$B29=""),"",IF(AND($E$3="3rd"),'Class 3rd'!AM28,IF(AND($E$3="4th"),'Class 4th'!AM28,"")))</f>
        <v>37</v>
      </c>
      <c r="BX29" s="52">
        <f t="shared" si="38"/>
        <v>82</v>
      </c>
      <c r="BY29" s="48">
        <f t="shared" si="39"/>
        <v>160</v>
      </c>
      <c r="BZ29" s="83">
        <f t="shared" si="40"/>
        <v>0</v>
      </c>
      <c r="CA29" s="83">
        <f t="shared" si="41"/>
        <v>200</v>
      </c>
      <c r="CB29" s="83" t="str">
        <f t="shared" si="42"/>
        <v/>
      </c>
      <c r="CC29" s="83" t="str">
        <f t="shared" si="43"/>
        <v>P</v>
      </c>
      <c r="CD29" s="419" t="str">
        <f t="shared" si="44"/>
        <v>I</v>
      </c>
      <c r="CE29" s="87" t="str">
        <f t="shared" si="45"/>
        <v>B</v>
      </c>
      <c r="CF29" s="99">
        <f>IF(OR($B29=0,$B29=""),"",IF(AND($E$3="3rd"),'Class 3rd'!AN28,IF(AND($E$3="4th"),'Class 4th'!AN28,"")))</f>
        <v>9</v>
      </c>
      <c r="CG29" s="99">
        <f>IF(OR($B29=0,$B29=""),"",IF(AND($E$3="3rd"),'Class 3rd'!AO28,IF(AND($E$3="4th"),'Class 4th'!AO28,"")))</f>
        <v>8</v>
      </c>
      <c r="CH29" s="99">
        <f>IF(OR($B29=0,$B29=""),"",IF(AND($E$3="3rd"),'Class 3rd'!AP28,IF(AND($E$3="4th"),'Class 4th'!AP28,"")))</f>
        <v>10</v>
      </c>
      <c r="CI29" s="48">
        <f t="shared" si="46"/>
        <v>27</v>
      </c>
      <c r="CJ29" s="99">
        <f>IF(OR($B29=0,$B29=""),"",IF(AND($E$3="3rd"),'Class 3rd'!AQ28,IF(AND($E$3="4th"),'Class 4th'!AQ28,"")))</f>
        <v>20</v>
      </c>
      <c r="CK29" s="99">
        <f>IF(OR($B29=0,$B29=""),"",IF(AND($E$3="3rd"),'Class 3rd'!AR28,IF(AND($E$3="4th"),'Class 4th'!AR28,"")))</f>
        <v>45</v>
      </c>
      <c r="CL29" s="51">
        <f t="shared" si="47"/>
        <v>65</v>
      </c>
      <c r="CM29" s="48">
        <f t="shared" si="48"/>
        <v>92</v>
      </c>
      <c r="CN29" s="99">
        <f>IF(OR($B29=0,$B29=""),"",IF(AND($E$3="3rd"),'Class 3rd'!AS28,IF(AND($E$3="4th"),'Class 4th'!AS28,"")))</f>
        <v>38</v>
      </c>
      <c r="CO29" s="99">
        <f>IF(OR($B29=0,$B29=""),"",IF(AND($E$3="3rd"),'Class 3rd'!AT28,IF(AND($E$3="4th"),'Class 4th'!AT28,"")))</f>
        <v>48</v>
      </c>
      <c r="CP29" s="52">
        <f t="shared" si="49"/>
        <v>86</v>
      </c>
      <c r="CQ29" s="48">
        <f t="shared" si="50"/>
        <v>178</v>
      </c>
      <c r="CR29" s="83">
        <f t="shared" si="51"/>
        <v>0</v>
      </c>
      <c r="CS29" s="83">
        <f t="shared" si="52"/>
        <v>200</v>
      </c>
      <c r="CT29" s="392" t="str">
        <f t="shared" si="53"/>
        <v>P</v>
      </c>
      <c r="CU29" s="86" t="str">
        <f t="shared" si="54"/>
        <v>A</v>
      </c>
      <c r="CV29" s="99">
        <f>IF(OR($B29=0,$B29=""),"",IF(AND($E$3="3rd"),'Class 3rd'!AU28,IF(AND($E$3="4th"),'Class 4th'!AU28,"")))</f>
        <v>8</v>
      </c>
      <c r="CW29" s="99">
        <f>IF(OR($B29=0,$B29=""),"",IF(AND($E$3="3rd"),'Class 3rd'!AV28,IF(AND($E$3="4th"),'Class 4th'!AV28,"")))</f>
        <v>7</v>
      </c>
      <c r="CX29" s="99">
        <f>IF(OR($B29=0,$B29=""),"",IF(AND($E$3="3rd"),'Class 3rd'!AW28,IF(AND($E$3="4th"),'Class 4th'!AW28,"")))</f>
        <v>9</v>
      </c>
      <c r="CY29" s="48">
        <f t="shared" si="55"/>
        <v>24</v>
      </c>
      <c r="CZ29" s="99">
        <f>IF(OR($B29=0,$B29=""),"",IF(AND($E$3="3rd"),'Class 3rd'!AX28,IF(AND($E$3="4th"),'Class 4th'!AX28,"")))</f>
        <v>40</v>
      </c>
      <c r="DA29" s="99">
        <f>IF(OR($B29=0,$B29=""),"",IF(AND($E$3="3rd"),'Class 3rd'!AY28,IF(AND($E$3="4th"),'Class 4th'!AY28,"")))</f>
        <v>18</v>
      </c>
      <c r="DB29" s="51">
        <f t="shared" si="56"/>
        <v>58</v>
      </c>
      <c r="DC29" s="48">
        <f t="shared" si="57"/>
        <v>82</v>
      </c>
      <c r="DD29" s="99">
        <f>IF(OR($B29=0,$B29=""),"",IF(AND($E$3="3rd"),'Class 3rd'!AZ28,IF(AND($E$3="4th"),'Class 4th'!AZ28,"")))</f>
        <v>30</v>
      </c>
      <c r="DE29" s="99">
        <f>IF(OR($B29=0,$B29=""),"",IF(AND($E$3="3rd"),'Class 3rd'!BA28,IF(AND($E$3="4th"),'Class 4th'!BA28,"")))</f>
        <v>38</v>
      </c>
      <c r="DF29" s="52">
        <f t="shared" si="58"/>
        <v>68</v>
      </c>
      <c r="DG29" s="48">
        <f t="shared" si="59"/>
        <v>150</v>
      </c>
      <c r="DH29" s="83">
        <f t="shared" si="60"/>
        <v>0</v>
      </c>
      <c r="DI29" s="83">
        <f t="shared" si="61"/>
        <v>200</v>
      </c>
      <c r="DJ29" s="392" t="str">
        <f t="shared" si="62"/>
        <v>P</v>
      </c>
      <c r="DK29" s="86" t="str">
        <f t="shared" si="63"/>
        <v>B</v>
      </c>
      <c r="DL29" s="454">
        <f>IF(OR($B29=0,$B29=""),"",IF(AND($E$3="3rd"),'Class 3rd'!BB28,IF(AND($E$3="4th"),'Class 4th'!BB28,"")))</f>
        <v>0</v>
      </c>
      <c r="DM29" s="454">
        <f>IF(OR($B29=0,$B29=""),"",IF(AND($E$3="3rd"),'Class 3rd'!BC28,IF(AND($E$3="4th"),'Class 4th'!BC28,"")))</f>
        <v>0</v>
      </c>
      <c r="DN29" s="454">
        <f>IF(OR($B29=0,$B29=""),"",IF(AND($E$3="3rd"),'Class 3rd'!BD28,IF(AND($E$3="4th"),'Class 4th'!BD28,"")))</f>
        <v>0</v>
      </c>
      <c r="DO29" s="454">
        <f>IF(OR($B29=0,$B29=""),"",IF(AND($E$3="3rd"),'Class 3rd'!BE28,IF(AND($E$3="4th"),'Class 4th'!BE28,"")))</f>
        <v>0</v>
      </c>
      <c r="DP29" s="454">
        <f>IF(OR($B29=0,$B29=""),"",IF(AND($E$3="3rd"),'Class 3rd'!BF28,IF(AND($E$3="4th"),'Class 4th'!BF28,"")))</f>
        <v>0</v>
      </c>
      <c r="DQ29" s="455">
        <f t="shared" si="64"/>
        <v>0</v>
      </c>
      <c r="DR29" s="100">
        <f t="shared" si="65"/>
        <v>0</v>
      </c>
      <c r="DS29" s="100" t="str">
        <f t="shared" si="66"/>
        <v/>
      </c>
      <c r="DT29" s="100" t="str">
        <f t="shared" si="67"/>
        <v/>
      </c>
      <c r="DU29" s="86" t="str">
        <f t="shared" si="68"/>
        <v/>
      </c>
      <c r="DV29" s="454">
        <f>IF(OR($B29=0,$B29=""),"",IF(AND($E$3="3rd"),'Class 3rd'!BG28,IF(AND($E$3="4th"),'Class 4th'!BG28,"")))</f>
        <v>0</v>
      </c>
      <c r="DW29" s="454">
        <f>IF(OR($B29=0,$B29=""),"",IF(AND($E$3="3rd"),'Class 3rd'!BH28,IF(AND($E$3="4th"),'Class 4th'!BH28,"")))</f>
        <v>0</v>
      </c>
      <c r="DX29" s="454">
        <f>IF(OR($B29=0,$B29=""),"",IF(AND($E$3="3rd"),'Class 3rd'!BI28,IF(AND($E$3="4th"),'Class 4th'!BI28,"")))</f>
        <v>0</v>
      </c>
      <c r="DY29" s="454">
        <f>IF(OR($B29=0,$B29=""),"",IF(AND($E$3="3rd"),'Class 3rd'!BJ28,IF(AND($E$3="4th"),'Class 4th'!BJ28,"")))</f>
        <v>0</v>
      </c>
      <c r="DZ29" s="454">
        <f>IF(OR($B29=0,$B29=""),"",IF(AND($E$3="3rd"),'Class 3rd'!BK28,IF(AND($E$3="4th"),'Class 4th'!BK28,"")))</f>
        <v>0</v>
      </c>
      <c r="EA29" s="455">
        <f t="shared" si="69"/>
        <v>0</v>
      </c>
      <c r="EB29" s="100">
        <f t="shared" si="70"/>
        <v>0</v>
      </c>
      <c r="EC29" s="100" t="str">
        <f t="shared" si="71"/>
        <v/>
      </c>
      <c r="ED29" s="100" t="str">
        <f t="shared" si="72"/>
        <v/>
      </c>
      <c r="EE29" s="86" t="str">
        <f t="shared" si="73"/>
        <v/>
      </c>
      <c r="EF29" s="454">
        <f>IF(OR($B29=0,$B29=""),"",IF(AND($E$3="3rd"),'Class 3rd'!BL28,IF(AND($E$3="4th"),'Class 4th'!BL28,"")))</f>
        <v>0</v>
      </c>
      <c r="EG29" s="454">
        <f>IF(OR($B29=0,$B29=""),"",IF(AND($E$3="3rd"),'Class 3rd'!BM28,IF(AND($E$3="4th"),'Class 4th'!BM28,"")))</f>
        <v>0</v>
      </c>
      <c r="EH29" s="454">
        <f>IF(OR($B29=0,$B29=""),"",IF(AND($E$3="3rd"),'Class 3rd'!BN28,IF(AND($E$3="4th"),'Class 4th'!BN28,"")))</f>
        <v>0</v>
      </c>
      <c r="EI29" s="454">
        <f>IF(OR($B29=0,$B29=""),"",IF(AND($E$3="3rd"),'Class 3rd'!BO28,IF(AND($E$3="4th"),'Class 4th'!BO28,"")))</f>
        <v>0</v>
      </c>
      <c r="EJ29" s="454">
        <f>IF(OR($B29=0,$B29=""),"",IF(AND($E$3="3rd"),'Class 3rd'!BP28,IF(AND($E$3="4th"),'Class 4th'!BP28,"")))</f>
        <v>0</v>
      </c>
      <c r="EK29" s="455">
        <f t="shared" si="74"/>
        <v>0</v>
      </c>
      <c r="EL29" s="100">
        <f t="shared" si="75"/>
        <v>0</v>
      </c>
      <c r="EM29" s="100" t="str">
        <f t="shared" si="76"/>
        <v/>
      </c>
      <c r="EN29" s="100" t="str">
        <f t="shared" si="77"/>
        <v/>
      </c>
      <c r="EO29" s="86" t="str">
        <f t="shared" si="78"/>
        <v/>
      </c>
      <c r="EP29" s="60">
        <f t="shared" si="79"/>
        <v>575</v>
      </c>
      <c r="EQ29" s="324">
        <f t="shared" si="80"/>
        <v>82.142857142857139</v>
      </c>
      <c r="ER29" s="63" t="str">
        <f t="shared" si="81"/>
        <v>I</v>
      </c>
      <c r="ES29" s="64">
        <f t="shared" si="1"/>
        <v>23.000000000000298</v>
      </c>
      <c r="ET29" s="326" t="str">
        <f>IFERROR(IF(B29="NSO","NSO",IF(OR(D29="",G29="",F29="",B29="",EP29=0),"",IF('Master sheet'!$D$14="Hindi","कक्षोंन्नति","Promoted"))),"")</f>
        <v>कक्षोंन्नति</v>
      </c>
      <c r="EU29" s="39">
        <f>IF(OR($B29=0,$B29=""),"",IF(AND($E$3="3rd"),'Class 3rd'!BQ28,IF(AND($E$3="4th"),'Class 4th'!BQ28,"")))</f>
        <v>340</v>
      </c>
      <c r="EV29" s="39">
        <f>IF(OR($B29=0,$B29=""),"",IF(AND($E$3="3rd"),'Class 3rd'!BR28,IF(AND($E$3="4th"),'Class 4th'!BR28,"")))</f>
        <v>310</v>
      </c>
      <c r="EW29" s="203" t="str">
        <f t="shared" si="82"/>
        <v>B</v>
      </c>
      <c r="EX29" s="40"/>
      <c r="FE29" s="41">
        <f>IF(AND($E$3="3rd"),'Class 3rd'!I28,IF(AND($E$3="4th"),'Class 4th'!I28,""))</f>
        <v>322</v>
      </c>
    </row>
    <row r="30" spans="1:161" ht="18.95" customHeight="1">
      <c r="A30" s="53">
        <v>23</v>
      </c>
      <c r="B30" s="244">
        <f>IF(OR(FE30=0,FE30=""),"",IF(AND($E$3="3rd"),'Class 3rd'!I29,IF(AND($E$3="4th"),'Class 4th'!I29,"")))</f>
        <v>323</v>
      </c>
      <c r="C30" s="54">
        <f>IF(OR($B30=0,$B30=""),"",IF(AND($E$3="3rd"),'Class 3rd'!B29,IF(AND($E$3="4th"),'Class 4th'!B29,"")))</f>
        <v>3</v>
      </c>
      <c r="D30" s="54" t="str">
        <f>IF(OR($B30=0,$B30=""),"",IF(AND($E$3="3rd"),'Class 3rd'!C29,IF(AND($E$3="4th"),'Class 4th'!C29,"")))</f>
        <v>A</v>
      </c>
      <c r="E30" s="330" t="str">
        <f>IF(OR($B30=0,$B30=""),"",IF(AND($E$3="3rd"),'Class 3rd'!E29,IF(AND($E$3="4th"),'Class 4th'!E29,"")))</f>
        <v>31-01-2016</v>
      </c>
      <c r="F30" s="243">
        <f>IF(OR($B30=0,$B30=""),"",IF(AND($E$3="3rd"),'Class 3rd'!D29,IF(AND($E$3="4th"),'Class 4th'!D29,"")))</f>
        <v>927</v>
      </c>
      <c r="G30" s="335" t="str">
        <f>IF(OR($B30=0,$B30=""),"",IF(AND($E$3="3rd"),'Class 3rd'!F29,IF(AND($E$3="4th"),'Class 4th'!F29,"")))</f>
        <v>PRAMOD BHATI</v>
      </c>
      <c r="H30" s="335" t="str">
        <f>IF(OR($B30=0,$B30=""),"",IF(AND($E$3="3rd"),'Class 3rd'!G29,IF(AND($E$3="4th"),'Class 4th'!G29,"")))</f>
        <v>PANKAJ</v>
      </c>
      <c r="I30" s="335" t="str">
        <f>IF(OR($B30=0,$B30=""),"",IF(AND($E$3="3rd"),'Class 3rd'!H29,IF(AND($E$3="4th"),'Class 4th'!H29,"")))</f>
        <v>PINKI</v>
      </c>
      <c r="J30" s="217" t="str">
        <f>IF(OR($B30=0,$B30=""),"",IF(AND($E$3="3rd"),'Class 3rd'!J29,IF(AND($E$3="4th"),'Class 4th'!J29,"")))</f>
        <v>M</v>
      </c>
      <c r="K30" s="217" t="str">
        <f>IF(OR($B30=0,$B30=""),"",IF(AND($E$3="3rd"),'Class 3rd'!K29,IF(AND($E$3="4th"),'Class 4th'!K29,"")))</f>
        <v>OBC</v>
      </c>
      <c r="L30" s="99">
        <f>IF(OR($B30=0,$B30=""),"",IF(AND($E$3="3rd"),'Class 3rd'!L29,IF(AND($E$3="4th"),'Class 4th'!L29,"")))</f>
        <v>9</v>
      </c>
      <c r="M30" s="99">
        <f>IF(OR($B30=0,$B30=""),"",IF(AND($E$3="3rd"),'Class 3rd'!M29,IF(AND($E$3="4th"),'Class 4th'!M29,"")))</f>
        <v>8</v>
      </c>
      <c r="N30" s="99">
        <f>IF(OR($B30=0,$B30=""),"",IF(AND($E$3="3rd"),'Class 3rd'!N29,IF(AND($E$3="4th"),'Class 4th'!N29,"")))</f>
        <v>10</v>
      </c>
      <c r="O30" s="48">
        <f t="shared" si="2"/>
        <v>27</v>
      </c>
      <c r="P30" s="99">
        <f>IF(OR($B30=0,$B30=""),"",IF(AND($E$3="3rd"),'Class 3rd'!O29,IF(AND($E$3="4th"),'Class 4th'!O29,"")))</f>
        <v>45</v>
      </c>
      <c r="Q30" s="99">
        <f>IF(OR($B30=0,$B30=""),"",IF(AND($E$3="3rd"),'Class 3rd'!P29,IF(AND($E$3="4th"),'Class 4th'!P29,"")))</f>
        <v>19</v>
      </c>
      <c r="R30" s="51">
        <f t="shared" si="3"/>
        <v>64</v>
      </c>
      <c r="S30" s="48">
        <f t="shared" si="4"/>
        <v>91</v>
      </c>
      <c r="T30" s="99">
        <f>IF(OR($B30=0,$B30=""),"",IF(AND($E$3="3rd"),'Class 3rd'!Q29,IF(AND($E$3="4th"),'Class 4th'!Q29,"")))</f>
        <v>48</v>
      </c>
      <c r="U30" s="99">
        <f>IF(OR($B30=0,$B30=""),"",IF(AND($E$3="3rd"),'Class 3rd'!R29,IF(AND($E$3="4th"),'Class 4th'!R29,"")))</f>
        <v>37</v>
      </c>
      <c r="V30" s="52">
        <f t="shared" si="5"/>
        <v>85</v>
      </c>
      <c r="W30" s="48">
        <f t="shared" si="6"/>
        <v>176</v>
      </c>
      <c r="X30" s="83">
        <f t="shared" si="7"/>
        <v>0</v>
      </c>
      <c r="Y30" s="83">
        <f t="shared" si="8"/>
        <v>200</v>
      </c>
      <c r="Z30" s="83" t="str">
        <f t="shared" si="9"/>
        <v/>
      </c>
      <c r="AA30" s="83" t="str">
        <f t="shared" si="10"/>
        <v>P</v>
      </c>
      <c r="AB30" s="419" t="str">
        <f t="shared" si="11"/>
        <v>I</v>
      </c>
      <c r="AC30" s="87" t="str">
        <f t="shared" si="12"/>
        <v>A</v>
      </c>
      <c r="AD30" s="99">
        <f>IF(OR($B30=0,$B30=""),"",IF(AND($E$3="3rd"),'Class 3rd'!S29,IF(AND($E$3="4th"),'Class 4th'!S29,"")))</f>
        <v>5</v>
      </c>
      <c r="AE30" s="99">
        <f>IF(OR($B30=0,$B30=""),"",IF(AND($E$3="3rd"),'Class 3rd'!T29,IF(AND($E$3="4th"),'Class 4th'!T29,"")))</f>
        <v>4</v>
      </c>
      <c r="AF30" s="99">
        <f>IF(OR($B30=0,$B30=""),"",IF(AND($E$3="3rd"),'Class 3rd'!U29,IF(AND($E$3="4th"),'Class 4th'!U29,"")))</f>
        <v>5</v>
      </c>
      <c r="AG30" s="48">
        <f t="shared" si="13"/>
        <v>14</v>
      </c>
      <c r="AH30" s="99">
        <f>IF(OR($B30=0,$B30=""),"",IF(AND($E$3="3rd"),'Class 3rd'!V29,IF(AND($E$3="4th"),'Class 4th'!V29,"")))</f>
        <v>20</v>
      </c>
      <c r="AI30" s="99">
        <f>IF(OR($B30=0,$B30=""),"",IF(AND($E$3="3rd"),'Class 3rd'!W29,IF(AND($E$3="4th"),'Class 4th'!W29,"")))</f>
        <v>9</v>
      </c>
      <c r="AJ30" s="51">
        <f t="shared" si="14"/>
        <v>29</v>
      </c>
      <c r="AK30" s="48">
        <f t="shared" si="15"/>
        <v>43</v>
      </c>
      <c r="AL30" s="99">
        <f>IF(OR($B30=0,$B30=""),"",IF(AND($E$3="3rd"),'Class 3rd'!X29,IF(AND($E$3="4th"),'Class 4th'!X29,"")))</f>
        <v>24</v>
      </c>
      <c r="AM30" s="99">
        <f>IF(OR($B30=0,$B30=""),"",IF(AND($E$3="3rd"),'Class 3rd'!Y29,IF(AND($E$3="4th"),'Class 4th'!Y29,"")))</f>
        <v>19</v>
      </c>
      <c r="AN30" s="52">
        <f t="shared" si="16"/>
        <v>43</v>
      </c>
      <c r="AO30" s="48">
        <f t="shared" si="17"/>
        <v>86</v>
      </c>
      <c r="AP30" s="83">
        <f t="shared" si="18"/>
        <v>0</v>
      </c>
      <c r="AQ30" s="83">
        <f t="shared" si="19"/>
        <v>100</v>
      </c>
      <c r="AR30" s="83" t="str">
        <f t="shared" si="20"/>
        <v/>
      </c>
      <c r="AS30" s="83" t="str">
        <f t="shared" si="21"/>
        <v>P</v>
      </c>
      <c r="AT30" s="419" t="str">
        <f t="shared" si="22"/>
        <v>I</v>
      </c>
      <c r="AU30" s="87" t="str">
        <f t="shared" si="23"/>
        <v>A</v>
      </c>
      <c r="AV30" s="99">
        <f>IF(OR($B30=0,$B30=""),"",IF(AND($E$3="3rd"),'Class 3rd'!Z29,IF(AND($E$3="4th"),'Class 4th'!Z29,"")))</f>
        <v>10</v>
      </c>
      <c r="AW30" s="99">
        <f>IF(OR($B30=0,$B30=""),"",IF(AND($E$3="3rd"),'Class 3rd'!AA29,IF(AND($E$3="4th"),'Class 4th'!AA29,"")))</f>
        <v>9</v>
      </c>
      <c r="AX30" s="99">
        <f>IF(OR($B30=0,$B30=""),"",IF(AND($E$3="3rd"),'Class 3rd'!AB29,IF(AND($E$3="4th"),'Class 4th'!AB29,"")))</f>
        <v>8</v>
      </c>
      <c r="AY30" s="48">
        <f t="shared" si="24"/>
        <v>27</v>
      </c>
      <c r="AZ30" s="99">
        <f>IF(OR($B30=0,$B30=""),"",IF(AND($E$3="3rd"),'Class 3rd'!AC29,IF(AND($E$3="4th"),'Class 4th'!AC29,"")))</f>
        <v>29</v>
      </c>
      <c r="BA30" s="99">
        <f>IF(OR($B30=0,$B30=""),"",IF(AND($E$3="3rd"),'Class 3rd'!AD29,IF(AND($E$3="4th"),'Class 4th'!AD29,"")))</f>
        <v>14</v>
      </c>
      <c r="BB30" s="51">
        <f t="shared" si="25"/>
        <v>43</v>
      </c>
      <c r="BC30" s="48">
        <f t="shared" si="26"/>
        <v>70</v>
      </c>
      <c r="BD30" s="99">
        <f>IF(OR($B30=0,$B30=""),"",IF(AND($E$3="3rd"),'Class 3rd'!AE29,IF(AND($E$3="4th"),'Class 4th'!AE29,"")))</f>
        <v>47</v>
      </c>
      <c r="BE30" s="99">
        <f>IF(OR($B30=0,$B30=""),"",IF(AND($E$3="3rd"),'Class 3rd'!AF29,IF(AND($E$3="4th"),'Class 4th'!AF29,"")))</f>
        <v>37</v>
      </c>
      <c r="BF30" s="52">
        <f t="shared" si="27"/>
        <v>84</v>
      </c>
      <c r="BG30" s="48">
        <f t="shared" si="28"/>
        <v>154</v>
      </c>
      <c r="BH30" s="83">
        <f t="shared" si="29"/>
        <v>0</v>
      </c>
      <c r="BI30" s="83">
        <f t="shared" si="30"/>
        <v>200</v>
      </c>
      <c r="BJ30" s="83" t="str">
        <f t="shared" si="31"/>
        <v/>
      </c>
      <c r="BK30" s="83" t="str">
        <f t="shared" si="32"/>
        <v>P</v>
      </c>
      <c r="BL30" s="419" t="str">
        <f t="shared" si="33"/>
        <v>I</v>
      </c>
      <c r="BM30" s="87" t="str">
        <f t="shared" si="34"/>
        <v>B</v>
      </c>
      <c r="BN30" s="99">
        <f>IF(OR($B30=0,$B30=""),"",IF(AND($E$3="3rd"),'Class 3rd'!AG29,IF(AND($E$3="4th"),'Class 4th'!AG29,"")))</f>
        <v>10</v>
      </c>
      <c r="BO30" s="99">
        <f>IF(OR($B30=0,$B30=""),"",IF(AND($E$3="3rd"),'Class 3rd'!AH29,IF(AND($E$3="4th"),'Class 4th'!AH29,"")))</f>
        <v>10</v>
      </c>
      <c r="BP30" s="99">
        <f>IF(OR($B30=0,$B30=""),"",IF(AND($E$3="3rd"),'Class 3rd'!AI29,IF(AND($E$3="4th"),'Class 4th'!AI29,"")))</f>
        <v>9</v>
      </c>
      <c r="BQ30" s="48">
        <f t="shared" si="35"/>
        <v>29</v>
      </c>
      <c r="BR30" s="99">
        <f>IF(OR($B30=0,$B30=""),"",IF(AND($E$3="3rd"),'Class 3rd'!AJ29,IF(AND($E$3="4th"),'Class 4th'!AJ29,"")))</f>
        <v>26</v>
      </c>
      <c r="BS30" s="99">
        <f>IF(OR($B30=0,$B30=""),"",IF(AND($E$3="3rd"),'Class 3rd'!AK29,IF(AND($E$3="4th"),'Class 4th'!AK29,"")))</f>
        <v>18</v>
      </c>
      <c r="BT30" s="51">
        <f t="shared" si="36"/>
        <v>44</v>
      </c>
      <c r="BU30" s="48">
        <f t="shared" si="37"/>
        <v>73</v>
      </c>
      <c r="BV30" s="99">
        <f>IF(OR($B30=0,$B30=""),"",IF(AND($E$3="3rd"),'Class 3rd'!AL29,IF(AND($E$3="4th"),'Class 4th'!AL29,"")))</f>
        <v>48</v>
      </c>
      <c r="BW30" s="99">
        <f>IF(OR($B30=0,$B30=""),"",IF(AND($E$3="3rd"),'Class 3rd'!AM29,IF(AND($E$3="4th"),'Class 4th'!AM29,"")))</f>
        <v>37</v>
      </c>
      <c r="BX30" s="52">
        <f t="shared" si="38"/>
        <v>85</v>
      </c>
      <c r="BY30" s="48">
        <f t="shared" si="39"/>
        <v>158</v>
      </c>
      <c r="BZ30" s="83">
        <f t="shared" si="40"/>
        <v>0</v>
      </c>
      <c r="CA30" s="83">
        <f t="shared" si="41"/>
        <v>200</v>
      </c>
      <c r="CB30" s="83" t="str">
        <f t="shared" si="42"/>
        <v/>
      </c>
      <c r="CC30" s="83" t="str">
        <f t="shared" si="43"/>
        <v>P</v>
      </c>
      <c r="CD30" s="419" t="str">
        <f t="shared" si="44"/>
        <v>I</v>
      </c>
      <c r="CE30" s="87" t="str">
        <f t="shared" si="45"/>
        <v>B</v>
      </c>
      <c r="CF30" s="99">
        <f>IF(OR($B30=0,$B30=""),"",IF(AND($E$3="3rd"),'Class 3rd'!AN29,IF(AND($E$3="4th"),'Class 4th'!AN29,"")))</f>
        <v>9</v>
      </c>
      <c r="CG30" s="99">
        <f>IF(OR($B30=0,$B30=""),"",IF(AND($E$3="3rd"),'Class 3rd'!AO29,IF(AND($E$3="4th"),'Class 4th'!AO29,"")))</f>
        <v>8</v>
      </c>
      <c r="CH30" s="99">
        <f>IF(OR($B30=0,$B30=""),"",IF(AND($E$3="3rd"),'Class 3rd'!AP29,IF(AND($E$3="4th"),'Class 4th'!AP29,"")))</f>
        <v>10</v>
      </c>
      <c r="CI30" s="48">
        <f t="shared" si="46"/>
        <v>27</v>
      </c>
      <c r="CJ30" s="99">
        <f>IF(OR($B30=0,$B30=""),"",IF(AND($E$3="3rd"),'Class 3rd'!AQ29,IF(AND($E$3="4th"),'Class 4th'!AQ29,"")))</f>
        <v>20</v>
      </c>
      <c r="CK30" s="99">
        <f>IF(OR($B30=0,$B30=""),"",IF(AND($E$3="3rd"),'Class 3rd'!AR29,IF(AND($E$3="4th"),'Class 4th'!AR29,"")))</f>
        <v>45</v>
      </c>
      <c r="CL30" s="51">
        <f t="shared" si="47"/>
        <v>65</v>
      </c>
      <c r="CM30" s="48">
        <f t="shared" si="48"/>
        <v>92</v>
      </c>
      <c r="CN30" s="99">
        <f>IF(OR($B30=0,$B30=""),"",IF(AND($E$3="3rd"),'Class 3rd'!AS29,IF(AND($E$3="4th"),'Class 4th'!AS29,"")))</f>
        <v>38</v>
      </c>
      <c r="CO30" s="99">
        <f>IF(OR($B30=0,$B30=""),"",IF(AND($E$3="3rd"),'Class 3rd'!AT29,IF(AND($E$3="4th"),'Class 4th'!AT29,"")))</f>
        <v>48</v>
      </c>
      <c r="CP30" s="52">
        <f t="shared" si="49"/>
        <v>86</v>
      </c>
      <c r="CQ30" s="48">
        <f t="shared" si="50"/>
        <v>178</v>
      </c>
      <c r="CR30" s="83">
        <f t="shared" si="51"/>
        <v>0</v>
      </c>
      <c r="CS30" s="83">
        <f t="shared" si="52"/>
        <v>200</v>
      </c>
      <c r="CT30" s="392" t="str">
        <f t="shared" si="53"/>
        <v>P</v>
      </c>
      <c r="CU30" s="86" t="str">
        <f t="shared" si="54"/>
        <v>A</v>
      </c>
      <c r="CV30" s="99">
        <f>IF(OR($B30=0,$B30=""),"",IF(AND($E$3="3rd"),'Class 3rd'!AU29,IF(AND($E$3="4th"),'Class 4th'!AU29,"")))</f>
        <v>8</v>
      </c>
      <c r="CW30" s="99">
        <f>IF(OR($B30=0,$B30=""),"",IF(AND($E$3="3rd"),'Class 3rd'!AV29,IF(AND($E$3="4th"),'Class 4th'!AV29,"")))</f>
        <v>7</v>
      </c>
      <c r="CX30" s="99">
        <f>IF(OR($B30=0,$B30=""),"",IF(AND($E$3="3rd"),'Class 3rd'!AW29,IF(AND($E$3="4th"),'Class 4th'!AW29,"")))</f>
        <v>9</v>
      </c>
      <c r="CY30" s="48">
        <f t="shared" si="55"/>
        <v>24</v>
      </c>
      <c r="CZ30" s="99">
        <f>IF(OR($B30=0,$B30=""),"",IF(AND($E$3="3rd"),'Class 3rd'!AX29,IF(AND($E$3="4th"),'Class 4th'!AX29,"")))</f>
        <v>40</v>
      </c>
      <c r="DA30" s="99">
        <f>IF(OR($B30=0,$B30=""),"",IF(AND($E$3="3rd"),'Class 3rd'!AY29,IF(AND($E$3="4th"),'Class 4th'!AY29,"")))</f>
        <v>18</v>
      </c>
      <c r="DB30" s="51">
        <f t="shared" si="56"/>
        <v>58</v>
      </c>
      <c r="DC30" s="48">
        <f t="shared" si="57"/>
        <v>82</v>
      </c>
      <c r="DD30" s="99">
        <f>IF(OR($B30=0,$B30=""),"",IF(AND($E$3="3rd"),'Class 3rd'!AZ29,IF(AND($E$3="4th"),'Class 4th'!AZ29,"")))</f>
        <v>32</v>
      </c>
      <c r="DE30" s="99">
        <f>IF(OR($B30=0,$B30=""),"",IF(AND($E$3="3rd"),'Class 3rd'!BA29,IF(AND($E$3="4th"),'Class 4th'!BA29,"")))</f>
        <v>34</v>
      </c>
      <c r="DF30" s="52">
        <f t="shared" si="58"/>
        <v>66</v>
      </c>
      <c r="DG30" s="48">
        <f t="shared" si="59"/>
        <v>148</v>
      </c>
      <c r="DH30" s="83">
        <f t="shared" si="60"/>
        <v>0</v>
      </c>
      <c r="DI30" s="83">
        <f t="shared" si="61"/>
        <v>200</v>
      </c>
      <c r="DJ30" s="392" t="str">
        <f t="shared" si="62"/>
        <v>P</v>
      </c>
      <c r="DK30" s="86" t="str">
        <f t="shared" si="63"/>
        <v>B</v>
      </c>
      <c r="DL30" s="454">
        <f>IF(OR($B30=0,$B30=""),"",IF(AND($E$3="3rd"),'Class 3rd'!BB29,IF(AND($E$3="4th"),'Class 4th'!BB29,"")))</f>
        <v>0</v>
      </c>
      <c r="DM30" s="454">
        <f>IF(OR($B30=0,$B30=""),"",IF(AND($E$3="3rd"),'Class 3rd'!BC29,IF(AND($E$3="4th"),'Class 4th'!BC29,"")))</f>
        <v>0</v>
      </c>
      <c r="DN30" s="454">
        <f>IF(OR($B30=0,$B30=""),"",IF(AND($E$3="3rd"),'Class 3rd'!BD29,IF(AND($E$3="4th"),'Class 4th'!BD29,"")))</f>
        <v>0</v>
      </c>
      <c r="DO30" s="454">
        <f>IF(OR($B30=0,$B30=""),"",IF(AND($E$3="3rd"),'Class 3rd'!BE29,IF(AND($E$3="4th"),'Class 4th'!BE29,"")))</f>
        <v>0</v>
      </c>
      <c r="DP30" s="454">
        <f>IF(OR($B30=0,$B30=""),"",IF(AND($E$3="3rd"),'Class 3rd'!BF29,IF(AND($E$3="4th"),'Class 4th'!BF29,"")))</f>
        <v>0</v>
      </c>
      <c r="DQ30" s="455">
        <f t="shared" si="64"/>
        <v>0</v>
      </c>
      <c r="DR30" s="100">
        <f t="shared" si="65"/>
        <v>0</v>
      </c>
      <c r="DS30" s="100" t="str">
        <f t="shared" si="66"/>
        <v/>
      </c>
      <c r="DT30" s="100" t="str">
        <f t="shared" si="67"/>
        <v/>
      </c>
      <c r="DU30" s="86" t="str">
        <f t="shared" si="68"/>
        <v/>
      </c>
      <c r="DV30" s="454">
        <f>IF(OR($B30=0,$B30=""),"",IF(AND($E$3="3rd"),'Class 3rd'!BG29,IF(AND($E$3="4th"),'Class 4th'!BG29,"")))</f>
        <v>0</v>
      </c>
      <c r="DW30" s="454">
        <f>IF(OR($B30=0,$B30=""),"",IF(AND($E$3="3rd"),'Class 3rd'!BH29,IF(AND($E$3="4th"),'Class 4th'!BH29,"")))</f>
        <v>0</v>
      </c>
      <c r="DX30" s="454">
        <f>IF(OR($B30=0,$B30=""),"",IF(AND($E$3="3rd"),'Class 3rd'!BI29,IF(AND($E$3="4th"),'Class 4th'!BI29,"")))</f>
        <v>0</v>
      </c>
      <c r="DY30" s="454">
        <f>IF(OR($B30=0,$B30=""),"",IF(AND($E$3="3rd"),'Class 3rd'!BJ29,IF(AND($E$3="4th"),'Class 4th'!BJ29,"")))</f>
        <v>0</v>
      </c>
      <c r="DZ30" s="454">
        <f>IF(OR($B30=0,$B30=""),"",IF(AND($E$3="3rd"),'Class 3rd'!BK29,IF(AND($E$3="4th"),'Class 4th'!BK29,"")))</f>
        <v>0</v>
      </c>
      <c r="EA30" s="455">
        <f t="shared" si="69"/>
        <v>0</v>
      </c>
      <c r="EB30" s="100">
        <f t="shared" si="70"/>
        <v>0</v>
      </c>
      <c r="EC30" s="100" t="str">
        <f t="shared" si="71"/>
        <v/>
      </c>
      <c r="ED30" s="100" t="str">
        <f t="shared" si="72"/>
        <v/>
      </c>
      <c r="EE30" s="86" t="str">
        <f t="shared" si="73"/>
        <v/>
      </c>
      <c r="EF30" s="454">
        <f>IF(OR($B30=0,$B30=""),"",IF(AND($E$3="3rd"),'Class 3rd'!BL29,IF(AND($E$3="4th"),'Class 4th'!BL29,"")))</f>
        <v>0</v>
      </c>
      <c r="EG30" s="454">
        <f>IF(OR($B30=0,$B30=""),"",IF(AND($E$3="3rd"),'Class 3rd'!BM29,IF(AND($E$3="4th"),'Class 4th'!BM29,"")))</f>
        <v>0</v>
      </c>
      <c r="EH30" s="454">
        <f>IF(OR($B30=0,$B30=""),"",IF(AND($E$3="3rd"),'Class 3rd'!BN29,IF(AND($E$3="4th"),'Class 4th'!BN29,"")))</f>
        <v>0</v>
      </c>
      <c r="EI30" s="454">
        <f>IF(OR($B30=0,$B30=""),"",IF(AND($E$3="3rd"),'Class 3rd'!BO29,IF(AND($E$3="4th"),'Class 4th'!BO29,"")))</f>
        <v>0</v>
      </c>
      <c r="EJ30" s="454">
        <f>IF(OR($B30=0,$B30=""),"",IF(AND($E$3="3rd"),'Class 3rd'!BP29,IF(AND($E$3="4th"),'Class 4th'!BP29,"")))</f>
        <v>0</v>
      </c>
      <c r="EK30" s="455">
        <f t="shared" si="74"/>
        <v>0</v>
      </c>
      <c r="EL30" s="100">
        <f t="shared" si="75"/>
        <v>0</v>
      </c>
      <c r="EM30" s="100" t="str">
        <f t="shared" si="76"/>
        <v/>
      </c>
      <c r="EN30" s="100" t="str">
        <f t="shared" si="77"/>
        <v/>
      </c>
      <c r="EO30" s="86" t="str">
        <f t="shared" si="78"/>
        <v/>
      </c>
      <c r="EP30" s="60">
        <f t="shared" si="79"/>
        <v>574</v>
      </c>
      <c r="EQ30" s="324">
        <f t="shared" si="80"/>
        <v>82</v>
      </c>
      <c r="ER30" s="63" t="str">
        <f t="shared" si="81"/>
        <v>I</v>
      </c>
      <c r="ES30" s="64">
        <f t="shared" si="1"/>
        <v>24.000000000000298</v>
      </c>
      <c r="ET30" s="326" t="str">
        <f>IFERROR(IF(B30="NSO","NSO",IF(OR(D30="",G30="",F30="",B30="",EP30=0),"",IF('Master sheet'!$D$14="Hindi","कक्षोंन्नति","Promoted"))),"")</f>
        <v>कक्षोंन्नति</v>
      </c>
      <c r="EU30" s="39">
        <f>IF(OR($B30=0,$B30=""),"",IF(AND($E$3="3rd"),'Class 3rd'!BQ29,IF(AND($E$3="4th"),'Class 4th'!BQ29,"")))</f>
        <v>340</v>
      </c>
      <c r="EV30" s="39">
        <f>IF(OR($B30=0,$B30=""),"",IF(AND($E$3="3rd"),'Class 3rd'!BR29,IF(AND($E$3="4th"),'Class 4th'!BR29,"")))</f>
        <v>310</v>
      </c>
      <c r="EW30" s="203" t="str">
        <f t="shared" si="82"/>
        <v>B</v>
      </c>
      <c r="EX30" s="40"/>
      <c r="FE30" s="41">
        <f>IF(AND($E$3="3rd"),'Class 3rd'!I29,IF(AND($E$3="4th"),'Class 4th'!I29,""))</f>
        <v>323</v>
      </c>
    </row>
    <row r="31" spans="1:161" ht="18.95" customHeight="1">
      <c r="A31" s="53">
        <v>24</v>
      </c>
      <c r="B31" s="244">
        <f>IF(OR(FE31=0,FE31=""),"",IF(AND($E$3="3rd"),'Class 3rd'!I30,IF(AND($E$3="4th"),'Class 4th'!I30,"")))</f>
        <v>324</v>
      </c>
      <c r="C31" s="54">
        <f>IF(OR($B31=0,$B31=""),"",IF(AND($E$3="3rd"),'Class 3rd'!B30,IF(AND($E$3="4th"),'Class 4th'!B30,"")))</f>
        <v>3</v>
      </c>
      <c r="D31" s="54" t="str">
        <f>IF(OR($B31=0,$B31=""),"",IF(AND($E$3="3rd"),'Class 3rd'!C30,IF(AND($E$3="4th"),'Class 4th'!C30,"")))</f>
        <v>A</v>
      </c>
      <c r="E31" s="330" t="str">
        <f>IF(OR($B31=0,$B31=""),"",IF(AND($E$3="3rd"),'Class 3rd'!E30,IF(AND($E$3="4th"),'Class 4th'!E30,"")))</f>
        <v>24-06-2015</v>
      </c>
      <c r="F31" s="243">
        <f>IF(OR($B31=0,$B31=""),"",IF(AND($E$3="3rd"),'Class 3rd'!D30,IF(AND($E$3="4th"),'Class 4th'!D30,"")))</f>
        <v>938</v>
      </c>
      <c r="G31" s="335" t="str">
        <f>IF(OR($B31=0,$B31=""),"",IF(AND($E$3="3rd"),'Class 3rd'!F30,IF(AND($E$3="4th"),'Class 4th'!F30,"")))</f>
        <v>PRAVEEN GURJAR</v>
      </c>
      <c r="H31" s="335" t="str">
        <f>IF(OR($B31=0,$B31=""),"",IF(AND($E$3="3rd"),'Class 3rd'!G30,IF(AND($E$3="4th"),'Class 4th'!G30,"")))</f>
        <v>SUKHDEV</v>
      </c>
      <c r="I31" s="335" t="str">
        <f>IF(OR($B31=0,$B31=""),"",IF(AND($E$3="3rd"),'Class 3rd'!H30,IF(AND($E$3="4th"),'Class 4th'!H30,"")))</f>
        <v>MANJU DEVI</v>
      </c>
      <c r="J31" s="217" t="str">
        <f>IF(OR($B31=0,$B31=""),"",IF(AND($E$3="3rd"),'Class 3rd'!J30,IF(AND($E$3="4th"),'Class 4th'!J30,"")))</f>
        <v>M</v>
      </c>
      <c r="K31" s="217" t="str">
        <f>IF(OR($B31=0,$B31=""),"",IF(AND($E$3="3rd"),'Class 3rd'!K30,IF(AND($E$3="4th"),'Class 4th'!K30,"")))</f>
        <v>SBC</v>
      </c>
      <c r="L31" s="99">
        <f>IF(OR($B31=0,$B31=""),"",IF(AND($E$3="3rd"),'Class 3rd'!L30,IF(AND($E$3="4th"),'Class 4th'!L30,"")))</f>
        <v>9</v>
      </c>
      <c r="M31" s="99">
        <f>IF(OR($B31=0,$B31=""),"",IF(AND($E$3="3rd"),'Class 3rd'!M30,IF(AND($E$3="4th"),'Class 4th'!M30,"")))</f>
        <v>8</v>
      </c>
      <c r="N31" s="99">
        <f>IF(OR($B31=0,$B31=""),"",IF(AND($E$3="3rd"),'Class 3rd'!N30,IF(AND($E$3="4th"),'Class 4th'!N30,"")))</f>
        <v>10</v>
      </c>
      <c r="O31" s="48">
        <f t="shared" si="2"/>
        <v>27</v>
      </c>
      <c r="P31" s="99">
        <f>IF(OR($B31=0,$B31=""),"",IF(AND($E$3="3rd"),'Class 3rd'!O30,IF(AND($E$3="4th"),'Class 4th'!O30,"")))</f>
        <v>41</v>
      </c>
      <c r="Q31" s="99">
        <f>IF(OR($B31=0,$B31=""),"",IF(AND($E$3="3rd"),'Class 3rd'!P30,IF(AND($E$3="4th"),'Class 4th'!P30,"")))</f>
        <v>19</v>
      </c>
      <c r="R31" s="51">
        <f t="shared" si="3"/>
        <v>60</v>
      </c>
      <c r="S31" s="48">
        <f t="shared" si="4"/>
        <v>87</v>
      </c>
      <c r="T31" s="99">
        <f>IF(OR($B31=0,$B31=""),"",IF(AND($E$3="3rd"),'Class 3rd'!Q30,IF(AND($E$3="4th"),'Class 4th'!Q30,"")))</f>
        <v>49</v>
      </c>
      <c r="U31" s="99">
        <f>IF(OR($B31=0,$B31=""),"",IF(AND($E$3="3rd"),'Class 3rd'!R30,IF(AND($E$3="4th"),'Class 4th'!R30,"")))</f>
        <v>37</v>
      </c>
      <c r="V31" s="52">
        <f t="shared" si="5"/>
        <v>86</v>
      </c>
      <c r="W31" s="48">
        <f t="shared" si="6"/>
        <v>173</v>
      </c>
      <c r="X31" s="83">
        <f t="shared" si="7"/>
        <v>0</v>
      </c>
      <c r="Y31" s="83">
        <f t="shared" si="8"/>
        <v>200</v>
      </c>
      <c r="Z31" s="83" t="str">
        <f t="shared" si="9"/>
        <v/>
      </c>
      <c r="AA31" s="83" t="str">
        <f t="shared" si="10"/>
        <v>P</v>
      </c>
      <c r="AB31" s="419" t="str">
        <f t="shared" si="11"/>
        <v>I</v>
      </c>
      <c r="AC31" s="87" t="str">
        <f t="shared" si="12"/>
        <v>A</v>
      </c>
      <c r="AD31" s="99">
        <f>IF(OR($B31=0,$B31=""),"",IF(AND($E$3="3rd"),'Class 3rd'!S30,IF(AND($E$3="4th"),'Class 4th'!S30,"")))</f>
        <v>5</v>
      </c>
      <c r="AE31" s="99">
        <f>IF(OR($B31=0,$B31=""),"",IF(AND($E$3="3rd"),'Class 3rd'!T30,IF(AND($E$3="4th"),'Class 4th'!T30,"")))</f>
        <v>4</v>
      </c>
      <c r="AF31" s="99">
        <f>IF(OR($B31=0,$B31=""),"",IF(AND($E$3="3rd"),'Class 3rd'!U30,IF(AND($E$3="4th"),'Class 4th'!U30,"")))</f>
        <v>5</v>
      </c>
      <c r="AG31" s="48">
        <f t="shared" si="13"/>
        <v>14</v>
      </c>
      <c r="AH31" s="99">
        <f>IF(OR($B31=0,$B31=""),"",IF(AND($E$3="3rd"),'Class 3rd'!V30,IF(AND($E$3="4th"),'Class 4th'!V30,"")))</f>
        <v>20</v>
      </c>
      <c r="AI31" s="99">
        <f>IF(OR($B31=0,$B31=""),"",IF(AND($E$3="3rd"),'Class 3rd'!W30,IF(AND($E$3="4th"),'Class 4th'!W30,"")))</f>
        <v>9</v>
      </c>
      <c r="AJ31" s="51">
        <f t="shared" si="14"/>
        <v>29</v>
      </c>
      <c r="AK31" s="48">
        <f t="shared" si="15"/>
        <v>43</v>
      </c>
      <c r="AL31" s="99">
        <f>IF(OR($B31=0,$B31=""),"",IF(AND($E$3="3rd"),'Class 3rd'!X30,IF(AND($E$3="4th"),'Class 4th'!X30,"")))</f>
        <v>24</v>
      </c>
      <c r="AM31" s="99">
        <f>IF(OR($B31=0,$B31=""),"",IF(AND($E$3="3rd"),'Class 3rd'!Y30,IF(AND($E$3="4th"),'Class 4th'!Y30,"")))</f>
        <v>19</v>
      </c>
      <c r="AN31" s="52">
        <f t="shared" si="16"/>
        <v>43</v>
      </c>
      <c r="AO31" s="48">
        <f t="shared" si="17"/>
        <v>86</v>
      </c>
      <c r="AP31" s="83">
        <f t="shared" si="18"/>
        <v>0</v>
      </c>
      <c r="AQ31" s="83">
        <f t="shared" si="19"/>
        <v>100</v>
      </c>
      <c r="AR31" s="83" t="str">
        <f t="shared" si="20"/>
        <v/>
      </c>
      <c r="AS31" s="83" t="str">
        <f t="shared" si="21"/>
        <v>P</v>
      </c>
      <c r="AT31" s="419" t="str">
        <f t="shared" si="22"/>
        <v>I</v>
      </c>
      <c r="AU31" s="87" t="str">
        <f t="shared" si="23"/>
        <v>A</v>
      </c>
      <c r="AV31" s="99">
        <f>IF(OR($B31=0,$B31=""),"",IF(AND($E$3="3rd"),'Class 3rd'!Z30,IF(AND($E$3="4th"),'Class 4th'!Z30,"")))</f>
        <v>10</v>
      </c>
      <c r="AW31" s="99">
        <f>IF(OR($B31=0,$B31=""),"",IF(AND($E$3="3rd"),'Class 3rd'!AA30,IF(AND($E$3="4th"),'Class 4th'!AA30,"")))</f>
        <v>9</v>
      </c>
      <c r="AX31" s="99">
        <f>IF(OR($B31=0,$B31=""),"",IF(AND($E$3="3rd"),'Class 3rd'!AB30,IF(AND($E$3="4th"),'Class 4th'!AB30,"")))</f>
        <v>8</v>
      </c>
      <c r="AY31" s="48">
        <f t="shared" si="24"/>
        <v>27</v>
      </c>
      <c r="AZ31" s="99">
        <f>IF(OR($B31=0,$B31=""),"",IF(AND($E$3="3rd"),'Class 3rd'!AC30,IF(AND($E$3="4th"),'Class 4th'!AC30,"")))</f>
        <v>29</v>
      </c>
      <c r="BA31" s="99">
        <f>IF(OR($B31=0,$B31=""),"",IF(AND($E$3="3rd"),'Class 3rd'!AD30,IF(AND($E$3="4th"),'Class 4th'!AD30,"")))</f>
        <v>14</v>
      </c>
      <c r="BB31" s="51">
        <f t="shared" si="25"/>
        <v>43</v>
      </c>
      <c r="BC31" s="48">
        <f t="shared" si="26"/>
        <v>70</v>
      </c>
      <c r="BD31" s="99">
        <f>IF(OR($B31=0,$B31=""),"",IF(AND($E$3="3rd"),'Class 3rd'!AE30,IF(AND($E$3="4th"),'Class 4th'!AE30,"")))</f>
        <v>48</v>
      </c>
      <c r="BE31" s="99">
        <f>IF(OR($B31=0,$B31=""),"",IF(AND($E$3="3rd"),'Class 3rd'!AF30,IF(AND($E$3="4th"),'Class 4th'!AF30,"")))</f>
        <v>37</v>
      </c>
      <c r="BF31" s="52">
        <f t="shared" si="27"/>
        <v>85</v>
      </c>
      <c r="BG31" s="48">
        <f t="shared" si="28"/>
        <v>155</v>
      </c>
      <c r="BH31" s="83">
        <f t="shared" si="29"/>
        <v>0</v>
      </c>
      <c r="BI31" s="83">
        <f t="shared" si="30"/>
        <v>200</v>
      </c>
      <c r="BJ31" s="83" t="str">
        <f t="shared" si="31"/>
        <v/>
      </c>
      <c r="BK31" s="83" t="str">
        <f t="shared" si="32"/>
        <v>P</v>
      </c>
      <c r="BL31" s="419" t="str">
        <f t="shared" si="33"/>
        <v>I</v>
      </c>
      <c r="BM31" s="87" t="str">
        <f t="shared" si="34"/>
        <v>B</v>
      </c>
      <c r="BN31" s="99">
        <f>IF(OR($B31=0,$B31=""),"",IF(AND($E$3="3rd"),'Class 3rd'!AG30,IF(AND($E$3="4th"),'Class 4th'!AG30,"")))</f>
        <v>10</v>
      </c>
      <c r="BO31" s="99">
        <f>IF(OR($B31=0,$B31=""),"",IF(AND($E$3="3rd"),'Class 3rd'!AH30,IF(AND($E$3="4th"),'Class 4th'!AH30,"")))</f>
        <v>10</v>
      </c>
      <c r="BP31" s="99">
        <f>IF(OR($B31=0,$B31=""),"",IF(AND($E$3="3rd"),'Class 3rd'!AI30,IF(AND($E$3="4th"),'Class 4th'!AI30,"")))</f>
        <v>9</v>
      </c>
      <c r="BQ31" s="48">
        <f t="shared" si="35"/>
        <v>29</v>
      </c>
      <c r="BR31" s="99">
        <f>IF(OR($B31=0,$B31=""),"",IF(AND($E$3="3rd"),'Class 3rd'!AJ30,IF(AND($E$3="4th"),'Class 4th'!AJ30,"")))</f>
        <v>26</v>
      </c>
      <c r="BS31" s="99">
        <f>IF(OR($B31=0,$B31=""),"",IF(AND($E$3="3rd"),'Class 3rd'!AK30,IF(AND($E$3="4th"),'Class 4th'!AK30,"")))</f>
        <v>18</v>
      </c>
      <c r="BT31" s="51">
        <f t="shared" si="36"/>
        <v>44</v>
      </c>
      <c r="BU31" s="48">
        <f t="shared" si="37"/>
        <v>73</v>
      </c>
      <c r="BV31" s="99">
        <f>IF(OR($B31=0,$B31=""),"",IF(AND($E$3="3rd"),'Class 3rd'!AL30,IF(AND($E$3="4th"),'Class 4th'!AL30,"")))</f>
        <v>47</v>
      </c>
      <c r="BW31" s="99">
        <f>IF(OR($B31=0,$B31=""),"",IF(AND($E$3="3rd"),'Class 3rd'!AM30,IF(AND($E$3="4th"),'Class 4th'!AM30,"")))</f>
        <v>37</v>
      </c>
      <c r="BX31" s="52">
        <f t="shared" si="38"/>
        <v>84</v>
      </c>
      <c r="BY31" s="48">
        <f t="shared" si="39"/>
        <v>157</v>
      </c>
      <c r="BZ31" s="83">
        <f t="shared" si="40"/>
        <v>0</v>
      </c>
      <c r="CA31" s="83">
        <f t="shared" si="41"/>
        <v>200</v>
      </c>
      <c r="CB31" s="83" t="str">
        <f t="shared" si="42"/>
        <v/>
      </c>
      <c r="CC31" s="83" t="str">
        <f t="shared" si="43"/>
        <v>P</v>
      </c>
      <c r="CD31" s="419" t="str">
        <f t="shared" si="44"/>
        <v>I</v>
      </c>
      <c r="CE31" s="87" t="str">
        <f t="shared" si="45"/>
        <v>B</v>
      </c>
      <c r="CF31" s="99">
        <f>IF(OR($B31=0,$B31=""),"",IF(AND($E$3="3rd"),'Class 3rd'!AN30,IF(AND($E$3="4th"),'Class 4th'!AN30,"")))</f>
        <v>9</v>
      </c>
      <c r="CG31" s="99">
        <f>IF(OR($B31=0,$B31=""),"",IF(AND($E$3="3rd"),'Class 3rd'!AO30,IF(AND($E$3="4th"),'Class 4th'!AO30,"")))</f>
        <v>8</v>
      </c>
      <c r="CH31" s="99">
        <f>IF(OR($B31=0,$B31=""),"",IF(AND($E$3="3rd"),'Class 3rd'!AP30,IF(AND($E$3="4th"),'Class 4th'!AP30,"")))</f>
        <v>10</v>
      </c>
      <c r="CI31" s="48">
        <f t="shared" si="46"/>
        <v>27</v>
      </c>
      <c r="CJ31" s="99">
        <f>IF(OR($B31=0,$B31=""),"",IF(AND($E$3="3rd"),'Class 3rd'!AQ30,IF(AND($E$3="4th"),'Class 4th'!AQ30,"")))</f>
        <v>20</v>
      </c>
      <c r="CK31" s="99">
        <f>IF(OR($B31=0,$B31=""),"",IF(AND($E$3="3rd"),'Class 3rd'!AR30,IF(AND($E$3="4th"),'Class 4th'!AR30,"")))</f>
        <v>45</v>
      </c>
      <c r="CL31" s="51">
        <f t="shared" si="47"/>
        <v>65</v>
      </c>
      <c r="CM31" s="48">
        <f t="shared" si="48"/>
        <v>92</v>
      </c>
      <c r="CN31" s="99">
        <f>IF(OR($B31=0,$B31=""),"",IF(AND($E$3="3rd"),'Class 3rd'!AS30,IF(AND($E$3="4th"),'Class 4th'!AS30,"")))</f>
        <v>38</v>
      </c>
      <c r="CO31" s="99">
        <f>IF(OR($B31=0,$B31=""),"",IF(AND($E$3="3rd"),'Class 3rd'!AT30,IF(AND($E$3="4th"),'Class 4th'!AT30,"")))</f>
        <v>48</v>
      </c>
      <c r="CP31" s="52">
        <f t="shared" si="49"/>
        <v>86</v>
      </c>
      <c r="CQ31" s="48">
        <f t="shared" si="50"/>
        <v>178</v>
      </c>
      <c r="CR31" s="83">
        <f t="shared" si="51"/>
        <v>0</v>
      </c>
      <c r="CS31" s="83">
        <f t="shared" si="52"/>
        <v>200</v>
      </c>
      <c r="CT31" s="392" t="str">
        <f t="shared" si="53"/>
        <v>P</v>
      </c>
      <c r="CU31" s="86" t="str">
        <f t="shared" si="54"/>
        <v>A</v>
      </c>
      <c r="CV31" s="99">
        <f>IF(OR($B31=0,$B31=""),"",IF(AND($E$3="3rd"),'Class 3rd'!AU30,IF(AND($E$3="4th"),'Class 4th'!AU30,"")))</f>
        <v>8</v>
      </c>
      <c r="CW31" s="99">
        <f>IF(OR($B31=0,$B31=""),"",IF(AND($E$3="3rd"),'Class 3rd'!AV30,IF(AND($E$3="4th"),'Class 4th'!AV30,"")))</f>
        <v>7</v>
      </c>
      <c r="CX31" s="99">
        <f>IF(OR($B31=0,$B31=""),"",IF(AND($E$3="3rd"),'Class 3rd'!AW30,IF(AND($E$3="4th"),'Class 4th'!AW30,"")))</f>
        <v>9</v>
      </c>
      <c r="CY31" s="48">
        <f t="shared" si="55"/>
        <v>24</v>
      </c>
      <c r="CZ31" s="99">
        <f>IF(OR($B31=0,$B31=""),"",IF(AND($E$3="3rd"),'Class 3rd'!AX30,IF(AND($E$3="4th"),'Class 4th'!AX30,"")))</f>
        <v>40</v>
      </c>
      <c r="DA31" s="99">
        <f>IF(OR($B31=0,$B31=""),"",IF(AND($E$3="3rd"),'Class 3rd'!AY30,IF(AND($E$3="4th"),'Class 4th'!AY30,"")))</f>
        <v>18</v>
      </c>
      <c r="DB31" s="51">
        <f t="shared" si="56"/>
        <v>58</v>
      </c>
      <c r="DC31" s="48">
        <f t="shared" si="57"/>
        <v>82</v>
      </c>
      <c r="DD31" s="99">
        <f>IF(OR($B31=0,$B31=""),"",IF(AND($E$3="3rd"),'Class 3rd'!AZ30,IF(AND($E$3="4th"),'Class 4th'!AZ30,"")))</f>
        <v>36</v>
      </c>
      <c r="DE31" s="99">
        <f>IF(OR($B31=0,$B31=""),"",IF(AND($E$3="3rd"),'Class 3rd'!BA30,IF(AND($E$3="4th"),'Class 4th'!BA30,"")))</f>
        <v>31</v>
      </c>
      <c r="DF31" s="52">
        <f t="shared" si="58"/>
        <v>67</v>
      </c>
      <c r="DG31" s="48">
        <f t="shared" si="59"/>
        <v>149</v>
      </c>
      <c r="DH31" s="83">
        <f t="shared" si="60"/>
        <v>0</v>
      </c>
      <c r="DI31" s="83">
        <f t="shared" si="61"/>
        <v>200</v>
      </c>
      <c r="DJ31" s="392" t="str">
        <f t="shared" si="62"/>
        <v>P</v>
      </c>
      <c r="DK31" s="86" t="str">
        <f t="shared" si="63"/>
        <v>B</v>
      </c>
      <c r="DL31" s="454">
        <f>IF(OR($B31=0,$B31=""),"",IF(AND($E$3="3rd"),'Class 3rd'!BB30,IF(AND($E$3="4th"),'Class 4th'!BB30,"")))</f>
        <v>0</v>
      </c>
      <c r="DM31" s="454">
        <f>IF(OR($B31=0,$B31=""),"",IF(AND($E$3="3rd"),'Class 3rd'!BC30,IF(AND($E$3="4th"),'Class 4th'!BC30,"")))</f>
        <v>0</v>
      </c>
      <c r="DN31" s="454">
        <f>IF(OR($B31=0,$B31=""),"",IF(AND($E$3="3rd"),'Class 3rd'!BD30,IF(AND($E$3="4th"),'Class 4th'!BD30,"")))</f>
        <v>0</v>
      </c>
      <c r="DO31" s="454">
        <f>IF(OR($B31=0,$B31=""),"",IF(AND($E$3="3rd"),'Class 3rd'!BE30,IF(AND($E$3="4th"),'Class 4th'!BE30,"")))</f>
        <v>0</v>
      </c>
      <c r="DP31" s="454">
        <f>IF(OR($B31=0,$B31=""),"",IF(AND($E$3="3rd"),'Class 3rd'!BF30,IF(AND($E$3="4th"),'Class 4th'!BF30,"")))</f>
        <v>0</v>
      </c>
      <c r="DQ31" s="455">
        <f t="shared" si="64"/>
        <v>0</v>
      </c>
      <c r="DR31" s="100">
        <f t="shared" si="65"/>
        <v>0</v>
      </c>
      <c r="DS31" s="100" t="str">
        <f t="shared" si="66"/>
        <v/>
      </c>
      <c r="DT31" s="100" t="str">
        <f t="shared" si="67"/>
        <v/>
      </c>
      <c r="DU31" s="86" t="str">
        <f t="shared" si="68"/>
        <v/>
      </c>
      <c r="DV31" s="454">
        <f>IF(OR($B31=0,$B31=""),"",IF(AND($E$3="3rd"),'Class 3rd'!BG30,IF(AND($E$3="4th"),'Class 4th'!BG30,"")))</f>
        <v>0</v>
      </c>
      <c r="DW31" s="454">
        <f>IF(OR($B31=0,$B31=""),"",IF(AND($E$3="3rd"),'Class 3rd'!BH30,IF(AND($E$3="4th"),'Class 4th'!BH30,"")))</f>
        <v>0</v>
      </c>
      <c r="DX31" s="454">
        <f>IF(OR($B31=0,$B31=""),"",IF(AND($E$3="3rd"),'Class 3rd'!BI30,IF(AND($E$3="4th"),'Class 4th'!BI30,"")))</f>
        <v>0</v>
      </c>
      <c r="DY31" s="454">
        <f>IF(OR($B31=0,$B31=""),"",IF(AND($E$3="3rd"),'Class 3rd'!BJ30,IF(AND($E$3="4th"),'Class 4th'!BJ30,"")))</f>
        <v>0</v>
      </c>
      <c r="DZ31" s="454">
        <f>IF(OR($B31=0,$B31=""),"",IF(AND($E$3="3rd"),'Class 3rd'!BK30,IF(AND($E$3="4th"),'Class 4th'!BK30,"")))</f>
        <v>0</v>
      </c>
      <c r="EA31" s="455">
        <f t="shared" si="69"/>
        <v>0</v>
      </c>
      <c r="EB31" s="100">
        <f t="shared" si="70"/>
        <v>0</v>
      </c>
      <c r="EC31" s="100" t="str">
        <f t="shared" si="71"/>
        <v/>
      </c>
      <c r="ED31" s="100" t="str">
        <f t="shared" si="72"/>
        <v/>
      </c>
      <c r="EE31" s="86" t="str">
        <f t="shared" si="73"/>
        <v/>
      </c>
      <c r="EF31" s="454">
        <f>IF(OR($B31=0,$B31=""),"",IF(AND($E$3="3rd"),'Class 3rd'!BL30,IF(AND($E$3="4th"),'Class 4th'!BL30,"")))</f>
        <v>0</v>
      </c>
      <c r="EG31" s="454">
        <f>IF(OR($B31=0,$B31=""),"",IF(AND($E$3="3rd"),'Class 3rd'!BM30,IF(AND($E$3="4th"),'Class 4th'!BM30,"")))</f>
        <v>0</v>
      </c>
      <c r="EH31" s="454">
        <f>IF(OR($B31=0,$B31=""),"",IF(AND($E$3="3rd"),'Class 3rd'!BN30,IF(AND($E$3="4th"),'Class 4th'!BN30,"")))</f>
        <v>0</v>
      </c>
      <c r="EI31" s="454">
        <f>IF(OR($B31=0,$B31=""),"",IF(AND($E$3="3rd"),'Class 3rd'!BO30,IF(AND($E$3="4th"),'Class 4th'!BO30,"")))</f>
        <v>0</v>
      </c>
      <c r="EJ31" s="454">
        <f>IF(OR($B31=0,$B31=""),"",IF(AND($E$3="3rd"),'Class 3rd'!BP30,IF(AND($E$3="4th"),'Class 4th'!BP30,"")))</f>
        <v>0</v>
      </c>
      <c r="EK31" s="455">
        <f t="shared" si="74"/>
        <v>0</v>
      </c>
      <c r="EL31" s="100">
        <f t="shared" si="75"/>
        <v>0</v>
      </c>
      <c r="EM31" s="100" t="str">
        <f t="shared" si="76"/>
        <v/>
      </c>
      <c r="EN31" s="100" t="str">
        <f t="shared" si="77"/>
        <v/>
      </c>
      <c r="EO31" s="86" t="str">
        <f t="shared" si="78"/>
        <v/>
      </c>
      <c r="EP31" s="60">
        <f t="shared" si="79"/>
        <v>571</v>
      </c>
      <c r="EQ31" s="324">
        <f t="shared" si="80"/>
        <v>81.571428571428569</v>
      </c>
      <c r="ER31" s="63" t="str">
        <f t="shared" si="81"/>
        <v>I</v>
      </c>
      <c r="ES31" s="64">
        <f t="shared" si="1"/>
        <v>26.000000000000298</v>
      </c>
      <c r="ET31" s="326" t="str">
        <f>IFERROR(IF(B31="NSO","NSO",IF(OR(D31="",G31="",F31="",B31="",EP31=0),"",IF('Master sheet'!$D$14="Hindi","कक्षोंन्नति","Promoted"))),"")</f>
        <v>कक्षोंन्नति</v>
      </c>
      <c r="EU31" s="39">
        <f>IF(OR($B31=0,$B31=""),"",IF(AND($E$3="3rd"),'Class 3rd'!BQ30,IF(AND($E$3="4th"),'Class 4th'!BQ30,"")))</f>
        <v>340</v>
      </c>
      <c r="EV31" s="39">
        <f>IF(OR($B31=0,$B31=""),"",IF(AND($E$3="3rd"),'Class 3rd'!BR30,IF(AND($E$3="4th"),'Class 4th'!BR30,"")))</f>
        <v>310</v>
      </c>
      <c r="EW31" s="203" t="str">
        <f t="shared" si="82"/>
        <v>B</v>
      </c>
      <c r="EX31" s="40"/>
      <c r="FE31" s="41">
        <f>IF(AND($E$3="3rd"),'Class 3rd'!I30,IF(AND($E$3="4th"),'Class 4th'!I30,""))</f>
        <v>324</v>
      </c>
    </row>
    <row r="32" spans="1:161" ht="18.95" customHeight="1">
      <c r="A32" s="53">
        <v>25</v>
      </c>
      <c r="B32" s="244">
        <f>IF(OR(FE32=0,FE32=""),"",IF(AND($E$3="3rd"),'Class 3rd'!I31,IF(AND($E$3="4th"),'Class 4th'!I31,"")))</f>
        <v>325</v>
      </c>
      <c r="C32" s="54">
        <f>IF(OR($B32=0,$B32=""),"",IF(AND($E$3="3rd"),'Class 3rd'!B31,IF(AND($E$3="4th"),'Class 4th'!B31,"")))</f>
        <v>3</v>
      </c>
      <c r="D32" s="54" t="str">
        <f>IF(OR($B32=0,$B32=""),"",IF(AND($E$3="3rd"),'Class 3rd'!C31,IF(AND($E$3="4th"),'Class 4th'!C31,"")))</f>
        <v>A</v>
      </c>
      <c r="E32" s="330" t="str">
        <f>IF(OR($B32=0,$B32=""),"",IF(AND($E$3="3rd"),'Class 3rd'!E31,IF(AND($E$3="4th"),'Class 4th'!E31,"")))</f>
        <v>27-02-2016</v>
      </c>
      <c r="F32" s="243">
        <f>IF(OR($B32=0,$B32=""),"",IF(AND($E$3="3rd"),'Class 3rd'!D31,IF(AND($E$3="4th"),'Class 4th'!D31,"")))</f>
        <v>950</v>
      </c>
      <c r="G32" s="335" t="str">
        <f>IF(OR($B32=0,$B32=""),"",IF(AND($E$3="3rd"),'Class 3rd'!F31,IF(AND($E$3="4th"),'Class 4th'!F31,"")))</f>
        <v>PRIYANSHU</v>
      </c>
      <c r="H32" s="335" t="str">
        <f>IF(OR($B32=0,$B32=""),"",IF(AND($E$3="3rd"),'Class 3rd'!G31,IF(AND($E$3="4th"),'Class 4th'!G31,"")))</f>
        <v>KULDEEP</v>
      </c>
      <c r="I32" s="335" t="str">
        <f>IF(OR($B32=0,$B32=""),"",IF(AND($E$3="3rd"),'Class 3rd'!H31,IF(AND($E$3="4th"),'Class 4th'!H31,"")))</f>
        <v>KHUSBOO MALI</v>
      </c>
      <c r="J32" s="217" t="str">
        <f>IF(OR($B32=0,$B32=""),"",IF(AND($E$3="3rd"),'Class 3rd'!J31,IF(AND($E$3="4th"),'Class 4th'!J31,"")))</f>
        <v>M</v>
      </c>
      <c r="K32" s="217" t="str">
        <f>IF(OR($B32=0,$B32=""),"",IF(AND($E$3="3rd"),'Class 3rd'!K31,IF(AND($E$3="4th"),'Class 4th'!K31,"")))</f>
        <v>OBC</v>
      </c>
      <c r="L32" s="99">
        <f>IF(OR($B32=0,$B32=""),"",IF(AND($E$3="3rd"),'Class 3rd'!L31,IF(AND($E$3="4th"),'Class 4th'!L31,"")))</f>
        <v>9</v>
      </c>
      <c r="M32" s="99">
        <f>IF(OR($B32=0,$B32=""),"",IF(AND($E$3="3rd"),'Class 3rd'!M31,IF(AND($E$3="4th"),'Class 4th'!M31,"")))</f>
        <v>8</v>
      </c>
      <c r="N32" s="99">
        <f>IF(OR($B32=0,$B32=""),"",IF(AND($E$3="3rd"),'Class 3rd'!N31,IF(AND($E$3="4th"),'Class 4th'!N31,"")))</f>
        <v>10</v>
      </c>
      <c r="O32" s="48">
        <f t="shared" si="2"/>
        <v>27</v>
      </c>
      <c r="P32" s="99">
        <f>IF(OR($B32=0,$B32=""),"",IF(AND($E$3="3rd"),'Class 3rd'!O31,IF(AND($E$3="4th"),'Class 4th'!O31,"")))</f>
        <v>40</v>
      </c>
      <c r="Q32" s="99">
        <f>IF(OR($B32=0,$B32=""),"",IF(AND($E$3="3rd"),'Class 3rd'!P31,IF(AND($E$3="4th"),'Class 4th'!P31,"")))</f>
        <v>19</v>
      </c>
      <c r="R32" s="51">
        <f t="shared" si="3"/>
        <v>59</v>
      </c>
      <c r="S32" s="48">
        <f t="shared" si="4"/>
        <v>86</v>
      </c>
      <c r="T32" s="99">
        <f>IF(OR($B32=0,$B32=""),"",IF(AND($E$3="3rd"),'Class 3rd'!Q31,IF(AND($E$3="4th"),'Class 4th'!Q31,"")))</f>
        <v>45</v>
      </c>
      <c r="U32" s="99">
        <f>IF(OR($B32=0,$B32=""),"",IF(AND($E$3="3rd"),'Class 3rd'!R31,IF(AND($E$3="4th"),'Class 4th'!R31,"")))</f>
        <v>37</v>
      </c>
      <c r="V32" s="52">
        <f t="shared" si="5"/>
        <v>82</v>
      </c>
      <c r="W32" s="48">
        <f t="shared" si="6"/>
        <v>168</v>
      </c>
      <c r="X32" s="83">
        <f t="shared" si="7"/>
        <v>0</v>
      </c>
      <c r="Y32" s="83">
        <f t="shared" si="8"/>
        <v>200</v>
      </c>
      <c r="Z32" s="83" t="str">
        <f t="shared" si="9"/>
        <v/>
      </c>
      <c r="AA32" s="83" t="str">
        <f t="shared" si="10"/>
        <v>P</v>
      </c>
      <c r="AB32" s="419" t="str">
        <f t="shared" si="11"/>
        <v>I</v>
      </c>
      <c r="AC32" s="87" t="str">
        <f t="shared" si="12"/>
        <v>B</v>
      </c>
      <c r="AD32" s="99">
        <f>IF(OR($B32=0,$B32=""),"",IF(AND($E$3="3rd"),'Class 3rd'!S31,IF(AND($E$3="4th"),'Class 4th'!S31,"")))</f>
        <v>5</v>
      </c>
      <c r="AE32" s="99">
        <f>IF(OR($B32=0,$B32=""),"",IF(AND($E$3="3rd"),'Class 3rd'!T31,IF(AND($E$3="4th"),'Class 4th'!T31,"")))</f>
        <v>4</v>
      </c>
      <c r="AF32" s="99">
        <f>IF(OR($B32=0,$B32=""),"",IF(AND($E$3="3rd"),'Class 3rd'!U31,IF(AND($E$3="4th"),'Class 4th'!U31,"")))</f>
        <v>5</v>
      </c>
      <c r="AG32" s="48">
        <f t="shared" si="13"/>
        <v>14</v>
      </c>
      <c r="AH32" s="99">
        <f>IF(OR($B32=0,$B32=""),"",IF(AND($E$3="3rd"),'Class 3rd'!V31,IF(AND($E$3="4th"),'Class 4th'!V31,"")))</f>
        <v>21</v>
      </c>
      <c r="AI32" s="99">
        <f>IF(OR($B32=0,$B32=""),"",IF(AND($E$3="3rd"),'Class 3rd'!W31,IF(AND($E$3="4th"),'Class 4th'!W31,"")))</f>
        <v>9</v>
      </c>
      <c r="AJ32" s="51">
        <f t="shared" si="14"/>
        <v>30</v>
      </c>
      <c r="AK32" s="48">
        <f t="shared" si="15"/>
        <v>44</v>
      </c>
      <c r="AL32" s="99">
        <f>IF(OR($B32=0,$B32=""),"",IF(AND($E$3="3rd"),'Class 3rd'!X31,IF(AND($E$3="4th"),'Class 4th'!X31,"")))</f>
        <v>24</v>
      </c>
      <c r="AM32" s="99">
        <f>IF(OR($B32=0,$B32=""),"",IF(AND($E$3="3rd"),'Class 3rd'!Y31,IF(AND($E$3="4th"),'Class 4th'!Y31,"")))</f>
        <v>19</v>
      </c>
      <c r="AN32" s="52">
        <f t="shared" si="16"/>
        <v>43</v>
      </c>
      <c r="AO32" s="48">
        <f t="shared" si="17"/>
        <v>87</v>
      </c>
      <c r="AP32" s="83">
        <f t="shared" si="18"/>
        <v>0</v>
      </c>
      <c r="AQ32" s="83">
        <f t="shared" si="19"/>
        <v>100</v>
      </c>
      <c r="AR32" s="83" t="str">
        <f t="shared" si="20"/>
        <v/>
      </c>
      <c r="AS32" s="83" t="str">
        <f t="shared" si="21"/>
        <v>P</v>
      </c>
      <c r="AT32" s="419" t="str">
        <f t="shared" si="22"/>
        <v>I</v>
      </c>
      <c r="AU32" s="87" t="str">
        <f t="shared" si="23"/>
        <v>A</v>
      </c>
      <c r="AV32" s="99">
        <f>IF(OR($B32=0,$B32=""),"",IF(AND($E$3="3rd"),'Class 3rd'!Z31,IF(AND($E$3="4th"),'Class 4th'!Z31,"")))</f>
        <v>10</v>
      </c>
      <c r="AW32" s="99">
        <f>IF(OR($B32=0,$B32=""),"",IF(AND($E$3="3rd"),'Class 3rd'!AA31,IF(AND($E$3="4th"),'Class 4th'!AA31,"")))</f>
        <v>9</v>
      </c>
      <c r="AX32" s="99">
        <f>IF(OR($B32=0,$B32=""),"",IF(AND($E$3="3rd"),'Class 3rd'!AB31,IF(AND($E$3="4th"),'Class 4th'!AB31,"")))</f>
        <v>8</v>
      </c>
      <c r="AY32" s="48">
        <f t="shared" si="24"/>
        <v>27</v>
      </c>
      <c r="AZ32" s="99">
        <f>IF(OR($B32=0,$B32=""),"",IF(AND($E$3="3rd"),'Class 3rd'!AC31,IF(AND($E$3="4th"),'Class 4th'!AC31,"")))</f>
        <v>29</v>
      </c>
      <c r="BA32" s="99">
        <f>IF(OR($B32=0,$B32=""),"",IF(AND($E$3="3rd"),'Class 3rd'!AD31,IF(AND($E$3="4th"),'Class 4th'!AD31,"")))</f>
        <v>14</v>
      </c>
      <c r="BB32" s="51">
        <f t="shared" si="25"/>
        <v>43</v>
      </c>
      <c r="BC32" s="48">
        <f t="shared" si="26"/>
        <v>70</v>
      </c>
      <c r="BD32" s="99">
        <f>IF(OR($B32=0,$B32=""),"",IF(AND($E$3="3rd"),'Class 3rd'!AE31,IF(AND($E$3="4th"),'Class 4th'!AE31,"")))</f>
        <v>49</v>
      </c>
      <c r="BE32" s="99">
        <f>IF(OR($B32=0,$B32=""),"",IF(AND($E$3="3rd"),'Class 3rd'!AF31,IF(AND($E$3="4th"),'Class 4th'!AF31,"")))</f>
        <v>37</v>
      </c>
      <c r="BF32" s="52">
        <f t="shared" si="27"/>
        <v>86</v>
      </c>
      <c r="BG32" s="48">
        <f t="shared" si="28"/>
        <v>156</v>
      </c>
      <c r="BH32" s="83">
        <f t="shared" si="29"/>
        <v>0</v>
      </c>
      <c r="BI32" s="83">
        <f t="shared" si="30"/>
        <v>200</v>
      </c>
      <c r="BJ32" s="83" t="str">
        <f t="shared" si="31"/>
        <v/>
      </c>
      <c r="BK32" s="83" t="str">
        <f t="shared" si="32"/>
        <v>P</v>
      </c>
      <c r="BL32" s="419" t="str">
        <f t="shared" si="33"/>
        <v>I</v>
      </c>
      <c r="BM32" s="87" t="str">
        <f t="shared" si="34"/>
        <v>B</v>
      </c>
      <c r="BN32" s="99">
        <f>IF(OR($B32=0,$B32=""),"",IF(AND($E$3="3rd"),'Class 3rd'!AG31,IF(AND($E$3="4th"),'Class 4th'!AG31,"")))</f>
        <v>10</v>
      </c>
      <c r="BO32" s="99">
        <f>IF(OR($B32=0,$B32=""),"",IF(AND($E$3="3rd"),'Class 3rd'!AH31,IF(AND($E$3="4th"),'Class 4th'!AH31,"")))</f>
        <v>10</v>
      </c>
      <c r="BP32" s="99">
        <f>IF(OR($B32=0,$B32=""),"",IF(AND($E$3="3rd"),'Class 3rd'!AI31,IF(AND($E$3="4th"),'Class 4th'!AI31,"")))</f>
        <v>9</v>
      </c>
      <c r="BQ32" s="48">
        <f t="shared" si="35"/>
        <v>29</v>
      </c>
      <c r="BR32" s="99">
        <f>IF(OR($B32=0,$B32=""),"",IF(AND($E$3="3rd"),'Class 3rd'!AJ31,IF(AND($E$3="4th"),'Class 4th'!AJ31,"")))</f>
        <v>26</v>
      </c>
      <c r="BS32" s="99">
        <f>IF(OR($B32=0,$B32=""),"",IF(AND($E$3="3rd"),'Class 3rd'!AK31,IF(AND($E$3="4th"),'Class 4th'!AK31,"")))</f>
        <v>18</v>
      </c>
      <c r="BT32" s="51">
        <f t="shared" si="36"/>
        <v>44</v>
      </c>
      <c r="BU32" s="48">
        <f t="shared" si="37"/>
        <v>73</v>
      </c>
      <c r="BV32" s="99">
        <f>IF(OR($B32=0,$B32=""),"",IF(AND($E$3="3rd"),'Class 3rd'!AL31,IF(AND($E$3="4th"),'Class 4th'!AL31,"")))</f>
        <v>49</v>
      </c>
      <c r="BW32" s="99">
        <f>IF(OR($B32=0,$B32=""),"",IF(AND($E$3="3rd"),'Class 3rd'!AM31,IF(AND($E$3="4th"),'Class 4th'!AM31,"")))</f>
        <v>37</v>
      </c>
      <c r="BX32" s="52">
        <f t="shared" si="38"/>
        <v>86</v>
      </c>
      <c r="BY32" s="48">
        <f t="shared" si="39"/>
        <v>159</v>
      </c>
      <c r="BZ32" s="83">
        <f t="shared" si="40"/>
        <v>0</v>
      </c>
      <c r="CA32" s="83">
        <f t="shared" si="41"/>
        <v>200</v>
      </c>
      <c r="CB32" s="83" t="str">
        <f t="shared" si="42"/>
        <v/>
      </c>
      <c r="CC32" s="83" t="str">
        <f t="shared" si="43"/>
        <v>P</v>
      </c>
      <c r="CD32" s="419" t="str">
        <f t="shared" si="44"/>
        <v>I</v>
      </c>
      <c r="CE32" s="87" t="str">
        <f t="shared" si="45"/>
        <v>B</v>
      </c>
      <c r="CF32" s="99">
        <f>IF(OR($B32=0,$B32=""),"",IF(AND($E$3="3rd"),'Class 3rd'!AN31,IF(AND($E$3="4th"),'Class 4th'!AN31,"")))</f>
        <v>9</v>
      </c>
      <c r="CG32" s="99">
        <f>IF(OR($B32=0,$B32=""),"",IF(AND($E$3="3rd"),'Class 3rd'!AO31,IF(AND($E$3="4th"),'Class 4th'!AO31,"")))</f>
        <v>8</v>
      </c>
      <c r="CH32" s="99">
        <f>IF(OR($B32=0,$B32=""),"",IF(AND($E$3="3rd"),'Class 3rd'!AP31,IF(AND($E$3="4th"),'Class 4th'!AP31,"")))</f>
        <v>10</v>
      </c>
      <c r="CI32" s="48">
        <f t="shared" si="46"/>
        <v>27</v>
      </c>
      <c r="CJ32" s="99">
        <f>IF(OR($B32=0,$B32=""),"",IF(AND($E$3="3rd"),'Class 3rd'!AQ31,IF(AND($E$3="4th"),'Class 4th'!AQ31,"")))</f>
        <v>20</v>
      </c>
      <c r="CK32" s="99">
        <f>IF(OR($B32=0,$B32=""),"",IF(AND($E$3="3rd"),'Class 3rd'!AR31,IF(AND($E$3="4th"),'Class 4th'!AR31,"")))</f>
        <v>45</v>
      </c>
      <c r="CL32" s="51">
        <f t="shared" si="47"/>
        <v>65</v>
      </c>
      <c r="CM32" s="48">
        <f t="shared" si="48"/>
        <v>92</v>
      </c>
      <c r="CN32" s="99">
        <f>IF(OR($B32=0,$B32=""),"",IF(AND($E$3="3rd"),'Class 3rd'!AS31,IF(AND($E$3="4th"),'Class 4th'!AS31,"")))</f>
        <v>38</v>
      </c>
      <c r="CO32" s="99">
        <f>IF(OR($B32=0,$B32=""),"",IF(AND($E$3="3rd"),'Class 3rd'!AT31,IF(AND($E$3="4th"),'Class 4th'!AT31,"")))</f>
        <v>48</v>
      </c>
      <c r="CP32" s="52">
        <f t="shared" si="49"/>
        <v>86</v>
      </c>
      <c r="CQ32" s="48">
        <f t="shared" si="50"/>
        <v>178</v>
      </c>
      <c r="CR32" s="83">
        <f t="shared" si="51"/>
        <v>0</v>
      </c>
      <c r="CS32" s="83">
        <f t="shared" si="52"/>
        <v>200</v>
      </c>
      <c r="CT32" s="392" t="str">
        <f t="shared" si="53"/>
        <v>P</v>
      </c>
      <c r="CU32" s="86" t="str">
        <f t="shared" si="54"/>
        <v>A</v>
      </c>
      <c r="CV32" s="99">
        <f>IF(OR($B32=0,$B32=""),"",IF(AND($E$3="3rd"),'Class 3rd'!AU31,IF(AND($E$3="4th"),'Class 4th'!AU31,"")))</f>
        <v>8</v>
      </c>
      <c r="CW32" s="99">
        <f>IF(OR($B32=0,$B32=""),"",IF(AND($E$3="3rd"),'Class 3rd'!AV31,IF(AND($E$3="4th"),'Class 4th'!AV31,"")))</f>
        <v>7</v>
      </c>
      <c r="CX32" s="99">
        <f>IF(OR($B32=0,$B32=""),"",IF(AND($E$3="3rd"),'Class 3rd'!AW31,IF(AND($E$3="4th"),'Class 4th'!AW31,"")))</f>
        <v>9</v>
      </c>
      <c r="CY32" s="48">
        <f t="shared" si="55"/>
        <v>24</v>
      </c>
      <c r="CZ32" s="99">
        <f>IF(OR($B32=0,$B32=""),"",IF(AND($E$3="3rd"),'Class 3rd'!AX31,IF(AND($E$3="4th"),'Class 4th'!AX31,"")))</f>
        <v>40</v>
      </c>
      <c r="DA32" s="99">
        <f>IF(OR($B32=0,$B32=""),"",IF(AND($E$3="3rd"),'Class 3rd'!AY31,IF(AND($E$3="4th"),'Class 4th'!AY31,"")))</f>
        <v>18</v>
      </c>
      <c r="DB32" s="51">
        <f t="shared" si="56"/>
        <v>58</v>
      </c>
      <c r="DC32" s="48">
        <f t="shared" si="57"/>
        <v>82</v>
      </c>
      <c r="DD32" s="99">
        <f>IF(OR($B32=0,$B32=""),"",IF(AND($E$3="3rd"),'Class 3rd'!AZ31,IF(AND($E$3="4th"),'Class 4th'!AZ31,"")))</f>
        <v>35</v>
      </c>
      <c r="DE32" s="99">
        <f>IF(OR($B32=0,$B32=""),"",IF(AND($E$3="3rd"),'Class 3rd'!BA31,IF(AND($E$3="4th"),'Class 4th'!BA31,"")))</f>
        <v>30</v>
      </c>
      <c r="DF32" s="52">
        <f t="shared" si="58"/>
        <v>65</v>
      </c>
      <c r="DG32" s="48">
        <f t="shared" si="59"/>
        <v>147</v>
      </c>
      <c r="DH32" s="83">
        <f t="shared" si="60"/>
        <v>0</v>
      </c>
      <c r="DI32" s="83">
        <f t="shared" si="61"/>
        <v>200</v>
      </c>
      <c r="DJ32" s="392" t="str">
        <f t="shared" si="62"/>
        <v>P</v>
      </c>
      <c r="DK32" s="86" t="str">
        <f t="shared" si="63"/>
        <v>B</v>
      </c>
      <c r="DL32" s="454">
        <f>IF(OR($B32=0,$B32=""),"",IF(AND($E$3="3rd"),'Class 3rd'!BB31,IF(AND($E$3="4th"),'Class 4th'!BB31,"")))</f>
        <v>0</v>
      </c>
      <c r="DM32" s="454">
        <f>IF(OR($B32=0,$B32=""),"",IF(AND($E$3="3rd"),'Class 3rd'!BC31,IF(AND($E$3="4th"),'Class 4th'!BC31,"")))</f>
        <v>0</v>
      </c>
      <c r="DN32" s="454">
        <f>IF(OR($B32=0,$B32=""),"",IF(AND($E$3="3rd"),'Class 3rd'!BD31,IF(AND($E$3="4th"),'Class 4th'!BD31,"")))</f>
        <v>0</v>
      </c>
      <c r="DO32" s="454">
        <f>IF(OR($B32=0,$B32=""),"",IF(AND($E$3="3rd"),'Class 3rd'!BE31,IF(AND($E$3="4th"),'Class 4th'!BE31,"")))</f>
        <v>0</v>
      </c>
      <c r="DP32" s="454">
        <f>IF(OR($B32=0,$B32=""),"",IF(AND($E$3="3rd"),'Class 3rd'!BF31,IF(AND($E$3="4th"),'Class 4th'!BF31,"")))</f>
        <v>0</v>
      </c>
      <c r="DQ32" s="455">
        <f t="shared" si="64"/>
        <v>0</v>
      </c>
      <c r="DR32" s="100">
        <f t="shared" si="65"/>
        <v>0</v>
      </c>
      <c r="DS32" s="100" t="str">
        <f t="shared" si="66"/>
        <v/>
      </c>
      <c r="DT32" s="100" t="str">
        <f t="shared" si="67"/>
        <v/>
      </c>
      <c r="DU32" s="86" t="str">
        <f t="shared" si="68"/>
        <v/>
      </c>
      <c r="DV32" s="454">
        <f>IF(OR($B32=0,$B32=""),"",IF(AND($E$3="3rd"),'Class 3rd'!BG31,IF(AND($E$3="4th"),'Class 4th'!BG31,"")))</f>
        <v>0</v>
      </c>
      <c r="DW32" s="454">
        <f>IF(OR($B32=0,$B32=""),"",IF(AND($E$3="3rd"),'Class 3rd'!BH31,IF(AND($E$3="4th"),'Class 4th'!BH31,"")))</f>
        <v>0</v>
      </c>
      <c r="DX32" s="454">
        <f>IF(OR($B32=0,$B32=""),"",IF(AND($E$3="3rd"),'Class 3rd'!BI31,IF(AND($E$3="4th"),'Class 4th'!BI31,"")))</f>
        <v>0</v>
      </c>
      <c r="DY32" s="454">
        <f>IF(OR($B32=0,$B32=""),"",IF(AND($E$3="3rd"),'Class 3rd'!BJ31,IF(AND($E$3="4th"),'Class 4th'!BJ31,"")))</f>
        <v>0</v>
      </c>
      <c r="DZ32" s="454">
        <f>IF(OR($B32=0,$B32=""),"",IF(AND($E$3="3rd"),'Class 3rd'!BK31,IF(AND($E$3="4th"),'Class 4th'!BK31,"")))</f>
        <v>0</v>
      </c>
      <c r="EA32" s="455">
        <f t="shared" si="69"/>
        <v>0</v>
      </c>
      <c r="EB32" s="100">
        <f t="shared" si="70"/>
        <v>0</v>
      </c>
      <c r="EC32" s="100" t="str">
        <f t="shared" si="71"/>
        <v/>
      </c>
      <c r="ED32" s="100" t="str">
        <f t="shared" si="72"/>
        <v/>
      </c>
      <c r="EE32" s="86" t="str">
        <f t="shared" si="73"/>
        <v/>
      </c>
      <c r="EF32" s="454">
        <f>IF(OR($B32=0,$B32=""),"",IF(AND($E$3="3rd"),'Class 3rd'!BL31,IF(AND($E$3="4th"),'Class 4th'!BL31,"")))</f>
        <v>0</v>
      </c>
      <c r="EG32" s="454">
        <f>IF(OR($B32=0,$B32=""),"",IF(AND($E$3="3rd"),'Class 3rd'!BM31,IF(AND($E$3="4th"),'Class 4th'!BM31,"")))</f>
        <v>0</v>
      </c>
      <c r="EH32" s="454">
        <f>IF(OR($B32=0,$B32=""),"",IF(AND($E$3="3rd"),'Class 3rd'!BN31,IF(AND($E$3="4th"),'Class 4th'!BN31,"")))</f>
        <v>0</v>
      </c>
      <c r="EI32" s="454">
        <f>IF(OR($B32=0,$B32=""),"",IF(AND($E$3="3rd"),'Class 3rd'!BO31,IF(AND($E$3="4th"),'Class 4th'!BO31,"")))</f>
        <v>0</v>
      </c>
      <c r="EJ32" s="454">
        <f>IF(OR($B32=0,$B32=""),"",IF(AND($E$3="3rd"),'Class 3rd'!BP31,IF(AND($E$3="4th"),'Class 4th'!BP31,"")))</f>
        <v>0</v>
      </c>
      <c r="EK32" s="455">
        <f t="shared" si="74"/>
        <v>0</v>
      </c>
      <c r="EL32" s="100">
        <f t="shared" si="75"/>
        <v>0</v>
      </c>
      <c r="EM32" s="100" t="str">
        <f t="shared" si="76"/>
        <v/>
      </c>
      <c r="EN32" s="100" t="str">
        <f t="shared" si="77"/>
        <v/>
      </c>
      <c r="EO32" s="86" t="str">
        <f t="shared" si="78"/>
        <v/>
      </c>
      <c r="EP32" s="60">
        <f t="shared" si="79"/>
        <v>570</v>
      </c>
      <c r="EQ32" s="324">
        <f t="shared" si="80"/>
        <v>81.428571428571431</v>
      </c>
      <c r="ER32" s="63" t="str">
        <f t="shared" si="81"/>
        <v>I</v>
      </c>
      <c r="ES32" s="64">
        <f t="shared" si="1"/>
        <v>27.000000000000298</v>
      </c>
      <c r="ET32" s="326" t="str">
        <f>IFERROR(IF(B32="NSO","NSO",IF(OR(D32="",G32="",F32="",B32="",EP32=0),"",IF('Master sheet'!$D$14="Hindi","कक्षोंन्नति","Promoted"))),"")</f>
        <v>कक्षोंन्नति</v>
      </c>
      <c r="EU32" s="39">
        <f>IF(OR($B32=0,$B32=""),"",IF(AND($E$3="3rd"),'Class 3rd'!BQ31,IF(AND($E$3="4th"),'Class 4th'!BQ31,"")))</f>
        <v>340</v>
      </c>
      <c r="EV32" s="39">
        <f>IF(OR($B32=0,$B32=""),"",IF(AND($E$3="3rd"),'Class 3rd'!BR31,IF(AND($E$3="4th"),'Class 4th'!BR31,"")))</f>
        <v>310</v>
      </c>
      <c r="EW32" s="203" t="str">
        <f t="shared" si="82"/>
        <v>B</v>
      </c>
      <c r="EX32" s="40"/>
      <c r="FE32" s="41">
        <f>IF(AND($E$3="3rd"),'Class 3rd'!I31,IF(AND($E$3="4th"),'Class 4th'!I31,""))</f>
        <v>325</v>
      </c>
    </row>
    <row r="33" spans="1:161" ht="18.95" customHeight="1">
      <c r="A33" s="53">
        <v>26</v>
      </c>
      <c r="B33" s="244">
        <f>IF(OR(FE33=0,FE33=""),"",IF(AND($E$3="3rd"),'Class 3rd'!I32,IF(AND($E$3="4th"),'Class 4th'!I32,"")))</f>
        <v>326</v>
      </c>
      <c r="C33" s="54">
        <f>IF(OR($B33=0,$B33=""),"",IF(AND($E$3="3rd"),'Class 3rd'!B32,IF(AND($E$3="4th"),'Class 4th'!B32,"")))</f>
        <v>3</v>
      </c>
      <c r="D33" s="54" t="str">
        <f>IF(OR($B33=0,$B33=""),"",IF(AND($E$3="3rd"),'Class 3rd'!C32,IF(AND($E$3="4th"),'Class 4th'!C32,"")))</f>
        <v>A</v>
      </c>
      <c r="E33" s="330" t="str">
        <f>IF(OR($B33=0,$B33=""),"",IF(AND($E$3="3rd"),'Class 3rd'!E32,IF(AND($E$3="4th"),'Class 4th'!E32,"")))</f>
        <v>22-07-2015</v>
      </c>
      <c r="F33" s="243">
        <f>IF(OR($B33=0,$B33=""),"",IF(AND($E$3="3rd"),'Class 3rd'!D32,IF(AND($E$3="4th"),'Class 4th'!D32,"")))</f>
        <v>945</v>
      </c>
      <c r="G33" s="335" t="str">
        <f>IF(OR($B33=0,$B33=""),"",IF(AND($E$3="3rd"),'Class 3rd'!F32,IF(AND($E$3="4th"),'Class 4th'!F32,"")))</f>
        <v>PRIYANSHU RAWAT</v>
      </c>
      <c r="H33" s="335" t="str">
        <f>IF(OR($B33=0,$B33=""),"",IF(AND($E$3="3rd"),'Class 3rd'!G32,IF(AND($E$3="4th"),'Class 4th'!G32,"")))</f>
        <v>MANOHAR SINGH</v>
      </c>
      <c r="I33" s="335" t="str">
        <f>IF(OR($B33=0,$B33=""),"",IF(AND($E$3="3rd"),'Class 3rd'!H32,IF(AND($E$3="4th"),'Class 4th'!H32,"")))</f>
        <v>SAPNA</v>
      </c>
      <c r="J33" s="217" t="str">
        <f>IF(OR($B33=0,$B33=""),"",IF(AND($E$3="3rd"),'Class 3rd'!J32,IF(AND($E$3="4th"),'Class 4th'!J32,"")))</f>
        <v>M</v>
      </c>
      <c r="K33" s="217" t="str">
        <f>IF(OR($B33=0,$B33=""),"",IF(AND($E$3="3rd"),'Class 3rd'!K32,IF(AND($E$3="4th"),'Class 4th'!K32,"")))</f>
        <v>OBC</v>
      </c>
      <c r="L33" s="99">
        <f>IF(OR($B33=0,$B33=""),"",IF(AND($E$3="3rd"),'Class 3rd'!L32,IF(AND($E$3="4th"),'Class 4th'!L32,"")))</f>
        <v>9</v>
      </c>
      <c r="M33" s="99">
        <f>IF(OR($B33=0,$B33=""),"",IF(AND($E$3="3rd"),'Class 3rd'!M32,IF(AND($E$3="4th"),'Class 4th'!M32,"")))</f>
        <v>8</v>
      </c>
      <c r="N33" s="99">
        <f>IF(OR($B33=0,$B33=""),"",IF(AND($E$3="3rd"),'Class 3rd'!N32,IF(AND($E$3="4th"),'Class 4th'!N32,"")))</f>
        <v>10</v>
      </c>
      <c r="O33" s="48">
        <f t="shared" si="2"/>
        <v>27</v>
      </c>
      <c r="P33" s="99">
        <f>IF(OR($B33=0,$B33=""),"",IF(AND($E$3="3rd"),'Class 3rd'!O32,IF(AND($E$3="4th"),'Class 4th'!O32,"")))</f>
        <v>35</v>
      </c>
      <c r="Q33" s="99">
        <f>IF(OR($B33=0,$B33=""),"",IF(AND($E$3="3rd"),'Class 3rd'!P32,IF(AND($E$3="4th"),'Class 4th'!P32,"")))</f>
        <v>19</v>
      </c>
      <c r="R33" s="51">
        <f t="shared" si="3"/>
        <v>54</v>
      </c>
      <c r="S33" s="48">
        <f t="shared" si="4"/>
        <v>81</v>
      </c>
      <c r="T33" s="99">
        <f>IF(OR($B33=0,$B33=""),"",IF(AND($E$3="3rd"),'Class 3rd'!Q32,IF(AND($E$3="4th"),'Class 4th'!Q32,"")))</f>
        <v>41</v>
      </c>
      <c r="U33" s="99">
        <f>IF(OR($B33=0,$B33=""),"",IF(AND($E$3="3rd"),'Class 3rd'!R32,IF(AND($E$3="4th"),'Class 4th'!R32,"")))</f>
        <v>37</v>
      </c>
      <c r="V33" s="52">
        <f t="shared" si="5"/>
        <v>78</v>
      </c>
      <c r="W33" s="48">
        <f t="shared" si="6"/>
        <v>159</v>
      </c>
      <c r="X33" s="83">
        <f t="shared" si="7"/>
        <v>0</v>
      </c>
      <c r="Y33" s="83">
        <f t="shared" si="8"/>
        <v>200</v>
      </c>
      <c r="Z33" s="83" t="str">
        <f t="shared" si="9"/>
        <v/>
      </c>
      <c r="AA33" s="83" t="str">
        <f t="shared" si="10"/>
        <v>P</v>
      </c>
      <c r="AB33" s="419" t="str">
        <f t="shared" si="11"/>
        <v>I</v>
      </c>
      <c r="AC33" s="87" t="str">
        <f t="shared" si="12"/>
        <v>B</v>
      </c>
      <c r="AD33" s="99">
        <f>IF(OR($B33=0,$B33=""),"",IF(AND($E$3="3rd"),'Class 3rd'!S32,IF(AND($E$3="4th"),'Class 4th'!S32,"")))</f>
        <v>5</v>
      </c>
      <c r="AE33" s="99">
        <f>IF(OR($B33=0,$B33=""),"",IF(AND($E$3="3rd"),'Class 3rd'!T32,IF(AND($E$3="4th"),'Class 4th'!T32,"")))</f>
        <v>4</v>
      </c>
      <c r="AF33" s="99">
        <f>IF(OR($B33=0,$B33=""),"",IF(AND($E$3="3rd"),'Class 3rd'!U32,IF(AND($E$3="4th"),'Class 4th'!U32,"")))</f>
        <v>5</v>
      </c>
      <c r="AG33" s="48">
        <f t="shared" si="13"/>
        <v>14</v>
      </c>
      <c r="AH33" s="99">
        <f>IF(OR($B33=0,$B33=""),"",IF(AND($E$3="3rd"),'Class 3rd'!V32,IF(AND($E$3="4th"),'Class 4th'!V32,"")))</f>
        <v>23</v>
      </c>
      <c r="AI33" s="99">
        <f>IF(OR($B33=0,$B33=""),"",IF(AND($E$3="3rd"),'Class 3rd'!W32,IF(AND($E$3="4th"),'Class 4th'!W32,"")))</f>
        <v>9</v>
      </c>
      <c r="AJ33" s="51">
        <f t="shared" si="14"/>
        <v>32</v>
      </c>
      <c r="AK33" s="48">
        <f t="shared" si="15"/>
        <v>46</v>
      </c>
      <c r="AL33" s="99">
        <f>IF(OR($B33=0,$B33=""),"",IF(AND($E$3="3rd"),'Class 3rd'!X32,IF(AND($E$3="4th"),'Class 4th'!X32,"")))</f>
        <v>24</v>
      </c>
      <c r="AM33" s="99">
        <f>IF(OR($B33=0,$B33=""),"",IF(AND($E$3="3rd"),'Class 3rd'!Y32,IF(AND($E$3="4th"),'Class 4th'!Y32,"")))</f>
        <v>19</v>
      </c>
      <c r="AN33" s="52">
        <f t="shared" si="16"/>
        <v>43</v>
      </c>
      <c r="AO33" s="48">
        <f t="shared" si="17"/>
        <v>89</v>
      </c>
      <c r="AP33" s="83">
        <f t="shared" si="18"/>
        <v>0</v>
      </c>
      <c r="AQ33" s="83">
        <f t="shared" si="19"/>
        <v>100</v>
      </c>
      <c r="AR33" s="83" t="str">
        <f t="shared" si="20"/>
        <v/>
      </c>
      <c r="AS33" s="83" t="str">
        <f t="shared" si="21"/>
        <v>P</v>
      </c>
      <c r="AT33" s="419" t="str">
        <f t="shared" si="22"/>
        <v>I</v>
      </c>
      <c r="AU33" s="87" t="str">
        <f t="shared" si="23"/>
        <v>A</v>
      </c>
      <c r="AV33" s="99">
        <f>IF(OR($B33=0,$B33=""),"",IF(AND($E$3="3rd"),'Class 3rd'!Z32,IF(AND($E$3="4th"),'Class 4th'!Z32,"")))</f>
        <v>10</v>
      </c>
      <c r="AW33" s="99">
        <f>IF(OR($B33=0,$B33=""),"",IF(AND($E$3="3rd"),'Class 3rd'!AA32,IF(AND($E$3="4th"),'Class 4th'!AA32,"")))</f>
        <v>9</v>
      </c>
      <c r="AX33" s="99">
        <f>IF(OR($B33=0,$B33=""),"",IF(AND($E$3="3rd"),'Class 3rd'!AB32,IF(AND($E$3="4th"),'Class 4th'!AB32,"")))</f>
        <v>8</v>
      </c>
      <c r="AY33" s="48">
        <f t="shared" si="24"/>
        <v>27</v>
      </c>
      <c r="AZ33" s="99">
        <f>IF(OR($B33=0,$B33=""),"",IF(AND($E$3="3rd"),'Class 3rd'!AC32,IF(AND($E$3="4th"),'Class 4th'!AC32,"")))</f>
        <v>29</v>
      </c>
      <c r="BA33" s="99">
        <f>IF(OR($B33=0,$B33=""),"",IF(AND($E$3="3rd"),'Class 3rd'!AD32,IF(AND($E$3="4th"),'Class 4th'!AD32,"")))</f>
        <v>14</v>
      </c>
      <c r="BB33" s="51">
        <f t="shared" si="25"/>
        <v>43</v>
      </c>
      <c r="BC33" s="48">
        <f t="shared" si="26"/>
        <v>70</v>
      </c>
      <c r="BD33" s="99">
        <f>IF(OR($B33=0,$B33=""),"",IF(AND($E$3="3rd"),'Class 3rd'!AE32,IF(AND($E$3="4th"),'Class 4th'!AE32,"")))</f>
        <v>50</v>
      </c>
      <c r="BE33" s="99">
        <f>IF(OR($B33=0,$B33=""),"",IF(AND($E$3="3rd"),'Class 3rd'!AF32,IF(AND($E$3="4th"),'Class 4th'!AF32,"")))</f>
        <v>37</v>
      </c>
      <c r="BF33" s="52">
        <f t="shared" si="27"/>
        <v>87</v>
      </c>
      <c r="BG33" s="48">
        <f t="shared" si="28"/>
        <v>157</v>
      </c>
      <c r="BH33" s="83">
        <f t="shared" si="29"/>
        <v>0</v>
      </c>
      <c r="BI33" s="83">
        <f t="shared" si="30"/>
        <v>200</v>
      </c>
      <c r="BJ33" s="83" t="str">
        <f t="shared" si="31"/>
        <v/>
      </c>
      <c r="BK33" s="83" t="str">
        <f t="shared" si="32"/>
        <v>P</v>
      </c>
      <c r="BL33" s="419" t="str">
        <f t="shared" si="33"/>
        <v>I</v>
      </c>
      <c r="BM33" s="87" t="str">
        <f t="shared" si="34"/>
        <v>B</v>
      </c>
      <c r="BN33" s="99">
        <f>IF(OR($B33=0,$B33=""),"",IF(AND($E$3="3rd"),'Class 3rd'!AG32,IF(AND($E$3="4th"),'Class 4th'!AG32,"")))</f>
        <v>10</v>
      </c>
      <c r="BO33" s="99">
        <f>IF(OR($B33=0,$B33=""),"",IF(AND($E$3="3rd"),'Class 3rd'!AH32,IF(AND($E$3="4th"),'Class 4th'!AH32,"")))</f>
        <v>10</v>
      </c>
      <c r="BP33" s="99">
        <f>IF(OR($B33=0,$B33=""),"",IF(AND($E$3="3rd"),'Class 3rd'!AI32,IF(AND($E$3="4th"),'Class 4th'!AI32,"")))</f>
        <v>9</v>
      </c>
      <c r="BQ33" s="48">
        <f t="shared" si="35"/>
        <v>29</v>
      </c>
      <c r="BR33" s="99">
        <f>IF(OR($B33=0,$B33=""),"",IF(AND($E$3="3rd"),'Class 3rd'!AJ32,IF(AND($E$3="4th"),'Class 4th'!AJ32,"")))</f>
        <v>26</v>
      </c>
      <c r="BS33" s="99">
        <f>IF(OR($B33=0,$B33=""),"",IF(AND($E$3="3rd"),'Class 3rd'!AK32,IF(AND($E$3="4th"),'Class 4th'!AK32,"")))</f>
        <v>18</v>
      </c>
      <c r="BT33" s="51">
        <f t="shared" si="36"/>
        <v>44</v>
      </c>
      <c r="BU33" s="48">
        <f t="shared" si="37"/>
        <v>73</v>
      </c>
      <c r="BV33" s="99">
        <f>IF(OR($B33=0,$B33=""),"",IF(AND($E$3="3rd"),'Class 3rd'!AL32,IF(AND($E$3="4th"),'Class 4th'!AL32,"")))</f>
        <v>58</v>
      </c>
      <c r="BW33" s="99">
        <f>IF(OR($B33=0,$B33=""),"",IF(AND($E$3="3rd"),'Class 3rd'!AM32,IF(AND($E$3="4th"),'Class 4th'!AM32,"")))</f>
        <v>37</v>
      </c>
      <c r="BX33" s="52">
        <f t="shared" si="38"/>
        <v>95</v>
      </c>
      <c r="BY33" s="48">
        <f t="shared" si="39"/>
        <v>168</v>
      </c>
      <c r="BZ33" s="83">
        <f t="shared" si="40"/>
        <v>0</v>
      </c>
      <c r="CA33" s="83">
        <f t="shared" si="41"/>
        <v>200</v>
      </c>
      <c r="CB33" s="83" t="str">
        <f t="shared" si="42"/>
        <v/>
      </c>
      <c r="CC33" s="83" t="str">
        <f t="shared" si="43"/>
        <v>P</v>
      </c>
      <c r="CD33" s="419" t="str">
        <f t="shared" si="44"/>
        <v>I</v>
      </c>
      <c r="CE33" s="87" t="str">
        <f t="shared" si="45"/>
        <v>B</v>
      </c>
      <c r="CF33" s="99">
        <f>IF(OR($B33=0,$B33=""),"",IF(AND($E$3="3rd"),'Class 3rd'!AN32,IF(AND($E$3="4th"),'Class 4th'!AN32,"")))</f>
        <v>9</v>
      </c>
      <c r="CG33" s="99">
        <f>IF(OR($B33=0,$B33=""),"",IF(AND($E$3="3rd"),'Class 3rd'!AO32,IF(AND($E$3="4th"),'Class 4th'!AO32,"")))</f>
        <v>8</v>
      </c>
      <c r="CH33" s="99">
        <f>IF(OR($B33=0,$B33=""),"",IF(AND($E$3="3rd"),'Class 3rd'!AP32,IF(AND($E$3="4th"),'Class 4th'!AP32,"")))</f>
        <v>10</v>
      </c>
      <c r="CI33" s="48">
        <f t="shared" si="46"/>
        <v>27</v>
      </c>
      <c r="CJ33" s="99">
        <f>IF(OR($B33=0,$B33=""),"",IF(AND($E$3="3rd"),'Class 3rd'!AQ32,IF(AND($E$3="4th"),'Class 4th'!AQ32,"")))</f>
        <v>20</v>
      </c>
      <c r="CK33" s="99">
        <f>IF(OR($B33=0,$B33=""),"",IF(AND($E$3="3rd"),'Class 3rd'!AR32,IF(AND($E$3="4th"),'Class 4th'!AR32,"")))</f>
        <v>45</v>
      </c>
      <c r="CL33" s="51">
        <f t="shared" si="47"/>
        <v>65</v>
      </c>
      <c r="CM33" s="48">
        <f t="shared" si="48"/>
        <v>92</v>
      </c>
      <c r="CN33" s="99">
        <f>IF(OR($B33=0,$B33=""),"",IF(AND($E$3="3rd"),'Class 3rd'!AS32,IF(AND($E$3="4th"),'Class 4th'!AS32,"")))</f>
        <v>38</v>
      </c>
      <c r="CO33" s="99">
        <f>IF(OR($B33=0,$B33=""),"",IF(AND($E$3="3rd"),'Class 3rd'!AT32,IF(AND($E$3="4th"),'Class 4th'!AT32,"")))</f>
        <v>48</v>
      </c>
      <c r="CP33" s="52">
        <f t="shared" si="49"/>
        <v>86</v>
      </c>
      <c r="CQ33" s="48">
        <f t="shared" si="50"/>
        <v>178</v>
      </c>
      <c r="CR33" s="83">
        <f t="shared" si="51"/>
        <v>0</v>
      </c>
      <c r="CS33" s="83">
        <f t="shared" si="52"/>
        <v>200</v>
      </c>
      <c r="CT33" s="392" t="str">
        <f t="shared" si="53"/>
        <v>P</v>
      </c>
      <c r="CU33" s="86" t="str">
        <f t="shared" si="54"/>
        <v>A</v>
      </c>
      <c r="CV33" s="99">
        <f>IF(OR($B33=0,$B33=""),"",IF(AND($E$3="3rd"),'Class 3rd'!AU32,IF(AND($E$3="4th"),'Class 4th'!AU32,"")))</f>
        <v>8</v>
      </c>
      <c r="CW33" s="99">
        <f>IF(OR($B33=0,$B33=""),"",IF(AND($E$3="3rd"),'Class 3rd'!AV32,IF(AND($E$3="4th"),'Class 4th'!AV32,"")))</f>
        <v>7</v>
      </c>
      <c r="CX33" s="99">
        <f>IF(OR($B33=0,$B33=""),"",IF(AND($E$3="3rd"),'Class 3rd'!AW32,IF(AND($E$3="4th"),'Class 4th'!AW32,"")))</f>
        <v>9</v>
      </c>
      <c r="CY33" s="48">
        <f t="shared" si="55"/>
        <v>24</v>
      </c>
      <c r="CZ33" s="99">
        <f>IF(OR($B33=0,$B33=""),"",IF(AND($E$3="3rd"),'Class 3rd'!AX32,IF(AND($E$3="4th"),'Class 4th'!AX32,"")))</f>
        <v>40</v>
      </c>
      <c r="DA33" s="99">
        <f>IF(OR($B33=0,$B33=""),"",IF(AND($E$3="3rd"),'Class 3rd'!AY32,IF(AND($E$3="4th"),'Class 4th'!AY32,"")))</f>
        <v>18</v>
      </c>
      <c r="DB33" s="51">
        <f t="shared" si="56"/>
        <v>58</v>
      </c>
      <c r="DC33" s="48">
        <f t="shared" si="57"/>
        <v>82</v>
      </c>
      <c r="DD33" s="99">
        <f>IF(OR($B33=0,$B33=""),"",IF(AND($E$3="3rd"),'Class 3rd'!AZ32,IF(AND($E$3="4th"),'Class 4th'!AZ32,"")))</f>
        <v>58</v>
      </c>
      <c r="DE33" s="99">
        <f>IF(OR($B33=0,$B33=""),"",IF(AND($E$3="3rd"),'Class 3rd'!BA32,IF(AND($E$3="4th"),'Class 4th'!BA32,"")))</f>
        <v>32</v>
      </c>
      <c r="DF33" s="52">
        <f t="shared" si="58"/>
        <v>90</v>
      </c>
      <c r="DG33" s="48">
        <f t="shared" si="59"/>
        <v>172</v>
      </c>
      <c r="DH33" s="83">
        <f t="shared" si="60"/>
        <v>0</v>
      </c>
      <c r="DI33" s="83">
        <f t="shared" si="61"/>
        <v>200</v>
      </c>
      <c r="DJ33" s="392" t="str">
        <f t="shared" si="62"/>
        <v>P</v>
      </c>
      <c r="DK33" s="86" t="str">
        <f t="shared" si="63"/>
        <v>A</v>
      </c>
      <c r="DL33" s="454">
        <f>IF(OR($B33=0,$B33=""),"",IF(AND($E$3="3rd"),'Class 3rd'!BB32,IF(AND($E$3="4th"),'Class 4th'!BB32,"")))</f>
        <v>0</v>
      </c>
      <c r="DM33" s="454">
        <f>IF(OR($B33=0,$B33=""),"",IF(AND($E$3="3rd"),'Class 3rd'!BC32,IF(AND($E$3="4th"),'Class 4th'!BC32,"")))</f>
        <v>0</v>
      </c>
      <c r="DN33" s="454">
        <f>IF(OR($B33=0,$B33=""),"",IF(AND($E$3="3rd"),'Class 3rd'!BD32,IF(AND($E$3="4th"),'Class 4th'!BD32,"")))</f>
        <v>0</v>
      </c>
      <c r="DO33" s="454">
        <f>IF(OR($B33=0,$B33=""),"",IF(AND($E$3="3rd"),'Class 3rd'!BE32,IF(AND($E$3="4th"),'Class 4th'!BE32,"")))</f>
        <v>0</v>
      </c>
      <c r="DP33" s="454">
        <f>IF(OR($B33=0,$B33=""),"",IF(AND($E$3="3rd"),'Class 3rd'!BF32,IF(AND($E$3="4th"),'Class 4th'!BF32,"")))</f>
        <v>0</v>
      </c>
      <c r="DQ33" s="455">
        <f t="shared" si="64"/>
        <v>0</v>
      </c>
      <c r="DR33" s="100">
        <f t="shared" si="65"/>
        <v>0</v>
      </c>
      <c r="DS33" s="100" t="str">
        <f t="shared" si="66"/>
        <v/>
      </c>
      <c r="DT33" s="100" t="str">
        <f t="shared" si="67"/>
        <v/>
      </c>
      <c r="DU33" s="86" t="str">
        <f t="shared" si="68"/>
        <v/>
      </c>
      <c r="DV33" s="454">
        <f>IF(OR($B33=0,$B33=""),"",IF(AND($E$3="3rd"),'Class 3rd'!BG32,IF(AND($E$3="4th"),'Class 4th'!BG32,"")))</f>
        <v>0</v>
      </c>
      <c r="DW33" s="454">
        <f>IF(OR($B33=0,$B33=""),"",IF(AND($E$3="3rd"),'Class 3rd'!BH32,IF(AND($E$3="4th"),'Class 4th'!BH32,"")))</f>
        <v>0</v>
      </c>
      <c r="DX33" s="454">
        <f>IF(OR($B33=0,$B33=""),"",IF(AND($E$3="3rd"),'Class 3rd'!BI32,IF(AND($E$3="4th"),'Class 4th'!BI32,"")))</f>
        <v>0</v>
      </c>
      <c r="DY33" s="454">
        <f>IF(OR($B33=0,$B33=""),"",IF(AND($E$3="3rd"),'Class 3rd'!BJ32,IF(AND($E$3="4th"),'Class 4th'!BJ32,"")))</f>
        <v>0</v>
      </c>
      <c r="DZ33" s="454">
        <f>IF(OR($B33=0,$B33=""),"",IF(AND($E$3="3rd"),'Class 3rd'!BK32,IF(AND($E$3="4th"),'Class 4th'!BK32,"")))</f>
        <v>0</v>
      </c>
      <c r="EA33" s="455">
        <f t="shared" si="69"/>
        <v>0</v>
      </c>
      <c r="EB33" s="100">
        <f t="shared" si="70"/>
        <v>0</v>
      </c>
      <c r="EC33" s="100" t="str">
        <f t="shared" si="71"/>
        <v/>
      </c>
      <c r="ED33" s="100" t="str">
        <f t="shared" si="72"/>
        <v/>
      </c>
      <c r="EE33" s="86" t="str">
        <f t="shared" si="73"/>
        <v/>
      </c>
      <c r="EF33" s="454">
        <f>IF(OR($B33=0,$B33=""),"",IF(AND($E$3="3rd"),'Class 3rd'!BL32,IF(AND($E$3="4th"),'Class 4th'!BL32,"")))</f>
        <v>0</v>
      </c>
      <c r="EG33" s="454">
        <f>IF(OR($B33=0,$B33=""),"",IF(AND($E$3="3rd"),'Class 3rd'!BM32,IF(AND($E$3="4th"),'Class 4th'!BM32,"")))</f>
        <v>0</v>
      </c>
      <c r="EH33" s="454">
        <f>IF(OR($B33=0,$B33=""),"",IF(AND($E$3="3rd"),'Class 3rd'!BN32,IF(AND($E$3="4th"),'Class 4th'!BN32,"")))</f>
        <v>0</v>
      </c>
      <c r="EI33" s="454">
        <f>IF(OR($B33=0,$B33=""),"",IF(AND($E$3="3rd"),'Class 3rd'!BO32,IF(AND($E$3="4th"),'Class 4th'!BO32,"")))</f>
        <v>0</v>
      </c>
      <c r="EJ33" s="454">
        <f>IF(OR($B33=0,$B33=""),"",IF(AND($E$3="3rd"),'Class 3rd'!BP32,IF(AND($E$3="4th"),'Class 4th'!BP32,"")))</f>
        <v>0</v>
      </c>
      <c r="EK33" s="455">
        <f t="shared" si="74"/>
        <v>0</v>
      </c>
      <c r="EL33" s="100">
        <f t="shared" si="75"/>
        <v>0</v>
      </c>
      <c r="EM33" s="100" t="str">
        <f t="shared" si="76"/>
        <v/>
      </c>
      <c r="EN33" s="100" t="str">
        <f t="shared" si="77"/>
        <v/>
      </c>
      <c r="EO33" s="86" t="str">
        <f t="shared" si="78"/>
        <v/>
      </c>
      <c r="EP33" s="60">
        <f t="shared" si="79"/>
        <v>573</v>
      </c>
      <c r="EQ33" s="324">
        <f t="shared" si="80"/>
        <v>81.857142857142861</v>
      </c>
      <c r="ER33" s="63" t="str">
        <f t="shared" si="81"/>
        <v>I</v>
      </c>
      <c r="ES33" s="64">
        <f t="shared" si="1"/>
        <v>25.000000000000298</v>
      </c>
      <c r="ET33" s="326" t="str">
        <f>IFERROR(IF(B33="NSO","NSO",IF(OR(D33="",G33="",F33="",B33="",EP33=0),"",IF('Master sheet'!$D$14="Hindi","कक्षोंन्नति","Promoted"))),"")</f>
        <v>कक्षोंन्नति</v>
      </c>
      <c r="EU33" s="39">
        <f>IF(OR($B33=0,$B33=""),"",IF(AND($E$3="3rd"),'Class 3rd'!BQ32,IF(AND($E$3="4th"),'Class 4th'!BQ32,"")))</f>
        <v>340</v>
      </c>
      <c r="EV33" s="39">
        <f>IF(OR($B33=0,$B33=""),"",IF(AND($E$3="3rd"),'Class 3rd'!BR32,IF(AND($E$3="4th"),'Class 4th'!BR32,"")))</f>
        <v>310</v>
      </c>
      <c r="EW33" s="203" t="str">
        <f t="shared" si="82"/>
        <v>B</v>
      </c>
      <c r="EX33" s="40"/>
      <c r="FE33" s="41">
        <f>IF(AND($E$3="3rd"),'Class 3rd'!I32,IF(AND($E$3="4th"),'Class 4th'!I32,""))</f>
        <v>326</v>
      </c>
    </row>
    <row r="34" spans="1:161" ht="18.95" customHeight="1">
      <c r="A34" s="53">
        <v>27</v>
      </c>
      <c r="B34" s="244">
        <f>IF(OR(FE34=0,FE34=""),"",IF(AND($E$3="3rd"),'Class 3rd'!I33,IF(AND($E$3="4th"),'Class 4th'!I33,"")))</f>
        <v>327</v>
      </c>
      <c r="C34" s="54">
        <f>IF(OR($B34=0,$B34=""),"",IF(AND($E$3="3rd"),'Class 3rd'!B33,IF(AND($E$3="4th"),'Class 4th'!B33,"")))</f>
        <v>3</v>
      </c>
      <c r="D34" s="54" t="str">
        <f>IF(OR($B34=0,$B34=""),"",IF(AND($E$3="3rd"),'Class 3rd'!C33,IF(AND($E$3="4th"),'Class 4th'!C33,"")))</f>
        <v>A</v>
      </c>
      <c r="E34" s="330">
        <f>IF(OR($B34=0,$B34=""),"",IF(AND($E$3="3rd"),'Class 3rd'!E33,IF(AND($E$3="4th"),'Class 4th'!E33,"")))</f>
        <v>42676</v>
      </c>
      <c r="F34" s="243">
        <f>IF(OR($B34=0,$B34=""),"",IF(AND($E$3="3rd"),'Class 3rd'!D33,IF(AND($E$3="4th"),'Class 4th'!D33,"")))</f>
        <v>928</v>
      </c>
      <c r="G34" s="335" t="str">
        <f>IF(OR($B34=0,$B34=""),"",IF(AND($E$3="3rd"),'Class 3rd'!F33,IF(AND($E$3="4th"),'Class 4th'!F33,"")))</f>
        <v>RANVEER</v>
      </c>
      <c r="H34" s="335" t="str">
        <f>IF(OR($B34=0,$B34=""),"",IF(AND($E$3="3rd"),'Class 3rd'!G33,IF(AND($E$3="4th"),'Class 4th'!G33,"")))</f>
        <v>TOTA RAM</v>
      </c>
      <c r="I34" s="335" t="str">
        <f>IF(OR($B34=0,$B34=""),"",IF(AND($E$3="3rd"),'Class 3rd'!H33,IF(AND($E$3="4th"),'Class 4th'!H33,"")))</f>
        <v>JAYA</v>
      </c>
      <c r="J34" s="217" t="str">
        <f>IF(OR($B34=0,$B34=""),"",IF(AND($E$3="3rd"),'Class 3rd'!J33,IF(AND($E$3="4th"),'Class 4th'!J33,"")))</f>
        <v>M</v>
      </c>
      <c r="K34" s="217" t="str">
        <f>IF(OR($B34=0,$B34=""),"",IF(AND($E$3="3rd"),'Class 3rd'!K33,IF(AND($E$3="4th"),'Class 4th'!K33,"")))</f>
        <v>OBC</v>
      </c>
      <c r="L34" s="99">
        <f>IF(OR($B34=0,$B34=""),"",IF(AND($E$3="3rd"),'Class 3rd'!L33,IF(AND($E$3="4th"),'Class 4th'!L33,"")))</f>
        <v>9</v>
      </c>
      <c r="M34" s="99">
        <f>IF(OR($B34=0,$B34=""),"",IF(AND($E$3="3rd"),'Class 3rd'!M33,IF(AND($E$3="4th"),'Class 4th'!M33,"")))</f>
        <v>8</v>
      </c>
      <c r="N34" s="99">
        <f>IF(OR($B34=0,$B34=""),"",IF(AND($E$3="3rd"),'Class 3rd'!N33,IF(AND($E$3="4th"),'Class 4th'!N33,"")))</f>
        <v>10</v>
      </c>
      <c r="O34" s="48">
        <f t="shared" si="2"/>
        <v>27</v>
      </c>
      <c r="P34" s="99">
        <f>IF(OR($B34=0,$B34=""),"",IF(AND($E$3="3rd"),'Class 3rd'!O33,IF(AND($E$3="4th"),'Class 4th'!O33,"")))</f>
        <v>36</v>
      </c>
      <c r="Q34" s="99">
        <f>IF(OR($B34=0,$B34=""),"",IF(AND($E$3="3rd"),'Class 3rd'!P33,IF(AND($E$3="4th"),'Class 4th'!P33,"")))</f>
        <v>19</v>
      </c>
      <c r="R34" s="51">
        <f t="shared" si="3"/>
        <v>55</v>
      </c>
      <c r="S34" s="48">
        <f t="shared" si="4"/>
        <v>82</v>
      </c>
      <c r="T34" s="99">
        <f>IF(OR($B34=0,$B34=""),"",IF(AND($E$3="3rd"),'Class 3rd'!Q33,IF(AND($E$3="4th"),'Class 4th'!Q33,"")))</f>
        <v>47</v>
      </c>
      <c r="U34" s="99">
        <f>IF(OR($B34=0,$B34=""),"",IF(AND($E$3="3rd"),'Class 3rd'!R33,IF(AND($E$3="4th"),'Class 4th'!R33,"")))</f>
        <v>37</v>
      </c>
      <c r="V34" s="52">
        <f t="shared" si="5"/>
        <v>84</v>
      </c>
      <c r="W34" s="48">
        <f t="shared" si="6"/>
        <v>166</v>
      </c>
      <c r="X34" s="83">
        <f t="shared" si="7"/>
        <v>0</v>
      </c>
      <c r="Y34" s="83">
        <f t="shared" si="8"/>
        <v>200</v>
      </c>
      <c r="Z34" s="83" t="str">
        <f t="shared" si="9"/>
        <v/>
      </c>
      <c r="AA34" s="83" t="str">
        <f t="shared" si="10"/>
        <v>P</v>
      </c>
      <c r="AB34" s="419" t="str">
        <f t="shared" si="11"/>
        <v>I</v>
      </c>
      <c r="AC34" s="87" t="str">
        <f t="shared" si="12"/>
        <v>B</v>
      </c>
      <c r="AD34" s="99">
        <f>IF(OR($B34=0,$B34=""),"",IF(AND($E$3="3rd"),'Class 3rd'!S33,IF(AND($E$3="4th"),'Class 4th'!S33,"")))</f>
        <v>5</v>
      </c>
      <c r="AE34" s="99">
        <f>IF(OR($B34=0,$B34=""),"",IF(AND($E$3="3rd"),'Class 3rd'!T33,IF(AND($E$3="4th"),'Class 4th'!T33,"")))</f>
        <v>4</v>
      </c>
      <c r="AF34" s="99">
        <f>IF(OR($B34=0,$B34=""),"",IF(AND($E$3="3rd"),'Class 3rd'!U33,IF(AND($E$3="4th"),'Class 4th'!U33,"")))</f>
        <v>5</v>
      </c>
      <c r="AG34" s="48">
        <f t="shared" si="13"/>
        <v>14</v>
      </c>
      <c r="AH34" s="99">
        <f>IF(OR($B34=0,$B34=""),"",IF(AND($E$3="3rd"),'Class 3rd'!V33,IF(AND($E$3="4th"),'Class 4th'!V33,"")))</f>
        <v>21</v>
      </c>
      <c r="AI34" s="99">
        <f>IF(OR($B34=0,$B34=""),"",IF(AND($E$3="3rd"),'Class 3rd'!W33,IF(AND($E$3="4th"),'Class 4th'!W33,"")))</f>
        <v>9</v>
      </c>
      <c r="AJ34" s="51">
        <f t="shared" si="14"/>
        <v>30</v>
      </c>
      <c r="AK34" s="48">
        <f t="shared" si="15"/>
        <v>44</v>
      </c>
      <c r="AL34" s="99">
        <f>IF(OR($B34=0,$B34=""),"",IF(AND($E$3="3rd"),'Class 3rd'!X33,IF(AND($E$3="4th"),'Class 4th'!X33,"")))</f>
        <v>24</v>
      </c>
      <c r="AM34" s="99">
        <f>IF(OR($B34=0,$B34=""),"",IF(AND($E$3="3rd"),'Class 3rd'!Y33,IF(AND($E$3="4th"),'Class 4th'!Y33,"")))</f>
        <v>19</v>
      </c>
      <c r="AN34" s="52">
        <f t="shared" si="16"/>
        <v>43</v>
      </c>
      <c r="AO34" s="48">
        <f t="shared" si="17"/>
        <v>87</v>
      </c>
      <c r="AP34" s="83">
        <f t="shared" si="18"/>
        <v>0</v>
      </c>
      <c r="AQ34" s="83">
        <f t="shared" si="19"/>
        <v>100</v>
      </c>
      <c r="AR34" s="83" t="str">
        <f t="shared" si="20"/>
        <v/>
      </c>
      <c r="AS34" s="83" t="str">
        <f t="shared" si="21"/>
        <v>P</v>
      </c>
      <c r="AT34" s="419" t="str">
        <f t="shared" si="22"/>
        <v>I</v>
      </c>
      <c r="AU34" s="87" t="str">
        <f t="shared" si="23"/>
        <v>A</v>
      </c>
      <c r="AV34" s="99">
        <f>IF(OR($B34=0,$B34=""),"",IF(AND($E$3="3rd"),'Class 3rd'!Z33,IF(AND($E$3="4th"),'Class 4th'!Z33,"")))</f>
        <v>10</v>
      </c>
      <c r="AW34" s="99">
        <f>IF(OR($B34=0,$B34=""),"",IF(AND($E$3="3rd"),'Class 3rd'!AA33,IF(AND($E$3="4th"),'Class 4th'!AA33,"")))</f>
        <v>9</v>
      </c>
      <c r="AX34" s="99">
        <f>IF(OR($B34=0,$B34=""),"",IF(AND($E$3="3rd"),'Class 3rd'!AB33,IF(AND($E$3="4th"),'Class 4th'!AB33,"")))</f>
        <v>8</v>
      </c>
      <c r="AY34" s="48">
        <f t="shared" si="24"/>
        <v>27</v>
      </c>
      <c r="AZ34" s="99">
        <f>IF(OR($B34=0,$B34=""),"",IF(AND($E$3="3rd"),'Class 3rd'!AC33,IF(AND($E$3="4th"),'Class 4th'!AC33,"")))</f>
        <v>29</v>
      </c>
      <c r="BA34" s="99">
        <f>IF(OR($B34=0,$B34=""),"",IF(AND($E$3="3rd"),'Class 3rd'!AD33,IF(AND($E$3="4th"),'Class 4th'!AD33,"")))</f>
        <v>14</v>
      </c>
      <c r="BB34" s="51">
        <f t="shared" si="25"/>
        <v>43</v>
      </c>
      <c r="BC34" s="48">
        <f t="shared" si="26"/>
        <v>70</v>
      </c>
      <c r="BD34" s="99">
        <f>IF(OR($B34=0,$B34=""),"",IF(AND($E$3="3rd"),'Class 3rd'!AE33,IF(AND($E$3="4th"),'Class 4th'!AE33,"")))</f>
        <v>51</v>
      </c>
      <c r="BE34" s="99">
        <f>IF(OR($B34=0,$B34=""),"",IF(AND($E$3="3rd"),'Class 3rd'!AF33,IF(AND($E$3="4th"),'Class 4th'!AF33,"")))</f>
        <v>37</v>
      </c>
      <c r="BF34" s="52">
        <f t="shared" si="27"/>
        <v>88</v>
      </c>
      <c r="BG34" s="48">
        <f t="shared" si="28"/>
        <v>158</v>
      </c>
      <c r="BH34" s="83">
        <f t="shared" si="29"/>
        <v>0</v>
      </c>
      <c r="BI34" s="83">
        <f t="shared" si="30"/>
        <v>200</v>
      </c>
      <c r="BJ34" s="83" t="str">
        <f t="shared" si="31"/>
        <v/>
      </c>
      <c r="BK34" s="83" t="str">
        <f t="shared" si="32"/>
        <v>P</v>
      </c>
      <c r="BL34" s="419" t="str">
        <f t="shared" si="33"/>
        <v>I</v>
      </c>
      <c r="BM34" s="87" t="str">
        <f t="shared" si="34"/>
        <v>B</v>
      </c>
      <c r="BN34" s="99">
        <f>IF(OR($B34=0,$B34=""),"",IF(AND($E$3="3rd"),'Class 3rd'!AG33,IF(AND($E$3="4th"),'Class 4th'!AG33,"")))</f>
        <v>10</v>
      </c>
      <c r="BO34" s="99">
        <f>IF(OR($B34=0,$B34=""),"",IF(AND($E$3="3rd"),'Class 3rd'!AH33,IF(AND($E$3="4th"),'Class 4th'!AH33,"")))</f>
        <v>10</v>
      </c>
      <c r="BP34" s="99">
        <f>IF(OR($B34=0,$B34=""),"",IF(AND($E$3="3rd"),'Class 3rd'!AI33,IF(AND($E$3="4th"),'Class 4th'!AI33,"")))</f>
        <v>9</v>
      </c>
      <c r="BQ34" s="48">
        <f t="shared" si="35"/>
        <v>29</v>
      </c>
      <c r="BR34" s="99">
        <f>IF(OR($B34=0,$B34=""),"",IF(AND($E$3="3rd"),'Class 3rd'!AJ33,IF(AND($E$3="4th"),'Class 4th'!AJ33,"")))</f>
        <v>36</v>
      </c>
      <c r="BS34" s="99">
        <f>IF(OR($B34=0,$B34=""),"",IF(AND($E$3="3rd"),'Class 3rd'!AK33,IF(AND($E$3="4th"),'Class 4th'!AK33,"")))</f>
        <v>18</v>
      </c>
      <c r="BT34" s="51">
        <f t="shared" si="36"/>
        <v>54</v>
      </c>
      <c r="BU34" s="48">
        <f t="shared" si="37"/>
        <v>83</v>
      </c>
      <c r="BV34" s="99">
        <f>IF(OR($B34=0,$B34=""),"",IF(AND($E$3="3rd"),'Class 3rd'!AL33,IF(AND($E$3="4th"),'Class 4th'!AL33,"")))</f>
        <v>58</v>
      </c>
      <c r="BW34" s="99">
        <f>IF(OR($B34=0,$B34=""),"",IF(AND($E$3="3rd"),'Class 3rd'!AM33,IF(AND($E$3="4th"),'Class 4th'!AM33,"")))</f>
        <v>37</v>
      </c>
      <c r="BX34" s="52">
        <f t="shared" si="38"/>
        <v>95</v>
      </c>
      <c r="BY34" s="48">
        <f t="shared" si="39"/>
        <v>178</v>
      </c>
      <c r="BZ34" s="83">
        <f t="shared" si="40"/>
        <v>0</v>
      </c>
      <c r="CA34" s="83">
        <f t="shared" si="41"/>
        <v>200</v>
      </c>
      <c r="CB34" s="83" t="str">
        <f t="shared" si="42"/>
        <v/>
      </c>
      <c r="CC34" s="83" t="str">
        <f t="shared" si="43"/>
        <v>P</v>
      </c>
      <c r="CD34" s="419" t="str">
        <f t="shared" si="44"/>
        <v>I</v>
      </c>
      <c r="CE34" s="87" t="str">
        <f t="shared" si="45"/>
        <v>A</v>
      </c>
      <c r="CF34" s="99">
        <f>IF(OR($B34=0,$B34=""),"",IF(AND($E$3="3rd"),'Class 3rd'!AN33,IF(AND($E$3="4th"),'Class 4th'!AN33,"")))</f>
        <v>9</v>
      </c>
      <c r="CG34" s="99">
        <f>IF(OR($B34=0,$B34=""),"",IF(AND($E$3="3rd"),'Class 3rd'!AO33,IF(AND($E$3="4th"),'Class 4th'!AO33,"")))</f>
        <v>8</v>
      </c>
      <c r="CH34" s="99">
        <f>IF(OR($B34=0,$B34=""),"",IF(AND($E$3="3rd"),'Class 3rd'!AP33,IF(AND($E$3="4th"),'Class 4th'!AP33,"")))</f>
        <v>10</v>
      </c>
      <c r="CI34" s="48">
        <f t="shared" si="46"/>
        <v>27</v>
      </c>
      <c r="CJ34" s="99">
        <f>IF(OR($B34=0,$B34=""),"",IF(AND($E$3="3rd"),'Class 3rd'!AQ33,IF(AND($E$3="4th"),'Class 4th'!AQ33,"")))</f>
        <v>20</v>
      </c>
      <c r="CK34" s="99">
        <f>IF(OR($B34=0,$B34=""),"",IF(AND($E$3="3rd"),'Class 3rd'!AR33,IF(AND($E$3="4th"),'Class 4th'!AR33,"")))</f>
        <v>45</v>
      </c>
      <c r="CL34" s="51">
        <f t="shared" si="47"/>
        <v>65</v>
      </c>
      <c r="CM34" s="48">
        <f t="shared" si="48"/>
        <v>92</v>
      </c>
      <c r="CN34" s="99">
        <f>IF(OR($B34=0,$B34=""),"",IF(AND($E$3="3rd"),'Class 3rd'!AS33,IF(AND($E$3="4th"),'Class 4th'!AS33,"")))</f>
        <v>38</v>
      </c>
      <c r="CO34" s="99">
        <f>IF(OR($B34=0,$B34=""),"",IF(AND($E$3="3rd"),'Class 3rd'!AT33,IF(AND($E$3="4th"),'Class 4th'!AT33,"")))</f>
        <v>48</v>
      </c>
      <c r="CP34" s="52">
        <f t="shared" si="49"/>
        <v>86</v>
      </c>
      <c r="CQ34" s="48">
        <f t="shared" si="50"/>
        <v>178</v>
      </c>
      <c r="CR34" s="83">
        <f t="shared" si="51"/>
        <v>0</v>
      </c>
      <c r="CS34" s="83">
        <f t="shared" si="52"/>
        <v>200</v>
      </c>
      <c r="CT34" s="392" t="str">
        <f t="shared" si="53"/>
        <v>P</v>
      </c>
      <c r="CU34" s="86" t="str">
        <f t="shared" si="54"/>
        <v>A</v>
      </c>
      <c r="CV34" s="99">
        <f>IF(OR($B34=0,$B34=""),"",IF(AND($E$3="3rd"),'Class 3rd'!AU33,IF(AND($E$3="4th"),'Class 4th'!AU33,"")))</f>
        <v>8</v>
      </c>
      <c r="CW34" s="99">
        <f>IF(OR($B34=0,$B34=""),"",IF(AND($E$3="3rd"),'Class 3rd'!AV33,IF(AND($E$3="4th"),'Class 4th'!AV33,"")))</f>
        <v>7</v>
      </c>
      <c r="CX34" s="99">
        <f>IF(OR($B34=0,$B34=""),"",IF(AND($E$3="3rd"),'Class 3rd'!AW33,IF(AND($E$3="4th"),'Class 4th'!AW33,"")))</f>
        <v>9</v>
      </c>
      <c r="CY34" s="48">
        <f t="shared" si="55"/>
        <v>24</v>
      </c>
      <c r="CZ34" s="99">
        <f>IF(OR($B34=0,$B34=""),"",IF(AND($E$3="3rd"),'Class 3rd'!AX33,IF(AND($E$3="4th"),'Class 4th'!AX33,"")))</f>
        <v>40</v>
      </c>
      <c r="DA34" s="99">
        <f>IF(OR($B34=0,$B34=""),"",IF(AND($E$3="3rd"),'Class 3rd'!AY33,IF(AND($E$3="4th"),'Class 4th'!AY33,"")))</f>
        <v>18</v>
      </c>
      <c r="DB34" s="51">
        <f t="shared" si="56"/>
        <v>58</v>
      </c>
      <c r="DC34" s="48">
        <f t="shared" si="57"/>
        <v>82</v>
      </c>
      <c r="DD34" s="99">
        <f>IF(OR($B34=0,$B34=""),"",IF(AND($E$3="3rd"),'Class 3rd'!AZ33,IF(AND($E$3="4th"),'Class 4th'!AZ33,"")))</f>
        <v>54</v>
      </c>
      <c r="DE34" s="99">
        <f>IF(OR($B34=0,$B34=""),"",IF(AND($E$3="3rd"),'Class 3rd'!BA33,IF(AND($E$3="4th"),'Class 4th'!BA33,"")))</f>
        <v>35</v>
      </c>
      <c r="DF34" s="52">
        <f t="shared" si="58"/>
        <v>89</v>
      </c>
      <c r="DG34" s="48">
        <f t="shared" si="59"/>
        <v>171</v>
      </c>
      <c r="DH34" s="83">
        <f t="shared" si="60"/>
        <v>0</v>
      </c>
      <c r="DI34" s="83">
        <f t="shared" si="61"/>
        <v>200</v>
      </c>
      <c r="DJ34" s="392" t="str">
        <f t="shared" si="62"/>
        <v>P</v>
      </c>
      <c r="DK34" s="86" t="str">
        <f t="shared" si="63"/>
        <v>A</v>
      </c>
      <c r="DL34" s="454">
        <f>IF(OR($B34=0,$B34=""),"",IF(AND($E$3="3rd"),'Class 3rd'!BB33,IF(AND($E$3="4th"),'Class 4th'!BB33,"")))</f>
        <v>0</v>
      </c>
      <c r="DM34" s="454">
        <f>IF(OR($B34=0,$B34=""),"",IF(AND($E$3="3rd"),'Class 3rd'!BC33,IF(AND($E$3="4th"),'Class 4th'!BC33,"")))</f>
        <v>0</v>
      </c>
      <c r="DN34" s="454">
        <f>IF(OR($B34=0,$B34=""),"",IF(AND($E$3="3rd"),'Class 3rd'!BD33,IF(AND($E$3="4th"),'Class 4th'!BD33,"")))</f>
        <v>0</v>
      </c>
      <c r="DO34" s="454">
        <f>IF(OR($B34=0,$B34=""),"",IF(AND($E$3="3rd"),'Class 3rd'!BE33,IF(AND($E$3="4th"),'Class 4th'!BE33,"")))</f>
        <v>0</v>
      </c>
      <c r="DP34" s="454">
        <f>IF(OR($B34=0,$B34=""),"",IF(AND($E$3="3rd"),'Class 3rd'!BF33,IF(AND($E$3="4th"),'Class 4th'!BF33,"")))</f>
        <v>0</v>
      </c>
      <c r="DQ34" s="455">
        <f t="shared" si="64"/>
        <v>0</v>
      </c>
      <c r="DR34" s="100">
        <f t="shared" si="65"/>
        <v>0</v>
      </c>
      <c r="DS34" s="100" t="str">
        <f t="shared" si="66"/>
        <v/>
      </c>
      <c r="DT34" s="100" t="str">
        <f t="shared" si="67"/>
        <v/>
      </c>
      <c r="DU34" s="86" t="str">
        <f t="shared" si="68"/>
        <v/>
      </c>
      <c r="DV34" s="454">
        <f>IF(OR($B34=0,$B34=""),"",IF(AND($E$3="3rd"),'Class 3rd'!BG33,IF(AND($E$3="4th"),'Class 4th'!BG33,"")))</f>
        <v>0</v>
      </c>
      <c r="DW34" s="454">
        <f>IF(OR($B34=0,$B34=""),"",IF(AND($E$3="3rd"),'Class 3rd'!BH33,IF(AND($E$3="4th"),'Class 4th'!BH33,"")))</f>
        <v>0</v>
      </c>
      <c r="DX34" s="454">
        <f>IF(OR($B34=0,$B34=""),"",IF(AND($E$3="3rd"),'Class 3rd'!BI33,IF(AND($E$3="4th"),'Class 4th'!BI33,"")))</f>
        <v>0</v>
      </c>
      <c r="DY34" s="454">
        <f>IF(OR($B34=0,$B34=""),"",IF(AND($E$3="3rd"),'Class 3rd'!BJ33,IF(AND($E$3="4th"),'Class 4th'!BJ33,"")))</f>
        <v>0</v>
      </c>
      <c r="DZ34" s="454">
        <f>IF(OR($B34=0,$B34=""),"",IF(AND($E$3="3rd"),'Class 3rd'!BK33,IF(AND($E$3="4th"),'Class 4th'!BK33,"")))</f>
        <v>0</v>
      </c>
      <c r="EA34" s="455">
        <f t="shared" si="69"/>
        <v>0</v>
      </c>
      <c r="EB34" s="100">
        <f t="shared" si="70"/>
        <v>0</v>
      </c>
      <c r="EC34" s="100" t="str">
        <f t="shared" si="71"/>
        <v/>
      </c>
      <c r="ED34" s="100" t="str">
        <f t="shared" si="72"/>
        <v/>
      </c>
      <c r="EE34" s="86" t="str">
        <f t="shared" si="73"/>
        <v/>
      </c>
      <c r="EF34" s="454">
        <f>IF(OR($B34=0,$B34=""),"",IF(AND($E$3="3rd"),'Class 3rd'!BL33,IF(AND($E$3="4th"),'Class 4th'!BL33,"")))</f>
        <v>0</v>
      </c>
      <c r="EG34" s="454">
        <f>IF(OR($B34=0,$B34=""),"",IF(AND($E$3="3rd"),'Class 3rd'!BM33,IF(AND($E$3="4th"),'Class 4th'!BM33,"")))</f>
        <v>0</v>
      </c>
      <c r="EH34" s="454">
        <f>IF(OR($B34=0,$B34=""),"",IF(AND($E$3="3rd"),'Class 3rd'!BN33,IF(AND($E$3="4th"),'Class 4th'!BN33,"")))</f>
        <v>0</v>
      </c>
      <c r="EI34" s="454">
        <f>IF(OR($B34=0,$B34=""),"",IF(AND($E$3="3rd"),'Class 3rd'!BO33,IF(AND($E$3="4th"),'Class 4th'!BO33,"")))</f>
        <v>0</v>
      </c>
      <c r="EJ34" s="454">
        <f>IF(OR($B34=0,$B34=""),"",IF(AND($E$3="3rd"),'Class 3rd'!BP33,IF(AND($E$3="4th"),'Class 4th'!BP33,"")))</f>
        <v>0</v>
      </c>
      <c r="EK34" s="455">
        <f t="shared" si="74"/>
        <v>0</v>
      </c>
      <c r="EL34" s="100">
        <f t="shared" si="75"/>
        <v>0</v>
      </c>
      <c r="EM34" s="100" t="str">
        <f t="shared" si="76"/>
        <v/>
      </c>
      <c r="EN34" s="100" t="str">
        <f t="shared" si="77"/>
        <v/>
      </c>
      <c r="EO34" s="86" t="str">
        <f t="shared" si="78"/>
        <v/>
      </c>
      <c r="EP34" s="60">
        <f t="shared" si="79"/>
        <v>589</v>
      </c>
      <c r="EQ34" s="324">
        <f t="shared" si="80"/>
        <v>84.142857142857139</v>
      </c>
      <c r="ER34" s="63" t="str">
        <f t="shared" si="81"/>
        <v>I</v>
      </c>
      <c r="ES34" s="64">
        <f t="shared" si="1"/>
        <v>18.000000000000298</v>
      </c>
      <c r="ET34" s="326" t="str">
        <f>IFERROR(IF(B34="NSO","NSO",IF(OR(D34="",G34="",F34="",B34="",EP34=0),"",IF('Master sheet'!$D$14="Hindi","कक्षोंन्नति","Promoted"))),"")</f>
        <v>कक्षोंन्नति</v>
      </c>
      <c r="EU34" s="39">
        <f>IF(OR($B34=0,$B34=""),"",IF(AND($E$3="3rd"),'Class 3rd'!BQ33,IF(AND($E$3="4th"),'Class 4th'!BQ33,"")))</f>
        <v>340</v>
      </c>
      <c r="EV34" s="39">
        <f>IF(OR($B34=0,$B34=""),"",IF(AND($E$3="3rd"),'Class 3rd'!BR33,IF(AND($E$3="4th"),'Class 4th'!BR33,"")))</f>
        <v>310</v>
      </c>
      <c r="EW34" s="203" t="str">
        <f t="shared" si="82"/>
        <v>B</v>
      </c>
      <c r="EX34" s="40"/>
      <c r="FE34" s="41">
        <f>IF(AND($E$3="3rd"),'Class 3rd'!I33,IF(AND($E$3="4th"),'Class 4th'!I33,""))</f>
        <v>327</v>
      </c>
    </row>
    <row r="35" spans="1:161" ht="18.95" customHeight="1">
      <c r="A35" s="53">
        <v>28</v>
      </c>
      <c r="B35" s="244">
        <f>IF(OR(FE35=0,FE35=""),"",IF(AND($E$3="3rd"),'Class 3rd'!I34,IF(AND($E$3="4th"),'Class 4th'!I34,"")))</f>
        <v>328</v>
      </c>
      <c r="C35" s="54">
        <f>IF(OR($B35=0,$B35=""),"",IF(AND($E$3="3rd"),'Class 3rd'!B34,IF(AND($E$3="4th"),'Class 4th'!B34,"")))</f>
        <v>3</v>
      </c>
      <c r="D35" s="54" t="str">
        <f>IF(OR($B35=0,$B35=""),"",IF(AND($E$3="3rd"),'Class 3rd'!C34,IF(AND($E$3="4th"),'Class 4th'!C34,"")))</f>
        <v>A</v>
      </c>
      <c r="E35" s="330" t="str">
        <f>IF(OR($B35=0,$B35=""),"",IF(AND($E$3="3rd"),'Class 3rd'!E34,IF(AND($E$3="4th"),'Class 4th'!E34,"")))</f>
        <v>18-07-2015</v>
      </c>
      <c r="F35" s="243">
        <f>IF(OR($B35=0,$B35=""),"",IF(AND($E$3="3rd"),'Class 3rd'!D34,IF(AND($E$3="4th"),'Class 4th'!D34,"")))</f>
        <v>947</v>
      </c>
      <c r="G35" s="335" t="str">
        <f>IF(OR($B35=0,$B35=""),"",IF(AND($E$3="3rd"),'Class 3rd'!F34,IF(AND($E$3="4th"),'Class 4th'!F34,"")))</f>
        <v>SURAJ BHATI</v>
      </c>
      <c r="H35" s="335" t="str">
        <f>IF(OR($B35=0,$B35=""),"",IF(AND($E$3="3rd"),'Class 3rd'!G34,IF(AND($E$3="4th"),'Class 4th'!G34,"")))</f>
        <v>RAJURAM BHATI</v>
      </c>
      <c r="I35" s="335" t="str">
        <f>IF(OR($B35=0,$B35=""),"",IF(AND($E$3="3rd"),'Class 3rd'!H34,IF(AND($E$3="4th"),'Class 4th'!H34,"")))</f>
        <v>REKHA DEVI</v>
      </c>
      <c r="J35" s="217" t="str">
        <f>IF(OR($B35=0,$B35=""),"",IF(AND($E$3="3rd"),'Class 3rd'!J34,IF(AND($E$3="4th"),'Class 4th'!J34,"")))</f>
        <v>M</v>
      </c>
      <c r="K35" s="217" t="str">
        <f>IF(OR($B35=0,$B35=""),"",IF(AND($E$3="3rd"),'Class 3rd'!K34,IF(AND($E$3="4th"),'Class 4th'!K34,"")))</f>
        <v>OBC</v>
      </c>
      <c r="L35" s="99">
        <f>IF(OR($B35=0,$B35=""),"",IF(AND($E$3="3rd"),'Class 3rd'!L34,IF(AND($E$3="4th"),'Class 4th'!L34,"")))</f>
        <v>9</v>
      </c>
      <c r="M35" s="99">
        <f>IF(OR($B35=0,$B35=""),"",IF(AND($E$3="3rd"),'Class 3rd'!M34,IF(AND($E$3="4th"),'Class 4th'!M34,"")))</f>
        <v>8</v>
      </c>
      <c r="N35" s="99">
        <f>IF(OR($B35=0,$B35=""),"",IF(AND($E$3="3rd"),'Class 3rd'!N34,IF(AND($E$3="4th"),'Class 4th'!N34,"")))</f>
        <v>10</v>
      </c>
      <c r="O35" s="48">
        <f t="shared" si="2"/>
        <v>27</v>
      </c>
      <c r="P35" s="99">
        <f>IF(OR($B35=0,$B35=""),"",IF(AND($E$3="3rd"),'Class 3rd'!O34,IF(AND($E$3="4th"),'Class 4th'!O34,"")))</f>
        <v>35</v>
      </c>
      <c r="Q35" s="99">
        <f>IF(OR($B35=0,$B35=""),"",IF(AND($E$3="3rd"),'Class 3rd'!P34,IF(AND($E$3="4th"),'Class 4th'!P34,"")))</f>
        <v>19</v>
      </c>
      <c r="R35" s="51">
        <f t="shared" si="3"/>
        <v>54</v>
      </c>
      <c r="S35" s="48">
        <f t="shared" si="4"/>
        <v>81</v>
      </c>
      <c r="T35" s="99">
        <f>IF(OR($B35=0,$B35=""),"",IF(AND($E$3="3rd"),'Class 3rd'!Q34,IF(AND($E$3="4th"),'Class 4th'!Q34,"")))</f>
        <v>48</v>
      </c>
      <c r="U35" s="99">
        <f>IF(OR($B35=0,$B35=""),"",IF(AND($E$3="3rd"),'Class 3rd'!R34,IF(AND($E$3="4th"),'Class 4th'!R34,"")))</f>
        <v>37</v>
      </c>
      <c r="V35" s="52">
        <f t="shared" si="5"/>
        <v>85</v>
      </c>
      <c r="W35" s="48">
        <f t="shared" si="6"/>
        <v>166</v>
      </c>
      <c r="X35" s="83">
        <f t="shared" si="7"/>
        <v>0</v>
      </c>
      <c r="Y35" s="83">
        <f t="shared" si="8"/>
        <v>200</v>
      </c>
      <c r="Z35" s="83" t="str">
        <f t="shared" si="9"/>
        <v/>
      </c>
      <c r="AA35" s="83" t="str">
        <f t="shared" si="10"/>
        <v>P</v>
      </c>
      <c r="AB35" s="419" t="str">
        <f t="shared" si="11"/>
        <v>I</v>
      </c>
      <c r="AC35" s="87" t="str">
        <f t="shared" si="12"/>
        <v>B</v>
      </c>
      <c r="AD35" s="99">
        <f>IF(OR($B35=0,$B35=""),"",IF(AND($E$3="3rd"),'Class 3rd'!S34,IF(AND($E$3="4th"),'Class 4th'!S34,"")))</f>
        <v>5</v>
      </c>
      <c r="AE35" s="99">
        <f>IF(OR($B35=0,$B35=""),"",IF(AND($E$3="3rd"),'Class 3rd'!T34,IF(AND($E$3="4th"),'Class 4th'!T34,"")))</f>
        <v>4</v>
      </c>
      <c r="AF35" s="99">
        <f>IF(OR($B35=0,$B35=""),"",IF(AND($E$3="3rd"),'Class 3rd'!U34,IF(AND($E$3="4th"),'Class 4th'!U34,"")))</f>
        <v>5</v>
      </c>
      <c r="AG35" s="48">
        <f t="shared" si="13"/>
        <v>14</v>
      </c>
      <c r="AH35" s="99">
        <f>IF(OR($B35=0,$B35=""),"",IF(AND($E$3="3rd"),'Class 3rd'!V34,IF(AND($E$3="4th"),'Class 4th'!V34,"")))</f>
        <v>22</v>
      </c>
      <c r="AI35" s="99">
        <f>IF(OR($B35=0,$B35=""),"",IF(AND($E$3="3rd"),'Class 3rd'!W34,IF(AND($E$3="4th"),'Class 4th'!W34,"")))</f>
        <v>9</v>
      </c>
      <c r="AJ35" s="51">
        <f t="shared" si="14"/>
        <v>31</v>
      </c>
      <c r="AK35" s="48">
        <f t="shared" si="15"/>
        <v>45</v>
      </c>
      <c r="AL35" s="99">
        <f>IF(OR($B35=0,$B35=""),"",IF(AND($E$3="3rd"),'Class 3rd'!X34,IF(AND($E$3="4th"),'Class 4th'!X34,"")))</f>
        <v>24</v>
      </c>
      <c r="AM35" s="99">
        <f>IF(OR($B35=0,$B35=""),"",IF(AND($E$3="3rd"),'Class 3rd'!Y34,IF(AND($E$3="4th"),'Class 4th'!Y34,"")))</f>
        <v>19</v>
      </c>
      <c r="AN35" s="52">
        <f t="shared" si="16"/>
        <v>43</v>
      </c>
      <c r="AO35" s="48">
        <f t="shared" si="17"/>
        <v>88</v>
      </c>
      <c r="AP35" s="83">
        <f t="shared" si="18"/>
        <v>0</v>
      </c>
      <c r="AQ35" s="83">
        <f t="shared" si="19"/>
        <v>100</v>
      </c>
      <c r="AR35" s="83" t="str">
        <f t="shared" si="20"/>
        <v/>
      </c>
      <c r="AS35" s="83" t="str">
        <f t="shared" si="21"/>
        <v>P</v>
      </c>
      <c r="AT35" s="419" t="str">
        <f t="shared" si="22"/>
        <v>I</v>
      </c>
      <c r="AU35" s="87" t="str">
        <f t="shared" si="23"/>
        <v>A</v>
      </c>
      <c r="AV35" s="99">
        <f>IF(OR($B35=0,$B35=""),"",IF(AND($E$3="3rd"),'Class 3rd'!Z34,IF(AND($E$3="4th"),'Class 4th'!Z34,"")))</f>
        <v>10</v>
      </c>
      <c r="AW35" s="99">
        <f>IF(OR($B35=0,$B35=""),"",IF(AND($E$3="3rd"),'Class 3rd'!AA34,IF(AND($E$3="4th"),'Class 4th'!AA34,"")))</f>
        <v>9</v>
      </c>
      <c r="AX35" s="99">
        <f>IF(OR($B35=0,$B35=""),"",IF(AND($E$3="3rd"),'Class 3rd'!AB34,IF(AND($E$3="4th"),'Class 4th'!AB34,"")))</f>
        <v>8</v>
      </c>
      <c r="AY35" s="48">
        <f t="shared" si="24"/>
        <v>27</v>
      </c>
      <c r="AZ35" s="99">
        <f>IF(OR($B35=0,$B35=""),"",IF(AND($E$3="3rd"),'Class 3rd'!AC34,IF(AND($E$3="4th"),'Class 4th'!AC34,"")))</f>
        <v>29</v>
      </c>
      <c r="BA35" s="99">
        <f>IF(OR($B35=0,$B35=""),"",IF(AND($E$3="3rd"),'Class 3rd'!AD34,IF(AND($E$3="4th"),'Class 4th'!AD34,"")))</f>
        <v>14</v>
      </c>
      <c r="BB35" s="51">
        <f t="shared" si="25"/>
        <v>43</v>
      </c>
      <c r="BC35" s="48">
        <f t="shared" si="26"/>
        <v>70</v>
      </c>
      <c r="BD35" s="99">
        <f>IF(OR($B35=0,$B35=""),"",IF(AND($E$3="3rd"),'Class 3rd'!AE34,IF(AND($E$3="4th"),'Class 4th'!AE34,"")))</f>
        <v>52</v>
      </c>
      <c r="BE35" s="99">
        <f>IF(OR($B35=0,$B35=""),"",IF(AND($E$3="3rd"),'Class 3rd'!AF34,IF(AND($E$3="4th"),'Class 4th'!AF34,"")))</f>
        <v>37</v>
      </c>
      <c r="BF35" s="52">
        <f t="shared" si="27"/>
        <v>89</v>
      </c>
      <c r="BG35" s="48">
        <f t="shared" si="28"/>
        <v>159</v>
      </c>
      <c r="BH35" s="83">
        <f t="shared" si="29"/>
        <v>0</v>
      </c>
      <c r="BI35" s="83">
        <f t="shared" si="30"/>
        <v>200</v>
      </c>
      <c r="BJ35" s="83" t="str">
        <f t="shared" si="31"/>
        <v/>
      </c>
      <c r="BK35" s="83" t="str">
        <f t="shared" si="32"/>
        <v>P</v>
      </c>
      <c r="BL35" s="419" t="str">
        <f t="shared" si="33"/>
        <v>I</v>
      </c>
      <c r="BM35" s="87" t="str">
        <f t="shared" si="34"/>
        <v>B</v>
      </c>
      <c r="BN35" s="99">
        <f>IF(OR($B35=0,$B35=""),"",IF(AND($E$3="3rd"),'Class 3rd'!AG34,IF(AND($E$3="4th"),'Class 4th'!AG34,"")))</f>
        <v>10</v>
      </c>
      <c r="BO35" s="99">
        <f>IF(OR($B35=0,$B35=""),"",IF(AND($E$3="3rd"),'Class 3rd'!AH34,IF(AND($E$3="4th"),'Class 4th'!AH34,"")))</f>
        <v>10</v>
      </c>
      <c r="BP35" s="99">
        <f>IF(OR($B35=0,$B35=""),"",IF(AND($E$3="3rd"),'Class 3rd'!AI34,IF(AND($E$3="4th"),'Class 4th'!AI34,"")))</f>
        <v>9</v>
      </c>
      <c r="BQ35" s="48">
        <f t="shared" si="35"/>
        <v>29</v>
      </c>
      <c r="BR35" s="99">
        <f>IF(OR($B35=0,$B35=""),"",IF(AND($E$3="3rd"),'Class 3rd'!AJ34,IF(AND($E$3="4th"),'Class 4th'!AJ34,"")))</f>
        <v>32</v>
      </c>
      <c r="BS35" s="99">
        <f>IF(OR($B35=0,$B35=""),"",IF(AND($E$3="3rd"),'Class 3rd'!AK34,IF(AND($E$3="4th"),'Class 4th'!AK34,"")))</f>
        <v>18</v>
      </c>
      <c r="BT35" s="51">
        <f t="shared" si="36"/>
        <v>50</v>
      </c>
      <c r="BU35" s="48">
        <f t="shared" si="37"/>
        <v>79</v>
      </c>
      <c r="BV35" s="99">
        <f>IF(OR($B35=0,$B35=""),"",IF(AND($E$3="3rd"),'Class 3rd'!AL34,IF(AND($E$3="4th"),'Class 4th'!AL34,"")))</f>
        <v>59</v>
      </c>
      <c r="BW35" s="99">
        <f>IF(OR($B35=0,$B35=""),"",IF(AND($E$3="3rd"),'Class 3rd'!AM34,IF(AND($E$3="4th"),'Class 4th'!AM34,"")))</f>
        <v>37</v>
      </c>
      <c r="BX35" s="52">
        <f t="shared" si="38"/>
        <v>96</v>
      </c>
      <c r="BY35" s="48">
        <f t="shared" si="39"/>
        <v>175</v>
      </c>
      <c r="BZ35" s="83">
        <f t="shared" si="40"/>
        <v>0</v>
      </c>
      <c r="CA35" s="83">
        <f t="shared" si="41"/>
        <v>200</v>
      </c>
      <c r="CB35" s="83" t="str">
        <f t="shared" si="42"/>
        <v/>
      </c>
      <c r="CC35" s="83" t="str">
        <f t="shared" si="43"/>
        <v>P</v>
      </c>
      <c r="CD35" s="419" t="str">
        <f t="shared" si="44"/>
        <v>I</v>
      </c>
      <c r="CE35" s="87" t="str">
        <f t="shared" si="45"/>
        <v>A</v>
      </c>
      <c r="CF35" s="99">
        <f>IF(OR($B35=0,$B35=""),"",IF(AND($E$3="3rd"),'Class 3rd'!AN34,IF(AND($E$3="4th"),'Class 4th'!AN34,"")))</f>
        <v>9</v>
      </c>
      <c r="CG35" s="99">
        <f>IF(OR($B35=0,$B35=""),"",IF(AND($E$3="3rd"),'Class 3rd'!AO34,IF(AND($E$3="4th"),'Class 4th'!AO34,"")))</f>
        <v>8</v>
      </c>
      <c r="CH35" s="99">
        <f>IF(OR($B35=0,$B35=""),"",IF(AND($E$3="3rd"),'Class 3rd'!AP34,IF(AND($E$3="4th"),'Class 4th'!AP34,"")))</f>
        <v>10</v>
      </c>
      <c r="CI35" s="48">
        <f t="shared" si="46"/>
        <v>27</v>
      </c>
      <c r="CJ35" s="99">
        <f>IF(OR($B35=0,$B35=""),"",IF(AND($E$3="3rd"),'Class 3rd'!AQ34,IF(AND($E$3="4th"),'Class 4th'!AQ34,"")))</f>
        <v>20</v>
      </c>
      <c r="CK35" s="99">
        <f>IF(OR($B35=0,$B35=""),"",IF(AND($E$3="3rd"),'Class 3rd'!AR34,IF(AND($E$3="4th"),'Class 4th'!AR34,"")))</f>
        <v>45</v>
      </c>
      <c r="CL35" s="51">
        <f t="shared" si="47"/>
        <v>65</v>
      </c>
      <c r="CM35" s="48">
        <f t="shared" si="48"/>
        <v>92</v>
      </c>
      <c r="CN35" s="99">
        <f>IF(OR($B35=0,$B35=""),"",IF(AND($E$3="3rd"),'Class 3rd'!AS34,IF(AND($E$3="4th"),'Class 4th'!AS34,"")))</f>
        <v>38</v>
      </c>
      <c r="CO35" s="99">
        <f>IF(OR($B35=0,$B35=""),"",IF(AND($E$3="3rd"),'Class 3rd'!AT34,IF(AND($E$3="4th"),'Class 4th'!AT34,"")))</f>
        <v>48</v>
      </c>
      <c r="CP35" s="52">
        <f t="shared" si="49"/>
        <v>86</v>
      </c>
      <c r="CQ35" s="48">
        <f t="shared" si="50"/>
        <v>178</v>
      </c>
      <c r="CR35" s="83">
        <f t="shared" si="51"/>
        <v>0</v>
      </c>
      <c r="CS35" s="83">
        <f t="shared" si="52"/>
        <v>200</v>
      </c>
      <c r="CT35" s="392" t="str">
        <f t="shared" si="53"/>
        <v>P</v>
      </c>
      <c r="CU35" s="86" t="str">
        <f t="shared" si="54"/>
        <v>A</v>
      </c>
      <c r="CV35" s="99">
        <f>IF(OR($B35=0,$B35=""),"",IF(AND($E$3="3rd"),'Class 3rd'!AU34,IF(AND($E$3="4th"),'Class 4th'!AU34,"")))</f>
        <v>8</v>
      </c>
      <c r="CW35" s="99">
        <f>IF(OR($B35=0,$B35=""),"",IF(AND($E$3="3rd"),'Class 3rd'!AV34,IF(AND($E$3="4th"),'Class 4th'!AV34,"")))</f>
        <v>7</v>
      </c>
      <c r="CX35" s="99">
        <f>IF(OR($B35=0,$B35=""),"",IF(AND($E$3="3rd"),'Class 3rd'!AW34,IF(AND($E$3="4th"),'Class 4th'!AW34,"")))</f>
        <v>9</v>
      </c>
      <c r="CY35" s="48">
        <f t="shared" si="55"/>
        <v>24</v>
      </c>
      <c r="CZ35" s="99">
        <f>IF(OR($B35=0,$B35=""),"",IF(AND($E$3="3rd"),'Class 3rd'!AX34,IF(AND($E$3="4th"),'Class 4th'!AX34,"")))</f>
        <v>40</v>
      </c>
      <c r="DA35" s="99">
        <f>IF(OR($B35=0,$B35=""),"",IF(AND($E$3="3rd"),'Class 3rd'!AY34,IF(AND($E$3="4th"),'Class 4th'!AY34,"")))</f>
        <v>18</v>
      </c>
      <c r="DB35" s="51">
        <f t="shared" si="56"/>
        <v>58</v>
      </c>
      <c r="DC35" s="48">
        <f t="shared" si="57"/>
        <v>82</v>
      </c>
      <c r="DD35" s="99">
        <f>IF(OR($B35=0,$B35=""),"",IF(AND($E$3="3rd"),'Class 3rd'!AZ34,IF(AND($E$3="4th"),'Class 4th'!AZ34,"")))</f>
        <v>51</v>
      </c>
      <c r="DE35" s="99">
        <f>IF(OR($B35=0,$B35=""),"",IF(AND($E$3="3rd"),'Class 3rd'!BA34,IF(AND($E$3="4th"),'Class 4th'!BA34,"")))</f>
        <v>36</v>
      </c>
      <c r="DF35" s="52">
        <f t="shared" si="58"/>
        <v>87</v>
      </c>
      <c r="DG35" s="48">
        <f t="shared" si="59"/>
        <v>169</v>
      </c>
      <c r="DH35" s="83">
        <f t="shared" si="60"/>
        <v>0</v>
      </c>
      <c r="DI35" s="83">
        <f t="shared" si="61"/>
        <v>200</v>
      </c>
      <c r="DJ35" s="392" t="str">
        <f t="shared" si="62"/>
        <v>P</v>
      </c>
      <c r="DK35" s="86" t="str">
        <f t="shared" si="63"/>
        <v>B</v>
      </c>
      <c r="DL35" s="454">
        <f>IF(OR($B35=0,$B35=""),"",IF(AND($E$3="3rd"),'Class 3rd'!BB34,IF(AND($E$3="4th"),'Class 4th'!BB34,"")))</f>
        <v>0</v>
      </c>
      <c r="DM35" s="454">
        <f>IF(OR($B35=0,$B35=""),"",IF(AND($E$3="3rd"),'Class 3rd'!BC34,IF(AND($E$3="4th"),'Class 4th'!BC34,"")))</f>
        <v>0</v>
      </c>
      <c r="DN35" s="454">
        <f>IF(OR($B35=0,$B35=""),"",IF(AND($E$3="3rd"),'Class 3rd'!BD34,IF(AND($E$3="4th"),'Class 4th'!BD34,"")))</f>
        <v>0</v>
      </c>
      <c r="DO35" s="454">
        <f>IF(OR($B35=0,$B35=""),"",IF(AND($E$3="3rd"),'Class 3rd'!BE34,IF(AND($E$3="4th"),'Class 4th'!BE34,"")))</f>
        <v>0</v>
      </c>
      <c r="DP35" s="454">
        <f>IF(OR($B35=0,$B35=""),"",IF(AND($E$3="3rd"),'Class 3rd'!BF34,IF(AND($E$3="4th"),'Class 4th'!BF34,"")))</f>
        <v>0</v>
      </c>
      <c r="DQ35" s="455">
        <f t="shared" si="64"/>
        <v>0</v>
      </c>
      <c r="DR35" s="100">
        <f t="shared" si="65"/>
        <v>0</v>
      </c>
      <c r="DS35" s="100" t="str">
        <f t="shared" si="66"/>
        <v/>
      </c>
      <c r="DT35" s="100" t="str">
        <f t="shared" si="67"/>
        <v/>
      </c>
      <c r="DU35" s="86" t="str">
        <f t="shared" si="68"/>
        <v/>
      </c>
      <c r="DV35" s="454">
        <f>IF(OR($B35=0,$B35=""),"",IF(AND($E$3="3rd"),'Class 3rd'!BG34,IF(AND($E$3="4th"),'Class 4th'!BG34,"")))</f>
        <v>0</v>
      </c>
      <c r="DW35" s="454">
        <f>IF(OR($B35=0,$B35=""),"",IF(AND($E$3="3rd"),'Class 3rd'!BH34,IF(AND($E$3="4th"),'Class 4th'!BH34,"")))</f>
        <v>0</v>
      </c>
      <c r="DX35" s="454">
        <f>IF(OR($B35=0,$B35=""),"",IF(AND($E$3="3rd"),'Class 3rd'!BI34,IF(AND($E$3="4th"),'Class 4th'!BI34,"")))</f>
        <v>0</v>
      </c>
      <c r="DY35" s="454">
        <f>IF(OR($B35=0,$B35=""),"",IF(AND($E$3="3rd"),'Class 3rd'!BJ34,IF(AND($E$3="4th"),'Class 4th'!BJ34,"")))</f>
        <v>0</v>
      </c>
      <c r="DZ35" s="454">
        <f>IF(OR($B35=0,$B35=""),"",IF(AND($E$3="3rd"),'Class 3rd'!BK34,IF(AND($E$3="4th"),'Class 4th'!BK34,"")))</f>
        <v>0</v>
      </c>
      <c r="EA35" s="455">
        <f t="shared" si="69"/>
        <v>0</v>
      </c>
      <c r="EB35" s="100">
        <f t="shared" si="70"/>
        <v>0</v>
      </c>
      <c r="EC35" s="100" t="str">
        <f t="shared" si="71"/>
        <v/>
      </c>
      <c r="ED35" s="100" t="str">
        <f t="shared" si="72"/>
        <v/>
      </c>
      <c r="EE35" s="86" t="str">
        <f t="shared" si="73"/>
        <v/>
      </c>
      <c r="EF35" s="454">
        <f>IF(OR($B35=0,$B35=""),"",IF(AND($E$3="3rd"),'Class 3rd'!BL34,IF(AND($E$3="4th"),'Class 4th'!BL34,"")))</f>
        <v>0</v>
      </c>
      <c r="EG35" s="454">
        <f>IF(OR($B35=0,$B35=""),"",IF(AND($E$3="3rd"),'Class 3rd'!BM34,IF(AND($E$3="4th"),'Class 4th'!BM34,"")))</f>
        <v>0</v>
      </c>
      <c r="EH35" s="454">
        <f>IF(OR($B35=0,$B35=""),"",IF(AND($E$3="3rd"),'Class 3rd'!BN34,IF(AND($E$3="4th"),'Class 4th'!BN34,"")))</f>
        <v>0</v>
      </c>
      <c r="EI35" s="454">
        <f>IF(OR($B35=0,$B35=""),"",IF(AND($E$3="3rd"),'Class 3rd'!BO34,IF(AND($E$3="4th"),'Class 4th'!BO34,"")))</f>
        <v>0</v>
      </c>
      <c r="EJ35" s="454">
        <f>IF(OR($B35=0,$B35=""),"",IF(AND($E$3="3rd"),'Class 3rd'!BP34,IF(AND($E$3="4th"),'Class 4th'!BP34,"")))</f>
        <v>0</v>
      </c>
      <c r="EK35" s="455">
        <f t="shared" si="74"/>
        <v>0</v>
      </c>
      <c r="EL35" s="100">
        <f t="shared" si="75"/>
        <v>0</v>
      </c>
      <c r="EM35" s="100" t="str">
        <f t="shared" si="76"/>
        <v/>
      </c>
      <c r="EN35" s="100" t="str">
        <f t="shared" si="77"/>
        <v/>
      </c>
      <c r="EO35" s="86" t="str">
        <f t="shared" si="78"/>
        <v/>
      </c>
      <c r="EP35" s="60">
        <f t="shared" si="79"/>
        <v>588</v>
      </c>
      <c r="EQ35" s="324">
        <f t="shared" si="80"/>
        <v>84</v>
      </c>
      <c r="ER35" s="63" t="str">
        <f t="shared" si="81"/>
        <v>I</v>
      </c>
      <c r="ES35" s="64">
        <f t="shared" si="1"/>
        <v>19.000000000000298</v>
      </c>
      <c r="ET35" s="326" t="str">
        <f>IFERROR(IF(B35="NSO","NSO",IF(OR(D35="",G35="",F35="",B35="",EP35=0),"",IF('Master sheet'!$D$14="Hindi","कक्षोंन्नति","Promoted"))),"")</f>
        <v>कक्षोंन्नति</v>
      </c>
      <c r="EU35" s="39">
        <f>IF(OR($B35=0,$B35=""),"",IF(AND($E$3="3rd"),'Class 3rd'!BQ34,IF(AND($E$3="4th"),'Class 4th'!BQ34,"")))</f>
        <v>340</v>
      </c>
      <c r="EV35" s="39">
        <f>IF(OR($B35=0,$B35=""),"",IF(AND($E$3="3rd"),'Class 3rd'!BR34,IF(AND($E$3="4th"),'Class 4th'!BR34,"")))</f>
        <v>310</v>
      </c>
      <c r="EW35" s="203" t="str">
        <f t="shared" si="82"/>
        <v>B</v>
      </c>
      <c r="EX35" s="40"/>
      <c r="FE35" s="41">
        <f>IF(AND($E$3="3rd"),'Class 3rd'!I34,IF(AND($E$3="4th"),'Class 4th'!I34,""))</f>
        <v>328</v>
      </c>
    </row>
    <row r="36" spans="1:161" ht="18.95" customHeight="1">
      <c r="A36" s="53">
        <v>29</v>
      </c>
      <c r="B36" s="244">
        <f>IF(OR(FE36=0,FE36=""),"",IF(AND($E$3="3rd"),'Class 3rd'!I35,IF(AND($E$3="4th"),'Class 4th'!I35,"")))</f>
        <v>329</v>
      </c>
      <c r="C36" s="54">
        <f>IF(OR($B36=0,$B36=""),"",IF(AND($E$3="3rd"),'Class 3rd'!B35,IF(AND($E$3="4th"),'Class 4th'!B35,"")))</f>
        <v>3</v>
      </c>
      <c r="D36" s="54" t="str">
        <f>IF(OR($B36=0,$B36=""),"",IF(AND($E$3="3rd"),'Class 3rd'!C35,IF(AND($E$3="4th"),'Class 4th'!C35,"")))</f>
        <v>A</v>
      </c>
      <c r="E36" s="330" t="str">
        <f>IF(OR($B36=0,$B36=""),"",IF(AND($E$3="3rd"),'Class 3rd'!E35,IF(AND($E$3="4th"),'Class 4th'!E35,"")))</f>
        <v>13-03-2015</v>
      </c>
      <c r="F36" s="243">
        <f>IF(OR($B36=0,$B36=""),"",IF(AND($E$3="3rd"),'Class 3rd'!D35,IF(AND($E$3="4th"),'Class 4th'!D35,"")))</f>
        <v>930</v>
      </c>
      <c r="G36" s="335" t="str">
        <f>IF(OR($B36=0,$B36=""),"",IF(AND($E$3="3rd"),'Class 3rd'!F35,IF(AND($E$3="4th"),'Class 4th'!F35,"")))</f>
        <v>YUVRAJ SHARMA</v>
      </c>
      <c r="H36" s="335" t="str">
        <f>IF(OR($B36=0,$B36=""),"",IF(AND($E$3="3rd"),'Class 3rd'!G35,IF(AND($E$3="4th"),'Class 4th'!G35,"")))</f>
        <v>ARVIND SHARMA</v>
      </c>
      <c r="I36" s="335" t="str">
        <f>IF(OR($B36=0,$B36=""),"",IF(AND($E$3="3rd"),'Class 3rd'!H35,IF(AND($E$3="4th"),'Class 4th'!H35,"")))</f>
        <v>ANKITA SHARMA</v>
      </c>
      <c r="J36" s="217" t="str">
        <f>IF(OR($B36=0,$B36=""),"",IF(AND($E$3="3rd"),'Class 3rd'!J35,IF(AND($E$3="4th"),'Class 4th'!J35,"")))</f>
        <v>M</v>
      </c>
      <c r="K36" s="217" t="str">
        <f>IF(OR($B36=0,$B36=""),"",IF(AND($E$3="3rd"),'Class 3rd'!K35,IF(AND($E$3="4th"),'Class 4th'!K35,"")))</f>
        <v>OBC</v>
      </c>
      <c r="L36" s="99">
        <f>IF(OR($B36=0,$B36=""),"",IF(AND($E$3="3rd"),'Class 3rd'!L35,IF(AND($E$3="4th"),'Class 4th'!L35,"")))</f>
        <v>9</v>
      </c>
      <c r="M36" s="99">
        <f>IF(OR($B36=0,$B36=""),"",IF(AND($E$3="3rd"),'Class 3rd'!M35,IF(AND($E$3="4th"),'Class 4th'!M35,"")))</f>
        <v>8</v>
      </c>
      <c r="N36" s="99">
        <f>IF(OR($B36=0,$B36=""),"",IF(AND($E$3="3rd"),'Class 3rd'!N35,IF(AND($E$3="4th"),'Class 4th'!N35,"")))</f>
        <v>10</v>
      </c>
      <c r="O36" s="48">
        <f t="shared" si="2"/>
        <v>27</v>
      </c>
      <c r="P36" s="99">
        <f>IF(OR($B36=0,$B36=""),"",IF(AND($E$3="3rd"),'Class 3rd'!O35,IF(AND($E$3="4th"),'Class 4th'!O35,"")))</f>
        <v>38</v>
      </c>
      <c r="Q36" s="99">
        <f>IF(OR($B36=0,$B36=""),"",IF(AND($E$3="3rd"),'Class 3rd'!P35,IF(AND($E$3="4th"),'Class 4th'!P35,"")))</f>
        <v>19</v>
      </c>
      <c r="R36" s="51">
        <f t="shared" si="3"/>
        <v>57</v>
      </c>
      <c r="S36" s="48">
        <f t="shared" si="4"/>
        <v>84</v>
      </c>
      <c r="T36" s="99">
        <f>IF(OR($B36=0,$B36=""),"",IF(AND($E$3="3rd"),'Class 3rd'!Q35,IF(AND($E$3="4th"),'Class 4th'!Q35,"")))</f>
        <v>49</v>
      </c>
      <c r="U36" s="99">
        <f>IF(OR($B36=0,$B36=""),"",IF(AND($E$3="3rd"),'Class 3rd'!R35,IF(AND($E$3="4th"),'Class 4th'!R35,"")))</f>
        <v>37</v>
      </c>
      <c r="V36" s="52">
        <f t="shared" si="5"/>
        <v>86</v>
      </c>
      <c r="W36" s="48">
        <f t="shared" si="6"/>
        <v>170</v>
      </c>
      <c r="X36" s="83">
        <f t="shared" si="7"/>
        <v>0</v>
      </c>
      <c r="Y36" s="83">
        <f t="shared" si="8"/>
        <v>200</v>
      </c>
      <c r="Z36" s="83" t="str">
        <f t="shared" si="9"/>
        <v/>
      </c>
      <c r="AA36" s="83" t="str">
        <f t="shared" si="10"/>
        <v>P</v>
      </c>
      <c r="AB36" s="419" t="str">
        <f t="shared" si="11"/>
        <v>I</v>
      </c>
      <c r="AC36" s="87" t="str">
        <f t="shared" si="12"/>
        <v>B</v>
      </c>
      <c r="AD36" s="99">
        <f>IF(OR($B36=0,$B36=""),"",IF(AND($E$3="3rd"),'Class 3rd'!S35,IF(AND($E$3="4th"),'Class 4th'!S35,"")))</f>
        <v>5</v>
      </c>
      <c r="AE36" s="99">
        <f>IF(OR($B36=0,$B36=""),"",IF(AND($E$3="3rd"),'Class 3rd'!T35,IF(AND($E$3="4th"),'Class 4th'!T35,"")))</f>
        <v>4</v>
      </c>
      <c r="AF36" s="99">
        <f>IF(OR($B36=0,$B36=""),"",IF(AND($E$3="3rd"),'Class 3rd'!U35,IF(AND($E$3="4th"),'Class 4th'!U35,"")))</f>
        <v>5</v>
      </c>
      <c r="AG36" s="48">
        <f t="shared" si="13"/>
        <v>14</v>
      </c>
      <c r="AH36" s="99">
        <f>IF(OR($B36=0,$B36=""),"",IF(AND($E$3="3rd"),'Class 3rd'!V35,IF(AND($E$3="4th"),'Class 4th'!V35,"")))</f>
        <v>22</v>
      </c>
      <c r="AI36" s="99">
        <f>IF(OR($B36=0,$B36=""),"",IF(AND($E$3="3rd"),'Class 3rd'!W35,IF(AND($E$3="4th"),'Class 4th'!W35,"")))</f>
        <v>9</v>
      </c>
      <c r="AJ36" s="51">
        <f t="shared" si="14"/>
        <v>31</v>
      </c>
      <c r="AK36" s="48">
        <f t="shared" si="15"/>
        <v>45</v>
      </c>
      <c r="AL36" s="99">
        <f>IF(OR($B36=0,$B36=""),"",IF(AND($E$3="3rd"),'Class 3rd'!X35,IF(AND($E$3="4th"),'Class 4th'!X35,"")))</f>
        <v>24</v>
      </c>
      <c r="AM36" s="99">
        <f>IF(OR($B36=0,$B36=""),"",IF(AND($E$3="3rd"),'Class 3rd'!Y35,IF(AND($E$3="4th"),'Class 4th'!Y35,"")))</f>
        <v>19</v>
      </c>
      <c r="AN36" s="52">
        <f t="shared" si="16"/>
        <v>43</v>
      </c>
      <c r="AO36" s="48">
        <f t="shared" si="17"/>
        <v>88</v>
      </c>
      <c r="AP36" s="83">
        <f t="shared" si="18"/>
        <v>0</v>
      </c>
      <c r="AQ36" s="83">
        <f t="shared" si="19"/>
        <v>100</v>
      </c>
      <c r="AR36" s="83" t="str">
        <f t="shared" si="20"/>
        <v/>
      </c>
      <c r="AS36" s="83" t="str">
        <f t="shared" si="21"/>
        <v>P</v>
      </c>
      <c r="AT36" s="419" t="str">
        <f t="shared" si="22"/>
        <v>I</v>
      </c>
      <c r="AU36" s="87" t="str">
        <f t="shared" si="23"/>
        <v>A</v>
      </c>
      <c r="AV36" s="99">
        <f>IF(OR($B36=0,$B36=""),"",IF(AND($E$3="3rd"),'Class 3rd'!Z35,IF(AND($E$3="4th"),'Class 4th'!Z35,"")))</f>
        <v>10</v>
      </c>
      <c r="AW36" s="99">
        <f>IF(OR($B36=0,$B36=""),"",IF(AND($E$3="3rd"),'Class 3rd'!AA35,IF(AND($E$3="4th"),'Class 4th'!AA35,"")))</f>
        <v>9</v>
      </c>
      <c r="AX36" s="99">
        <f>IF(OR($B36=0,$B36=""),"",IF(AND($E$3="3rd"),'Class 3rd'!AB35,IF(AND($E$3="4th"),'Class 4th'!AB35,"")))</f>
        <v>8</v>
      </c>
      <c r="AY36" s="48">
        <f t="shared" si="24"/>
        <v>27</v>
      </c>
      <c r="AZ36" s="99">
        <f>IF(OR($B36=0,$B36=""),"",IF(AND($E$3="3rd"),'Class 3rd'!AC35,IF(AND($E$3="4th"),'Class 4th'!AC35,"")))</f>
        <v>29</v>
      </c>
      <c r="BA36" s="99">
        <f>IF(OR($B36=0,$B36=""),"",IF(AND($E$3="3rd"),'Class 3rd'!AD35,IF(AND($E$3="4th"),'Class 4th'!AD35,"")))</f>
        <v>14</v>
      </c>
      <c r="BB36" s="51">
        <f t="shared" si="25"/>
        <v>43</v>
      </c>
      <c r="BC36" s="48">
        <f t="shared" si="26"/>
        <v>70</v>
      </c>
      <c r="BD36" s="99">
        <f>IF(OR($B36=0,$B36=""),"",IF(AND($E$3="3rd"),'Class 3rd'!AE35,IF(AND($E$3="4th"),'Class 4th'!AE35,"")))</f>
        <v>53</v>
      </c>
      <c r="BE36" s="99">
        <f>IF(OR($B36=0,$B36=""),"",IF(AND($E$3="3rd"),'Class 3rd'!AF35,IF(AND($E$3="4th"),'Class 4th'!AF35,"")))</f>
        <v>37</v>
      </c>
      <c r="BF36" s="52">
        <f t="shared" si="27"/>
        <v>90</v>
      </c>
      <c r="BG36" s="48">
        <f t="shared" si="28"/>
        <v>160</v>
      </c>
      <c r="BH36" s="83">
        <f t="shared" si="29"/>
        <v>0</v>
      </c>
      <c r="BI36" s="83">
        <f t="shared" si="30"/>
        <v>200</v>
      </c>
      <c r="BJ36" s="83" t="str">
        <f t="shared" si="31"/>
        <v/>
      </c>
      <c r="BK36" s="83" t="str">
        <f t="shared" si="32"/>
        <v>P</v>
      </c>
      <c r="BL36" s="419" t="str">
        <f t="shared" si="33"/>
        <v>I</v>
      </c>
      <c r="BM36" s="87" t="str">
        <f t="shared" si="34"/>
        <v>B</v>
      </c>
      <c r="BN36" s="99">
        <f>IF(OR($B36=0,$B36=""),"",IF(AND($E$3="3rd"),'Class 3rd'!AG35,IF(AND($E$3="4th"),'Class 4th'!AG35,"")))</f>
        <v>10</v>
      </c>
      <c r="BO36" s="99">
        <f>IF(OR($B36=0,$B36=""),"",IF(AND($E$3="3rd"),'Class 3rd'!AH35,IF(AND($E$3="4th"),'Class 4th'!AH35,"")))</f>
        <v>10</v>
      </c>
      <c r="BP36" s="99">
        <f>IF(OR($B36=0,$B36=""),"",IF(AND($E$3="3rd"),'Class 3rd'!AI35,IF(AND($E$3="4th"),'Class 4th'!AI35,"")))</f>
        <v>9</v>
      </c>
      <c r="BQ36" s="48">
        <f t="shared" si="35"/>
        <v>29</v>
      </c>
      <c r="BR36" s="99">
        <f>IF(OR($B36=0,$B36=""),"",IF(AND($E$3="3rd"),'Class 3rd'!AJ35,IF(AND($E$3="4th"),'Class 4th'!AJ35,"")))</f>
        <v>35</v>
      </c>
      <c r="BS36" s="99">
        <f>IF(OR($B36=0,$B36=""),"",IF(AND($E$3="3rd"),'Class 3rd'!AK35,IF(AND($E$3="4th"),'Class 4th'!AK35,"")))</f>
        <v>18</v>
      </c>
      <c r="BT36" s="51">
        <f t="shared" si="36"/>
        <v>53</v>
      </c>
      <c r="BU36" s="48">
        <f t="shared" si="37"/>
        <v>82</v>
      </c>
      <c r="BV36" s="99">
        <f>IF(OR($B36=0,$B36=""),"",IF(AND($E$3="3rd"),'Class 3rd'!AL35,IF(AND($E$3="4th"),'Class 4th'!AL35,"")))</f>
        <v>57</v>
      </c>
      <c r="BW36" s="99">
        <f>IF(OR($B36=0,$B36=""),"",IF(AND($E$3="3rd"),'Class 3rd'!AM35,IF(AND($E$3="4th"),'Class 4th'!AM35,"")))</f>
        <v>37</v>
      </c>
      <c r="BX36" s="52">
        <f t="shared" si="38"/>
        <v>94</v>
      </c>
      <c r="BY36" s="48">
        <f t="shared" si="39"/>
        <v>176</v>
      </c>
      <c r="BZ36" s="83">
        <f t="shared" si="40"/>
        <v>0</v>
      </c>
      <c r="CA36" s="83">
        <f t="shared" si="41"/>
        <v>200</v>
      </c>
      <c r="CB36" s="83" t="str">
        <f t="shared" si="42"/>
        <v/>
      </c>
      <c r="CC36" s="83" t="str">
        <f t="shared" si="43"/>
        <v>P</v>
      </c>
      <c r="CD36" s="419" t="str">
        <f t="shared" si="44"/>
        <v>I</v>
      </c>
      <c r="CE36" s="87" t="str">
        <f t="shared" si="45"/>
        <v>A</v>
      </c>
      <c r="CF36" s="99">
        <f>IF(OR($B36=0,$B36=""),"",IF(AND($E$3="3rd"),'Class 3rd'!AN35,IF(AND($E$3="4th"),'Class 4th'!AN35,"")))</f>
        <v>9</v>
      </c>
      <c r="CG36" s="99">
        <f>IF(OR($B36=0,$B36=""),"",IF(AND($E$3="3rd"),'Class 3rd'!AO35,IF(AND($E$3="4th"),'Class 4th'!AO35,"")))</f>
        <v>8</v>
      </c>
      <c r="CH36" s="99">
        <f>IF(OR($B36=0,$B36=""),"",IF(AND($E$3="3rd"),'Class 3rd'!AP35,IF(AND($E$3="4th"),'Class 4th'!AP35,"")))</f>
        <v>10</v>
      </c>
      <c r="CI36" s="48">
        <f t="shared" si="46"/>
        <v>27</v>
      </c>
      <c r="CJ36" s="99">
        <f>IF(OR($B36=0,$B36=""),"",IF(AND($E$3="3rd"),'Class 3rd'!AQ35,IF(AND($E$3="4th"),'Class 4th'!AQ35,"")))</f>
        <v>20</v>
      </c>
      <c r="CK36" s="99">
        <f>IF(OR($B36=0,$B36=""),"",IF(AND($E$3="3rd"),'Class 3rd'!AR35,IF(AND($E$3="4th"),'Class 4th'!AR35,"")))</f>
        <v>45</v>
      </c>
      <c r="CL36" s="51">
        <f t="shared" si="47"/>
        <v>65</v>
      </c>
      <c r="CM36" s="48">
        <f t="shared" si="48"/>
        <v>92</v>
      </c>
      <c r="CN36" s="99">
        <f>IF(OR($B36=0,$B36=""),"",IF(AND($E$3="3rd"),'Class 3rd'!AS35,IF(AND($E$3="4th"),'Class 4th'!AS35,"")))</f>
        <v>38</v>
      </c>
      <c r="CO36" s="99">
        <f>IF(OR($B36=0,$B36=""),"",IF(AND($E$3="3rd"),'Class 3rd'!AT35,IF(AND($E$3="4th"),'Class 4th'!AT35,"")))</f>
        <v>48</v>
      </c>
      <c r="CP36" s="52">
        <f t="shared" si="49"/>
        <v>86</v>
      </c>
      <c r="CQ36" s="48">
        <f t="shared" si="50"/>
        <v>178</v>
      </c>
      <c r="CR36" s="83">
        <f t="shared" si="51"/>
        <v>0</v>
      </c>
      <c r="CS36" s="83">
        <f t="shared" si="52"/>
        <v>200</v>
      </c>
      <c r="CT36" s="392" t="str">
        <f t="shared" si="53"/>
        <v>P</v>
      </c>
      <c r="CU36" s="86" t="str">
        <f t="shared" si="54"/>
        <v>A</v>
      </c>
      <c r="CV36" s="99">
        <f>IF(OR($B36=0,$B36=""),"",IF(AND($E$3="3rd"),'Class 3rd'!AU35,IF(AND($E$3="4th"),'Class 4th'!AU35,"")))</f>
        <v>8</v>
      </c>
      <c r="CW36" s="99">
        <f>IF(OR($B36=0,$B36=""),"",IF(AND($E$3="3rd"),'Class 3rd'!AV35,IF(AND($E$3="4th"),'Class 4th'!AV35,"")))</f>
        <v>7</v>
      </c>
      <c r="CX36" s="99">
        <f>IF(OR($B36=0,$B36=""),"",IF(AND($E$3="3rd"),'Class 3rd'!AW35,IF(AND($E$3="4th"),'Class 4th'!AW35,"")))</f>
        <v>9</v>
      </c>
      <c r="CY36" s="48">
        <f t="shared" si="55"/>
        <v>24</v>
      </c>
      <c r="CZ36" s="99">
        <f>IF(OR($B36=0,$B36=""),"",IF(AND($E$3="3rd"),'Class 3rd'!AX35,IF(AND($E$3="4th"),'Class 4th'!AX35,"")))</f>
        <v>40</v>
      </c>
      <c r="DA36" s="99">
        <f>IF(OR($B36=0,$B36=""),"",IF(AND($E$3="3rd"),'Class 3rd'!AY35,IF(AND($E$3="4th"),'Class 4th'!AY35,"")))</f>
        <v>18</v>
      </c>
      <c r="DB36" s="51">
        <f t="shared" si="56"/>
        <v>58</v>
      </c>
      <c r="DC36" s="48">
        <f t="shared" si="57"/>
        <v>82</v>
      </c>
      <c r="DD36" s="99">
        <f>IF(OR($B36=0,$B36=""),"",IF(AND($E$3="3rd"),'Class 3rd'!AZ35,IF(AND($E$3="4th"),'Class 4th'!AZ35,"")))</f>
        <v>50</v>
      </c>
      <c r="DE36" s="99">
        <f>IF(OR($B36=0,$B36=""),"",IF(AND($E$3="3rd"),'Class 3rd'!BA35,IF(AND($E$3="4th"),'Class 4th'!BA35,"")))</f>
        <v>39</v>
      </c>
      <c r="DF36" s="52">
        <f t="shared" si="58"/>
        <v>89</v>
      </c>
      <c r="DG36" s="48">
        <f t="shared" si="59"/>
        <v>171</v>
      </c>
      <c r="DH36" s="83">
        <f t="shared" si="60"/>
        <v>0</v>
      </c>
      <c r="DI36" s="83">
        <f t="shared" si="61"/>
        <v>200</v>
      </c>
      <c r="DJ36" s="392" t="str">
        <f t="shared" si="62"/>
        <v>P</v>
      </c>
      <c r="DK36" s="86" t="str">
        <f t="shared" si="63"/>
        <v>A</v>
      </c>
      <c r="DL36" s="454">
        <f>IF(OR($B36=0,$B36=""),"",IF(AND($E$3="3rd"),'Class 3rd'!BB35,IF(AND($E$3="4th"),'Class 4th'!BB35,"")))</f>
        <v>0</v>
      </c>
      <c r="DM36" s="454">
        <f>IF(OR($B36=0,$B36=""),"",IF(AND($E$3="3rd"),'Class 3rd'!BC35,IF(AND($E$3="4th"),'Class 4th'!BC35,"")))</f>
        <v>0</v>
      </c>
      <c r="DN36" s="454">
        <f>IF(OR($B36=0,$B36=""),"",IF(AND($E$3="3rd"),'Class 3rd'!BD35,IF(AND($E$3="4th"),'Class 4th'!BD35,"")))</f>
        <v>0</v>
      </c>
      <c r="DO36" s="454">
        <f>IF(OR($B36=0,$B36=""),"",IF(AND($E$3="3rd"),'Class 3rd'!BE35,IF(AND($E$3="4th"),'Class 4th'!BE35,"")))</f>
        <v>0</v>
      </c>
      <c r="DP36" s="454">
        <f>IF(OR($B36=0,$B36=""),"",IF(AND($E$3="3rd"),'Class 3rd'!BF35,IF(AND($E$3="4th"),'Class 4th'!BF35,"")))</f>
        <v>0</v>
      </c>
      <c r="DQ36" s="455">
        <f t="shared" si="64"/>
        <v>0</v>
      </c>
      <c r="DR36" s="100">
        <f t="shared" si="65"/>
        <v>0</v>
      </c>
      <c r="DS36" s="100" t="str">
        <f t="shared" si="66"/>
        <v/>
      </c>
      <c r="DT36" s="100" t="str">
        <f t="shared" si="67"/>
        <v/>
      </c>
      <c r="DU36" s="86" t="str">
        <f t="shared" si="68"/>
        <v/>
      </c>
      <c r="DV36" s="454">
        <f>IF(OR($B36=0,$B36=""),"",IF(AND($E$3="3rd"),'Class 3rd'!BG35,IF(AND($E$3="4th"),'Class 4th'!BG35,"")))</f>
        <v>0</v>
      </c>
      <c r="DW36" s="454">
        <f>IF(OR($B36=0,$B36=""),"",IF(AND($E$3="3rd"),'Class 3rd'!BH35,IF(AND($E$3="4th"),'Class 4th'!BH35,"")))</f>
        <v>0</v>
      </c>
      <c r="DX36" s="454">
        <f>IF(OR($B36=0,$B36=""),"",IF(AND($E$3="3rd"),'Class 3rd'!BI35,IF(AND($E$3="4th"),'Class 4th'!BI35,"")))</f>
        <v>0</v>
      </c>
      <c r="DY36" s="454">
        <f>IF(OR($B36=0,$B36=""),"",IF(AND($E$3="3rd"),'Class 3rd'!BJ35,IF(AND($E$3="4th"),'Class 4th'!BJ35,"")))</f>
        <v>0</v>
      </c>
      <c r="DZ36" s="454">
        <f>IF(OR($B36=0,$B36=""),"",IF(AND($E$3="3rd"),'Class 3rd'!BK35,IF(AND($E$3="4th"),'Class 4th'!BK35,"")))</f>
        <v>0</v>
      </c>
      <c r="EA36" s="455">
        <f t="shared" si="69"/>
        <v>0</v>
      </c>
      <c r="EB36" s="100">
        <f t="shared" si="70"/>
        <v>0</v>
      </c>
      <c r="EC36" s="100" t="str">
        <f t="shared" si="71"/>
        <v/>
      </c>
      <c r="ED36" s="100" t="str">
        <f t="shared" si="72"/>
        <v/>
      </c>
      <c r="EE36" s="86" t="str">
        <f t="shared" si="73"/>
        <v/>
      </c>
      <c r="EF36" s="454">
        <f>IF(OR($B36=0,$B36=""),"",IF(AND($E$3="3rd"),'Class 3rd'!BL35,IF(AND($E$3="4th"),'Class 4th'!BL35,"")))</f>
        <v>0</v>
      </c>
      <c r="EG36" s="454">
        <f>IF(OR($B36=0,$B36=""),"",IF(AND($E$3="3rd"),'Class 3rd'!BM35,IF(AND($E$3="4th"),'Class 4th'!BM35,"")))</f>
        <v>0</v>
      </c>
      <c r="EH36" s="454">
        <f>IF(OR($B36=0,$B36=""),"",IF(AND($E$3="3rd"),'Class 3rd'!BN35,IF(AND($E$3="4th"),'Class 4th'!BN35,"")))</f>
        <v>0</v>
      </c>
      <c r="EI36" s="454">
        <f>IF(OR($B36=0,$B36=""),"",IF(AND($E$3="3rd"),'Class 3rd'!BO35,IF(AND($E$3="4th"),'Class 4th'!BO35,"")))</f>
        <v>0</v>
      </c>
      <c r="EJ36" s="454">
        <f>IF(OR($B36=0,$B36=""),"",IF(AND($E$3="3rd"),'Class 3rd'!BP35,IF(AND($E$3="4th"),'Class 4th'!BP35,"")))</f>
        <v>0</v>
      </c>
      <c r="EK36" s="455">
        <f t="shared" si="74"/>
        <v>0</v>
      </c>
      <c r="EL36" s="100">
        <f t="shared" si="75"/>
        <v>0</v>
      </c>
      <c r="EM36" s="100" t="str">
        <f t="shared" si="76"/>
        <v/>
      </c>
      <c r="EN36" s="100" t="str">
        <f t="shared" si="77"/>
        <v/>
      </c>
      <c r="EO36" s="86" t="str">
        <f t="shared" si="78"/>
        <v/>
      </c>
      <c r="EP36" s="60">
        <f t="shared" si="79"/>
        <v>594</v>
      </c>
      <c r="EQ36" s="324">
        <f t="shared" si="80"/>
        <v>84.857142857142861</v>
      </c>
      <c r="ER36" s="63" t="str">
        <f t="shared" si="81"/>
        <v>I</v>
      </c>
      <c r="ES36" s="64">
        <f t="shared" si="1"/>
        <v>14.999999999999996</v>
      </c>
      <c r="ET36" s="326" t="str">
        <f>IFERROR(IF(B36="NSO","NSO",IF(OR(D36="",G36="",F36="",B36="",EP36=0),"",IF('Master sheet'!$D$14="Hindi","कक्षोंन्नति","Promoted"))),"")</f>
        <v>कक्षोंन्नति</v>
      </c>
      <c r="EU36" s="39">
        <f>IF(OR($B36=0,$B36=""),"",IF(AND($E$3="3rd"),'Class 3rd'!BQ35,IF(AND($E$3="4th"),'Class 4th'!BQ35,"")))</f>
        <v>340</v>
      </c>
      <c r="EV36" s="39">
        <f>IF(OR($B36=0,$B36=""),"",IF(AND($E$3="3rd"),'Class 3rd'!BR35,IF(AND($E$3="4th"),'Class 4th'!BR35,"")))</f>
        <v>310</v>
      </c>
      <c r="EW36" s="203" t="str">
        <f t="shared" si="82"/>
        <v>B</v>
      </c>
      <c r="EX36" s="40"/>
      <c r="FE36" s="41">
        <f>IF(AND($E$3="3rd"),'Class 3rd'!I35,IF(AND($E$3="4th"),'Class 4th'!I35,""))</f>
        <v>329</v>
      </c>
    </row>
    <row r="37" spans="1:161" ht="18.95" customHeight="1">
      <c r="A37" s="53">
        <v>30</v>
      </c>
      <c r="B37" s="244">
        <f>IF(OR(FE37=0,FE37=""),"",IF(AND($E$3="3rd"),'Class 3rd'!I36,IF(AND($E$3="4th"),'Class 4th'!I36,"")))</f>
        <v>330</v>
      </c>
      <c r="C37" s="54">
        <f>IF(OR($B37=0,$B37=""),"",IF(AND($E$3="3rd"),'Class 3rd'!B36,IF(AND($E$3="4th"),'Class 4th'!B36,"")))</f>
        <v>3</v>
      </c>
      <c r="D37" s="54" t="str">
        <f>IF(OR($B37=0,$B37=""),"",IF(AND($E$3="3rd"),'Class 3rd'!C36,IF(AND($E$3="4th"),'Class 4th'!C36,"")))</f>
        <v>A</v>
      </c>
      <c r="E37" s="330">
        <f>IF(OR($B37=0,$B37=""),"",IF(AND($E$3="3rd"),'Class 3rd'!E36,IF(AND($E$3="4th"),'Class 4th'!E36,"")))</f>
        <v>42219</v>
      </c>
      <c r="F37" s="243">
        <f>IF(OR($B37=0,$B37=""),"",IF(AND($E$3="3rd"),'Class 3rd'!D36,IF(AND($E$3="4th"),'Class 4th'!D36,"")))</f>
        <v>941</v>
      </c>
      <c r="G37" s="335" t="str">
        <f>IF(OR($B37=0,$B37=""),"",IF(AND($E$3="3rd"),'Class 3rd'!F36,IF(AND($E$3="4th"),'Class 4th'!F36,"")))</f>
        <v>ZEENAT SHEIKH</v>
      </c>
      <c r="H37" s="335" t="str">
        <f>IF(OR($B37=0,$B37=""),"",IF(AND($E$3="3rd"),'Class 3rd'!G36,IF(AND($E$3="4th"),'Class 4th'!G36,"")))</f>
        <v>SAMEER SHEIKH</v>
      </c>
      <c r="I37" s="335" t="str">
        <f>IF(OR($B37=0,$B37=""),"",IF(AND($E$3="3rd"),'Class 3rd'!H36,IF(AND($E$3="4th"),'Class 4th'!H36,"")))</f>
        <v>SHABNAM KHNAM</v>
      </c>
      <c r="J37" s="217" t="str">
        <f>IF(OR($B37=0,$B37=""),"",IF(AND($E$3="3rd"),'Class 3rd'!J36,IF(AND($E$3="4th"),'Class 4th'!J36,"")))</f>
        <v>F</v>
      </c>
      <c r="K37" s="217" t="str">
        <f>IF(OR($B37=0,$B37=""),"",IF(AND($E$3="3rd"),'Class 3rd'!K36,IF(AND($E$3="4th"),'Class 4th'!K36,"")))</f>
        <v>GEN</v>
      </c>
      <c r="L37" s="99">
        <f>IF(OR($B37=0,$B37=""),"",IF(AND($E$3="3rd"),'Class 3rd'!L36,IF(AND($E$3="4th"),'Class 4th'!L36,"")))</f>
        <v>9</v>
      </c>
      <c r="M37" s="99">
        <f>IF(OR($B37=0,$B37=""),"",IF(AND($E$3="3rd"),'Class 3rd'!M36,IF(AND($E$3="4th"),'Class 4th'!M36,"")))</f>
        <v>8</v>
      </c>
      <c r="N37" s="99">
        <f>IF(OR($B37=0,$B37=""),"",IF(AND($E$3="3rd"),'Class 3rd'!N36,IF(AND($E$3="4th"),'Class 4th'!N36,"")))</f>
        <v>10</v>
      </c>
      <c r="O37" s="48">
        <f t="shared" si="2"/>
        <v>27</v>
      </c>
      <c r="P37" s="99">
        <f>IF(OR($B37=0,$B37=""),"",IF(AND($E$3="3rd"),'Class 3rd'!O36,IF(AND($E$3="4th"),'Class 4th'!O36,"")))</f>
        <v>39</v>
      </c>
      <c r="Q37" s="99">
        <f>IF(OR($B37=0,$B37=""),"",IF(AND($E$3="3rd"),'Class 3rd'!P36,IF(AND($E$3="4th"),'Class 4th'!P36,"")))</f>
        <v>19</v>
      </c>
      <c r="R37" s="51">
        <f t="shared" si="3"/>
        <v>58</v>
      </c>
      <c r="S37" s="48">
        <f t="shared" si="4"/>
        <v>85</v>
      </c>
      <c r="T37" s="99">
        <f>IF(OR($B37=0,$B37=""),"",IF(AND($E$3="3rd"),'Class 3rd'!Q36,IF(AND($E$3="4th"),'Class 4th'!Q36,"")))</f>
        <v>58</v>
      </c>
      <c r="U37" s="99">
        <f>IF(OR($B37=0,$B37=""),"",IF(AND($E$3="3rd"),'Class 3rd'!R36,IF(AND($E$3="4th"),'Class 4th'!R36,"")))</f>
        <v>37</v>
      </c>
      <c r="V37" s="52">
        <f t="shared" si="5"/>
        <v>95</v>
      </c>
      <c r="W37" s="48">
        <f t="shared" si="6"/>
        <v>180</v>
      </c>
      <c r="X37" s="83">
        <f t="shared" si="7"/>
        <v>0</v>
      </c>
      <c r="Y37" s="83">
        <f t="shared" si="8"/>
        <v>200</v>
      </c>
      <c r="Z37" s="83" t="str">
        <f t="shared" si="9"/>
        <v/>
      </c>
      <c r="AA37" s="83" t="str">
        <f t="shared" si="10"/>
        <v>P</v>
      </c>
      <c r="AB37" s="419" t="str">
        <f t="shared" si="11"/>
        <v>I</v>
      </c>
      <c r="AC37" s="87" t="str">
        <f t="shared" si="12"/>
        <v>A</v>
      </c>
      <c r="AD37" s="99">
        <f>IF(OR($B37=0,$B37=""),"",IF(AND($E$3="3rd"),'Class 3rd'!S36,IF(AND($E$3="4th"),'Class 4th'!S36,"")))</f>
        <v>5</v>
      </c>
      <c r="AE37" s="99">
        <f>IF(OR($B37=0,$B37=""),"",IF(AND($E$3="3rd"),'Class 3rd'!T36,IF(AND($E$3="4th"),'Class 4th'!T36,"")))</f>
        <v>4</v>
      </c>
      <c r="AF37" s="99">
        <f>IF(OR($B37=0,$B37=""),"",IF(AND($E$3="3rd"),'Class 3rd'!U36,IF(AND($E$3="4th"),'Class 4th'!U36,"")))</f>
        <v>5</v>
      </c>
      <c r="AG37" s="48">
        <f t="shared" si="13"/>
        <v>14</v>
      </c>
      <c r="AH37" s="99">
        <f>IF(OR($B37=0,$B37=""),"",IF(AND($E$3="3rd"),'Class 3rd'!V36,IF(AND($E$3="4th"),'Class 4th'!V36,"")))</f>
        <v>23</v>
      </c>
      <c r="AI37" s="99">
        <f>IF(OR($B37=0,$B37=""),"",IF(AND($E$3="3rd"),'Class 3rd'!W36,IF(AND($E$3="4th"),'Class 4th'!W36,"")))</f>
        <v>9</v>
      </c>
      <c r="AJ37" s="51">
        <f t="shared" si="14"/>
        <v>32</v>
      </c>
      <c r="AK37" s="48">
        <f t="shared" si="15"/>
        <v>46</v>
      </c>
      <c r="AL37" s="99">
        <f>IF(OR($B37=0,$B37=""),"",IF(AND($E$3="3rd"),'Class 3rd'!X36,IF(AND($E$3="4th"),'Class 4th'!X36,"")))</f>
        <v>24</v>
      </c>
      <c r="AM37" s="99">
        <f>IF(OR($B37=0,$B37=""),"",IF(AND($E$3="3rd"),'Class 3rd'!Y36,IF(AND($E$3="4th"),'Class 4th'!Y36,"")))</f>
        <v>19</v>
      </c>
      <c r="AN37" s="52">
        <f t="shared" si="16"/>
        <v>43</v>
      </c>
      <c r="AO37" s="48">
        <f t="shared" si="17"/>
        <v>89</v>
      </c>
      <c r="AP37" s="83">
        <f t="shared" si="18"/>
        <v>0</v>
      </c>
      <c r="AQ37" s="83">
        <f t="shared" si="19"/>
        <v>100</v>
      </c>
      <c r="AR37" s="83" t="str">
        <f t="shared" si="20"/>
        <v/>
      </c>
      <c r="AS37" s="83" t="str">
        <f t="shared" si="21"/>
        <v>P</v>
      </c>
      <c r="AT37" s="419" t="str">
        <f t="shared" si="22"/>
        <v>I</v>
      </c>
      <c r="AU37" s="87" t="str">
        <f t="shared" si="23"/>
        <v>A</v>
      </c>
      <c r="AV37" s="99">
        <f>IF(OR($B37=0,$B37=""),"",IF(AND($E$3="3rd"),'Class 3rd'!Z36,IF(AND($E$3="4th"),'Class 4th'!Z36,"")))</f>
        <v>10</v>
      </c>
      <c r="AW37" s="99">
        <f>IF(OR($B37=0,$B37=""),"",IF(AND($E$3="3rd"),'Class 3rd'!AA36,IF(AND($E$3="4th"),'Class 4th'!AA36,"")))</f>
        <v>9</v>
      </c>
      <c r="AX37" s="99">
        <f>IF(OR($B37=0,$B37=""),"",IF(AND($E$3="3rd"),'Class 3rd'!AB36,IF(AND($E$3="4th"),'Class 4th'!AB36,"")))</f>
        <v>8</v>
      </c>
      <c r="AY37" s="48">
        <f t="shared" si="24"/>
        <v>27</v>
      </c>
      <c r="AZ37" s="99">
        <f>IF(OR($B37=0,$B37=""),"",IF(AND($E$3="3rd"),'Class 3rd'!AC36,IF(AND($E$3="4th"),'Class 4th'!AC36,"")))</f>
        <v>29</v>
      </c>
      <c r="BA37" s="99">
        <f>IF(OR($B37=0,$B37=""),"",IF(AND($E$3="3rd"),'Class 3rd'!AD36,IF(AND($E$3="4th"),'Class 4th'!AD36,"")))</f>
        <v>14</v>
      </c>
      <c r="BB37" s="51">
        <f t="shared" si="25"/>
        <v>43</v>
      </c>
      <c r="BC37" s="48">
        <f t="shared" si="26"/>
        <v>70</v>
      </c>
      <c r="BD37" s="99">
        <f>IF(OR($B37=0,$B37=""),"",IF(AND($E$3="3rd"),'Class 3rd'!AE36,IF(AND($E$3="4th"),'Class 4th'!AE36,"")))</f>
        <v>54</v>
      </c>
      <c r="BE37" s="99">
        <f>IF(OR($B37=0,$B37=""),"",IF(AND($E$3="3rd"),'Class 3rd'!AF36,IF(AND($E$3="4th"),'Class 4th'!AF36,"")))</f>
        <v>37</v>
      </c>
      <c r="BF37" s="52">
        <f t="shared" si="27"/>
        <v>91</v>
      </c>
      <c r="BG37" s="48">
        <f t="shared" si="28"/>
        <v>161</v>
      </c>
      <c r="BH37" s="83">
        <f t="shared" si="29"/>
        <v>0</v>
      </c>
      <c r="BI37" s="83">
        <f t="shared" si="30"/>
        <v>200</v>
      </c>
      <c r="BJ37" s="83" t="str">
        <f t="shared" si="31"/>
        <v/>
      </c>
      <c r="BK37" s="83" t="str">
        <f t="shared" si="32"/>
        <v>P</v>
      </c>
      <c r="BL37" s="419" t="str">
        <f t="shared" si="33"/>
        <v>I</v>
      </c>
      <c r="BM37" s="87" t="str">
        <f t="shared" si="34"/>
        <v>B</v>
      </c>
      <c r="BN37" s="99">
        <f>IF(OR($B37=0,$B37=""),"",IF(AND($E$3="3rd"),'Class 3rd'!AG36,IF(AND($E$3="4th"),'Class 4th'!AG36,"")))</f>
        <v>10</v>
      </c>
      <c r="BO37" s="99">
        <f>IF(OR($B37=0,$B37=""),"",IF(AND($E$3="3rd"),'Class 3rd'!AH36,IF(AND($E$3="4th"),'Class 4th'!AH36,"")))</f>
        <v>10</v>
      </c>
      <c r="BP37" s="99">
        <f>IF(OR($B37=0,$B37=""),"",IF(AND($E$3="3rd"),'Class 3rd'!AI36,IF(AND($E$3="4th"),'Class 4th'!AI36,"")))</f>
        <v>9</v>
      </c>
      <c r="BQ37" s="48">
        <f t="shared" si="35"/>
        <v>29</v>
      </c>
      <c r="BR37" s="99">
        <f>IF(OR($B37=0,$B37=""),"",IF(AND($E$3="3rd"),'Class 3rd'!AJ36,IF(AND($E$3="4th"),'Class 4th'!AJ36,"")))</f>
        <v>36</v>
      </c>
      <c r="BS37" s="99">
        <f>IF(OR($B37=0,$B37=""),"",IF(AND($E$3="3rd"),'Class 3rd'!AK36,IF(AND($E$3="4th"),'Class 4th'!AK36,"")))</f>
        <v>18</v>
      </c>
      <c r="BT37" s="51">
        <f t="shared" si="36"/>
        <v>54</v>
      </c>
      <c r="BU37" s="48">
        <f t="shared" si="37"/>
        <v>83</v>
      </c>
      <c r="BV37" s="99">
        <f>IF(OR($B37=0,$B37=""),"",IF(AND($E$3="3rd"),'Class 3rd'!AL36,IF(AND($E$3="4th"),'Class 4th'!AL36,"")))</f>
        <v>27</v>
      </c>
      <c r="BW37" s="99">
        <f>IF(OR($B37=0,$B37=""),"",IF(AND($E$3="3rd"),'Class 3rd'!AM36,IF(AND($E$3="4th"),'Class 4th'!AM36,"")))</f>
        <v>37</v>
      </c>
      <c r="BX37" s="52">
        <f t="shared" si="38"/>
        <v>64</v>
      </c>
      <c r="BY37" s="48">
        <f t="shared" si="39"/>
        <v>147</v>
      </c>
      <c r="BZ37" s="83">
        <f t="shared" si="40"/>
        <v>0</v>
      </c>
      <c r="CA37" s="83">
        <f t="shared" si="41"/>
        <v>200</v>
      </c>
      <c r="CB37" s="83" t="str">
        <f t="shared" si="42"/>
        <v/>
      </c>
      <c r="CC37" s="83" t="str">
        <f t="shared" si="43"/>
        <v>P</v>
      </c>
      <c r="CD37" s="419" t="str">
        <f t="shared" si="44"/>
        <v>I</v>
      </c>
      <c r="CE37" s="87" t="str">
        <f t="shared" si="45"/>
        <v>B</v>
      </c>
      <c r="CF37" s="99">
        <f>IF(OR($B37=0,$B37=""),"",IF(AND($E$3="3rd"),'Class 3rd'!AN36,IF(AND($E$3="4th"),'Class 4th'!AN36,"")))</f>
        <v>9</v>
      </c>
      <c r="CG37" s="99">
        <f>IF(OR($B37=0,$B37=""),"",IF(AND($E$3="3rd"),'Class 3rd'!AO36,IF(AND($E$3="4th"),'Class 4th'!AO36,"")))</f>
        <v>8</v>
      </c>
      <c r="CH37" s="99">
        <f>IF(OR($B37=0,$B37=""),"",IF(AND($E$3="3rd"),'Class 3rd'!AP36,IF(AND($E$3="4th"),'Class 4th'!AP36,"")))</f>
        <v>10</v>
      </c>
      <c r="CI37" s="48">
        <f t="shared" si="46"/>
        <v>27</v>
      </c>
      <c r="CJ37" s="99">
        <f>IF(OR($B37=0,$B37=""),"",IF(AND($E$3="3rd"),'Class 3rd'!AQ36,IF(AND($E$3="4th"),'Class 4th'!AQ36,"")))</f>
        <v>20</v>
      </c>
      <c r="CK37" s="99">
        <f>IF(OR($B37=0,$B37=""),"",IF(AND($E$3="3rd"),'Class 3rd'!AR36,IF(AND($E$3="4th"),'Class 4th'!AR36,"")))</f>
        <v>45</v>
      </c>
      <c r="CL37" s="51">
        <f t="shared" si="47"/>
        <v>65</v>
      </c>
      <c r="CM37" s="48">
        <f t="shared" si="48"/>
        <v>92</v>
      </c>
      <c r="CN37" s="99">
        <f>IF(OR($B37=0,$B37=""),"",IF(AND($E$3="3rd"),'Class 3rd'!AS36,IF(AND($E$3="4th"),'Class 4th'!AS36,"")))</f>
        <v>38</v>
      </c>
      <c r="CO37" s="99">
        <f>IF(OR($B37=0,$B37=""),"",IF(AND($E$3="3rd"),'Class 3rd'!AT36,IF(AND($E$3="4th"),'Class 4th'!AT36,"")))</f>
        <v>48</v>
      </c>
      <c r="CP37" s="52">
        <f t="shared" si="49"/>
        <v>86</v>
      </c>
      <c r="CQ37" s="48">
        <f t="shared" si="50"/>
        <v>178</v>
      </c>
      <c r="CR37" s="83">
        <f t="shared" si="51"/>
        <v>0</v>
      </c>
      <c r="CS37" s="83">
        <f t="shared" si="52"/>
        <v>200</v>
      </c>
      <c r="CT37" s="392" t="str">
        <f t="shared" si="53"/>
        <v>P</v>
      </c>
      <c r="CU37" s="86" t="str">
        <f t="shared" si="54"/>
        <v>A</v>
      </c>
      <c r="CV37" s="99">
        <f>IF(OR($B37=0,$B37=""),"",IF(AND($E$3="3rd"),'Class 3rd'!AU36,IF(AND($E$3="4th"),'Class 4th'!AU36,"")))</f>
        <v>8</v>
      </c>
      <c r="CW37" s="99">
        <f>IF(OR($B37=0,$B37=""),"",IF(AND($E$3="3rd"),'Class 3rd'!AV36,IF(AND($E$3="4th"),'Class 4th'!AV36,"")))</f>
        <v>7</v>
      </c>
      <c r="CX37" s="99">
        <f>IF(OR($B37=0,$B37=""),"",IF(AND($E$3="3rd"),'Class 3rd'!AW36,IF(AND($E$3="4th"),'Class 4th'!AW36,"")))</f>
        <v>9</v>
      </c>
      <c r="CY37" s="48">
        <f t="shared" si="55"/>
        <v>24</v>
      </c>
      <c r="CZ37" s="99">
        <f>IF(OR($B37=0,$B37=""),"",IF(AND($E$3="3rd"),'Class 3rd'!AX36,IF(AND($E$3="4th"),'Class 4th'!AX36,"")))</f>
        <v>40</v>
      </c>
      <c r="DA37" s="99">
        <f>IF(OR($B37=0,$B37=""),"",IF(AND($E$3="3rd"),'Class 3rd'!AY36,IF(AND($E$3="4th"),'Class 4th'!AY36,"")))</f>
        <v>18</v>
      </c>
      <c r="DB37" s="51">
        <f t="shared" si="56"/>
        <v>58</v>
      </c>
      <c r="DC37" s="48">
        <f t="shared" si="57"/>
        <v>82</v>
      </c>
      <c r="DD37" s="99">
        <f>IF(OR($B37=0,$B37=""),"",IF(AND($E$3="3rd"),'Class 3rd'!AZ36,IF(AND($E$3="4th"),'Class 4th'!AZ36,"")))</f>
        <v>45</v>
      </c>
      <c r="DE37" s="99">
        <f>IF(OR($B37=0,$B37=""),"",IF(AND($E$3="3rd"),'Class 3rd'!BA36,IF(AND($E$3="4th"),'Class 4th'!BA36,"")))</f>
        <v>38</v>
      </c>
      <c r="DF37" s="52">
        <f t="shared" si="58"/>
        <v>83</v>
      </c>
      <c r="DG37" s="48">
        <f t="shared" si="59"/>
        <v>165</v>
      </c>
      <c r="DH37" s="83">
        <f t="shared" si="60"/>
        <v>0</v>
      </c>
      <c r="DI37" s="83">
        <f t="shared" si="61"/>
        <v>200</v>
      </c>
      <c r="DJ37" s="392" t="str">
        <f t="shared" si="62"/>
        <v>P</v>
      </c>
      <c r="DK37" s="86" t="str">
        <f t="shared" si="63"/>
        <v>B</v>
      </c>
      <c r="DL37" s="454">
        <f>IF(OR($B37=0,$B37=""),"",IF(AND($E$3="3rd"),'Class 3rd'!BB36,IF(AND($E$3="4th"),'Class 4th'!BB36,"")))</f>
        <v>0</v>
      </c>
      <c r="DM37" s="454">
        <f>IF(OR($B37=0,$B37=""),"",IF(AND($E$3="3rd"),'Class 3rd'!BC36,IF(AND($E$3="4th"),'Class 4th'!BC36,"")))</f>
        <v>0</v>
      </c>
      <c r="DN37" s="454">
        <f>IF(OR($B37=0,$B37=""),"",IF(AND($E$3="3rd"),'Class 3rd'!BD36,IF(AND($E$3="4th"),'Class 4th'!BD36,"")))</f>
        <v>0</v>
      </c>
      <c r="DO37" s="454">
        <f>IF(OR($B37=0,$B37=""),"",IF(AND($E$3="3rd"),'Class 3rd'!BE36,IF(AND($E$3="4th"),'Class 4th'!BE36,"")))</f>
        <v>0</v>
      </c>
      <c r="DP37" s="454">
        <f>IF(OR($B37=0,$B37=""),"",IF(AND($E$3="3rd"),'Class 3rd'!BF36,IF(AND($E$3="4th"),'Class 4th'!BF36,"")))</f>
        <v>0</v>
      </c>
      <c r="DQ37" s="455">
        <f t="shared" si="64"/>
        <v>0</v>
      </c>
      <c r="DR37" s="100">
        <f t="shared" si="65"/>
        <v>0</v>
      </c>
      <c r="DS37" s="100" t="str">
        <f t="shared" si="66"/>
        <v/>
      </c>
      <c r="DT37" s="100" t="str">
        <f t="shared" si="67"/>
        <v/>
      </c>
      <c r="DU37" s="86" t="str">
        <f t="shared" si="68"/>
        <v/>
      </c>
      <c r="DV37" s="454">
        <f>IF(OR($B37=0,$B37=""),"",IF(AND($E$3="3rd"),'Class 3rd'!BG36,IF(AND($E$3="4th"),'Class 4th'!BG36,"")))</f>
        <v>0</v>
      </c>
      <c r="DW37" s="454">
        <f>IF(OR($B37=0,$B37=""),"",IF(AND($E$3="3rd"),'Class 3rd'!BH36,IF(AND($E$3="4th"),'Class 4th'!BH36,"")))</f>
        <v>0</v>
      </c>
      <c r="DX37" s="454">
        <f>IF(OR($B37=0,$B37=""),"",IF(AND($E$3="3rd"),'Class 3rd'!BI36,IF(AND($E$3="4th"),'Class 4th'!BI36,"")))</f>
        <v>0</v>
      </c>
      <c r="DY37" s="454">
        <f>IF(OR($B37=0,$B37=""),"",IF(AND($E$3="3rd"),'Class 3rd'!BJ36,IF(AND($E$3="4th"),'Class 4th'!BJ36,"")))</f>
        <v>0</v>
      </c>
      <c r="DZ37" s="454">
        <f>IF(OR($B37=0,$B37=""),"",IF(AND($E$3="3rd"),'Class 3rd'!BK36,IF(AND($E$3="4th"),'Class 4th'!BK36,"")))</f>
        <v>0</v>
      </c>
      <c r="EA37" s="455">
        <f t="shared" si="69"/>
        <v>0</v>
      </c>
      <c r="EB37" s="100">
        <f t="shared" si="70"/>
        <v>0</v>
      </c>
      <c r="EC37" s="100" t="str">
        <f t="shared" si="71"/>
        <v/>
      </c>
      <c r="ED37" s="100" t="str">
        <f t="shared" si="72"/>
        <v/>
      </c>
      <c r="EE37" s="86" t="str">
        <f t="shared" si="73"/>
        <v/>
      </c>
      <c r="EF37" s="454">
        <f>IF(OR($B37=0,$B37=""),"",IF(AND($E$3="3rd"),'Class 3rd'!BL36,IF(AND($E$3="4th"),'Class 4th'!BL36,"")))</f>
        <v>0</v>
      </c>
      <c r="EG37" s="454">
        <f>IF(OR($B37=0,$B37=""),"",IF(AND($E$3="3rd"),'Class 3rd'!BM36,IF(AND($E$3="4th"),'Class 4th'!BM36,"")))</f>
        <v>0</v>
      </c>
      <c r="EH37" s="454">
        <f>IF(OR($B37=0,$B37=""),"",IF(AND($E$3="3rd"),'Class 3rd'!BN36,IF(AND($E$3="4th"),'Class 4th'!BN36,"")))</f>
        <v>0</v>
      </c>
      <c r="EI37" s="454">
        <f>IF(OR($B37=0,$B37=""),"",IF(AND($E$3="3rd"),'Class 3rd'!BO36,IF(AND($E$3="4th"),'Class 4th'!BO36,"")))</f>
        <v>0</v>
      </c>
      <c r="EJ37" s="454">
        <f>IF(OR($B37=0,$B37=""),"",IF(AND($E$3="3rd"),'Class 3rd'!BP36,IF(AND($E$3="4th"),'Class 4th'!BP36,"")))</f>
        <v>0</v>
      </c>
      <c r="EK37" s="455">
        <f t="shared" si="74"/>
        <v>0</v>
      </c>
      <c r="EL37" s="100">
        <f t="shared" si="75"/>
        <v>0</v>
      </c>
      <c r="EM37" s="100" t="str">
        <f t="shared" si="76"/>
        <v/>
      </c>
      <c r="EN37" s="100" t="str">
        <f t="shared" si="77"/>
        <v/>
      </c>
      <c r="EO37" s="86" t="str">
        <f t="shared" si="78"/>
        <v/>
      </c>
      <c r="EP37" s="60">
        <f t="shared" si="79"/>
        <v>577</v>
      </c>
      <c r="EQ37" s="324">
        <f t="shared" si="80"/>
        <v>82.428571428571431</v>
      </c>
      <c r="ER37" s="63" t="str">
        <f t="shared" si="81"/>
        <v>I</v>
      </c>
      <c r="ES37" s="64">
        <f t="shared" si="1"/>
        <v>22.000000000000298</v>
      </c>
      <c r="ET37" s="326" t="str">
        <f>IFERROR(IF(B37="NSO","NSO",IF(OR(D37="",G37="",F37="",B37="",EP37=0),"",IF('Master sheet'!$D$14="Hindi","कक्षोंन्नति","Promoted"))),"")</f>
        <v>कक्षोंन्नति</v>
      </c>
      <c r="EU37" s="39">
        <f>IF(OR($B37=0,$B37=""),"",IF(AND($E$3="3rd"),'Class 3rd'!BQ36,IF(AND($E$3="4th"),'Class 4th'!BQ36,"")))</f>
        <v>340</v>
      </c>
      <c r="EV37" s="39">
        <f>IF(OR($B37=0,$B37=""),"",IF(AND($E$3="3rd"),'Class 3rd'!BR36,IF(AND($E$3="4th"),'Class 4th'!BR36,"")))</f>
        <v>310</v>
      </c>
      <c r="EW37" s="203" t="str">
        <f t="shared" si="82"/>
        <v>B</v>
      </c>
      <c r="EX37" s="40"/>
      <c r="FE37" s="41">
        <f>IF(AND($E$3="3rd"),'Class 3rd'!I36,IF(AND($E$3="4th"),'Class 4th'!I36,""))</f>
        <v>330</v>
      </c>
    </row>
    <row r="38" spans="1:161" ht="18.95" customHeight="1">
      <c r="A38" s="53">
        <v>31</v>
      </c>
      <c r="B38" s="244" t="str">
        <f>IF(OR(FE38=0,FE38=""),"",IF(AND($E$3="3rd"),'Class 3rd'!I37,IF(AND($E$3="4th"),'Class 4th'!I37,"")))</f>
        <v/>
      </c>
      <c r="C38" s="54" t="str">
        <f>IF(OR($B38=0,$B38=""),"",IF(AND($E$3="3rd"),'Class 3rd'!B37,IF(AND($E$3="4th"),'Class 4th'!B37,"")))</f>
        <v/>
      </c>
      <c r="D38" s="54" t="str">
        <f>IF(OR($B38=0,$B38=""),"",IF(AND($E$3="3rd"),'Class 3rd'!C37,IF(AND($E$3="4th"),'Class 4th'!C37,"")))</f>
        <v/>
      </c>
      <c r="E38" s="330" t="str">
        <f>IF(OR($B38=0,$B38=""),"",IF(AND($E$3="3rd"),'Class 3rd'!E37,IF(AND($E$3="4th"),'Class 4th'!E37,"")))</f>
        <v/>
      </c>
      <c r="F38" s="243" t="str">
        <f>IF(OR($B38=0,$B38=""),"",IF(AND($E$3="3rd"),'Class 3rd'!D37,IF(AND($E$3="4th"),'Class 4th'!D37,"")))</f>
        <v/>
      </c>
      <c r="G38" s="335" t="str">
        <f>IF(OR($B38=0,$B38=""),"",IF(AND($E$3="3rd"),'Class 3rd'!F37,IF(AND($E$3="4th"),'Class 4th'!F37,"")))</f>
        <v/>
      </c>
      <c r="H38" s="335" t="str">
        <f>IF(OR($B38=0,$B38=""),"",IF(AND($E$3="3rd"),'Class 3rd'!G37,IF(AND($E$3="4th"),'Class 4th'!G37,"")))</f>
        <v/>
      </c>
      <c r="I38" s="335" t="str">
        <f>IF(OR($B38=0,$B38=""),"",IF(AND($E$3="3rd"),'Class 3rd'!H37,IF(AND($E$3="4th"),'Class 4th'!H37,"")))</f>
        <v/>
      </c>
      <c r="J38" s="217" t="str">
        <f>IF(OR($B38=0,$B38=""),"",IF(AND($E$3="3rd"),'Class 3rd'!J37,IF(AND($E$3="4th"),'Class 4th'!J37,"")))</f>
        <v/>
      </c>
      <c r="K38" s="217" t="str">
        <f>IF(OR($B38=0,$B38=""),"",IF(AND($E$3="3rd"),'Class 3rd'!K37,IF(AND($E$3="4th"),'Class 4th'!K37,"")))</f>
        <v/>
      </c>
      <c r="L38" s="99" t="str">
        <f>IF(OR($B38=0,$B38=""),"",IF(AND($E$3="3rd"),'Class 3rd'!L37,IF(AND($E$3="4th"),'Class 4th'!L37,"")))</f>
        <v/>
      </c>
      <c r="M38" s="99" t="str">
        <f>IF(OR($B38=0,$B38=""),"",IF(AND($E$3="3rd"),'Class 3rd'!M37,IF(AND($E$3="4th"),'Class 4th'!M37,"")))</f>
        <v/>
      </c>
      <c r="N38" s="99" t="str">
        <f>IF(OR($B38=0,$B38=""),"",IF(AND($E$3="3rd"),'Class 3rd'!N37,IF(AND($E$3="4th"),'Class 4th'!N37,"")))</f>
        <v/>
      </c>
      <c r="O38" s="48" t="str">
        <f t="shared" si="2"/>
        <v/>
      </c>
      <c r="P38" s="99" t="str">
        <f>IF(OR($B38=0,$B38=""),"",IF(AND($E$3="3rd"),'Class 3rd'!O37,IF(AND($E$3="4th"),'Class 4th'!O37,"")))</f>
        <v/>
      </c>
      <c r="Q38" s="99" t="str">
        <f>IF(OR($B38=0,$B38=""),"",IF(AND($E$3="3rd"),'Class 3rd'!P37,IF(AND($E$3="4th"),'Class 4th'!P37,"")))</f>
        <v/>
      </c>
      <c r="R38" s="51" t="str">
        <f t="shared" si="3"/>
        <v/>
      </c>
      <c r="S38" s="48">
        <f t="shared" si="4"/>
        <v>0</v>
      </c>
      <c r="T38" s="99" t="str">
        <f>IF(OR($B38=0,$B38=""),"",IF(AND($E$3="3rd"),'Class 3rd'!Q37,IF(AND($E$3="4th"),'Class 4th'!Q37,"")))</f>
        <v/>
      </c>
      <c r="U38" s="99" t="str">
        <f>IF(OR($B38=0,$B38=""),"",IF(AND($E$3="3rd"),'Class 3rd'!R37,IF(AND($E$3="4th"),'Class 4th'!R37,"")))</f>
        <v/>
      </c>
      <c r="V38" s="52" t="str">
        <f t="shared" si="5"/>
        <v/>
      </c>
      <c r="W38" s="48" t="str">
        <f t="shared" si="6"/>
        <v/>
      </c>
      <c r="X38" s="83">
        <f t="shared" si="7"/>
        <v>0</v>
      </c>
      <c r="Y38" s="83" t="str">
        <f t="shared" si="8"/>
        <v/>
      </c>
      <c r="Z38" s="83" t="str">
        <f t="shared" si="9"/>
        <v/>
      </c>
      <c r="AA38" s="83" t="str">
        <f t="shared" si="10"/>
        <v/>
      </c>
      <c r="AB38" s="419" t="str">
        <f t="shared" si="11"/>
        <v/>
      </c>
      <c r="AC38" s="87" t="str">
        <f t="shared" si="12"/>
        <v/>
      </c>
      <c r="AD38" s="99" t="str">
        <f>IF(OR($B38=0,$B38=""),"",IF(AND($E$3="3rd"),'Class 3rd'!S37,IF(AND($E$3="4th"),'Class 4th'!S37,"")))</f>
        <v/>
      </c>
      <c r="AE38" s="99" t="str">
        <f>IF(OR($B38=0,$B38=""),"",IF(AND($E$3="3rd"),'Class 3rd'!T37,IF(AND($E$3="4th"),'Class 4th'!T37,"")))</f>
        <v/>
      </c>
      <c r="AF38" s="99" t="str">
        <f>IF(OR($B38=0,$B38=""),"",IF(AND($E$3="3rd"),'Class 3rd'!U37,IF(AND($E$3="4th"),'Class 4th'!U37,"")))</f>
        <v/>
      </c>
      <c r="AG38" s="48" t="str">
        <f t="shared" si="13"/>
        <v/>
      </c>
      <c r="AH38" s="99" t="str">
        <f>IF(OR($B38=0,$B38=""),"",IF(AND($E$3="3rd"),'Class 3rd'!V37,IF(AND($E$3="4th"),'Class 4th'!V37,"")))</f>
        <v/>
      </c>
      <c r="AI38" s="99" t="str">
        <f>IF(OR($B38=0,$B38=""),"",IF(AND($E$3="3rd"),'Class 3rd'!W37,IF(AND($E$3="4th"),'Class 4th'!W37,"")))</f>
        <v/>
      </c>
      <c r="AJ38" s="51" t="str">
        <f t="shared" si="14"/>
        <v/>
      </c>
      <c r="AK38" s="48">
        <f t="shared" si="15"/>
        <v>0</v>
      </c>
      <c r="AL38" s="99" t="str">
        <f>IF(OR($B38=0,$B38=""),"",IF(AND($E$3="3rd"),'Class 3rd'!X37,IF(AND($E$3="4th"),'Class 4th'!X37,"")))</f>
        <v/>
      </c>
      <c r="AM38" s="99" t="str">
        <f>IF(OR($B38=0,$B38=""),"",IF(AND($E$3="3rd"),'Class 3rd'!Y37,IF(AND($E$3="4th"),'Class 4th'!Y37,"")))</f>
        <v/>
      </c>
      <c r="AN38" s="52" t="str">
        <f t="shared" si="16"/>
        <v/>
      </c>
      <c r="AO38" s="48" t="str">
        <f t="shared" si="17"/>
        <v/>
      </c>
      <c r="AP38" s="83">
        <f t="shared" si="18"/>
        <v>0</v>
      </c>
      <c r="AQ38" s="83" t="str">
        <f t="shared" si="19"/>
        <v/>
      </c>
      <c r="AR38" s="83" t="str">
        <f t="shared" si="20"/>
        <v/>
      </c>
      <c r="AS38" s="83" t="str">
        <f t="shared" si="21"/>
        <v/>
      </c>
      <c r="AT38" s="419" t="str">
        <f t="shared" si="22"/>
        <v/>
      </c>
      <c r="AU38" s="87" t="str">
        <f t="shared" si="23"/>
        <v/>
      </c>
      <c r="AV38" s="99" t="str">
        <f>IF(OR($B38=0,$B38=""),"",IF(AND($E$3="3rd"),'Class 3rd'!Z37,IF(AND($E$3="4th"),'Class 4th'!Z37,"")))</f>
        <v/>
      </c>
      <c r="AW38" s="99" t="str">
        <f>IF(OR($B38=0,$B38=""),"",IF(AND($E$3="3rd"),'Class 3rd'!AA37,IF(AND($E$3="4th"),'Class 4th'!AA37,"")))</f>
        <v/>
      </c>
      <c r="AX38" s="99" t="str">
        <f>IF(OR($B38=0,$B38=""),"",IF(AND($E$3="3rd"),'Class 3rd'!AB37,IF(AND($E$3="4th"),'Class 4th'!AB37,"")))</f>
        <v/>
      </c>
      <c r="AY38" s="48" t="str">
        <f t="shared" si="24"/>
        <v/>
      </c>
      <c r="AZ38" s="99" t="str">
        <f>IF(OR($B38=0,$B38=""),"",IF(AND($E$3="3rd"),'Class 3rd'!AC37,IF(AND($E$3="4th"),'Class 4th'!AC37,"")))</f>
        <v/>
      </c>
      <c r="BA38" s="99" t="str">
        <f>IF(OR($B38=0,$B38=""),"",IF(AND($E$3="3rd"),'Class 3rd'!AD37,IF(AND($E$3="4th"),'Class 4th'!AD37,"")))</f>
        <v/>
      </c>
      <c r="BB38" s="51" t="str">
        <f t="shared" si="25"/>
        <v/>
      </c>
      <c r="BC38" s="48">
        <f t="shared" si="26"/>
        <v>0</v>
      </c>
      <c r="BD38" s="99" t="str">
        <f>IF(OR($B38=0,$B38=""),"",IF(AND($E$3="3rd"),'Class 3rd'!AE37,IF(AND($E$3="4th"),'Class 4th'!AE37,"")))</f>
        <v/>
      </c>
      <c r="BE38" s="99" t="str">
        <f>IF(OR($B38=0,$B38=""),"",IF(AND($E$3="3rd"),'Class 3rd'!AF37,IF(AND($E$3="4th"),'Class 4th'!AF37,"")))</f>
        <v/>
      </c>
      <c r="BF38" s="52" t="str">
        <f t="shared" si="27"/>
        <v/>
      </c>
      <c r="BG38" s="48" t="str">
        <f t="shared" si="28"/>
        <v/>
      </c>
      <c r="BH38" s="83">
        <f t="shared" si="29"/>
        <v>0</v>
      </c>
      <c r="BI38" s="83" t="str">
        <f t="shared" si="30"/>
        <v/>
      </c>
      <c r="BJ38" s="83" t="str">
        <f t="shared" si="31"/>
        <v/>
      </c>
      <c r="BK38" s="83" t="str">
        <f t="shared" si="32"/>
        <v/>
      </c>
      <c r="BL38" s="419" t="str">
        <f t="shared" si="33"/>
        <v/>
      </c>
      <c r="BM38" s="87" t="str">
        <f t="shared" si="34"/>
        <v/>
      </c>
      <c r="BN38" s="99" t="str">
        <f>IF(OR($B38=0,$B38=""),"",IF(AND($E$3="3rd"),'Class 3rd'!AG37,IF(AND($E$3="4th"),'Class 4th'!AG37,"")))</f>
        <v/>
      </c>
      <c r="BO38" s="99" t="str">
        <f>IF(OR($B38=0,$B38=""),"",IF(AND($E$3="3rd"),'Class 3rd'!AH37,IF(AND($E$3="4th"),'Class 4th'!AH37,"")))</f>
        <v/>
      </c>
      <c r="BP38" s="99" t="str">
        <f>IF(OR($B38=0,$B38=""),"",IF(AND($E$3="3rd"),'Class 3rd'!AI37,IF(AND($E$3="4th"),'Class 4th'!AI37,"")))</f>
        <v/>
      </c>
      <c r="BQ38" s="48" t="str">
        <f t="shared" si="35"/>
        <v/>
      </c>
      <c r="BR38" s="99" t="str">
        <f>IF(OR($B38=0,$B38=""),"",IF(AND($E$3="3rd"),'Class 3rd'!AJ37,IF(AND($E$3="4th"),'Class 4th'!AJ37,"")))</f>
        <v/>
      </c>
      <c r="BS38" s="99" t="str">
        <f>IF(OR($B38=0,$B38=""),"",IF(AND($E$3="3rd"),'Class 3rd'!AK37,IF(AND($E$3="4th"),'Class 4th'!AK37,"")))</f>
        <v/>
      </c>
      <c r="BT38" s="51" t="str">
        <f t="shared" si="36"/>
        <v/>
      </c>
      <c r="BU38" s="48">
        <f t="shared" si="37"/>
        <v>0</v>
      </c>
      <c r="BV38" s="99" t="str">
        <f>IF(OR($B38=0,$B38=""),"",IF(AND($E$3="3rd"),'Class 3rd'!AL37,IF(AND($E$3="4th"),'Class 4th'!AL37,"")))</f>
        <v/>
      </c>
      <c r="BW38" s="99" t="str">
        <f>IF(OR($B38=0,$B38=""),"",IF(AND($E$3="3rd"),'Class 3rd'!AM37,IF(AND($E$3="4th"),'Class 4th'!AM37,"")))</f>
        <v/>
      </c>
      <c r="BX38" s="52" t="str">
        <f t="shared" si="38"/>
        <v/>
      </c>
      <c r="BY38" s="48" t="str">
        <f t="shared" si="39"/>
        <v/>
      </c>
      <c r="BZ38" s="83">
        <f t="shared" si="40"/>
        <v>0</v>
      </c>
      <c r="CA38" s="83" t="str">
        <f t="shared" si="41"/>
        <v/>
      </c>
      <c r="CB38" s="83" t="str">
        <f t="shared" si="42"/>
        <v/>
      </c>
      <c r="CC38" s="83" t="str">
        <f t="shared" si="43"/>
        <v/>
      </c>
      <c r="CD38" s="419" t="str">
        <f t="shared" si="44"/>
        <v/>
      </c>
      <c r="CE38" s="87" t="str">
        <f t="shared" si="45"/>
        <v/>
      </c>
      <c r="CF38" s="99" t="str">
        <f>IF(OR($B38=0,$B38=""),"",IF(AND($E$3="3rd"),'Class 3rd'!AN37,IF(AND($E$3="4th"),'Class 4th'!AN37,"")))</f>
        <v/>
      </c>
      <c r="CG38" s="99" t="str">
        <f>IF(OR($B38=0,$B38=""),"",IF(AND($E$3="3rd"),'Class 3rd'!AO37,IF(AND($E$3="4th"),'Class 4th'!AO37,"")))</f>
        <v/>
      </c>
      <c r="CH38" s="99" t="str">
        <f>IF(OR($B38=0,$B38=""),"",IF(AND($E$3="3rd"),'Class 3rd'!AP37,IF(AND($E$3="4th"),'Class 4th'!AP37,"")))</f>
        <v/>
      </c>
      <c r="CI38" s="48" t="str">
        <f t="shared" si="46"/>
        <v/>
      </c>
      <c r="CJ38" s="99" t="str">
        <f>IF(OR($B38=0,$B38=""),"",IF(AND($E$3="3rd"),'Class 3rd'!AQ37,IF(AND($E$3="4th"),'Class 4th'!AQ37,"")))</f>
        <v/>
      </c>
      <c r="CK38" s="99" t="str">
        <f>IF(OR($B38=0,$B38=""),"",IF(AND($E$3="3rd"),'Class 3rd'!AR37,IF(AND($E$3="4th"),'Class 4th'!AR37,"")))</f>
        <v/>
      </c>
      <c r="CL38" s="51" t="str">
        <f t="shared" si="47"/>
        <v/>
      </c>
      <c r="CM38" s="48">
        <f t="shared" si="48"/>
        <v>0</v>
      </c>
      <c r="CN38" s="99" t="str">
        <f>IF(OR($B38=0,$B38=""),"",IF(AND($E$3="3rd"),'Class 3rd'!AS37,IF(AND($E$3="4th"),'Class 4th'!AS37,"")))</f>
        <v/>
      </c>
      <c r="CO38" s="99" t="str">
        <f>IF(OR($B38=0,$B38=""),"",IF(AND($E$3="3rd"),'Class 3rd'!AT37,IF(AND($E$3="4th"),'Class 4th'!AT37,"")))</f>
        <v/>
      </c>
      <c r="CP38" s="52" t="str">
        <f t="shared" si="49"/>
        <v/>
      </c>
      <c r="CQ38" s="48" t="str">
        <f t="shared" si="50"/>
        <v/>
      </c>
      <c r="CR38" s="83">
        <f t="shared" si="51"/>
        <v>0</v>
      </c>
      <c r="CS38" s="83" t="str">
        <f t="shared" si="52"/>
        <v/>
      </c>
      <c r="CT38" s="392" t="str">
        <f t="shared" si="53"/>
        <v/>
      </c>
      <c r="CU38" s="86" t="str">
        <f t="shared" si="54"/>
        <v/>
      </c>
      <c r="CV38" s="99" t="str">
        <f>IF(OR($B38=0,$B38=""),"",IF(AND($E$3="3rd"),'Class 3rd'!AU37,IF(AND($E$3="4th"),'Class 4th'!AU37,"")))</f>
        <v/>
      </c>
      <c r="CW38" s="99" t="str">
        <f>IF(OR($B38=0,$B38=""),"",IF(AND($E$3="3rd"),'Class 3rd'!AV37,IF(AND($E$3="4th"),'Class 4th'!AV37,"")))</f>
        <v/>
      </c>
      <c r="CX38" s="99" t="str">
        <f>IF(OR($B38=0,$B38=""),"",IF(AND($E$3="3rd"),'Class 3rd'!AW37,IF(AND($E$3="4th"),'Class 4th'!AW37,"")))</f>
        <v/>
      </c>
      <c r="CY38" s="48" t="str">
        <f t="shared" si="55"/>
        <v/>
      </c>
      <c r="CZ38" s="99" t="str">
        <f>IF(OR($B38=0,$B38=""),"",IF(AND($E$3="3rd"),'Class 3rd'!AX37,IF(AND($E$3="4th"),'Class 4th'!AX37,"")))</f>
        <v/>
      </c>
      <c r="DA38" s="99" t="str">
        <f>IF(OR($B38=0,$B38=""),"",IF(AND($E$3="3rd"),'Class 3rd'!AY37,IF(AND($E$3="4th"),'Class 4th'!AY37,"")))</f>
        <v/>
      </c>
      <c r="DB38" s="51" t="str">
        <f t="shared" si="56"/>
        <v/>
      </c>
      <c r="DC38" s="48">
        <f t="shared" si="57"/>
        <v>0</v>
      </c>
      <c r="DD38" s="99" t="str">
        <f>IF(OR($B38=0,$B38=""),"",IF(AND($E$3="3rd"),'Class 3rd'!AZ37,IF(AND($E$3="4th"),'Class 4th'!AZ37,"")))</f>
        <v/>
      </c>
      <c r="DE38" s="99" t="str">
        <f>IF(OR($B38=0,$B38=""),"",IF(AND($E$3="3rd"),'Class 3rd'!BA37,IF(AND($E$3="4th"),'Class 4th'!BA37,"")))</f>
        <v/>
      </c>
      <c r="DF38" s="52" t="str">
        <f t="shared" si="58"/>
        <v/>
      </c>
      <c r="DG38" s="48" t="str">
        <f t="shared" si="59"/>
        <v/>
      </c>
      <c r="DH38" s="83">
        <f t="shared" si="60"/>
        <v>0</v>
      </c>
      <c r="DI38" s="83" t="str">
        <f t="shared" si="61"/>
        <v/>
      </c>
      <c r="DJ38" s="392" t="str">
        <f t="shared" si="62"/>
        <v/>
      </c>
      <c r="DK38" s="86" t="str">
        <f t="shared" si="63"/>
        <v/>
      </c>
      <c r="DL38" s="454" t="str">
        <f>IF(OR($B38=0,$B38=""),"",IF(AND($E$3="3rd"),'Class 3rd'!BB37,IF(AND($E$3="4th"),'Class 4th'!BB37,"")))</f>
        <v/>
      </c>
      <c r="DM38" s="454" t="str">
        <f>IF(OR($B38=0,$B38=""),"",IF(AND($E$3="3rd"),'Class 3rd'!BC37,IF(AND($E$3="4th"),'Class 4th'!BC37,"")))</f>
        <v/>
      </c>
      <c r="DN38" s="454" t="str">
        <f>IF(OR($B38=0,$B38=""),"",IF(AND($E$3="3rd"),'Class 3rd'!BD37,IF(AND($E$3="4th"),'Class 4th'!BD37,"")))</f>
        <v/>
      </c>
      <c r="DO38" s="454" t="str">
        <f>IF(OR($B38=0,$B38=""),"",IF(AND($E$3="3rd"),'Class 3rd'!BE37,IF(AND($E$3="4th"),'Class 4th'!BE37,"")))</f>
        <v/>
      </c>
      <c r="DP38" s="454" t="str">
        <f>IF(OR($B38=0,$B38=""),"",IF(AND($E$3="3rd"),'Class 3rd'!BF37,IF(AND($E$3="4th"),'Class 4th'!BF37,"")))</f>
        <v/>
      </c>
      <c r="DQ38" s="455" t="str">
        <f t="shared" si="64"/>
        <v/>
      </c>
      <c r="DR38" s="100">
        <f t="shared" si="65"/>
        <v>0</v>
      </c>
      <c r="DS38" s="100" t="str">
        <f t="shared" si="66"/>
        <v/>
      </c>
      <c r="DT38" s="100" t="str">
        <f t="shared" si="67"/>
        <v/>
      </c>
      <c r="DU38" s="86" t="str">
        <f t="shared" si="68"/>
        <v/>
      </c>
      <c r="DV38" s="454" t="str">
        <f>IF(OR($B38=0,$B38=""),"",IF(AND($E$3="3rd"),'Class 3rd'!BG37,IF(AND($E$3="4th"),'Class 4th'!BG37,"")))</f>
        <v/>
      </c>
      <c r="DW38" s="454" t="str">
        <f>IF(OR($B38=0,$B38=""),"",IF(AND($E$3="3rd"),'Class 3rd'!BH37,IF(AND($E$3="4th"),'Class 4th'!BH37,"")))</f>
        <v/>
      </c>
      <c r="DX38" s="454" t="str">
        <f>IF(OR($B38=0,$B38=""),"",IF(AND($E$3="3rd"),'Class 3rd'!BI37,IF(AND($E$3="4th"),'Class 4th'!BI37,"")))</f>
        <v/>
      </c>
      <c r="DY38" s="454" t="str">
        <f>IF(OR($B38=0,$B38=""),"",IF(AND($E$3="3rd"),'Class 3rd'!BJ37,IF(AND($E$3="4th"),'Class 4th'!BJ37,"")))</f>
        <v/>
      </c>
      <c r="DZ38" s="454" t="str">
        <f>IF(OR($B38=0,$B38=""),"",IF(AND($E$3="3rd"),'Class 3rd'!BK37,IF(AND($E$3="4th"),'Class 4th'!BK37,"")))</f>
        <v/>
      </c>
      <c r="EA38" s="455" t="str">
        <f t="shared" si="69"/>
        <v/>
      </c>
      <c r="EB38" s="100">
        <f t="shared" si="70"/>
        <v>0</v>
      </c>
      <c r="EC38" s="100" t="str">
        <f t="shared" si="71"/>
        <v/>
      </c>
      <c r="ED38" s="100" t="str">
        <f t="shared" si="72"/>
        <v/>
      </c>
      <c r="EE38" s="86" t="str">
        <f t="shared" si="73"/>
        <v/>
      </c>
      <c r="EF38" s="454" t="str">
        <f>IF(OR($B38=0,$B38=""),"",IF(AND($E$3="3rd"),'Class 3rd'!BL37,IF(AND($E$3="4th"),'Class 4th'!BL37,"")))</f>
        <v/>
      </c>
      <c r="EG38" s="454" t="str">
        <f>IF(OR($B38=0,$B38=""),"",IF(AND($E$3="3rd"),'Class 3rd'!BM37,IF(AND($E$3="4th"),'Class 4th'!BM37,"")))</f>
        <v/>
      </c>
      <c r="EH38" s="454" t="str">
        <f>IF(OR($B38=0,$B38=""),"",IF(AND($E$3="3rd"),'Class 3rd'!BN37,IF(AND($E$3="4th"),'Class 4th'!BN37,"")))</f>
        <v/>
      </c>
      <c r="EI38" s="454" t="str">
        <f>IF(OR($B38=0,$B38=""),"",IF(AND($E$3="3rd"),'Class 3rd'!BO37,IF(AND($E$3="4th"),'Class 4th'!BO37,"")))</f>
        <v/>
      </c>
      <c r="EJ38" s="454" t="str">
        <f>IF(OR($B38=0,$B38=""),"",IF(AND($E$3="3rd"),'Class 3rd'!BP37,IF(AND($E$3="4th"),'Class 4th'!BP37,"")))</f>
        <v/>
      </c>
      <c r="EK38" s="455" t="str">
        <f t="shared" si="74"/>
        <v/>
      </c>
      <c r="EL38" s="100">
        <f t="shared" si="75"/>
        <v>0</v>
      </c>
      <c r="EM38" s="100" t="str">
        <f t="shared" si="76"/>
        <v/>
      </c>
      <c r="EN38" s="100" t="str">
        <f t="shared" si="77"/>
        <v/>
      </c>
      <c r="EO38" s="86" t="str">
        <f t="shared" si="78"/>
        <v/>
      </c>
      <c r="EP38" s="60" t="str">
        <f t="shared" si="79"/>
        <v/>
      </c>
      <c r="EQ38" s="324" t="str">
        <f t="shared" si="80"/>
        <v/>
      </c>
      <c r="ER38" s="63" t="str">
        <f t="shared" si="81"/>
        <v/>
      </c>
      <c r="ES38" s="64" t="str">
        <f t="shared" si="1"/>
        <v/>
      </c>
      <c r="ET38" s="326" t="str">
        <f>IFERROR(IF(B38="NSO","NSO",IF(OR(D38="",G38="",F38="",B38="",EP38=0),"",IF('Master sheet'!$D$14="Hindi","कक्षोंन्नति","Promoted"))),"")</f>
        <v/>
      </c>
      <c r="EU38" s="39" t="str">
        <f>IF(OR($B38=0,$B38=""),"",IF(AND($E$3="3rd"),'Class 3rd'!BQ37,IF(AND($E$3="4th"),'Class 4th'!BQ37,"")))</f>
        <v/>
      </c>
      <c r="EV38" s="39" t="str">
        <f>IF(OR($B38=0,$B38=""),"",IF(AND($E$3="3rd"),'Class 3rd'!BR37,IF(AND($E$3="4th"),'Class 4th'!BR37,"")))</f>
        <v/>
      </c>
      <c r="EW38" s="203" t="str">
        <f t="shared" si="82"/>
        <v/>
      </c>
      <c r="EX38" s="40"/>
      <c r="FE38" s="41">
        <f>IF(AND($E$3="3rd"),'Class 3rd'!I37,IF(AND($E$3="4th"),'Class 4th'!I37,""))</f>
        <v>0</v>
      </c>
    </row>
    <row r="39" spans="1:161" ht="18.95" customHeight="1">
      <c r="A39" s="53">
        <v>32</v>
      </c>
      <c r="B39" s="244" t="str">
        <f>IF(OR(FE39=0,FE39=""),"",IF(AND($E$3="3rd"),'Class 3rd'!I38,IF(AND($E$3="4th"),'Class 4th'!I38,"")))</f>
        <v/>
      </c>
      <c r="C39" s="54" t="str">
        <f>IF(OR($B39=0,$B39=""),"",IF(AND($E$3="3rd"),'Class 3rd'!B38,IF(AND($E$3="4th"),'Class 4th'!B38,"")))</f>
        <v/>
      </c>
      <c r="D39" s="54" t="str">
        <f>IF(OR($B39=0,$B39=""),"",IF(AND($E$3="3rd"),'Class 3rd'!C38,IF(AND($E$3="4th"),'Class 4th'!C38,"")))</f>
        <v/>
      </c>
      <c r="E39" s="330" t="str">
        <f>IF(OR($B39=0,$B39=""),"",IF(AND($E$3="3rd"),'Class 3rd'!E38,IF(AND($E$3="4th"),'Class 4th'!E38,"")))</f>
        <v/>
      </c>
      <c r="F39" s="243" t="str">
        <f>IF(OR($B39=0,$B39=""),"",IF(AND($E$3="3rd"),'Class 3rd'!D38,IF(AND($E$3="4th"),'Class 4th'!D38,"")))</f>
        <v/>
      </c>
      <c r="G39" s="335" t="str">
        <f>IF(OR($B39=0,$B39=""),"",IF(AND($E$3="3rd"),'Class 3rd'!F38,IF(AND($E$3="4th"),'Class 4th'!F38,"")))</f>
        <v/>
      </c>
      <c r="H39" s="335" t="str">
        <f>IF(OR($B39=0,$B39=""),"",IF(AND($E$3="3rd"),'Class 3rd'!G38,IF(AND($E$3="4th"),'Class 4th'!G38,"")))</f>
        <v/>
      </c>
      <c r="I39" s="335" t="str">
        <f>IF(OR($B39=0,$B39=""),"",IF(AND($E$3="3rd"),'Class 3rd'!H38,IF(AND($E$3="4th"),'Class 4th'!H38,"")))</f>
        <v/>
      </c>
      <c r="J39" s="217" t="str">
        <f>IF(OR($B39=0,$B39=""),"",IF(AND($E$3="3rd"),'Class 3rd'!J38,IF(AND($E$3="4th"),'Class 4th'!J38,"")))</f>
        <v/>
      </c>
      <c r="K39" s="217" t="str">
        <f>IF(OR($B39=0,$B39=""),"",IF(AND($E$3="3rd"),'Class 3rd'!K38,IF(AND($E$3="4th"),'Class 4th'!K38,"")))</f>
        <v/>
      </c>
      <c r="L39" s="99" t="str">
        <f>IF(OR($B39=0,$B39=""),"",IF(AND($E$3="3rd"),'Class 3rd'!L38,IF(AND($E$3="4th"),'Class 4th'!L38,"")))</f>
        <v/>
      </c>
      <c r="M39" s="99" t="str">
        <f>IF(OR($B39=0,$B39=""),"",IF(AND($E$3="3rd"),'Class 3rd'!M38,IF(AND($E$3="4th"),'Class 4th'!M38,"")))</f>
        <v/>
      </c>
      <c r="N39" s="99" t="str">
        <f>IF(OR($B39=0,$B39=""),"",IF(AND($E$3="3rd"),'Class 3rd'!N38,IF(AND($E$3="4th"),'Class 4th'!N38,"")))</f>
        <v/>
      </c>
      <c r="O39" s="48" t="str">
        <f t="shared" si="2"/>
        <v/>
      </c>
      <c r="P39" s="99" t="str">
        <f>IF(OR($B39=0,$B39=""),"",IF(AND($E$3="3rd"),'Class 3rd'!O38,IF(AND($E$3="4th"),'Class 4th'!O38,"")))</f>
        <v/>
      </c>
      <c r="Q39" s="99" t="str">
        <f>IF(OR($B39=0,$B39=""),"",IF(AND($E$3="3rd"),'Class 3rd'!P38,IF(AND($E$3="4th"),'Class 4th'!P38,"")))</f>
        <v/>
      </c>
      <c r="R39" s="51" t="str">
        <f t="shared" si="3"/>
        <v/>
      </c>
      <c r="S39" s="48">
        <f t="shared" si="4"/>
        <v>0</v>
      </c>
      <c r="T39" s="99" t="str">
        <f>IF(OR($B39=0,$B39=""),"",IF(AND($E$3="3rd"),'Class 3rd'!Q38,IF(AND($E$3="4th"),'Class 4th'!Q38,"")))</f>
        <v/>
      </c>
      <c r="U39" s="99" t="str">
        <f>IF(OR($B39=0,$B39=""),"",IF(AND($E$3="3rd"),'Class 3rd'!R38,IF(AND($E$3="4th"),'Class 4th'!R38,"")))</f>
        <v/>
      </c>
      <c r="V39" s="52" t="str">
        <f t="shared" si="5"/>
        <v/>
      </c>
      <c r="W39" s="48" t="str">
        <f t="shared" si="6"/>
        <v/>
      </c>
      <c r="X39" s="83">
        <f t="shared" si="7"/>
        <v>0</v>
      </c>
      <c r="Y39" s="83" t="str">
        <f t="shared" si="8"/>
        <v/>
      </c>
      <c r="Z39" s="83" t="str">
        <f t="shared" si="9"/>
        <v/>
      </c>
      <c r="AA39" s="83" t="str">
        <f t="shared" si="10"/>
        <v/>
      </c>
      <c r="AB39" s="419" t="str">
        <f t="shared" si="11"/>
        <v/>
      </c>
      <c r="AC39" s="87" t="str">
        <f t="shared" si="12"/>
        <v/>
      </c>
      <c r="AD39" s="99" t="str">
        <f>IF(OR($B39=0,$B39=""),"",IF(AND($E$3="3rd"),'Class 3rd'!S38,IF(AND($E$3="4th"),'Class 4th'!S38,"")))</f>
        <v/>
      </c>
      <c r="AE39" s="99" t="str">
        <f>IF(OR($B39=0,$B39=""),"",IF(AND($E$3="3rd"),'Class 3rd'!T38,IF(AND($E$3="4th"),'Class 4th'!T38,"")))</f>
        <v/>
      </c>
      <c r="AF39" s="99" t="str">
        <f>IF(OR($B39=0,$B39=""),"",IF(AND($E$3="3rd"),'Class 3rd'!U38,IF(AND($E$3="4th"),'Class 4th'!U38,"")))</f>
        <v/>
      </c>
      <c r="AG39" s="48" t="str">
        <f t="shared" si="13"/>
        <v/>
      </c>
      <c r="AH39" s="99" t="str">
        <f>IF(OR($B39=0,$B39=""),"",IF(AND($E$3="3rd"),'Class 3rd'!V38,IF(AND($E$3="4th"),'Class 4th'!V38,"")))</f>
        <v/>
      </c>
      <c r="AI39" s="99" t="str">
        <f>IF(OR($B39=0,$B39=""),"",IF(AND($E$3="3rd"),'Class 3rd'!W38,IF(AND($E$3="4th"),'Class 4th'!W38,"")))</f>
        <v/>
      </c>
      <c r="AJ39" s="51" t="str">
        <f t="shared" si="14"/>
        <v/>
      </c>
      <c r="AK39" s="48">
        <f t="shared" si="15"/>
        <v>0</v>
      </c>
      <c r="AL39" s="99" t="str">
        <f>IF(OR($B39=0,$B39=""),"",IF(AND($E$3="3rd"),'Class 3rd'!X38,IF(AND($E$3="4th"),'Class 4th'!X38,"")))</f>
        <v/>
      </c>
      <c r="AM39" s="99" t="str">
        <f>IF(OR($B39=0,$B39=""),"",IF(AND($E$3="3rd"),'Class 3rd'!Y38,IF(AND($E$3="4th"),'Class 4th'!Y38,"")))</f>
        <v/>
      </c>
      <c r="AN39" s="52" t="str">
        <f t="shared" si="16"/>
        <v/>
      </c>
      <c r="AO39" s="48" t="str">
        <f t="shared" si="17"/>
        <v/>
      </c>
      <c r="AP39" s="83">
        <f t="shared" si="18"/>
        <v>0</v>
      </c>
      <c r="AQ39" s="83" t="str">
        <f t="shared" si="19"/>
        <v/>
      </c>
      <c r="AR39" s="83" t="str">
        <f t="shared" si="20"/>
        <v/>
      </c>
      <c r="AS39" s="83" t="str">
        <f t="shared" si="21"/>
        <v/>
      </c>
      <c r="AT39" s="419" t="str">
        <f t="shared" si="22"/>
        <v/>
      </c>
      <c r="AU39" s="87" t="str">
        <f t="shared" si="23"/>
        <v/>
      </c>
      <c r="AV39" s="99" t="str">
        <f>IF(OR($B39=0,$B39=""),"",IF(AND($E$3="3rd"),'Class 3rd'!Z38,IF(AND($E$3="4th"),'Class 4th'!Z38,"")))</f>
        <v/>
      </c>
      <c r="AW39" s="99" t="str">
        <f>IF(OR($B39=0,$B39=""),"",IF(AND($E$3="3rd"),'Class 3rd'!AA38,IF(AND($E$3="4th"),'Class 4th'!AA38,"")))</f>
        <v/>
      </c>
      <c r="AX39" s="99" t="str">
        <f>IF(OR($B39=0,$B39=""),"",IF(AND($E$3="3rd"),'Class 3rd'!AB38,IF(AND($E$3="4th"),'Class 4th'!AB38,"")))</f>
        <v/>
      </c>
      <c r="AY39" s="48" t="str">
        <f t="shared" si="24"/>
        <v/>
      </c>
      <c r="AZ39" s="99" t="str">
        <f>IF(OR($B39=0,$B39=""),"",IF(AND($E$3="3rd"),'Class 3rd'!AC38,IF(AND($E$3="4th"),'Class 4th'!AC38,"")))</f>
        <v/>
      </c>
      <c r="BA39" s="99" t="str">
        <f>IF(OR($B39=0,$B39=""),"",IF(AND($E$3="3rd"),'Class 3rd'!AD38,IF(AND($E$3="4th"),'Class 4th'!AD38,"")))</f>
        <v/>
      </c>
      <c r="BB39" s="51" t="str">
        <f t="shared" si="25"/>
        <v/>
      </c>
      <c r="BC39" s="48">
        <f t="shared" si="26"/>
        <v>0</v>
      </c>
      <c r="BD39" s="99" t="str">
        <f>IF(OR($B39=0,$B39=""),"",IF(AND($E$3="3rd"),'Class 3rd'!AE38,IF(AND($E$3="4th"),'Class 4th'!AE38,"")))</f>
        <v/>
      </c>
      <c r="BE39" s="99" t="str">
        <f>IF(OR($B39=0,$B39=""),"",IF(AND($E$3="3rd"),'Class 3rd'!AF38,IF(AND($E$3="4th"),'Class 4th'!AF38,"")))</f>
        <v/>
      </c>
      <c r="BF39" s="52" t="str">
        <f t="shared" si="27"/>
        <v/>
      </c>
      <c r="BG39" s="48" t="str">
        <f t="shared" si="28"/>
        <v/>
      </c>
      <c r="BH39" s="83">
        <f t="shared" si="29"/>
        <v>0</v>
      </c>
      <c r="BI39" s="83" t="str">
        <f t="shared" si="30"/>
        <v/>
      </c>
      <c r="BJ39" s="83" t="str">
        <f t="shared" si="31"/>
        <v/>
      </c>
      <c r="BK39" s="83" t="str">
        <f t="shared" si="32"/>
        <v/>
      </c>
      <c r="BL39" s="419" t="str">
        <f t="shared" si="33"/>
        <v/>
      </c>
      <c r="BM39" s="87" t="str">
        <f t="shared" si="34"/>
        <v/>
      </c>
      <c r="BN39" s="99" t="str">
        <f>IF(OR($B39=0,$B39=""),"",IF(AND($E$3="3rd"),'Class 3rd'!AG38,IF(AND($E$3="4th"),'Class 4th'!AG38,"")))</f>
        <v/>
      </c>
      <c r="BO39" s="99" t="str">
        <f>IF(OR($B39=0,$B39=""),"",IF(AND($E$3="3rd"),'Class 3rd'!AH38,IF(AND($E$3="4th"),'Class 4th'!AH38,"")))</f>
        <v/>
      </c>
      <c r="BP39" s="99" t="str">
        <f>IF(OR($B39=0,$B39=""),"",IF(AND($E$3="3rd"),'Class 3rd'!AI38,IF(AND($E$3="4th"),'Class 4th'!AI38,"")))</f>
        <v/>
      </c>
      <c r="BQ39" s="48" t="str">
        <f t="shared" si="35"/>
        <v/>
      </c>
      <c r="BR39" s="99" t="str">
        <f>IF(OR($B39=0,$B39=""),"",IF(AND($E$3="3rd"),'Class 3rd'!AJ38,IF(AND($E$3="4th"),'Class 4th'!AJ38,"")))</f>
        <v/>
      </c>
      <c r="BS39" s="99" t="str">
        <f>IF(OR($B39=0,$B39=""),"",IF(AND($E$3="3rd"),'Class 3rd'!AK38,IF(AND($E$3="4th"),'Class 4th'!AK38,"")))</f>
        <v/>
      </c>
      <c r="BT39" s="51" t="str">
        <f t="shared" si="36"/>
        <v/>
      </c>
      <c r="BU39" s="48">
        <f t="shared" si="37"/>
        <v>0</v>
      </c>
      <c r="BV39" s="99" t="str">
        <f>IF(OR($B39=0,$B39=""),"",IF(AND($E$3="3rd"),'Class 3rd'!AL38,IF(AND($E$3="4th"),'Class 4th'!AL38,"")))</f>
        <v/>
      </c>
      <c r="BW39" s="99" t="str">
        <f>IF(OR($B39=0,$B39=""),"",IF(AND($E$3="3rd"),'Class 3rd'!AM38,IF(AND($E$3="4th"),'Class 4th'!AM38,"")))</f>
        <v/>
      </c>
      <c r="BX39" s="52" t="str">
        <f t="shared" si="38"/>
        <v/>
      </c>
      <c r="BY39" s="48" t="str">
        <f t="shared" si="39"/>
        <v/>
      </c>
      <c r="BZ39" s="83">
        <f t="shared" si="40"/>
        <v>0</v>
      </c>
      <c r="CA39" s="83" t="str">
        <f t="shared" si="41"/>
        <v/>
      </c>
      <c r="CB39" s="83" t="str">
        <f t="shared" si="42"/>
        <v/>
      </c>
      <c r="CC39" s="83" t="str">
        <f t="shared" si="43"/>
        <v/>
      </c>
      <c r="CD39" s="419" t="str">
        <f t="shared" si="44"/>
        <v/>
      </c>
      <c r="CE39" s="87" t="str">
        <f t="shared" si="45"/>
        <v/>
      </c>
      <c r="CF39" s="99" t="str">
        <f>IF(OR($B39=0,$B39=""),"",IF(AND($E$3="3rd"),'Class 3rd'!AN38,IF(AND($E$3="4th"),'Class 4th'!AN38,"")))</f>
        <v/>
      </c>
      <c r="CG39" s="99" t="str">
        <f>IF(OR($B39=0,$B39=""),"",IF(AND($E$3="3rd"),'Class 3rd'!AO38,IF(AND($E$3="4th"),'Class 4th'!AO38,"")))</f>
        <v/>
      </c>
      <c r="CH39" s="99" t="str">
        <f>IF(OR($B39=0,$B39=""),"",IF(AND($E$3="3rd"),'Class 3rd'!AP38,IF(AND($E$3="4th"),'Class 4th'!AP38,"")))</f>
        <v/>
      </c>
      <c r="CI39" s="48" t="str">
        <f t="shared" si="46"/>
        <v/>
      </c>
      <c r="CJ39" s="99" t="str">
        <f>IF(OR($B39=0,$B39=""),"",IF(AND($E$3="3rd"),'Class 3rd'!AQ38,IF(AND($E$3="4th"),'Class 4th'!AQ38,"")))</f>
        <v/>
      </c>
      <c r="CK39" s="99" t="str">
        <f>IF(OR($B39=0,$B39=""),"",IF(AND($E$3="3rd"),'Class 3rd'!AR38,IF(AND($E$3="4th"),'Class 4th'!AR38,"")))</f>
        <v/>
      </c>
      <c r="CL39" s="51" t="str">
        <f t="shared" si="47"/>
        <v/>
      </c>
      <c r="CM39" s="48">
        <f t="shared" si="48"/>
        <v>0</v>
      </c>
      <c r="CN39" s="99" t="str">
        <f>IF(OR($B39=0,$B39=""),"",IF(AND($E$3="3rd"),'Class 3rd'!AS38,IF(AND($E$3="4th"),'Class 4th'!AS38,"")))</f>
        <v/>
      </c>
      <c r="CO39" s="99" t="str">
        <f>IF(OR($B39=0,$B39=""),"",IF(AND($E$3="3rd"),'Class 3rd'!AT38,IF(AND($E$3="4th"),'Class 4th'!AT38,"")))</f>
        <v/>
      </c>
      <c r="CP39" s="52" t="str">
        <f t="shared" si="49"/>
        <v/>
      </c>
      <c r="CQ39" s="48" t="str">
        <f t="shared" si="50"/>
        <v/>
      </c>
      <c r="CR39" s="83">
        <f t="shared" si="51"/>
        <v>0</v>
      </c>
      <c r="CS39" s="83" t="str">
        <f t="shared" si="52"/>
        <v/>
      </c>
      <c r="CT39" s="392" t="str">
        <f t="shared" si="53"/>
        <v/>
      </c>
      <c r="CU39" s="86" t="str">
        <f t="shared" si="54"/>
        <v/>
      </c>
      <c r="CV39" s="99" t="str">
        <f>IF(OR($B39=0,$B39=""),"",IF(AND($E$3="3rd"),'Class 3rd'!AU38,IF(AND($E$3="4th"),'Class 4th'!AU38,"")))</f>
        <v/>
      </c>
      <c r="CW39" s="99" t="str">
        <f>IF(OR($B39=0,$B39=""),"",IF(AND($E$3="3rd"),'Class 3rd'!AV38,IF(AND($E$3="4th"),'Class 4th'!AV38,"")))</f>
        <v/>
      </c>
      <c r="CX39" s="99" t="str">
        <f>IF(OR($B39=0,$B39=""),"",IF(AND($E$3="3rd"),'Class 3rd'!AW38,IF(AND($E$3="4th"),'Class 4th'!AW38,"")))</f>
        <v/>
      </c>
      <c r="CY39" s="48" t="str">
        <f t="shared" si="55"/>
        <v/>
      </c>
      <c r="CZ39" s="99" t="str">
        <f>IF(OR($B39=0,$B39=""),"",IF(AND($E$3="3rd"),'Class 3rd'!AX38,IF(AND($E$3="4th"),'Class 4th'!AX38,"")))</f>
        <v/>
      </c>
      <c r="DA39" s="99" t="str">
        <f>IF(OR($B39=0,$B39=""),"",IF(AND($E$3="3rd"),'Class 3rd'!AY38,IF(AND($E$3="4th"),'Class 4th'!AY38,"")))</f>
        <v/>
      </c>
      <c r="DB39" s="51" t="str">
        <f t="shared" si="56"/>
        <v/>
      </c>
      <c r="DC39" s="48">
        <f t="shared" si="57"/>
        <v>0</v>
      </c>
      <c r="DD39" s="99" t="str">
        <f>IF(OR($B39=0,$B39=""),"",IF(AND($E$3="3rd"),'Class 3rd'!AZ38,IF(AND($E$3="4th"),'Class 4th'!AZ38,"")))</f>
        <v/>
      </c>
      <c r="DE39" s="99" t="str">
        <f>IF(OR($B39=0,$B39=""),"",IF(AND($E$3="3rd"),'Class 3rd'!BA38,IF(AND($E$3="4th"),'Class 4th'!BA38,"")))</f>
        <v/>
      </c>
      <c r="DF39" s="52" t="str">
        <f t="shared" si="58"/>
        <v/>
      </c>
      <c r="DG39" s="48" t="str">
        <f t="shared" si="59"/>
        <v/>
      </c>
      <c r="DH39" s="83">
        <f t="shared" si="60"/>
        <v>0</v>
      </c>
      <c r="DI39" s="83" t="str">
        <f t="shared" si="61"/>
        <v/>
      </c>
      <c r="DJ39" s="392" t="str">
        <f t="shared" si="62"/>
        <v/>
      </c>
      <c r="DK39" s="86" t="str">
        <f t="shared" si="63"/>
        <v/>
      </c>
      <c r="DL39" s="454" t="str">
        <f>IF(OR($B39=0,$B39=""),"",IF(AND($E$3="3rd"),'Class 3rd'!BB38,IF(AND($E$3="4th"),'Class 4th'!BB38,"")))</f>
        <v/>
      </c>
      <c r="DM39" s="454" t="str">
        <f>IF(OR($B39=0,$B39=""),"",IF(AND($E$3="3rd"),'Class 3rd'!BC38,IF(AND($E$3="4th"),'Class 4th'!BC38,"")))</f>
        <v/>
      </c>
      <c r="DN39" s="454" t="str">
        <f>IF(OR($B39=0,$B39=""),"",IF(AND($E$3="3rd"),'Class 3rd'!BD38,IF(AND($E$3="4th"),'Class 4th'!BD38,"")))</f>
        <v/>
      </c>
      <c r="DO39" s="454" t="str">
        <f>IF(OR($B39=0,$B39=""),"",IF(AND($E$3="3rd"),'Class 3rd'!BE38,IF(AND($E$3="4th"),'Class 4th'!BE38,"")))</f>
        <v/>
      </c>
      <c r="DP39" s="454" t="str">
        <f>IF(OR($B39=0,$B39=""),"",IF(AND($E$3="3rd"),'Class 3rd'!BF38,IF(AND($E$3="4th"),'Class 4th'!BF38,"")))</f>
        <v/>
      </c>
      <c r="DQ39" s="455" t="str">
        <f t="shared" si="64"/>
        <v/>
      </c>
      <c r="DR39" s="100">
        <f t="shared" si="65"/>
        <v>0</v>
      </c>
      <c r="DS39" s="100" t="str">
        <f t="shared" si="66"/>
        <v/>
      </c>
      <c r="DT39" s="100" t="str">
        <f t="shared" si="67"/>
        <v/>
      </c>
      <c r="DU39" s="86" t="str">
        <f t="shared" si="68"/>
        <v/>
      </c>
      <c r="DV39" s="454" t="str">
        <f>IF(OR($B39=0,$B39=""),"",IF(AND($E$3="3rd"),'Class 3rd'!BG38,IF(AND($E$3="4th"),'Class 4th'!BG38,"")))</f>
        <v/>
      </c>
      <c r="DW39" s="454" t="str">
        <f>IF(OR($B39=0,$B39=""),"",IF(AND($E$3="3rd"),'Class 3rd'!BH38,IF(AND($E$3="4th"),'Class 4th'!BH38,"")))</f>
        <v/>
      </c>
      <c r="DX39" s="454" t="str">
        <f>IF(OR($B39=0,$B39=""),"",IF(AND($E$3="3rd"),'Class 3rd'!BI38,IF(AND($E$3="4th"),'Class 4th'!BI38,"")))</f>
        <v/>
      </c>
      <c r="DY39" s="454" t="str">
        <f>IF(OR($B39=0,$B39=""),"",IF(AND($E$3="3rd"),'Class 3rd'!BJ38,IF(AND($E$3="4th"),'Class 4th'!BJ38,"")))</f>
        <v/>
      </c>
      <c r="DZ39" s="454" t="str">
        <f>IF(OR($B39=0,$B39=""),"",IF(AND($E$3="3rd"),'Class 3rd'!BK38,IF(AND($E$3="4th"),'Class 4th'!BK38,"")))</f>
        <v/>
      </c>
      <c r="EA39" s="455" t="str">
        <f t="shared" si="69"/>
        <v/>
      </c>
      <c r="EB39" s="100">
        <f t="shared" si="70"/>
        <v>0</v>
      </c>
      <c r="EC39" s="100" t="str">
        <f t="shared" si="71"/>
        <v/>
      </c>
      <c r="ED39" s="100" t="str">
        <f t="shared" si="72"/>
        <v/>
      </c>
      <c r="EE39" s="86" t="str">
        <f t="shared" si="73"/>
        <v/>
      </c>
      <c r="EF39" s="454" t="str">
        <f>IF(OR($B39=0,$B39=""),"",IF(AND($E$3="3rd"),'Class 3rd'!BL38,IF(AND($E$3="4th"),'Class 4th'!BL38,"")))</f>
        <v/>
      </c>
      <c r="EG39" s="454" t="str">
        <f>IF(OR($B39=0,$B39=""),"",IF(AND($E$3="3rd"),'Class 3rd'!BM38,IF(AND($E$3="4th"),'Class 4th'!BM38,"")))</f>
        <v/>
      </c>
      <c r="EH39" s="454" t="str">
        <f>IF(OR($B39=0,$B39=""),"",IF(AND($E$3="3rd"),'Class 3rd'!BN38,IF(AND($E$3="4th"),'Class 4th'!BN38,"")))</f>
        <v/>
      </c>
      <c r="EI39" s="454" t="str">
        <f>IF(OR($B39=0,$B39=""),"",IF(AND($E$3="3rd"),'Class 3rd'!BO38,IF(AND($E$3="4th"),'Class 4th'!BO38,"")))</f>
        <v/>
      </c>
      <c r="EJ39" s="454" t="str">
        <f>IF(OR($B39=0,$B39=""),"",IF(AND($E$3="3rd"),'Class 3rd'!BP38,IF(AND($E$3="4th"),'Class 4th'!BP38,"")))</f>
        <v/>
      </c>
      <c r="EK39" s="455" t="str">
        <f t="shared" si="74"/>
        <v/>
      </c>
      <c r="EL39" s="100">
        <f t="shared" si="75"/>
        <v>0</v>
      </c>
      <c r="EM39" s="100" t="str">
        <f t="shared" si="76"/>
        <v/>
      </c>
      <c r="EN39" s="100" t="str">
        <f t="shared" si="77"/>
        <v/>
      </c>
      <c r="EO39" s="86" t="str">
        <f t="shared" si="78"/>
        <v/>
      </c>
      <c r="EP39" s="60" t="str">
        <f t="shared" si="79"/>
        <v/>
      </c>
      <c r="EQ39" s="324" t="str">
        <f t="shared" si="80"/>
        <v/>
      </c>
      <c r="ER39" s="63" t="str">
        <f t="shared" si="81"/>
        <v/>
      </c>
      <c r="ES39" s="64" t="str">
        <f t="shared" si="1"/>
        <v/>
      </c>
      <c r="ET39" s="326" t="str">
        <f>IFERROR(IF(B39="NSO","NSO",IF(OR(D39="",G39="",F39="",B39="",EP39=0),"",IF('Master sheet'!$D$14="Hindi","कक्षोंन्नति","Promoted"))),"")</f>
        <v/>
      </c>
      <c r="EU39" s="39" t="str">
        <f>IF(OR($B39=0,$B39=""),"",IF(AND($E$3="3rd"),'Class 3rd'!BQ38,IF(AND($E$3="4th"),'Class 4th'!BQ38,"")))</f>
        <v/>
      </c>
      <c r="EV39" s="39" t="str">
        <f>IF(OR($B39=0,$B39=""),"",IF(AND($E$3="3rd"),'Class 3rd'!BR38,IF(AND($E$3="4th"),'Class 4th'!BR38,"")))</f>
        <v/>
      </c>
      <c r="EW39" s="203" t="str">
        <f t="shared" si="82"/>
        <v/>
      </c>
      <c r="EX39" s="40"/>
      <c r="FE39" s="41">
        <f>IF(AND($E$3="3rd"),'Class 3rd'!I38,IF(AND($E$3="4th"),'Class 4th'!I38,""))</f>
        <v>0</v>
      </c>
    </row>
    <row r="40" spans="1:161" ht="18.95" customHeight="1">
      <c r="A40" s="53">
        <v>33</v>
      </c>
      <c r="B40" s="244" t="str">
        <f>IF(OR(FE40=0,FE40=""),"",IF(AND($E$3="3rd"),'Class 3rd'!I39,IF(AND($E$3="4th"),'Class 4th'!I39,"")))</f>
        <v/>
      </c>
      <c r="C40" s="54" t="str">
        <f>IF(OR($B40=0,$B40=""),"",IF(AND($E$3="3rd"),'Class 3rd'!B39,IF(AND($E$3="4th"),'Class 4th'!B39,"")))</f>
        <v/>
      </c>
      <c r="D40" s="54" t="str">
        <f>IF(OR($B40=0,$B40=""),"",IF(AND($E$3="3rd"),'Class 3rd'!C39,IF(AND($E$3="4th"),'Class 4th'!C39,"")))</f>
        <v/>
      </c>
      <c r="E40" s="330" t="str">
        <f>IF(OR($B40=0,$B40=""),"",IF(AND($E$3="3rd"),'Class 3rd'!E39,IF(AND($E$3="4th"),'Class 4th'!E39,"")))</f>
        <v/>
      </c>
      <c r="F40" s="243" t="str">
        <f>IF(OR($B40=0,$B40=""),"",IF(AND($E$3="3rd"),'Class 3rd'!D39,IF(AND($E$3="4th"),'Class 4th'!D39,"")))</f>
        <v/>
      </c>
      <c r="G40" s="335" t="str">
        <f>IF(OR($B40=0,$B40=""),"",IF(AND($E$3="3rd"),'Class 3rd'!F39,IF(AND($E$3="4th"),'Class 4th'!F39,"")))</f>
        <v/>
      </c>
      <c r="H40" s="335" t="str">
        <f>IF(OR($B40=0,$B40=""),"",IF(AND($E$3="3rd"),'Class 3rd'!G39,IF(AND($E$3="4th"),'Class 4th'!G39,"")))</f>
        <v/>
      </c>
      <c r="I40" s="335" t="str">
        <f>IF(OR($B40=0,$B40=""),"",IF(AND($E$3="3rd"),'Class 3rd'!H39,IF(AND($E$3="4th"),'Class 4th'!H39,"")))</f>
        <v/>
      </c>
      <c r="J40" s="217" t="str">
        <f>IF(OR($B40=0,$B40=""),"",IF(AND($E$3="3rd"),'Class 3rd'!J39,IF(AND($E$3="4th"),'Class 4th'!J39,"")))</f>
        <v/>
      </c>
      <c r="K40" s="217" t="str">
        <f>IF(OR($B40=0,$B40=""),"",IF(AND($E$3="3rd"),'Class 3rd'!K39,IF(AND($E$3="4th"),'Class 4th'!K39,"")))</f>
        <v/>
      </c>
      <c r="L40" s="99" t="str">
        <f>IF(OR($B40=0,$B40=""),"",IF(AND($E$3="3rd"),'Class 3rd'!L39,IF(AND($E$3="4th"),'Class 4th'!L39,"")))</f>
        <v/>
      </c>
      <c r="M40" s="99" t="str">
        <f>IF(OR($B40=0,$B40=""),"",IF(AND($E$3="3rd"),'Class 3rd'!M39,IF(AND($E$3="4th"),'Class 4th'!M39,"")))</f>
        <v/>
      </c>
      <c r="N40" s="99" t="str">
        <f>IF(OR($B40=0,$B40=""),"",IF(AND($E$3="3rd"),'Class 3rd'!N39,IF(AND($E$3="4th"),'Class 4th'!N39,"")))</f>
        <v/>
      </c>
      <c r="O40" s="48" t="str">
        <f t="shared" si="2"/>
        <v/>
      </c>
      <c r="P40" s="99" t="str">
        <f>IF(OR($B40=0,$B40=""),"",IF(AND($E$3="3rd"),'Class 3rd'!O39,IF(AND($E$3="4th"),'Class 4th'!O39,"")))</f>
        <v/>
      </c>
      <c r="Q40" s="99" t="str">
        <f>IF(OR($B40=0,$B40=""),"",IF(AND($E$3="3rd"),'Class 3rd'!P39,IF(AND($E$3="4th"),'Class 4th'!P39,"")))</f>
        <v/>
      </c>
      <c r="R40" s="51" t="str">
        <f t="shared" si="3"/>
        <v/>
      </c>
      <c r="S40" s="48">
        <f t="shared" si="4"/>
        <v>0</v>
      </c>
      <c r="T40" s="99" t="str">
        <f>IF(OR($B40=0,$B40=""),"",IF(AND($E$3="3rd"),'Class 3rd'!Q39,IF(AND($E$3="4th"),'Class 4th'!Q39,"")))</f>
        <v/>
      </c>
      <c r="U40" s="99" t="str">
        <f>IF(OR($B40=0,$B40=""),"",IF(AND($E$3="3rd"),'Class 3rd'!R39,IF(AND($E$3="4th"),'Class 4th'!R39,"")))</f>
        <v/>
      </c>
      <c r="V40" s="52" t="str">
        <f t="shared" si="5"/>
        <v/>
      </c>
      <c r="W40" s="48" t="str">
        <f t="shared" si="6"/>
        <v/>
      </c>
      <c r="X40" s="83">
        <f t="shared" si="7"/>
        <v>0</v>
      </c>
      <c r="Y40" s="83" t="str">
        <f t="shared" si="8"/>
        <v/>
      </c>
      <c r="Z40" s="83" t="str">
        <f t="shared" si="9"/>
        <v/>
      </c>
      <c r="AA40" s="83" t="str">
        <f t="shared" si="10"/>
        <v/>
      </c>
      <c r="AB40" s="419" t="str">
        <f t="shared" si="11"/>
        <v/>
      </c>
      <c r="AC40" s="87" t="str">
        <f t="shared" si="12"/>
        <v/>
      </c>
      <c r="AD40" s="99" t="str">
        <f>IF(OR($B40=0,$B40=""),"",IF(AND($E$3="3rd"),'Class 3rd'!S39,IF(AND($E$3="4th"),'Class 4th'!S39,"")))</f>
        <v/>
      </c>
      <c r="AE40" s="99" t="str">
        <f>IF(OR($B40=0,$B40=""),"",IF(AND($E$3="3rd"),'Class 3rd'!T39,IF(AND($E$3="4th"),'Class 4th'!T39,"")))</f>
        <v/>
      </c>
      <c r="AF40" s="99" t="str">
        <f>IF(OR($B40=0,$B40=""),"",IF(AND($E$3="3rd"),'Class 3rd'!U39,IF(AND($E$3="4th"),'Class 4th'!U39,"")))</f>
        <v/>
      </c>
      <c r="AG40" s="48" t="str">
        <f t="shared" si="13"/>
        <v/>
      </c>
      <c r="AH40" s="99" t="str">
        <f>IF(OR($B40=0,$B40=""),"",IF(AND($E$3="3rd"),'Class 3rd'!V39,IF(AND($E$3="4th"),'Class 4th'!V39,"")))</f>
        <v/>
      </c>
      <c r="AI40" s="99" t="str">
        <f>IF(OR($B40=0,$B40=""),"",IF(AND($E$3="3rd"),'Class 3rd'!W39,IF(AND($E$3="4th"),'Class 4th'!W39,"")))</f>
        <v/>
      </c>
      <c r="AJ40" s="51" t="str">
        <f t="shared" si="14"/>
        <v/>
      </c>
      <c r="AK40" s="48">
        <f t="shared" si="15"/>
        <v>0</v>
      </c>
      <c r="AL40" s="99" t="str">
        <f>IF(OR($B40=0,$B40=""),"",IF(AND($E$3="3rd"),'Class 3rd'!X39,IF(AND($E$3="4th"),'Class 4th'!X39,"")))</f>
        <v/>
      </c>
      <c r="AM40" s="99" t="str">
        <f>IF(OR($B40=0,$B40=""),"",IF(AND($E$3="3rd"),'Class 3rd'!Y39,IF(AND($E$3="4th"),'Class 4th'!Y39,"")))</f>
        <v/>
      </c>
      <c r="AN40" s="52" t="str">
        <f t="shared" si="16"/>
        <v/>
      </c>
      <c r="AO40" s="48" t="str">
        <f t="shared" si="17"/>
        <v/>
      </c>
      <c r="AP40" s="83">
        <f t="shared" si="18"/>
        <v>0</v>
      </c>
      <c r="AQ40" s="83" t="str">
        <f t="shared" si="19"/>
        <v/>
      </c>
      <c r="AR40" s="83" t="str">
        <f t="shared" si="20"/>
        <v/>
      </c>
      <c r="AS40" s="83" t="str">
        <f t="shared" si="21"/>
        <v/>
      </c>
      <c r="AT40" s="419" t="str">
        <f t="shared" si="22"/>
        <v/>
      </c>
      <c r="AU40" s="87" t="str">
        <f t="shared" si="23"/>
        <v/>
      </c>
      <c r="AV40" s="99" t="str">
        <f>IF(OR($B40=0,$B40=""),"",IF(AND($E$3="3rd"),'Class 3rd'!Z39,IF(AND($E$3="4th"),'Class 4th'!Z39,"")))</f>
        <v/>
      </c>
      <c r="AW40" s="99" t="str">
        <f>IF(OR($B40=0,$B40=""),"",IF(AND($E$3="3rd"),'Class 3rd'!AA39,IF(AND($E$3="4th"),'Class 4th'!AA39,"")))</f>
        <v/>
      </c>
      <c r="AX40" s="99" t="str">
        <f>IF(OR($B40=0,$B40=""),"",IF(AND($E$3="3rd"),'Class 3rd'!AB39,IF(AND($E$3="4th"),'Class 4th'!AB39,"")))</f>
        <v/>
      </c>
      <c r="AY40" s="48" t="str">
        <f t="shared" si="24"/>
        <v/>
      </c>
      <c r="AZ40" s="99" t="str">
        <f>IF(OR($B40=0,$B40=""),"",IF(AND($E$3="3rd"),'Class 3rd'!AC39,IF(AND($E$3="4th"),'Class 4th'!AC39,"")))</f>
        <v/>
      </c>
      <c r="BA40" s="99" t="str">
        <f>IF(OR($B40=0,$B40=""),"",IF(AND($E$3="3rd"),'Class 3rd'!AD39,IF(AND($E$3="4th"),'Class 4th'!AD39,"")))</f>
        <v/>
      </c>
      <c r="BB40" s="51" t="str">
        <f t="shared" si="25"/>
        <v/>
      </c>
      <c r="BC40" s="48">
        <f t="shared" si="26"/>
        <v>0</v>
      </c>
      <c r="BD40" s="99" t="str">
        <f>IF(OR($B40=0,$B40=""),"",IF(AND($E$3="3rd"),'Class 3rd'!AE39,IF(AND($E$3="4th"),'Class 4th'!AE39,"")))</f>
        <v/>
      </c>
      <c r="BE40" s="99" t="str">
        <f>IF(OR($B40=0,$B40=""),"",IF(AND($E$3="3rd"),'Class 3rd'!AF39,IF(AND($E$3="4th"),'Class 4th'!AF39,"")))</f>
        <v/>
      </c>
      <c r="BF40" s="52" t="str">
        <f t="shared" si="27"/>
        <v/>
      </c>
      <c r="BG40" s="48" t="str">
        <f t="shared" si="28"/>
        <v/>
      </c>
      <c r="BH40" s="83">
        <f t="shared" si="29"/>
        <v>0</v>
      </c>
      <c r="BI40" s="83" t="str">
        <f t="shared" si="30"/>
        <v/>
      </c>
      <c r="BJ40" s="83" t="str">
        <f t="shared" si="31"/>
        <v/>
      </c>
      <c r="BK40" s="83" t="str">
        <f t="shared" si="32"/>
        <v/>
      </c>
      <c r="BL40" s="419" t="str">
        <f t="shared" si="33"/>
        <v/>
      </c>
      <c r="BM40" s="87" t="str">
        <f t="shared" si="34"/>
        <v/>
      </c>
      <c r="BN40" s="99" t="str">
        <f>IF(OR($B40=0,$B40=""),"",IF(AND($E$3="3rd"),'Class 3rd'!AG39,IF(AND($E$3="4th"),'Class 4th'!AG39,"")))</f>
        <v/>
      </c>
      <c r="BO40" s="99" t="str">
        <f>IF(OR($B40=0,$B40=""),"",IF(AND($E$3="3rd"),'Class 3rd'!AH39,IF(AND($E$3="4th"),'Class 4th'!AH39,"")))</f>
        <v/>
      </c>
      <c r="BP40" s="99" t="str">
        <f>IF(OR($B40=0,$B40=""),"",IF(AND($E$3="3rd"),'Class 3rd'!AI39,IF(AND($E$3="4th"),'Class 4th'!AI39,"")))</f>
        <v/>
      </c>
      <c r="BQ40" s="48" t="str">
        <f t="shared" si="35"/>
        <v/>
      </c>
      <c r="BR40" s="99" t="str">
        <f>IF(OR($B40=0,$B40=""),"",IF(AND($E$3="3rd"),'Class 3rd'!AJ39,IF(AND($E$3="4th"),'Class 4th'!AJ39,"")))</f>
        <v/>
      </c>
      <c r="BS40" s="99" t="str">
        <f>IF(OR($B40=0,$B40=""),"",IF(AND($E$3="3rd"),'Class 3rd'!AK39,IF(AND($E$3="4th"),'Class 4th'!AK39,"")))</f>
        <v/>
      </c>
      <c r="BT40" s="51" t="str">
        <f t="shared" si="36"/>
        <v/>
      </c>
      <c r="BU40" s="48">
        <f t="shared" si="37"/>
        <v>0</v>
      </c>
      <c r="BV40" s="99" t="str">
        <f>IF(OR($B40=0,$B40=""),"",IF(AND($E$3="3rd"),'Class 3rd'!AL39,IF(AND($E$3="4th"),'Class 4th'!AL39,"")))</f>
        <v/>
      </c>
      <c r="BW40" s="99" t="str">
        <f>IF(OR($B40=0,$B40=""),"",IF(AND($E$3="3rd"),'Class 3rd'!AM39,IF(AND($E$3="4th"),'Class 4th'!AM39,"")))</f>
        <v/>
      </c>
      <c r="BX40" s="52" t="str">
        <f t="shared" si="38"/>
        <v/>
      </c>
      <c r="BY40" s="48" t="str">
        <f t="shared" si="39"/>
        <v/>
      </c>
      <c r="BZ40" s="83">
        <f t="shared" si="40"/>
        <v>0</v>
      </c>
      <c r="CA40" s="83" t="str">
        <f t="shared" si="41"/>
        <v/>
      </c>
      <c r="CB40" s="83" t="str">
        <f t="shared" si="42"/>
        <v/>
      </c>
      <c r="CC40" s="83" t="str">
        <f t="shared" si="43"/>
        <v/>
      </c>
      <c r="CD40" s="419" t="str">
        <f t="shared" si="44"/>
        <v/>
      </c>
      <c r="CE40" s="87" t="str">
        <f t="shared" si="45"/>
        <v/>
      </c>
      <c r="CF40" s="99" t="str">
        <f>IF(OR($B40=0,$B40=""),"",IF(AND($E$3="3rd"),'Class 3rd'!AN39,IF(AND($E$3="4th"),'Class 4th'!AN39,"")))</f>
        <v/>
      </c>
      <c r="CG40" s="99" t="str">
        <f>IF(OR($B40=0,$B40=""),"",IF(AND($E$3="3rd"),'Class 3rd'!AO39,IF(AND($E$3="4th"),'Class 4th'!AO39,"")))</f>
        <v/>
      </c>
      <c r="CH40" s="99" t="str">
        <f>IF(OR($B40=0,$B40=""),"",IF(AND($E$3="3rd"),'Class 3rd'!AP39,IF(AND($E$3="4th"),'Class 4th'!AP39,"")))</f>
        <v/>
      </c>
      <c r="CI40" s="48" t="str">
        <f t="shared" si="46"/>
        <v/>
      </c>
      <c r="CJ40" s="99" t="str">
        <f>IF(OR($B40=0,$B40=""),"",IF(AND($E$3="3rd"),'Class 3rd'!AQ39,IF(AND($E$3="4th"),'Class 4th'!AQ39,"")))</f>
        <v/>
      </c>
      <c r="CK40" s="99" t="str">
        <f>IF(OR($B40=0,$B40=""),"",IF(AND($E$3="3rd"),'Class 3rd'!AR39,IF(AND($E$3="4th"),'Class 4th'!AR39,"")))</f>
        <v/>
      </c>
      <c r="CL40" s="51" t="str">
        <f t="shared" si="47"/>
        <v/>
      </c>
      <c r="CM40" s="48">
        <f t="shared" si="48"/>
        <v>0</v>
      </c>
      <c r="CN40" s="99" t="str">
        <f>IF(OR($B40=0,$B40=""),"",IF(AND($E$3="3rd"),'Class 3rd'!AS39,IF(AND($E$3="4th"),'Class 4th'!AS39,"")))</f>
        <v/>
      </c>
      <c r="CO40" s="99" t="str">
        <f>IF(OR($B40=0,$B40=""),"",IF(AND($E$3="3rd"),'Class 3rd'!AT39,IF(AND($E$3="4th"),'Class 4th'!AT39,"")))</f>
        <v/>
      </c>
      <c r="CP40" s="52" t="str">
        <f t="shared" si="49"/>
        <v/>
      </c>
      <c r="CQ40" s="48" t="str">
        <f t="shared" si="50"/>
        <v/>
      </c>
      <c r="CR40" s="83">
        <f t="shared" si="51"/>
        <v>0</v>
      </c>
      <c r="CS40" s="83" t="str">
        <f t="shared" si="52"/>
        <v/>
      </c>
      <c r="CT40" s="392" t="str">
        <f t="shared" si="53"/>
        <v/>
      </c>
      <c r="CU40" s="86" t="str">
        <f t="shared" si="54"/>
        <v/>
      </c>
      <c r="CV40" s="99" t="str">
        <f>IF(OR($B40=0,$B40=""),"",IF(AND($E$3="3rd"),'Class 3rd'!AU39,IF(AND($E$3="4th"),'Class 4th'!AU39,"")))</f>
        <v/>
      </c>
      <c r="CW40" s="99" t="str">
        <f>IF(OR($B40=0,$B40=""),"",IF(AND($E$3="3rd"),'Class 3rd'!AV39,IF(AND($E$3="4th"),'Class 4th'!AV39,"")))</f>
        <v/>
      </c>
      <c r="CX40" s="99" t="str">
        <f>IF(OR($B40=0,$B40=""),"",IF(AND($E$3="3rd"),'Class 3rd'!AW39,IF(AND($E$3="4th"),'Class 4th'!AW39,"")))</f>
        <v/>
      </c>
      <c r="CY40" s="48" t="str">
        <f t="shared" si="55"/>
        <v/>
      </c>
      <c r="CZ40" s="99" t="str">
        <f>IF(OR($B40=0,$B40=""),"",IF(AND($E$3="3rd"),'Class 3rd'!AX39,IF(AND($E$3="4th"),'Class 4th'!AX39,"")))</f>
        <v/>
      </c>
      <c r="DA40" s="99" t="str">
        <f>IF(OR($B40=0,$B40=""),"",IF(AND($E$3="3rd"),'Class 3rd'!AY39,IF(AND($E$3="4th"),'Class 4th'!AY39,"")))</f>
        <v/>
      </c>
      <c r="DB40" s="51" t="str">
        <f t="shared" si="56"/>
        <v/>
      </c>
      <c r="DC40" s="48">
        <f t="shared" si="57"/>
        <v>0</v>
      </c>
      <c r="DD40" s="99" t="str">
        <f>IF(OR($B40=0,$B40=""),"",IF(AND($E$3="3rd"),'Class 3rd'!AZ39,IF(AND($E$3="4th"),'Class 4th'!AZ39,"")))</f>
        <v/>
      </c>
      <c r="DE40" s="99" t="str">
        <f>IF(OR($B40=0,$B40=""),"",IF(AND($E$3="3rd"),'Class 3rd'!BA39,IF(AND($E$3="4th"),'Class 4th'!BA39,"")))</f>
        <v/>
      </c>
      <c r="DF40" s="52" t="str">
        <f t="shared" si="58"/>
        <v/>
      </c>
      <c r="DG40" s="48" t="str">
        <f t="shared" si="59"/>
        <v/>
      </c>
      <c r="DH40" s="83">
        <f t="shared" si="60"/>
        <v>0</v>
      </c>
      <c r="DI40" s="83" t="str">
        <f t="shared" si="61"/>
        <v/>
      </c>
      <c r="DJ40" s="392" t="str">
        <f t="shared" si="62"/>
        <v/>
      </c>
      <c r="DK40" s="86" t="str">
        <f t="shared" si="63"/>
        <v/>
      </c>
      <c r="DL40" s="454" t="str">
        <f>IF(OR($B40=0,$B40=""),"",IF(AND($E$3="3rd"),'Class 3rd'!BB39,IF(AND($E$3="4th"),'Class 4th'!BB39,"")))</f>
        <v/>
      </c>
      <c r="DM40" s="454" t="str">
        <f>IF(OR($B40=0,$B40=""),"",IF(AND($E$3="3rd"),'Class 3rd'!BC39,IF(AND($E$3="4th"),'Class 4th'!BC39,"")))</f>
        <v/>
      </c>
      <c r="DN40" s="454" t="str">
        <f>IF(OR($B40=0,$B40=""),"",IF(AND($E$3="3rd"),'Class 3rd'!BD39,IF(AND($E$3="4th"),'Class 4th'!BD39,"")))</f>
        <v/>
      </c>
      <c r="DO40" s="454" t="str">
        <f>IF(OR($B40=0,$B40=""),"",IF(AND($E$3="3rd"),'Class 3rd'!BE39,IF(AND($E$3="4th"),'Class 4th'!BE39,"")))</f>
        <v/>
      </c>
      <c r="DP40" s="454" t="str">
        <f>IF(OR($B40=0,$B40=""),"",IF(AND($E$3="3rd"),'Class 3rd'!BF39,IF(AND($E$3="4th"),'Class 4th'!BF39,"")))</f>
        <v/>
      </c>
      <c r="DQ40" s="455" t="str">
        <f t="shared" si="64"/>
        <v/>
      </c>
      <c r="DR40" s="100">
        <f t="shared" si="65"/>
        <v>0</v>
      </c>
      <c r="DS40" s="100" t="str">
        <f t="shared" si="66"/>
        <v/>
      </c>
      <c r="DT40" s="100" t="str">
        <f t="shared" si="67"/>
        <v/>
      </c>
      <c r="DU40" s="86" t="str">
        <f t="shared" si="68"/>
        <v/>
      </c>
      <c r="DV40" s="454" t="str">
        <f>IF(OR($B40=0,$B40=""),"",IF(AND($E$3="3rd"),'Class 3rd'!BG39,IF(AND($E$3="4th"),'Class 4th'!BG39,"")))</f>
        <v/>
      </c>
      <c r="DW40" s="454" t="str">
        <f>IF(OR($B40=0,$B40=""),"",IF(AND($E$3="3rd"),'Class 3rd'!BH39,IF(AND($E$3="4th"),'Class 4th'!BH39,"")))</f>
        <v/>
      </c>
      <c r="DX40" s="454" t="str">
        <f>IF(OR($B40=0,$B40=""),"",IF(AND($E$3="3rd"),'Class 3rd'!BI39,IF(AND($E$3="4th"),'Class 4th'!BI39,"")))</f>
        <v/>
      </c>
      <c r="DY40" s="454" t="str">
        <f>IF(OR($B40=0,$B40=""),"",IF(AND($E$3="3rd"),'Class 3rd'!BJ39,IF(AND($E$3="4th"),'Class 4th'!BJ39,"")))</f>
        <v/>
      </c>
      <c r="DZ40" s="454" t="str">
        <f>IF(OR($B40=0,$B40=""),"",IF(AND($E$3="3rd"),'Class 3rd'!BK39,IF(AND($E$3="4th"),'Class 4th'!BK39,"")))</f>
        <v/>
      </c>
      <c r="EA40" s="455" t="str">
        <f t="shared" si="69"/>
        <v/>
      </c>
      <c r="EB40" s="100">
        <f t="shared" si="70"/>
        <v>0</v>
      </c>
      <c r="EC40" s="100" t="str">
        <f t="shared" si="71"/>
        <v/>
      </c>
      <c r="ED40" s="100" t="str">
        <f t="shared" si="72"/>
        <v/>
      </c>
      <c r="EE40" s="86" t="str">
        <f t="shared" si="73"/>
        <v/>
      </c>
      <c r="EF40" s="454" t="str">
        <f>IF(OR($B40=0,$B40=""),"",IF(AND($E$3="3rd"),'Class 3rd'!BL39,IF(AND($E$3="4th"),'Class 4th'!BL39,"")))</f>
        <v/>
      </c>
      <c r="EG40" s="454" t="str">
        <f>IF(OR($B40=0,$B40=""),"",IF(AND($E$3="3rd"),'Class 3rd'!BM39,IF(AND($E$3="4th"),'Class 4th'!BM39,"")))</f>
        <v/>
      </c>
      <c r="EH40" s="454" t="str">
        <f>IF(OR($B40=0,$B40=""),"",IF(AND($E$3="3rd"),'Class 3rd'!BN39,IF(AND($E$3="4th"),'Class 4th'!BN39,"")))</f>
        <v/>
      </c>
      <c r="EI40" s="454" t="str">
        <f>IF(OR($B40=0,$B40=""),"",IF(AND($E$3="3rd"),'Class 3rd'!BO39,IF(AND($E$3="4th"),'Class 4th'!BO39,"")))</f>
        <v/>
      </c>
      <c r="EJ40" s="454" t="str">
        <f>IF(OR($B40=0,$B40=""),"",IF(AND($E$3="3rd"),'Class 3rd'!BP39,IF(AND($E$3="4th"),'Class 4th'!BP39,"")))</f>
        <v/>
      </c>
      <c r="EK40" s="455" t="str">
        <f t="shared" si="74"/>
        <v/>
      </c>
      <c r="EL40" s="100">
        <f t="shared" si="75"/>
        <v>0</v>
      </c>
      <c r="EM40" s="100" t="str">
        <f t="shared" si="76"/>
        <v/>
      </c>
      <c r="EN40" s="100" t="str">
        <f t="shared" si="77"/>
        <v/>
      </c>
      <c r="EO40" s="86" t="str">
        <f t="shared" si="78"/>
        <v/>
      </c>
      <c r="EP40" s="60" t="str">
        <f t="shared" si="79"/>
        <v/>
      </c>
      <c r="EQ40" s="324" t="str">
        <f t="shared" si="80"/>
        <v/>
      </c>
      <c r="ER40" s="63" t="str">
        <f t="shared" si="81"/>
        <v/>
      </c>
      <c r="ES40" s="64" t="str">
        <f t="shared" ref="ES40:ES71" si="83">IFERROR(IF(OR(EQ40="",B40="NSO",EP40=0),"",SUMPRODUCT((EQ40&lt;$EQ$8:$EQ$207)/COUNTIF($EQ$8:$EQ$207,$EQ$8:$EQ$207))),"")</f>
        <v/>
      </c>
      <c r="ET40" s="326" t="str">
        <f>IFERROR(IF(B40="NSO","NSO",IF(OR(D40="",G40="",F40="",B40="",EP40=0),"",IF('Master sheet'!$D$14="Hindi","कक्षोंन्नति","Promoted"))),"")</f>
        <v/>
      </c>
      <c r="EU40" s="39" t="str">
        <f>IF(OR($B40=0,$B40=""),"",IF(AND($E$3="3rd"),'Class 3rd'!BQ39,IF(AND($E$3="4th"),'Class 4th'!BQ39,"")))</f>
        <v/>
      </c>
      <c r="EV40" s="39" t="str">
        <f>IF(OR($B40=0,$B40=""),"",IF(AND($E$3="3rd"),'Class 3rd'!BR39,IF(AND($E$3="4th"),'Class 4th'!BR39,"")))</f>
        <v/>
      </c>
      <c r="EW40" s="203" t="str">
        <f t="shared" ref="EW40:EW71" si="84">IF(OR(B40="",G40="",EP40="",B40="NSO"),"",IF(EP40&gt;85%*(Y40+AQ40+BI40+CA40),"A",IF(EP40&gt;70%*(Y40+AQ40+BI40+CA40),"B",IF(EP40&gt;50%*(Y40+AQ40+BI40+CA40),"C",IF(EP40&gt;30%*(Y40+AQ40+BI40+CA40),"D","E")))))</f>
        <v/>
      </c>
      <c r="EX40" s="40"/>
      <c r="FE40" s="41">
        <f>IF(AND($E$3="3rd"),'Class 3rd'!I39,IF(AND($E$3="4th"),'Class 4th'!I39,""))</f>
        <v>0</v>
      </c>
    </row>
    <row r="41" spans="1:161" ht="18.95" customHeight="1">
      <c r="A41" s="53">
        <v>34</v>
      </c>
      <c r="B41" s="244" t="str">
        <f>IF(OR(FE41=0,FE41=""),"",IF(AND($E$3="3rd"),'Class 3rd'!I40,IF(AND($E$3="4th"),'Class 4th'!I40,"")))</f>
        <v/>
      </c>
      <c r="C41" s="54" t="str">
        <f>IF(OR($B41=0,$B41=""),"",IF(AND($E$3="3rd"),'Class 3rd'!B40,IF(AND($E$3="4th"),'Class 4th'!B40,"")))</f>
        <v/>
      </c>
      <c r="D41" s="54" t="str">
        <f>IF(OR($B41=0,$B41=""),"",IF(AND($E$3="3rd"),'Class 3rd'!C40,IF(AND($E$3="4th"),'Class 4th'!C40,"")))</f>
        <v/>
      </c>
      <c r="E41" s="330" t="str">
        <f>IF(OR($B41=0,$B41=""),"",IF(AND($E$3="3rd"),'Class 3rd'!E40,IF(AND($E$3="4th"),'Class 4th'!E40,"")))</f>
        <v/>
      </c>
      <c r="F41" s="243" t="str">
        <f>IF(OR($B41=0,$B41=""),"",IF(AND($E$3="3rd"),'Class 3rd'!D40,IF(AND($E$3="4th"),'Class 4th'!D40,"")))</f>
        <v/>
      </c>
      <c r="G41" s="335" t="str">
        <f>IF(OR($B41=0,$B41=""),"",IF(AND($E$3="3rd"),'Class 3rd'!F40,IF(AND($E$3="4th"),'Class 4th'!F40,"")))</f>
        <v/>
      </c>
      <c r="H41" s="335" t="str">
        <f>IF(OR($B41=0,$B41=""),"",IF(AND($E$3="3rd"),'Class 3rd'!G40,IF(AND($E$3="4th"),'Class 4th'!G40,"")))</f>
        <v/>
      </c>
      <c r="I41" s="335" t="str">
        <f>IF(OR($B41=0,$B41=""),"",IF(AND($E$3="3rd"),'Class 3rd'!H40,IF(AND($E$3="4th"),'Class 4th'!H40,"")))</f>
        <v/>
      </c>
      <c r="J41" s="217" t="str">
        <f>IF(OR($B41=0,$B41=""),"",IF(AND($E$3="3rd"),'Class 3rd'!J40,IF(AND($E$3="4th"),'Class 4th'!J40,"")))</f>
        <v/>
      </c>
      <c r="K41" s="217" t="str">
        <f>IF(OR($B41=0,$B41=""),"",IF(AND($E$3="3rd"),'Class 3rd'!K40,IF(AND($E$3="4th"),'Class 4th'!K40,"")))</f>
        <v/>
      </c>
      <c r="L41" s="99" t="str">
        <f>IF(OR($B41=0,$B41=""),"",IF(AND($E$3="3rd"),'Class 3rd'!L40,IF(AND($E$3="4th"),'Class 4th'!L40,"")))</f>
        <v/>
      </c>
      <c r="M41" s="99" t="str">
        <f>IF(OR($B41=0,$B41=""),"",IF(AND($E$3="3rd"),'Class 3rd'!M40,IF(AND($E$3="4th"),'Class 4th'!M40,"")))</f>
        <v/>
      </c>
      <c r="N41" s="99" t="str">
        <f>IF(OR($B41=0,$B41=""),"",IF(AND($E$3="3rd"),'Class 3rd'!N40,IF(AND($E$3="4th"),'Class 4th'!N40,"")))</f>
        <v/>
      </c>
      <c r="O41" s="48" t="str">
        <f t="shared" si="2"/>
        <v/>
      </c>
      <c r="P41" s="99" t="str">
        <f>IF(OR($B41=0,$B41=""),"",IF(AND($E$3="3rd"),'Class 3rd'!O40,IF(AND($E$3="4th"),'Class 4th'!O40,"")))</f>
        <v/>
      </c>
      <c r="Q41" s="99" t="str">
        <f>IF(OR($B41=0,$B41=""),"",IF(AND($E$3="3rd"),'Class 3rd'!P40,IF(AND($E$3="4th"),'Class 4th'!P40,"")))</f>
        <v/>
      </c>
      <c r="R41" s="51" t="str">
        <f t="shared" si="3"/>
        <v/>
      </c>
      <c r="S41" s="48">
        <f t="shared" si="4"/>
        <v>0</v>
      </c>
      <c r="T41" s="99" t="str">
        <f>IF(OR($B41=0,$B41=""),"",IF(AND($E$3="3rd"),'Class 3rd'!Q40,IF(AND($E$3="4th"),'Class 4th'!Q40,"")))</f>
        <v/>
      </c>
      <c r="U41" s="99" t="str">
        <f>IF(OR($B41=0,$B41=""),"",IF(AND($E$3="3rd"),'Class 3rd'!R40,IF(AND($E$3="4th"),'Class 4th'!R40,"")))</f>
        <v/>
      </c>
      <c r="V41" s="52" t="str">
        <f t="shared" si="5"/>
        <v/>
      </c>
      <c r="W41" s="48" t="str">
        <f t="shared" si="6"/>
        <v/>
      </c>
      <c r="X41" s="83">
        <f t="shared" si="7"/>
        <v>0</v>
      </c>
      <c r="Y41" s="83" t="str">
        <f t="shared" si="8"/>
        <v/>
      </c>
      <c r="Z41" s="83" t="str">
        <f t="shared" si="9"/>
        <v/>
      </c>
      <c r="AA41" s="83" t="str">
        <f t="shared" si="10"/>
        <v/>
      </c>
      <c r="AB41" s="419" t="str">
        <f t="shared" si="11"/>
        <v/>
      </c>
      <c r="AC41" s="87" t="str">
        <f t="shared" si="12"/>
        <v/>
      </c>
      <c r="AD41" s="99" t="str">
        <f>IF(OR($B41=0,$B41=""),"",IF(AND($E$3="3rd"),'Class 3rd'!S40,IF(AND($E$3="4th"),'Class 4th'!S40,"")))</f>
        <v/>
      </c>
      <c r="AE41" s="99" t="str">
        <f>IF(OR($B41=0,$B41=""),"",IF(AND($E$3="3rd"),'Class 3rd'!T40,IF(AND($E$3="4th"),'Class 4th'!T40,"")))</f>
        <v/>
      </c>
      <c r="AF41" s="99" t="str">
        <f>IF(OR($B41=0,$B41=""),"",IF(AND($E$3="3rd"),'Class 3rd'!U40,IF(AND($E$3="4th"),'Class 4th'!U40,"")))</f>
        <v/>
      </c>
      <c r="AG41" s="48" t="str">
        <f t="shared" si="13"/>
        <v/>
      </c>
      <c r="AH41" s="99" t="str">
        <f>IF(OR($B41=0,$B41=""),"",IF(AND($E$3="3rd"),'Class 3rd'!V40,IF(AND($E$3="4th"),'Class 4th'!V40,"")))</f>
        <v/>
      </c>
      <c r="AI41" s="99" t="str">
        <f>IF(OR($B41=0,$B41=""),"",IF(AND($E$3="3rd"),'Class 3rd'!W40,IF(AND($E$3="4th"),'Class 4th'!W40,"")))</f>
        <v/>
      </c>
      <c r="AJ41" s="51" t="str">
        <f t="shared" si="14"/>
        <v/>
      </c>
      <c r="AK41" s="48">
        <f t="shared" si="15"/>
        <v>0</v>
      </c>
      <c r="AL41" s="99" t="str">
        <f>IF(OR($B41=0,$B41=""),"",IF(AND($E$3="3rd"),'Class 3rd'!X40,IF(AND($E$3="4th"),'Class 4th'!X40,"")))</f>
        <v/>
      </c>
      <c r="AM41" s="99" t="str">
        <f>IF(OR($B41=0,$B41=""),"",IF(AND($E$3="3rd"),'Class 3rd'!Y40,IF(AND($E$3="4th"),'Class 4th'!Y40,"")))</f>
        <v/>
      </c>
      <c r="AN41" s="52" t="str">
        <f t="shared" si="16"/>
        <v/>
      </c>
      <c r="AO41" s="48" t="str">
        <f t="shared" si="17"/>
        <v/>
      </c>
      <c r="AP41" s="83">
        <f t="shared" si="18"/>
        <v>0</v>
      </c>
      <c r="AQ41" s="83" t="str">
        <f t="shared" si="19"/>
        <v/>
      </c>
      <c r="AR41" s="83" t="str">
        <f t="shared" si="20"/>
        <v/>
      </c>
      <c r="AS41" s="83" t="str">
        <f t="shared" si="21"/>
        <v/>
      </c>
      <c r="AT41" s="419" t="str">
        <f t="shared" si="22"/>
        <v/>
      </c>
      <c r="AU41" s="87" t="str">
        <f t="shared" si="23"/>
        <v/>
      </c>
      <c r="AV41" s="99" t="str">
        <f>IF(OR($B41=0,$B41=""),"",IF(AND($E$3="3rd"),'Class 3rd'!Z40,IF(AND($E$3="4th"),'Class 4th'!Z40,"")))</f>
        <v/>
      </c>
      <c r="AW41" s="99" t="str">
        <f>IF(OR($B41=0,$B41=""),"",IF(AND($E$3="3rd"),'Class 3rd'!AA40,IF(AND($E$3="4th"),'Class 4th'!AA40,"")))</f>
        <v/>
      </c>
      <c r="AX41" s="99" t="str">
        <f>IF(OR($B41=0,$B41=""),"",IF(AND($E$3="3rd"),'Class 3rd'!AB40,IF(AND($E$3="4th"),'Class 4th'!AB40,"")))</f>
        <v/>
      </c>
      <c r="AY41" s="48" t="str">
        <f t="shared" si="24"/>
        <v/>
      </c>
      <c r="AZ41" s="99" t="str">
        <f>IF(OR($B41=0,$B41=""),"",IF(AND($E$3="3rd"),'Class 3rd'!AC40,IF(AND($E$3="4th"),'Class 4th'!AC40,"")))</f>
        <v/>
      </c>
      <c r="BA41" s="99" t="str">
        <f>IF(OR($B41=0,$B41=""),"",IF(AND($E$3="3rd"),'Class 3rd'!AD40,IF(AND($E$3="4th"),'Class 4th'!AD40,"")))</f>
        <v/>
      </c>
      <c r="BB41" s="51" t="str">
        <f t="shared" si="25"/>
        <v/>
      </c>
      <c r="BC41" s="48">
        <f t="shared" si="26"/>
        <v>0</v>
      </c>
      <c r="BD41" s="99" t="str">
        <f>IF(OR($B41=0,$B41=""),"",IF(AND($E$3="3rd"),'Class 3rd'!AE40,IF(AND($E$3="4th"),'Class 4th'!AE40,"")))</f>
        <v/>
      </c>
      <c r="BE41" s="99" t="str">
        <f>IF(OR($B41=0,$B41=""),"",IF(AND($E$3="3rd"),'Class 3rd'!AF40,IF(AND($E$3="4th"),'Class 4th'!AF40,"")))</f>
        <v/>
      </c>
      <c r="BF41" s="52" t="str">
        <f t="shared" si="27"/>
        <v/>
      </c>
      <c r="BG41" s="48" t="str">
        <f t="shared" si="28"/>
        <v/>
      </c>
      <c r="BH41" s="83">
        <f t="shared" si="29"/>
        <v>0</v>
      </c>
      <c r="BI41" s="83" t="str">
        <f t="shared" si="30"/>
        <v/>
      </c>
      <c r="BJ41" s="83" t="str">
        <f t="shared" si="31"/>
        <v/>
      </c>
      <c r="BK41" s="83" t="str">
        <f t="shared" si="32"/>
        <v/>
      </c>
      <c r="BL41" s="419" t="str">
        <f t="shared" si="33"/>
        <v/>
      </c>
      <c r="BM41" s="87" t="str">
        <f t="shared" si="34"/>
        <v/>
      </c>
      <c r="BN41" s="99" t="str">
        <f>IF(OR($B41=0,$B41=""),"",IF(AND($E$3="3rd"),'Class 3rd'!AG40,IF(AND($E$3="4th"),'Class 4th'!AG40,"")))</f>
        <v/>
      </c>
      <c r="BO41" s="99" t="str">
        <f>IF(OR($B41=0,$B41=""),"",IF(AND($E$3="3rd"),'Class 3rd'!AH40,IF(AND($E$3="4th"),'Class 4th'!AH40,"")))</f>
        <v/>
      </c>
      <c r="BP41" s="99" t="str">
        <f>IF(OR($B41=0,$B41=""),"",IF(AND($E$3="3rd"),'Class 3rd'!AI40,IF(AND($E$3="4th"),'Class 4th'!AI40,"")))</f>
        <v/>
      </c>
      <c r="BQ41" s="48" t="str">
        <f t="shared" si="35"/>
        <v/>
      </c>
      <c r="BR41" s="99" t="str">
        <f>IF(OR($B41=0,$B41=""),"",IF(AND($E$3="3rd"),'Class 3rd'!AJ40,IF(AND($E$3="4th"),'Class 4th'!AJ40,"")))</f>
        <v/>
      </c>
      <c r="BS41" s="99" t="str">
        <f>IF(OR($B41=0,$B41=""),"",IF(AND($E$3="3rd"),'Class 3rd'!AK40,IF(AND($E$3="4th"),'Class 4th'!AK40,"")))</f>
        <v/>
      </c>
      <c r="BT41" s="51" t="str">
        <f t="shared" si="36"/>
        <v/>
      </c>
      <c r="BU41" s="48">
        <f t="shared" si="37"/>
        <v>0</v>
      </c>
      <c r="BV41" s="99" t="str">
        <f>IF(OR($B41=0,$B41=""),"",IF(AND($E$3="3rd"),'Class 3rd'!AL40,IF(AND($E$3="4th"),'Class 4th'!AL40,"")))</f>
        <v/>
      </c>
      <c r="BW41" s="99" t="str">
        <f>IF(OR($B41=0,$B41=""),"",IF(AND($E$3="3rd"),'Class 3rd'!AM40,IF(AND($E$3="4th"),'Class 4th'!AM40,"")))</f>
        <v/>
      </c>
      <c r="BX41" s="52" t="str">
        <f t="shared" si="38"/>
        <v/>
      </c>
      <c r="BY41" s="48" t="str">
        <f t="shared" si="39"/>
        <v/>
      </c>
      <c r="BZ41" s="83">
        <f t="shared" si="40"/>
        <v>0</v>
      </c>
      <c r="CA41" s="83" t="str">
        <f t="shared" si="41"/>
        <v/>
      </c>
      <c r="CB41" s="83" t="str">
        <f t="shared" si="42"/>
        <v/>
      </c>
      <c r="CC41" s="83" t="str">
        <f t="shared" si="43"/>
        <v/>
      </c>
      <c r="CD41" s="419" t="str">
        <f t="shared" si="44"/>
        <v/>
      </c>
      <c r="CE41" s="87" t="str">
        <f t="shared" si="45"/>
        <v/>
      </c>
      <c r="CF41" s="99" t="str">
        <f>IF(OR($B41=0,$B41=""),"",IF(AND($E$3="3rd"),'Class 3rd'!AN40,IF(AND($E$3="4th"),'Class 4th'!AN40,"")))</f>
        <v/>
      </c>
      <c r="CG41" s="99" t="str">
        <f>IF(OR($B41=0,$B41=""),"",IF(AND($E$3="3rd"),'Class 3rd'!AO40,IF(AND($E$3="4th"),'Class 4th'!AO40,"")))</f>
        <v/>
      </c>
      <c r="CH41" s="99" t="str">
        <f>IF(OR($B41=0,$B41=""),"",IF(AND($E$3="3rd"),'Class 3rd'!AP40,IF(AND($E$3="4th"),'Class 4th'!AP40,"")))</f>
        <v/>
      </c>
      <c r="CI41" s="48" t="str">
        <f t="shared" si="46"/>
        <v/>
      </c>
      <c r="CJ41" s="99" t="str">
        <f>IF(OR($B41=0,$B41=""),"",IF(AND($E$3="3rd"),'Class 3rd'!AQ40,IF(AND($E$3="4th"),'Class 4th'!AQ40,"")))</f>
        <v/>
      </c>
      <c r="CK41" s="99" t="str">
        <f>IF(OR($B41=0,$B41=""),"",IF(AND($E$3="3rd"),'Class 3rd'!AR40,IF(AND($E$3="4th"),'Class 4th'!AR40,"")))</f>
        <v/>
      </c>
      <c r="CL41" s="51" t="str">
        <f t="shared" si="47"/>
        <v/>
      </c>
      <c r="CM41" s="48">
        <f t="shared" si="48"/>
        <v>0</v>
      </c>
      <c r="CN41" s="99" t="str">
        <f>IF(OR($B41=0,$B41=""),"",IF(AND($E$3="3rd"),'Class 3rd'!AS40,IF(AND($E$3="4th"),'Class 4th'!AS40,"")))</f>
        <v/>
      </c>
      <c r="CO41" s="99" t="str">
        <f>IF(OR($B41=0,$B41=""),"",IF(AND($E$3="3rd"),'Class 3rd'!AT40,IF(AND($E$3="4th"),'Class 4th'!AT40,"")))</f>
        <v/>
      </c>
      <c r="CP41" s="52" t="str">
        <f t="shared" si="49"/>
        <v/>
      </c>
      <c r="CQ41" s="48" t="str">
        <f t="shared" si="50"/>
        <v/>
      </c>
      <c r="CR41" s="83">
        <f t="shared" si="51"/>
        <v>0</v>
      </c>
      <c r="CS41" s="83" t="str">
        <f t="shared" si="52"/>
        <v/>
      </c>
      <c r="CT41" s="392" t="str">
        <f t="shared" si="53"/>
        <v/>
      </c>
      <c r="CU41" s="86" t="str">
        <f t="shared" si="54"/>
        <v/>
      </c>
      <c r="CV41" s="99" t="str">
        <f>IF(OR($B41=0,$B41=""),"",IF(AND($E$3="3rd"),'Class 3rd'!AU40,IF(AND($E$3="4th"),'Class 4th'!AU40,"")))</f>
        <v/>
      </c>
      <c r="CW41" s="99" t="str">
        <f>IF(OR($B41=0,$B41=""),"",IF(AND($E$3="3rd"),'Class 3rd'!AV40,IF(AND($E$3="4th"),'Class 4th'!AV40,"")))</f>
        <v/>
      </c>
      <c r="CX41" s="99" t="str">
        <f>IF(OR($B41=0,$B41=""),"",IF(AND($E$3="3rd"),'Class 3rd'!AW40,IF(AND($E$3="4th"),'Class 4th'!AW40,"")))</f>
        <v/>
      </c>
      <c r="CY41" s="48" t="str">
        <f t="shared" si="55"/>
        <v/>
      </c>
      <c r="CZ41" s="99" t="str">
        <f>IF(OR($B41=0,$B41=""),"",IF(AND($E$3="3rd"),'Class 3rd'!AX40,IF(AND($E$3="4th"),'Class 4th'!AX40,"")))</f>
        <v/>
      </c>
      <c r="DA41" s="99" t="str">
        <f>IF(OR($B41=0,$B41=""),"",IF(AND($E$3="3rd"),'Class 3rd'!AY40,IF(AND($E$3="4th"),'Class 4th'!AY40,"")))</f>
        <v/>
      </c>
      <c r="DB41" s="51" t="str">
        <f t="shared" si="56"/>
        <v/>
      </c>
      <c r="DC41" s="48">
        <f t="shared" si="57"/>
        <v>0</v>
      </c>
      <c r="DD41" s="99" t="str">
        <f>IF(OR($B41=0,$B41=""),"",IF(AND($E$3="3rd"),'Class 3rd'!AZ40,IF(AND($E$3="4th"),'Class 4th'!AZ40,"")))</f>
        <v/>
      </c>
      <c r="DE41" s="99" t="str">
        <f>IF(OR($B41=0,$B41=""),"",IF(AND($E$3="3rd"),'Class 3rd'!BA40,IF(AND($E$3="4th"),'Class 4th'!BA40,"")))</f>
        <v/>
      </c>
      <c r="DF41" s="52" t="str">
        <f t="shared" si="58"/>
        <v/>
      </c>
      <c r="DG41" s="48" t="str">
        <f t="shared" si="59"/>
        <v/>
      </c>
      <c r="DH41" s="83">
        <f t="shared" si="60"/>
        <v>0</v>
      </c>
      <c r="DI41" s="83" t="str">
        <f t="shared" si="61"/>
        <v/>
      </c>
      <c r="DJ41" s="392" t="str">
        <f t="shared" si="62"/>
        <v/>
      </c>
      <c r="DK41" s="86" t="str">
        <f t="shared" si="63"/>
        <v/>
      </c>
      <c r="DL41" s="454" t="str">
        <f>IF(OR($B41=0,$B41=""),"",IF(AND($E$3="3rd"),'Class 3rd'!BB40,IF(AND($E$3="4th"),'Class 4th'!BB40,"")))</f>
        <v/>
      </c>
      <c r="DM41" s="454" t="str">
        <f>IF(OR($B41=0,$B41=""),"",IF(AND($E$3="3rd"),'Class 3rd'!BC40,IF(AND($E$3="4th"),'Class 4th'!BC40,"")))</f>
        <v/>
      </c>
      <c r="DN41" s="454" t="str">
        <f>IF(OR($B41=0,$B41=""),"",IF(AND($E$3="3rd"),'Class 3rd'!BD40,IF(AND($E$3="4th"),'Class 4th'!BD40,"")))</f>
        <v/>
      </c>
      <c r="DO41" s="454" t="str">
        <f>IF(OR($B41=0,$B41=""),"",IF(AND($E$3="3rd"),'Class 3rd'!BE40,IF(AND($E$3="4th"),'Class 4th'!BE40,"")))</f>
        <v/>
      </c>
      <c r="DP41" s="454" t="str">
        <f>IF(OR($B41=0,$B41=""),"",IF(AND($E$3="3rd"),'Class 3rd'!BF40,IF(AND($E$3="4th"),'Class 4th'!BF40,"")))</f>
        <v/>
      </c>
      <c r="DQ41" s="455" t="str">
        <f t="shared" si="64"/>
        <v/>
      </c>
      <c r="DR41" s="100">
        <f t="shared" si="65"/>
        <v>0</v>
      </c>
      <c r="DS41" s="100" t="str">
        <f t="shared" si="66"/>
        <v/>
      </c>
      <c r="DT41" s="100" t="str">
        <f t="shared" si="67"/>
        <v/>
      </c>
      <c r="DU41" s="86" t="str">
        <f t="shared" si="68"/>
        <v/>
      </c>
      <c r="DV41" s="454" t="str">
        <f>IF(OR($B41=0,$B41=""),"",IF(AND($E$3="3rd"),'Class 3rd'!BG40,IF(AND($E$3="4th"),'Class 4th'!BG40,"")))</f>
        <v/>
      </c>
      <c r="DW41" s="454" t="str">
        <f>IF(OR($B41=0,$B41=""),"",IF(AND($E$3="3rd"),'Class 3rd'!BH40,IF(AND($E$3="4th"),'Class 4th'!BH40,"")))</f>
        <v/>
      </c>
      <c r="DX41" s="454" t="str">
        <f>IF(OR($B41=0,$B41=""),"",IF(AND($E$3="3rd"),'Class 3rd'!BI40,IF(AND($E$3="4th"),'Class 4th'!BI40,"")))</f>
        <v/>
      </c>
      <c r="DY41" s="454" t="str">
        <f>IF(OR($B41=0,$B41=""),"",IF(AND($E$3="3rd"),'Class 3rd'!BJ40,IF(AND($E$3="4th"),'Class 4th'!BJ40,"")))</f>
        <v/>
      </c>
      <c r="DZ41" s="454" t="str">
        <f>IF(OR($B41=0,$B41=""),"",IF(AND($E$3="3rd"),'Class 3rd'!BK40,IF(AND($E$3="4th"),'Class 4th'!BK40,"")))</f>
        <v/>
      </c>
      <c r="EA41" s="455" t="str">
        <f t="shared" si="69"/>
        <v/>
      </c>
      <c r="EB41" s="100">
        <f t="shared" si="70"/>
        <v>0</v>
      </c>
      <c r="EC41" s="100" t="str">
        <f t="shared" si="71"/>
        <v/>
      </c>
      <c r="ED41" s="100" t="str">
        <f t="shared" si="72"/>
        <v/>
      </c>
      <c r="EE41" s="86" t="str">
        <f t="shared" si="73"/>
        <v/>
      </c>
      <c r="EF41" s="454" t="str">
        <f>IF(OR($B41=0,$B41=""),"",IF(AND($E$3="3rd"),'Class 3rd'!BL40,IF(AND($E$3="4th"),'Class 4th'!BL40,"")))</f>
        <v/>
      </c>
      <c r="EG41" s="454" t="str">
        <f>IF(OR($B41=0,$B41=""),"",IF(AND($E$3="3rd"),'Class 3rd'!BM40,IF(AND($E$3="4th"),'Class 4th'!BM40,"")))</f>
        <v/>
      </c>
      <c r="EH41" s="454" t="str">
        <f>IF(OR($B41=0,$B41=""),"",IF(AND($E$3="3rd"),'Class 3rd'!BN40,IF(AND($E$3="4th"),'Class 4th'!BN40,"")))</f>
        <v/>
      </c>
      <c r="EI41" s="454" t="str">
        <f>IF(OR($B41=0,$B41=""),"",IF(AND($E$3="3rd"),'Class 3rd'!BO40,IF(AND($E$3="4th"),'Class 4th'!BO40,"")))</f>
        <v/>
      </c>
      <c r="EJ41" s="454" t="str">
        <f>IF(OR($B41=0,$B41=""),"",IF(AND($E$3="3rd"),'Class 3rd'!BP40,IF(AND($E$3="4th"),'Class 4th'!BP40,"")))</f>
        <v/>
      </c>
      <c r="EK41" s="455" t="str">
        <f t="shared" si="74"/>
        <v/>
      </c>
      <c r="EL41" s="100">
        <f t="shared" si="75"/>
        <v>0</v>
      </c>
      <c r="EM41" s="100" t="str">
        <f t="shared" si="76"/>
        <v/>
      </c>
      <c r="EN41" s="100" t="str">
        <f t="shared" si="77"/>
        <v/>
      </c>
      <c r="EO41" s="86" t="str">
        <f t="shared" si="78"/>
        <v/>
      </c>
      <c r="EP41" s="60" t="str">
        <f t="shared" si="79"/>
        <v/>
      </c>
      <c r="EQ41" s="324" t="str">
        <f t="shared" si="80"/>
        <v/>
      </c>
      <c r="ER41" s="63" t="str">
        <f t="shared" si="81"/>
        <v/>
      </c>
      <c r="ES41" s="64" t="str">
        <f t="shared" si="83"/>
        <v/>
      </c>
      <c r="ET41" s="326" t="str">
        <f>IFERROR(IF(B41="NSO","NSO",IF(OR(D41="",G41="",F41="",B41="",EP41=0),"",IF('Master sheet'!$D$14="Hindi","कक्षोंन्नति","Promoted"))),"")</f>
        <v/>
      </c>
      <c r="EU41" s="39" t="str">
        <f>IF(OR($B41=0,$B41=""),"",IF(AND($E$3="3rd"),'Class 3rd'!BQ40,IF(AND($E$3="4th"),'Class 4th'!BQ40,"")))</f>
        <v/>
      </c>
      <c r="EV41" s="39" t="str">
        <f>IF(OR($B41=0,$B41=""),"",IF(AND($E$3="3rd"),'Class 3rd'!BR40,IF(AND($E$3="4th"),'Class 4th'!BR40,"")))</f>
        <v/>
      </c>
      <c r="EW41" s="203" t="str">
        <f t="shared" si="84"/>
        <v/>
      </c>
      <c r="EX41" s="40"/>
      <c r="FE41" s="41">
        <f>IF(AND($E$3="3rd"),'Class 3rd'!I40,IF(AND($E$3="4th"),'Class 4th'!I40,""))</f>
        <v>0</v>
      </c>
    </row>
    <row r="42" spans="1:161" ht="18.95" customHeight="1">
      <c r="A42" s="53">
        <v>35</v>
      </c>
      <c r="B42" s="244" t="str">
        <f>IF(OR(FE42=0,FE42=""),"",IF(AND($E$3="3rd"),'Class 3rd'!I41,IF(AND($E$3="4th"),'Class 4th'!I41,"")))</f>
        <v/>
      </c>
      <c r="C42" s="54" t="str">
        <f>IF(OR($B42=0,$B42=""),"",IF(AND($E$3="3rd"),'Class 3rd'!B41,IF(AND($E$3="4th"),'Class 4th'!B41,"")))</f>
        <v/>
      </c>
      <c r="D42" s="54" t="str">
        <f>IF(OR($B42=0,$B42=""),"",IF(AND($E$3="3rd"),'Class 3rd'!C41,IF(AND($E$3="4th"),'Class 4th'!C41,"")))</f>
        <v/>
      </c>
      <c r="E42" s="330" t="str">
        <f>IF(OR($B42=0,$B42=""),"",IF(AND($E$3="3rd"),'Class 3rd'!E41,IF(AND($E$3="4th"),'Class 4th'!E41,"")))</f>
        <v/>
      </c>
      <c r="F42" s="243" t="str">
        <f>IF(OR($B42=0,$B42=""),"",IF(AND($E$3="3rd"),'Class 3rd'!D41,IF(AND($E$3="4th"),'Class 4th'!D41,"")))</f>
        <v/>
      </c>
      <c r="G42" s="335" t="str">
        <f>IF(OR($B42=0,$B42=""),"",IF(AND($E$3="3rd"),'Class 3rd'!F41,IF(AND($E$3="4th"),'Class 4th'!F41,"")))</f>
        <v/>
      </c>
      <c r="H42" s="335" t="str">
        <f>IF(OR($B42=0,$B42=""),"",IF(AND($E$3="3rd"),'Class 3rd'!G41,IF(AND($E$3="4th"),'Class 4th'!G41,"")))</f>
        <v/>
      </c>
      <c r="I42" s="335" t="str">
        <f>IF(OR($B42=0,$B42=""),"",IF(AND($E$3="3rd"),'Class 3rd'!H41,IF(AND($E$3="4th"),'Class 4th'!H41,"")))</f>
        <v/>
      </c>
      <c r="J42" s="217" t="str">
        <f>IF(OR($B42=0,$B42=""),"",IF(AND($E$3="3rd"),'Class 3rd'!J41,IF(AND($E$3="4th"),'Class 4th'!J41,"")))</f>
        <v/>
      </c>
      <c r="K42" s="217" t="str">
        <f>IF(OR($B42=0,$B42=""),"",IF(AND($E$3="3rd"),'Class 3rd'!K41,IF(AND($E$3="4th"),'Class 4th'!K41,"")))</f>
        <v/>
      </c>
      <c r="L42" s="99" t="str">
        <f>IF(OR($B42=0,$B42=""),"",IF(AND($E$3="3rd"),'Class 3rd'!L41,IF(AND($E$3="4th"),'Class 4th'!L41,"")))</f>
        <v/>
      </c>
      <c r="M42" s="99" t="str">
        <f>IF(OR($B42=0,$B42=""),"",IF(AND($E$3="3rd"),'Class 3rd'!M41,IF(AND($E$3="4th"),'Class 4th'!M41,"")))</f>
        <v/>
      </c>
      <c r="N42" s="99" t="str">
        <f>IF(OR($B42=0,$B42=""),"",IF(AND($E$3="3rd"),'Class 3rd'!N41,IF(AND($E$3="4th"),'Class 4th'!N41,"")))</f>
        <v/>
      </c>
      <c r="O42" s="48" t="str">
        <f t="shared" si="2"/>
        <v/>
      </c>
      <c r="P42" s="99" t="str">
        <f>IF(OR($B42=0,$B42=""),"",IF(AND($E$3="3rd"),'Class 3rd'!O41,IF(AND($E$3="4th"),'Class 4th'!O41,"")))</f>
        <v/>
      </c>
      <c r="Q42" s="99" t="str">
        <f>IF(OR($B42=0,$B42=""),"",IF(AND($E$3="3rd"),'Class 3rd'!P41,IF(AND($E$3="4th"),'Class 4th'!P41,"")))</f>
        <v/>
      </c>
      <c r="R42" s="51" t="str">
        <f t="shared" si="3"/>
        <v/>
      </c>
      <c r="S42" s="48">
        <f t="shared" si="4"/>
        <v>0</v>
      </c>
      <c r="T42" s="99" t="str">
        <f>IF(OR($B42=0,$B42=""),"",IF(AND($E$3="3rd"),'Class 3rd'!Q41,IF(AND($E$3="4th"),'Class 4th'!Q41,"")))</f>
        <v/>
      </c>
      <c r="U42" s="99" t="str">
        <f>IF(OR($B42=0,$B42=""),"",IF(AND($E$3="3rd"),'Class 3rd'!R41,IF(AND($E$3="4th"),'Class 4th'!R41,"")))</f>
        <v/>
      </c>
      <c r="V42" s="52" t="str">
        <f t="shared" si="5"/>
        <v/>
      </c>
      <c r="W42" s="48" t="str">
        <f t="shared" si="6"/>
        <v/>
      </c>
      <c r="X42" s="83">
        <f t="shared" si="7"/>
        <v>0</v>
      </c>
      <c r="Y42" s="83" t="str">
        <f t="shared" si="8"/>
        <v/>
      </c>
      <c r="Z42" s="83" t="str">
        <f t="shared" si="9"/>
        <v/>
      </c>
      <c r="AA42" s="83" t="str">
        <f t="shared" si="10"/>
        <v/>
      </c>
      <c r="AB42" s="419" t="str">
        <f t="shared" si="11"/>
        <v/>
      </c>
      <c r="AC42" s="87" t="str">
        <f t="shared" si="12"/>
        <v/>
      </c>
      <c r="AD42" s="99" t="str">
        <f>IF(OR($B42=0,$B42=""),"",IF(AND($E$3="3rd"),'Class 3rd'!S41,IF(AND($E$3="4th"),'Class 4th'!S41,"")))</f>
        <v/>
      </c>
      <c r="AE42" s="99" t="str">
        <f>IF(OR($B42=0,$B42=""),"",IF(AND($E$3="3rd"),'Class 3rd'!T41,IF(AND($E$3="4th"),'Class 4th'!T41,"")))</f>
        <v/>
      </c>
      <c r="AF42" s="99" t="str">
        <f>IF(OR($B42=0,$B42=""),"",IF(AND($E$3="3rd"),'Class 3rd'!U41,IF(AND($E$3="4th"),'Class 4th'!U41,"")))</f>
        <v/>
      </c>
      <c r="AG42" s="48" t="str">
        <f t="shared" si="13"/>
        <v/>
      </c>
      <c r="AH42" s="99" t="str">
        <f>IF(OR($B42=0,$B42=""),"",IF(AND($E$3="3rd"),'Class 3rd'!V41,IF(AND($E$3="4th"),'Class 4th'!V41,"")))</f>
        <v/>
      </c>
      <c r="AI42" s="99" t="str">
        <f>IF(OR($B42=0,$B42=""),"",IF(AND($E$3="3rd"),'Class 3rd'!W41,IF(AND($E$3="4th"),'Class 4th'!W41,"")))</f>
        <v/>
      </c>
      <c r="AJ42" s="51" t="str">
        <f t="shared" si="14"/>
        <v/>
      </c>
      <c r="AK42" s="48">
        <f t="shared" si="15"/>
        <v>0</v>
      </c>
      <c r="AL42" s="99" t="str">
        <f>IF(OR($B42=0,$B42=""),"",IF(AND($E$3="3rd"),'Class 3rd'!X41,IF(AND($E$3="4th"),'Class 4th'!X41,"")))</f>
        <v/>
      </c>
      <c r="AM42" s="99" t="str">
        <f>IF(OR($B42=0,$B42=""),"",IF(AND($E$3="3rd"),'Class 3rd'!Y41,IF(AND($E$3="4th"),'Class 4th'!Y41,"")))</f>
        <v/>
      </c>
      <c r="AN42" s="52" t="str">
        <f t="shared" si="16"/>
        <v/>
      </c>
      <c r="AO42" s="48" t="str">
        <f t="shared" si="17"/>
        <v/>
      </c>
      <c r="AP42" s="83">
        <f t="shared" si="18"/>
        <v>0</v>
      </c>
      <c r="AQ42" s="83" t="str">
        <f t="shared" si="19"/>
        <v/>
      </c>
      <c r="AR42" s="83" t="str">
        <f t="shared" si="20"/>
        <v/>
      </c>
      <c r="AS42" s="83" t="str">
        <f t="shared" si="21"/>
        <v/>
      </c>
      <c r="AT42" s="419" t="str">
        <f t="shared" si="22"/>
        <v/>
      </c>
      <c r="AU42" s="87" t="str">
        <f t="shared" si="23"/>
        <v/>
      </c>
      <c r="AV42" s="99" t="str">
        <f>IF(OR($B42=0,$B42=""),"",IF(AND($E$3="3rd"),'Class 3rd'!Z41,IF(AND($E$3="4th"),'Class 4th'!Z41,"")))</f>
        <v/>
      </c>
      <c r="AW42" s="99" t="str">
        <f>IF(OR($B42=0,$B42=""),"",IF(AND($E$3="3rd"),'Class 3rd'!AA41,IF(AND($E$3="4th"),'Class 4th'!AA41,"")))</f>
        <v/>
      </c>
      <c r="AX42" s="99" t="str">
        <f>IF(OR($B42=0,$B42=""),"",IF(AND($E$3="3rd"),'Class 3rd'!AB41,IF(AND($E$3="4th"),'Class 4th'!AB41,"")))</f>
        <v/>
      </c>
      <c r="AY42" s="48" t="str">
        <f t="shared" si="24"/>
        <v/>
      </c>
      <c r="AZ42" s="99" t="str">
        <f>IF(OR($B42=0,$B42=""),"",IF(AND($E$3="3rd"),'Class 3rd'!AC41,IF(AND($E$3="4th"),'Class 4th'!AC41,"")))</f>
        <v/>
      </c>
      <c r="BA42" s="99" t="str">
        <f>IF(OR($B42=0,$B42=""),"",IF(AND($E$3="3rd"),'Class 3rd'!AD41,IF(AND($E$3="4th"),'Class 4th'!AD41,"")))</f>
        <v/>
      </c>
      <c r="BB42" s="51" t="str">
        <f t="shared" si="25"/>
        <v/>
      </c>
      <c r="BC42" s="48">
        <f t="shared" si="26"/>
        <v>0</v>
      </c>
      <c r="BD42" s="99" t="str">
        <f>IF(OR($B42=0,$B42=""),"",IF(AND($E$3="3rd"),'Class 3rd'!AE41,IF(AND($E$3="4th"),'Class 4th'!AE41,"")))</f>
        <v/>
      </c>
      <c r="BE42" s="99" t="str">
        <f>IF(OR($B42=0,$B42=""),"",IF(AND($E$3="3rd"),'Class 3rd'!AF41,IF(AND($E$3="4th"),'Class 4th'!AF41,"")))</f>
        <v/>
      </c>
      <c r="BF42" s="52" t="str">
        <f t="shared" si="27"/>
        <v/>
      </c>
      <c r="BG42" s="48" t="str">
        <f t="shared" si="28"/>
        <v/>
      </c>
      <c r="BH42" s="83">
        <f t="shared" si="29"/>
        <v>0</v>
      </c>
      <c r="BI42" s="83" t="str">
        <f t="shared" si="30"/>
        <v/>
      </c>
      <c r="BJ42" s="83" t="str">
        <f t="shared" si="31"/>
        <v/>
      </c>
      <c r="BK42" s="83" t="str">
        <f t="shared" si="32"/>
        <v/>
      </c>
      <c r="BL42" s="419" t="str">
        <f t="shared" si="33"/>
        <v/>
      </c>
      <c r="BM42" s="87" t="str">
        <f t="shared" si="34"/>
        <v/>
      </c>
      <c r="BN42" s="99" t="str">
        <f>IF(OR($B42=0,$B42=""),"",IF(AND($E$3="3rd"),'Class 3rd'!AG41,IF(AND($E$3="4th"),'Class 4th'!AG41,"")))</f>
        <v/>
      </c>
      <c r="BO42" s="99" t="str">
        <f>IF(OR($B42=0,$B42=""),"",IF(AND($E$3="3rd"),'Class 3rd'!AH41,IF(AND($E$3="4th"),'Class 4th'!AH41,"")))</f>
        <v/>
      </c>
      <c r="BP42" s="99" t="str">
        <f>IF(OR($B42=0,$B42=""),"",IF(AND($E$3="3rd"),'Class 3rd'!AI41,IF(AND($E$3="4th"),'Class 4th'!AI41,"")))</f>
        <v/>
      </c>
      <c r="BQ42" s="48" t="str">
        <f t="shared" si="35"/>
        <v/>
      </c>
      <c r="BR42" s="99" t="str">
        <f>IF(OR($B42=0,$B42=""),"",IF(AND($E$3="3rd"),'Class 3rd'!AJ41,IF(AND($E$3="4th"),'Class 4th'!AJ41,"")))</f>
        <v/>
      </c>
      <c r="BS42" s="99" t="str">
        <f>IF(OR($B42=0,$B42=""),"",IF(AND($E$3="3rd"),'Class 3rd'!AK41,IF(AND($E$3="4th"),'Class 4th'!AK41,"")))</f>
        <v/>
      </c>
      <c r="BT42" s="51" t="str">
        <f t="shared" si="36"/>
        <v/>
      </c>
      <c r="BU42" s="48">
        <f t="shared" si="37"/>
        <v>0</v>
      </c>
      <c r="BV42" s="99" t="str">
        <f>IF(OR($B42=0,$B42=""),"",IF(AND($E$3="3rd"),'Class 3rd'!AL41,IF(AND($E$3="4th"),'Class 4th'!AL41,"")))</f>
        <v/>
      </c>
      <c r="BW42" s="99" t="str">
        <f>IF(OR($B42=0,$B42=""),"",IF(AND($E$3="3rd"),'Class 3rd'!AM41,IF(AND($E$3="4th"),'Class 4th'!AM41,"")))</f>
        <v/>
      </c>
      <c r="BX42" s="52" t="str">
        <f t="shared" si="38"/>
        <v/>
      </c>
      <c r="BY42" s="48" t="str">
        <f t="shared" si="39"/>
        <v/>
      </c>
      <c r="BZ42" s="83">
        <f t="shared" si="40"/>
        <v>0</v>
      </c>
      <c r="CA42" s="83" t="str">
        <f t="shared" si="41"/>
        <v/>
      </c>
      <c r="CB42" s="83" t="str">
        <f t="shared" si="42"/>
        <v/>
      </c>
      <c r="CC42" s="83" t="str">
        <f t="shared" si="43"/>
        <v/>
      </c>
      <c r="CD42" s="419" t="str">
        <f t="shared" si="44"/>
        <v/>
      </c>
      <c r="CE42" s="87" t="str">
        <f t="shared" si="45"/>
        <v/>
      </c>
      <c r="CF42" s="99" t="str">
        <f>IF(OR($B42=0,$B42=""),"",IF(AND($E$3="3rd"),'Class 3rd'!AN41,IF(AND($E$3="4th"),'Class 4th'!AN41,"")))</f>
        <v/>
      </c>
      <c r="CG42" s="99" t="str">
        <f>IF(OR($B42=0,$B42=""),"",IF(AND($E$3="3rd"),'Class 3rd'!AO41,IF(AND($E$3="4th"),'Class 4th'!AO41,"")))</f>
        <v/>
      </c>
      <c r="CH42" s="99" t="str">
        <f>IF(OR($B42=0,$B42=""),"",IF(AND($E$3="3rd"),'Class 3rd'!AP41,IF(AND($E$3="4th"),'Class 4th'!AP41,"")))</f>
        <v/>
      </c>
      <c r="CI42" s="48" t="str">
        <f t="shared" si="46"/>
        <v/>
      </c>
      <c r="CJ42" s="99" t="str">
        <f>IF(OR($B42=0,$B42=""),"",IF(AND($E$3="3rd"),'Class 3rd'!AQ41,IF(AND($E$3="4th"),'Class 4th'!AQ41,"")))</f>
        <v/>
      </c>
      <c r="CK42" s="99" t="str">
        <f>IF(OR($B42=0,$B42=""),"",IF(AND($E$3="3rd"),'Class 3rd'!AR41,IF(AND($E$3="4th"),'Class 4th'!AR41,"")))</f>
        <v/>
      </c>
      <c r="CL42" s="51" t="str">
        <f t="shared" si="47"/>
        <v/>
      </c>
      <c r="CM42" s="48">
        <f t="shared" si="48"/>
        <v>0</v>
      </c>
      <c r="CN42" s="99" t="str">
        <f>IF(OR($B42=0,$B42=""),"",IF(AND($E$3="3rd"),'Class 3rd'!AS41,IF(AND($E$3="4th"),'Class 4th'!AS41,"")))</f>
        <v/>
      </c>
      <c r="CO42" s="99" t="str">
        <f>IF(OR($B42=0,$B42=""),"",IF(AND($E$3="3rd"),'Class 3rd'!AT41,IF(AND($E$3="4th"),'Class 4th'!AT41,"")))</f>
        <v/>
      </c>
      <c r="CP42" s="52" t="str">
        <f t="shared" si="49"/>
        <v/>
      </c>
      <c r="CQ42" s="48" t="str">
        <f t="shared" si="50"/>
        <v/>
      </c>
      <c r="CR42" s="83">
        <f t="shared" si="51"/>
        <v>0</v>
      </c>
      <c r="CS42" s="83" t="str">
        <f t="shared" si="52"/>
        <v/>
      </c>
      <c r="CT42" s="392" t="str">
        <f t="shared" si="53"/>
        <v/>
      </c>
      <c r="CU42" s="86" t="str">
        <f t="shared" si="54"/>
        <v/>
      </c>
      <c r="CV42" s="99" t="str">
        <f>IF(OR($B42=0,$B42=""),"",IF(AND($E$3="3rd"),'Class 3rd'!AU41,IF(AND($E$3="4th"),'Class 4th'!AU41,"")))</f>
        <v/>
      </c>
      <c r="CW42" s="99" t="str">
        <f>IF(OR($B42=0,$B42=""),"",IF(AND($E$3="3rd"),'Class 3rd'!AV41,IF(AND($E$3="4th"),'Class 4th'!AV41,"")))</f>
        <v/>
      </c>
      <c r="CX42" s="99" t="str">
        <f>IF(OR($B42=0,$B42=""),"",IF(AND($E$3="3rd"),'Class 3rd'!AW41,IF(AND($E$3="4th"),'Class 4th'!AW41,"")))</f>
        <v/>
      </c>
      <c r="CY42" s="48" t="str">
        <f t="shared" si="55"/>
        <v/>
      </c>
      <c r="CZ42" s="99" t="str">
        <f>IF(OR($B42=0,$B42=""),"",IF(AND($E$3="3rd"),'Class 3rd'!AX41,IF(AND($E$3="4th"),'Class 4th'!AX41,"")))</f>
        <v/>
      </c>
      <c r="DA42" s="99" t="str">
        <f>IF(OR($B42=0,$B42=""),"",IF(AND($E$3="3rd"),'Class 3rd'!AY41,IF(AND($E$3="4th"),'Class 4th'!AY41,"")))</f>
        <v/>
      </c>
      <c r="DB42" s="51" t="str">
        <f t="shared" si="56"/>
        <v/>
      </c>
      <c r="DC42" s="48">
        <f t="shared" si="57"/>
        <v>0</v>
      </c>
      <c r="DD42" s="99" t="str">
        <f>IF(OR($B42=0,$B42=""),"",IF(AND($E$3="3rd"),'Class 3rd'!AZ41,IF(AND($E$3="4th"),'Class 4th'!AZ41,"")))</f>
        <v/>
      </c>
      <c r="DE42" s="99" t="str">
        <f>IF(OR($B42=0,$B42=""),"",IF(AND($E$3="3rd"),'Class 3rd'!BA41,IF(AND($E$3="4th"),'Class 4th'!BA41,"")))</f>
        <v/>
      </c>
      <c r="DF42" s="52" t="str">
        <f t="shared" si="58"/>
        <v/>
      </c>
      <c r="DG42" s="48" t="str">
        <f t="shared" si="59"/>
        <v/>
      </c>
      <c r="DH42" s="83">
        <f t="shared" si="60"/>
        <v>0</v>
      </c>
      <c r="DI42" s="83" t="str">
        <f t="shared" si="61"/>
        <v/>
      </c>
      <c r="DJ42" s="392" t="str">
        <f t="shared" si="62"/>
        <v/>
      </c>
      <c r="DK42" s="86" t="str">
        <f t="shared" si="63"/>
        <v/>
      </c>
      <c r="DL42" s="454" t="str">
        <f>IF(OR($B42=0,$B42=""),"",IF(AND($E$3="3rd"),'Class 3rd'!BB41,IF(AND($E$3="4th"),'Class 4th'!BB41,"")))</f>
        <v/>
      </c>
      <c r="DM42" s="454" t="str">
        <f>IF(OR($B42=0,$B42=""),"",IF(AND($E$3="3rd"),'Class 3rd'!BC41,IF(AND($E$3="4th"),'Class 4th'!BC41,"")))</f>
        <v/>
      </c>
      <c r="DN42" s="454" t="str">
        <f>IF(OR($B42=0,$B42=""),"",IF(AND($E$3="3rd"),'Class 3rd'!BD41,IF(AND($E$3="4th"),'Class 4th'!BD41,"")))</f>
        <v/>
      </c>
      <c r="DO42" s="454" t="str">
        <f>IF(OR($B42=0,$B42=""),"",IF(AND($E$3="3rd"),'Class 3rd'!BE41,IF(AND($E$3="4th"),'Class 4th'!BE41,"")))</f>
        <v/>
      </c>
      <c r="DP42" s="454" t="str">
        <f>IF(OR($B42=0,$B42=""),"",IF(AND($E$3="3rd"),'Class 3rd'!BF41,IF(AND($E$3="4th"),'Class 4th'!BF41,"")))</f>
        <v/>
      </c>
      <c r="DQ42" s="455" t="str">
        <f t="shared" si="64"/>
        <v/>
      </c>
      <c r="DR42" s="100">
        <f t="shared" si="65"/>
        <v>0</v>
      </c>
      <c r="DS42" s="100" t="str">
        <f t="shared" si="66"/>
        <v/>
      </c>
      <c r="DT42" s="100" t="str">
        <f t="shared" si="67"/>
        <v/>
      </c>
      <c r="DU42" s="86" t="str">
        <f t="shared" si="68"/>
        <v/>
      </c>
      <c r="DV42" s="454" t="str">
        <f>IF(OR($B42=0,$B42=""),"",IF(AND($E$3="3rd"),'Class 3rd'!BG41,IF(AND($E$3="4th"),'Class 4th'!BG41,"")))</f>
        <v/>
      </c>
      <c r="DW42" s="454" t="str">
        <f>IF(OR($B42=0,$B42=""),"",IF(AND($E$3="3rd"),'Class 3rd'!BH41,IF(AND($E$3="4th"),'Class 4th'!BH41,"")))</f>
        <v/>
      </c>
      <c r="DX42" s="454" t="str">
        <f>IF(OR($B42=0,$B42=""),"",IF(AND($E$3="3rd"),'Class 3rd'!BI41,IF(AND($E$3="4th"),'Class 4th'!BI41,"")))</f>
        <v/>
      </c>
      <c r="DY42" s="454" t="str">
        <f>IF(OR($B42=0,$B42=""),"",IF(AND($E$3="3rd"),'Class 3rd'!BJ41,IF(AND($E$3="4th"),'Class 4th'!BJ41,"")))</f>
        <v/>
      </c>
      <c r="DZ42" s="454" t="str">
        <f>IF(OR($B42=0,$B42=""),"",IF(AND($E$3="3rd"),'Class 3rd'!BK41,IF(AND($E$3="4th"),'Class 4th'!BK41,"")))</f>
        <v/>
      </c>
      <c r="EA42" s="455" t="str">
        <f t="shared" si="69"/>
        <v/>
      </c>
      <c r="EB42" s="100">
        <f t="shared" si="70"/>
        <v>0</v>
      </c>
      <c r="EC42" s="100" t="str">
        <f t="shared" si="71"/>
        <v/>
      </c>
      <c r="ED42" s="100" t="str">
        <f t="shared" si="72"/>
        <v/>
      </c>
      <c r="EE42" s="86" t="str">
        <f t="shared" si="73"/>
        <v/>
      </c>
      <c r="EF42" s="454" t="str">
        <f>IF(OR($B42=0,$B42=""),"",IF(AND($E$3="3rd"),'Class 3rd'!BL41,IF(AND($E$3="4th"),'Class 4th'!BL41,"")))</f>
        <v/>
      </c>
      <c r="EG42" s="454" t="str">
        <f>IF(OR($B42=0,$B42=""),"",IF(AND($E$3="3rd"),'Class 3rd'!BM41,IF(AND($E$3="4th"),'Class 4th'!BM41,"")))</f>
        <v/>
      </c>
      <c r="EH42" s="454" t="str">
        <f>IF(OR($B42=0,$B42=""),"",IF(AND($E$3="3rd"),'Class 3rd'!BN41,IF(AND($E$3="4th"),'Class 4th'!BN41,"")))</f>
        <v/>
      </c>
      <c r="EI42" s="454" t="str">
        <f>IF(OR($B42=0,$B42=""),"",IF(AND($E$3="3rd"),'Class 3rd'!BO41,IF(AND($E$3="4th"),'Class 4th'!BO41,"")))</f>
        <v/>
      </c>
      <c r="EJ42" s="454" t="str">
        <f>IF(OR($B42=0,$B42=""),"",IF(AND($E$3="3rd"),'Class 3rd'!BP41,IF(AND($E$3="4th"),'Class 4th'!BP41,"")))</f>
        <v/>
      </c>
      <c r="EK42" s="455" t="str">
        <f t="shared" si="74"/>
        <v/>
      </c>
      <c r="EL42" s="100">
        <f t="shared" si="75"/>
        <v>0</v>
      </c>
      <c r="EM42" s="100" t="str">
        <f t="shared" si="76"/>
        <v/>
      </c>
      <c r="EN42" s="100" t="str">
        <f t="shared" si="77"/>
        <v/>
      </c>
      <c r="EO42" s="86" t="str">
        <f t="shared" si="78"/>
        <v/>
      </c>
      <c r="EP42" s="60" t="str">
        <f t="shared" si="79"/>
        <v/>
      </c>
      <c r="EQ42" s="324" t="str">
        <f t="shared" si="80"/>
        <v/>
      </c>
      <c r="ER42" s="63" t="str">
        <f t="shared" si="81"/>
        <v/>
      </c>
      <c r="ES42" s="64" t="str">
        <f t="shared" si="83"/>
        <v/>
      </c>
      <c r="ET42" s="326" t="str">
        <f>IFERROR(IF(B42="NSO","NSO",IF(OR(D42="",G42="",F42="",B42="",EP42=0),"",IF('Master sheet'!$D$14="Hindi","कक्षोंन्नति","Promoted"))),"")</f>
        <v/>
      </c>
      <c r="EU42" s="39" t="str">
        <f>IF(OR($B42=0,$B42=""),"",IF(AND($E$3="3rd"),'Class 3rd'!BQ41,IF(AND($E$3="4th"),'Class 4th'!BQ41,"")))</f>
        <v/>
      </c>
      <c r="EV42" s="39" t="str">
        <f>IF(OR($B42=0,$B42=""),"",IF(AND($E$3="3rd"),'Class 3rd'!BR41,IF(AND($E$3="4th"),'Class 4th'!BR41,"")))</f>
        <v/>
      </c>
      <c r="EW42" s="203" t="str">
        <f t="shared" si="84"/>
        <v/>
      </c>
      <c r="EX42" s="40"/>
      <c r="FE42" s="41">
        <f>IF(AND($E$3="3rd"),'Class 3rd'!I41,IF(AND($E$3="4th"),'Class 4th'!I41,""))</f>
        <v>0</v>
      </c>
    </row>
    <row r="43" spans="1:161" ht="18.95" customHeight="1">
      <c r="A43" s="53">
        <v>36</v>
      </c>
      <c r="B43" s="244" t="str">
        <f>IF(OR(FE43=0,FE43=""),"",IF(AND($E$3="3rd"),'Class 3rd'!I42,IF(AND($E$3="4th"),'Class 4th'!I42,"")))</f>
        <v/>
      </c>
      <c r="C43" s="54" t="str">
        <f>IF(OR($B43=0,$B43=""),"",IF(AND($E$3="3rd"),'Class 3rd'!B42,IF(AND($E$3="4th"),'Class 4th'!B42,"")))</f>
        <v/>
      </c>
      <c r="D43" s="54" t="str">
        <f>IF(OR($B43=0,$B43=""),"",IF(AND($E$3="3rd"),'Class 3rd'!C42,IF(AND($E$3="4th"),'Class 4th'!C42,"")))</f>
        <v/>
      </c>
      <c r="E43" s="330" t="str">
        <f>IF(OR($B43=0,$B43=""),"",IF(AND($E$3="3rd"),'Class 3rd'!E42,IF(AND($E$3="4th"),'Class 4th'!E42,"")))</f>
        <v/>
      </c>
      <c r="F43" s="243" t="str">
        <f>IF(OR($B43=0,$B43=""),"",IF(AND($E$3="3rd"),'Class 3rd'!D42,IF(AND($E$3="4th"),'Class 4th'!D42,"")))</f>
        <v/>
      </c>
      <c r="G43" s="335" t="str">
        <f>IF(OR($B43=0,$B43=""),"",IF(AND($E$3="3rd"),'Class 3rd'!F42,IF(AND($E$3="4th"),'Class 4th'!F42,"")))</f>
        <v/>
      </c>
      <c r="H43" s="335" t="str">
        <f>IF(OR($B43=0,$B43=""),"",IF(AND($E$3="3rd"),'Class 3rd'!G42,IF(AND($E$3="4th"),'Class 4th'!G42,"")))</f>
        <v/>
      </c>
      <c r="I43" s="335" t="str">
        <f>IF(OR($B43=0,$B43=""),"",IF(AND($E$3="3rd"),'Class 3rd'!H42,IF(AND($E$3="4th"),'Class 4th'!H42,"")))</f>
        <v/>
      </c>
      <c r="J43" s="217" t="str">
        <f>IF(OR($B43=0,$B43=""),"",IF(AND($E$3="3rd"),'Class 3rd'!J42,IF(AND($E$3="4th"),'Class 4th'!J42,"")))</f>
        <v/>
      </c>
      <c r="K43" s="217" t="str">
        <f>IF(OR($B43=0,$B43=""),"",IF(AND($E$3="3rd"),'Class 3rd'!K42,IF(AND($E$3="4th"),'Class 4th'!K42,"")))</f>
        <v/>
      </c>
      <c r="L43" s="99" t="str">
        <f>IF(OR($B43=0,$B43=""),"",IF(AND($E$3="3rd"),'Class 3rd'!L42,IF(AND($E$3="4th"),'Class 4th'!L42,"")))</f>
        <v/>
      </c>
      <c r="M43" s="99" t="str">
        <f>IF(OR($B43=0,$B43=""),"",IF(AND($E$3="3rd"),'Class 3rd'!M42,IF(AND($E$3="4th"),'Class 4th'!M42,"")))</f>
        <v/>
      </c>
      <c r="N43" s="99" t="str">
        <f>IF(OR($B43=0,$B43=""),"",IF(AND($E$3="3rd"),'Class 3rd'!N42,IF(AND($E$3="4th"),'Class 4th'!N42,"")))</f>
        <v/>
      </c>
      <c r="O43" s="48" t="str">
        <f t="shared" si="2"/>
        <v/>
      </c>
      <c r="P43" s="99" t="str">
        <f>IF(OR($B43=0,$B43=""),"",IF(AND($E$3="3rd"),'Class 3rd'!O42,IF(AND($E$3="4th"),'Class 4th'!O42,"")))</f>
        <v/>
      </c>
      <c r="Q43" s="99" t="str">
        <f>IF(OR($B43=0,$B43=""),"",IF(AND($E$3="3rd"),'Class 3rd'!P42,IF(AND($E$3="4th"),'Class 4th'!P42,"")))</f>
        <v/>
      </c>
      <c r="R43" s="51" t="str">
        <f t="shared" si="3"/>
        <v/>
      </c>
      <c r="S43" s="48">
        <f t="shared" si="4"/>
        <v>0</v>
      </c>
      <c r="T43" s="99" t="str">
        <f>IF(OR($B43=0,$B43=""),"",IF(AND($E$3="3rd"),'Class 3rd'!Q42,IF(AND($E$3="4th"),'Class 4th'!Q42,"")))</f>
        <v/>
      </c>
      <c r="U43" s="99" t="str">
        <f>IF(OR($B43=0,$B43=""),"",IF(AND($E$3="3rd"),'Class 3rd'!R42,IF(AND($E$3="4th"),'Class 4th'!R42,"")))</f>
        <v/>
      </c>
      <c r="V43" s="52" t="str">
        <f t="shared" si="5"/>
        <v/>
      </c>
      <c r="W43" s="48" t="str">
        <f t="shared" si="6"/>
        <v/>
      </c>
      <c r="X43" s="83">
        <f t="shared" si="7"/>
        <v>0</v>
      </c>
      <c r="Y43" s="83" t="str">
        <f t="shared" si="8"/>
        <v/>
      </c>
      <c r="Z43" s="83" t="str">
        <f t="shared" si="9"/>
        <v/>
      </c>
      <c r="AA43" s="83" t="str">
        <f t="shared" si="10"/>
        <v/>
      </c>
      <c r="AB43" s="419" t="str">
        <f t="shared" si="11"/>
        <v/>
      </c>
      <c r="AC43" s="87" t="str">
        <f t="shared" si="12"/>
        <v/>
      </c>
      <c r="AD43" s="99" t="str">
        <f>IF(OR($B43=0,$B43=""),"",IF(AND($E$3="3rd"),'Class 3rd'!S42,IF(AND($E$3="4th"),'Class 4th'!S42,"")))</f>
        <v/>
      </c>
      <c r="AE43" s="99" t="str">
        <f>IF(OR($B43=0,$B43=""),"",IF(AND($E$3="3rd"),'Class 3rd'!T42,IF(AND($E$3="4th"),'Class 4th'!T42,"")))</f>
        <v/>
      </c>
      <c r="AF43" s="99" t="str">
        <f>IF(OR($B43=0,$B43=""),"",IF(AND($E$3="3rd"),'Class 3rd'!U42,IF(AND($E$3="4th"),'Class 4th'!U42,"")))</f>
        <v/>
      </c>
      <c r="AG43" s="48" t="str">
        <f t="shared" si="13"/>
        <v/>
      </c>
      <c r="AH43" s="99" t="str">
        <f>IF(OR($B43=0,$B43=""),"",IF(AND($E$3="3rd"),'Class 3rd'!V42,IF(AND($E$3="4th"),'Class 4th'!V42,"")))</f>
        <v/>
      </c>
      <c r="AI43" s="99" t="str">
        <f>IF(OR($B43=0,$B43=""),"",IF(AND($E$3="3rd"),'Class 3rd'!W42,IF(AND($E$3="4th"),'Class 4th'!W42,"")))</f>
        <v/>
      </c>
      <c r="AJ43" s="51" t="str">
        <f t="shared" si="14"/>
        <v/>
      </c>
      <c r="AK43" s="48">
        <f t="shared" si="15"/>
        <v>0</v>
      </c>
      <c r="AL43" s="99" t="str">
        <f>IF(OR($B43=0,$B43=""),"",IF(AND($E$3="3rd"),'Class 3rd'!X42,IF(AND($E$3="4th"),'Class 4th'!X42,"")))</f>
        <v/>
      </c>
      <c r="AM43" s="99" t="str">
        <f>IF(OR($B43=0,$B43=""),"",IF(AND($E$3="3rd"),'Class 3rd'!Y42,IF(AND($E$3="4th"),'Class 4th'!Y42,"")))</f>
        <v/>
      </c>
      <c r="AN43" s="52" t="str">
        <f t="shared" si="16"/>
        <v/>
      </c>
      <c r="AO43" s="48" t="str">
        <f t="shared" si="17"/>
        <v/>
      </c>
      <c r="AP43" s="83">
        <f t="shared" si="18"/>
        <v>0</v>
      </c>
      <c r="AQ43" s="83" t="str">
        <f t="shared" si="19"/>
        <v/>
      </c>
      <c r="AR43" s="83" t="str">
        <f t="shared" si="20"/>
        <v/>
      </c>
      <c r="AS43" s="83" t="str">
        <f t="shared" si="21"/>
        <v/>
      </c>
      <c r="AT43" s="419" t="str">
        <f t="shared" si="22"/>
        <v/>
      </c>
      <c r="AU43" s="87" t="str">
        <f t="shared" si="23"/>
        <v/>
      </c>
      <c r="AV43" s="99" t="str">
        <f>IF(OR($B43=0,$B43=""),"",IF(AND($E$3="3rd"),'Class 3rd'!Z42,IF(AND($E$3="4th"),'Class 4th'!Z42,"")))</f>
        <v/>
      </c>
      <c r="AW43" s="99" t="str">
        <f>IF(OR($B43=0,$B43=""),"",IF(AND($E$3="3rd"),'Class 3rd'!AA42,IF(AND($E$3="4th"),'Class 4th'!AA42,"")))</f>
        <v/>
      </c>
      <c r="AX43" s="99" t="str">
        <f>IF(OR($B43=0,$B43=""),"",IF(AND($E$3="3rd"),'Class 3rd'!AB42,IF(AND($E$3="4th"),'Class 4th'!AB42,"")))</f>
        <v/>
      </c>
      <c r="AY43" s="48" t="str">
        <f t="shared" si="24"/>
        <v/>
      </c>
      <c r="AZ43" s="99" t="str">
        <f>IF(OR($B43=0,$B43=""),"",IF(AND($E$3="3rd"),'Class 3rd'!AC42,IF(AND($E$3="4th"),'Class 4th'!AC42,"")))</f>
        <v/>
      </c>
      <c r="BA43" s="99" t="str">
        <f>IF(OR($B43=0,$B43=""),"",IF(AND($E$3="3rd"),'Class 3rd'!AD42,IF(AND($E$3="4th"),'Class 4th'!AD42,"")))</f>
        <v/>
      </c>
      <c r="BB43" s="51" t="str">
        <f t="shared" si="25"/>
        <v/>
      </c>
      <c r="BC43" s="48">
        <f t="shared" si="26"/>
        <v>0</v>
      </c>
      <c r="BD43" s="99" t="str">
        <f>IF(OR($B43=0,$B43=""),"",IF(AND($E$3="3rd"),'Class 3rd'!AE42,IF(AND($E$3="4th"),'Class 4th'!AE42,"")))</f>
        <v/>
      </c>
      <c r="BE43" s="99" t="str">
        <f>IF(OR($B43=0,$B43=""),"",IF(AND($E$3="3rd"),'Class 3rd'!AF42,IF(AND($E$3="4th"),'Class 4th'!AF42,"")))</f>
        <v/>
      </c>
      <c r="BF43" s="52" t="str">
        <f t="shared" si="27"/>
        <v/>
      </c>
      <c r="BG43" s="48" t="str">
        <f t="shared" si="28"/>
        <v/>
      </c>
      <c r="BH43" s="83">
        <f t="shared" si="29"/>
        <v>0</v>
      </c>
      <c r="BI43" s="83" t="str">
        <f t="shared" si="30"/>
        <v/>
      </c>
      <c r="BJ43" s="83" t="str">
        <f t="shared" si="31"/>
        <v/>
      </c>
      <c r="BK43" s="83" t="str">
        <f t="shared" si="32"/>
        <v/>
      </c>
      <c r="BL43" s="419" t="str">
        <f t="shared" si="33"/>
        <v/>
      </c>
      <c r="BM43" s="87" t="str">
        <f t="shared" si="34"/>
        <v/>
      </c>
      <c r="BN43" s="99" t="str">
        <f>IF(OR($B43=0,$B43=""),"",IF(AND($E$3="3rd"),'Class 3rd'!AG42,IF(AND($E$3="4th"),'Class 4th'!AG42,"")))</f>
        <v/>
      </c>
      <c r="BO43" s="99" t="str">
        <f>IF(OR($B43=0,$B43=""),"",IF(AND($E$3="3rd"),'Class 3rd'!AH42,IF(AND($E$3="4th"),'Class 4th'!AH42,"")))</f>
        <v/>
      </c>
      <c r="BP43" s="99" t="str">
        <f>IF(OR($B43=0,$B43=""),"",IF(AND($E$3="3rd"),'Class 3rd'!AI42,IF(AND($E$3="4th"),'Class 4th'!AI42,"")))</f>
        <v/>
      </c>
      <c r="BQ43" s="48" t="str">
        <f t="shared" si="35"/>
        <v/>
      </c>
      <c r="BR43" s="99" t="str">
        <f>IF(OR($B43=0,$B43=""),"",IF(AND($E$3="3rd"),'Class 3rd'!AJ42,IF(AND($E$3="4th"),'Class 4th'!AJ42,"")))</f>
        <v/>
      </c>
      <c r="BS43" s="99" t="str">
        <f>IF(OR($B43=0,$B43=""),"",IF(AND($E$3="3rd"),'Class 3rd'!AK42,IF(AND($E$3="4th"),'Class 4th'!AK42,"")))</f>
        <v/>
      </c>
      <c r="BT43" s="51" t="str">
        <f t="shared" si="36"/>
        <v/>
      </c>
      <c r="BU43" s="48">
        <f t="shared" si="37"/>
        <v>0</v>
      </c>
      <c r="BV43" s="99" t="str">
        <f>IF(OR($B43=0,$B43=""),"",IF(AND($E$3="3rd"),'Class 3rd'!AL42,IF(AND($E$3="4th"),'Class 4th'!AL42,"")))</f>
        <v/>
      </c>
      <c r="BW43" s="99" t="str">
        <f>IF(OR($B43=0,$B43=""),"",IF(AND($E$3="3rd"),'Class 3rd'!AM42,IF(AND($E$3="4th"),'Class 4th'!AM42,"")))</f>
        <v/>
      </c>
      <c r="BX43" s="52" t="str">
        <f t="shared" si="38"/>
        <v/>
      </c>
      <c r="BY43" s="48" t="str">
        <f t="shared" si="39"/>
        <v/>
      </c>
      <c r="BZ43" s="83">
        <f t="shared" si="40"/>
        <v>0</v>
      </c>
      <c r="CA43" s="83" t="str">
        <f t="shared" si="41"/>
        <v/>
      </c>
      <c r="CB43" s="83" t="str">
        <f t="shared" si="42"/>
        <v/>
      </c>
      <c r="CC43" s="83" t="str">
        <f t="shared" si="43"/>
        <v/>
      </c>
      <c r="CD43" s="419" t="str">
        <f t="shared" si="44"/>
        <v/>
      </c>
      <c r="CE43" s="87" t="str">
        <f t="shared" si="45"/>
        <v/>
      </c>
      <c r="CF43" s="99" t="str">
        <f>IF(OR($B43=0,$B43=""),"",IF(AND($E$3="3rd"),'Class 3rd'!AN42,IF(AND($E$3="4th"),'Class 4th'!AN42,"")))</f>
        <v/>
      </c>
      <c r="CG43" s="99" t="str">
        <f>IF(OR($B43=0,$B43=""),"",IF(AND($E$3="3rd"),'Class 3rd'!AO42,IF(AND($E$3="4th"),'Class 4th'!AO42,"")))</f>
        <v/>
      </c>
      <c r="CH43" s="99" t="str">
        <f>IF(OR($B43=0,$B43=""),"",IF(AND($E$3="3rd"),'Class 3rd'!AP42,IF(AND($E$3="4th"),'Class 4th'!AP42,"")))</f>
        <v/>
      </c>
      <c r="CI43" s="48" t="str">
        <f t="shared" si="46"/>
        <v/>
      </c>
      <c r="CJ43" s="99" t="str">
        <f>IF(OR($B43=0,$B43=""),"",IF(AND($E$3="3rd"),'Class 3rd'!AQ42,IF(AND($E$3="4th"),'Class 4th'!AQ42,"")))</f>
        <v/>
      </c>
      <c r="CK43" s="99" t="str">
        <f>IF(OR($B43=0,$B43=""),"",IF(AND($E$3="3rd"),'Class 3rd'!AR42,IF(AND($E$3="4th"),'Class 4th'!AR42,"")))</f>
        <v/>
      </c>
      <c r="CL43" s="51" t="str">
        <f t="shared" si="47"/>
        <v/>
      </c>
      <c r="CM43" s="48">
        <f t="shared" si="48"/>
        <v>0</v>
      </c>
      <c r="CN43" s="99" t="str">
        <f>IF(OR($B43=0,$B43=""),"",IF(AND($E$3="3rd"),'Class 3rd'!AS42,IF(AND($E$3="4th"),'Class 4th'!AS42,"")))</f>
        <v/>
      </c>
      <c r="CO43" s="99" t="str">
        <f>IF(OR($B43=0,$B43=""),"",IF(AND($E$3="3rd"),'Class 3rd'!AT42,IF(AND($E$3="4th"),'Class 4th'!AT42,"")))</f>
        <v/>
      </c>
      <c r="CP43" s="52" t="str">
        <f t="shared" si="49"/>
        <v/>
      </c>
      <c r="CQ43" s="48" t="str">
        <f t="shared" si="50"/>
        <v/>
      </c>
      <c r="CR43" s="83">
        <f t="shared" si="51"/>
        <v>0</v>
      </c>
      <c r="CS43" s="83" t="str">
        <f t="shared" si="52"/>
        <v/>
      </c>
      <c r="CT43" s="392" t="str">
        <f t="shared" si="53"/>
        <v/>
      </c>
      <c r="CU43" s="86" t="str">
        <f t="shared" si="54"/>
        <v/>
      </c>
      <c r="CV43" s="99" t="str">
        <f>IF(OR($B43=0,$B43=""),"",IF(AND($E$3="3rd"),'Class 3rd'!AU42,IF(AND($E$3="4th"),'Class 4th'!AU42,"")))</f>
        <v/>
      </c>
      <c r="CW43" s="99" t="str">
        <f>IF(OR($B43=0,$B43=""),"",IF(AND($E$3="3rd"),'Class 3rd'!AV42,IF(AND($E$3="4th"),'Class 4th'!AV42,"")))</f>
        <v/>
      </c>
      <c r="CX43" s="99" t="str">
        <f>IF(OR($B43=0,$B43=""),"",IF(AND($E$3="3rd"),'Class 3rd'!AW42,IF(AND($E$3="4th"),'Class 4th'!AW42,"")))</f>
        <v/>
      </c>
      <c r="CY43" s="48" t="str">
        <f t="shared" si="55"/>
        <v/>
      </c>
      <c r="CZ43" s="99" t="str">
        <f>IF(OR($B43=0,$B43=""),"",IF(AND($E$3="3rd"),'Class 3rd'!AX42,IF(AND($E$3="4th"),'Class 4th'!AX42,"")))</f>
        <v/>
      </c>
      <c r="DA43" s="99" t="str">
        <f>IF(OR($B43=0,$B43=""),"",IF(AND($E$3="3rd"),'Class 3rd'!AY42,IF(AND($E$3="4th"),'Class 4th'!AY42,"")))</f>
        <v/>
      </c>
      <c r="DB43" s="51" t="str">
        <f t="shared" si="56"/>
        <v/>
      </c>
      <c r="DC43" s="48">
        <f t="shared" si="57"/>
        <v>0</v>
      </c>
      <c r="DD43" s="99" t="str">
        <f>IF(OR($B43=0,$B43=""),"",IF(AND($E$3="3rd"),'Class 3rd'!AZ42,IF(AND($E$3="4th"),'Class 4th'!AZ42,"")))</f>
        <v/>
      </c>
      <c r="DE43" s="99" t="str">
        <f>IF(OR($B43=0,$B43=""),"",IF(AND($E$3="3rd"),'Class 3rd'!BA42,IF(AND($E$3="4th"),'Class 4th'!BA42,"")))</f>
        <v/>
      </c>
      <c r="DF43" s="52" t="str">
        <f t="shared" si="58"/>
        <v/>
      </c>
      <c r="DG43" s="48" t="str">
        <f t="shared" si="59"/>
        <v/>
      </c>
      <c r="DH43" s="83">
        <f t="shared" si="60"/>
        <v>0</v>
      </c>
      <c r="DI43" s="83" t="str">
        <f t="shared" si="61"/>
        <v/>
      </c>
      <c r="DJ43" s="392" t="str">
        <f t="shared" si="62"/>
        <v/>
      </c>
      <c r="DK43" s="86" t="str">
        <f t="shared" si="63"/>
        <v/>
      </c>
      <c r="DL43" s="454" t="str">
        <f>IF(OR($B43=0,$B43=""),"",IF(AND($E$3="3rd"),'Class 3rd'!BB42,IF(AND($E$3="4th"),'Class 4th'!BB42,"")))</f>
        <v/>
      </c>
      <c r="DM43" s="454" t="str">
        <f>IF(OR($B43=0,$B43=""),"",IF(AND($E$3="3rd"),'Class 3rd'!BC42,IF(AND($E$3="4th"),'Class 4th'!BC42,"")))</f>
        <v/>
      </c>
      <c r="DN43" s="454" t="str">
        <f>IF(OR($B43=0,$B43=""),"",IF(AND($E$3="3rd"),'Class 3rd'!BD42,IF(AND($E$3="4th"),'Class 4th'!BD42,"")))</f>
        <v/>
      </c>
      <c r="DO43" s="454" t="str">
        <f>IF(OR($B43=0,$B43=""),"",IF(AND($E$3="3rd"),'Class 3rd'!BE42,IF(AND($E$3="4th"),'Class 4th'!BE42,"")))</f>
        <v/>
      </c>
      <c r="DP43" s="454" t="str">
        <f>IF(OR($B43=0,$B43=""),"",IF(AND($E$3="3rd"),'Class 3rd'!BF42,IF(AND($E$3="4th"),'Class 4th'!BF42,"")))</f>
        <v/>
      </c>
      <c r="DQ43" s="455" t="str">
        <f t="shared" si="64"/>
        <v/>
      </c>
      <c r="DR43" s="100">
        <f t="shared" si="65"/>
        <v>0</v>
      </c>
      <c r="DS43" s="100" t="str">
        <f t="shared" si="66"/>
        <v/>
      </c>
      <c r="DT43" s="100" t="str">
        <f t="shared" si="67"/>
        <v/>
      </c>
      <c r="DU43" s="86" t="str">
        <f t="shared" si="68"/>
        <v/>
      </c>
      <c r="DV43" s="454" t="str">
        <f>IF(OR($B43=0,$B43=""),"",IF(AND($E$3="3rd"),'Class 3rd'!BG42,IF(AND($E$3="4th"),'Class 4th'!BG42,"")))</f>
        <v/>
      </c>
      <c r="DW43" s="454" t="str">
        <f>IF(OR($B43=0,$B43=""),"",IF(AND($E$3="3rd"),'Class 3rd'!BH42,IF(AND($E$3="4th"),'Class 4th'!BH42,"")))</f>
        <v/>
      </c>
      <c r="DX43" s="454" t="str">
        <f>IF(OR($B43=0,$B43=""),"",IF(AND($E$3="3rd"),'Class 3rd'!BI42,IF(AND($E$3="4th"),'Class 4th'!BI42,"")))</f>
        <v/>
      </c>
      <c r="DY43" s="454" t="str">
        <f>IF(OR($B43=0,$B43=""),"",IF(AND($E$3="3rd"),'Class 3rd'!BJ42,IF(AND($E$3="4th"),'Class 4th'!BJ42,"")))</f>
        <v/>
      </c>
      <c r="DZ43" s="454" t="str">
        <f>IF(OR($B43=0,$B43=""),"",IF(AND($E$3="3rd"),'Class 3rd'!BK42,IF(AND($E$3="4th"),'Class 4th'!BK42,"")))</f>
        <v/>
      </c>
      <c r="EA43" s="455" t="str">
        <f t="shared" si="69"/>
        <v/>
      </c>
      <c r="EB43" s="100">
        <f t="shared" si="70"/>
        <v>0</v>
      </c>
      <c r="EC43" s="100" t="str">
        <f t="shared" si="71"/>
        <v/>
      </c>
      <c r="ED43" s="100" t="str">
        <f t="shared" si="72"/>
        <v/>
      </c>
      <c r="EE43" s="86" t="str">
        <f t="shared" si="73"/>
        <v/>
      </c>
      <c r="EF43" s="454" t="str">
        <f>IF(OR($B43=0,$B43=""),"",IF(AND($E$3="3rd"),'Class 3rd'!BL42,IF(AND($E$3="4th"),'Class 4th'!BL42,"")))</f>
        <v/>
      </c>
      <c r="EG43" s="454" t="str">
        <f>IF(OR($B43=0,$B43=""),"",IF(AND($E$3="3rd"),'Class 3rd'!BM42,IF(AND($E$3="4th"),'Class 4th'!BM42,"")))</f>
        <v/>
      </c>
      <c r="EH43" s="454" t="str">
        <f>IF(OR($B43=0,$B43=""),"",IF(AND($E$3="3rd"),'Class 3rd'!BN42,IF(AND($E$3="4th"),'Class 4th'!BN42,"")))</f>
        <v/>
      </c>
      <c r="EI43" s="454" t="str">
        <f>IF(OR($B43=0,$B43=""),"",IF(AND($E$3="3rd"),'Class 3rd'!BO42,IF(AND($E$3="4th"),'Class 4th'!BO42,"")))</f>
        <v/>
      </c>
      <c r="EJ43" s="454" t="str">
        <f>IF(OR($B43=0,$B43=""),"",IF(AND($E$3="3rd"),'Class 3rd'!BP42,IF(AND($E$3="4th"),'Class 4th'!BP42,"")))</f>
        <v/>
      </c>
      <c r="EK43" s="455" t="str">
        <f t="shared" si="74"/>
        <v/>
      </c>
      <c r="EL43" s="100">
        <f t="shared" si="75"/>
        <v>0</v>
      </c>
      <c r="EM43" s="100" t="str">
        <f t="shared" si="76"/>
        <v/>
      </c>
      <c r="EN43" s="100" t="str">
        <f t="shared" si="77"/>
        <v/>
      </c>
      <c r="EO43" s="86" t="str">
        <f t="shared" si="78"/>
        <v/>
      </c>
      <c r="EP43" s="60" t="str">
        <f t="shared" si="79"/>
        <v/>
      </c>
      <c r="EQ43" s="324" t="str">
        <f t="shared" si="80"/>
        <v/>
      </c>
      <c r="ER43" s="63" t="str">
        <f t="shared" si="81"/>
        <v/>
      </c>
      <c r="ES43" s="64" t="str">
        <f t="shared" si="83"/>
        <v/>
      </c>
      <c r="ET43" s="326" t="str">
        <f>IFERROR(IF(B43="NSO","NSO",IF(OR(D43="",G43="",F43="",B43="",EP43=0),"",IF('Master sheet'!$D$14="Hindi","कक्षोंन्नति","Promoted"))),"")</f>
        <v/>
      </c>
      <c r="EU43" s="39" t="str">
        <f>IF(OR($B43=0,$B43=""),"",IF(AND($E$3="3rd"),'Class 3rd'!BQ42,IF(AND($E$3="4th"),'Class 4th'!BQ42,"")))</f>
        <v/>
      </c>
      <c r="EV43" s="39" t="str">
        <f>IF(OR($B43=0,$B43=""),"",IF(AND($E$3="3rd"),'Class 3rd'!BR42,IF(AND($E$3="4th"),'Class 4th'!BR42,"")))</f>
        <v/>
      </c>
      <c r="EW43" s="203" t="str">
        <f t="shared" si="84"/>
        <v/>
      </c>
      <c r="EX43" s="40"/>
      <c r="FE43" s="41">
        <f>IF(AND($E$3="3rd"),'Class 3rd'!I42,IF(AND($E$3="4th"),'Class 4th'!I42,""))</f>
        <v>0</v>
      </c>
    </row>
    <row r="44" spans="1:161" ht="18.95" customHeight="1">
      <c r="A44" s="53">
        <v>37</v>
      </c>
      <c r="B44" s="244" t="str">
        <f>IF(OR(FE44=0,FE44=""),"",IF(AND($E$3="3rd"),'Class 3rd'!I43,IF(AND($E$3="4th"),'Class 4th'!I43,"")))</f>
        <v/>
      </c>
      <c r="C44" s="54" t="str">
        <f>IF(OR($B44=0,$B44=""),"",IF(AND($E$3="3rd"),'Class 3rd'!B43,IF(AND($E$3="4th"),'Class 4th'!B43,"")))</f>
        <v/>
      </c>
      <c r="D44" s="54" t="str">
        <f>IF(OR($B44=0,$B44=""),"",IF(AND($E$3="3rd"),'Class 3rd'!C43,IF(AND($E$3="4th"),'Class 4th'!C43,"")))</f>
        <v/>
      </c>
      <c r="E44" s="330" t="str">
        <f>IF(OR($B44=0,$B44=""),"",IF(AND($E$3="3rd"),'Class 3rd'!E43,IF(AND($E$3="4th"),'Class 4th'!E43,"")))</f>
        <v/>
      </c>
      <c r="F44" s="243" t="str">
        <f>IF(OR($B44=0,$B44=""),"",IF(AND($E$3="3rd"),'Class 3rd'!D43,IF(AND($E$3="4th"),'Class 4th'!D43,"")))</f>
        <v/>
      </c>
      <c r="G44" s="335" t="str">
        <f>IF(OR($B44=0,$B44=""),"",IF(AND($E$3="3rd"),'Class 3rd'!F43,IF(AND($E$3="4th"),'Class 4th'!F43,"")))</f>
        <v/>
      </c>
      <c r="H44" s="335" t="str">
        <f>IF(OR($B44=0,$B44=""),"",IF(AND($E$3="3rd"),'Class 3rd'!G43,IF(AND($E$3="4th"),'Class 4th'!G43,"")))</f>
        <v/>
      </c>
      <c r="I44" s="335" t="str">
        <f>IF(OR($B44=0,$B44=""),"",IF(AND($E$3="3rd"),'Class 3rd'!H43,IF(AND($E$3="4th"),'Class 4th'!H43,"")))</f>
        <v/>
      </c>
      <c r="J44" s="217" t="str">
        <f>IF(OR($B44=0,$B44=""),"",IF(AND($E$3="3rd"),'Class 3rd'!J43,IF(AND($E$3="4th"),'Class 4th'!J43,"")))</f>
        <v/>
      </c>
      <c r="K44" s="217" t="str">
        <f>IF(OR($B44=0,$B44=""),"",IF(AND($E$3="3rd"),'Class 3rd'!K43,IF(AND($E$3="4th"),'Class 4th'!K43,"")))</f>
        <v/>
      </c>
      <c r="L44" s="99" t="str">
        <f>IF(OR($B44=0,$B44=""),"",IF(AND($E$3="3rd"),'Class 3rd'!L43,IF(AND($E$3="4th"),'Class 4th'!L43,"")))</f>
        <v/>
      </c>
      <c r="M44" s="99" t="str">
        <f>IF(OR($B44=0,$B44=""),"",IF(AND($E$3="3rd"),'Class 3rd'!M43,IF(AND($E$3="4th"),'Class 4th'!M43,"")))</f>
        <v/>
      </c>
      <c r="N44" s="99" t="str">
        <f>IF(OR($B44=0,$B44=""),"",IF(AND($E$3="3rd"),'Class 3rd'!N43,IF(AND($E$3="4th"),'Class 4th'!N43,"")))</f>
        <v/>
      </c>
      <c r="O44" s="48" t="str">
        <f t="shared" si="2"/>
        <v/>
      </c>
      <c r="P44" s="99" t="str">
        <f>IF(OR($B44=0,$B44=""),"",IF(AND($E$3="3rd"),'Class 3rd'!O43,IF(AND($E$3="4th"),'Class 4th'!O43,"")))</f>
        <v/>
      </c>
      <c r="Q44" s="99" t="str">
        <f>IF(OR($B44=0,$B44=""),"",IF(AND($E$3="3rd"),'Class 3rd'!P43,IF(AND($E$3="4th"),'Class 4th'!P43,"")))</f>
        <v/>
      </c>
      <c r="R44" s="51" t="str">
        <f t="shared" si="3"/>
        <v/>
      </c>
      <c r="S44" s="48">
        <f t="shared" si="4"/>
        <v>0</v>
      </c>
      <c r="T44" s="99" t="str">
        <f>IF(OR($B44=0,$B44=""),"",IF(AND($E$3="3rd"),'Class 3rd'!Q43,IF(AND($E$3="4th"),'Class 4th'!Q43,"")))</f>
        <v/>
      </c>
      <c r="U44" s="99" t="str">
        <f>IF(OR($B44=0,$B44=""),"",IF(AND($E$3="3rd"),'Class 3rd'!R43,IF(AND($E$3="4th"),'Class 4th'!R43,"")))</f>
        <v/>
      </c>
      <c r="V44" s="52" t="str">
        <f t="shared" si="5"/>
        <v/>
      </c>
      <c r="W44" s="48" t="str">
        <f t="shared" si="6"/>
        <v/>
      </c>
      <c r="X44" s="83">
        <f t="shared" si="7"/>
        <v>0</v>
      </c>
      <c r="Y44" s="83" t="str">
        <f t="shared" si="8"/>
        <v/>
      </c>
      <c r="Z44" s="83" t="str">
        <f t="shared" si="9"/>
        <v/>
      </c>
      <c r="AA44" s="83" t="str">
        <f t="shared" si="10"/>
        <v/>
      </c>
      <c r="AB44" s="419" t="str">
        <f t="shared" si="11"/>
        <v/>
      </c>
      <c r="AC44" s="87" t="str">
        <f t="shared" si="12"/>
        <v/>
      </c>
      <c r="AD44" s="99" t="str">
        <f>IF(OR($B44=0,$B44=""),"",IF(AND($E$3="3rd"),'Class 3rd'!S43,IF(AND($E$3="4th"),'Class 4th'!S43,"")))</f>
        <v/>
      </c>
      <c r="AE44" s="99" t="str">
        <f>IF(OR($B44=0,$B44=""),"",IF(AND($E$3="3rd"),'Class 3rd'!T43,IF(AND($E$3="4th"),'Class 4th'!T43,"")))</f>
        <v/>
      </c>
      <c r="AF44" s="99" t="str">
        <f>IF(OR($B44=0,$B44=""),"",IF(AND($E$3="3rd"),'Class 3rd'!U43,IF(AND($E$3="4th"),'Class 4th'!U43,"")))</f>
        <v/>
      </c>
      <c r="AG44" s="48" t="str">
        <f t="shared" si="13"/>
        <v/>
      </c>
      <c r="AH44" s="99" t="str">
        <f>IF(OR($B44=0,$B44=""),"",IF(AND($E$3="3rd"),'Class 3rd'!V43,IF(AND($E$3="4th"),'Class 4th'!V43,"")))</f>
        <v/>
      </c>
      <c r="AI44" s="99" t="str">
        <f>IF(OR($B44=0,$B44=""),"",IF(AND($E$3="3rd"),'Class 3rd'!W43,IF(AND($E$3="4th"),'Class 4th'!W43,"")))</f>
        <v/>
      </c>
      <c r="AJ44" s="51" t="str">
        <f t="shared" si="14"/>
        <v/>
      </c>
      <c r="AK44" s="48">
        <f t="shared" si="15"/>
        <v>0</v>
      </c>
      <c r="AL44" s="99" t="str">
        <f>IF(OR($B44=0,$B44=""),"",IF(AND($E$3="3rd"),'Class 3rd'!X43,IF(AND($E$3="4th"),'Class 4th'!X43,"")))</f>
        <v/>
      </c>
      <c r="AM44" s="99" t="str">
        <f>IF(OR($B44=0,$B44=""),"",IF(AND($E$3="3rd"),'Class 3rd'!Y43,IF(AND($E$3="4th"),'Class 4th'!Y43,"")))</f>
        <v/>
      </c>
      <c r="AN44" s="52" t="str">
        <f t="shared" si="16"/>
        <v/>
      </c>
      <c r="AO44" s="48" t="str">
        <f t="shared" si="17"/>
        <v/>
      </c>
      <c r="AP44" s="83">
        <f t="shared" si="18"/>
        <v>0</v>
      </c>
      <c r="AQ44" s="83" t="str">
        <f t="shared" si="19"/>
        <v/>
      </c>
      <c r="AR44" s="83" t="str">
        <f t="shared" si="20"/>
        <v/>
      </c>
      <c r="AS44" s="83" t="str">
        <f t="shared" si="21"/>
        <v/>
      </c>
      <c r="AT44" s="419" t="str">
        <f t="shared" si="22"/>
        <v/>
      </c>
      <c r="AU44" s="87" t="str">
        <f t="shared" si="23"/>
        <v/>
      </c>
      <c r="AV44" s="99" t="str">
        <f>IF(OR($B44=0,$B44=""),"",IF(AND($E$3="3rd"),'Class 3rd'!Z43,IF(AND($E$3="4th"),'Class 4th'!Z43,"")))</f>
        <v/>
      </c>
      <c r="AW44" s="99" t="str">
        <f>IF(OR($B44=0,$B44=""),"",IF(AND($E$3="3rd"),'Class 3rd'!AA43,IF(AND($E$3="4th"),'Class 4th'!AA43,"")))</f>
        <v/>
      </c>
      <c r="AX44" s="99" t="str">
        <f>IF(OR($B44=0,$B44=""),"",IF(AND($E$3="3rd"),'Class 3rd'!AB43,IF(AND($E$3="4th"),'Class 4th'!AB43,"")))</f>
        <v/>
      </c>
      <c r="AY44" s="48" t="str">
        <f t="shared" si="24"/>
        <v/>
      </c>
      <c r="AZ44" s="99" t="str">
        <f>IF(OR($B44=0,$B44=""),"",IF(AND($E$3="3rd"),'Class 3rd'!AC43,IF(AND($E$3="4th"),'Class 4th'!AC43,"")))</f>
        <v/>
      </c>
      <c r="BA44" s="99" t="str">
        <f>IF(OR($B44=0,$B44=""),"",IF(AND($E$3="3rd"),'Class 3rd'!AD43,IF(AND($E$3="4th"),'Class 4th'!AD43,"")))</f>
        <v/>
      </c>
      <c r="BB44" s="51" t="str">
        <f t="shared" si="25"/>
        <v/>
      </c>
      <c r="BC44" s="48">
        <f t="shared" si="26"/>
        <v>0</v>
      </c>
      <c r="BD44" s="99" t="str">
        <f>IF(OR($B44=0,$B44=""),"",IF(AND($E$3="3rd"),'Class 3rd'!AE43,IF(AND($E$3="4th"),'Class 4th'!AE43,"")))</f>
        <v/>
      </c>
      <c r="BE44" s="99" t="str">
        <f>IF(OR($B44=0,$B44=""),"",IF(AND($E$3="3rd"),'Class 3rd'!AF43,IF(AND($E$3="4th"),'Class 4th'!AF43,"")))</f>
        <v/>
      </c>
      <c r="BF44" s="52" t="str">
        <f t="shared" si="27"/>
        <v/>
      </c>
      <c r="BG44" s="48" t="str">
        <f t="shared" si="28"/>
        <v/>
      </c>
      <c r="BH44" s="83">
        <f t="shared" si="29"/>
        <v>0</v>
      </c>
      <c r="BI44" s="83" t="str">
        <f t="shared" si="30"/>
        <v/>
      </c>
      <c r="BJ44" s="83" t="str">
        <f t="shared" si="31"/>
        <v/>
      </c>
      <c r="BK44" s="83" t="str">
        <f t="shared" si="32"/>
        <v/>
      </c>
      <c r="BL44" s="419" t="str">
        <f t="shared" si="33"/>
        <v/>
      </c>
      <c r="BM44" s="87" t="str">
        <f t="shared" si="34"/>
        <v/>
      </c>
      <c r="BN44" s="99" t="str">
        <f>IF(OR($B44=0,$B44=""),"",IF(AND($E$3="3rd"),'Class 3rd'!AG43,IF(AND($E$3="4th"),'Class 4th'!AG43,"")))</f>
        <v/>
      </c>
      <c r="BO44" s="99" t="str">
        <f>IF(OR($B44=0,$B44=""),"",IF(AND($E$3="3rd"),'Class 3rd'!AH43,IF(AND($E$3="4th"),'Class 4th'!AH43,"")))</f>
        <v/>
      </c>
      <c r="BP44" s="99" t="str">
        <f>IF(OR($B44=0,$B44=""),"",IF(AND($E$3="3rd"),'Class 3rd'!AI43,IF(AND($E$3="4th"),'Class 4th'!AI43,"")))</f>
        <v/>
      </c>
      <c r="BQ44" s="48" t="str">
        <f t="shared" si="35"/>
        <v/>
      </c>
      <c r="BR44" s="99" t="str">
        <f>IF(OR($B44=0,$B44=""),"",IF(AND($E$3="3rd"),'Class 3rd'!AJ43,IF(AND($E$3="4th"),'Class 4th'!AJ43,"")))</f>
        <v/>
      </c>
      <c r="BS44" s="99" t="str">
        <f>IF(OR($B44=0,$B44=""),"",IF(AND($E$3="3rd"),'Class 3rd'!AK43,IF(AND($E$3="4th"),'Class 4th'!AK43,"")))</f>
        <v/>
      </c>
      <c r="BT44" s="51" t="str">
        <f t="shared" si="36"/>
        <v/>
      </c>
      <c r="BU44" s="48">
        <f t="shared" si="37"/>
        <v>0</v>
      </c>
      <c r="BV44" s="99" t="str">
        <f>IF(OR($B44=0,$B44=""),"",IF(AND($E$3="3rd"),'Class 3rd'!AL43,IF(AND($E$3="4th"),'Class 4th'!AL43,"")))</f>
        <v/>
      </c>
      <c r="BW44" s="99" t="str">
        <f>IF(OR($B44=0,$B44=""),"",IF(AND($E$3="3rd"),'Class 3rd'!AM43,IF(AND($E$3="4th"),'Class 4th'!AM43,"")))</f>
        <v/>
      </c>
      <c r="BX44" s="52" t="str">
        <f t="shared" si="38"/>
        <v/>
      </c>
      <c r="BY44" s="48" t="str">
        <f t="shared" si="39"/>
        <v/>
      </c>
      <c r="BZ44" s="83">
        <f t="shared" si="40"/>
        <v>0</v>
      </c>
      <c r="CA44" s="83" t="str">
        <f t="shared" si="41"/>
        <v/>
      </c>
      <c r="CB44" s="83" t="str">
        <f t="shared" si="42"/>
        <v/>
      </c>
      <c r="CC44" s="83" t="str">
        <f t="shared" si="43"/>
        <v/>
      </c>
      <c r="CD44" s="419" t="str">
        <f t="shared" si="44"/>
        <v/>
      </c>
      <c r="CE44" s="87" t="str">
        <f t="shared" si="45"/>
        <v/>
      </c>
      <c r="CF44" s="99" t="str">
        <f>IF(OR($B44=0,$B44=""),"",IF(AND($E$3="3rd"),'Class 3rd'!AN43,IF(AND($E$3="4th"),'Class 4th'!AN43,"")))</f>
        <v/>
      </c>
      <c r="CG44" s="99" t="str">
        <f>IF(OR($B44=0,$B44=""),"",IF(AND($E$3="3rd"),'Class 3rd'!AO43,IF(AND($E$3="4th"),'Class 4th'!AO43,"")))</f>
        <v/>
      </c>
      <c r="CH44" s="99" t="str">
        <f>IF(OR($B44=0,$B44=""),"",IF(AND($E$3="3rd"),'Class 3rd'!AP43,IF(AND($E$3="4th"),'Class 4th'!AP43,"")))</f>
        <v/>
      </c>
      <c r="CI44" s="48" t="str">
        <f t="shared" si="46"/>
        <v/>
      </c>
      <c r="CJ44" s="99" t="str">
        <f>IF(OR($B44=0,$B44=""),"",IF(AND($E$3="3rd"),'Class 3rd'!AQ43,IF(AND($E$3="4th"),'Class 4th'!AQ43,"")))</f>
        <v/>
      </c>
      <c r="CK44" s="99" t="str">
        <f>IF(OR($B44=0,$B44=""),"",IF(AND($E$3="3rd"),'Class 3rd'!AR43,IF(AND($E$3="4th"),'Class 4th'!AR43,"")))</f>
        <v/>
      </c>
      <c r="CL44" s="51" t="str">
        <f t="shared" si="47"/>
        <v/>
      </c>
      <c r="CM44" s="48">
        <f t="shared" si="48"/>
        <v>0</v>
      </c>
      <c r="CN44" s="99" t="str">
        <f>IF(OR($B44=0,$B44=""),"",IF(AND($E$3="3rd"),'Class 3rd'!AS43,IF(AND($E$3="4th"),'Class 4th'!AS43,"")))</f>
        <v/>
      </c>
      <c r="CO44" s="99" t="str">
        <f>IF(OR($B44=0,$B44=""),"",IF(AND($E$3="3rd"),'Class 3rd'!AT43,IF(AND($E$3="4th"),'Class 4th'!AT43,"")))</f>
        <v/>
      </c>
      <c r="CP44" s="52" t="str">
        <f t="shared" si="49"/>
        <v/>
      </c>
      <c r="CQ44" s="48" t="str">
        <f t="shared" si="50"/>
        <v/>
      </c>
      <c r="CR44" s="83">
        <f t="shared" si="51"/>
        <v>0</v>
      </c>
      <c r="CS44" s="83" t="str">
        <f t="shared" si="52"/>
        <v/>
      </c>
      <c r="CT44" s="392" t="str">
        <f t="shared" si="53"/>
        <v/>
      </c>
      <c r="CU44" s="86" t="str">
        <f t="shared" si="54"/>
        <v/>
      </c>
      <c r="CV44" s="99" t="str">
        <f>IF(OR($B44=0,$B44=""),"",IF(AND($E$3="3rd"),'Class 3rd'!AU43,IF(AND($E$3="4th"),'Class 4th'!AU43,"")))</f>
        <v/>
      </c>
      <c r="CW44" s="99" t="str">
        <f>IF(OR($B44=0,$B44=""),"",IF(AND($E$3="3rd"),'Class 3rd'!AV43,IF(AND($E$3="4th"),'Class 4th'!AV43,"")))</f>
        <v/>
      </c>
      <c r="CX44" s="99" t="str">
        <f>IF(OR($B44=0,$B44=""),"",IF(AND($E$3="3rd"),'Class 3rd'!AW43,IF(AND($E$3="4th"),'Class 4th'!AW43,"")))</f>
        <v/>
      </c>
      <c r="CY44" s="48" t="str">
        <f t="shared" si="55"/>
        <v/>
      </c>
      <c r="CZ44" s="99" t="str">
        <f>IF(OR($B44=0,$B44=""),"",IF(AND($E$3="3rd"),'Class 3rd'!AX43,IF(AND($E$3="4th"),'Class 4th'!AX43,"")))</f>
        <v/>
      </c>
      <c r="DA44" s="99" t="str">
        <f>IF(OR($B44=0,$B44=""),"",IF(AND($E$3="3rd"),'Class 3rd'!AY43,IF(AND($E$3="4th"),'Class 4th'!AY43,"")))</f>
        <v/>
      </c>
      <c r="DB44" s="51" t="str">
        <f t="shared" si="56"/>
        <v/>
      </c>
      <c r="DC44" s="48">
        <f t="shared" si="57"/>
        <v>0</v>
      </c>
      <c r="DD44" s="99" t="str">
        <f>IF(OR($B44=0,$B44=""),"",IF(AND($E$3="3rd"),'Class 3rd'!AZ43,IF(AND($E$3="4th"),'Class 4th'!AZ43,"")))</f>
        <v/>
      </c>
      <c r="DE44" s="99" t="str">
        <f>IF(OR($B44=0,$B44=""),"",IF(AND($E$3="3rd"),'Class 3rd'!BA43,IF(AND($E$3="4th"),'Class 4th'!BA43,"")))</f>
        <v/>
      </c>
      <c r="DF44" s="52" t="str">
        <f t="shared" si="58"/>
        <v/>
      </c>
      <c r="DG44" s="48" t="str">
        <f t="shared" si="59"/>
        <v/>
      </c>
      <c r="DH44" s="83">
        <f t="shared" si="60"/>
        <v>0</v>
      </c>
      <c r="DI44" s="83" t="str">
        <f t="shared" si="61"/>
        <v/>
      </c>
      <c r="DJ44" s="392" t="str">
        <f t="shared" si="62"/>
        <v/>
      </c>
      <c r="DK44" s="86" t="str">
        <f t="shared" si="63"/>
        <v/>
      </c>
      <c r="DL44" s="454" t="str">
        <f>IF(OR($B44=0,$B44=""),"",IF(AND($E$3="3rd"),'Class 3rd'!BB43,IF(AND($E$3="4th"),'Class 4th'!BB43,"")))</f>
        <v/>
      </c>
      <c r="DM44" s="454" t="str">
        <f>IF(OR($B44=0,$B44=""),"",IF(AND($E$3="3rd"),'Class 3rd'!BC43,IF(AND($E$3="4th"),'Class 4th'!BC43,"")))</f>
        <v/>
      </c>
      <c r="DN44" s="454" t="str">
        <f>IF(OR($B44=0,$B44=""),"",IF(AND($E$3="3rd"),'Class 3rd'!BD43,IF(AND($E$3="4th"),'Class 4th'!BD43,"")))</f>
        <v/>
      </c>
      <c r="DO44" s="454" t="str">
        <f>IF(OR($B44=0,$B44=""),"",IF(AND($E$3="3rd"),'Class 3rd'!BE43,IF(AND($E$3="4th"),'Class 4th'!BE43,"")))</f>
        <v/>
      </c>
      <c r="DP44" s="454" t="str">
        <f>IF(OR($B44=0,$B44=""),"",IF(AND($E$3="3rd"),'Class 3rd'!BF43,IF(AND($E$3="4th"),'Class 4th'!BF43,"")))</f>
        <v/>
      </c>
      <c r="DQ44" s="455" t="str">
        <f t="shared" si="64"/>
        <v/>
      </c>
      <c r="DR44" s="100">
        <f t="shared" si="65"/>
        <v>0</v>
      </c>
      <c r="DS44" s="100" t="str">
        <f t="shared" si="66"/>
        <v/>
      </c>
      <c r="DT44" s="100" t="str">
        <f t="shared" si="67"/>
        <v/>
      </c>
      <c r="DU44" s="86" t="str">
        <f t="shared" si="68"/>
        <v/>
      </c>
      <c r="DV44" s="454" t="str">
        <f>IF(OR($B44=0,$B44=""),"",IF(AND($E$3="3rd"),'Class 3rd'!BG43,IF(AND($E$3="4th"),'Class 4th'!BG43,"")))</f>
        <v/>
      </c>
      <c r="DW44" s="454" t="str">
        <f>IF(OR($B44=0,$B44=""),"",IF(AND($E$3="3rd"),'Class 3rd'!BH43,IF(AND($E$3="4th"),'Class 4th'!BH43,"")))</f>
        <v/>
      </c>
      <c r="DX44" s="454" t="str">
        <f>IF(OR($B44=0,$B44=""),"",IF(AND($E$3="3rd"),'Class 3rd'!BI43,IF(AND($E$3="4th"),'Class 4th'!BI43,"")))</f>
        <v/>
      </c>
      <c r="DY44" s="454" t="str">
        <f>IF(OR($B44=0,$B44=""),"",IF(AND($E$3="3rd"),'Class 3rd'!BJ43,IF(AND($E$3="4th"),'Class 4th'!BJ43,"")))</f>
        <v/>
      </c>
      <c r="DZ44" s="454" t="str">
        <f>IF(OR($B44=0,$B44=""),"",IF(AND($E$3="3rd"),'Class 3rd'!BK43,IF(AND($E$3="4th"),'Class 4th'!BK43,"")))</f>
        <v/>
      </c>
      <c r="EA44" s="455" t="str">
        <f t="shared" si="69"/>
        <v/>
      </c>
      <c r="EB44" s="100">
        <f t="shared" si="70"/>
        <v>0</v>
      </c>
      <c r="EC44" s="100" t="str">
        <f t="shared" si="71"/>
        <v/>
      </c>
      <c r="ED44" s="100" t="str">
        <f t="shared" si="72"/>
        <v/>
      </c>
      <c r="EE44" s="86" t="str">
        <f t="shared" si="73"/>
        <v/>
      </c>
      <c r="EF44" s="454" t="str">
        <f>IF(OR($B44=0,$B44=""),"",IF(AND($E$3="3rd"),'Class 3rd'!BL43,IF(AND($E$3="4th"),'Class 4th'!BL43,"")))</f>
        <v/>
      </c>
      <c r="EG44" s="454" t="str">
        <f>IF(OR($B44=0,$B44=""),"",IF(AND($E$3="3rd"),'Class 3rd'!BM43,IF(AND($E$3="4th"),'Class 4th'!BM43,"")))</f>
        <v/>
      </c>
      <c r="EH44" s="454" t="str">
        <f>IF(OR($B44=0,$B44=""),"",IF(AND($E$3="3rd"),'Class 3rd'!BN43,IF(AND($E$3="4th"),'Class 4th'!BN43,"")))</f>
        <v/>
      </c>
      <c r="EI44" s="454" t="str">
        <f>IF(OR($B44=0,$B44=""),"",IF(AND($E$3="3rd"),'Class 3rd'!BO43,IF(AND($E$3="4th"),'Class 4th'!BO43,"")))</f>
        <v/>
      </c>
      <c r="EJ44" s="454" t="str">
        <f>IF(OR($B44=0,$B44=""),"",IF(AND($E$3="3rd"),'Class 3rd'!BP43,IF(AND($E$3="4th"),'Class 4th'!BP43,"")))</f>
        <v/>
      </c>
      <c r="EK44" s="455" t="str">
        <f t="shared" si="74"/>
        <v/>
      </c>
      <c r="EL44" s="100">
        <f t="shared" si="75"/>
        <v>0</v>
      </c>
      <c r="EM44" s="100" t="str">
        <f t="shared" si="76"/>
        <v/>
      </c>
      <c r="EN44" s="100" t="str">
        <f t="shared" si="77"/>
        <v/>
      </c>
      <c r="EO44" s="86" t="str">
        <f t="shared" si="78"/>
        <v/>
      </c>
      <c r="EP44" s="60" t="str">
        <f t="shared" si="79"/>
        <v/>
      </c>
      <c r="EQ44" s="324" t="str">
        <f t="shared" si="80"/>
        <v/>
      </c>
      <c r="ER44" s="63" t="str">
        <f t="shared" si="81"/>
        <v/>
      </c>
      <c r="ES44" s="64" t="str">
        <f t="shared" si="83"/>
        <v/>
      </c>
      <c r="ET44" s="326" t="str">
        <f>IFERROR(IF(B44="NSO","NSO",IF(OR(D44="",G44="",F44="",B44="",EP44=0),"",IF('Master sheet'!$D$14="Hindi","कक्षोंन्नति","Promoted"))),"")</f>
        <v/>
      </c>
      <c r="EU44" s="39" t="str">
        <f>IF(OR($B44=0,$B44=""),"",IF(AND($E$3="3rd"),'Class 3rd'!BQ43,IF(AND($E$3="4th"),'Class 4th'!BQ43,"")))</f>
        <v/>
      </c>
      <c r="EV44" s="39" t="str">
        <f>IF(OR($B44=0,$B44=""),"",IF(AND($E$3="3rd"),'Class 3rd'!BR43,IF(AND($E$3="4th"),'Class 4th'!BR43,"")))</f>
        <v/>
      </c>
      <c r="EW44" s="203" t="str">
        <f t="shared" si="84"/>
        <v/>
      </c>
      <c r="EX44" s="40"/>
      <c r="FE44" s="41">
        <f>IF(AND($E$3="3rd"),'Class 3rd'!I43,IF(AND($E$3="4th"),'Class 4th'!I43,""))</f>
        <v>0</v>
      </c>
    </row>
    <row r="45" spans="1:161" ht="18.95" customHeight="1">
      <c r="A45" s="53">
        <v>38</v>
      </c>
      <c r="B45" s="244" t="str">
        <f>IF(OR(FE45=0,FE45=""),"",IF(AND($E$3="3rd"),'Class 3rd'!I44,IF(AND($E$3="4th"),'Class 4th'!I44,"")))</f>
        <v/>
      </c>
      <c r="C45" s="54" t="str">
        <f>IF(OR($B45=0,$B45=""),"",IF(AND($E$3="3rd"),'Class 3rd'!B44,IF(AND($E$3="4th"),'Class 4th'!B44,"")))</f>
        <v/>
      </c>
      <c r="D45" s="54" t="str">
        <f>IF(OR($B45=0,$B45=""),"",IF(AND($E$3="3rd"),'Class 3rd'!C44,IF(AND($E$3="4th"),'Class 4th'!C44,"")))</f>
        <v/>
      </c>
      <c r="E45" s="330" t="str">
        <f>IF(OR($B45=0,$B45=""),"",IF(AND($E$3="3rd"),'Class 3rd'!E44,IF(AND($E$3="4th"),'Class 4th'!E44,"")))</f>
        <v/>
      </c>
      <c r="F45" s="243" t="str">
        <f>IF(OR($B45=0,$B45=""),"",IF(AND($E$3="3rd"),'Class 3rd'!D44,IF(AND($E$3="4th"),'Class 4th'!D44,"")))</f>
        <v/>
      </c>
      <c r="G45" s="335" t="str">
        <f>IF(OR($B45=0,$B45=""),"",IF(AND($E$3="3rd"),'Class 3rd'!F44,IF(AND($E$3="4th"),'Class 4th'!F44,"")))</f>
        <v/>
      </c>
      <c r="H45" s="335" t="str">
        <f>IF(OR($B45=0,$B45=""),"",IF(AND($E$3="3rd"),'Class 3rd'!G44,IF(AND($E$3="4th"),'Class 4th'!G44,"")))</f>
        <v/>
      </c>
      <c r="I45" s="335" t="str">
        <f>IF(OR($B45=0,$B45=""),"",IF(AND($E$3="3rd"),'Class 3rd'!H44,IF(AND($E$3="4th"),'Class 4th'!H44,"")))</f>
        <v/>
      </c>
      <c r="J45" s="217" t="str">
        <f>IF(OR($B45=0,$B45=""),"",IF(AND($E$3="3rd"),'Class 3rd'!J44,IF(AND($E$3="4th"),'Class 4th'!J44,"")))</f>
        <v/>
      </c>
      <c r="K45" s="217" t="str">
        <f>IF(OR($B45=0,$B45=""),"",IF(AND($E$3="3rd"),'Class 3rd'!K44,IF(AND($E$3="4th"),'Class 4th'!K44,"")))</f>
        <v/>
      </c>
      <c r="L45" s="99" t="str">
        <f>IF(OR($B45=0,$B45=""),"",IF(AND($E$3="3rd"),'Class 3rd'!L44,IF(AND($E$3="4th"),'Class 4th'!L44,"")))</f>
        <v/>
      </c>
      <c r="M45" s="99" t="str">
        <f>IF(OR($B45=0,$B45=""),"",IF(AND($E$3="3rd"),'Class 3rd'!M44,IF(AND($E$3="4th"),'Class 4th'!M44,"")))</f>
        <v/>
      </c>
      <c r="N45" s="99" t="str">
        <f>IF(OR($B45=0,$B45=""),"",IF(AND($E$3="3rd"),'Class 3rd'!N44,IF(AND($E$3="4th"),'Class 4th'!N44,"")))</f>
        <v/>
      </c>
      <c r="O45" s="48" t="str">
        <f t="shared" si="2"/>
        <v/>
      </c>
      <c r="P45" s="99" t="str">
        <f>IF(OR($B45=0,$B45=""),"",IF(AND($E$3="3rd"),'Class 3rd'!O44,IF(AND($E$3="4th"),'Class 4th'!O44,"")))</f>
        <v/>
      </c>
      <c r="Q45" s="99" t="str">
        <f>IF(OR($B45=0,$B45=""),"",IF(AND($E$3="3rd"),'Class 3rd'!P44,IF(AND($E$3="4th"),'Class 4th'!P44,"")))</f>
        <v/>
      </c>
      <c r="R45" s="51" t="str">
        <f t="shared" si="3"/>
        <v/>
      </c>
      <c r="S45" s="48">
        <f t="shared" si="4"/>
        <v>0</v>
      </c>
      <c r="T45" s="99" t="str">
        <f>IF(OR($B45=0,$B45=""),"",IF(AND($E$3="3rd"),'Class 3rd'!Q44,IF(AND($E$3="4th"),'Class 4th'!Q44,"")))</f>
        <v/>
      </c>
      <c r="U45" s="99" t="str">
        <f>IF(OR($B45=0,$B45=""),"",IF(AND($E$3="3rd"),'Class 3rd'!R44,IF(AND($E$3="4th"),'Class 4th'!R44,"")))</f>
        <v/>
      </c>
      <c r="V45" s="52" t="str">
        <f t="shared" si="5"/>
        <v/>
      </c>
      <c r="W45" s="48" t="str">
        <f t="shared" si="6"/>
        <v/>
      </c>
      <c r="X45" s="83">
        <f t="shared" si="7"/>
        <v>0</v>
      </c>
      <c r="Y45" s="83" t="str">
        <f t="shared" si="8"/>
        <v/>
      </c>
      <c r="Z45" s="83" t="str">
        <f t="shared" si="9"/>
        <v/>
      </c>
      <c r="AA45" s="83" t="str">
        <f t="shared" si="10"/>
        <v/>
      </c>
      <c r="AB45" s="419" t="str">
        <f t="shared" si="11"/>
        <v/>
      </c>
      <c r="AC45" s="87" t="str">
        <f t="shared" si="12"/>
        <v/>
      </c>
      <c r="AD45" s="99" t="str">
        <f>IF(OR($B45=0,$B45=""),"",IF(AND($E$3="3rd"),'Class 3rd'!S44,IF(AND($E$3="4th"),'Class 4th'!S44,"")))</f>
        <v/>
      </c>
      <c r="AE45" s="99" t="str">
        <f>IF(OR($B45=0,$B45=""),"",IF(AND($E$3="3rd"),'Class 3rd'!T44,IF(AND($E$3="4th"),'Class 4th'!T44,"")))</f>
        <v/>
      </c>
      <c r="AF45" s="99" t="str">
        <f>IF(OR($B45=0,$B45=""),"",IF(AND($E$3="3rd"),'Class 3rd'!U44,IF(AND($E$3="4th"),'Class 4th'!U44,"")))</f>
        <v/>
      </c>
      <c r="AG45" s="48" t="str">
        <f t="shared" si="13"/>
        <v/>
      </c>
      <c r="AH45" s="99" t="str">
        <f>IF(OR($B45=0,$B45=""),"",IF(AND($E$3="3rd"),'Class 3rd'!V44,IF(AND($E$3="4th"),'Class 4th'!V44,"")))</f>
        <v/>
      </c>
      <c r="AI45" s="99" t="str">
        <f>IF(OR($B45=0,$B45=""),"",IF(AND($E$3="3rd"),'Class 3rd'!W44,IF(AND($E$3="4th"),'Class 4th'!W44,"")))</f>
        <v/>
      </c>
      <c r="AJ45" s="51" t="str">
        <f t="shared" si="14"/>
        <v/>
      </c>
      <c r="AK45" s="48">
        <f t="shared" si="15"/>
        <v>0</v>
      </c>
      <c r="AL45" s="99" t="str">
        <f>IF(OR($B45=0,$B45=""),"",IF(AND($E$3="3rd"),'Class 3rd'!X44,IF(AND($E$3="4th"),'Class 4th'!X44,"")))</f>
        <v/>
      </c>
      <c r="AM45" s="99" t="str">
        <f>IF(OR($B45=0,$B45=""),"",IF(AND($E$3="3rd"),'Class 3rd'!Y44,IF(AND($E$3="4th"),'Class 4th'!Y44,"")))</f>
        <v/>
      </c>
      <c r="AN45" s="52" t="str">
        <f t="shared" si="16"/>
        <v/>
      </c>
      <c r="AO45" s="48" t="str">
        <f t="shared" si="17"/>
        <v/>
      </c>
      <c r="AP45" s="83">
        <f t="shared" si="18"/>
        <v>0</v>
      </c>
      <c r="AQ45" s="83" t="str">
        <f t="shared" si="19"/>
        <v/>
      </c>
      <c r="AR45" s="83" t="str">
        <f t="shared" si="20"/>
        <v/>
      </c>
      <c r="AS45" s="83" t="str">
        <f t="shared" si="21"/>
        <v/>
      </c>
      <c r="AT45" s="419" t="str">
        <f t="shared" si="22"/>
        <v/>
      </c>
      <c r="AU45" s="87" t="str">
        <f t="shared" si="23"/>
        <v/>
      </c>
      <c r="AV45" s="99" t="str">
        <f>IF(OR($B45=0,$B45=""),"",IF(AND($E$3="3rd"),'Class 3rd'!Z44,IF(AND($E$3="4th"),'Class 4th'!Z44,"")))</f>
        <v/>
      </c>
      <c r="AW45" s="99" t="str">
        <f>IF(OR($B45=0,$B45=""),"",IF(AND($E$3="3rd"),'Class 3rd'!AA44,IF(AND($E$3="4th"),'Class 4th'!AA44,"")))</f>
        <v/>
      </c>
      <c r="AX45" s="99" t="str">
        <f>IF(OR($B45=0,$B45=""),"",IF(AND($E$3="3rd"),'Class 3rd'!AB44,IF(AND($E$3="4th"),'Class 4th'!AB44,"")))</f>
        <v/>
      </c>
      <c r="AY45" s="48" t="str">
        <f t="shared" si="24"/>
        <v/>
      </c>
      <c r="AZ45" s="99" t="str">
        <f>IF(OR($B45=0,$B45=""),"",IF(AND($E$3="3rd"),'Class 3rd'!AC44,IF(AND($E$3="4th"),'Class 4th'!AC44,"")))</f>
        <v/>
      </c>
      <c r="BA45" s="99" t="str">
        <f>IF(OR($B45=0,$B45=""),"",IF(AND($E$3="3rd"),'Class 3rd'!AD44,IF(AND($E$3="4th"),'Class 4th'!AD44,"")))</f>
        <v/>
      </c>
      <c r="BB45" s="51" t="str">
        <f t="shared" si="25"/>
        <v/>
      </c>
      <c r="BC45" s="48">
        <f t="shared" si="26"/>
        <v>0</v>
      </c>
      <c r="BD45" s="99" t="str">
        <f>IF(OR($B45=0,$B45=""),"",IF(AND($E$3="3rd"),'Class 3rd'!AE44,IF(AND($E$3="4th"),'Class 4th'!AE44,"")))</f>
        <v/>
      </c>
      <c r="BE45" s="99" t="str">
        <f>IF(OR($B45=0,$B45=""),"",IF(AND($E$3="3rd"),'Class 3rd'!AF44,IF(AND($E$3="4th"),'Class 4th'!AF44,"")))</f>
        <v/>
      </c>
      <c r="BF45" s="52" t="str">
        <f t="shared" si="27"/>
        <v/>
      </c>
      <c r="BG45" s="48" t="str">
        <f t="shared" si="28"/>
        <v/>
      </c>
      <c r="BH45" s="83">
        <f t="shared" si="29"/>
        <v>0</v>
      </c>
      <c r="BI45" s="83" t="str">
        <f t="shared" si="30"/>
        <v/>
      </c>
      <c r="BJ45" s="83" t="str">
        <f t="shared" si="31"/>
        <v/>
      </c>
      <c r="BK45" s="83" t="str">
        <f t="shared" si="32"/>
        <v/>
      </c>
      <c r="BL45" s="419" t="str">
        <f t="shared" si="33"/>
        <v/>
      </c>
      <c r="BM45" s="87" t="str">
        <f t="shared" si="34"/>
        <v/>
      </c>
      <c r="BN45" s="99" t="str">
        <f>IF(OR($B45=0,$B45=""),"",IF(AND($E$3="3rd"),'Class 3rd'!AG44,IF(AND($E$3="4th"),'Class 4th'!AG44,"")))</f>
        <v/>
      </c>
      <c r="BO45" s="99" t="str">
        <f>IF(OR($B45=0,$B45=""),"",IF(AND($E$3="3rd"),'Class 3rd'!AH44,IF(AND($E$3="4th"),'Class 4th'!AH44,"")))</f>
        <v/>
      </c>
      <c r="BP45" s="99" t="str">
        <f>IF(OR($B45=0,$B45=""),"",IF(AND($E$3="3rd"),'Class 3rd'!AI44,IF(AND($E$3="4th"),'Class 4th'!AI44,"")))</f>
        <v/>
      </c>
      <c r="BQ45" s="48" t="str">
        <f t="shared" si="35"/>
        <v/>
      </c>
      <c r="BR45" s="99" t="str">
        <f>IF(OR($B45=0,$B45=""),"",IF(AND($E$3="3rd"),'Class 3rd'!AJ44,IF(AND($E$3="4th"),'Class 4th'!AJ44,"")))</f>
        <v/>
      </c>
      <c r="BS45" s="99" t="str">
        <f>IF(OR($B45=0,$B45=""),"",IF(AND($E$3="3rd"),'Class 3rd'!AK44,IF(AND($E$3="4th"),'Class 4th'!AK44,"")))</f>
        <v/>
      </c>
      <c r="BT45" s="51" t="str">
        <f t="shared" si="36"/>
        <v/>
      </c>
      <c r="BU45" s="48">
        <f t="shared" si="37"/>
        <v>0</v>
      </c>
      <c r="BV45" s="99" t="str">
        <f>IF(OR($B45=0,$B45=""),"",IF(AND($E$3="3rd"),'Class 3rd'!AL44,IF(AND($E$3="4th"),'Class 4th'!AL44,"")))</f>
        <v/>
      </c>
      <c r="BW45" s="99" t="str">
        <f>IF(OR($B45=0,$B45=""),"",IF(AND($E$3="3rd"),'Class 3rd'!AM44,IF(AND($E$3="4th"),'Class 4th'!AM44,"")))</f>
        <v/>
      </c>
      <c r="BX45" s="52" t="str">
        <f t="shared" si="38"/>
        <v/>
      </c>
      <c r="BY45" s="48" t="str">
        <f t="shared" si="39"/>
        <v/>
      </c>
      <c r="BZ45" s="83">
        <f t="shared" si="40"/>
        <v>0</v>
      </c>
      <c r="CA45" s="83" t="str">
        <f t="shared" si="41"/>
        <v/>
      </c>
      <c r="CB45" s="83" t="str">
        <f t="shared" si="42"/>
        <v/>
      </c>
      <c r="CC45" s="83" t="str">
        <f t="shared" si="43"/>
        <v/>
      </c>
      <c r="CD45" s="419" t="str">
        <f t="shared" si="44"/>
        <v/>
      </c>
      <c r="CE45" s="87" t="str">
        <f t="shared" si="45"/>
        <v/>
      </c>
      <c r="CF45" s="99" t="str">
        <f>IF(OR($B45=0,$B45=""),"",IF(AND($E$3="3rd"),'Class 3rd'!AN44,IF(AND($E$3="4th"),'Class 4th'!AN44,"")))</f>
        <v/>
      </c>
      <c r="CG45" s="99" t="str">
        <f>IF(OR($B45=0,$B45=""),"",IF(AND($E$3="3rd"),'Class 3rd'!AO44,IF(AND($E$3="4th"),'Class 4th'!AO44,"")))</f>
        <v/>
      </c>
      <c r="CH45" s="99" t="str">
        <f>IF(OR($B45=0,$B45=""),"",IF(AND($E$3="3rd"),'Class 3rd'!AP44,IF(AND($E$3="4th"),'Class 4th'!AP44,"")))</f>
        <v/>
      </c>
      <c r="CI45" s="48" t="str">
        <f t="shared" si="46"/>
        <v/>
      </c>
      <c r="CJ45" s="99" t="str">
        <f>IF(OR($B45=0,$B45=""),"",IF(AND($E$3="3rd"),'Class 3rd'!AQ44,IF(AND($E$3="4th"),'Class 4th'!AQ44,"")))</f>
        <v/>
      </c>
      <c r="CK45" s="99" t="str">
        <f>IF(OR($B45=0,$B45=""),"",IF(AND($E$3="3rd"),'Class 3rd'!AR44,IF(AND($E$3="4th"),'Class 4th'!AR44,"")))</f>
        <v/>
      </c>
      <c r="CL45" s="51" t="str">
        <f t="shared" si="47"/>
        <v/>
      </c>
      <c r="CM45" s="48">
        <f t="shared" si="48"/>
        <v>0</v>
      </c>
      <c r="CN45" s="99" t="str">
        <f>IF(OR($B45=0,$B45=""),"",IF(AND($E$3="3rd"),'Class 3rd'!AS44,IF(AND($E$3="4th"),'Class 4th'!AS44,"")))</f>
        <v/>
      </c>
      <c r="CO45" s="99" t="str">
        <f>IF(OR($B45=0,$B45=""),"",IF(AND($E$3="3rd"),'Class 3rd'!AT44,IF(AND($E$3="4th"),'Class 4th'!AT44,"")))</f>
        <v/>
      </c>
      <c r="CP45" s="52" t="str">
        <f t="shared" si="49"/>
        <v/>
      </c>
      <c r="CQ45" s="48" t="str">
        <f t="shared" si="50"/>
        <v/>
      </c>
      <c r="CR45" s="83">
        <f t="shared" si="51"/>
        <v>0</v>
      </c>
      <c r="CS45" s="83" t="str">
        <f t="shared" si="52"/>
        <v/>
      </c>
      <c r="CT45" s="392" t="str">
        <f t="shared" si="53"/>
        <v/>
      </c>
      <c r="CU45" s="86" t="str">
        <f t="shared" si="54"/>
        <v/>
      </c>
      <c r="CV45" s="99" t="str">
        <f>IF(OR($B45=0,$B45=""),"",IF(AND($E$3="3rd"),'Class 3rd'!AU44,IF(AND($E$3="4th"),'Class 4th'!AU44,"")))</f>
        <v/>
      </c>
      <c r="CW45" s="99" t="str">
        <f>IF(OR($B45=0,$B45=""),"",IF(AND($E$3="3rd"),'Class 3rd'!AV44,IF(AND($E$3="4th"),'Class 4th'!AV44,"")))</f>
        <v/>
      </c>
      <c r="CX45" s="99" t="str">
        <f>IF(OR($B45=0,$B45=""),"",IF(AND($E$3="3rd"),'Class 3rd'!AW44,IF(AND($E$3="4th"),'Class 4th'!AW44,"")))</f>
        <v/>
      </c>
      <c r="CY45" s="48" t="str">
        <f t="shared" si="55"/>
        <v/>
      </c>
      <c r="CZ45" s="99" t="str">
        <f>IF(OR($B45=0,$B45=""),"",IF(AND($E$3="3rd"),'Class 3rd'!AX44,IF(AND($E$3="4th"),'Class 4th'!AX44,"")))</f>
        <v/>
      </c>
      <c r="DA45" s="99" t="str">
        <f>IF(OR($B45=0,$B45=""),"",IF(AND($E$3="3rd"),'Class 3rd'!AY44,IF(AND($E$3="4th"),'Class 4th'!AY44,"")))</f>
        <v/>
      </c>
      <c r="DB45" s="51" t="str">
        <f t="shared" si="56"/>
        <v/>
      </c>
      <c r="DC45" s="48">
        <f t="shared" si="57"/>
        <v>0</v>
      </c>
      <c r="DD45" s="99" t="str">
        <f>IF(OR($B45=0,$B45=""),"",IF(AND($E$3="3rd"),'Class 3rd'!AZ44,IF(AND($E$3="4th"),'Class 4th'!AZ44,"")))</f>
        <v/>
      </c>
      <c r="DE45" s="99" t="str">
        <f>IF(OR($B45=0,$B45=""),"",IF(AND($E$3="3rd"),'Class 3rd'!BA44,IF(AND($E$3="4th"),'Class 4th'!BA44,"")))</f>
        <v/>
      </c>
      <c r="DF45" s="52" t="str">
        <f t="shared" si="58"/>
        <v/>
      </c>
      <c r="DG45" s="48" t="str">
        <f t="shared" si="59"/>
        <v/>
      </c>
      <c r="DH45" s="83">
        <f t="shared" si="60"/>
        <v>0</v>
      </c>
      <c r="DI45" s="83" t="str">
        <f t="shared" si="61"/>
        <v/>
      </c>
      <c r="DJ45" s="392" t="str">
        <f t="shared" si="62"/>
        <v/>
      </c>
      <c r="DK45" s="86" t="str">
        <f t="shared" si="63"/>
        <v/>
      </c>
      <c r="DL45" s="454" t="str">
        <f>IF(OR($B45=0,$B45=""),"",IF(AND($E$3="3rd"),'Class 3rd'!BB44,IF(AND($E$3="4th"),'Class 4th'!BB44,"")))</f>
        <v/>
      </c>
      <c r="DM45" s="454" t="str">
        <f>IF(OR($B45=0,$B45=""),"",IF(AND($E$3="3rd"),'Class 3rd'!BC44,IF(AND($E$3="4th"),'Class 4th'!BC44,"")))</f>
        <v/>
      </c>
      <c r="DN45" s="454" t="str">
        <f>IF(OR($B45=0,$B45=""),"",IF(AND($E$3="3rd"),'Class 3rd'!BD44,IF(AND($E$3="4th"),'Class 4th'!BD44,"")))</f>
        <v/>
      </c>
      <c r="DO45" s="454" t="str">
        <f>IF(OR($B45=0,$B45=""),"",IF(AND($E$3="3rd"),'Class 3rd'!BE44,IF(AND($E$3="4th"),'Class 4th'!BE44,"")))</f>
        <v/>
      </c>
      <c r="DP45" s="454" t="str">
        <f>IF(OR($B45=0,$B45=""),"",IF(AND($E$3="3rd"),'Class 3rd'!BF44,IF(AND($E$3="4th"),'Class 4th'!BF44,"")))</f>
        <v/>
      </c>
      <c r="DQ45" s="455" t="str">
        <f t="shared" si="64"/>
        <v/>
      </c>
      <c r="DR45" s="100">
        <f t="shared" si="65"/>
        <v>0</v>
      </c>
      <c r="DS45" s="100" t="str">
        <f t="shared" si="66"/>
        <v/>
      </c>
      <c r="DT45" s="100" t="str">
        <f t="shared" si="67"/>
        <v/>
      </c>
      <c r="DU45" s="86" t="str">
        <f t="shared" si="68"/>
        <v/>
      </c>
      <c r="DV45" s="454" t="str">
        <f>IF(OR($B45=0,$B45=""),"",IF(AND($E$3="3rd"),'Class 3rd'!BG44,IF(AND($E$3="4th"),'Class 4th'!BG44,"")))</f>
        <v/>
      </c>
      <c r="DW45" s="454" t="str">
        <f>IF(OR($B45=0,$B45=""),"",IF(AND($E$3="3rd"),'Class 3rd'!BH44,IF(AND($E$3="4th"),'Class 4th'!BH44,"")))</f>
        <v/>
      </c>
      <c r="DX45" s="454" t="str">
        <f>IF(OR($B45=0,$B45=""),"",IF(AND($E$3="3rd"),'Class 3rd'!BI44,IF(AND($E$3="4th"),'Class 4th'!BI44,"")))</f>
        <v/>
      </c>
      <c r="DY45" s="454" t="str">
        <f>IF(OR($B45=0,$B45=""),"",IF(AND($E$3="3rd"),'Class 3rd'!BJ44,IF(AND($E$3="4th"),'Class 4th'!BJ44,"")))</f>
        <v/>
      </c>
      <c r="DZ45" s="454" t="str">
        <f>IF(OR($B45=0,$B45=""),"",IF(AND($E$3="3rd"),'Class 3rd'!BK44,IF(AND($E$3="4th"),'Class 4th'!BK44,"")))</f>
        <v/>
      </c>
      <c r="EA45" s="455" t="str">
        <f t="shared" si="69"/>
        <v/>
      </c>
      <c r="EB45" s="100">
        <f t="shared" si="70"/>
        <v>0</v>
      </c>
      <c r="EC45" s="100" t="str">
        <f t="shared" si="71"/>
        <v/>
      </c>
      <c r="ED45" s="100" t="str">
        <f t="shared" si="72"/>
        <v/>
      </c>
      <c r="EE45" s="86" t="str">
        <f t="shared" si="73"/>
        <v/>
      </c>
      <c r="EF45" s="454" t="str">
        <f>IF(OR($B45=0,$B45=""),"",IF(AND($E$3="3rd"),'Class 3rd'!BL44,IF(AND($E$3="4th"),'Class 4th'!BL44,"")))</f>
        <v/>
      </c>
      <c r="EG45" s="454" t="str">
        <f>IF(OR($B45=0,$B45=""),"",IF(AND($E$3="3rd"),'Class 3rd'!BM44,IF(AND($E$3="4th"),'Class 4th'!BM44,"")))</f>
        <v/>
      </c>
      <c r="EH45" s="454" t="str">
        <f>IF(OR($B45=0,$B45=""),"",IF(AND($E$3="3rd"),'Class 3rd'!BN44,IF(AND($E$3="4th"),'Class 4th'!BN44,"")))</f>
        <v/>
      </c>
      <c r="EI45" s="454" t="str">
        <f>IF(OR($B45=0,$B45=""),"",IF(AND($E$3="3rd"),'Class 3rd'!BO44,IF(AND($E$3="4th"),'Class 4th'!BO44,"")))</f>
        <v/>
      </c>
      <c r="EJ45" s="454" t="str">
        <f>IF(OR($B45=0,$B45=""),"",IF(AND($E$3="3rd"),'Class 3rd'!BP44,IF(AND($E$3="4th"),'Class 4th'!BP44,"")))</f>
        <v/>
      </c>
      <c r="EK45" s="455" t="str">
        <f t="shared" si="74"/>
        <v/>
      </c>
      <c r="EL45" s="100">
        <f t="shared" si="75"/>
        <v>0</v>
      </c>
      <c r="EM45" s="100" t="str">
        <f t="shared" si="76"/>
        <v/>
      </c>
      <c r="EN45" s="100" t="str">
        <f t="shared" si="77"/>
        <v/>
      </c>
      <c r="EO45" s="86" t="str">
        <f t="shared" si="78"/>
        <v/>
      </c>
      <c r="EP45" s="60" t="str">
        <f t="shared" si="79"/>
        <v/>
      </c>
      <c r="EQ45" s="324" t="str">
        <f t="shared" si="80"/>
        <v/>
      </c>
      <c r="ER45" s="63" t="str">
        <f t="shared" si="81"/>
        <v/>
      </c>
      <c r="ES45" s="64" t="str">
        <f t="shared" si="83"/>
        <v/>
      </c>
      <c r="ET45" s="326" t="str">
        <f>IFERROR(IF(B45="NSO","NSO",IF(OR(D45="",G45="",F45="",B45="",EP45=0),"",IF('Master sheet'!$D$14="Hindi","कक्षोंन्नति","Promoted"))),"")</f>
        <v/>
      </c>
      <c r="EU45" s="39" t="str">
        <f>IF(OR($B45=0,$B45=""),"",IF(AND($E$3="3rd"),'Class 3rd'!BQ44,IF(AND($E$3="4th"),'Class 4th'!BQ44,"")))</f>
        <v/>
      </c>
      <c r="EV45" s="39" t="str">
        <f>IF(OR($B45=0,$B45=""),"",IF(AND($E$3="3rd"),'Class 3rd'!BR44,IF(AND($E$3="4th"),'Class 4th'!BR44,"")))</f>
        <v/>
      </c>
      <c r="EW45" s="203" t="str">
        <f t="shared" si="84"/>
        <v/>
      </c>
      <c r="EX45" s="40"/>
      <c r="FE45" s="41">
        <f>IF(AND($E$3="3rd"),'Class 3rd'!I44,IF(AND($E$3="4th"),'Class 4th'!I44,""))</f>
        <v>0</v>
      </c>
    </row>
    <row r="46" spans="1:161" ht="18.95" customHeight="1">
      <c r="A46" s="53">
        <v>39</v>
      </c>
      <c r="B46" s="244" t="str">
        <f>IF(OR(FE46=0,FE46=""),"",IF(AND($E$3="3rd"),'Class 3rd'!I45,IF(AND($E$3="4th"),'Class 4th'!I45,"")))</f>
        <v/>
      </c>
      <c r="C46" s="54" t="str">
        <f>IF(OR($B46=0,$B46=""),"",IF(AND($E$3="3rd"),'Class 3rd'!B45,IF(AND($E$3="4th"),'Class 4th'!B45,"")))</f>
        <v/>
      </c>
      <c r="D46" s="54" t="str">
        <f>IF(OR($B46=0,$B46=""),"",IF(AND($E$3="3rd"),'Class 3rd'!C45,IF(AND($E$3="4th"),'Class 4th'!C45,"")))</f>
        <v/>
      </c>
      <c r="E46" s="330" t="str">
        <f>IF(OR($B46=0,$B46=""),"",IF(AND($E$3="3rd"),'Class 3rd'!E45,IF(AND($E$3="4th"),'Class 4th'!E45,"")))</f>
        <v/>
      </c>
      <c r="F46" s="243" t="str">
        <f>IF(OR($B46=0,$B46=""),"",IF(AND($E$3="3rd"),'Class 3rd'!D45,IF(AND($E$3="4th"),'Class 4th'!D45,"")))</f>
        <v/>
      </c>
      <c r="G46" s="335" t="str">
        <f>IF(OR($B46=0,$B46=""),"",IF(AND($E$3="3rd"),'Class 3rd'!F45,IF(AND($E$3="4th"),'Class 4th'!F45,"")))</f>
        <v/>
      </c>
      <c r="H46" s="335" t="str">
        <f>IF(OR($B46=0,$B46=""),"",IF(AND($E$3="3rd"),'Class 3rd'!G45,IF(AND($E$3="4th"),'Class 4th'!G45,"")))</f>
        <v/>
      </c>
      <c r="I46" s="335" t="str">
        <f>IF(OR($B46=0,$B46=""),"",IF(AND($E$3="3rd"),'Class 3rd'!H45,IF(AND($E$3="4th"),'Class 4th'!H45,"")))</f>
        <v/>
      </c>
      <c r="J46" s="217" t="str">
        <f>IF(OR($B46=0,$B46=""),"",IF(AND($E$3="3rd"),'Class 3rd'!J45,IF(AND($E$3="4th"),'Class 4th'!J45,"")))</f>
        <v/>
      </c>
      <c r="K46" s="217" t="str">
        <f>IF(OR($B46=0,$B46=""),"",IF(AND($E$3="3rd"),'Class 3rd'!K45,IF(AND($E$3="4th"),'Class 4th'!K45,"")))</f>
        <v/>
      </c>
      <c r="L46" s="99" t="str">
        <f>IF(OR($B46=0,$B46=""),"",IF(AND($E$3="3rd"),'Class 3rd'!L45,IF(AND($E$3="4th"),'Class 4th'!L45,"")))</f>
        <v/>
      </c>
      <c r="M46" s="99" t="str">
        <f>IF(OR($B46=0,$B46=""),"",IF(AND($E$3="3rd"),'Class 3rd'!M45,IF(AND($E$3="4th"),'Class 4th'!M45,"")))</f>
        <v/>
      </c>
      <c r="N46" s="99" t="str">
        <f>IF(OR($B46=0,$B46=""),"",IF(AND($E$3="3rd"),'Class 3rd'!N45,IF(AND($E$3="4th"),'Class 4th'!N45,"")))</f>
        <v/>
      </c>
      <c r="O46" s="48" t="str">
        <f t="shared" si="2"/>
        <v/>
      </c>
      <c r="P46" s="99" t="str">
        <f>IF(OR($B46=0,$B46=""),"",IF(AND($E$3="3rd"),'Class 3rd'!O45,IF(AND($E$3="4th"),'Class 4th'!O45,"")))</f>
        <v/>
      </c>
      <c r="Q46" s="99" t="str">
        <f>IF(OR($B46=0,$B46=""),"",IF(AND($E$3="3rd"),'Class 3rd'!P45,IF(AND($E$3="4th"),'Class 4th'!P45,"")))</f>
        <v/>
      </c>
      <c r="R46" s="51" t="str">
        <f t="shared" si="3"/>
        <v/>
      </c>
      <c r="S46" s="48">
        <f t="shared" si="4"/>
        <v>0</v>
      </c>
      <c r="T46" s="99" t="str">
        <f>IF(OR($B46=0,$B46=""),"",IF(AND($E$3="3rd"),'Class 3rd'!Q45,IF(AND($E$3="4th"),'Class 4th'!Q45,"")))</f>
        <v/>
      </c>
      <c r="U46" s="99" t="str">
        <f>IF(OR($B46=0,$B46=""),"",IF(AND($E$3="3rd"),'Class 3rd'!R45,IF(AND($E$3="4th"),'Class 4th'!R45,"")))</f>
        <v/>
      </c>
      <c r="V46" s="52" t="str">
        <f t="shared" si="5"/>
        <v/>
      </c>
      <c r="W46" s="48" t="str">
        <f t="shared" si="6"/>
        <v/>
      </c>
      <c r="X46" s="83">
        <f t="shared" si="7"/>
        <v>0</v>
      </c>
      <c r="Y46" s="83" t="str">
        <f t="shared" si="8"/>
        <v/>
      </c>
      <c r="Z46" s="83" t="str">
        <f t="shared" si="9"/>
        <v/>
      </c>
      <c r="AA46" s="83" t="str">
        <f t="shared" si="10"/>
        <v/>
      </c>
      <c r="AB46" s="419" t="str">
        <f t="shared" si="11"/>
        <v/>
      </c>
      <c r="AC46" s="87" t="str">
        <f t="shared" si="12"/>
        <v/>
      </c>
      <c r="AD46" s="99" t="str">
        <f>IF(OR($B46=0,$B46=""),"",IF(AND($E$3="3rd"),'Class 3rd'!S45,IF(AND($E$3="4th"),'Class 4th'!S45,"")))</f>
        <v/>
      </c>
      <c r="AE46" s="99" t="str">
        <f>IF(OR($B46=0,$B46=""),"",IF(AND($E$3="3rd"),'Class 3rd'!T45,IF(AND($E$3="4th"),'Class 4th'!T45,"")))</f>
        <v/>
      </c>
      <c r="AF46" s="99" t="str">
        <f>IF(OR($B46=0,$B46=""),"",IF(AND($E$3="3rd"),'Class 3rd'!U45,IF(AND($E$3="4th"),'Class 4th'!U45,"")))</f>
        <v/>
      </c>
      <c r="AG46" s="48" t="str">
        <f t="shared" si="13"/>
        <v/>
      </c>
      <c r="AH46" s="99" t="str">
        <f>IF(OR($B46=0,$B46=""),"",IF(AND($E$3="3rd"),'Class 3rd'!V45,IF(AND($E$3="4th"),'Class 4th'!V45,"")))</f>
        <v/>
      </c>
      <c r="AI46" s="99" t="str">
        <f>IF(OR($B46=0,$B46=""),"",IF(AND($E$3="3rd"),'Class 3rd'!W45,IF(AND($E$3="4th"),'Class 4th'!W45,"")))</f>
        <v/>
      </c>
      <c r="AJ46" s="51" t="str">
        <f t="shared" si="14"/>
        <v/>
      </c>
      <c r="AK46" s="48">
        <f t="shared" si="15"/>
        <v>0</v>
      </c>
      <c r="AL46" s="99" t="str">
        <f>IF(OR($B46=0,$B46=""),"",IF(AND($E$3="3rd"),'Class 3rd'!X45,IF(AND($E$3="4th"),'Class 4th'!X45,"")))</f>
        <v/>
      </c>
      <c r="AM46" s="99" t="str">
        <f>IF(OR($B46=0,$B46=""),"",IF(AND($E$3="3rd"),'Class 3rd'!Y45,IF(AND($E$3="4th"),'Class 4th'!Y45,"")))</f>
        <v/>
      </c>
      <c r="AN46" s="52" t="str">
        <f t="shared" si="16"/>
        <v/>
      </c>
      <c r="AO46" s="48" t="str">
        <f t="shared" si="17"/>
        <v/>
      </c>
      <c r="AP46" s="83">
        <f t="shared" si="18"/>
        <v>0</v>
      </c>
      <c r="AQ46" s="83" t="str">
        <f t="shared" si="19"/>
        <v/>
      </c>
      <c r="AR46" s="83" t="str">
        <f t="shared" si="20"/>
        <v/>
      </c>
      <c r="AS46" s="83" t="str">
        <f t="shared" si="21"/>
        <v/>
      </c>
      <c r="AT46" s="419" t="str">
        <f t="shared" si="22"/>
        <v/>
      </c>
      <c r="AU46" s="87" t="str">
        <f t="shared" si="23"/>
        <v/>
      </c>
      <c r="AV46" s="99" t="str">
        <f>IF(OR($B46=0,$B46=""),"",IF(AND($E$3="3rd"),'Class 3rd'!Z45,IF(AND($E$3="4th"),'Class 4th'!Z45,"")))</f>
        <v/>
      </c>
      <c r="AW46" s="99" t="str">
        <f>IF(OR($B46=0,$B46=""),"",IF(AND($E$3="3rd"),'Class 3rd'!AA45,IF(AND($E$3="4th"),'Class 4th'!AA45,"")))</f>
        <v/>
      </c>
      <c r="AX46" s="99" t="str">
        <f>IF(OR($B46=0,$B46=""),"",IF(AND($E$3="3rd"),'Class 3rd'!AB45,IF(AND($E$3="4th"),'Class 4th'!AB45,"")))</f>
        <v/>
      </c>
      <c r="AY46" s="48" t="str">
        <f t="shared" si="24"/>
        <v/>
      </c>
      <c r="AZ46" s="99" t="str">
        <f>IF(OR($B46=0,$B46=""),"",IF(AND($E$3="3rd"),'Class 3rd'!AC45,IF(AND($E$3="4th"),'Class 4th'!AC45,"")))</f>
        <v/>
      </c>
      <c r="BA46" s="99" t="str">
        <f>IF(OR($B46=0,$B46=""),"",IF(AND($E$3="3rd"),'Class 3rd'!AD45,IF(AND($E$3="4th"),'Class 4th'!AD45,"")))</f>
        <v/>
      </c>
      <c r="BB46" s="51" t="str">
        <f t="shared" si="25"/>
        <v/>
      </c>
      <c r="BC46" s="48">
        <f t="shared" si="26"/>
        <v>0</v>
      </c>
      <c r="BD46" s="99" t="str">
        <f>IF(OR($B46=0,$B46=""),"",IF(AND($E$3="3rd"),'Class 3rd'!AE45,IF(AND($E$3="4th"),'Class 4th'!AE45,"")))</f>
        <v/>
      </c>
      <c r="BE46" s="99" t="str">
        <f>IF(OR($B46=0,$B46=""),"",IF(AND($E$3="3rd"),'Class 3rd'!AF45,IF(AND($E$3="4th"),'Class 4th'!AF45,"")))</f>
        <v/>
      </c>
      <c r="BF46" s="52" t="str">
        <f t="shared" si="27"/>
        <v/>
      </c>
      <c r="BG46" s="48" t="str">
        <f t="shared" si="28"/>
        <v/>
      </c>
      <c r="BH46" s="83">
        <f t="shared" si="29"/>
        <v>0</v>
      </c>
      <c r="BI46" s="83" t="str">
        <f t="shared" si="30"/>
        <v/>
      </c>
      <c r="BJ46" s="83" t="str">
        <f t="shared" si="31"/>
        <v/>
      </c>
      <c r="BK46" s="83" t="str">
        <f t="shared" si="32"/>
        <v/>
      </c>
      <c r="BL46" s="419" t="str">
        <f t="shared" si="33"/>
        <v/>
      </c>
      <c r="BM46" s="87" t="str">
        <f t="shared" si="34"/>
        <v/>
      </c>
      <c r="BN46" s="99" t="str">
        <f>IF(OR($B46=0,$B46=""),"",IF(AND($E$3="3rd"),'Class 3rd'!AG45,IF(AND($E$3="4th"),'Class 4th'!AG45,"")))</f>
        <v/>
      </c>
      <c r="BO46" s="99" t="str">
        <f>IF(OR($B46=0,$B46=""),"",IF(AND($E$3="3rd"),'Class 3rd'!AH45,IF(AND($E$3="4th"),'Class 4th'!AH45,"")))</f>
        <v/>
      </c>
      <c r="BP46" s="99" t="str">
        <f>IF(OR($B46=0,$B46=""),"",IF(AND($E$3="3rd"),'Class 3rd'!AI45,IF(AND($E$3="4th"),'Class 4th'!AI45,"")))</f>
        <v/>
      </c>
      <c r="BQ46" s="48" t="str">
        <f t="shared" si="35"/>
        <v/>
      </c>
      <c r="BR46" s="99" t="str">
        <f>IF(OR($B46=0,$B46=""),"",IF(AND($E$3="3rd"),'Class 3rd'!AJ45,IF(AND($E$3="4th"),'Class 4th'!AJ45,"")))</f>
        <v/>
      </c>
      <c r="BS46" s="99" t="str">
        <f>IF(OR($B46=0,$B46=""),"",IF(AND($E$3="3rd"),'Class 3rd'!AK45,IF(AND($E$3="4th"),'Class 4th'!AK45,"")))</f>
        <v/>
      </c>
      <c r="BT46" s="51" t="str">
        <f t="shared" si="36"/>
        <v/>
      </c>
      <c r="BU46" s="48">
        <f t="shared" si="37"/>
        <v>0</v>
      </c>
      <c r="BV46" s="99" t="str">
        <f>IF(OR($B46=0,$B46=""),"",IF(AND($E$3="3rd"),'Class 3rd'!AL45,IF(AND($E$3="4th"),'Class 4th'!AL45,"")))</f>
        <v/>
      </c>
      <c r="BW46" s="99" t="str">
        <f>IF(OR($B46=0,$B46=""),"",IF(AND($E$3="3rd"),'Class 3rd'!AM45,IF(AND($E$3="4th"),'Class 4th'!AM45,"")))</f>
        <v/>
      </c>
      <c r="BX46" s="52" t="str">
        <f t="shared" si="38"/>
        <v/>
      </c>
      <c r="BY46" s="48" t="str">
        <f t="shared" si="39"/>
        <v/>
      </c>
      <c r="BZ46" s="83">
        <f t="shared" si="40"/>
        <v>0</v>
      </c>
      <c r="CA46" s="83" t="str">
        <f t="shared" si="41"/>
        <v/>
      </c>
      <c r="CB46" s="83" t="str">
        <f t="shared" si="42"/>
        <v/>
      </c>
      <c r="CC46" s="83" t="str">
        <f t="shared" si="43"/>
        <v/>
      </c>
      <c r="CD46" s="419" t="str">
        <f t="shared" si="44"/>
        <v/>
      </c>
      <c r="CE46" s="87" t="str">
        <f t="shared" si="45"/>
        <v/>
      </c>
      <c r="CF46" s="99" t="str">
        <f>IF(OR($B46=0,$B46=""),"",IF(AND($E$3="3rd"),'Class 3rd'!AN45,IF(AND($E$3="4th"),'Class 4th'!AN45,"")))</f>
        <v/>
      </c>
      <c r="CG46" s="99" t="str">
        <f>IF(OR($B46=0,$B46=""),"",IF(AND($E$3="3rd"),'Class 3rd'!AO45,IF(AND($E$3="4th"),'Class 4th'!AO45,"")))</f>
        <v/>
      </c>
      <c r="CH46" s="99" t="str">
        <f>IF(OR($B46=0,$B46=""),"",IF(AND($E$3="3rd"),'Class 3rd'!AP45,IF(AND($E$3="4th"),'Class 4th'!AP45,"")))</f>
        <v/>
      </c>
      <c r="CI46" s="48" t="str">
        <f t="shared" si="46"/>
        <v/>
      </c>
      <c r="CJ46" s="99" t="str">
        <f>IF(OR($B46=0,$B46=""),"",IF(AND($E$3="3rd"),'Class 3rd'!AQ45,IF(AND($E$3="4th"),'Class 4th'!AQ45,"")))</f>
        <v/>
      </c>
      <c r="CK46" s="99" t="str">
        <f>IF(OR($B46=0,$B46=""),"",IF(AND($E$3="3rd"),'Class 3rd'!AR45,IF(AND($E$3="4th"),'Class 4th'!AR45,"")))</f>
        <v/>
      </c>
      <c r="CL46" s="51" t="str">
        <f t="shared" si="47"/>
        <v/>
      </c>
      <c r="CM46" s="48">
        <f t="shared" si="48"/>
        <v>0</v>
      </c>
      <c r="CN46" s="99" t="str">
        <f>IF(OR($B46=0,$B46=""),"",IF(AND($E$3="3rd"),'Class 3rd'!AS45,IF(AND($E$3="4th"),'Class 4th'!AS45,"")))</f>
        <v/>
      </c>
      <c r="CO46" s="99" t="str">
        <f>IF(OR($B46=0,$B46=""),"",IF(AND($E$3="3rd"),'Class 3rd'!AT45,IF(AND($E$3="4th"),'Class 4th'!AT45,"")))</f>
        <v/>
      </c>
      <c r="CP46" s="52" t="str">
        <f t="shared" si="49"/>
        <v/>
      </c>
      <c r="CQ46" s="48" t="str">
        <f t="shared" si="50"/>
        <v/>
      </c>
      <c r="CR46" s="83">
        <f t="shared" si="51"/>
        <v>0</v>
      </c>
      <c r="CS46" s="83" t="str">
        <f t="shared" si="52"/>
        <v/>
      </c>
      <c r="CT46" s="392" t="str">
        <f t="shared" si="53"/>
        <v/>
      </c>
      <c r="CU46" s="86" t="str">
        <f t="shared" si="54"/>
        <v/>
      </c>
      <c r="CV46" s="99" t="str">
        <f>IF(OR($B46=0,$B46=""),"",IF(AND($E$3="3rd"),'Class 3rd'!AU45,IF(AND($E$3="4th"),'Class 4th'!AU45,"")))</f>
        <v/>
      </c>
      <c r="CW46" s="99" t="str">
        <f>IF(OR($B46=0,$B46=""),"",IF(AND($E$3="3rd"),'Class 3rd'!AV45,IF(AND($E$3="4th"),'Class 4th'!AV45,"")))</f>
        <v/>
      </c>
      <c r="CX46" s="99" t="str">
        <f>IF(OR($B46=0,$B46=""),"",IF(AND($E$3="3rd"),'Class 3rd'!AW45,IF(AND($E$3="4th"),'Class 4th'!AW45,"")))</f>
        <v/>
      </c>
      <c r="CY46" s="48" t="str">
        <f t="shared" si="55"/>
        <v/>
      </c>
      <c r="CZ46" s="99" t="str">
        <f>IF(OR($B46=0,$B46=""),"",IF(AND($E$3="3rd"),'Class 3rd'!AX45,IF(AND($E$3="4th"),'Class 4th'!AX45,"")))</f>
        <v/>
      </c>
      <c r="DA46" s="99" t="str">
        <f>IF(OR($B46=0,$B46=""),"",IF(AND($E$3="3rd"),'Class 3rd'!AY45,IF(AND($E$3="4th"),'Class 4th'!AY45,"")))</f>
        <v/>
      </c>
      <c r="DB46" s="51" t="str">
        <f t="shared" si="56"/>
        <v/>
      </c>
      <c r="DC46" s="48">
        <f t="shared" si="57"/>
        <v>0</v>
      </c>
      <c r="DD46" s="99" t="str">
        <f>IF(OR($B46=0,$B46=""),"",IF(AND($E$3="3rd"),'Class 3rd'!AZ45,IF(AND($E$3="4th"),'Class 4th'!AZ45,"")))</f>
        <v/>
      </c>
      <c r="DE46" s="99" t="str">
        <f>IF(OR($B46=0,$B46=""),"",IF(AND($E$3="3rd"),'Class 3rd'!BA45,IF(AND($E$3="4th"),'Class 4th'!BA45,"")))</f>
        <v/>
      </c>
      <c r="DF46" s="52" t="str">
        <f t="shared" si="58"/>
        <v/>
      </c>
      <c r="DG46" s="48" t="str">
        <f t="shared" si="59"/>
        <v/>
      </c>
      <c r="DH46" s="83">
        <f t="shared" si="60"/>
        <v>0</v>
      </c>
      <c r="DI46" s="83" t="str">
        <f t="shared" si="61"/>
        <v/>
      </c>
      <c r="DJ46" s="392" t="str">
        <f t="shared" si="62"/>
        <v/>
      </c>
      <c r="DK46" s="86" t="str">
        <f t="shared" si="63"/>
        <v/>
      </c>
      <c r="DL46" s="454" t="str">
        <f>IF(OR($B46=0,$B46=""),"",IF(AND($E$3="3rd"),'Class 3rd'!BB45,IF(AND($E$3="4th"),'Class 4th'!BB45,"")))</f>
        <v/>
      </c>
      <c r="DM46" s="454" t="str">
        <f>IF(OR($B46=0,$B46=""),"",IF(AND($E$3="3rd"),'Class 3rd'!BC45,IF(AND($E$3="4th"),'Class 4th'!BC45,"")))</f>
        <v/>
      </c>
      <c r="DN46" s="454" t="str">
        <f>IF(OR($B46=0,$B46=""),"",IF(AND($E$3="3rd"),'Class 3rd'!BD45,IF(AND($E$3="4th"),'Class 4th'!BD45,"")))</f>
        <v/>
      </c>
      <c r="DO46" s="454" t="str">
        <f>IF(OR($B46=0,$B46=""),"",IF(AND($E$3="3rd"),'Class 3rd'!BE45,IF(AND($E$3="4th"),'Class 4th'!BE45,"")))</f>
        <v/>
      </c>
      <c r="DP46" s="454" t="str">
        <f>IF(OR($B46=0,$B46=""),"",IF(AND($E$3="3rd"),'Class 3rd'!BF45,IF(AND($E$3="4th"),'Class 4th'!BF45,"")))</f>
        <v/>
      </c>
      <c r="DQ46" s="455" t="str">
        <f t="shared" si="64"/>
        <v/>
      </c>
      <c r="DR46" s="100">
        <f t="shared" si="65"/>
        <v>0</v>
      </c>
      <c r="DS46" s="100" t="str">
        <f t="shared" si="66"/>
        <v/>
      </c>
      <c r="DT46" s="100" t="str">
        <f t="shared" si="67"/>
        <v/>
      </c>
      <c r="DU46" s="86" t="str">
        <f t="shared" si="68"/>
        <v/>
      </c>
      <c r="DV46" s="454" t="str">
        <f>IF(OR($B46=0,$B46=""),"",IF(AND($E$3="3rd"),'Class 3rd'!BG45,IF(AND($E$3="4th"),'Class 4th'!BG45,"")))</f>
        <v/>
      </c>
      <c r="DW46" s="454" t="str">
        <f>IF(OR($B46=0,$B46=""),"",IF(AND($E$3="3rd"),'Class 3rd'!BH45,IF(AND($E$3="4th"),'Class 4th'!BH45,"")))</f>
        <v/>
      </c>
      <c r="DX46" s="454" t="str">
        <f>IF(OR($B46=0,$B46=""),"",IF(AND($E$3="3rd"),'Class 3rd'!BI45,IF(AND($E$3="4th"),'Class 4th'!BI45,"")))</f>
        <v/>
      </c>
      <c r="DY46" s="454" t="str">
        <f>IF(OR($B46=0,$B46=""),"",IF(AND($E$3="3rd"),'Class 3rd'!BJ45,IF(AND($E$3="4th"),'Class 4th'!BJ45,"")))</f>
        <v/>
      </c>
      <c r="DZ46" s="454" t="str">
        <f>IF(OR($B46=0,$B46=""),"",IF(AND($E$3="3rd"),'Class 3rd'!BK45,IF(AND($E$3="4th"),'Class 4th'!BK45,"")))</f>
        <v/>
      </c>
      <c r="EA46" s="455" t="str">
        <f t="shared" si="69"/>
        <v/>
      </c>
      <c r="EB46" s="100">
        <f t="shared" si="70"/>
        <v>0</v>
      </c>
      <c r="EC46" s="100" t="str">
        <f t="shared" si="71"/>
        <v/>
      </c>
      <c r="ED46" s="100" t="str">
        <f t="shared" si="72"/>
        <v/>
      </c>
      <c r="EE46" s="86" t="str">
        <f t="shared" si="73"/>
        <v/>
      </c>
      <c r="EF46" s="454" t="str">
        <f>IF(OR($B46=0,$B46=""),"",IF(AND($E$3="3rd"),'Class 3rd'!BL45,IF(AND($E$3="4th"),'Class 4th'!BL45,"")))</f>
        <v/>
      </c>
      <c r="EG46" s="454" t="str">
        <f>IF(OR($B46=0,$B46=""),"",IF(AND($E$3="3rd"),'Class 3rd'!BM45,IF(AND($E$3="4th"),'Class 4th'!BM45,"")))</f>
        <v/>
      </c>
      <c r="EH46" s="454" t="str">
        <f>IF(OR($B46=0,$B46=""),"",IF(AND($E$3="3rd"),'Class 3rd'!BN45,IF(AND($E$3="4th"),'Class 4th'!BN45,"")))</f>
        <v/>
      </c>
      <c r="EI46" s="454" t="str">
        <f>IF(OR($B46=0,$B46=""),"",IF(AND($E$3="3rd"),'Class 3rd'!BO45,IF(AND($E$3="4th"),'Class 4th'!BO45,"")))</f>
        <v/>
      </c>
      <c r="EJ46" s="454" t="str">
        <f>IF(OR($B46=0,$B46=""),"",IF(AND($E$3="3rd"),'Class 3rd'!BP45,IF(AND($E$3="4th"),'Class 4th'!BP45,"")))</f>
        <v/>
      </c>
      <c r="EK46" s="455" t="str">
        <f t="shared" si="74"/>
        <v/>
      </c>
      <c r="EL46" s="100">
        <f t="shared" si="75"/>
        <v>0</v>
      </c>
      <c r="EM46" s="100" t="str">
        <f t="shared" si="76"/>
        <v/>
      </c>
      <c r="EN46" s="100" t="str">
        <f t="shared" si="77"/>
        <v/>
      </c>
      <c r="EO46" s="86" t="str">
        <f t="shared" si="78"/>
        <v/>
      </c>
      <c r="EP46" s="60" t="str">
        <f t="shared" si="79"/>
        <v/>
      </c>
      <c r="EQ46" s="324" t="str">
        <f t="shared" si="80"/>
        <v/>
      </c>
      <c r="ER46" s="63" t="str">
        <f t="shared" si="81"/>
        <v/>
      </c>
      <c r="ES46" s="64" t="str">
        <f t="shared" si="83"/>
        <v/>
      </c>
      <c r="ET46" s="326" t="str">
        <f>IFERROR(IF(B46="NSO","NSO",IF(OR(D46="",G46="",F46="",B46="",EP46=0),"",IF('Master sheet'!$D$14="Hindi","कक्षोंन्नति","Promoted"))),"")</f>
        <v/>
      </c>
      <c r="EU46" s="39" t="str">
        <f>IF(OR($B46=0,$B46=""),"",IF(AND($E$3="3rd"),'Class 3rd'!BQ45,IF(AND($E$3="4th"),'Class 4th'!BQ45,"")))</f>
        <v/>
      </c>
      <c r="EV46" s="39" t="str">
        <f>IF(OR($B46=0,$B46=""),"",IF(AND($E$3="3rd"),'Class 3rd'!BR45,IF(AND($E$3="4th"),'Class 4th'!BR45,"")))</f>
        <v/>
      </c>
      <c r="EW46" s="203" t="str">
        <f t="shared" si="84"/>
        <v/>
      </c>
      <c r="EX46" s="40"/>
      <c r="FE46" s="41">
        <f>IF(AND($E$3="3rd"),'Class 3rd'!I45,IF(AND($E$3="4th"),'Class 4th'!I45,""))</f>
        <v>0</v>
      </c>
    </row>
    <row r="47" spans="1:161" ht="18.95" customHeight="1">
      <c r="A47" s="53">
        <v>40</v>
      </c>
      <c r="B47" s="244" t="str">
        <f>IF(OR(FE47=0,FE47=""),"",IF(AND($E$3="3rd"),'Class 3rd'!I46,IF(AND($E$3="4th"),'Class 4th'!I46,"")))</f>
        <v/>
      </c>
      <c r="C47" s="54" t="str">
        <f>IF(OR($B47=0,$B47=""),"",IF(AND($E$3="3rd"),'Class 3rd'!B46,IF(AND($E$3="4th"),'Class 4th'!B46,"")))</f>
        <v/>
      </c>
      <c r="D47" s="54" t="str">
        <f>IF(OR($B47=0,$B47=""),"",IF(AND($E$3="3rd"),'Class 3rd'!C46,IF(AND($E$3="4th"),'Class 4th'!C46,"")))</f>
        <v/>
      </c>
      <c r="E47" s="330" t="str">
        <f>IF(OR($B47=0,$B47=""),"",IF(AND($E$3="3rd"),'Class 3rd'!E46,IF(AND($E$3="4th"),'Class 4th'!E46,"")))</f>
        <v/>
      </c>
      <c r="F47" s="243" t="str">
        <f>IF(OR($B47=0,$B47=""),"",IF(AND($E$3="3rd"),'Class 3rd'!D46,IF(AND($E$3="4th"),'Class 4th'!D46,"")))</f>
        <v/>
      </c>
      <c r="G47" s="335" t="str">
        <f>IF(OR($B47=0,$B47=""),"",IF(AND($E$3="3rd"),'Class 3rd'!F46,IF(AND($E$3="4th"),'Class 4th'!F46,"")))</f>
        <v/>
      </c>
      <c r="H47" s="335" t="str">
        <f>IF(OR($B47=0,$B47=""),"",IF(AND($E$3="3rd"),'Class 3rd'!G46,IF(AND($E$3="4th"),'Class 4th'!G46,"")))</f>
        <v/>
      </c>
      <c r="I47" s="335" t="str">
        <f>IF(OR($B47=0,$B47=""),"",IF(AND($E$3="3rd"),'Class 3rd'!H46,IF(AND($E$3="4th"),'Class 4th'!H46,"")))</f>
        <v/>
      </c>
      <c r="J47" s="217" t="str">
        <f>IF(OR($B47=0,$B47=""),"",IF(AND($E$3="3rd"),'Class 3rd'!J46,IF(AND($E$3="4th"),'Class 4th'!J46,"")))</f>
        <v/>
      </c>
      <c r="K47" s="217" t="str">
        <f>IF(OR($B47=0,$B47=""),"",IF(AND($E$3="3rd"),'Class 3rd'!K46,IF(AND($E$3="4th"),'Class 4th'!K46,"")))</f>
        <v/>
      </c>
      <c r="L47" s="99" t="str">
        <f>IF(OR($B47=0,$B47=""),"",IF(AND($E$3="3rd"),'Class 3rd'!L46,IF(AND($E$3="4th"),'Class 4th'!L46,"")))</f>
        <v/>
      </c>
      <c r="M47" s="99" t="str">
        <f>IF(OR($B47=0,$B47=""),"",IF(AND($E$3="3rd"),'Class 3rd'!M46,IF(AND($E$3="4th"),'Class 4th'!M46,"")))</f>
        <v/>
      </c>
      <c r="N47" s="99" t="str">
        <f>IF(OR($B47=0,$B47=""),"",IF(AND($E$3="3rd"),'Class 3rd'!N46,IF(AND($E$3="4th"),'Class 4th'!N46,"")))</f>
        <v/>
      </c>
      <c r="O47" s="48" t="str">
        <f t="shared" si="2"/>
        <v/>
      </c>
      <c r="P47" s="99" t="str">
        <f>IF(OR($B47=0,$B47=""),"",IF(AND($E$3="3rd"),'Class 3rd'!O46,IF(AND($E$3="4th"),'Class 4th'!O46,"")))</f>
        <v/>
      </c>
      <c r="Q47" s="99" t="str">
        <f>IF(OR($B47=0,$B47=""),"",IF(AND($E$3="3rd"),'Class 3rd'!P46,IF(AND($E$3="4th"),'Class 4th'!P46,"")))</f>
        <v/>
      </c>
      <c r="R47" s="51" t="str">
        <f t="shared" si="3"/>
        <v/>
      </c>
      <c r="S47" s="48">
        <f t="shared" si="4"/>
        <v>0</v>
      </c>
      <c r="T47" s="99" t="str">
        <f>IF(OR($B47=0,$B47=""),"",IF(AND($E$3="3rd"),'Class 3rd'!Q46,IF(AND($E$3="4th"),'Class 4th'!Q46,"")))</f>
        <v/>
      </c>
      <c r="U47" s="99" t="str">
        <f>IF(OR($B47=0,$B47=""),"",IF(AND($E$3="3rd"),'Class 3rd'!R46,IF(AND($E$3="4th"),'Class 4th'!R46,"")))</f>
        <v/>
      </c>
      <c r="V47" s="52" t="str">
        <f t="shared" si="5"/>
        <v/>
      </c>
      <c r="W47" s="48" t="str">
        <f t="shared" si="6"/>
        <v/>
      </c>
      <c r="X47" s="83">
        <f t="shared" si="7"/>
        <v>0</v>
      </c>
      <c r="Y47" s="83" t="str">
        <f t="shared" si="8"/>
        <v/>
      </c>
      <c r="Z47" s="83" t="str">
        <f t="shared" si="9"/>
        <v/>
      </c>
      <c r="AA47" s="83" t="str">
        <f t="shared" si="10"/>
        <v/>
      </c>
      <c r="AB47" s="419" t="str">
        <f t="shared" si="11"/>
        <v/>
      </c>
      <c r="AC47" s="87" t="str">
        <f t="shared" si="12"/>
        <v/>
      </c>
      <c r="AD47" s="99" t="str">
        <f>IF(OR($B47=0,$B47=""),"",IF(AND($E$3="3rd"),'Class 3rd'!S46,IF(AND($E$3="4th"),'Class 4th'!S46,"")))</f>
        <v/>
      </c>
      <c r="AE47" s="99" t="str">
        <f>IF(OR($B47=0,$B47=""),"",IF(AND($E$3="3rd"),'Class 3rd'!T46,IF(AND($E$3="4th"),'Class 4th'!T46,"")))</f>
        <v/>
      </c>
      <c r="AF47" s="99" t="str">
        <f>IF(OR($B47=0,$B47=""),"",IF(AND($E$3="3rd"),'Class 3rd'!U46,IF(AND($E$3="4th"),'Class 4th'!U46,"")))</f>
        <v/>
      </c>
      <c r="AG47" s="48" t="str">
        <f t="shared" si="13"/>
        <v/>
      </c>
      <c r="AH47" s="99" t="str">
        <f>IF(OR($B47=0,$B47=""),"",IF(AND($E$3="3rd"),'Class 3rd'!V46,IF(AND($E$3="4th"),'Class 4th'!V46,"")))</f>
        <v/>
      </c>
      <c r="AI47" s="99" t="str">
        <f>IF(OR($B47=0,$B47=""),"",IF(AND($E$3="3rd"),'Class 3rd'!W46,IF(AND($E$3="4th"),'Class 4th'!W46,"")))</f>
        <v/>
      </c>
      <c r="AJ47" s="51" t="str">
        <f t="shared" si="14"/>
        <v/>
      </c>
      <c r="AK47" s="48">
        <f t="shared" si="15"/>
        <v>0</v>
      </c>
      <c r="AL47" s="99" t="str">
        <f>IF(OR($B47=0,$B47=""),"",IF(AND($E$3="3rd"),'Class 3rd'!X46,IF(AND($E$3="4th"),'Class 4th'!X46,"")))</f>
        <v/>
      </c>
      <c r="AM47" s="99" t="str">
        <f>IF(OR($B47=0,$B47=""),"",IF(AND($E$3="3rd"),'Class 3rd'!Y46,IF(AND($E$3="4th"),'Class 4th'!Y46,"")))</f>
        <v/>
      </c>
      <c r="AN47" s="52" t="str">
        <f t="shared" si="16"/>
        <v/>
      </c>
      <c r="AO47" s="48" t="str">
        <f t="shared" si="17"/>
        <v/>
      </c>
      <c r="AP47" s="83">
        <f t="shared" si="18"/>
        <v>0</v>
      </c>
      <c r="AQ47" s="83" t="str">
        <f t="shared" si="19"/>
        <v/>
      </c>
      <c r="AR47" s="83" t="str">
        <f t="shared" si="20"/>
        <v/>
      </c>
      <c r="AS47" s="83" t="str">
        <f t="shared" si="21"/>
        <v/>
      </c>
      <c r="AT47" s="419" t="str">
        <f t="shared" si="22"/>
        <v/>
      </c>
      <c r="AU47" s="87" t="str">
        <f t="shared" si="23"/>
        <v/>
      </c>
      <c r="AV47" s="99" t="str">
        <f>IF(OR($B47=0,$B47=""),"",IF(AND($E$3="3rd"),'Class 3rd'!Z46,IF(AND($E$3="4th"),'Class 4th'!Z46,"")))</f>
        <v/>
      </c>
      <c r="AW47" s="99" t="str">
        <f>IF(OR($B47=0,$B47=""),"",IF(AND($E$3="3rd"),'Class 3rd'!AA46,IF(AND($E$3="4th"),'Class 4th'!AA46,"")))</f>
        <v/>
      </c>
      <c r="AX47" s="99" t="str">
        <f>IF(OR($B47=0,$B47=""),"",IF(AND($E$3="3rd"),'Class 3rd'!AB46,IF(AND($E$3="4th"),'Class 4th'!AB46,"")))</f>
        <v/>
      </c>
      <c r="AY47" s="48" t="str">
        <f t="shared" si="24"/>
        <v/>
      </c>
      <c r="AZ47" s="99" t="str">
        <f>IF(OR($B47=0,$B47=""),"",IF(AND($E$3="3rd"),'Class 3rd'!AC46,IF(AND($E$3="4th"),'Class 4th'!AC46,"")))</f>
        <v/>
      </c>
      <c r="BA47" s="99" t="str">
        <f>IF(OR($B47=0,$B47=""),"",IF(AND($E$3="3rd"),'Class 3rd'!AD46,IF(AND($E$3="4th"),'Class 4th'!AD46,"")))</f>
        <v/>
      </c>
      <c r="BB47" s="51" t="str">
        <f t="shared" si="25"/>
        <v/>
      </c>
      <c r="BC47" s="48">
        <f t="shared" si="26"/>
        <v>0</v>
      </c>
      <c r="BD47" s="99" t="str">
        <f>IF(OR($B47=0,$B47=""),"",IF(AND($E$3="3rd"),'Class 3rd'!AE46,IF(AND($E$3="4th"),'Class 4th'!AE46,"")))</f>
        <v/>
      </c>
      <c r="BE47" s="99" t="str">
        <f>IF(OR($B47=0,$B47=""),"",IF(AND($E$3="3rd"),'Class 3rd'!AF46,IF(AND($E$3="4th"),'Class 4th'!AF46,"")))</f>
        <v/>
      </c>
      <c r="BF47" s="52" t="str">
        <f t="shared" si="27"/>
        <v/>
      </c>
      <c r="BG47" s="48" t="str">
        <f t="shared" si="28"/>
        <v/>
      </c>
      <c r="BH47" s="83">
        <f t="shared" si="29"/>
        <v>0</v>
      </c>
      <c r="BI47" s="83" t="str">
        <f t="shared" si="30"/>
        <v/>
      </c>
      <c r="BJ47" s="83" t="str">
        <f t="shared" si="31"/>
        <v/>
      </c>
      <c r="BK47" s="83" t="str">
        <f t="shared" si="32"/>
        <v/>
      </c>
      <c r="BL47" s="419" t="str">
        <f t="shared" si="33"/>
        <v/>
      </c>
      <c r="BM47" s="87" t="str">
        <f t="shared" si="34"/>
        <v/>
      </c>
      <c r="BN47" s="99" t="str">
        <f>IF(OR($B47=0,$B47=""),"",IF(AND($E$3="3rd"),'Class 3rd'!AG46,IF(AND($E$3="4th"),'Class 4th'!AG46,"")))</f>
        <v/>
      </c>
      <c r="BO47" s="99" t="str">
        <f>IF(OR($B47=0,$B47=""),"",IF(AND($E$3="3rd"),'Class 3rd'!AH46,IF(AND($E$3="4th"),'Class 4th'!AH46,"")))</f>
        <v/>
      </c>
      <c r="BP47" s="99" t="str">
        <f>IF(OR($B47=0,$B47=""),"",IF(AND($E$3="3rd"),'Class 3rd'!AI46,IF(AND($E$3="4th"),'Class 4th'!AI46,"")))</f>
        <v/>
      </c>
      <c r="BQ47" s="48" t="str">
        <f t="shared" si="35"/>
        <v/>
      </c>
      <c r="BR47" s="99" t="str">
        <f>IF(OR($B47=0,$B47=""),"",IF(AND($E$3="3rd"),'Class 3rd'!AJ46,IF(AND($E$3="4th"),'Class 4th'!AJ46,"")))</f>
        <v/>
      </c>
      <c r="BS47" s="99" t="str">
        <f>IF(OR($B47=0,$B47=""),"",IF(AND($E$3="3rd"),'Class 3rd'!AK46,IF(AND($E$3="4th"),'Class 4th'!AK46,"")))</f>
        <v/>
      </c>
      <c r="BT47" s="51" t="str">
        <f t="shared" si="36"/>
        <v/>
      </c>
      <c r="BU47" s="48">
        <f t="shared" si="37"/>
        <v>0</v>
      </c>
      <c r="BV47" s="99" t="str">
        <f>IF(OR($B47=0,$B47=""),"",IF(AND($E$3="3rd"),'Class 3rd'!AL46,IF(AND($E$3="4th"),'Class 4th'!AL46,"")))</f>
        <v/>
      </c>
      <c r="BW47" s="99" t="str">
        <f>IF(OR($B47=0,$B47=""),"",IF(AND($E$3="3rd"),'Class 3rd'!AM46,IF(AND($E$3="4th"),'Class 4th'!AM46,"")))</f>
        <v/>
      </c>
      <c r="BX47" s="52" t="str">
        <f t="shared" si="38"/>
        <v/>
      </c>
      <c r="BY47" s="48" t="str">
        <f t="shared" si="39"/>
        <v/>
      </c>
      <c r="BZ47" s="83">
        <f t="shared" si="40"/>
        <v>0</v>
      </c>
      <c r="CA47" s="83" t="str">
        <f t="shared" si="41"/>
        <v/>
      </c>
      <c r="CB47" s="83" t="str">
        <f t="shared" si="42"/>
        <v/>
      </c>
      <c r="CC47" s="83" t="str">
        <f t="shared" si="43"/>
        <v/>
      </c>
      <c r="CD47" s="419" t="str">
        <f t="shared" si="44"/>
        <v/>
      </c>
      <c r="CE47" s="87" t="str">
        <f t="shared" si="45"/>
        <v/>
      </c>
      <c r="CF47" s="99" t="str">
        <f>IF(OR($B47=0,$B47=""),"",IF(AND($E$3="3rd"),'Class 3rd'!AN46,IF(AND($E$3="4th"),'Class 4th'!AN46,"")))</f>
        <v/>
      </c>
      <c r="CG47" s="99" t="str">
        <f>IF(OR($B47=0,$B47=""),"",IF(AND($E$3="3rd"),'Class 3rd'!AO46,IF(AND($E$3="4th"),'Class 4th'!AO46,"")))</f>
        <v/>
      </c>
      <c r="CH47" s="99" t="str">
        <f>IF(OR($B47=0,$B47=""),"",IF(AND($E$3="3rd"),'Class 3rd'!AP46,IF(AND($E$3="4th"),'Class 4th'!AP46,"")))</f>
        <v/>
      </c>
      <c r="CI47" s="48" t="str">
        <f t="shared" si="46"/>
        <v/>
      </c>
      <c r="CJ47" s="99" t="str">
        <f>IF(OR($B47=0,$B47=""),"",IF(AND($E$3="3rd"),'Class 3rd'!AQ46,IF(AND($E$3="4th"),'Class 4th'!AQ46,"")))</f>
        <v/>
      </c>
      <c r="CK47" s="99" t="str">
        <f>IF(OR($B47=0,$B47=""),"",IF(AND($E$3="3rd"),'Class 3rd'!AR46,IF(AND($E$3="4th"),'Class 4th'!AR46,"")))</f>
        <v/>
      </c>
      <c r="CL47" s="51" t="str">
        <f t="shared" si="47"/>
        <v/>
      </c>
      <c r="CM47" s="48">
        <f t="shared" si="48"/>
        <v>0</v>
      </c>
      <c r="CN47" s="99" t="str">
        <f>IF(OR($B47=0,$B47=""),"",IF(AND($E$3="3rd"),'Class 3rd'!AS46,IF(AND($E$3="4th"),'Class 4th'!AS46,"")))</f>
        <v/>
      </c>
      <c r="CO47" s="99" t="str">
        <f>IF(OR($B47=0,$B47=""),"",IF(AND($E$3="3rd"),'Class 3rd'!AT46,IF(AND($E$3="4th"),'Class 4th'!AT46,"")))</f>
        <v/>
      </c>
      <c r="CP47" s="52" t="str">
        <f t="shared" si="49"/>
        <v/>
      </c>
      <c r="CQ47" s="48" t="str">
        <f t="shared" si="50"/>
        <v/>
      </c>
      <c r="CR47" s="83">
        <f t="shared" si="51"/>
        <v>0</v>
      </c>
      <c r="CS47" s="83" t="str">
        <f t="shared" si="52"/>
        <v/>
      </c>
      <c r="CT47" s="392" t="str">
        <f t="shared" si="53"/>
        <v/>
      </c>
      <c r="CU47" s="86" t="str">
        <f t="shared" si="54"/>
        <v/>
      </c>
      <c r="CV47" s="99" t="str">
        <f>IF(OR($B47=0,$B47=""),"",IF(AND($E$3="3rd"),'Class 3rd'!AU46,IF(AND($E$3="4th"),'Class 4th'!AU46,"")))</f>
        <v/>
      </c>
      <c r="CW47" s="99" t="str">
        <f>IF(OR($B47=0,$B47=""),"",IF(AND($E$3="3rd"),'Class 3rd'!AV46,IF(AND($E$3="4th"),'Class 4th'!AV46,"")))</f>
        <v/>
      </c>
      <c r="CX47" s="99" t="str">
        <f>IF(OR($B47=0,$B47=""),"",IF(AND($E$3="3rd"),'Class 3rd'!AW46,IF(AND($E$3="4th"),'Class 4th'!AW46,"")))</f>
        <v/>
      </c>
      <c r="CY47" s="48" t="str">
        <f t="shared" si="55"/>
        <v/>
      </c>
      <c r="CZ47" s="99" t="str">
        <f>IF(OR($B47=0,$B47=""),"",IF(AND($E$3="3rd"),'Class 3rd'!AX46,IF(AND($E$3="4th"),'Class 4th'!AX46,"")))</f>
        <v/>
      </c>
      <c r="DA47" s="99" t="str">
        <f>IF(OR($B47=0,$B47=""),"",IF(AND($E$3="3rd"),'Class 3rd'!AY46,IF(AND($E$3="4th"),'Class 4th'!AY46,"")))</f>
        <v/>
      </c>
      <c r="DB47" s="51" t="str">
        <f t="shared" si="56"/>
        <v/>
      </c>
      <c r="DC47" s="48">
        <f t="shared" si="57"/>
        <v>0</v>
      </c>
      <c r="DD47" s="99" t="str">
        <f>IF(OR($B47=0,$B47=""),"",IF(AND($E$3="3rd"),'Class 3rd'!AZ46,IF(AND($E$3="4th"),'Class 4th'!AZ46,"")))</f>
        <v/>
      </c>
      <c r="DE47" s="99" t="str">
        <f>IF(OR($B47=0,$B47=""),"",IF(AND($E$3="3rd"),'Class 3rd'!BA46,IF(AND($E$3="4th"),'Class 4th'!BA46,"")))</f>
        <v/>
      </c>
      <c r="DF47" s="52" t="str">
        <f t="shared" si="58"/>
        <v/>
      </c>
      <c r="DG47" s="48" t="str">
        <f t="shared" si="59"/>
        <v/>
      </c>
      <c r="DH47" s="83">
        <f t="shared" si="60"/>
        <v>0</v>
      </c>
      <c r="DI47" s="83" t="str">
        <f t="shared" si="61"/>
        <v/>
      </c>
      <c r="DJ47" s="392" t="str">
        <f t="shared" si="62"/>
        <v/>
      </c>
      <c r="DK47" s="86" t="str">
        <f t="shared" si="63"/>
        <v/>
      </c>
      <c r="DL47" s="454" t="str">
        <f>IF(OR($B47=0,$B47=""),"",IF(AND($E$3="3rd"),'Class 3rd'!BB46,IF(AND($E$3="4th"),'Class 4th'!BB46,"")))</f>
        <v/>
      </c>
      <c r="DM47" s="454" t="str">
        <f>IF(OR($B47=0,$B47=""),"",IF(AND($E$3="3rd"),'Class 3rd'!BC46,IF(AND($E$3="4th"),'Class 4th'!BC46,"")))</f>
        <v/>
      </c>
      <c r="DN47" s="454" t="str">
        <f>IF(OR($B47=0,$B47=""),"",IF(AND($E$3="3rd"),'Class 3rd'!BD46,IF(AND($E$3="4th"),'Class 4th'!BD46,"")))</f>
        <v/>
      </c>
      <c r="DO47" s="454" t="str">
        <f>IF(OR($B47=0,$B47=""),"",IF(AND($E$3="3rd"),'Class 3rd'!BE46,IF(AND($E$3="4th"),'Class 4th'!BE46,"")))</f>
        <v/>
      </c>
      <c r="DP47" s="454" t="str">
        <f>IF(OR($B47=0,$B47=""),"",IF(AND($E$3="3rd"),'Class 3rd'!BF46,IF(AND($E$3="4th"),'Class 4th'!BF46,"")))</f>
        <v/>
      </c>
      <c r="DQ47" s="455" t="str">
        <f t="shared" si="64"/>
        <v/>
      </c>
      <c r="DR47" s="100">
        <f t="shared" si="65"/>
        <v>0</v>
      </c>
      <c r="DS47" s="100" t="str">
        <f t="shared" si="66"/>
        <v/>
      </c>
      <c r="DT47" s="100" t="str">
        <f t="shared" si="67"/>
        <v/>
      </c>
      <c r="DU47" s="86" t="str">
        <f t="shared" si="68"/>
        <v/>
      </c>
      <c r="DV47" s="454" t="str">
        <f>IF(OR($B47=0,$B47=""),"",IF(AND($E$3="3rd"),'Class 3rd'!BG46,IF(AND($E$3="4th"),'Class 4th'!BG46,"")))</f>
        <v/>
      </c>
      <c r="DW47" s="454" t="str">
        <f>IF(OR($B47=0,$B47=""),"",IF(AND($E$3="3rd"),'Class 3rd'!BH46,IF(AND($E$3="4th"),'Class 4th'!BH46,"")))</f>
        <v/>
      </c>
      <c r="DX47" s="454" t="str">
        <f>IF(OR($B47=0,$B47=""),"",IF(AND($E$3="3rd"),'Class 3rd'!BI46,IF(AND($E$3="4th"),'Class 4th'!BI46,"")))</f>
        <v/>
      </c>
      <c r="DY47" s="454" t="str">
        <f>IF(OR($B47=0,$B47=""),"",IF(AND($E$3="3rd"),'Class 3rd'!BJ46,IF(AND($E$3="4th"),'Class 4th'!BJ46,"")))</f>
        <v/>
      </c>
      <c r="DZ47" s="454" t="str">
        <f>IF(OR($B47=0,$B47=""),"",IF(AND($E$3="3rd"),'Class 3rd'!BK46,IF(AND($E$3="4th"),'Class 4th'!BK46,"")))</f>
        <v/>
      </c>
      <c r="EA47" s="455" t="str">
        <f t="shared" si="69"/>
        <v/>
      </c>
      <c r="EB47" s="100">
        <f t="shared" si="70"/>
        <v>0</v>
      </c>
      <c r="EC47" s="100" t="str">
        <f t="shared" si="71"/>
        <v/>
      </c>
      <c r="ED47" s="100" t="str">
        <f t="shared" si="72"/>
        <v/>
      </c>
      <c r="EE47" s="86" t="str">
        <f t="shared" si="73"/>
        <v/>
      </c>
      <c r="EF47" s="454" t="str">
        <f>IF(OR($B47=0,$B47=""),"",IF(AND($E$3="3rd"),'Class 3rd'!BL46,IF(AND($E$3="4th"),'Class 4th'!BL46,"")))</f>
        <v/>
      </c>
      <c r="EG47" s="454" t="str">
        <f>IF(OR($B47=0,$B47=""),"",IF(AND($E$3="3rd"),'Class 3rd'!BM46,IF(AND($E$3="4th"),'Class 4th'!BM46,"")))</f>
        <v/>
      </c>
      <c r="EH47" s="454" t="str">
        <f>IF(OR($B47=0,$B47=""),"",IF(AND($E$3="3rd"),'Class 3rd'!BN46,IF(AND($E$3="4th"),'Class 4th'!BN46,"")))</f>
        <v/>
      </c>
      <c r="EI47" s="454" t="str">
        <f>IF(OR($B47=0,$B47=""),"",IF(AND($E$3="3rd"),'Class 3rd'!BO46,IF(AND($E$3="4th"),'Class 4th'!BO46,"")))</f>
        <v/>
      </c>
      <c r="EJ47" s="454" t="str">
        <f>IF(OR($B47=0,$B47=""),"",IF(AND($E$3="3rd"),'Class 3rd'!BP46,IF(AND($E$3="4th"),'Class 4th'!BP46,"")))</f>
        <v/>
      </c>
      <c r="EK47" s="455" t="str">
        <f t="shared" si="74"/>
        <v/>
      </c>
      <c r="EL47" s="100">
        <f t="shared" si="75"/>
        <v>0</v>
      </c>
      <c r="EM47" s="100" t="str">
        <f t="shared" si="76"/>
        <v/>
      </c>
      <c r="EN47" s="100" t="str">
        <f t="shared" si="77"/>
        <v/>
      </c>
      <c r="EO47" s="86" t="str">
        <f t="shared" si="78"/>
        <v/>
      </c>
      <c r="EP47" s="60" t="str">
        <f t="shared" si="79"/>
        <v/>
      </c>
      <c r="EQ47" s="324" t="str">
        <f t="shared" si="80"/>
        <v/>
      </c>
      <c r="ER47" s="63" t="str">
        <f t="shared" si="81"/>
        <v/>
      </c>
      <c r="ES47" s="64" t="str">
        <f t="shared" si="83"/>
        <v/>
      </c>
      <c r="ET47" s="326" t="str">
        <f>IFERROR(IF(B47="NSO","NSO",IF(OR(D47="",G47="",F47="",B47="",EP47=0),"",IF('Master sheet'!$D$14="Hindi","कक्षोंन्नति","Promoted"))),"")</f>
        <v/>
      </c>
      <c r="EU47" s="39" t="str">
        <f>IF(OR($B47=0,$B47=""),"",IF(AND($E$3="3rd"),'Class 3rd'!BQ46,IF(AND($E$3="4th"),'Class 4th'!BQ46,"")))</f>
        <v/>
      </c>
      <c r="EV47" s="39" t="str">
        <f>IF(OR($B47=0,$B47=""),"",IF(AND($E$3="3rd"),'Class 3rd'!BR46,IF(AND($E$3="4th"),'Class 4th'!BR46,"")))</f>
        <v/>
      </c>
      <c r="EW47" s="203" t="str">
        <f t="shared" si="84"/>
        <v/>
      </c>
      <c r="EX47" s="40"/>
      <c r="FE47" s="41">
        <f>IF(AND($E$3="3rd"),'Class 3rd'!I46,IF(AND($E$3="4th"),'Class 4th'!I46,""))</f>
        <v>0</v>
      </c>
    </row>
    <row r="48" spans="1:161" ht="18.95" customHeight="1">
      <c r="A48" s="53">
        <v>41</v>
      </c>
      <c r="B48" s="244" t="str">
        <f>IF(OR(FE48=0,FE48=""),"",IF(AND($E$3="3rd"),'Class 3rd'!I47,IF(AND($E$3="4th"),'Class 4th'!I47,"")))</f>
        <v/>
      </c>
      <c r="C48" s="54" t="str">
        <f>IF(OR($B48=0,$B48=""),"",IF(AND($E$3="3rd"),'Class 3rd'!B47,IF(AND($E$3="4th"),'Class 4th'!B47,"")))</f>
        <v/>
      </c>
      <c r="D48" s="54" t="str">
        <f>IF(OR($B48=0,$B48=""),"",IF(AND($E$3="3rd"),'Class 3rd'!C47,IF(AND($E$3="4th"),'Class 4th'!C47,"")))</f>
        <v/>
      </c>
      <c r="E48" s="330" t="str">
        <f>IF(OR($B48=0,$B48=""),"",IF(AND($E$3="3rd"),'Class 3rd'!E47,IF(AND($E$3="4th"),'Class 4th'!E47,"")))</f>
        <v/>
      </c>
      <c r="F48" s="243" t="str">
        <f>IF(OR($B48=0,$B48=""),"",IF(AND($E$3="3rd"),'Class 3rd'!D47,IF(AND($E$3="4th"),'Class 4th'!D47,"")))</f>
        <v/>
      </c>
      <c r="G48" s="335" t="str">
        <f>IF(OR($B48=0,$B48=""),"",IF(AND($E$3="3rd"),'Class 3rd'!F47,IF(AND($E$3="4th"),'Class 4th'!F47,"")))</f>
        <v/>
      </c>
      <c r="H48" s="335" t="str">
        <f>IF(OR($B48=0,$B48=""),"",IF(AND($E$3="3rd"),'Class 3rd'!G47,IF(AND($E$3="4th"),'Class 4th'!G47,"")))</f>
        <v/>
      </c>
      <c r="I48" s="335" t="str">
        <f>IF(OR($B48=0,$B48=""),"",IF(AND($E$3="3rd"),'Class 3rd'!H47,IF(AND($E$3="4th"),'Class 4th'!H47,"")))</f>
        <v/>
      </c>
      <c r="J48" s="217" t="str">
        <f>IF(OR($B48=0,$B48=""),"",IF(AND($E$3="3rd"),'Class 3rd'!J47,IF(AND($E$3="4th"),'Class 4th'!J47,"")))</f>
        <v/>
      </c>
      <c r="K48" s="217" t="str">
        <f>IF(OR($B48=0,$B48=""),"",IF(AND($E$3="3rd"),'Class 3rd'!K47,IF(AND($E$3="4th"),'Class 4th'!K47,"")))</f>
        <v/>
      </c>
      <c r="L48" s="99" t="str">
        <f>IF(OR($B48=0,$B48=""),"",IF(AND($E$3="3rd"),'Class 3rd'!L47,IF(AND($E$3="4th"),'Class 4th'!L47,"")))</f>
        <v/>
      </c>
      <c r="M48" s="99" t="str">
        <f>IF(OR($B48=0,$B48=""),"",IF(AND($E$3="3rd"),'Class 3rd'!M47,IF(AND($E$3="4th"),'Class 4th'!M47,"")))</f>
        <v/>
      </c>
      <c r="N48" s="99" t="str">
        <f>IF(OR($B48=0,$B48=""),"",IF(AND($E$3="3rd"),'Class 3rd'!N47,IF(AND($E$3="4th"),'Class 4th'!N47,"")))</f>
        <v/>
      </c>
      <c r="O48" s="48" t="str">
        <f t="shared" si="2"/>
        <v/>
      </c>
      <c r="P48" s="99" t="str">
        <f>IF(OR($B48=0,$B48=""),"",IF(AND($E$3="3rd"),'Class 3rd'!O47,IF(AND($E$3="4th"),'Class 4th'!O47,"")))</f>
        <v/>
      </c>
      <c r="Q48" s="99" t="str">
        <f>IF(OR($B48=0,$B48=""),"",IF(AND($E$3="3rd"),'Class 3rd'!P47,IF(AND($E$3="4th"),'Class 4th'!P47,"")))</f>
        <v/>
      </c>
      <c r="R48" s="51" t="str">
        <f t="shared" si="3"/>
        <v/>
      </c>
      <c r="S48" s="48">
        <f t="shared" si="4"/>
        <v>0</v>
      </c>
      <c r="T48" s="99" t="str">
        <f>IF(OR($B48=0,$B48=""),"",IF(AND($E$3="3rd"),'Class 3rd'!Q47,IF(AND($E$3="4th"),'Class 4th'!Q47,"")))</f>
        <v/>
      </c>
      <c r="U48" s="99" t="str">
        <f>IF(OR($B48=0,$B48=""),"",IF(AND($E$3="3rd"),'Class 3rd'!R47,IF(AND($E$3="4th"),'Class 4th'!R47,"")))</f>
        <v/>
      </c>
      <c r="V48" s="52" t="str">
        <f t="shared" si="5"/>
        <v/>
      </c>
      <c r="W48" s="48" t="str">
        <f t="shared" si="6"/>
        <v/>
      </c>
      <c r="X48" s="83">
        <f t="shared" si="7"/>
        <v>0</v>
      </c>
      <c r="Y48" s="83" t="str">
        <f t="shared" si="8"/>
        <v/>
      </c>
      <c r="Z48" s="83" t="str">
        <f t="shared" si="9"/>
        <v/>
      </c>
      <c r="AA48" s="83" t="str">
        <f t="shared" si="10"/>
        <v/>
      </c>
      <c r="AB48" s="419" t="str">
        <f t="shared" si="11"/>
        <v/>
      </c>
      <c r="AC48" s="87" t="str">
        <f t="shared" si="12"/>
        <v/>
      </c>
      <c r="AD48" s="99" t="str">
        <f>IF(OR($B48=0,$B48=""),"",IF(AND($E$3="3rd"),'Class 3rd'!S47,IF(AND($E$3="4th"),'Class 4th'!S47,"")))</f>
        <v/>
      </c>
      <c r="AE48" s="99" t="str">
        <f>IF(OR($B48=0,$B48=""),"",IF(AND($E$3="3rd"),'Class 3rd'!T47,IF(AND($E$3="4th"),'Class 4th'!T47,"")))</f>
        <v/>
      </c>
      <c r="AF48" s="99" t="str">
        <f>IF(OR($B48=0,$B48=""),"",IF(AND($E$3="3rd"),'Class 3rd'!U47,IF(AND($E$3="4th"),'Class 4th'!U47,"")))</f>
        <v/>
      </c>
      <c r="AG48" s="48" t="str">
        <f t="shared" si="13"/>
        <v/>
      </c>
      <c r="AH48" s="99" t="str">
        <f>IF(OR($B48=0,$B48=""),"",IF(AND($E$3="3rd"),'Class 3rd'!V47,IF(AND($E$3="4th"),'Class 4th'!V47,"")))</f>
        <v/>
      </c>
      <c r="AI48" s="99" t="str">
        <f>IF(OR($B48=0,$B48=""),"",IF(AND($E$3="3rd"),'Class 3rd'!W47,IF(AND($E$3="4th"),'Class 4th'!W47,"")))</f>
        <v/>
      </c>
      <c r="AJ48" s="51" t="str">
        <f t="shared" si="14"/>
        <v/>
      </c>
      <c r="AK48" s="48">
        <f t="shared" si="15"/>
        <v>0</v>
      </c>
      <c r="AL48" s="99" t="str">
        <f>IF(OR($B48=0,$B48=""),"",IF(AND($E$3="3rd"),'Class 3rd'!X47,IF(AND($E$3="4th"),'Class 4th'!X47,"")))</f>
        <v/>
      </c>
      <c r="AM48" s="99" t="str">
        <f>IF(OR($B48=0,$B48=""),"",IF(AND($E$3="3rd"),'Class 3rd'!Y47,IF(AND($E$3="4th"),'Class 4th'!Y47,"")))</f>
        <v/>
      </c>
      <c r="AN48" s="52" t="str">
        <f t="shared" si="16"/>
        <v/>
      </c>
      <c r="AO48" s="48" t="str">
        <f t="shared" si="17"/>
        <v/>
      </c>
      <c r="AP48" s="83">
        <f t="shared" si="18"/>
        <v>0</v>
      </c>
      <c r="AQ48" s="83" t="str">
        <f t="shared" si="19"/>
        <v/>
      </c>
      <c r="AR48" s="83" t="str">
        <f t="shared" si="20"/>
        <v/>
      </c>
      <c r="AS48" s="83" t="str">
        <f t="shared" si="21"/>
        <v/>
      </c>
      <c r="AT48" s="419" t="str">
        <f t="shared" si="22"/>
        <v/>
      </c>
      <c r="AU48" s="87" t="str">
        <f t="shared" si="23"/>
        <v/>
      </c>
      <c r="AV48" s="99" t="str">
        <f>IF(OR($B48=0,$B48=""),"",IF(AND($E$3="3rd"),'Class 3rd'!Z47,IF(AND($E$3="4th"),'Class 4th'!Z47,"")))</f>
        <v/>
      </c>
      <c r="AW48" s="99" t="str">
        <f>IF(OR($B48=0,$B48=""),"",IF(AND($E$3="3rd"),'Class 3rd'!AA47,IF(AND($E$3="4th"),'Class 4th'!AA47,"")))</f>
        <v/>
      </c>
      <c r="AX48" s="99" t="str">
        <f>IF(OR($B48=0,$B48=""),"",IF(AND($E$3="3rd"),'Class 3rd'!AB47,IF(AND($E$3="4th"),'Class 4th'!AB47,"")))</f>
        <v/>
      </c>
      <c r="AY48" s="48" t="str">
        <f t="shared" si="24"/>
        <v/>
      </c>
      <c r="AZ48" s="99" t="str">
        <f>IF(OR($B48=0,$B48=""),"",IF(AND($E$3="3rd"),'Class 3rd'!AC47,IF(AND($E$3="4th"),'Class 4th'!AC47,"")))</f>
        <v/>
      </c>
      <c r="BA48" s="99" t="str">
        <f>IF(OR($B48=0,$B48=""),"",IF(AND($E$3="3rd"),'Class 3rd'!AD47,IF(AND($E$3="4th"),'Class 4th'!AD47,"")))</f>
        <v/>
      </c>
      <c r="BB48" s="51" t="str">
        <f t="shared" si="25"/>
        <v/>
      </c>
      <c r="BC48" s="48">
        <f t="shared" si="26"/>
        <v>0</v>
      </c>
      <c r="BD48" s="99" t="str">
        <f>IF(OR($B48=0,$B48=""),"",IF(AND($E$3="3rd"),'Class 3rd'!AE47,IF(AND($E$3="4th"),'Class 4th'!AE47,"")))</f>
        <v/>
      </c>
      <c r="BE48" s="99" t="str">
        <f>IF(OR($B48=0,$B48=""),"",IF(AND($E$3="3rd"),'Class 3rd'!AF47,IF(AND($E$3="4th"),'Class 4th'!AF47,"")))</f>
        <v/>
      </c>
      <c r="BF48" s="52" t="str">
        <f t="shared" si="27"/>
        <v/>
      </c>
      <c r="BG48" s="48" t="str">
        <f t="shared" si="28"/>
        <v/>
      </c>
      <c r="BH48" s="83">
        <f t="shared" si="29"/>
        <v>0</v>
      </c>
      <c r="BI48" s="83" t="str">
        <f t="shared" si="30"/>
        <v/>
      </c>
      <c r="BJ48" s="83" t="str">
        <f t="shared" si="31"/>
        <v/>
      </c>
      <c r="BK48" s="83" t="str">
        <f t="shared" si="32"/>
        <v/>
      </c>
      <c r="BL48" s="419" t="str">
        <f t="shared" si="33"/>
        <v/>
      </c>
      <c r="BM48" s="87" t="str">
        <f t="shared" si="34"/>
        <v/>
      </c>
      <c r="BN48" s="99" t="str">
        <f>IF(OR($B48=0,$B48=""),"",IF(AND($E$3="3rd"),'Class 3rd'!AG47,IF(AND($E$3="4th"),'Class 4th'!AG47,"")))</f>
        <v/>
      </c>
      <c r="BO48" s="99" t="str">
        <f>IF(OR($B48=0,$B48=""),"",IF(AND($E$3="3rd"),'Class 3rd'!AH47,IF(AND($E$3="4th"),'Class 4th'!AH47,"")))</f>
        <v/>
      </c>
      <c r="BP48" s="99" t="str">
        <f>IF(OR($B48=0,$B48=""),"",IF(AND($E$3="3rd"),'Class 3rd'!AI47,IF(AND($E$3="4th"),'Class 4th'!AI47,"")))</f>
        <v/>
      </c>
      <c r="BQ48" s="48" t="str">
        <f t="shared" si="35"/>
        <v/>
      </c>
      <c r="BR48" s="99" t="str">
        <f>IF(OR($B48=0,$B48=""),"",IF(AND($E$3="3rd"),'Class 3rd'!AJ47,IF(AND($E$3="4th"),'Class 4th'!AJ47,"")))</f>
        <v/>
      </c>
      <c r="BS48" s="99" t="str">
        <f>IF(OR($B48=0,$B48=""),"",IF(AND($E$3="3rd"),'Class 3rd'!AK47,IF(AND($E$3="4th"),'Class 4th'!AK47,"")))</f>
        <v/>
      </c>
      <c r="BT48" s="51" t="str">
        <f t="shared" si="36"/>
        <v/>
      </c>
      <c r="BU48" s="48">
        <f t="shared" si="37"/>
        <v>0</v>
      </c>
      <c r="BV48" s="99" t="str">
        <f>IF(OR($B48=0,$B48=""),"",IF(AND($E$3="3rd"),'Class 3rd'!AL47,IF(AND($E$3="4th"),'Class 4th'!AL47,"")))</f>
        <v/>
      </c>
      <c r="BW48" s="99" t="str">
        <f>IF(OR($B48=0,$B48=""),"",IF(AND($E$3="3rd"),'Class 3rd'!AM47,IF(AND($E$3="4th"),'Class 4th'!AM47,"")))</f>
        <v/>
      </c>
      <c r="BX48" s="52" t="str">
        <f t="shared" si="38"/>
        <v/>
      </c>
      <c r="BY48" s="48" t="str">
        <f t="shared" si="39"/>
        <v/>
      </c>
      <c r="BZ48" s="83">
        <f t="shared" si="40"/>
        <v>0</v>
      </c>
      <c r="CA48" s="83" t="str">
        <f t="shared" si="41"/>
        <v/>
      </c>
      <c r="CB48" s="83" t="str">
        <f t="shared" si="42"/>
        <v/>
      </c>
      <c r="CC48" s="83" t="str">
        <f t="shared" si="43"/>
        <v/>
      </c>
      <c r="CD48" s="419" t="str">
        <f t="shared" si="44"/>
        <v/>
      </c>
      <c r="CE48" s="87" t="str">
        <f t="shared" si="45"/>
        <v/>
      </c>
      <c r="CF48" s="99" t="str">
        <f>IF(OR($B48=0,$B48=""),"",IF(AND($E$3="3rd"),'Class 3rd'!AN47,IF(AND($E$3="4th"),'Class 4th'!AN47,"")))</f>
        <v/>
      </c>
      <c r="CG48" s="99" t="str">
        <f>IF(OR($B48=0,$B48=""),"",IF(AND($E$3="3rd"),'Class 3rd'!AO47,IF(AND($E$3="4th"),'Class 4th'!AO47,"")))</f>
        <v/>
      </c>
      <c r="CH48" s="99" t="str">
        <f>IF(OR($B48=0,$B48=""),"",IF(AND($E$3="3rd"),'Class 3rd'!AP47,IF(AND($E$3="4th"),'Class 4th'!AP47,"")))</f>
        <v/>
      </c>
      <c r="CI48" s="48" t="str">
        <f t="shared" si="46"/>
        <v/>
      </c>
      <c r="CJ48" s="99" t="str">
        <f>IF(OR($B48=0,$B48=""),"",IF(AND($E$3="3rd"),'Class 3rd'!AQ47,IF(AND($E$3="4th"),'Class 4th'!AQ47,"")))</f>
        <v/>
      </c>
      <c r="CK48" s="99" t="str">
        <f>IF(OR($B48=0,$B48=""),"",IF(AND($E$3="3rd"),'Class 3rd'!AR47,IF(AND($E$3="4th"),'Class 4th'!AR47,"")))</f>
        <v/>
      </c>
      <c r="CL48" s="51" t="str">
        <f t="shared" si="47"/>
        <v/>
      </c>
      <c r="CM48" s="48">
        <f t="shared" si="48"/>
        <v>0</v>
      </c>
      <c r="CN48" s="99" t="str">
        <f>IF(OR($B48=0,$B48=""),"",IF(AND($E$3="3rd"),'Class 3rd'!AS47,IF(AND($E$3="4th"),'Class 4th'!AS47,"")))</f>
        <v/>
      </c>
      <c r="CO48" s="99" t="str">
        <f>IF(OR($B48=0,$B48=""),"",IF(AND($E$3="3rd"),'Class 3rd'!AT47,IF(AND($E$3="4th"),'Class 4th'!AT47,"")))</f>
        <v/>
      </c>
      <c r="CP48" s="52" t="str">
        <f t="shared" si="49"/>
        <v/>
      </c>
      <c r="CQ48" s="48" t="str">
        <f t="shared" si="50"/>
        <v/>
      </c>
      <c r="CR48" s="83">
        <f t="shared" si="51"/>
        <v>0</v>
      </c>
      <c r="CS48" s="83" t="str">
        <f t="shared" si="52"/>
        <v/>
      </c>
      <c r="CT48" s="392" t="str">
        <f t="shared" si="53"/>
        <v/>
      </c>
      <c r="CU48" s="86" t="str">
        <f t="shared" si="54"/>
        <v/>
      </c>
      <c r="CV48" s="99" t="str">
        <f>IF(OR($B48=0,$B48=""),"",IF(AND($E$3="3rd"),'Class 3rd'!AU47,IF(AND($E$3="4th"),'Class 4th'!AU47,"")))</f>
        <v/>
      </c>
      <c r="CW48" s="99" t="str">
        <f>IF(OR($B48=0,$B48=""),"",IF(AND($E$3="3rd"),'Class 3rd'!AV47,IF(AND($E$3="4th"),'Class 4th'!AV47,"")))</f>
        <v/>
      </c>
      <c r="CX48" s="99" t="str">
        <f>IF(OR($B48=0,$B48=""),"",IF(AND($E$3="3rd"),'Class 3rd'!AW47,IF(AND($E$3="4th"),'Class 4th'!AW47,"")))</f>
        <v/>
      </c>
      <c r="CY48" s="48" t="str">
        <f t="shared" si="55"/>
        <v/>
      </c>
      <c r="CZ48" s="99" t="str">
        <f>IF(OR($B48=0,$B48=""),"",IF(AND($E$3="3rd"),'Class 3rd'!AX47,IF(AND($E$3="4th"),'Class 4th'!AX47,"")))</f>
        <v/>
      </c>
      <c r="DA48" s="99" t="str">
        <f>IF(OR($B48=0,$B48=""),"",IF(AND($E$3="3rd"),'Class 3rd'!AY47,IF(AND($E$3="4th"),'Class 4th'!AY47,"")))</f>
        <v/>
      </c>
      <c r="DB48" s="51" t="str">
        <f t="shared" si="56"/>
        <v/>
      </c>
      <c r="DC48" s="48">
        <f t="shared" si="57"/>
        <v>0</v>
      </c>
      <c r="DD48" s="99" t="str">
        <f>IF(OR($B48=0,$B48=""),"",IF(AND($E$3="3rd"),'Class 3rd'!AZ47,IF(AND($E$3="4th"),'Class 4th'!AZ47,"")))</f>
        <v/>
      </c>
      <c r="DE48" s="99" t="str">
        <f>IF(OR($B48=0,$B48=""),"",IF(AND($E$3="3rd"),'Class 3rd'!BA47,IF(AND($E$3="4th"),'Class 4th'!BA47,"")))</f>
        <v/>
      </c>
      <c r="DF48" s="52" t="str">
        <f t="shared" si="58"/>
        <v/>
      </c>
      <c r="DG48" s="48" t="str">
        <f t="shared" si="59"/>
        <v/>
      </c>
      <c r="DH48" s="83">
        <f t="shared" si="60"/>
        <v>0</v>
      </c>
      <c r="DI48" s="83" t="str">
        <f t="shared" si="61"/>
        <v/>
      </c>
      <c r="DJ48" s="392" t="str">
        <f t="shared" si="62"/>
        <v/>
      </c>
      <c r="DK48" s="86" t="str">
        <f t="shared" si="63"/>
        <v/>
      </c>
      <c r="DL48" s="454" t="str">
        <f>IF(OR($B48=0,$B48=""),"",IF(AND($E$3="3rd"),'Class 3rd'!BB47,IF(AND($E$3="4th"),'Class 4th'!BB47,"")))</f>
        <v/>
      </c>
      <c r="DM48" s="454" t="str">
        <f>IF(OR($B48=0,$B48=""),"",IF(AND($E$3="3rd"),'Class 3rd'!BC47,IF(AND($E$3="4th"),'Class 4th'!BC47,"")))</f>
        <v/>
      </c>
      <c r="DN48" s="454" t="str">
        <f>IF(OR($B48=0,$B48=""),"",IF(AND($E$3="3rd"),'Class 3rd'!BD47,IF(AND($E$3="4th"),'Class 4th'!BD47,"")))</f>
        <v/>
      </c>
      <c r="DO48" s="454" t="str">
        <f>IF(OR($B48=0,$B48=""),"",IF(AND($E$3="3rd"),'Class 3rd'!BE47,IF(AND($E$3="4th"),'Class 4th'!BE47,"")))</f>
        <v/>
      </c>
      <c r="DP48" s="454" t="str">
        <f>IF(OR($B48=0,$B48=""),"",IF(AND($E$3="3rd"),'Class 3rd'!BF47,IF(AND($E$3="4th"),'Class 4th'!BF47,"")))</f>
        <v/>
      </c>
      <c r="DQ48" s="455" t="str">
        <f t="shared" si="64"/>
        <v/>
      </c>
      <c r="DR48" s="100">
        <f t="shared" si="65"/>
        <v>0</v>
      </c>
      <c r="DS48" s="100" t="str">
        <f t="shared" si="66"/>
        <v/>
      </c>
      <c r="DT48" s="100" t="str">
        <f t="shared" si="67"/>
        <v/>
      </c>
      <c r="DU48" s="86" t="str">
        <f t="shared" si="68"/>
        <v/>
      </c>
      <c r="DV48" s="454" t="str">
        <f>IF(OR($B48=0,$B48=""),"",IF(AND($E$3="3rd"),'Class 3rd'!BG47,IF(AND($E$3="4th"),'Class 4th'!BG47,"")))</f>
        <v/>
      </c>
      <c r="DW48" s="454" t="str">
        <f>IF(OR($B48=0,$B48=""),"",IF(AND($E$3="3rd"),'Class 3rd'!BH47,IF(AND($E$3="4th"),'Class 4th'!BH47,"")))</f>
        <v/>
      </c>
      <c r="DX48" s="454" t="str">
        <f>IF(OR($B48=0,$B48=""),"",IF(AND($E$3="3rd"),'Class 3rd'!BI47,IF(AND($E$3="4th"),'Class 4th'!BI47,"")))</f>
        <v/>
      </c>
      <c r="DY48" s="454" t="str">
        <f>IF(OR($B48=0,$B48=""),"",IF(AND($E$3="3rd"),'Class 3rd'!BJ47,IF(AND($E$3="4th"),'Class 4th'!BJ47,"")))</f>
        <v/>
      </c>
      <c r="DZ48" s="454" t="str">
        <f>IF(OR($B48=0,$B48=""),"",IF(AND($E$3="3rd"),'Class 3rd'!BK47,IF(AND($E$3="4th"),'Class 4th'!BK47,"")))</f>
        <v/>
      </c>
      <c r="EA48" s="455" t="str">
        <f t="shared" si="69"/>
        <v/>
      </c>
      <c r="EB48" s="100">
        <f t="shared" si="70"/>
        <v>0</v>
      </c>
      <c r="EC48" s="100" t="str">
        <f t="shared" si="71"/>
        <v/>
      </c>
      <c r="ED48" s="100" t="str">
        <f t="shared" si="72"/>
        <v/>
      </c>
      <c r="EE48" s="86" t="str">
        <f t="shared" si="73"/>
        <v/>
      </c>
      <c r="EF48" s="454" t="str">
        <f>IF(OR($B48=0,$B48=""),"",IF(AND($E$3="3rd"),'Class 3rd'!BL47,IF(AND($E$3="4th"),'Class 4th'!BL47,"")))</f>
        <v/>
      </c>
      <c r="EG48" s="454" t="str">
        <f>IF(OR($B48=0,$B48=""),"",IF(AND($E$3="3rd"),'Class 3rd'!BM47,IF(AND($E$3="4th"),'Class 4th'!BM47,"")))</f>
        <v/>
      </c>
      <c r="EH48" s="454" t="str">
        <f>IF(OR($B48=0,$B48=""),"",IF(AND($E$3="3rd"),'Class 3rd'!BN47,IF(AND($E$3="4th"),'Class 4th'!BN47,"")))</f>
        <v/>
      </c>
      <c r="EI48" s="454" t="str">
        <f>IF(OR($B48=0,$B48=""),"",IF(AND($E$3="3rd"),'Class 3rd'!BO47,IF(AND($E$3="4th"),'Class 4th'!BO47,"")))</f>
        <v/>
      </c>
      <c r="EJ48" s="454" t="str">
        <f>IF(OR($B48=0,$B48=""),"",IF(AND($E$3="3rd"),'Class 3rd'!BP47,IF(AND($E$3="4th"),'Class 4th'!BP47,"")))</f>
        <v/>
      </c>
      <c r="EK48" s="455" t="str">
        <f t="shared" si="74"/>
        <v/>
      </c>
      <c r="EL48" s="100">
        <f t="shared" si="75"/>
        <v>0</v>
      </c>
      <c r="EM48" s="100" t="str">
        <f t="shared" si="76"/>
        <v/>
      </c>
      <c r="EN48" s="100" t="str">
        <f t="shared" si="77"/>
        <v/>
      </c>
      <c r="EO48" s="86" t="str">
        <f t="shared" si="78"/>
        <v/>
      </c>
      <c r="EP48" s="60" t="str">
        <f t="shared" si="79"/>
        <v/>
      </c>
      <c r="EQ48" s="324" t="str">
        <f t="shared" si="80"/>
        <v/>
      </c>
      <c r="ER48" s="63" t="str">
        <f t="shared" si="81"/>
        <v/>
      </c>
      <c r="ES48" s="64" t="str">
        <f t="shared" si="83"/>
        <v/>
      </c>
      <c r="ET48" s="326" t="str">
        <f>IFERROR(IF(B48="NSO","NSO",IF(OR(D48="",G48="",F48="",B48="",EP48=0),"",IF('Master sheet'!$D$14="Hindi","कक्षोंन्नति","Promoted"))),"")</f>
        <v/>
      </c>
      <c r="EU48" s="39" t="str">
        <f>IF(OR($B48=0,$B48=""),"",IF(AND($E$3="3rd"),'Class 3rd'!BQ47,IF(AND($E$3="4th"),'Class 4th'!BQ47,"")))</f>
        <v/>
      </c>
      <c r="EV48" s="39" t="str">
        <f>IF(OR($B48=0,$B48=""),"",IF(AND($E$3="3rd"),'Class 3rd'!BR47,IF(AND($E$3="4th"),'Class 4th'!BR47,"")))</f>
        <v/>
      </c>
      <c r="EW48" s="203" t="str">
        <f t="shared" si="84"/>
        <v/>
      </c>
      <c r="EX48" s="40"/>
      <c r="FE48" s="41">
        <f>IF(AND($E$3="3rd"),'Class 3rd'!I47,IF(AND($E$3="4th"),'Class 4th'!I47,""))</f>
        <v>0</v>
      </c>
    </row>
    <row r="49" spans="1:161" ht="18.95" customHeight="1">
      <c r="A49" s="53">
        <v>42</v>
      </c>
      <c r="B49" s="244" t="str">
        <f>IF(OR(FE49=0,FE49=""),"",IF(AND($E$3="3rd"),'Class 3rd'!I48,IF(AND($E$3="4th"),'Class 4th'!I48,"")))</f>
        <v/>
      </c>
      <c r="C49" s="54" t="str">
        <f>IF(OR($B49=0,$B49=""),"",IF(AND($E$3="3rd"),'Class 3rd'!B48,IF(AND($E$3="4th"),'Class 4th'!B48,"")))</f>
        <v/>
      </c>
      <c r="D49" s="54" t="str">
        <f>IF(OR($B49=0,$B49=""),"",IF(AND($E$3="3rd"),'Class 3rd'!C48,IF(AND($E$3="4th"),'Class 4th'!C48,"")))</f>
        <v/>
      </c>
      <c r="E49" s="330" t="str">
        <f>IF(OR($B49=0,$B49=""),"",IF(AND($E$3="3rd"),'Class 3rd'!E48,IF(AND($E$3="4th"),'Class 4th'!E48,"")))</f>
        <v/>
      </c>
      <c r="F49" s="243" t="str">
        <f>IF(OR($B49=0,$B49=""),"",IF(AND($E$3="3rd"),'Class 3rd'!D48,IF(AND($E$3="4th"),'Class 4th'!D48,"")))</f>
        <v/>
      </c>
      <c r="G49" s="335" t="str">
        <f>IF(OR($B49=0,$B49=""),"",IF(AND($E$3="3rd"),'Class 3rd'!F48,IF(AND($E$3="4th"),'Class 4th'!F48,"")))</f>
        <v/>
      </c>
      <c r="H49" s="335" t="str">
        <f>IF(OR($B49=0,$B49=""),"",IF(AND($E$3="3rd"),'Class 3rd'!G48,IF(AND($E$3="4th"),'Class 4th'!G48,"")))</f>
        <v/>
      </c>
      <c r="I49" s="335" t="str">
        <f>IF(OR($B49=0,$B49=""),"",IF(AND($E$3="3rd"),'Class 3rd'!H48,IF(AND($E$3="4th"),'Class 4th'!H48,"")))</f>
        <v/>
      </c>
      <c r="J49" s="217" t="str">
        <f>IF(OR($B49=0,$B49=""),"",IF(AND($E$3="3rd"),'Class 3rd'!J48,IF(AND($E$3="4th"),'Class 4th'!J48,"")))</f>
        <v/>
      </c>
      <c r="K49" s="217" t="str">
        <f>IF(OR($B49=0,$B49=""),"",IF(AND($E$3="3rd"),'Class 3rd'!K48,IF(AND($E$3="4th"),'Class 4th'!K48,"")))</f>
        <v/>
      </c>
      <c r="L49" s="99" t="str">
        <f>IF(OR($B49=0,$B49=""),"",IF(AND($E$3="3rd"),'Class 3rd'!L48,IF(AND($E$3="4th"),'Class 4th'!L48,"")))</f>
        <v/>
      </c>
      <c r="M49" s="99" t="str">
        <f>IF(OR($B49=0,$B49=""),"",IF(AND($E$3="3rd"),'Class 3rd'!M48,IF(AND($E$3="4th"),'Class 4th'!M48,"")))</f>
        <v/>
      </c>
      <c r="N49" s="99" t="str">
        <f>IF(OR($B49=0,$B49=""),"",IF(AND($E$3="3rd"),'Class 3rd'!N48,IF(AND($E$3="4th"),'Class 4th'!N48,"")))</f>
        <v/>
      </c>
      <c r="O49" s="48" t="str">
        <f t="shared" si="2"/>
        <v/>
      </c>
      <c r="P49" s="99" t="str">
        <f>IF(OR($B49=0,$B49=""),"",IF(AND($E$3="3rd"),'Class 3rd'!O48,IF(AND($E$3="4th"),'Class 4th'!O48,"")))</f>
        <v/>
      </c>
      <c r="Q49" s="99" t="str">
        <f>IF(OR($B49=0,$B49=""),"",IF(AND($E$3="3rd"),'Class 3rd'!P48,IF(AND($E$3="4th"),'Class 4th'!P48,"")))</f>
        <v/>
      </c>
      <c r="R49" s="51" t="str">
        <f t="shared" si="3"/>
        <v/>
      </c>
      <c r="S49" s="48">
        <f t="shared" si="4"/>
        <v>0</v>
      </c>
      <c r="T49" s="99" t="str">
        <f>IF(OR($B49=0,$B49=""),"",IF(AND($E$3="3rd"),'Class 3rd'!Q48,IF(AND($E$3="4th"),'Class 4th'!Q48,"")))</f>
        <v/>
      </c>
      <c r="U49" s="99" t="str">
        <f>IF(OR($B49=0,$B49=""),"",IF(AND($E$3="3rd"),'Class 3rd'!R48,IF(AND($E$3="4th"),'Class 4th'!R48,"")))</f>
        <v/>
      </c>
      <c r="V49" s="52" t="str">
        <f t="shared" si="5"/>
        <v/>
      </c>
      <c r="W49" s="48" t="str">
        <f t="shared" si="6"/>
        <v/>
      </c>
      <c r="X49" s="83">
        <f t="shared" si="7"/>
        <v>0</v>
      </c>
      <c r="Y49" s="83" t="str">
        <f t="shared" si="8"/>
        <v/>
      </c>
      <c r="Z49" s="83" t="str">
        <f t="shared" si="9"/>
        <v/>
      </c>
      <c r="AA49" s="83" t="str">
        <f t="shared" si="10"/>
        <v/>
      </c>
      <c r="AB49" s="419" t="str">
        <f t="shared" si="11"/>
        <v/>
      </c>
      <c r="AC49" s="87" t="str">
        <f t="shared" si="12"/>
        <v/>
      </c>
      <c r="AD49" s="99" t="str">
        <f>IF(OR($B49=0,$B49=""),"",IF(AND($E$3="3rd"),'Class 3rd'!S48,IF(AND($E$3="4th"),'Class 4th'!S48,"")))</f>
        <v/>
      </c>
      <c r="AE49" s="99" t="str">
        <f>IF(OR($B49=0,$B49=""),"",IF(AND($E$3="3rd"),'Class 3rd'!T48,IF(AND($E$3="4th"),'Class 4th'!T48,"")))</f>
        <v/>
      </c>
      <c r="AF49" s="99" t="str">
        <f>IF(OR($B49=0,$B49=""),"",IF(AND($E$3="3rd"),'Class 3rd'!U48,IF(AND($E$3="4th"),'Class 4th'!U48,"")))</f>
        <v/>
      </c>
      <c r="AG49" s="48" t="str">
        <f t="shared" si="13"/>
        <v/>
      </c>
      <c r="AH49" s="99" t="str">
        <f>IF(OR($B49=0,$B49=""),"",IF(AND($E$3="3rd"),'Class 3rd'!V48,IF(AND($E$3="4th"),'Class 4th'!V48,"")))</f>
        <v/>
      </c>
      <c r="AI49" s="99" t="str">
        <f>IF(OR($B49=0,$B49=""),"",IF(AND($E$3="3rd"),'Class 3rd'!W48,IF(AND($E$3="4th"),'Class 4th'!W48,"")))</f>
        <v/>
      </c>
      <c r="AJ49" s="51" t="str">
        <f t="shared" si="14"/>
        <v/>
      </c>
      <c r="AK49" s="48">
        <f t="shared" si="15"/>
        <v>0</v>
      </c>
      <c r="AL49" s="99" t="str">
        <f>IF(OR($B49=0,$B49=""),"",IF(AND($E$3="3rd"),'Class 3rd'!X48,IF(AND($E$3="4th"),'Class 4th'!X48,"")))</f>
        <v/>
      </c>
      <c r="AM49" s="99" t="str">
        <f>IF(OR($B49=0,$B49=""),"",IF(AND($E$3="3rd"),'Class 3rd'!Y48,IF(AND($E$3="4th"),'Class 4th'!Y48,"")))</f>
        <v/>
      </c>
      <c r="AN49" s="52" t="str">
        <f t="shared" si="16"/>
        <v/>
      </c>
      <c r="AO49" s="48" t="str">
        <f t="shared" si="17"/>
        <v/>
      </c>
      <c r="AP49" s="83">
        <f t="shared" si="18"/>
        <v>0</v>
      </c>
      <c r="AQ49" s="83" t="str">
        <f t="shared" si="19"/>
        <v/>
      </c>
      <c r="AR49" s="83" t="str">
        <f t="shared" si="20"/>
        <v/>
      </c>
      <c r="AS49" s="83" t="str">
        <f t="shared" si="21"/>
        <v/>
      </c>
      <c r="AT49" s="419" t="str">
        <f t="shared" si="22"/>
        <v/>
      </c>
      <c r="AU49" s="87" t="str">
        <f t="shared" si="23"/>
        <v/>
      </c>
      <c r="AV49" s="99" t="str">
        <f>IF(OR($B49=0,$B49=""),"",IF(AND($E$3="3rd"),'Class 3rd'!Z48,IF(AND($E$3="4th"),'Class 4th'!Z48,"")))</f>
        <v/>
      </c>
      <c r="AW49" s="99" t="str">
        <f>IF(OR($B49=0,$B49=""),"",IF(AND($E$3="3rd"),'Class 3rd'!AA48,IF(AND($E$3="4th"),'Class 4th'!AA48,"")))</f>
        <v/>
      </c>
      <c r="AX49" s="99" t="str">
        <f>IF(OR($B49=0,$B49=""),"",IF(AND($E$3="3rd"),'Class 3rd'!AB48,IF(AND($E$3="4th"),'Class 4th'!AB48,"")))</f>
        <v/>
      </c>
      <c r="AY49" s="48" t="str">
        <f t="shared" si="24"/>
        <v/>
      </c>
      <c r="AZ49" s="99" t="str">
        <f>IF(OR($B49=0,$B49=""),"",IF(AND($E$3="3rd"),'Class 3rd'!AC48,IF(AND($E$3="4th"),'Class 4th'!AC48,"")))</f>
        <v/>
      </c>
      <c r="BA49" s="99" t="str">
        <f>IF(OR($B49=0,$B49=""),"",IF(AND($E$3="3rd"),'Class 3rd'!AD48,IF(AND($E$3="4th"),'Class 4th'!AD48,"")))</f>
        <v/>
      </c>
      <c r="BB49" s="51" t="str">
        <f t="shared" si="25"/>
        <v/>
      </c>
      <c r="BC49" s="48">
        <f t="shared" si="26"/>
        <v>0</v>
      </c>
      <c r="BD49" s="99" t="str">
        <f>IF(OR($B49=0,$B49=""),"",IF(AND($E$3="3rd"),'Class 3rd'!AE48,IF(AND($E$3="4th"),'Class 4th'!AE48,"")))</f>
        <v/>
      </c>
      <c r="BE49" s="99" t="str">
        <f>IF(OR($B49=0,$B49=""),"",IF(AND($E$3="3rd"),'Class 3rd'!AF48,IF(AND($E$3="4th"),'Class 4th'!AF48,"")))</f>
        <v/>
      </c>
      <c r="BF49" s="52" t="str">
        <f t="shared" si="27"/>
        <v/>
      </c>
      <c r="BG49" s="48" t="str">
        <f t="shared" si="28"/>
        <v/>
      </c>
      <c r="BH49" s="83">
        <f t="shared" si="29"/>
        <v>0</v>
      </c>
      <c r="BI49" s="83" t="str">
        <f t="shared" si="30"/>
        <v/>
      </c>
      <c r="BJ49" s="83" t="str">
        <f t="shared" si="31"/>
        <v/>
      </c>
      <c r="BK49" s="83" t="str">
        <f t="shared" si="32"/>
        <v/>
      </c>
      <c r="BL49" s="419" t="str">
        <f t="shared" si="33"/>
        <v/>
      </c>
      <c r="BM49" s="87" t="str">
        <f t="shared" si="34"/>
        <v/>
      </c>
      <c r="BN49" s="99" t="str">
        <f>IF(OR($B49=0,$B49=""),"",IF(AND($E$3="3rd"),'Class 3rd'!AG48,IF(AND($E$3="4th"),'Class 4th'!AG48,"")))</f>
        <v/>
      </c>
      <c r="BO49" s="99" t="str">
        <f>IF(OR($B49=0,$B49=""),"",IF(AND($E$3="3rd"),'Class 3rd'!AH48,IF(AND($E$3="4th"),'Class 4th'!AH48,"")))</f>
        <v/>
      </c>
      <c r="BP49" s="99" t="str">
        <f>IF(OR($B49=0,$B49=""),"",IF(AND($E$3="3rd"),'Class 3rd'!AI48,IF(AND($E$3="4th"),'Class 4th'!AI48,"")))</f>
        <v/>
      </c>
      <c r="BQ49" s="48" t="str">
        <f t="shared" si="35"/>
        <v/>
      </c>
      <c r="BR49" s="99" t="str">
        <f>IF(OR($B49=0,$B49=""),"",IF(AND($E$3="3rd"),'Class 3rd'!AJ48,IF(AND($E$3="4th"),'Class 4th'!AJ48,"")))</f>
        <v/>
      </c>
      <c r="BS49" s="99" t="str">
        <f>IF(OR($B49=0,$B49=""),"",IF(AND($E$3="3rd"),'Class 3rd'!AK48,IF(AND($E$3="4th"),'Class 4th'!AK48,"")))</f>
        <v/>
      </c>
      <c r="BT49" s="51" t="str">
        <f t="shared" si="36"/>
        <v/>
      </c>
      <c r="BU49" s="48">
        <f t="shared" si="37"/>
        <v>0</v>
      </c>
      <c r="BV49" s="99" t="str">
        <f>IF(OR($B49=0,$B49=""),"",IF(AND($E$3="3rd"),'Class 3rd'!AL48,IF(AND($E$3="4th"),'Class 4th'!AL48,"")))</f>
        <v/>
      </c>
      <c r="BW49" s="99" t="str">
        <f>IF(OR($B49=0,$B49=""),"",IF(AND($E$3="3rd"),'Class 3rd'!AM48,IF(AND($E$3="4th"),'Class 4th'!AM48,"")))</f>
        <v/>
      </c>
      <c r="BX49" s="52" t="str">
        <f t="shared" si="38"/>
        <v/>
      </c>
      <c r="BY49" s="48" t="str">
        <f t="shared" si="39"/>
        <v/>
      </c>
      <c r="BZ49" s="83">
        <f t="shared" si="40"/>
        <v>0</v>
      </c>
      <c r="CA49" s="83" t="str">
        <f t="shared" si="41"/>
        <v/>
      </c>
      <c r="CB49" s="83" t="str">
        <f t="shared" si="42"/>
        <v/>
      </c>
      <c r="CC49" s="83" t="str">
        <f t="shared" si="43"/>
        <v/>
      </c>
      <c r="CD49" s="419" t="str">
        <f t="shared" si="44"/>
        <v/>
      </c>
      <c r="CE49" s="87" t="str">
        <f t="shared" si="45"/>
        <v/>
      </c>
      <c r="CF49" s="99" t="str">
        <f>IF(OR($B49=0,$B49=""),"",IF(AND($E$3="3rd"),'Class 3rd'!AN48,IF(AND($E$3="4th"),'Class 4th'!AN48,"")))</f>
        <v/>
      </c>
      <c r="CG49" s="99" t="str">
        <f>IF(OR($B49=0,$B49=""),"",IF(AND($E$3="3rd"),'Class 3rd'!AO48,IF(AND($E$3="4th"),'Class 4th'!AO48,"")))</f>
        <v/>
      </c>
      <c r="CH49" s="99" t="str">
        <f>IF(OR($B49=0,$B49=""),"",IF(AND($E$3="3rd"),'Class 3rd'!AP48,IF(AND($E$3="4th"),'Class 4th'!AP48,"")))</f>
        <v/>
      </c>
      <c r="CI49" s="48" t="str">
        <f t="shared" si="46"/>
        <v/>
      </c>
      <c r="CJ49" s="99" t="str">
        <f>IF(OR($B49=0,$B49=""),"",IF(AND($E$3="3rd"),'Class 3rd'!AQ48,IF(AND($E$3="4th"),'Class 4th'!AQ48,"")))</f>
        <v/>
      </c>
      <c r="CK49" s="99" t="str">
        <f>IF(OR($B49=0,$B49=""),"",IF(AND($E$3="3rd"),'Class 3rd'!AR48,IF(AND($E$3="4th"),'Class 4th'!AR48,"")))</f>
        <v/>
      </c>
      <c r="CL49" s="51" t="str">
        <f t="shared" si="47"/>
        <v/>
      </c>
      <c r="CM49" s="48">
        <f t="shared" si="48"/>
        <v>0</v>
      </c>
      <c r="CN49" s="99" t="str">
        <f>IF(OR($B49=0,$B49=""),"",IF(AND($E$3="3rd"),'Class 3rd'!AS48,IF(AND($E$3="4th"),'Class 4th'!AS48,"")))</f>
        <v/>
      </c>
      <c r="CO49" s="99" t="str">
        <f>IF(OR($B49=0,$B49=""),"",IF(AND($E$3="3rd"),'Class 3rd'!AT48,IF(AND($E$3="4th"),'Class 4th'!AT48,"")))</f>
        <v/>
      </c>
      <c r="CP49" s="52" t="str">
        <f t="shared" si="49"/>
        <v/>
      </c>
      <c r="CQ49" s="48" t="str">
        <f t="shared" si="50"/>
        <v/>
      </c>
      <c r="CR49" s="83">
        <f t="shared" si="51"/>
        <v>0</v>
      </c>
      <c r="CS49" s="83" t="str">
        <f t="shared" si="52"/>
        <v/>
      </c>
      <c r="CT49" s="392" t="str">
        <f t="shared" si="53"/>
        <v/>
      </c>
      <c r="CU49" s="86" t="str">
        <f t="shared" si="54"/>
        <v/>
      </c>
      <c r="CV49" s="99" t="str">
        <f>IF(OR($B49=0,$B49=""),"",IF(AND($E$3="3rd"),'Class 3rd'!AU48,IF(AND($E$3="4th"),'Class 4th'!AU48,"")))</f>
        <v/>
      </c>
      <c r="CW49" s="99" t="str">
        <f>IF(OR($B49=0,$B49=""),"",IF(AND($E$3="3rd"),'Class 3rd'!AV48,IF(AND($E$3="4th"),'Class 4th'!AV48,"")))</f>
        <v/>
      </c>
      <c r="CX49" s="99" t="str">
        <f>IF(OR($B49=0,$B49=""),"",IF(AND($E$3="3rd"),'Class 3rd'!AW48,IF(AND($E$3="4th"),'Class 4th'!AW48,"")))</f>
        <v/>
      </c>
      <c r="CY49" s="48" t="str">
        <f t="shared" si="55"/>
        <v/>
      </c>
      <c r="CZ49" s="99" t="str">
        <f>IF(OR($B49=0,$B49=""),"",IF(AND($E$3="3rd"),'Class 3rd'!AX48,IF(AND($E$3="4th"),'Class 4th'!AX48,"")))</f>
        <v/>
      </c>
      <c r="DA49" s="99" t="str">
        <f>IF(OR($B49=0,$B49=""),"",IF(AND($E$3="3rd"),'Class 3rd'!AY48,IF(AND($E$3="4th"),'Class 4th'!AY48,"")))</f>
        <v/>
      </c>
      <c r="DB49" s="51" t="str">
        <f t="shared" si="56"/>
        <v/>
      </c>
      <c r="DC49" s="48">
        <f t="shared" si="57"/>
        <v>0</v>
      </c>
      <c r="DD49" s="99" t="str">
        <f>IF(OR($B49=0,$B49=""),"",IF(AND($E$3="3rd"),'Class 3rd'!AZ48,IF(AND($E$3="4th"),'Class 4th'!AZ48,"")))</f>
        <v/>
      </c>
      <c r="DE49" s="99" t="str">
        <f>IF(OR($B49=0,$B49=""),"",IF(AND($E$3="3rd"),'Class 3rd'!BA48,IF(AND($E$3="4th"),'Class 4th'!BA48,"")))</f>
        <v/>
      </c>
      <c r="DF49" s="52" t="str">
        <f t="shared" si="58"/>
        <v/>
      </c>
      <c r="DG49" s="48" t="str">
        <f t="shared" si="59"/>
        <v/>
      </c>
      <c r="DH49" s="83">
        <f t="shared" si="60"/>
        <v>0</v>
      </c>
      <c r="DI49" s="83" t="str">
        <f t="shared" si="61"/>
        <v/>
      </c>
      <c r="DJ49" s="392" t="str">
        <f t="shared" si="62"/>
        <v/>
      </c>
      <c r="DK49" s="86" t="str">
        <f t="shared" si="63"/>
        <v/>
      </c>
      <c r="DL49" s="454" t="str">
        <f>IF(OR($B49=0,$B49=""),"",IF(AND($E$3="3rd"),'Class 3rd'!BB48,IF(AND($E$3="4th"),'Class 4th'!BB48,"")))</f>
        <v/>
      </c>
      <c r="DM49" s="454" t="str">
        <f>IF(OR($B49=0,$B49=""),"",IF(AND($E$3="3rd"),'Class 3rd'!BC48,IF(AND($E$3="4th"),'Class 4th'!BC48,"")))</f>
        <v/>
      </c>
      <c r="DN49" s="454" t="str">
        <f>IF(OR($B49=0,$B49=""),"",IF(AND($E$3="3rd"),'Class 3rd'!BD48,IF(AND($E$3="4th"),'Class 4th'!BD48,"")))</f>
        <v/>
      </c>
      <c r="DO49" s="454" t="str">
        <f>IF(OR($B49=0,$B49=""),"",IF(AND($E$3="3rd"),'Class 3rd'!BE48,IF(AND($E$3="4th"),'Class 4th'!BE48,"")))</f>
        <v/>
      </c>
      <c r="DP49" s="454" t="str">
        <f>IF(OR($B49=0,$B49=""),"",IF(AND($E$3="3rd"),'Class 3rd'!BF48,IF(AND($E$3="4th"),'Class 4th'!BF48,"")))</f>
        <v/>
      </c>
      <c r="DQ49" s="455" t="str">
        <f t="shared" si="64"/>
        <v/>
      </c>
      <c r="DR49" s="100">
        <f t="shared" si="65"/>
        <v>0</v>
      </c>
      <c r="DS49" s="100" t="str">
        <f t="shared" si="66"/>
        <v/>
      </c>
      <c r="DT49" s="100" t="str">
        <f t="shared" si="67"/>
        <v/>
      </c>
      <c r="DU49" s="86" t="str">
        <f t="shared" si="68"/>
        <v/>
      </c>
      <c r="DV49" s="454" t="str">
        <f>IF(OR($B49=0,$B49=""),"",IF(AND($E$3="3rd"),'Class 3rd'!BG48,IF(AND($E$3="4th"),'Class 4th'!BG48,"")))</f>
        <v/>
      </c>
      <c r="DW49" s="454" t="str">
        <f>IF(OR($B49=0,$B49=""),"",IF(AND($E$3="3rd"),'Class 3rd'!BH48,IF(AND($E$3="4th"),'Class 4th'!BH48,"")))</f>
        <v/>
      </c>
      <c r="DX49" s="454" t="str">
        <f>IF(OR($B49=0,$B49=""),"",IF(AND($E$3="3rd"),'Class 3rd'!BI48,IF(AND($E$3="4th"),'Class 4th'!BI48,"")))</f>
        <v/>
      </c>
      <c r="DY49" s="454" t="str">
        <f>IF(OR($B49=0,$B49=""),"",IF(AND($E$3="3rd"),'Class 3rd'!BJ48,IF(AND($E$3="4th"),'Class 4th'!BJ48,"")))</f>
        <v/>
      </c>
      <c r="DZ49" s="454" t="str">
        <f>IF(OR($B49=0,$B49=""),"",IF(AND($E$3="3rd"),'Class 3rd'!BK48,IF(AND($E$3="4th"),'Class 4th'!BK48,"")))</f>
        <v/>
      </c>
      <c r="EA49" s="455" t="str">
        <f t="shared" si="69"/>
        <v/>
      </c>
      <c r="EB49" s="100">
        <f t="shared" si="70"/>
        <v>0</v>
      </c>
      <c r="EC49" s="100" t="str">
        <f t="shared" si="71"/>
        <v/>
      </c>
      <c r="ED49" s="100" t="str">
        <f t="shared" si="72"/>
        <v/>
      </c>
      <c r="EE49" s="86" t="str">
        <f t="shared" si="73"/>
        <v/>
      </c>
      <c r="EF49" s="454" t="str">
        <f>IF(OR($B49=0,$B49=""),"",IF(AND($E$3="3rd"),'Class 3rd'!BL48,IF(AND($E$3="4th"),'Class 4th'!BL48,"")))</f>
        <v/>
      </c>
      <c r="EG49" s="454" t="str">
        <f>IF(OR($B49=0,$B49=""),"",IF(AND($E$3="3rd"),'Class 3rd'!BM48,IF(AND($E$3="4th"),'Class 4th'!BM48,"")))</f>
        <v/>
      </c>
      <c r="EH49" s="454" t="str">
        <f>IF(OR($B49=0,$B49=""),"",IF(AND($E$3="3rd"),'Class 3rd'!BN48,IF(AND($E$3="4th"),'Class 4th'!BN48,"")))</f>
        <v/>
      </c>
      <c r="EI49" s="454" t="str">
        <f>IF(OR($B49=0,$B49=""),"",IF(AND($E$3="3rd"),'Class 3rd'!BO48,IF(AND($E$3="4th"),'Class 4th'!BO48,"")))</f>
        <v/>
      </c>
      <c r="EJ49" s="454" t="str">
        <f>IF(OR($B49=0,$B49=""),"",IF(AND($E$3="3rd"),'Class 3rd'!BP48,IF(AND($E$3="4th"),'Class 4th'!BP48,"")))</f>
        <v/>
      </c>
      <c r="EK49" s="455" t="str">
        <f t="shared" si="74"/>
        <v/>
      </c>
      <c r="EL49" s="100">
        <f t="shared" si="75"/>
        <v>0</v>
      </c>
      <c r="EM49" s="100" t="str">
        <f t="shared" si="76"/>
        <v/>
      </c>
      <c r="EN49" s="100" t="str">
        <f t="shared" si="77"/>
        <v/>
      </c>
      <c r="EO49" s="86" t="str">
        <f t="shared" si="78"/>
        <v/>
      </c>
      <c r="EP49" s="60" t="str">
        <f t="shared" si="79"/>
        <v/>
      </c>
      <c r="EQ49" s="324" t="str">
        <f t="shared" si="80"/>
        <v/>
      </c>
      <c r="ER49" s="63" t="str">
        <f t="shared" si="81"/>
        <v/>
      </c>
      <c r="ES49" s="64" t="str">
        <f t="shared" si="83"/>
        <v/>
      </c>
      <c r="ET49" s="326" t="str">
        <f>IFERROR(IF(B49="NSO","NSO",IF(OR(D49="",G49="",F49="",B49="",EP49=0),"",IF('Master sheet'!$D$14="Hindi","कक्षोंन्नति","Promoted"))),"")</f>
        <v/>
      </c>
      <c r="EU49" s="39" t="str">
        <f>IF(OR($B49=0,$B49=""),"",IF(AND($E$3="3rd"),'Class 3rd'!BQ48,IF(AND($E$3="4th"),'Class 4th'!BQ48,"")))</f>
        <v/>
      </c>
      <c r="EV49" s="39" t="str">
        <f>IF(OR($B49=0,$B49=""),"",IF(AND($E$3="3rd"),'Class 3rd'!BR48,IF(AND($E$3="4th"),'Class 4th'!BR48,"")))</f>
        <v/>
      </c>
      <c r="EW49" s="203" t="str">
        <f t="shared" si="84"/>
        <v/>
      </c>
      <c r="EX49" s="40"/>
      <c r="FE49" s="41">
        <f>IF(AND($E$3="3rd"),'Class 3rd'!I48,IF(AND($E$3="4th"),'Class 4th'!I48,""))</f>
        <v>0</v>
      </c>
    </row>
    <row r="50" spans="1:161" ht="18.95" customHeight="1">
      <c r="A50" s="53">
        <v>43</v>
      </c>
      <c r="B50" s="244" t="str">
        <f>IF(OR(FE50=0,FE50=""),"",IF(AND($E$3="3rd"),'Class 3rd'!I49,IF(AND($E$3="4th"),'Class 4th'!I49,"")))</f>
        <v/>
      </c>
      <c r="C50" s="54" t="str">
        <f>IF(OR($B50=0,$B50=""),"",IF(AND($E$3="3rd"),'Class 3rd'!B49,IF(AND($E$3="4th"),'Class 4th'!B49,"")))</f>
        <v/>
      </c>
      <c r="D50" s="54" t="str">
        <f>IF(OR($B50=0,$B50=""),"",IF(AND($E$3="3rd"),'Class 3rd'!C49,IF(AND($E$3="4th"),'Class 4th'!C49,"")))</f>
        <v/>
      </c>
      <c r="E50" s="330" t="str">
        <f>IF(OR($B50=0,$B50=""),"",IF(AND($E$3="3rd"),'Class 3rd'!E49,IF(AND($E$3="4th"),'Class 4th'!E49,"")))</f>
        <v/>
      </c>
      <c r="F50" s="243" t="str">
        <f>IF(OR($B50=0,$B50=""),"",IF(AND($E$3="3rd"),'Class 3rd'!D49,IF(AND($E$3="4th"),'Class 4th'!D49,"")))</f>
        <v/>
      </c>
      <c r="G50" s="335" t="str">
        <f>IF(OR($B50=0,$B50=""),"",IF(AND($E$3="3rd"),'Class 3rd'!F49,IF(AND($E$3="4th"),'Class 4th'!F49,"")))</f>
        <v/>
      </c>
      <c r="H50" s="335" t="str">
        <f>IF(OR($B50=0,$B50=""),"",IF(AND($E$3="3rd"),'Class 3rd'!G49,IF(AND($E$3="4th"),'Class 4th'!G49,"")))</f>
        <v/>
      </c>
      <c r="I50" s="335" t="str">
        <f>IF(OR($B50=0,$B50=""),"",IF(AND($E$3="3rd"),'Class 3rd'!H49,IF(AND($E$3="4th"),'Class 4th'!H49,"")))</f>
        <v/>
      </c>
      <c r="J50" s="217" t="str">
        <f>IF(OR($B50=0,$B50=""),"",IF(AND($E$3="3rd"),'Class 3rd'!J49,IF(AND($E$3="4th"),'Class 4th'!J49,"")))</f>
        <v/>
      </c>
      <c r="K50" s="217" t="str">
        <f>IF(OR($B50=0,$B50=""),"",IF(AND($E$3="3rd"),'Class 3rd'!K49,IF(AND($E$3="4th"),'Class 4th'!K49,"")))</f>
        <v/>
      </c>
      <c r="L50" s="99" t="str">
        <f>IF(OR($B50=0,$B50=""),"",IF(AND($E$3="3rd"),'Class 3rd'!L49,IF(AND($E$3="4th"),'Class 4th'!L49,"")))</f>
        <v/>
      </c>
      <c r="M50" s="99" t="str">
        <f>IF(OR($B50=0,$B50=""),"",IF(AND($E$3="3rd"),'Class 3rd'!M49,IF(AND($E$3="4th"),'Class 4th'!M49,"")))</f>
        <v/>
      </c>
      <c r="N50" s="99" t="str">
        <f>IF(OR($B50=0,$B50=""),"",IF(AND($E$3="3rd"),'Class 3rd'!N49,IF(AND($E$3="4th"),'Class 4th'!N49,"")))</f>
        <v/>
      </c>
      <c r="O50" s="48" t="str">
        <f t="shared" si="2"/>
        <v/>
      </c>
      <c r="P50" s="99" t="str">
        <f>IF(OR($B50=0,$B50=""),"",IF(AND($E$3="3rd"),'Class 3rd'!O49,IF(AND($E$3="4th"),'Class 4th'!O49,"")))</f>
        <v/>
      </c>
      <c r="Q50" s="99" t="str">
        <f>IF(OR($B50=0,$B50=""),"",IF(AND($E$3="3rd"),'Class 3rd'!P49,IF(AND($E$3="4th"),'Class 4th'!P49,"")))</f>
        <v/>
      </c>
      <c r="R50" s="51" t="str">
        <f t="shared" si="3"/>
        <v/>
      </c>
      <c r="S50" s="48">
        <f t="shared" si="4"/>
        <v>0</v>
      </c>
      <c r="T50" s="99" t="str">
        <f>IF(OR($B50=0,$B50=""),"",IF(AND($E$3="3rd"),'Class 3rd'!Q49,IF(AND($E$3="4th"),'Class 4th'!Q49,"")))</f>
        <v/>
      </c>
      <c r="U50" s="99" t="str">
        <f>IF(OR($B50=0,$B50=""),"",IF(AND($E$3="3rd"),'Class 3rd'!R49,IF(AND($E$3="4th"),'Class 4th'!R49,"")))</f>
        <v/>
      </c>
      <c r="V50" s="52" t="str">
        <f t="shared" si="5"/>
        <v/>
      </c>
      <c r="W50" s="48" t="str">
        <f t="shared" si="6"/>
        <v/>
      </c>
      <c r="X50" s="83">
        <f t="shared" si="7"/>
        <v>0</v>
      </c>
      <c r="Y50" s="83" t="str">
        <f t="shared" si="8"/>
        <v/>
      </c>
      <c r="Z50" s="83" t="str">
        <f t="shared" si="9"/>
        <v/>
      </c>
      <c r="AA50" s="83" t="str">
        <f t="shared" si="10"/>
        <v/>
      </c>
      <c r="AB50" s="419" t="str">
        <f t="shared" si="11"/>
        <v/>
      </c>
      <c r="AC50" s="87" t="str">
        <f t="shared" si="12"/>
        <v/>
      </c>
      <c r="AD50" s="99" t="str">
        <f>IF(OR($B50=0,$B50=""),"",IF(AND($E$3="3rd"),'Class 3rd'!S49,IF(AND($E$3="4th"),'Class 4th'!S49,"")))</f>
        <v/>
      </c>
      <c r="AE50" s="99" t="str">
        <f>IF(OR($B50=0,$B50=""),"",IF(AND($E$3="3rd"),'Class 3rd'!T49,IF(AND($E$3="4th"),'Class 4th'!T49,"")))</f>
        <v/>
      </c>
      <c r="AF50" s="99" t="str">
        <f>IF(OR($B50=0,$B50=""),"",IF(AND($E$3="3rd"),'Class 3rd'!U49,IF(AND($E$3="4th"),'Class 4th'!U49,"")))</f>
        <v/>
      </c>
      <c r="AG50" s="48" t="str">
        <f t="shared" si="13"/>
        <v/>
      </c>
      <c r="AH50" s="99" t="str">
        <f>IF(OR($B50=0,$B50=""),"",IF(AND($E$3="3rd"),'Class 3rd'!V49,IF(AND($E$3="4th"),'Class 4th'!V49,"")))</f>
        <v/>
      </c>
      <c r="AI50" s="99" t="str">
        <f>IF(OR($B50=0,$B50=""),"",IF(AND($E$3="3rd"),'Class 3rd'!W49,IF(AND($E$3="4th"),'Class 4th'!W49,"")))</f>
        <v/>
      </c>
      <c r="AJ50" s="51" t="str">
        <f t="shared" si="14"/>
        <v/>
      </c>
      <c r="AK50" s="48">
        <f t="shared" si="15"/>
        <v>0</v>
      </c>
      <c r="AL50" s="99" t="str">
        <f>IF(OR($B50=0,$B50=""),"",IF(AND($E$3="3rd"),'Class 3rd'!X49,IF(AND($E$3="4th"),'Class 4th'!X49,"")))</f>
        <v/>
      </c>
      <c r="AM50" s="99" t="str">
        <f>IF(OR($B50=0,$B50=""),"",IF(AND($E$3="3rd"),'Class 3rd'!Y49,IF(AND($E$3="4th"),'Class 4th'!Y49,"")))</f>
        <v/>
      </c>
      <c r="AN50" s="52" t="str">
        <f t="shared" si="16"/>
        <v/>
      </c>
      <c r="AO50" s="48" t="str">
        <f t="shared" si="17"/>
        <v/>
      </c>
      <c r="AP50" s="83">
        <f t="shared" si="18"/>
        <v>0</v>
      </c>
      <c r="AQ50" s="83" t="str">
        <f t="shared" si="19"/>
        <v/>
      </c>
      <c r="AR50" s="83" t="str">
        <f t="shared" si="20"/>
        <v/>
      </c>
      <c r="AS50" s="83" t="str">
        <f t="shared" si="21"/>
        <v/>
      </c>
      <c r="AT50" s="419" t="str">
        <f t="shared" si="22"/>
        <v/>
      </c>
      <c r="AU50" s="87" t="str">
        <f t="shared" si="23"/>
        <v/>
      </c>
      <c r="AV50" s="99" t="str">
        <f>IF(OR($B50=0,$B50=""),"",IF(AND($E$3="3rd"),'Class 3rd'!Z49,IF(AND($E$3="4th"),'Class 4th'!Z49,"")))</f>
        <v/>
      </c>
      <c r="AW50" s="99" t="str">
        <f>IF(OR($B50=0,$B50=""),"",IF(AND($E$3="3rd"),'Class 3rd'!AA49,IF(AND($E$3="4th"),'Class 4th'!AA49,"")))</f>
        <v/>
      </c>
      <c r="AX50" s="99" t="str">
        <f>IF(OR($B50=0,$B50=""),"",IF(AND($E$3="3rd"),'Class 3rd'!AB49,IF(AND($E$3="4th"),'Class 4th'!AB49,"")))</f>
        <v/>
      </c>
      <c r="AY50" s="48" t="str">
        <f t="shared" si="24"/>
        <v/>
      </c>
      <c r="AZ50" s="99" t="str">
        <f>IF(OR($B50=0,$B50=""),"",IF(AND($E$3="3rd"),'Class 3rd'!AC49,IF(AND($E$3="4th"),'Class 4th'!AC49,"")))</f>
        <v/>
      </c>
      <c r="BA50" s="99" t="str">
        <f>IF(OR($B50=0,$B50=""),"",IF(AND($E$3="3rd"),'Class 3rd'!AD49,IF(AND($E$3="4th"),'Class 4th'!AD49,"")))</f>
        <v/>
      </c>
      <c r="BB50" s="51" t="str">
        <f t="shared" si="25"/>
        <v/>
      </c>
      <c r="BC50" s="48">
        <f t="shared" si="26"/>
        <v>0</v>
      </c>
      <c r="BD50" s="99" t="str">
        <f>IF(OR($B50=0,$B50=""),"",IF(AND($E$3="3rd"),'Class 3rd'!AE49,IF(AND($E$3="4th"),'Class 4th'!AE49,"")))</f>
        <v/>
      </c>
      <c r="BE50" s="99" t="str">
        <f>IF(OR($B50=0,$B50=""),"",IF(AND($E$3="3rd"),'Class 3rd'!AF49,IF(AND($E$3="4th"),'Class 4th'!AF49,"")))</f>
        <v/>
      </c>
      <c r="BF50" s="52" t="str">
        <f t="shared" si="27"/>
        <v/>
      </c>
      <c r="BG50" s="48" t="str">
        <f t="shared" si="28"/>
        <v/>
      </c>
      <c r="BH50" s="83">
        <f t="shared" si="29"/>
        <v>0</v>
      </c>
      <c r="BI50" s="83" t="str">
        <f t="shared" si="30"/>
        <v/>
      </c>
      <c r="BJ50" s="83" t="str">
        <f t="shared" si="31"/>
        <v/>
      </c>
      <c r="BK50" s="83" t="str">
        <f t="shared" si="32"/>
        <v/>
      </c>
      <c r="BL50" s="419" t="str">
        <f t="shared" si="33"/>
        <v/>
      </c>
      <c r="BM50" s="87" t="str">
        <f t="shared" si="34"/>
        <v/>
      </c>
      <c r="BN50" s="99" t="str">
        <f>IF(OR($B50=0,$B50=""),"",IF(AND($E$3="3rd"),'Class 3rd'!AG49,IF(AND($E$3="4th"),'Class 4th'!AG49,"")))</f>
        <v/>
      </c>
      <c r="BO50" s="99" t="str">
        <f>IF(OR($B50=0,$B50=""),"",IF(AND($E$3="3rd"),'Class 3rd'!AH49,IF(AND($E$3="4th"),'Class 4th'!AH49,"")))</f>
        <v/>
      </c>
      <c r="BP50" s="99" t="str">
        <f>IF(OR($B50=0,$B50=""),"",IF(AND($E$3="3rd"),'Class 3rd'!AI49,IF(AND($E$3="4th"),'Class 4th'!AI49,"")))</f>
        <v/>
      </c>
      <c r="BQ50" s="48" t="str">
        <f t="shared" si="35"/>
        <v/>
      </c>
      <c r="BR50" s="99" t="str">
        <f>IF(OR($B50=0,$B50=""),"",IF(AND($E$3="3rd"),'Class 3rd'!AJ49,IF(AND($E$3="4th"),'Class 4th'!AJ49,"")))</f>
        <v/>
      </c>
      <c r="BS50" s="99" t="str">
        <f>IF(OR($B50=0,$B50=""),"",IF(AND($E$3="3rd"),'Class 3rd'!AK49,IF(AND($E$3="4th"),'Class 4th'!AK49,"")))</f>
        <v/>
      </c>
      <c r="BT50" s="51" t="str">
        <f t="shared" si="36"/>
        <v/>
      </c>
      <c r="BU50" s="48">
        <f t="shared" si="37"/>
        <v>0</v>
      </c>
      <c r="BV50" s="99" t="str">
        <f>IF(OR($B50=0,$B50=""),"",IF(AND($E$3="3rd"),'Class 3rd'!AL49,IF(AND($E$3="4th"),'Class 4th'!AL49,"")))</f>
        <v/>
      </c>
      <c r="BW50" s="99" t="str">
        <f>IF(OR($B50=0,$B50=""),"",IF(AND($E$3="3rd"),'Class 3rd'!AM49,IF(AND($E$3="4th"),'Class 4th'!AM49,"")))</f>
        <v/>
      </c>
      <c r="BX50" s="52" t="str">
        <f t="shared" si="38"/>
        <v/>
      </c>
      <c r="BY50" s="48" t="str">
        <f t="shared" si="39"/>
        <v/>
      </c>
      <c r="BZ50" s="83">
        <f t="shared" si="40"/>
        <v>0</v>
      </c>
      <c r="CA50" s="83" t="str">
        <f t="shared" si="41"/>
        <v/>
      </c>
      <c r="CB50" s="83" t="str">
        <f t="shared" si="42"/>
        <v/>
      </c>
      <c r="CC50" s="83" t="str">
        <f t="shared" si="43"/>
        <v/>
      </c>
      <c r="CD50" s="419" t="str">
        <f t="shared" si="44"/>
        <v/>
      </c>
      <c r="CE50" s="87" t="str">
        <f t="shared" si="45"/>
        <v/>
      </c>
      <c r="CF50" s="99" t="str">
        <f>IF(OR($B50=0,$B50=""),"",IF(AND($E$3="3rd"),'Class 3rd'!AN49,IF(AND($E$3="4th"),'Class 4th'!AN49,"")))</f>
        <v/>
      </c>
      <c r="CG50" s="99" t="str">
        <f>IF(OR($B50=0,$B50=""),"",IF(AND($E$3="3rd"),'Class 3rd'!AO49,IF(AND($E$3="4th"),'Class 4th'!AO49,"")))</f>
        <v/>
      </c>
      <c r="CH50" s="99" t="str">
        <f>IF(OR($B50=0,$B50=""),"",IF(AND($E$3="3rd"),'Class 3rd'!AP49,IF(AND($E$3="4th"),'Class 4th'!AP49,"")))</f>
        <v/>
      </c>
      <c r="CI50" s="48" t="str">
        <f t="shared" si="46"/>
        <v/>
      </c>
      <c r="CJ50" s="99" t="str">
        <f>IF(OR($B50=0,$B50=""),"",IF(AND($E$3="3rd"),'Class 3rd'!AQ49,IF(AND($E$3="4th"),'Class 4th'!AQ49,"")))</f>
        <v/>
      </c>
      <c r="CK50" s="99" t="str">
        <f>IF(OR($B50=0,$B50=""),"",IF(AND($E$3="3rd"),'Class 3rd'!AR49,IF(AND($E$3="4th"),'Class 4th'!AR49,"")))</f>
        <v/>
      </c>
      <c r="CL50" s="51" t="str">
        <f t="shared" si="47"/>
        <v/>
      </c>
      <c r="CM50" s="48">
        <f t="shared" si="48"/>
        <v>0</v>
      </c>
      <c r="CN50" s="99" t="str">
        <f>IF(OR($B50=0,$B50=""),"",IF(AND($E$3="3rd"),'Class 3rd'!AS49,IF(AND($E$3="4th"),'Class 4th'!AS49,"")))</f>
        <v/>
      </c>
      <c r="CO50" s="99" t="str">
        <f>IF(OR($B50=0,$B50=""),"",IF(AND($E$3="3rd"),'Class 3rd'!AT49,IF(AND($E$3="4th"),'Class 4th'!AT49,"")))</f>
        <v/>
      </c>
      <c r="CP50" s="52" t="str">
        <f t="shared" si="49"/>
        <v/>
      </c>
      <c r="CQ50" s="48" t="str">
        <f t="shared" si="50"/>
        <v/>
      </c>
      <c r="CR50" s="83">
        <f t="shared" si="51"/>
        <v>0</v>
      </c>
      <c r="CS50" s="83" t="str">
        <f t="shared" si="52"/>
        <v/>
      </c>
      <c r="CT50" s="392" t="str">
        <f t="shared" si="53"/>
        <v/>
      </c>
      <c r="CU50" s="86" t="str">
        <f t="shared" si="54"/>
        <v/>
      </c>
      <c r="CV50" s="99" t="str">
        <f>IF(OR($B50=0,$B50=""),"",IF(AND($E$3="3rd"),'Class 3rd'!AU49,IF(AND($E$3="4th"),'Class 4th'!AU49,"")))</f>
        <v/>
      </c>
      <c r="CW50" s="99" t="str">
        <f>IF(OR($B50=0,$B50=""),"",IF(AND($E$3="3rd"),'Class 3rd'!AV49,IF(AND($E$3="4th"),'Class 4th'!AV49,"")))</f>
        <v/>
      </c>
      <c r="CX50" s="99" t="str">
        <f>IF(OR($B50=0,$B50=""),"",IF(AND($E$3="3rd"),'Class 3rd'!AW49,IF(AND($E$3="4th"),'Class 4th'!AW49,"")))</f>
        <v/>
      </c>
      <c r="CY50" s="48" t="str">
        <f t="shared" si="55"/>
        <v/>
      </c>
      <c r="CZ50" s="99" t="str">
        <f>IF(OR($B50=0,$B50=""),"",IF(AND($E$3="3rd"),'Class 3rd'!AX49,IF(AND($E$3="4th"),'Class 4th'!AX49,"")))</f>
        <v/>
      </c>
      <c r="DA50" s="99" t="str">
        <f>IF(OR($B50=0,$B50=""),"",IF(AND($E$3="3rd"),'Class 3rd'!AY49,IF(AND($E$3="4th"),'Class 4th'!AY49,"")))</f>
        <v/>
      </c>
      <c r="DB50" s="51" t="str">
        <f t="shared" si="56"/>
        <v/>
      </c>
      <c r="DC50" s="48">
        <f t="shared" si="57"/>
        <v>0</v>
      </c>
      <c r="DD50" s="99" t="str">
        <f>IF(OR($B50=0,$B50=""),"",IF(AND($E$3="3rd"),'Class 3rd'!AZ49,IF(AND($E$3="4th"),'Class 4th'!AZ49,"")))</f>
        <v/>
      </c>
      <c r="DE50" s="99" t="str">
        <f>IF(OR($B50=0,$B50=""),"",IF(AND($E$3="3rd"),'Class 3rd'!BA49,IF(AND($E$3="4th"),'Class 4th'!BA49,"")))</f>
        <v/>
      </c>
      <c r="DF50" s="52" t="str">
        <f t="shared" si="58"/>
        <v/>
      </c>
      <c r="DG50" s="48" t="str">
        <f t="shared" si="59"/>
        <v/>
      </c>
      <c r="DH50" s="83">
        <f t="shared" si="60"/>
        <v>0</v>
      </c>
      <c r="DI50" s="83" t="str">
        <f t="shared" si="61"/>
        <v/>
      </c>
      <c r="DJ50" s="392" t="str">
        <f t="shared" si="62"/>
        <v/>
      </c>
      <c r="DK50" s="86" t="str">
        <f t="shared" si="63"/>
        <v/>
      </c>
      <c r="DL50" s="454" t="str">
        <f>IF(OR($B50=0,$B50=""),"",IF(AND($E$3="3rd"),'Class 3rd'!BB49,IF(AND($E$3="4th"),'Class 4th'!BB49,"")))</f>
        <v/>
      </c>
      <c r="DM50" s="454" t="str">
        <f>IF(OR($B50=0,$B50=""),"",IF(AND($E$3="3rd"),'Class 3rd'!BC49,IF(AND($E$3="4th"),'Class 4th'!BC49,"")))</f>
        <v/>
      </c>
      <c r="DN50" s="454" t="str">
        <f>IF(OR($B50=0,$B50=""),"",IF(AND($E$3="3rd"),'Class 3rd'!BD49,IF(AND($E$3="4th"),'Class 4th'!BD49,"")))</f>
        <v/>
      </c>
      <c r="DO50" s="454" t="str">
        <f>IF(OR($B50=0,$B50=""),"",IF(AND($E$3="3rd"),'Class 3rd'!BE49,IF(AND($E$3="4th"),'Class 4th'!BE49,"")))</f>
        <v/>
      </c>
      <c r="DP50" s="454" t="str">
        <f>IF(OR($B50=0,$B50=""),"",IF(AND($E$3="3rd"),'Class 3rd'!BF49,IF(AND($E$3="4th"),'Class 4th'!BF49,"")))</f>
        <v/>
      </c>
      <c r="DQ50" s="455" t="str">
        <f t="shared" si="64"/>
        <v/>
      </c>
      <c r="DR50" s="100">
        <f t="shared" si="65"/>
        <v>0</v>
      </c>
      <c r="DS50" s="100" t="str">
        <f t="shared" si="66"/>
        <v/>
      </c>
      <c r="DT50" s="100" t="str">
        <f t="shared" si="67"/>
        <v/>
      </c>
      <c r="DU50" s="86" t="str">
        <f t="shared" si="68"/>
        <v/>
      </c>
      <c r="DV50" s="454" t="str">
        <f>IF(OR($B50=0,$B50=""),"",IF(AND($E$3="3rd"),'Class 3rd'!BG49,IF(AND($E$3="4th"),'Class 4th'!BG49,"")))</f>
        <v/>
      </c>
      <c r="DW50" s="454" t="str">
        <f>IF(OR($B50=0,$B50=""),"",IF(AND($E$3="3rd"),'Class 3rd'!BH49,IF(AND($E$3="4th"),'Class 4th'!BH49,"")))</f>
        <v/>
      </c>
      <c r="DX50" s="454" t="str">
        <f>IF(OR($B50=0,$B50=""),"",IF(AND($E$3="3rd"),'Class 3rd'!BI49,IF(AND($E$3="4th"),'Class 4th'!BI49,"")))</f>
        <v/>
      </c>
      <c r="DY50" s="454" t="str">
        <f>IF(OR($B50=0,$B50=""),"",IF(AND($E$3="3rd"),'Class 3rd'!BJ49,IF(AND($E$3="4th"),'Class 4th'!BJ49,"")))</f>
        <v/>
      </c>
      <c r="DZ50" s="454" t="str">
        <f>IF(OR($B50=0,$B50=""),"",IF(AND($E$3="3rd"),'Class 3rd'!BK49,IF(AND($E$3="4th"),'Class 4th'!BK49,"")))</f>
        <v/>
      </c>
      <c r="EA50" s="455" t="str">
        <f t="shared" si="69"/>
        <v/>
      </c>
      <c r="EB50" s="100">
        <f t="shared" si="70"/>
        <v>0</v>
      </c>
      <c r="EC50" s="100" t="str">
        <f t="shared" si="71"/>
        <v/>
      </c>
      <c r="ED50" s="100" t="str">
        <f t="shared" si="72"/>
        <v/>
      </c>
      <c r="EE50" s="86" t="str">
        <f t="shared" si="73"/>
        <v/>
      </c>
      <c r="EF50" s="454" t="str">
        <f>IF(OR($B50=0,$B50=""),"",IF(AND($E$3="3rd"),'Class 3rd'!BL49,IF(AND($E$3="4th"),'Class 4th'!BL49,"")))</f>
        <v/>
      </c>
      <c r="EG50" s="454" t="str">
        <f>IF(OR($B50=0,$B50=""),"",IF(AND($E$3="3rd"),'Class 3rd'!BM49,IF(AND($E$3="4th"),'Class 4th'!BM49,"")))</f>
        <v/>
      </c>
      <c r="EH50" s="454" t="str">
        <f>IF(OR($B50=0,$B50=""),"",IF(AND($E$3="3rd"),'Class 3rd'!BN49,IF(AND($E$3="4th"),'Class 4th'!BN49,"")))</f>
        <v/>
      </c>
      <c r="EI50" s="454" t="str">
        <f>IF(OR($B50=0,$B50=""),"",IF(AND($E$3="3rd"),'Class 3rd'!BO49,IF(AND($E$3="4th"),'Class 4th'!BO49,"")))</f>
        <v/>
      </c>
      <c r="EJ50" s="454" t="str">
        <f>IF(OR($B50=0,$B50=""),"",IF(AND($E$3="3rd"),'Class 3rd'!BP49,IF(AND($E$3="4th"),'Class 4th'!BP49,"")))</f>
        <v/>
      </c>
      <c r="EK50" s="455" t="str">
        <f t="shared" si="74"/>
        <v/>
      </c>
      <c r="EL50" s="100">
        <f t="shared" si="75"/>
        <v>0</v>
      </c>
      <c r="EM50" s="100" t="str">
        <f t="shared" si="76"/>
        <v/>
      </c>
      <c r="EN50" s="100" t="str">
        <f t="shared" si="77"/>
        <v/>
      </c>
      <c r="EO50" s="86" t="str">
        <f t="shared" si="78"/>
        <v/>
      </c>
      <c r="EP50" s="60" t="str">
        <f t="shared" si="79"/>
        <v/>
      </c>
      <c r="EQ50" s="324" t="str">
        <f t="shared" si="80"/>
        <v/>
      </c>
      <c r="ER50" s="63" t="str">
        <f t="shared" si="81"/>
        <v/>
      </c>
      <c r="ES50" s="64" t="str">
        <f t="shared" si="83"/>
        <v/>
      </c>
      <c r="ET50" s="326" t="str">
        <f>IFERROR(IF(B50="NSO","NSO",IF(OR(D50="",G50="",F50="",B50="",EP50=0),"",IF('Master sheet'!$D$14="Hindi","कक्षोंन्नति","Promoted"))),"")</f>
        <v/>
      </c>
      <c r="EU50" s="39" t="str">
        <f>IF(OR($B50=0,$B50=""),"",IF(AND($E$3="3rd"),'Class 3rd'!BQ49,IF(AND($E$3="4th"),'Class 4th'!BQ49,"")))</f>
        <v/>
      </c>
      <c r="EV50" s="39" t="str">
        <f>IF(OR($B50=0,$B50=""),"",IF(AND($E$3="3rd"),'Class 3rd'!BR49,IF(AND($E$3="4th"),'Class 4th'!BR49,"")))</f>
        <v/>
      </c>
      <c r="EW50" s="203" t="str">
        <f t="shared" si="84"/>
        <v/>
      </c>
      <c r="EX50" s="40"/>
      <c r="FE50" s="41">
        <f>IF(AND($E$3="3rd"),'Class 3rd'!I49,IF(AND($E$3="4th"),'Class 4th'!I49,""))</f>
        <v>0</v>
      </c>
    </row>
    <row r="51" spans="1:161" ht="18.95" customHeight="1">
      <c r="A51" s="53">
        <v>44</v>
      </c>
      <c r="B51" s="244" t="str">
        <f>IF(OR(FE51=0,FE51=""),"",IF(AND($E$3="3rd"),'Class 3rd'!I50,IF(AND($E$3="4th"),'Class 4th'!I50,"")))</f>
        <v/>
      </c>
      <c r="C51" s="54" t="str">
        <f>IF(OR($B51=0,$B51=""),"",IF(AND($E$3="3rd"),'Class 3rd'!B50,IF(AND($E$3="4th"),'Class 4th'!B50,"")))</f>
        <v/>
      </c>
      <c r="D51" s="54" t="str">
        <f>IF(OR($B51=0,$B51=""),"",IF(AND($E$3="3rd"),'Class 3rd'!C50,IF(AND($E$3="4th"),'Class 4th'!C50,"")))</f>
        <v/>
      </c>
      <c r="E51" s="330" t="str">
        <f>IF(OR($B51=0,$B51=""),"",IF(AND($E$3="3rd"),'Class 3rd'!E50,IF(AND($E$3="4th"),'Class 4th'!E50,"")))</f>
        <v/>
      </c>
      <c r="F51" s="243" t="str">
        <f>IF(OR($B51=0,$B51=""),"",IF(AND($E$3="3rd"),'Class 3rd'!D50,IF(AND($E$3="4th"),'Class 4th'!D50,"")))</f>
        <v/>
      </c>
      <c r="G51" s="335" t="str">
        <f>IF(OR($B51=0,$B51=""),"",IF(AND($E$3="3rd"),'Class 3rd'!F50,IF(AND($E$3="4th"),'Class 4th'!F50,"")))</f>
        <v/>
      </c>
      <c r="H51" s="335" t="str">
        <f>IF(OR($B51=0,$B51=""),"",IF(AND($E$3="3rd"),'Class 3rd'!G50,IF(AND($E$3="4th"),'Class 4th'!G50,"")))</f>
        <v/>
      </c>
      <c r="I51" s="335" t="str">
        <f>IF(OR($B51=0,$B51=""),"",IF(AND($E$3="3rd"),'Class 3rd'!H50,IF(AND($E$3="4th"),'Class 4th'!H50,"")))</f>
        <v/>
      </c>
      <c r="J51" s="217" t="str">
        <f>IF(OR($B51=0,$B51=""),"",IF(AND($E$3="3rd"),'Class 3rd'!J50,IF(AND($E$3="4th"),'Class 4th'!J50,"")))</f>
        <v/>
      </c>
      <c r="K51" s="217" t="str">
        <f>IF(OR($B51=0,$B51=""),"",IF(AND($E$3="3rd"),'Class 3rd'!K50,IF(AND($E$3="4th"),'Class 4th'!K50,"")))</f>
        <v/>
      </c>
      <c r="L51" s="99" t="str">
        <f>IF(OR($B51=0,$B51=""),"",IF(AND($E$3="3rd"),'Class 3rd'!L50,IF(AND($E$3="4th"),'Class 4th'!L50,"")))</f>
        <v/>
      </c>
      <c r="M51" s="99" t="str">
        <f>IF(OR($B51=0,$B51=""),"",IF(AND($E$3="3rd"),'Class 3rd'!M50,IF(AND($E$3="4th"),'Class 4th'!M50,"")))</f>
        <v/>
      </c>
      <c r="N51" s="99" t="str">
        <f>IF(OR($B51=0,$B51=""),"",IF(AND($E$3="3rd"),'Class 3rd'!N50,IF(AND($E$3="4th"),'Class 4th'!N50,"")))</f>
        <v/>
      </c>
      <c r="O51" s="48" t="str">
        <f t="shared" si="2"/>
        <v/>
      </c>
      <c r="P51" s="99" t="str">
        <f>IF(OR($B51=0,$B51=""),"",IF(AND($E$3="3rd"),'Class 3rd'!O50,IF(AND($E$3="4th"),'Class 4th'!O50,"")))</f>
        <v/>
      </c>
      <c r="Q51" s="99" t="str">
        <f>IF(OR($B51=0,$B51=""),"",IF(AND($E$3="3rd"),'Class 3rd'!P50,IF(AND($E$3="4th"),'Class 4th'!P50,"")))</f>
        <v/>
      </c>
      <c r="R51" s="51" t="str">
        <f t="shared" si="3"/>
        <v/>
      </c>
      <c r="S51" s="48">
        <f t="shared" si="4"/>
        <v>0</v>
      </c>
      <c r="T51" s="99" t="str">
        <f>IF(OR($B51=0,$B51=""),"",IF(AND($E$3="3rd"),'Class 3rd'!Q50,IF(AND($E$3="4th"),'Class 4th'!Q50,"")))</f>
        <v/>
      </c>
      <c r="U51" s="99" t="str">
        <f>IF(OR($B51=0,$B51=""),"",IF(AND($E$3="3rd"),'Class 3rd'!R50,IF(AND($E$3="4th"),'Class 4th'!R50,"")))</f>
        <v/>
      </c>
      <c r="V51" s="52" t="str">
        <f t="shared" si="5"/>
        <v/>
      </c>
      <c r="W51" s="48" t="str">
        <f t="shared" si="6"/>
        <v/>
      </c>
      <c r="X51" s="83">
        <f t="shared" si="7"/>
        <v>0</v>
      </c>
      <c r="Y51" s="83" t="str">
        <f t="shared" si="8"/>
        <v/>
      </c>
      <c r="Z51" s="83" t="str">
        <f t="shared" si="9"/>
        <v/>
      </c>
      <c r="AA51" s="83" t="str">
        <f t="shared" si="10"/>
        <v/>
      </c>
      <c r="AB51" s="419" t="str">
        <f t="shared" si="11"/>
        <v/>
      </c>
      <c r="AC51" s="87" t="str">
        <f t="shared" si="12"/>
        <v/>
      </c>
      <c r="AD51" s="99" t="str">
        <f>IF(OR($B51=0,$B51=""),"",IF(AND($E$3="3rd"),'Class 3rd'!S50,IF(AND($E$3="4th"),'Class 4th'!S50,"")))</f>
        <v/>
      </c>
      <c r="AE51" s="99" t="str">
        <f>IF(OR($B51=0,$B51=""),"",IF(AND($E$3="3rd"),'Class 3rd'!T50,IF(AND($E$3="4th"),'Class 4th'!T50,"")))</f>
        <v/>
      </c>
      <c r="AF51" s="99" t="str">
        <f>IF(OR($B51=0,$B51=""),"",IF(AND($E$3="3rd"),'Class 3rd'!U50,IF(AND($E$3="4th"),'Class 4th'!U50,"")))</f>
        <v/>
      </c>
      <c r="AG51" s="48" t="str">
        <f t="shared" si="13"/>
        <v/>
      </c>
      <c r="AH51" s="99" t="str">
        <f>IF(OR($B51=0,$B51=""),"",IF(AND($E$3="3rd"),'Class 3rd'!V50,IF(AND($E$3="4th"),'Class 4th'!V50,"")))</f>
        <v/>
      </c>
      <c r="AI51" s="99" t="str">
        <f>IF(OR($B51=0,$B51=""),"",IF(AND($E$3="3rd"),'Class 3rd'!W50,IF(AND($E$3="4th"),'Class 4th'!W50,"")))</f>
        <v/>
      </c>
      <c r="AJ51" s="51" t="str">
        <f t="shared" si="14"/>
        <v/>
      </c>
      <c r="AK51" s="48">
        <f t="shared" si="15"/>
        <v>0</v>
      </c>
      <c r="AL51" s="99" t="str">
        <f>IF(OR($B51=0,$B51=""),"",IF(AND($E$3="3rd"),'Class 3rd'!X50,IF(AND($E$3="4th"),'Class 4th'!X50,"")))</f>
        <v/>
      </c>
      <c r="AM51" s="99" t="str">
        <f>IF(OR($B51=0,$B51=""),"",IF(AND($E$3="3rd"),'Class 3rd'!Y50,IF(AND($E$3="4th"),'Class 4th'!Y50,"")))</f>
        <v/>
      </c>
      <c r="AN51" s="52" t="str">
        <f t="shared" si="16"/>
        <v/>
      </c>
      <c r="AO51" s="48" t="str">
        <f t="shared" si="17"/>
        <v/>
      </c>
      <c r="AP51" s="83">
        <f t="shared" si="18"/>
        <v>0</v>
      </c>
      <c r="AQ51" s="83" t="str">
        <f t="shared" si="19"/>
        <v/>
      </c>
      <c r="AR51" s="83" t="str">
        <f t="shared" si="20"/>
        <v/>
      </c>
      <c r="AS51" s="83" t="str">
        <f t="shared" si="21"/>
        <v/>
      </c>
      <c r="AT51" s="419" t="str">
        <f t="shared" si="22"/>
        <v/>
      </c>
      <c r="AU51" s="87" t="str">
        <f t="shared" si="23"/>
        <v/>
      </c>
      <c r="AV51" s="99" t="str">
        <f>IF(OR($B51=0,$B51=""),"",IF(AND($E$3="3rd"),'Class 3rd'!Z50,IF(AND($E$3="4th"),'Class 4th'!Z50,"")))</f>
        <v/>
      </c>
      <c r="AW51" s="99" t="str">
        <f>IF(OR($B51=0,$B51=""),"",IF(AND($E$3="3rd"),'Class 3rd'!AA50,IF(AND($E$3="4th"),'Class 4th'!AA50,"")))</f>
        <v/>
      </c>
      <c r="AX51" s="99" t="str">
        <f>IF(OR($B51=0,$B51=""),"",IF(AND($E$3="3rd"),'Class 3rd'!AB50,IF(AND($E$3="4th"),'Class 4th'!AB50,"")))</f>
        <v/>
      </c>
      <c r="AY51" s="48" t="str">
        <f t="shared" si="24"/>
        <v/>
      </c>
      <c r="AZ51" s="99" t="str">
        <f>IF(OR($B51=0,$B51=""),"",IF(AND($E$3="3rd"),'Class 3rd'!AC50,IF(AND($E$3="4th"),'Class 4th'!AC50,"")))</f>
        <v/>
      </c>
      <c r="BA51" s="99" t="str">
        <f>IF(OR($B51=0,$B51=""),"",IF(AND($E$3="3rd"),'Class 3rd'!AD50,IF(AND($E$3="4th"),'Class 4th'!AD50,"")))</f>
        <v/>
      </c>
      <c r="BB51" s="51" t="str">
        <f t="shared" si="25"/>
        <v/>
      </c>
      <c r="BC51" s="48">
        <f t="shared" si="26"/>
        <v>0</v>
      </c>
      <c r="BD51" s="99" t="str">
        <f>IF(OR($B51=0,$B51=""),"",IF(AND($E$3="3rd"),'Class 3rd'!AE50,IF(AND($E$3="4th"),'Class 4th'!AE50,"")))</f>
        <v/>
      </c>
      <c r="BE51" s="99" t="str">
        <f>IF(OR($B51=0,$B51=""),"",IF(AND($E$3="3rd"),'Class 3rd'!AF50,IF(AND($E$3="4th"),'Class 4th'!AF50,"")))</f>
        <v/>
      </c>
      <c r="BF51" s="52" t="str">
        <f t="shared" si="27"/>
        <v/>
      </c>
      <c r="BG51" s="48" t="str">
        <f t="shared" si="28"/>
        <v/>
      </c>
      <c r="BH51" s="83">
        <f t="shared" si="29"/>
        <v>0</v>
      </c>
      <c r="BI51" s="83" t="str">
        <f t="shared" si="30"/>
        <v/>
      </c>
      <c r="BJ51" s="83" t="str">
        <f t="shared" si="31"/>
        <v/>
      </c>
      <c r="BK51" s="83" t="str">
        <f t="shared" si="32"/>
        <v/>
      </c>
      <c r="BL51" s="419" t="str">
        <f t="shared" si="33"/>
        <v/>
      </c>
      <c r="BM51" s="87" t="str">
        <f t="shared" si="34"/>
        <v/>
      </c>
      <c r="BN51" s="99" t="str">
        <f>IF(OR($B51=0,$B51=""),"",IF(AND($E$3="3rd"),'Class 3rd'!AG50,IF(AND($E$3="4th"),'Class 4th'!AG50,"")))</f>
        <v/>
      </c>
      <c r="BO51" s="99" t="str">
        <f>IF(OR($B51=0,$B51=""),"",IF(AND($E$3="3rd"),'Class 3rd'!AH50,IF(AND($E$3="4th"),'Class 4th'!AH50,"")))</f>
        <v/>
      </c>
      <c r="BP51" s="99" t="str">
        <f>IF(OR($B51=0,$B51=""),"",IF(AND($E$3="3rd"),'Class 3rd'!AI50,IF(AND($E$3="4th"),'Class 4th'!AI50,"")))</f>
        <v/>
      </c>
      <c r="BQ51" s="48" t="str">
        <f t="shared" si="35"/>
        <v/>
      </c>
      <c r="BR51" s="99" t="str">
        <f>IF(OR($B51=0,$B51=""),"",IF(AND($E$3="3rd"),'Class 3rd'!AJ50,IF(AND($E$3="4th"),'Class 4th'!AJ50,"")))</f>
        <v/>
      </c>
      <c r="BS51" s="99" t="str">
        <f>IF(OR($B51=0,$B51=""),"",IF(AND($E$3="3rd"),'Class 3rd'!AK50,IF(AND($E$3="4th"),'Class 4th'!AK50,"")))</f>
        <v/>
      </c>
      <c r="BT51" s="51" t="str">
        <f t="shared" si="36"/>
        <v/>
      </c>
      <c r="BU51" s="48">
        <f t="shared" si="37"/>
        <v>0</v>
      </c>
      <c r="BV51" s="99" t="str">
        <f>IF(OR($B51=0,$B51=""),"",IF(AND($E$3="3rd"),'Class 3rd'!AL50,IF(AND($E$3="4th"),'Class 4th'!AL50,"")))</f>
        <v/>
      </c>
      <c r="BW51" s="99" t="str">
        <f>IF(OR($B51=0,$B51=""),"",IF(AND($E$3="3rd"),'Class 3rd'!AM50,IF(AND($E$3="4th"),'Class 4th'!AM50,"")))</f>
        <v/>
      </c>
      <c r="BX51" s="52" t="str">
        <f t="shared" si="38"/>
        <v/>
      </c>
      <c r="BY51" s="48" t="str">
        <f t="shared" si="39"/>
        <v/>
      </c>
      <c r="BZ51" s="83">
        <f t="shared" si="40"/>
        <v>0</v>
      </c>
      <c r="CA51" s="83" t="str">
        <f t="shared" si="41"/>
        <v/>
      </c>
      <c r="CB51" s="83" t="str">
        <f t="shared" si="42"/>
        <v/>
      </c>
      <c r="CC51" s="83" t="str">
        <f t="shared" si="43"/>
        <v/>
      </c>
      <c r="CD51" s="419" t="str">
        <f t="shared" si="44"/>
        <v/>
      </c>
      <c r="CE51" s="87" t="str">
        <f t="shared" si="45"/>
        <v/>
      </c>
      <c r="CF51" s="99" t="str">
        <f>IF(OR($B51=0,$B51=""),"",IF(AND($E$3="3rd"),'Class 3rd'!AN50,IF(AND($E$3="4th"),'Class 4th'!AN50,"")))</f>
        <v/>
      </c>
      <c r="CG51" s="99" t="str">
        <f>IF(OR($B51=0,$B51=""),"",IF(AND($E$3="3rd"),'Class 3rd'!AO50,IF(AND($E$3="4th"),'Class 4th'!AO50,"")))</f>
        <v/>
      </c>
      <c r="CH51" s="99" t="str">
        <f>IF(OR($B51=0,$B51=""),"",IF(AND($E$3="3rd"),'Class 3rd'!AP50,IF(AND($E$3="4th"),'Class 4th'!AP50,"")))</f>
        <v/>
      </c>
      <c r="CI51" s="48" t="str">
        <f t="shared" si="46"/>
        <v/>
      </c>
      <c r="CJ51" s="99" t="str">
        <f>IF(OR($B51=0,$B51=""),"",IF(AND($E$3="3rd"),'Class 3rd'!AQ50,IF(AND($E$3="4th"),'Class 4th'!AQ50,"")))</f>
        <v/>
      </c>
      <c r="CK51" s="99" t="str">
        <f>IF(OR($B51=0,$B51=""),"",IF(AND($E$3="3rd"),'Class 3rd'!AR50,IF(AND($E$3="4th"),'Class 4th'!AR50,"")))</f>
        <v/>
      </c>
      <c r="CL51" s="51" t="str">
        <f t="shared" si="47"/>
        <v/>
      </c>
      <c r="CM51" s="48">
        <f t="shared" si="48"/>
        <v>0</v>
      </c>
      <c r="CN51" s="99" t="str">
        <f>IF(OR($B51=0,$B51=""),"",IF(AND($E$3="3rd"),'Class 3rd'!AS50,IF(AND($E$3="4th"),'Class 4th'!AS50,"")))</f>
        <v/>
      </c>
      <c r="CO51" s="99" t="str">
        <f>IF(OR($B51=0,$B51=""),"",IF(AND($E$3="3rd"),'Class 3rd'!AT50,IF(AND($E$3="4th"),'Class 4th'!AT50,"")))</f>
        <v/>
      </c>
      <c r="CP51" s="52" t="str">
        <f t="shared" si="49"/>
        <v/>
      </c>
      <c r="CQ51" s="48" t="str">
        <f t="shared" si="50"/>
        <v/>
      </c>
      <c r="CR51" s="83">
        <f t="shared" si="51"/>
        <v>0</v>
      </c>
      <c r="CS51" s="83" t="str">
        <f t="shared" si="52"/>
        <v/>
      </c>
      <c r="CT51" s="392" t="str">
        <f t="shared" si="53"/>
        <v/>
      </c>
      <c r="CU51" s="86" t="str">
        <f t="shared" si="54"/>
        <v/>
      </c>
      <c r="CV51" s="99" t="str">
        <f>IF(OR($B51=0,$B51=""),"",IF(AND($E$3="3rd"),'Class 3rd'!AU50,IF(AND($E$3="4th"),'Class 4th'!AU50,"")))</f>
        <v/>
      </c>
      <c r="CW51" s="99" t="str">
        <f>IF(OR($B51=0,$B51=""),"",IF(AND($E$3="3rd"),'Class 3rd'!AV50,IF(AND($E$3="4th"),'Class 4th'!AV50,"")))</f>
        <v/>
      </c>
      <c r="CX51" s="99" t="str">
        <f>IF(OR($B51=0,$B51=""),"",IF(AND($E$3="3rd"),'Class 3rd'!AW50,IF(AND($E$3="4th"),'Class 4th'!AW50,"")))</f>
        <v/>
      </c>
      <c r="CY51" s="48" t="str">
        <f t="shared" si="55"/>
        <v/>
      </c>
      <c r="CZ51" s="99" t="str">
        <f>IF(OR($B51=0,$B51=""),"",IF(AND($E$3="3rd"),'Class 3rd'!AX50,IF(AND($E$3="4th"),'Class 4th'!AX50,"")))</f>
        <v/>
      </c>
      <c r="DA51" s="99" t="str">
        <f>IF(OR($B51=0,$B51=""),"",IF(AND($E$3="3rd"),'Class 3rd'!AY50,IF(AND($E$3="4th"),'Class 4th'!AY50,"")))</f>
        <v/>
      </c>
      <c r="DB51" s="51" t="str">
        <f t="shared" si="56"/>
        <v/>
      </c>
      <c r="DC51" s="48">
        <f t="shared" si="57"/>
        <v>0</v>
      </c>
      <c r="DD51" s="99" t="str">
        <f>IF(OR($B51=0,$B51=""),"",IF(AND($E$3="3rd"),'Class 3rd'!AZ50,IF(AND($E$3="4th"),'Class 4th'!AZ50,"")))</f>
        <v/>
      </c>
      <c r="DE51" s="99" t="str">
        <f>IF(OR($B51=0,$B51=""),"",IF(AND($E$3="3rd"),'Class 3rd'!BA50,IF(AND($E$3="4th"),'Class 4th'!BA50,"")))</f>
        <v/>
      </c>
      <c r="DF51" s="52" t="str">
        <f t="shared" si="58"/>
        <v/>
      </c>
      <c r="DG51" s="48" t="str">
        <f t="shared" si="59"/>
        <v/>
      </c>
      <c r="DH51" s="83">
        <f t="shared" si="60"/>
        <v>0</v>
      </c>
      <c r="DI51" s="83" t="str">
        <f t="shared" si="61"/>
        <v/>
      </c>
      <c r="DJ51" s="392" t="str">
        <f t="shared" si="62"/>
        <v/>
      </c>
      <c r="DK51" s="86" t="str">
        <f t="shared" si="63"/>
        <v/>
      </c>
      <c r="DL51" s="454" t="str">
        <f>IF(OR($B51=0,$B51=""),"",IF(AND($E$3="3rd"),'Class 3rd'!BB50,IF(AND($E$3="4th"),'Class 4th'!BB50,"")))</f>
        <v/>
      </c>
      <c r="DM51" s="454" t="str">
        <f>IF(OR($B51=0,$B51=""),"",IF(AND($E$3="3rd"),'Class 3rd'!BC50,IF(AND($E$3="4th"),'Class 4th'!BC50,"")))</f>
        <v/>
      </c>
      <c r="DN51" s="454" t="str">
        <f>IF(OR($B51=0,$B51=""),"",IF(AND($E$3="3rd"),'Class 3rd'!BD50,IF(AND($E$3="4th"),'Class 4th'!BD50,"")))</f>
        <v/>
      </c>
      <c r="DO51" s="454" t="str">
        <f>IF(OR($B51=0,$B51=""),"",IF(AND($E$3="3rd"),'Class 3rd'!BE50,IF(AND($E$3="4th"),'Class 4th'!BE50,"")))</f>
        <v/>
      </c>
      <c r="DP51" s="454" t="str">
        <f>IF(OR($B51=0,$B51=""),"",IF(AND($E$3="3rd"),'Class 3rd'!BF50,IF(AND($E$3="4th"),'Class 4th'!BF50,"")))</f>
        <v/>
      </c>
      <c r="DQ51" s="455" t="str">
        <f t="shared" si="64"/>
        <v/>
      </c>
      <c r="DR51" s="100">
        <f t="shared" si="65"/>
        <v>0</v>
      </c>
      <c r="DS51" s="100" t="str">
        <f t="shared" si="66"/>
        <v/>
      </c>
      <c r="DT51" s="100" t="str">
        <f t="shared" si="67"/>
        <v/>
      </c>
      <c r="DU51" s="86" t="str">
        <f t="shared" si="68"/>
        <v/>
      </c>
      <c r="DV51" s="454" t="str">
        <f>IF(OR($B51=0,$B51=""),"",IF(AND($E$3="3rd"),'Class 3rd'!BG50,IF(AND($E$3="4th"),'Class 4th'!BG50,"")))</f>
        <v/>
      </c>
      <c r="DW51" s="454" t="str">
        <f>IF(OR($B51=0,$B51=""),"",IF(AND($E$3="3rd"),'Class 3rd'!BH50,IF(AND($E$3="4th"),'Class 4th'!BH50,"")))</f>
        <v/>
      </c>
      <c r="DX51" s="454" t="str">
        <f>IF(OR($B51=0,$B51=""),"",IF(AND($E$3="3rd"),'Class 3rd'!BI50,IF(AND($E$3="4th"),'Class 4th'!BI50,"")))</f>
        <v/>
      </c>
      <c r="DY51" s="454" t="str">
        <f>IF(OR($B51=0,$B51=""),"",IF(AND($E$3="3rd"),'Class 3rd'!BJ50,IF(AND($E$3="4th"),'Class 4th'!BJ50,"")))</f>
        <v/>
      </c>
      <c r="DZ51" s="454" t="str">
        <f>IF(OR($B51=0,$B51=""),"",IF(AND($E$3="3rd"),'Class 3rd'!BK50,IF(AND($E$3="4th"),'Class 4th'!BK50,"")))</f>
        <v/>
      </c>
      <c r="EA51" s="455" t="str">
        <f t="shared" si="69"/>
        <v/>
      </c>
      <c r="EB51" s="100">
        <f t="shared" si="70"/>
        <v>0</v>
      </c>
      <c r="EC51" s="100" t="str">
        <f t="shared" si="71"/>
        <v/>
      </c>
      <c r="ED51" s="100" t="str">
        <f t="shared" si="72"/>
        <v/>
      </c>
      <c r="EE51" s="86" t="str">
        <f t="shared" si="73"/>
        <v/>
      </c>
      <c r="EF51" s="454" t="str">
        <f>IF(OR($B51=0,$B51=""),"",IF(AND($E$3="3rd"),'Class 3rd'!BL50,IF(AND($E$3="4th"),'Class 4th'!BL50,"")))</f>
        <v/>
      </c>
      <c r="EG51" s="454" t="str">
        <f>IF(OR($B51=0,$B51=""),"",IF(AND($E$3="3rd"),'Class 3rd'!BM50,IF(AND($E$3="4th"),'Class 4th'!BM50,"")))</f>
        <v/>
      </c>
      <c r="EH51" s="454" t="str">
        <f>IF(OR($B51=0,$B51=""),"",IF(AND($E$3="3rd"),'Class 3rd'!BN50,IF(AND($E$3="4th"),'Class 4th'!BN50,"")))</f>
        <v/>
      </c>
      <c r="EI51" s="454" t="str">
        <f>IF(OR($B51=0,$B51=""),"",IF(AND($E$3="3rd"),'Class 3rd'!BO50,IF(AND($E$3="4th"),'Class 4th'!BO50,"")))</f>
        <v/>
      </c>
      <c r="EJ51" s="454" t="str">
        <f>IF(OR($B51=0,$B51=""),"",IF(AND($E$3="3rd"),'Class 3rd'!BP50,IF(AND($E$3="4th"),'Class 4th'!BP50,"")))</f>
        <v/>
      </c>
      <c r="EK51" s="455" t="str">
        <f t="shared" si="74"/>
        <v/>
      </c>
      <c r="EL51" s="100">
        <f t="shared" si="75"/>
        <v>0</v>
      </c>
      <c r="EM51" s="100" t="str">
        <f t="shared" si="76"/>
        <v/>
      </c>
      <c r="EN51" s="100" t="str">
        <f t="shared" si="77"/>
        <v/>
      </c>
      <c r="EO51" s="86" t="str">
        <f t="shared" si="78"/>
        <v/>
      </c>
      <c r="EP51" s="60" t="str">
        <f t="shared" si="79"/>
        <v/>
      </c>
      <c r="EQ51" s="324" t="str">
        <f t="shared" si="80"/>
        <v/>
      </c>
      <c r="ER51" s="63" t="str">
        <f t="shared" si="81"/>
        <v/>
      </c>
      <c r="ES51" s="64" t="str">
        <f t="shared" si="83"/>
        <v/>
      </c>
      <c r="ET51" s="326" t="str">
        <f>IFERROR(IF(B51="NSO","NSO",IF(OR(D51="",G51="",F51="",B51="",EP51=0),"",IF('Master sheet'!$D$14="Hindi","कक्षोंन्नति","Promoted"))),"")</f>
        <v/>
      </c>
      <c r="EU51" s="39" t="str">
        <f>IF(OR($B51=0,$B51=""),"",IF(AND($E$3="3rd"),'Class 3rd'!BQ50,IF(AND($E$3="4th"),'Class 4th'!BQ50,"")))</f>
        <v/>
      </c>
      <c r="EV51" s="39" t="str">
        <f>IF(OR($B51=0,$B51=""),"",IF(AND($E$3="3rd"),'Class 3rd'!BR50,IF(AND($E$3="4th"),'Class 4th'!BR50,"")))</f>
        <v/>
      </c>
      <c r="EW51" s="203" t="str">
        <f t="shared" si="84"/>
        <v/>
      </c>
      <c r="EX51" s="40"/>
      <c r="FE51" s="41">
        <f>IF(AND($E$3="3rd"),'Class 3rd'!I50,IF(AND($E$3="4th"),'Class 4th'!I50,""))</f>
        <v>0</v>
      </c>
    </row>
    <row r="52" spans="1:161" ht="18.95" customHeight="1">
      <c r="A52" s="53">
        <v>45</v>
      </c>
      <c r="B52" s="244" t="str">
        <f>IF(OR(FE52=0,FE52=""),"",IF(AND($E$3="3rd"),'Class 3rd'!I51,IF(AND($E$3="4th"),'Class 4th'!I51,"")))</f>
        <v/>
      </c>
      <c r="C52" s="54" t="str">
        <f>IF(OR($B52=0,$B52=""),"",IF(AND($E$3="3rd"),'Class 3rd'!B51,IF(AND($E$3="4th"),'Class 4th'!B51,"")))</f>
        <v/>
      </c>
      <c r="D52" s="54" t="str">
        <f>IF(OR($B52=0,$B52=""),"",IF(AND($E$3="3rd"),'Class 3rd'!C51,IF(AND($E$3="4th"),'Class 4th'!C51,"")))</f>
        <v/>
      </c>
      <c r="E52" s="330" t="str">
        <f>IF(OR($B52=0,$B52=""),"",IF(AND($E$3="3rd"),'Class 3rd'!E51,IF(AND($E$3="4th"),'Class 4th'!E51,"")))</f>
        <v/>
      </c>
      <c r="F52" s="243" t="str">
        <f>IF(OR($B52=0,$B52=""),"",IF(AND($E$3="3rd"),'Class 3rd'!D51,IF(AND($E$3="4th"),'Class 4th'!D51,"")))</f>
        <v/>
      </c>
      <c r="G52" s="335" t="str">
        <f>IF(OR($B52=0,$B52=""),"",IF(AND($E$3="3rd"),'Class 3rd'!F51,IF(AND($E$3="4th"),'Class 4th'!F51,"")))</f>
        <v/>
      </c>
      <c r="H52" s="335" t="str">
        <f>IF(OR($B52=0,$B52=""),"",IF(AND($E$3="3rd"),'Class 3rd'!G51,IF(AND($E$3="4th"),'Class 4th'!G51,"")))</f>
        <v/>
      </c>
      <c r="I52" s="335" t="str">
        <f>IF(OR($B52=0,$B52=""),"",IF(AND($E$3="3rd"),'Class 3rd'!H51,IF(AND($E$3="4th"),'Class 4th'!H51,"")))</f>
        <v/>
      </c>
      <c r="J52" s="217" t="str">
        <f>IF(OR($B52=0,$B52=""),"",IF(AND($E$3="3rd"),'Class 3rd'!J51,IF(AND($E$3="4th"),'Class 4th'!J51,"")))</f>
        <v/>
      </c>
      <c r="K52" s="217" t="str">
        <f>IF(OR($B52=0,$B52=""),"",IF(AND($E$3="3rd"),'Class 3rd'!K51,IF(AND($E$3="4th"),'Class 4th'!K51,"")))</f>
        <v/>
      </c>
      <c r="L52" s="99" t="str">
        <f>IF(OR($B52=0,$B52=""),"",IF(AND($E$3="3rd"),'Class 3rd'!L51,IF(AND($E$3="4th"),'Class 4th'!L51,"")))</f>
        <v/>
      </c>
      <c r="M52" s="99" t="str">
        <f>IF(OR($B52=0,$B52=""),"",IF(AND($E$3="3rd"),'Class 3rd'!M51,IF(AND($E$3="4th"),'Class 4th'!M51,"")))</f>
        <v/>
      </c>
      <c r="N52" s="99" t="str">
        <f>IF(OR($B52=0,$B52=""),"",IF(AND($E$3="3rd"),'Class 3rd'!N51,IF(AND($E$3="4th"),'Class 4th'!N51,"")))</f>
        <v/>
      </c>
      <c r="O52" s="48" t="str">
        <f t="shared" si="2"/>
        <v/>
      </c>
      <c r="P52" s="99" t="str">
        <f>IF(OR($B52=0,$B52=""),"",IF(AND($E$3="3rd"),'Class 3rd'!O51,IF(AND($E$3="4th"),'Class 4th'!O51,"")))</f>
        <v/>
      </c>
      <c r="Q52" s="99" t="str">
        <f>IF(OR($B52=0,$B52=""),"",IF(AND($E$3="3rd"),'Class 3rd'!P51,IF(AND($E$3="4th"),'Class 4th'!P51,"")))</f>
        <v/>
      </c>
      <c r="R52" s="51" t="str">
        <f t="shared" si="3"/>
        <v/>
      </c>
      <c r="S52" s="48">
        <f t="shared" si="4"/>
        <v>0</v>
      </c>
      <c r="T52" s="99" t="str">
        <f>IF(OR($B52=0,$B52=""),"",IF(AND($E$3="3rd"),'Class 3rd'!Q51,IF(AND($E$3="4th"),'Class 4th'!Q51,"")))</f>
        <v/>
      </c>
      <c r="U52" s="99" t="str">
        <f>IF(OR($B52=0,$B52=""),"",IF(AND($E$3="3rd"),'Class 3rd'!R51,IF(AND($E$3="4th"),'Class 4th'!R51,"")))</f>
        <v/>
      </c>
      <c r="V52" s="52" t="str">
        <f t="shared" si="5"/>
        <v/>
      </c>
      <c r="W52" s="48" t="str">
        <f t="shared" si="6"/>
        <v/>
      </c>
      <c r="X52" s="83">
        <f t="shared" si="7"/>
        <v>0</v>
      </c>
      <c r="Y52" s="83" t="str">
        <f t="shared" si="8"/>
        <v/>
      </c>
      <c r="Z52" s="83" t="str">
        <f t="shared" si="9"/>
        <v/>
      </c>
      <c r="AA52" s="83" t="str">
        <f t="shared" si="10"/>
        <v/>
      </c>
      <c r="AB52" s="419" t="str">
        <f t="shared" si="11"/>
        <v/>
      </c>
      <c r="AC52" s="87" t="str">
        <f t="shared" si="12"/>
        <v/>
      </c>
      <c r="AD52" s="99" t="str">
        <f>IF(OR($B52=0,$B52=""),"",IF(AND($E$3="3rd"),'Class 3rd'!S51,IF(AND($E$3="4th"),'Class 4th'!S51,"")))</f>
        <v/>
      </c>
      <c r="AE52" s="99" t="str">
        <f>IF(OR($B52=0,$B52=""),"",IF(AND($E$3="3rd"),'Class 3rd'!T51,IF(AND($E$3="4th"),'Class 4th'!T51,"")))</f>
        <v/>
      </c>
      <c r="AF52" s="99" t="str">
        <f>IF(OR($B52=0,$B52=""),"",IF(AND($E$3="3rd"),'Class 3rd'!U51,IF(AND($E$3="4th"),'Class 4th'!U51,"")))</f>
        <v/>
      </c>
      <c r="AG52" s="48" t="str">
        <f t="shared" si="13"/>
        <v/>
      </c>
      <c r="AH52" s="99" t="str">
        <f>IF(OR($B52=0,$B52=""),"",IF(AND($E$3="3rd"),'Class 3rd'!V51,IF(AND($E$3="4th"),'Class 4th'!V51,"")))</f>
        <v/>
      </c>
      <c r="AI52" s="99" t="str">
        <f>IF(OR($B52=0,$B52=""),"",IF(AND($E$3="3rd"),'Class 3rd'!W51,IF(AND($E$3="4th"),'Class 4th'!W51,"")))</f>
        <v/>
      </c>
      <c r="AJ52" s="51" t="str">
        <f t="shared" si="14"/>
        <v/>
      </c>
      <c r="AK52" s="48">
        <f t="shared" si="15"/>
        <v>0</v>
      </c>
      <c r="AL52" s="99" t="str">
        <f>IF(OR($B52=0,$B52=""),"",IF(AND($E$3="3rd"),'Class 3rd'!X51,IF(AND($E$3="4th"),'Class 4th'!X51,"")))</f>
        <v/>
      </c>
      <c r="AM52" s="99" t="str">
        <f>IF(OR($B52=0,$B52=""),"",IF(AND($E$3="3rd"),'Class 3rd'!Y51,IF(AND($E$3="4th"),'Class 4th'!Y51,"")))</f>
        <v/>
      </c>
      <c r="AN52" s="52" t="str">
        <f t="shared" si="16"/>
        <v/>
      </c>
      <c r="AO52" s="48" t="str">
        <f t="shared" si="17"/>
        <v/>
      </c>
      <c r="AP52" s="83">
        <f t="shared" si="18"/>
        <v>0</v>
      </c>
      <c r="AQ52" s="83" t="str">
        <f t="shared" si="19"/>
        <v/>
      </c>
      <c r="AR52" s="83" t="str">
        <f t="shared" si="20"/>
        <v/>
      </c>
      <c r="AS52" s="83" t="str">
        <f t="shared" si="21"/>
        <v/>
      </c>
      <c r="AT52" s="419" t="str">
        <f t="shared" si="22"/>
        <v/>
      </c>
      <c r="AU52" s="87" t="str">
        <f t="shared" si="23"/>
        <v/>
      </c>
      <c r="AV52" s="99" t="str">
        <f>IF(OR($B52=0,$B52=""),"",IF(AND($E$3="3rd"),'Class 3rd'!Z51,IF(AND($E$3="4th"),'Class 4th'!Z51,"")))</f>
        <v/>
      </c>
      <c r="AW52" s="99" t="str">
        <f>IF(OR($B52=0,$B52=""),"",IF(AND($E$3="3rd"),'Class 3rd'!AA51,IF(AND($E$3="4th"),'Class 4th'!AA51,"")))</f>
        <v/>
      </c>
      <c r="AX52" s="99" t="str">
        <f>IF(OR($B52=0,$B52=""),"",IF(AND($E$3="3rd"),'Class 3rd'!AB51,IF(AND($E$3="4th"),'Class 4th'!AB51,"")))</f>
        <v/>
      </c>
      <c r="AY52" s="48" t="str">
        <f t="shared" si="24"/>
        <v/>
      </c>
      <c r="AZ52" s="99" t="str">
        <f>IF(OR($B52=0,$B52=""),"",IF(AND($E$3="3rd"),'Class 3rd'!AC51,IF(AND($E$3="4th"),'Class 4th'!AC51,"")))</f>
        <v/>
      </c>
      <c r="BA52" s="99" t="str">
        <f>IF(OR($B52=0,$B52=""),"",IF(AND($E$3="3rd"),'Class 3rd'!AD51,IF(AND($E$3="4th"),'Class 4th'!AD51,"")))</f>
        <v/>
      </c>
      <c r="BB52" s="51" t="str">
        <f t="shared" si="25"/>
        <v/>
      </c>
      <c r="BC52" s="48">
        <f t="shared" si="26"/>
        <v>0</v>
      </c>
      <c r="BD52" s="99" t="str">
        <f>IF(OR($B52=0,$B52=""),"",IF(AND($E$3="3rd"),'Class 3rd'!AE51,IF(AND($E$3="4th"),'Class 4th'!AE51,"")))</f>
        <v/>
      </c>
      <c r="BE52" s="99" t="str">
        <f>IF(OR($B52=0,$B52=""),"",IF(AND($E$3="3rd"),'Class 3rd'!AF51,IF(AND($E$3="4th"),'Class 4th'!AF51,"")))</f>
        <v/>
      </c>
      <c r="BF52" s="52" t="str">
        <f t="shared" si="27"/>
        <v/>
      </c>
      <c r="BG52" s="48" t="str">
        <f t="shared" si="28"/>
        <v/>
      </c>
      <c r="BH52" s="83">
        <f t="shared" si="29"/>
        <v>0</v>
      </c>
      <c r="BI52" s="83" t="str">
        <f t="shared" si="30"/>
        <v/>
      </c>
      <c r="BJ52" s="83" t="str">
        <f t="shared" si="31"/>
        <v/>
      </c>
      <c r="BK52" s="83" t="str">
        <f t="shared" si="32"/>
        <v/>
      </c>
      <c r="BL52" s="419" t="str">
        <f t="shared" si="33"/>
        <v/>
      </c>
      <c r="BM52" s="87" t="str">
        <f t="shared" si="34"/>
        <v/>
      </c>
      <c r="BN52" s="99" t="str">
        <f>IF(OR($B52=0,$B52=""),"",IF(AND($E$3="3rd"),'Class 3rd'!AG51,IF(AND($E$3="4th"),'Class 4th'!AG51,"")))</f>
        <v/>
      </c>
      <c r="BO52" s="99" t="str">
        <f>IF(OR($B52=0,$B52=""),"",IF(AND($E$3="3rd"),'Class 3rd'!AH51,IF(AND($E$3="4th"),'Class 4th'!AH51,"")))</f>
        <v/>
      </c>
      <c r="BP52" s="99" t="str">
        <f>IF(OR($B52=0,$B52=""),"",IF(AND($E$3="3rd"),'Class 3rd'!AI51,IF(AND($E$3="4th"),'Class 4th'!AI51,"")))</f>
        <v/>
      </c>
      <c r="BQ52" s="48" t="str">
        <f t="shared" si="35"/>
        <v/>
      </c>
      <c r="BR52" s="99" t="str">
        <f>IF(OR($B52=0,$B52=""),"",IF(AND($E$3="3rd"),'Class 3rd'!AJ51,IF(AND($E$3="4th"),'Class 4th'!AJ51,"")))</f>
        <v/>
      </c>
      <c r="BS52" s="99" t="str">
        <f>IF(OR($B52=0,$B52=""),"",IF(AND($E$3="3rd"),'Class 3rd'!AK51,IF(AND($E$3="4th"),'Class 4th'!AK51,"")))</f>
        <v/>
      </c>
      <c r="BT52" s="51" t="str">
        <f t="shared" si="36"/>
        <v/>
      </c>
      <c r="BU52" s="48">
        <f t="shared" si="37"/>
        <v>0</v>
      </c>
      <c r="BV52" s="99" t="str">
        <f>IF(OR($B52=0,$B52=""),"",IF(AND($E$3="3rd"),'Class 3rd'!AL51,IF(AND($E$3="4th"),'Class 4th'!AL51,"")))</f>
        <v/>
      </c>
      <c r="BW52" s="99" t="str">
        <f>IF(OR($B52=0,$B52=""),"",IF(AND($E$3="3rd"),'Class 3rd'!AM51,IF(AND($E$3="4th"),'Class 4th'!AM51,"")))</f>
        <v/>
      </c>
      <c r="BX52" s="52" t="str">
        <f t="shared" si="38"/>
        <v/>
      </c>
      <c r="BY52" s="48" t="str">
        <f t="shared" si="39"/>
        <v/>
      </c>
      <c r="BZ52" s="83">
        <f t="shared" si="40"/>
        <v>0</v>
      </c>
      <c r="CA52" s="83" t="str">
        <f t="shared" si="41"/>
        <v/>
      </c>
      <c r="CB52" s="83" t="str">
        <f t="shared" si="42"/>
        <v/>
      </c>
      <c r="CC52" s="83" t="str">
        <f t="shared" si="43"/>
        <v/>
      </c>
      <c r="CD52" s="419" t="str">
        <f t="shared" si="44"/>
        <v/>
      </c>
      <c r="CE52" s="87" t="str">
        <f t="shared" si="45"/>
        <v/>
      </c>
      <c r="CF52" s="99" t="str">
        <f>IF(OR($B52=0,$B52=""),"",IF(AND($E$3="3rd"),'Class 3rd'!AN51,IF(AND($E$3="4th"),'Class 4th'!AN51,"")))</f>
        <v/>
      </c>
      <c r="CG52" s="99" t="str">
        <f>IF(OR($B52=0,$B52=""),"",IF(AND($E$3="3rd"),'Class 3rd'!AO51,IF(AND($E$3="4th"),'Class 4th'!AO51,"")))</f>
        <v/>
      </c>
      <c r="CH52" s="99" t="str">
        <f>IF(OR($B52=0,$B52=""),"",IF(AND($E$3="3rd"),'Class 3rd'!AP51,IF(AND($E$3="4th"),'Class 4th'!AP51,"")))</f>
        <v/>
      </c>
      <c r="CI52" s="48" t="str">
        <f t="shared" si="46"/>
        <v/>
      </c>
      <c r="CJ52" s="99" t="str">
        <f>IF(OR($B52=0,$B52=""),"",IF(AND($E$3="3rd"),'Class 3rd'!AQ51,IF(AND($E$3="4th"),'Class 4th'!AQ51,"")))</f>
        <v/>
      </c>
      <c r="CK52" s="99" t="str">
        <f>IF(OR($B52=0,$B52=""),"",IF(AND($E$3="3rd"),'Class 3rd'!AR51,IF(AND($E$3="4th"),'Class 4th'!AR51,"")))</f>
        <v/>
      </c>
      <c r="CL52" s="51" t="str">
        <f t="shared" si="47"/>
        <v/>
      </c>
      <c r="CM52" s="48">
        <f t="shared" si="48"/>
        <v>0</v>
      </c>
      <c r="CN52" s="99" t="str">
        <f>IF(OR($B52=0,$B52=""),"",IF(AND($E$3="3rd"),'Class 3rd'!AS51,IF(AND($E$3="4th"),'Class 4th'!AS51,"")))</f>
        <v/>
      </c>
      <c r="CO52" s="99" t="str">
        <f>IF(OR($B52=0,$B52=""),"",IF(AND($E$3="3rd"),'Class 3rd'!AT51,IF(AND($E$3="4th"),'Class 4th'!AT51,"")))</f>
        <v/>
      </c>
      <c r="CP52" s="52" t="str">
        <f t="shared" si="49"/>
        <v/>
      </c>
      <c r="CQ52" s="48" t="str">
        <f t="shared" si="50"/>
        <v/>
      </c>
      <c r="CR52" s="83">
        <f t="shared" si="51"/>
        <v>0</v>
      </c>
      <c r="CS52" s="83" t="str">
        <f t="shared" si="52"/>
        <v/>
      </c>
      <c r="CT52" s="392" t="str">
        <f t="shared" si="53"/>
        <v/>
      </c>
      <c r="CU52" s="86" t="str">
        <f t="shared" si="54"/>
        <v/>
      </c>
      <c r="CV52" s="99" t="str">
        <f>IF(OR($B52=0,$B52=""),"",IF(AND($E$3="3rd"),'Class 3rd'!AU51,IF(AND($E$3="4th"),'Class 4th'!AU51,"")))</f>
        <v/>
      </c>
      <c r="CW52" s="99" t="str">
        <f>IF(OR($B52=0,$B52=""),"",IF(AND($E$3="3rd"),'Class 3rd'!AV51,IF(AND($E$3="4th"),'Class 4th'!AV51,"")))</f>
        <v/>
      </c>
      <c r="CX52" s="99" t="str">
        <f>IF(OR($B52=0,$B52=""),"",IF(AND($E$3="3rd"),'Class 3rd'!AW51,IF(AND($E$3="4th"),'Class 4th'!AW51,"")))</f>
        <v/>
      </c>
      <c r="CY52" s="48" t="str">
        <f t="shared" si="55"/>
        <v/>
      </c>
      <c r="CZ52" s="99" t="str">
        <f>IF(OR($B52=0,$B52=""),"",IF(AND($E$3="3rd"),'Class 3rd'!AX51,IF(AND($E$3="4th"),'Class 4th'!AX51,"")))</f>
        <v/>
      </c>
      <c r="DA52" s="99" t="str">
        <f>IF(OR($B52=0,$B52=""),"",IF(AND($E$3="3rd"),'Class 3rd'!AY51,IF(AND($E$3="4th"),'Class 4th'!AY51,"")))</f>
        <v/>
      </c>
      <c r="DB52" s="51" t="str">
        <f t="shared" si="56"/>
        <v/>
      </c>
      <c r="DC52" s="48">
        <f t="shared" si="57"/>
        <v>0</v>
      </c>
      <c r="DD52" s="99" t="str">
        <f>IF(OR($B52=0,$B52=""),"",IF(AND($E$3="3rd"),'Class 3rd'!AZ51,IF(AND($E$3="4th"),'Class 4th'!AZ51,"")))</f>
        <v/>
      </c>
      <c r="DE52" s="99" t="str">
        <f>IF(OR($B52=0,$B52=""),"",IF(AND($E$3="3rd"),'Class 3rd'!BA51,IF(AND($E$3="4th"),'Class 4th'!BA51,"")))</f>
        <v/>
      </c>
      <c r="DF52" s="52" t="str">
        <f t="shared" si="58"/>
        <v/>
      </c>
      <c r="DG52" s="48" t="str">
        <f t="shared" si="59"/>
        <v/>
      </c>
      <c r="DH52" s="83">
        <f t="shared" si="60"/>
        <v>0</v>
      </c>
      <c r="DI52" s="83" t="str">
        <f t="shared" si="61"/>
        <v/>
      </c>
      <c r="DJ52" s="392" t="str">
        <f t="shared" si="62"/>
        <v/>
      </c>
      <c r="DK52" s="86" t="str">
        <f t="shared" si="63"/>
        <v/>
      </c>
      <c r="DL52" s="454" t="str">
        <f>IF(OR($B52=0,$B52=""),"",IF(AND($E$3="3rd"),'Class 3rd'!BB51,IF(AND($E$3="4th"),'Class 4th'!BB51,"")))</f>
        <v/>
      </c>
      <c r="DM52" s="454" t="str">
        <f>IF(OR($B52=0,$B52=""),"",IF(AND($E$3="3rd"),'Class 3rd'!BC51,IF(AND($E$3="4th"),'Class 4th'!BC51,"")))</f>
        <v/>
      </c>
      <c r="DN52" s="454" t="str">
        <f>IF(OR($B52=0,$B52=""),"",IF(AND($E$3="3rd"),'Class 3rd'!BD51,IF(AND($E$3="4th"),'Class 4th'!BD51,"")))</f>
        <v/>
      </c>
      <c r="DO52" s="454" t="str">
        <f>IF(OR($B52=0,$B52=""),"",IF(AND($E$3="3rd"),'Class 3rd'!BE51,IF(AND($E$3="4th"),'Class 4th'!BE51,"")))</f>
        <v/>
      </c>
      <c r="DP52" s="454" t="str">
        <f>IF(OR($B52=0,$B52=""),"",IF(AND($E$3="3rd"),'Class 3rd'!BF51,IF(AND($E$3="4th"),'Class 4th'!BF51,"")))</f>
        <v/>
      </c>
      <c r="DQ52" s="455" t="str">
        <f t="shared" si="64"/>
        <v/>
      </c>
      <c r="DR52" s="100">
        <f t="shared" si="65"/>
        <v>0</v>
      </c>
      <c r="DS52" s="100" t="str">
        <f t="shared" si="66"/>
        <v/>
      </c>
      <c r="DT52" s="100" t="str">
        <f t="shared" si="67"/>
        <v/>
      </c>
      <c r="DU52" s="86" t="str">
        <f t="shared" si="68"/>
        <v/>
      </c>
      <c r="DV52" s="454" t="str">
        <f>IF(OR($B52=0,$B52=""),"",IF(AND($E$3="3rd"),'Class 3rd'!BG51,IF(AND($E$3="4th"),'Class 4th'!BG51,"")))</f>
        <v/>
      </c>
      <c r="DW52" s="454" t="str">
        <f>IF(OR($B52=0,$B52=""),"",IF(AND($E$3="3rd"),'Class 3rd'!BH51,IF(AND($E$3="4th"),'Class 4th'!BH51,"")))</f>
        <v/>
      </c>
      <c r="DX52" s="454" t="str">
        <f>IF(OR($B52=0,$B52=""),"",IF(AND($E$3="3rd"),'Class 3rd'!BI51,IF(AND($E$3="4th"),'Class 4th'!BI51,"")))</f>
        <v/>
      </c>
      <c r="DY52" s="454" t="str">
        <f>IF(OR($B52=0,$B52=""),"",IF(AND($E$3="3rd"),'Class 3rd'!BJ51,IF(AND($E$3="4th"),'Class 4th'!BJ51,"")))</f>
        <v/>
      </c>
      <c r="DZ52" s="454" t="str">
        <f>IF(OR($B52=0,$B52=""),"",IF(AND($E$3="3rd"),'Class 3rd'!BK51,IF(AND($E$3="4th"),'Class 4th'!BK51,"")))</f>
        <v/>
      </c>
      <c r="EA52" s="455" t="str">
        <f t="shared" si="69"/>
        <v/>
      </c>
      <c r="EB52" s="100">
        <f t="shared" si="70"/>
        <v>0</v>
      </c>
      <c r="EC52" s="100" t="str">
        <f t="shared" si="71"/>
        <v/>
      </c>
      <c r="ED52" s="100" t="str">
        <f t="shared" si="72"/>
        <v/>
      </c>
      <c r="EE52" s="86" t="str">
        <f t="shared" si="73"/>
        <v/>
      </c>
      <c r="EF52" s="454" t="str">
        <f>IF(OR($B52=0,$B52=""),"",IF(AND($E$3="3rd"),'Class 3rd'!BL51,IF(AND($E$3="4th"),'Class 4th'!BL51,"")))</f>
        <v/>
      </c>
      <c r="EG52" s="454" t="str">
        <f>IF(OR($B52=0,$B52=""),"",IF(AND($E$3="3rd"),'Class 3rd'!BM51,IF(AND($E$3="4th"),'Class 4th'!BM51,"")))</f>
        <v/>
      </c>
      <c r="EH52" s="454" t="str">
        <f>IF(OR($B52=0,$B52=""),"",IF(AND($E$3="3rd"),'Class 3rd'!BN51,IF(AND($E$3="4th"),'Class 4th'!BN51,"")))</f>
        <v/>
      </c>
      <c r="EI52" s="454" t="str">
        <f>IF(OR($B52=0,$B52=""),"",IF(AND($E$3="3rd"),'Class 3rd'!BO51,IF(AND($E$3="4th"),'Class 4th'!BO51,"")))</f>
        <v/>
      </c>
      <c r="EJ52" s="454" t="str">
        <f>IF(OR($B52=0,$B52=""),"",IF(AND($E$3="3rd"),'Class 3rd'!BP51,IF(AND($E$3="4th"),'Class 4th'!BP51,"")))</f>
        <v/>
      </c>
      <c r="EK52" s="455" t="str">
        <f t="shared" si="74"/>
        <v/>
      </c>
      <c r="EL52" s="100">
        <f t="shared" si="75"/>
        <v>0</v>
      </c>
      <c r="EM52" s="100" t="str">
        <f t="shared" si="76"/>
        <v/>
      </c>
      <c r="EN52" s="100" t="str">
        <f t="shared" si="77"/>
        <v/>
      </c>
      <c r="EO52" s="86" t="str">
        <f t="shared" si="78"/>
        <v/>
      </c>
      <c r="EP52" s="60" t="str">
        <f t="shared" si="79"/>
        <v/>
      </c>
      <c r="EQ52" s="324" t="str">
        <f t="shared" si="80"/>
        <v/>
      </c>
      <c r="ER52" s="63" t="str">
        <f t="shared" si="81"/>
        <v/>
      </c>
      <c r="ES52" s="64" t="str">
        <f t="shared" si="83"/>
        <v/>
      </c>
      <c r="ET52" s="326" t="str">
        <f>IFERROR(IF(B52="NSO","NSO",IF(OR(D52="",G52="",F52="",B52="",EP52=0),"",IF('Master sheet'!$D$14="Hindi","कक्षोंन्नति","Promoted"))),"")</f>
        <v/>
      </c>
      <c r="EU52" s="39" t="str">
        <f>IF(OR($B52=0,$B52=""),"",IF(AND($E$3="3rd"),'Class 3rd'!BQ51,IF(AND($E$3="4th"),'Class 4th'!BQ51,"")))</f>
        <v/>
      </c>
      <c r="EV52" s="39" t="str">
        <f>IF(OR($B52=0,$B52=""),"",IF(AND($E$3="3rd"),'Class 3rd'!BR51,IF(AND($E$3="4th"),'Class 4th'!BR51,"")))</f>
        <v/>
      </c>
      <c r="EW52" s="203" t="str">
        <f t="shared" si="84"/>
        <v/>
      </c>
      <c r="EX52" s="40"/>
      <c r="FE52" s="41">
        <f>IF(AND($E$3="3rd"),'Class 3rd'!I51,IF(AND($E$3="4th"),'Class 4th'!I51,""))</f>
        <v>0</v>
      </c>
    </row>
    <row r="53" spans="1:161" ht="18.95" customHeight="1">
      <c r="A53" s="53">
        <v>46</v>
      </c>
      <c r="B53" s="244" t="str">
        <f>IF(OR(FE53=0,FE53=""),"",IF(AND($E$3="3rd"),'Class 3rd'!I52,IF(AND($E$3="4th"),'Class 4th'!I52,"")))</f>
        <v/>
      </c>
      <c r="C53" s="54" t="str">
        <f>IF(OR($B53=0,$B53=""),"",IF(AND($E$3="3rd"),'Class 3rd'!B52,IF(AND($E$3="4th"),'Class 4th'!B52,"")))</f>
        <v/>
      </c>
      <c r="D53" s="54" t="str">
        <f>IF(OR($B53=0,$B53=""),"",IF(AND($E$3="3rd"),'Class 3rd'!C52,IF(AND($E$3="4th"),'Class 4th'!C52,"")))</f>
        <v/>
      </c>
      <c r="E53" s="330" t="str">
        <f>IF(OR($B53=0,$B53=""),"",IF(AND($E$3="3rd"),'Class 3rd'!E52,IF(AND($E$3="4th"),'Class 4th'!E52,"")))</f>
        <v/>
      </c>
      <c r="F53" s="243" t="str">
        <f>IF(OR($B53=0,$B53=""),"",IF(AND($E$3="3rd"),'Class 3rd'!D52,IF(AND($E$3="4th"),'Class 4th'!D52,"")))</f>
        <v/>
      </c>
      <c r="G53" s="335" t="str">
        <f>IF(OR($B53=0,$B53=""),"",IF(AND($E$3="3rd"),'Class 3rd'!F52,IF(AND($E$3="4th"),'Class 4th'!F52,"")))</f>
        <v/>
      </c>
      <c r="H53" s="335" t="str">
        <f>IF(OR($B53=0,$B53=""),"",IF(AND($E$3="3rd"),'Class 3rd'!G52,IF(AND($E$3="4th"),'Class 4th'!G52,"")))</f>
        <v/>
      </c>
      <c r="I53" s="335" t="str">
        <f>IF(OR($B53=0,$B53=""),"",IF(AND($E$3="3rd"),'Class 3rd'!H52,IF(AND($E$3="4th"),'Class 4th'!H52,"")))</f>
        <v/>
      </c>
      <c r="J53" s="217" t="str">
        <f>IF(OR($B53=0,$B53=""),"",IF(AND($E$3="3rd"),'Class 3rd'!J52,IF(AND($E$3="4th"),'Class 4th'!J52,"")))</f>
        <v/>
      </c>
      <c r="K53" s="217" t="str">
        <f>IF(OR($B53=0,$B53=""),"",IF(AND($E$3="3rd"),'Class 3rd'!K52,IF(AND($E$3="4th"),'Class 4th'!K52,"")))</f>
        <v/>
      </c>
      <c r="L53" s="99" t="str">
        <f>IF(OR($B53=0,$B53=""),"",IF(AND($E$3="3rd"),'Class 3rd'!L52,IF(AND($E$3="4th"),'Class 4th'!L52,"")))</f>
        <v/>
      </c>
      <c r="M53" s="99" t="str">
        <f>IF(OR($B53=0,$B53=""),"",IF(AND($E$3="3rd"),'Class 3rd'!M52,IF(AND($E$3="4th"),'Class 4th'!M52,"")))</f>
        <v/>
      </c>
      <c r="N53" s="99" t="str">
        <f>IF(OR($B53=0,$B53=""),"",IF(AND($E$3="3rd"),'Class 3rd'!N52,IF(AND($E$3="4th"),'Class 4th'!N52,"")))</f>
        <v/>
      </c>
      <c r="O53" s="48" t="str">
        <f t="shared" si="2"/>
        <v/>
      </c>
      <c r="P53" s="99" t="str">
        <f>IF(OR($B53=0,$B53=""),"",IF(AND($E$3="3rd"),'Class 3rd'!O52,IF(AND($E$3="4th"),'Class 4th'!O52,"")))</f>
        <v/>
      </c>
      <c r="Q53" s="99" t="str">
        <f>IF(OR($B53=0,$B53=""),"",IF(AND($E$3="3rd"),'Class 3rd'!P52,IF(AND($E$3="4th"),'Class 4th'!P52,"")))</f>
        <v/>
      </c>
      <c r="R53" s="51" t="str">
        <f t="shared" si="3"/>
        <v/>
      </c>
      <c r="S53" s="48">
        <f t="shared" si="4"/>
        <v>0</v>
      </c>
      <c r="T53" s="99" t="str">
        <f>IF(OR($B53=0,$B53=""),"",IF(AND($E$3="3rd"),'Class 3rd'!Q52,IF(AND($E$3="4th"),'Class 4th'!Q52,"")))</f>
        <v/>
      </c>
      <c r="U53" s="99" t="str">
        <f>IF(OR($B53=0,$B53=""),"",IF(AND($E$3="3rd"),'Class 3rd'!R52,IF(AND($E$3="4th"),'Class 4th'!R52,"")))</f>
        <v/>
      </c>
      <c r="V53" s="52" t="str">
        <f t="shared" si="5"/>
        <v/>
      </c>
      <c r="W53" s="48" t="str">
        <f t="shared" si="6"/>
        <v/>
      </c>
      <c r="X53" s="83">
        <f t="shared" si="7"/>
        <v>0</v>
      </c>
      <c r="Y53" s="83" t="str">
        <f t="shared" si="8"/>
        <v/>
      </c>
      <c r="Z53" s="83" t="str">
        <f t="shared" si="9"/>
        <v/>
      </c>
      <c r="AA53" s="83" t="str">
        <f t="shared" si="10"/>
        <v/>
      </c>
      <c r="AB53" s="419" t="str">
        <f t="shared" si="11"/>
        <v/>
      </c>
      <c r="AC53" s="87" t="str">
        <f t="shared" si="12"/>
        <v/>
      </c>
      <c r="AD53" s="99" t="str">
        <f>IF(OR($B53=0,$B53=""),"",IF(AND($E$3="3rd"),'Class 3rd'!S52,IF(AND($E$3="4th"),'Class 4th'!S52,"")))</f>
        <v/>
      </c>
      <c r="AE53" s="99" t="str">
        <f>IF(OR($B53=0,$B53=""),"",IF(AND($E$3="3rd"),'Class 3rd'!T52,IF(AND($E$3="4th"),'Class 4th'!T52,"")))</f>
        <v/>
      </c>
      <c r="AF53" s="99" t="str">
        <f>IF(OR($B53=0,$B53=""),"",IF(AND($E$3="3rd"),'Class 3rd'!U52,IF(AND($E$3="4th"),'Class 4th'!U52,"")))</f>
        <v/>
      </c>
      <c r="AG53" s="48" t="str">
        <f t="shared" si="13"/>
        <v/>
      </c>
      <c r="AH53" s="99" t="str">
        <f>IF(OR($B53=0,$B53=""),"",IF(AND($E$3="3rd"),'Class 3rd'!V52,IF(AND($E$3="4th"),'Class 4th'!V52,"")))</f>
        <v/>
      </c>
      <c r="AI53" s="99" t="str">
        <f>IF(OR($B53=0,$B53=""),"",IF(AND($E$3="3rd"),'Class 3rd'!W52,IF(AND($E$3="4th"),'Class 4th'!W52,"")))</f>
        <v/>
      </c>
      <c r="AJ53" s="51" t="str">
        <f t="shared" si="14"/>
        <v/>
      </c>
      <c r="AK53" s="48">
        <f t="shared" si="15"/>
        <v>0</v>
      </c>
      <c r="AL53" s="99" t="str">
        <f>IF(OR($B53=0,$B53=""),"",IF(AND($E$3="3rd"),'Class 3rd'!X52,IF(AND($E$3="4th"),'Class 4th'!X52,"")))</f>
        <v/>
      </c>
      <c r="AM53" s="99" t="str">
        <f>IF(OR($B53=0,$B53=""),"",IF(AND($E$3="3rd"),'Class 3rd'!Y52,IF(AND($E$3="4th"),'Class 4th'!Y52,"")))</f>
        <v/>
      </c>
      <c r="AN53" s="52" t="str">
        <f t="shared" si="16"/>
        <v/>
      </c>
      <c r="AO53" s="48" t="str">
        <f t="shared" si="17"/>
        <v/>
      </c>
      <c r="AP53" s="83">
        <f t="shared" si="18"/>
        <v>0</v>
      </c>
      <c r="AQ53" s="83" t="str">
        <f t="shared" si="19"/>
        <v/>
      </c>
      <c r="AR53" s="83" t="str">
        <f t="shared" si="20"/>
        <v/>
      </c>
      <c r="AS53" s="83" t="str">
        <f t="shared" si="21"/>
        <v/>
      </c>
      <c r="AT53" s="419" t="str">
        <f t="shared" si="22"/>
        <v/>
      </c>
      <c r="AU53" s="87" t="str">
        <f t="shared" si="23"/>
        <v/>
      </c>
      <c r="AV53" s="99" t="str">
        <f>IF(OR($B53=0,$B53=""),"",IF(AND($E$3="3rd"),'Class 3rd'!Z52,IF(AND($E$3="4th"),'Class 4th'!Z52,"")))</f>
        <v/>
      </c>
      <c r="AW53" s="99" t="str">
        <f>IF(OR($B53=0,$B53=""),"",IF(AND($E$3="3rd"),'Class 3rd'!AA52,IF(AND($E$3="4th"),'Class 4th'!AA52,"")))</f>
        <v/>
      </c>
      <c r="AX53" s="99" t="str">
        <f>IF(OR($B53=0,$B53=""),"",IF(AND($E$3="3rd"),'Class 3rd'!AB52,IF(AND($E$3="4th"),'Class 4th'!AB52,"")))</f>
        <v/>
      </c>
      <c r="AY53" s="48" t="str">
        <f t="shared" si="24"/>
        <v/>
      </c>
      <c r="AZ53" s="99" t="str">
        <f>IF(OR($B53=0,$B53=""),"",IF(AND($E$3="3rd"),'Class 3rd'!AC52,IF(AND($E$3="4th"),'Class 4th'!AC52,"")))</f>
        <v/>
      </c>
      <c r="BA53" s="99" t="str">
        <f>IF(OR($B53=0,$B53=""),"",IF(AND($E$3="3rd"),'Class 3rd'!AD52,IF(AND($E$3="4th"),'Class 4th'!AD52,"")))</f>
        <v/>
      </c>
      <c r="BB53" s="51" t="str">
        <f t="shared" si="25"/>
        <v/>
      </c>
      <c r="BC53" s="48">
        <f t="shared" si="26"/>
        <v>0</v>
      </c>
      <c r="BD53" s="99" t="str">
        <f>IF(OR($B53=0,$B53=""),"",IF(AND($E$3="3rd"),'Class 3rd'!AE52,IF(AND($E$3="4th"),'Class 4th'!AE52,"")))</f>
        <v/>
      </c>
      <c r="BE53" s="99" t="str">
        <f>IF(OR($B53=0,$B53=""),"",IF(AND($E$3="3rd"),'Class 3rd'!AF52,IF(AND($E$3="4th"),'Class 4th'!AF52,"")))</f>
        <v/>
      </c>
      <c r="BF53" s="52" t="str">
        <f t="shared" si="27"/>
        <v/>
      </c>
      <c r="BG53" s="48" t="str">
        <f t="shared" si="28"/>
        <v/>
      </c>
      <c r="BH53" s="83">
        <f t="shared" si="29"/>
        <v>0</v>
      </c>
      <c r="BI53" s="83" t="str">
        <f t="shared" si="30"/>
        <v/>
      </c>
      <c r="BJ53" s="83" t="str">
        <f t="shared" si="31"/>
        <v/>
      </c>
      <c r="BK53" s="83" t="str">
        <f t="shared" si="32"/>
        <v/>
      </c>
      <c r="BL53" s="419" t="str">
        <f t="shared" si="33"/>
        <v/>
      </c>
      <c r="BM53" s="87" t="str">
        <f t="shared" si="34"/>
        <v/>
      </c>
      <c r="BN53" s="99" t="str">
        <f>IF(OR($B53=0,$B53=""),"",IF(AND($E$3="3rd"),'Class 3rd'!AG52,IF(AND($E$3="4th"),'Class 4th'!AG52,"")))</f>
        <v/>
      </c>
      <c r="BO53" s="99" t="str">
        <f>IF(OR($B53=0,$B53=""),"",IF(AND($E$3="3rd"),'Class 3rd'!AH52,IF(AND($E$3="4th"),'Class 4th'!AH52,"")))</f>
        <v/>
      </c>
      <c r="BP53" s="99" t="str">
        <f>IF(OR($B53=0,$B53=""),"",IF(AND($E$3="3rd"),'Class 3rd'!AI52,IF(AND($E$3="4th"),'Class 4th'!AI52,"")))</f>
        <v/>
      </c>
      <c r="BQ53" s="48" t="str">
        <f t="shared" si="35"/>
        <v/>
      </c>
      <c r="BR53" s="99" t="str">
        <f>IF(OR($B53=0,$B53=""),"",IF(AND($E$3="3rd"),'Class 3rd'!AJ52,IF(AND($E$3="4th"),'Class 4th'!AJ52,"")))</f>
        <v/>
      </c>
      <c r="BS53" s="99" t="str">
        <f>IF(OR($B53=0,$B53=""),"",IF(AND($E$3="3rd"),'Class 3rd'!AK52,IF(AND($E$3="4th"),'Class 4th'!AK52,"")))</f>
        <v/>
      </c>
      <c r="BT53" s="51" t="str">
        <f t="shared" si="36"/>
        <v/>
      </c>
      <c r="BU53" s="48">
        <f t="shared" si="37"/>
        <v>0</v>
      </c>
      <c r="BV53" s="99" t="str">
        <f>IF(OR($B53=0,$B53=""),"",IF(AND($E$3="3rd"),'Class 3rd'!AL52,IF(AND($E$3="4th"),'Class 4th'!AL52,"")))</f>
        <v/>
      </c>
      <c r="BW53" s="99" t="str">
        <f>IF(OR($B53=0,$B53=""),"",IF(AND($E$3="3rd"),'Class 3rd'!AM52,IF(AND($E$3="4th"),'Class 4th'!AM52,"")))</f>
        <v/>
      </c>
      <c r="BX53" s="52" t="str">
        <f t="shared" si="38"/>
        <v/>
      </c>
      <c r="BY53" s="48" t="str">
        <f t="shared" si="39"/>
        <v/>
      </c>
      <c r="BZ53" s="83">
        <f t="shared" si="40"/>
        <v>0</v>
      </c>
      <c r="CA53" s="83" t="str">
        <f t="shared" si="41"/>
        <v/>
      </c>
      <c r="CB53" s="83" t="str">
        <f t="shared" si="42"/>
        <v/>
      </c>
      <c r="CC53" s="83" t="str">
        <f t="shared" si="43"/>
        <v/>
      </c>
      <c r="CD53" s="419" t="str">
        <f t="shared" si="44"/>
        <v/>
      </c>
      <c r="CE53" s="87" t="str">
        <f t="shared" si="45"/>
        <v/>
      </c>
      <c r="CF53" s="99" t="str">
        <f>IF(OR($B53=0,$B53=""),"",IF(AND($E$3="3rd"),'Class 3rd'!AN52,IF(AND($E$3="4th"),'Class 4th'!AN52,"")))</f>
        <v/>
      </c>
      <c r="CG53" s="99" t="str">
        <f>IF(OR($B53=0,$B53=""),"",IF(AND($E$3="3rd"),'Class 3rd'!AO52,IF(AND($E$3="4th"),'Class 4th'!AO52,"")))</f>
        <v/>
      </c>
      <c r="CH53" s="99" t="str">
        <f>IF(OR($B53=0,$B53=""),"",IF(AND($E$3="3rd"),'Class 3rd'!AP52,IF(AND($E$3="4th"),'Class 4th'!AP52,"")))</f>
        <v/>
      </c>
      <c r="CI53" s="48" t="str">
        <f t="shared" si="46"/>
        <v/>
      </c>
      <c r="CJ53" s="99" t="str">
        <f>IF(OR($B53=0,$B53=""),"",IF(AND($E$3="3rd"),'Class 3rd'!AQ52,IF(AND($E$3="4th"),'Class 4th'!AQ52,"")))</f>
        <v/>
      </c>
      <c r="CK53" s="99" t="str">
        <f>IF(OR($B53=0,$B53=""),"",IF(AND($E$3="3rd"),'Class 3rd'!AR52,IF(AND($E$3="4th"),'Class 4th'!AR52,"")))</f>
        <v/>
      </c>
      <c r="CL53" s="51" t="str">
        <f t="shared" si="47"/>
        <v/>
      </c>
      <c r="CM53" s="48">
        <f t="shared" si="48"/>
        <v>0</v>
      </c>
      <c r="CN53" s="99" t="str">
        <f>IF(OR($B53=0,$B53=""),"",IF(AND($E$3="3rd"),'Class 3rd'!AS52,IF(AND($E$3="4th"),'Class 4th'!AS52,"")))</f>
        <v/>
      </c>
      <c r="CO53" s="99" t="str">
        <f>IF(OR($B53=0,$B53=""),"",IF(AND($E$3="3rd"),'Class 3rd'!AT52,IF(AND($E$3="4th"),'Class 4th'!AT52,"")))</f>
        <v/>
      </c>
      <c r="CP53" s="52" t="str">
        <f t="shared" si="49"/>
        <v/>
      </c>
      <c r="CQ53" s="48" t="str">
        <f t="shared" si="50"/>
        <v/>
      </c>
      <c r="CR53" s="83">
        <f t="shared" si="51"/>
        <v>0</v>
      </c>
      <c r="CS53" s="83" t="str">
        <f t="shared" si="52"/>
        <v/>
      </c>
      <c r="CT53" s="392" t="str">
        <f t="shared" si="53"/>
        <v/>
      </c>
      <c r="CU53" s="86" t="str">
        <f t="shared" si="54"/>
        <v/>
      </c>
      <c r="CV53" s="99" t="str">
        <f>IF(OR($B53=0,$B53=""),"",IF(AND($E$3="3rd"),'Class 3rd'!AU52,IF(AND($E$3="4th"),'Class 4th'!AU52,"")))</f>
        <v/>
      </c>
      <c r="CW53" s="99" t="str">
        <f>IF(OR($B53=0,$B53=""),"",IF(AND($E$3="3rd"),'Class 3rd'!AV52,IF(AND($E$3="4th"),'Class 4th'!AV52,"")))</f>
        <v/>
      </c>
      <c r="CX53" s="99" t="str">
        <f>IF(OR($B53=0,$B53=""),"",IF(AND($E$3="3rd"),'Class 3rd'!AW52,IF(AND($E$3="4th"),'Class 4th'!AW52,"")))</f>
        <v/>
      </c>
      <c r="CY53" s="48" t="str">
        <f t="shared" si="55"/>
        <v/>
      </c>
      <c r="CZ53" s="99" t="str">
        <f>IF(OR($B53=0,$B53=""),"",IF(AND($E$3="3rd"),'Class 3rd'!AX52,IF(AND($E$3="4th"),'Class 4th'!AX52,"")))</f>
        <v/>
      </c>
      <c r="DA53" s="99" t="str">
        <f>IF(OR($B53=0,$B53=""),"",IF(AND($E$3="3rd"),'Class 3rd'!AY52,IF(AND($E$3="4th"),'Class 4th'!AY52,"")))</f>
        <v/>
      </c>
      <c r="DB53" s="51" t="str">
        <f t="shared" si="56"/>
        <v/>
      </c>
      <c r="DC53" s="48">
        <f t="shared" si="57"/>
        <v>0</v>
      </c>
      <c r="DD53" s="99" t="str">
        <f>IF(OR($B53=0,$B53=""),"",IF(AND($E$3="3rd"),'Class 3rd'!AZ52,IF(AND($E$3="4th"),'Class 4th'!AZ52,"")))</f>
        <v/>
      </c>
      <c r="DE53" s="99" t="str">
        <f>IF(OR($B53=0,$B53=""),"",IF(AND($E$3="3rd"),'Class 3rd'!BA52,IF(AND($E$3="4th"),'Class 4th'!BA52,"")))</f>
        <v/>
      </c>
      <c r="DF53" s="52" t="str">
        <f t="shared" si="58"/>
        <v/>
      </c>
      <c r="DG53" s="48" t="str">
        <f t="shared" si="59"/>
        <v/>
      </c>
      <c r="DH53" s="83">
        <f t="shared" si="60"/>
        <v>0</v>
      </c>
      <c r="DI53" s="83" t="str">
        <f t="shared" si="61"/>
        <v/>
      </c>
      <c r="DJ53" s="392" t="str">
        <f t="shared" si="62"/>
        <v/>
      </c>
      <c r="DK53" s="86" t="str">
        <f t="shared" si="63"/>
        <v/>
      </c>
      <c r="DL53" s="454" t="str">
        <f>IF(OR($B53=0,$B53=""),"",IF(AND($E$3="3rd"),'Class 3rd'!BB52,IF(AND($E$3="4th"),'Class 4th'!BB52,"")))</f>
        <v/>
      </c>
      <c r="DM53" s="454" t="str">
        <f>IF(OR($B53=0,$B53=""),"",IF(AND($E$3="3rd"),'Class 3rd'!BC52,IF(AND($E$3="4th"),'Class 4th'!BC52,"")))</f>
        <v/>
      </c>
      <c r="DN53" s="454" t="str">
        <f>IF(OR($B53=0,$B53=""),"",IF(AND($E$3="3rd"),'Class 3rd'!BD52,IF(AND($E$3="4th"),'Class 4th'!BD52,"")))</f>
        <v/>
      </c>
      <c r="DO53" s="454" t="str">
        <f>IF(OR($B53=0,$B53=""),"",IF(AND($E$3="3rd"),'Class 3rd'!BE52,IF(AND($E$3="4th"),'Class 4th'!BE52,"")))</f>
        <v/>
      </c>
      <c r="DP53" s="454" t="str">
        <f>IF(OR($B53=0,$B53=""),"",IF(AND($E$3="3rd"),'Class 3rd'!BF52,IF(AND($E$3="4th"),'Class 4th'!BF52,"")))</f>
        <v/>
      </c>
      <c r="DQ53" s="455" t="str">
        <f t="shared" si="64"/>
        <v/>
      </c>
      <c r="DR53" s="100">
        <f t="shared" si="65"/>
        <v>0</v>
      </c>
      <c r="DS53" s="100" t="str">
        <f t="shared" si="66"/>
        <v/>
      </c>
      <c r="DT53" s="100" t="str">
        <f t="shared" si="67"/>
        <v/>
      </c>
      <c r="DU53" s="86" t="str">
        <f t="shared" si="68"/>
        <v/>
      </c>
      <c r="DV53" s="454" t="str">
        <f>IF(OR($B53=0,$B53=""),"",IF(AND($E$3="3rd"),'Class 3rd'!BG52,IF(AND($E$3="4th"),'Class 4th'!BG52,"")))</f>
        <v/>
      </c>
      <c r="DW53" s="454" t="str">
        <f>IF(OR($B53=0,$B53=""),"",IF(AND($E$3="3rd"),'Class 3rd'!BH52,IF(AND($E$3="4th"),'Class 4th'!BH52,"")))</f>
        <v/>
      </c>
      <c r="DX53" s="454" t="str">
        <f>IF(OR($B53=0,$B53=""),"",IF(AND($E$3="3rd"),'Class 3rd'!BI52,IF(AND($E$3="4th"),'Class 4th'!BI52,"")))</f>
        <v/>
      </c>
      <c r="DY53" s="454" t="str">
        <f>IF(OR($B53=0,$B53=""),"",IF(AND($E$3="3rd"),'Class 3rd'!BJ52,IF(AND($E$3="4th"),'Class 4th'!BJ52,"")))</f>
        <v/>
      </c>
      <c r="DZ53" s="454" t="str">
        <f>IF(OR($B53=0,$B53=""),"",IF(AND($E$3="3rd"),'Class 3rd'!BK52,IF(AND($E$3="4th"),'Class 4th'!BK52,"")))</f>
        <v/>
      </c>
      <c r="EA53" s="455" t="str">
        <f t="shared" si="69"/>
        <v/>
      </c>
      <c r="EB53" s="100">
        <f t="shared" si="70"/>
        <v>0</v>
      </c>
      <c r="EC53" s="100" t="str">
        <f t="shared" si="71"/>
        <v/>
      </c>
      <c r="ED53" s="100" t="str">
        <f t="shared" si="72"/>
        <v/>
      </c>
      <c r="EE53" s="86" t="str">
        <f t="shared" si="73"/>
        <v/>
      </c>
      <c r="EF53" s="454" t="str">
        <f>IF(OR($B53=0,$B53=""),"",IF(AND($E$3="3rd"),'Class 3rd'!BL52,IF(AND($E$3="4th"),'Class 4th'!BL52,"")))</f>
        <v/>
      </c>
      <c r="EG53" s="454" t="str">
        <f>IF(OR($B53=0,$B53=""),"",IF(AND($E$3="3rd"),'Class 3rd'!BM52,IF(AND($E$3="4th"),'Class 4th'!BM52,"")))</f>
        <v/>
      </c>
      <c r="EH53" s="454" t="str">
        <f>IF(OR($B53=0,$B53=""),"",IF(AND($E$3="3rd"),'Class 3rd'!BN52,IF(AND($E$3="4th"),'Class 4th'!BN52,"")))</f>
        <v/>
      </c>
      <c r="EI53" s="454" t="str">
        <f>IF(OR($B53=0,$B53=""),"",IF(AND($E$3="3rd"),'Class 3rd'!BO52,IF(AND($E$3="4th"),'Class 4th'!BO52,"")))</f>
        <v/>
      </c>
      <c r="EJ53" s="454" t="str">
        <f>IF(OR($B53=0,$B53=""),"",IF(AND($E$3="3rd"),'Class 3rd'!BP52,IF(AND($E$3="4th"),'Class 4th'!BP52,"")))</f>
        <v/>
      </c>
      <c r="EK53" s="455" t="str">
        <f t="shared" si="74"/>
        <v/>
      </c>
      <c r="EL53" s="100">
        <f t="shared" si="75"/>
        <v>0</v>
      </c>
      <c r="EM53" s="100" t="str">
        <f t="shared" si="76"/>
        <v/>
      </c>
      <c r="EN53" s="100" t="str">
        <f t="shared" si="77"/>
        <v/>
      </c>
      <c r="EO53" s="86" t="str">
        <f t="shared" si="78"/>
        <v/>
      </c>
      <c r="EP53" s="60" t="str">
        <f t="shared" si="79"/>
        <v/>
      </c>
      <c r="EQ53" s="324" t="str">
        <f t="shared" si="80"/>
        <v/>
      </c>
      <c r="ER53" s="63" t="str">
        <f t="shared" si="81"/>
        <v/>
      </c>
      <c r="ES53" s="64" t="str">
        <f t="shared" si="83"/>
        <v/>
      </c>
      <c r="ET53" s="326" t="str">
        <f>IFERROR(IF(B53="NSO","NSO",IF(OR(D53="",G53="",F53="",B53="",EP53=0),"",IF('Master sheet'!$D$14="Hindi","कक्षोंन्नति","Promoted"))),"")</f>
        <v/>
      </c>
      <c r="EU53" s="39" t="str">
        <f>IF(OR($B53=0,$B53=""),"",IF(AND($E$3="3rd"),'Class 3rd'!BQ52,IF(AND($E$3="4th"),'Class 4th'!BQ52,"")))</f>
        <v/>
      </c>
      <c r="EV53" s="39" t="str">
        <f>IF(OR($B53=0,$B53=""),"",IF(AND($E$3="3rd"),'Class 3rd'!BR52,IF(AND($E$3="4th"),'Class 4th'!BR52,"")))</f>
        <v/>
      </c>
      <c r="EW53" s="203" t="str">
        <f t="shared" si="84"/>
        <v/>
      </c>
      <c r="EX53" s="40"/>
      <c r="FE53" s="41">
        <f>IF(AND($E$3="3rd"),'Class 3rd'!I52,IF(AND($E$3="4th"),'Class 4th'!I52,""))</f>
        <v>0</v>
      </c>
    </row>
    <row r="54" spans="1:161" ht="18.95" customHeight="1">
      <c r="A54" s="53">
        <v>47</v>
      </c>
      <c r="B54" s="244" t="str">
        <f>IF(OR(FE54=0,FE54=""),"",IF(AND($E$3="3rd"),'Class 3rd'!I53,IF(AND($E$3="4th"),'Class 4th'!I53,"")))</f>
        <v/>
      </c>
      <c r="C54" s="54" t="str">
        <f>IF(OR($B54=0,$B54=""),"",IF(AND($E$3="3rd"),'Class 3rd'!B53,IF(AND($E$3="4th"),'Class 4th'!B53,"")))</f>
        <v/>
      </c>
      <c r="D54" s="54" t="str">
        <f>IF(OR($B54=0,$B54=""),"",IF(AND($E$3="3rd"),'Class 3rd'!C53,IF(AND($E$3="4th"),'Class 4th'!C53,"")))</f>
        <v/>
      </c>
      <c r="E54" s="330" t="str">
        <f>IF(OR($B54=0,$B54=""),"",IF(AND($E$3="3rd"),'Class 3rd'!E53,IF(AND($E$3="4th"),'Class 4th'!E53,"")))</f>
        <v/>
      </c>
      <c r="F54" s="243" t="str">
        <f>IF(OR($B54=0,$B54=""),"",IF(AND($E$3="3rd"),'Class 3rd'!D53,IF(AND($E$3="4th"),'Class 4th'!D53,"")))</f>
        <v/>
      </c>
      <c r="G54" s="335" t="str">
        <f>IF(OR($B54=0,$B54=""),"",IF(AND($E$3="3rd"),'Class 3rd'!F53,IF(AND($E$3="4th"),'Class 4th'!F53,"")))</f>
        <v/>
      </c>
      <c r="H54" s="335" t="str">
        <f>IF(OR($B54=0,$B54=""),"",IF(AND($E$3="3rd"),'Class 3rd'!G53,IF(AND($E$3="4th"),'Class 4th'!G53,"")))</f>
        <v/>
      </c>
      <c r="I54" s="335" t="str">
        <f>IF(OR($B54=0,$B54=""),"",IF(AND($E$3="3rd"),'Class 3rd'!H53,IF(AND($E$3="4th"),'Class 4th'!H53,"")))</f>
        <v/>
      </c>
      <c r="J54" s="217" t="str">
        <f>IF(OR($B54=0,$B54=""),"",IF(AND($E$3="3rd"),'Class 3rd'!J53,IF(AND($E$3="4th"),'Class 4th'!J53,"")))</f>
        <v/>
      </c>
      <c r="K54" s="217" t="str">
        <f>IF(OR($B54=0,$B54=""),"",IF(AND($E$3="3rd"),'Class 3rd'!K53,IF(AND($E$3="4th"),'Class 4th'!K53,"")))</f>
        <v/>
      </c>
      <c r="L54" s="99" t="str">
        <f>IF(OR($B54=0,$B54=""),"",IF(AND($E$3="3rd"),'Class 3rd'!L53,IF(AND($E$3="4th"),'Class 4th'!L53,"")))</f>
        <v/>
      </c>
      <c r="M54" s="99" t="str">
        <f>IF(OR($B54=0,$B54=""),"",IF(AND($E$3="3rd"),'Class 3rd'!M53,IF(AND($E$3="4th"),'Class 4th'!M53,"")))</f>
        <v/>
      </c>
      <c r="N54" s="99" t="str">
        <f>IF(OR($B54=0,$B54=""),"",IF(AND($E$3="3rd"),'Class 3rd'!N53,IF(AND($E$3="4th"),'Class 4th'!N53,"")))</f>
        <v/>
      </c>
      <c r="O54" s="48" t="str">
        <f t="shared" si="2"/>
        <v/>
      </c>
      <c r="P54" s="99" t="str">
        <f>IF(OR($B54=0,$B54=""),"",IF(AND($E$3="3rd"),'Class 3rd'!O53,IF(AND($E$3="4th"),'Class 4th'!O53,"")))</f>
        <v/>
      </c>
      <c r="Q54" s="99" t="str">
        <f>IF(OR($B54=0,$B54=""),"",IF(AND($E$3="3rd"),'Class 3rd'!P53,IF(AND($E$3="4th"),'Class 4th'!P53,"")))</f>
        <v/>
      </c>
      <c r="R54" s="51" t="str">
        <f t="shared" si="3"/>
        <v/>
      </c>
      <c r="S54" s="48">
        <f t="shared" si="4"/>
        <v>0</v>
      </c>
      <c r="T54" s="99" t="str">
        <f>IF(OR($B54=0,$B54=""),"",IF(AND($E$3="3rd"),'Class 3rd'!Q53,IF(AND($E$3="4th"),'Class 4th'!Q53,"")))</f>
        <v/>
      </c>
      <c r="U54" s="99" t="str">
        <f>IF(OR($B54=0,$B54=""),"",IF(AND($E$3="3rd"),'Class 3rd'!R53,IF(AND($E$3="4th"),'Class 4th'!R53,"")))</f>
        <v/>
      </c>
      <c r="V54" s="52" t="str">
        <f t="shared" si="5"/>
        <v/>
      </c>
      <c r="W54" s="48" t="str">
        <f t="shared" si="6"/>
        <v/>
      </c>
      <c r="X54" s="83">
        <f t="shared" si="7"/>
        <v>0</v>
      </c>
      <c r="Y54" s="83" t="str">
        <f t="shared" si="8"/>
        <v/>
      </c>
      <c r="Z54" s="83" t="str">
        <f t="shared" si="9"/>
        <v/>
      </c>
      <c r="AA54" s="83" t="str">
        <f t="shared" si="10"/>
        <v/>
      </c>
      <c r="AB54" s="419" t="str">
        <f t="shared" si="11"/>
        <v/>
      </c>
      <c r="AC54" s="87" t="str">
        <f t="shared" si="12"/>
        <v/>
      </c>
      <c r="AD54" s="99" t="str">
        <f>IF(OR($B54=0,$B54=""),"",IF(AND($E$3="3rd"),'Class 3rd'!S53,IF(AND($E$3="4th"),'Class 4th'!S53,"")))</f>
        <v/>
      </c>
      <c r="AE54" s="99" t="str">
        <f>IF(OR($B54=0,$B54=""),"",IF(AND($E$3="3rd"),'Class 3rd'!T53,IF(AND($E$3="4th"),'Class 4th'!T53,"")))</f>
        <v/>
      </c>
      <c r="AF54" s="99" t="str">
        <f>IF(OR($B54=0,$B54=""),"",IF(AND($E$3="3rd"),'Class 3rd'!U53,IF(AND($E$3="4th"),'Class 4th'!U53,"")))</f>
        <v/>
      </c>
      <c r="AG54" s="48" t="str">
        <f t="shared" si="13"/>
        <v/>
      </c>
      <c r="AH54" s="99" t="str">
        <f>IF(OR($B54=0,$B54=""),"",IF(AND($E$3="3rd"),'Class 3rd'!V53,IF(AND($E$3="4th"),'Class 4th'!V53,"")))</f>
        <v/>
      </c>
      <c r="AI54" s="99" t="str">
        <f>IF(OR($B54=0,$B54=""),"",IF(AND($E$3="3rd"),'Class 3rd'!W53,IF(AND($E$3="4th"),'Class 4th'!W53,"")))</f>
        <v/>
      </c>
      <c r="AJ54" s="51" t="str">
        <f t="shared" si="14"/>
        <v/>
      </c>
      <c r="AK54" s="48">
        <f t="shared" si="15"/>
        <v>0</v>
      </c>
      <c r="AL54" s="99" t="str">
        <f>IF(OR($B54=0,$B54=""),"",IF(AND($E$3="3rd"),'Class 3rd'!X53,IF(AND($E$3="4th"),'Class 4th'!X53,"")))</f>
        <v/>
      </c>
      <c r="AM54" s="99" t="str">
        <f>IF(OR($B54=0,$B54=""),"",IF(AND($E$3="3rd"),'Class 3rd'!Y53,IF(AND($E$3="4th"),'Class 4th'!Y53,"")))</f>
        <v/>
      </c>
      <c r="AN54" s="52" t="str">
        <f t="shared" si="16"/>
        <v/>
      </c>
      <c r="AO54" s="48" t="str">
        <f t="shared" si="17"/>
        <v/>
      </c>
      <c r="AP54" s="83">
        <f t="shared" si="18"/>
        <v>0</v>
      </c>
      <c r="AQ54" s="83" t="str">
        <f t="shared" si="19"/>
        <v/>
      </c>
      <c r="AR54" s="83" t="str">
        <f t="shared" si="20"/>
        <v/>
      </c>
      <c r="AS54" s="83" t="str">
        <f t="shared" si="21"/>
        <v/>
      </c>
      <c r="AT54" s="419" t="str">
        <f t="shared" si="22"/>
        <v/>
      </c>
      <c r="AU54" s="87" t="str">
        <f t="shared" si="23"/>
        <v/>
      </c>
      <c r="AV54" s="99" t="str">
        <f>IF(OR($B54=0,$B54=""),"",IF(AND($E$3="3rd"),'Class 3rd'!Z53,IF(AND($E$3="4th"),'Class 4th'!Z53,"")))</f>
        <v/>
      </c>
      <c r="AW54" s="99" t="str">
        <f>IF(OR($B54=0,$B54=""),"",IF(AND($E$3="3rd"),'Class 3rd'!AA53,IF(AND($E$3="4th"),'Class 4th'!AA53,"")))</f>
        <v/>
      </c>
      <c r="AX54" s="99" t="str">
        <f>IF(OR($B54=0,$B54=""),"",IF(AND($E$3="3rd"),'Class 3rd'!AB53,IF(AND($E$3="4th"),'Class 4th'!AB53,"")))</f>
        <v/>
      </c>
      <c r="AY54" s="48" t="str">
        <f t="shared" si="24"/>
        <v/>
      </c>
      <c r="AZ54" s="99" t="str">
        <f>IF(OR($B54=0,$B54=""),"",IF(AND($E$3="3rd"),'Class 3rd'!AC53,IF(AND($E$3="4th"),'Class 4th'!AC53,"")))</f>
        <v/>
      </c>
      <c r="BA54" s="99" t="str">
        <f>IF(OR($B54=0,$B54=""),"",IF(AND($E$3="3rd"),'Class 3rd'!AD53,IF(AND($E$3="4th"),'Class 4th'!AD53,"")))</f>
        <v/>
      </c>
      <c r="BB54" s="51" t="str">
        <f t="shared" si="25"/>
        <v/>
      </c>
      <c r="BC54" s="48">
        <f t="shared" si="26"/>
        <v>0</v>
      </c>
      <c r="BD54" s="99" t="str">
        <f>IF(OR($B54=0,$B54=""),"",IF(AND($E$3="3rd"),'Class 3rd'!AE53,IF(AND($E$3="4th"),'Class 4th'!AE53,"")))</f>
        <v/>
      </c>
      <c r="BE54" s="99" t="str">
        <f>IF(OR($B54=0,$B54=""),"",IF(AND($E$3="3rd"),'Class 3rd'!AF53,IF(AND($E$3="4th"),'Class 4th'!AF53,"")))</f>
        <v/>
      </c>
      <c r="BF54" s="52" t="str">
        <f t="shared" si="27"/>
        <v/>
      </c>
      <c r="BG54" s="48" t="str">
        <f t="shared" si="28"/>
        <v/>
      </c>
      <c r="BH54" s="83">
        <f t="shared" si="29"/>
        <v>0</v>
      </c>
      <c r="BI54" s="83" t="str">
        <f t="shared" si="30"/>
        <v/>
      </c>
      <c r="BJ54" s="83" t="str">
        <f t="shared" si="31"/>
        <v/>
      </c>
      <c r="BK54" s="83" t="str">
        <f t="shared" si="32"/>
        <v/>
      </c>
      <c r="BL54" s="419" t="str">
        <f t="shared" si="33"/>
        <v/>
      </c>
      <c r="BM54" s="87" t="str">
        <f t="shared" si="34"/>
        <v/>
      </c>
      <c r="BN54" s="99" t="str">
        <f>IF(OR($B54=0,$B54=""),"",IF(AND($E$3="3rd"),'Class 3rd'!AG53,IF(AND($E$3="4th"),'Class 4th'!AG53,"")))</f>
        <v/>
      </c>
      <c r="BO54" s="99" t="str">
        <f>IF(OR($B54=0,$B54=""),"",IF(AND($E$3="3rd"),'Class 3rd'!AH53,IF(AND($E$3="4th"),'Class 4th'!AH53,"")))</f>
        <v/>
      </c>
      <c r="BP54" s="99" t="str">
        <f>IF(OR($B54=0,$B54=""),"",IF(AND($E$3="3rd"),'Class 3rd'!AI53,IF(AND($E$3="4th"),'Class 4th'!AI53,"")))</f>
        <v/>
      </c>
      <c r="BQ54" s="48" t="str">
        <f t="shared" si="35"/>
        <v/>
      </c>
      <c r="BR54" s="99" t="str">
        <f>IF(OR($B54=0,$B54=""),"",IF(AND($E$3="3rd"),'Class 3rd'!AJ53,IF(AND($E$3="4th"),'Class 4th'!AJ53,"")))</f>
        <v/>
      </c>
      <c r="BS54" s="99" t="str">
        <f>IF(OR($B54=0,$B54=""),"",IF(AND($E$3="3rd"),'Class 3rd'!AK53,IF(AND($E$3="4th"),'Class 4th'!AK53,"")))</f>
        <v/>
      </c>
      <c r="BT54" s="51" t="str">
        <f t="shared" si="36"/>
        <v/>
      </c>
      <c r="BU54" s="48">
        <f t="shared" si="37"/>
        <v>0</v>
      </c>
      <c r="BV54" s="99" t="str">
        <f>IF(OR($B54=0,$B54=""),"",IF(AND($E$3="3rd"),'Class 3rd'!AL53,IF(AND($E$3="4th"),'Class 4th'!AL53,"")))</f>
        <v/>
      </c>
      <c r="BW54" s="99" t="str">
        <f>IF(OR($B54=0,$B54=""),"",IF(AND($E$3="3rd"),'Class 3rd'!AM53,IF(AND($E$3="4th"),'Class 4th'!AM53,"")))</f>
        <v/>
      </c>
      <c r="BX54" s="52" t="str">
        <f t="shared" si="38"/>
        <v/>
      </c>
      <c r="BY54" s="48" t="str">
        <f t="shared" si="39"/>
        <v/>
      </c>
      <c r="BZ54" s="83">
        <f t="shared" si="40"/>
        <v>0</v>
      </c>
      <c r="CA54" s="83" t="str">
        <f t="shared" si="41"/>
        <v/>
      </c>
      <c r="CB54" s="83" t="str">
        <f t="shared" si="42"/>
        <v/>
      </c>
      <c r="CC54" s="83" t="str">
        <f t="shared" si="43"/>
        <v/>
      </c>
      <c r="CD54" s="419" t="str">
        <f t="shared" si="44"/>
        <v/>
      </c>
      <c r="CE54" s="87" t="str">
        <f t="shared" si="45"/>
        <v/>
      </c>
      <c r="CF54" s="99" t="str">
        <f>IF(OR($B54=0,$B54=""),"",IF(AND($E$3="3rd"),'Class 3rd'!AN53,IF(AND($E$3="4th"),'Class 4th'!AN53,"")))</f>
        <v/>
      </c>
      <c r="CG54" s="99" t="str">
        <f>IF(OR($B54=0,$B54=""),"",IF(AND($E$3="3rd"),'Class 3rd'!AO53,IF(AND($E$3="4th"),'Class 4th'!AO53,"")))</f>
        <v/>
      </c>
      <c r="CH54" s="99" t="str">
        <f>IF(OR($B54=0,$B54=""),"",IF(AND($E$3="3rd"),'Class 3rd'!AP53,IF(AND($E$3="4th"),'Class 4th'!AP53,"")))</f>
        <v/>
      </c>
      <c r="CI54" s="48" t="str">
        <f t="shared" si="46"/>
        <v/>
      </c>
      <c r="CJ54" s="99" t="str">
        <f>IF(OR($B54=0,$B54=""),"",IF(AND($E$3="3rd"),'Class 3rd'!AQ53,IF(AND($E$3="4th"),'Class 4th'!AQ53,"")))</f>
        <v/>
      </c>
      <c r="CK54" s="99" t="str">
        <f>IF(OR($B54=0,$B54=""),"",IF(AND($E$3="3rd"),'Class 3rd'!AR53,IF(AND($E$3="4th"),'Class 4th'!AR53,"")))</f>
        <v/>
      </c>
      <c r="CL54" s="51" t="str">
        <f t="shared" si="47"/>
        <v/>
      </c>
      <c r="CM54" s="48">
        <f t="shared" si="48"/>
        <v>0</v>
      </c>
      <c r="CN54" s="99" t="str">
        <f>IF(OR($B54=0,$B54=""),"",IF(AND($E$3="3rd"),'Class 3rd'!AS53,IF(AND($E$3="4th"),'Class 4th'!AS53,"")))</f>
        <v/>
      </c>
      <c r="CO54" s="99" t="str">
        <f>IF(OR($B54=0,$B54=""),"",IF(AND($E$3="3rd"),'Class 3rd'!AT53,IF(AND($E$3="4th"),'Class 4th'!AT53,"")))</f>
        <v/>
      </c>
      <c r="CP54" s="52" t="str">
        <f t="shared" si="49"/>
        <v/>
      </c>
      <c r="CQ54" s="48" t="str">
        <f t="shared" si="50"/>
        <v/>
      </c>
      <c r="CR54" s="83">
        <f t="shared" si="51"/>
        <v>0</v>
      </c>
      <c r="CS54" s="83" t="str">
        <f t="shared" si="52"/>
        <v/>
      </c>
      <c r="CT54" s="392" t="str">
        <f t="shared" si="53"/>
        <v/>
      </c>
      <c r="CU54" s="86" t="str">
        <f t="shared" si="54"/>
        <v/>
      </c>
      <c r="CV54" s="99" t="str">
        <f>IF(OR($B54=0,$B54=""),"",IF(AND($E$3="3rd"),'Class 3rd'!AU53,IF(AND($E$3="4th"),'Class 4th'!AU53,"")))</f>
        <v/>
      </c>
      <c r="CW54" s="99" t="str">
        <f>IF(OR($B54=0,$B54=""),"",IF(AND($E$3="3rd"),'Class 3rd'!AV53,IF(AND($E$3="4th"),'Class 4th'!AV53,"")))</f>
        <v/>
      </c>
      <c r="CX54" s="99" t="str">
        <f>IF(OR($B54=0,$B54=""),"",IF(AND($E$3="3rd"),'Class 3rd'!AW53,IF(AND($E$3="4th"),'Class 4th'!AW53,"")))</f>
        <v/>
      </c>
      <c r="CY54" s="48" t="str">
        <f t="shared" si="55"/>
        <v/>
      </c>
      <c r="CZ54" s="99" t="str">
        <f>IF(OR($B54=0,$B54=""),"",IF(AND($E$3="3rd"),'Class 3rd'!AX53,IF(AND($E$3="4th"),'Class 4th'!AX53,"")))</f>
        <v/>
      </c>
      <c r="DA54" s="99" t="str">
        <f>IF(OR($B54=0,$B54=""),"",IF(AND($E$3="3rd"),'Class 3rd'!AY53,IF(AND($E$3="4th"),'Class 4th'!AY53,"")))</f>
        <v/>
      </c>
      <c r="DB54" s="51" t="str">
        <f t="shared" si="56"/>
        <v/>
      </c>
      <c r="DC54" s="48">
        <f t="shared" si="57"/>
        <v>0</v>
      </c>
      <c r="DD54" s="99" t="str">
        <f>IF(OR($B54=0,$B54=""),"",IF(AND($E$3="3rd"),'Class 3rd'!AZ53,IF(AND($E$3="4th"),'Class 4th'!AZ53,"")))</f>
        <v/>
      </c>
      <c r="DE54" s="99" t="str">
        <f>IF(OR($B54=0,$B54=""),"",IF(AND($E$3="3rd"),'Class 3rd'!BA53,IF(AND($E$3="4th"),'Class 4th'!BA53,"")))</f>
        <v/>
      </c>
      <c r="DF54" s="52" t="str">
        <f t="shared" si="58"/>
        <v/>
      </c>
      <c r="DG54" s="48" t="str">
        <f t="shared" si="59"/>
        <v/>
      </c>
      <c r="DH54" s="83">
        <f t="shared" si="60"/>
        <v>0</v>
      </c>
      <c r="DI54" s="83" t="str">
        <f t="shared" si="61"/>
        <v/>
      </c>
      <c r="DJ54" s="392" t="str">
        <f t="shared" si="62"/>
        <v/>
      </c>
      <c r="DK54" s="86" t="str">
        <f t="shared" si="63"/>
        <v/>
      </c>
      <c r="DL54" s="454" t="str">
        <f>IF(OR($B54=0,$B54=""),"",IF(AND($E$3="3rd"),'Class 3rd'!BB53,IF(AND($E$3="4th"),'Class 4th'!BB53,"")))</f>
        <v/>
      </c>
      <c r="DM54" s="454" t="str">
        <f>IF(OR($B54=0,$B54=""),"",IF(AND($E$3="3rd"),'Class 3rd'!BC53,IF(AND($E$3="4th"),'Class 4th'!BC53,"")))</f>
        <v/>
      </c>
      <c r="DN54" s="454" t="str">
        <f>IF(OR($B54=0,$B54=""),"",IF(AND($E$3="3rd"),'Class 3rd'!BD53,IF(AND($E$3="4th"),'Class 4th'!BD53,"")))</f>
        <v/>
      </c>
      <c r="DO54" s="454" t="str">
        <f>IF(OR($B54=0,$B54=""),"",IF(AND($E$3="3rd"),'Class 3rd'!BE53,IF(AND($E$3="4th"),'Class 4th'!BE53,"")))</f>
        <v/>
      </c>
      <c r="DP54" s="454" t="str">
        <f>IF(OR($B54=0,$B54=""),"",IF(AND($E$3="3rd"),'Class 3rd'!BF53,IF(AND($E$3="4th"),'Class 4th'!BF53,"")))</f>
        <v/>
      </c>
      <c r="DQ54" s="455" t="str">
        <f t="shared" si="64"/>
        <v/>
      </c>
      <c r="DR54" s="100">
        <f t="shared" si="65"/>
        <v>0</v>
      </c>
      <c r="DS54" s="100" t="str">
        <f t="shared" si="66"/>
        <v/>
      </c>
      <c r="DT54" s="100" t="str">
        <f t="shared" si="67"/>
        <v/>
      </c>
      <c r="DU54" s="86" t="str">
        <f t="shared" si="68"/>
        <v/>
      </c>
      <c r="DV54" s="454" t="str">
        <f>IF(OR($B54=0,$B54=""),"",IF(AND($E$3="3rd"),'Class 3rd'!BG53,IF(AND($E$3="4th"),'Class 4th'!BG53,"")))</f>
        <v/>
      </c>
      <c r="DW54" s="454" t="str">
        <f>IF(OR($B54=0,$B54=""),"",IF(AND($E$3="3rd"),'Class 3rd'!BH53,IF(AND($E$3="4th"),'Class 4th'!BH53,"")))</f>
        <v/>
      </c>
      <c r="DX54" s="454" t="str">
        <f>IF(OR($B54=0,$B54=""),"",IF(AND($E$3="3rd"),'Class 3rd'!BI53,IF(AND($E$3="4th"),'Class 4th'!BI53,"")))</f>
        <v/>
      </c>
      <c r="DY54" s="454" t="str">
        <f>IF(OR($B54=0,$B54=""),"",IF(AND($E$3="3rd"),'Class 3rd'!BJ53,IF(AND($E$3="4th"),'Class 4th'!BJ53,"")))</f>
        <v/>
      </c>
      <c r="DZ54" s="454" t="str">
        <f>IF(OR($B54=0,$B54=""),"",IF(AND($E$3="3rd"),'Class 3rd'!BK53,IF(AND($E$3="4th"),'Class 4th'!BK53,"")))</f>
        <v/>
      </c>
      <c r="EA54" s="455" t="str">
        <f t="shared" si="69"/>
        <v/>
      </c>
      <c r="EB54" s="100">
        <f t="shared" si="70"/>
        <v>0</v>
      </c>
      <c r="EC54" s="100" t="str">
        <f t="shared" si="71"/>
        <v/>
      </c>
      <c r="ED54" s="100" t="str">
        <f t="shared" si="72"/>
        <v/>
      </c>
      <c r="EE54" s="86" t="str">
        <f t="shared" si="73"/>
        <v/>
      </c>
      <c r="EF54" s="454" t="str">
        <f>IF(OR($B54=0,$B54=""),"",IF(AND($E$3="3rd"),'Class 3rd'!BL53,IF(AND($E$3="4th"),'Class 4th'!BL53,"")))</f>
        <v/>
      </c>
      <c r="EG54" s="454" t="str">
        <f>IF(OR($B54=0,$B54=""),"",IF(AND($E$3="3rd"),'Class 3rd'!BM53,IF(AND($E$3="4th"),'Class 4th'!BM53,"")))</f>
        <v/>
      </c>
      <c r="EH54" s="454" t="str">
        <f>IF(OR($B54=0,$B54=""),"",IF(AND($E$3="3rd"),'Class 3rd'!BN53,IF(AND($E$3="4th"),'Class 4th'!BN53,"")))</f>
        <v/>
      </c>
      <c r="EI54" s="454" t="str">
        <f>IF(OR($B54=0,$B54=""),"",IF(AND($E$3="3rd"),'Class 3rd'!BO53,IF(AND($E$3="4th"),'Class 4th'!BO53,"")))</f>
        <v/>
      </c>
      <c r="EJ54" s="454" t="str">
        <f>IF(OR($B54=0,$B54=""),"",IF(AND($E$3="3rd"),'Class 3rd'!BP53,IF(AND($E$3="4th"),'Class 4th'!BP53,"")))</f>
        <v/>
      </c>
      <c r="EK54" s="455" t="str">
        <f t="shared" si="74"/>
        <v/>
      </c>
      <c r="EL54" s="100">
        <f t="shared" si="75"/>
        <v>0</v>
      </c>
      <c r="EM54" s="100" t="str">
        <f t="shared" si="76"/>
        <v/>
      </c>
      <c r="EN54" s="100" t="str">
        <f t="shared" si="77"/>
        <v/>
      </c>
      <c r="EO54" s="86" t="str">
        <f t="shared" si="78"/>
        <v/>
      </c>
      <c r="EP54" s="60" t="str">
        <f t="shared" si="79"/>
        <v/>
      </c>
      <c r="EQ54" s="324" t="str">
        <f t="shared" si="80"/>
        <v/>
      </c>
      <c r="ER54" s="63" t="str">
        <f t="shared" si="81"/>
        <v/>
      </c>
      <c r="ES54" s="64" t="str">
        <f t="shared" si="83"/>
        <v/>
      </c>
      <c r="ET54" s="326" t="str">
        <f>IFERROR(IF(B54="NSO","NSO",IF(OR(D54="",G54="",F54="",B54="",EP54=0),"",IF('Master sheet'!$D$14="Hindi","कक्षोंन्नति","Promoted"))),"")</f>
        <v/>
      </c>
      <c r="EU54" s="39" t="str">
        <f>IF(OR($B54=0,$B54=""),"",IF(AND($E$3="3rd"),'Class 3rd'!BQ53,IF(AND($E$3="4th"),'Class 4th'!BQ53,"")))</f>
        <v/>
      </c>
      <c r="EV54" s="39" t="str">
        <f>IF(OR($B54=0,$B54=""),"",IF(AND($E$3="3rd"),'Class 3rd'!BR53,IF(AND($E$3="4th"),'Class 4th'!BR53,"")))</f>
        <v/>
      </c>
      <c r="EW54" s="203" t="str">
        <f t="shared" si="84"/>
        <v/>
      </c>
      <c r="EX54" s="40"/>
      <c r="FE54" s="41">
        <f>IF(AND($E$3="3rd"),'Class 3rd'!I53,IF(AND($E$3="4th"),'Class 4th'!I53,""))</f>
        <v>0</v>
      </c>
    </row>
    <row r="55" spans="1:161" ht="18.95" customHeight="1">
      <c r="A55" s="53">
        <v>48</v>
      </c>
      <c r="B55" s="244" t="str">
        <f>IF(OR(FE55=0,FE55=""),"",IF(AND($E$3="3rd"),'Class 3rd'!I54,IF(AND($E$3="4th"),'Class 4th'!I54,"")))</f>
        <v/>
      </c>
      <c r="C55" s="54" t="str">
        <f>IF(OR($B55=0,$B55=""),"",IF(AND($E$3="3rd"),'Class 3rd'!B54,IF(AND($E$3="4th"),'Class 4th'!B54,"")))</f>
        <v/>
      </c>
      <c r="D55" s="54" t="str">
        <f>IF(OR($B55=0,$B55=""),"",IF(AND($E$3="3rd"),'Class 3rd'!C54,IF(AND($E$3="4th"),'Class 4th'!C54,"")))</f>
        <v/>
      </c>
      <c r="E55" s="330" t="str">
        <f>IF(OR($B55=0,$B55=""),"",IF(AND($E$3="3rd"),'Class 3rd'!E54,IF(AND($E$3="4th"),'Class 4th'!E54,"")))</f>
        <v/>
      </c>
      <c r="F55" s="243" t="str">
        <f>IF(OR($B55=0,$B55=""),"",IF(AND($E$3="3rd"),'Class 3rd'!D54,IF(AND($E$3="4th"),'Class 4th'!D54,"")))</f>
        <v/>
      </c>
      <c r="G55" s="335" t="str">
        <f>IF(OR($B55=0,$B55=""),"",IF(AND($E$3="3rd"),'Class 3rd'!F54,IF(AND($E$3="4th"),'Class 4th'!F54,"")))</f>
        <v/>
      </c>
      <c r="H55" s="335" t="str">
        <f>IF(OR($B55=0,$B55=""),"",IF(AND($E$3="3rd"),'Class 3rd'!G54,IF(AND($E$3="4th"),'Class 4th'!G54,"")))</f>
        <v/>
      </c>
      <c r="I55" s="335" t="str">
        <f>IF(OR($B55=0,$B55=""),"",IF(AND($E$3="3rd"),'Class 3rd'!H54,IF(AND($E$3="4th"),'Class 4th'!H54,"")))</f>
        <v/>
      </c>
      <c r="J55" s="217" t="str">
        <f>IF(OR($B55=0,$B55=""),"",IF(AND($E$3="3rd"),'Class 3rd'!J54,IF(AND($E$3="4th"),'Class 4th'!J54,"")))</f>
        <v/>
      </c>
      <c r="K55" s="217" t="str">
        <f>IF(OR($B55=0,$B55=""),"",IF(AND($E$3="3rd"),'Class 3rd'!K54,IF(AND($E$3="4th"),'Class 4th'!K54,"")))</f>
        <v/>
      </c>
      <c r="L55" s="99" t="str">
        <f>IF(OR($B55=0,$B55=""),"",IF(AND($E$3="3rd"),'Class 3rd'!L54,IF(AND($E$3="4th"),'Class 4th'!L54,"")))</f>
        <v/>
      </c>
      <c r="M55" s="99" t="str">
        <f>IF(OR($B55=0,$B55=""),"",IF(AND($E$3="3rd"),'Class 3rd'!M54,IF(AND($E$3="4th"),'Class 4th'!M54,"")))</f>
        <v/>
      </c>
      <c r="N55" s="99" t="str">
        <f>IF(OR($B55=0,$B55=""),"",IF(AND($E$3="3rd"),'Class 3rd'!N54,IF(AND($E$3="4th"),'Class 4th'!N54,"")))</f>
        <v/>
      </c>
      <c r="O55" s="48" t="str">
        <f t="shared" si="2"/>
        <v/>
      </c>
      <c r="P55" s="99" t="str">
        <f>IF(OR($B55=0,$B55=""),"",IF(AND($E$3="3rd"),'Class 3rd'!O54,IF(AND($E$3="4th"),'Class 4th'!O54,"")))</f>
        <v/>
      </c>
      <c r="Q55" s="99" t="str">
        <f>IF(OR($B55=0,$B55=""),"",IF(AND($E$3="3rd"),'Class 3rd'!P54,IF(AND($E$3="4th"),'Class 4th'!P54,"")))</f>
        <v/>
      </c>
      <c r="R55" s="51" t="str">
        <f t="shared" si="3"/>
        <v/>
      </c>
      <c r="S55" s="48">
        <f t="shared" si="4"/>
        <v>0</v>
      </c>
      <c r="T55" s="99" t="str">
        <f>IF(OR($B55=0,$B55=""),"",IF(AND($E$3="3rd"),'Class 3rd'!Q54,IF(AND($E$3="4th"),'Class 4th'!Q54,"")))</f>
        <v/>
      </c>
      <c r="U55" s="99" t="str">
        <f>IF(OR($B55=0,$B55=""),"",IF(AND($E$3="3rd"),'Class 3rd'!R54,IF(AND($E$3="4th"),'Class 4th'!R54,"")))</f>
        <v/>
      </c>
      <c r="V55" s="52" t="str">
        <f t="shared" si="5"/>
        <v/>
      </c>
      <c r="W55" s="48" t="str">
        <f t="shared" si="6"/>
        <v/>
      </c>
      <c r="X55" s="83">
        <f t="shared" si="7"/>
        <v>0</v>
      </c>
      <c r="Y55" s="83" t="str">
        <f t="shared" si="8"/>
        <v/>
      </c>
      <c r="Z55" s="83" t="str">
        <f t="shared" si="9"/>
        <v/>
      </c>
      <c r="AA55" s="83" t="str">
        <f t="shared" si="10"/>
        <v/>
      </c>
      <c r="AB55" s="419" t="str">
        <f t="shared" si="11"/>
        <v/>
      </c>
      <c r="AC55" s="87" t="str">
        <f t="shared" si="12"/>
        <v/>
      </c>
      <c r="AD55" s="99" t="str">
        <f>IF(OR($B55=0,$B55=""),"",IF(AND($E$3="3rd"),'Class 3rd'!S54,IF(AND($E$3="4th"),'Class 4th'!S54,"")))</f>
        <v/>
      </c>
      <c r="AE55" s="99" t="str">
        <f>IF(OR($B55=0,$B55=""),"",IF(AND($E$3="3rd"),'Class 3rd'!T54,IF(AND($E$3="4th"),'Class 4th'!T54,"")))</f>
        <v/>
      </c>
      <c r="AF55" s="99" t="str">
        <f>IF(OR($B55=0,$B55=""),"",IF(AND($E$3="3rd"),'Class 3rd'!U54,IF(AND($E$3="4th"),'Class 4th'!U54,"")))</f>
        <v/>
      </c>
      <c r="AG55" s="48" t="str">
        <f t="shared" si="13"/>
        <v/>
      </c>
      <c r="AH55" s="99" t="str">
        <f>IF(OR($B55=0,$B55=""),"",IF(AND($E$3="3rd"),'Class 3rd'!V54,IF(AND($E$3="4th"),'Class 4th'!V54,"")))</f>
        <v/>
      </c>
      <c r="AI55" s="99" t="str">
        <f>IF(OR($B55=0,$B55=""),"",IF(AND($E$3="3rd"),'Class 3rd'!W54,IF(AND($E$3="4th"),'Class 4th'!W54,"")))</f>
        <v/>
      </c>
      <c r="AJ55" s="51" t="str">
        <f t="shared" si="14"/>
        <v/>
      </c>
      <c r="AK55" s="48">
        <f t="shared" si="15"/>
        <v>0</v>
      </c>
      <c r="AL55" s="99" t="str">
        <f>IF(OR($B55=0,$B55=""),"",IF(AND($E$3="3rd"),'Class 3rd'!X54,IF(AND($E$3="4th"),'Class 4th'!X54,"")))</f>
        <v/>
      </c>
      <c r="AM55" s="99" t="str">
        <f>IF(OR($B55=0,$B55=""),"",IF(AND($E$3="3rd"),'Class 3rd'!Y54,IF(AND($E$3="4th"),'Class 4th'!Y54,"")))</f>
        <v/>
      </c>
      <c r="AN55" s="52" t="str">
        <f t="shared" si="16"/>
        <v/>
      </c>
      <c r="AO55" s="48" t="str">
        <f t="shared" si="17"/>
        <v/>
      </c>
      <c r="AP55" s="83">
        <f t="shared" si="18"/>
        <v>0</v>
      </c>
      <c r="AQ55" s="83" t="str">
        <f t="shared" si="19"/>
        <v/>
      </c>
      <c r="AR55" s="83" t="str">
        <f t="shared" si="20"/>
        <v/>
      </c>
      <c r="AS55" s="83" t="str">
        <f t="shared" si="21"/>
        <v/>
      </c>
      <c r="AT55" s="419" t="str">
        <f t="shared" si="22"/>
        <v/>
      </c>
      <c r="AU55" s="87" t="str">
        <f t="shared" si="23"/>
        <v/>
      </c>
      <c r="AV55" s="99" t="str">
        <f>IF(OR($B55=0,$B55=""),"",IF(AND($E$3="3rd"),'Class 3rd'!Z54,IF(AND($E$3="4th"),'Class 4th'!Z54,"")))</f>
        <v/>
      </c>
      <c r="AW55" s="99" t="str">
        <f>IF(OR($B55=0,$B55=""),"",IF(AND($E$3="3rd"),'Class 3rd'!AA54,IF(AND($E$3="4th"),'Class 4th'!AA54,"")))</f>
        <v/>
      </c>
      <c r="AX55" s="99" t="str">
        <f>IF(OR($B55=0,$B55=""),"",IF(AND($E$3="3rd"),'Class 3rd'!AB54,IF(AND($E$3="4th"),'Class 4th'!AB54,"")))</f>
        <v/>
      </c>
      <c r="AY55" s="48" t="str">
        <f t="shared" si="24"/>
        <v/>
      </c>
      <c r="AZ55" s="99" t="str">
        <f>IF(OR($B55=0,$B55=""),"",IF(AND($E$3="3rd"),'Class 3rd'!AC54,IF(AND($E$3="4th"),'Class 4th'!AC54,"")))</f>
        <v/>
      </c>
      <c r="BA55" s="99" t="str">
        <f>IF(OR($B55=0,$B55=""),"",IF(AND($E$3="3rd"),'Class 3rd'!AD54,IF(AND($E$3="4th"),'Class 4th'!AD54,"")))</f>
        <v/>
      </c>
      <c r="BB55" s="51" t="str">
        <f t="shared" si="25"/>
        <v/>
      </c>
      <c r="BC55" s="48">
        <f t="shared" si="26"/>
        <v>0</v>
      </c>
      <c r="BD55" s="99" t="str">
        <f>IF(OR($B55=0,$B55=""),"",IF(AND($E$3="3rd"),'Class 3rd'!AE54,IF(AND($E$3="4th"),'Class 4th'!AE54,"")))</f>
        <v/>
      </c>
      <c r="BE55" s="99" t="str">
        <f>IF(OR($B55=0,$B55=""),"",IF(AND($E$3="3rd"),'Class 3rd'!AF54,IF(AND($E$3="4th"),'Class 4th'!AF54,"")))</f>
        <v/>
      </c>
      <c r="BF55" s="52" t="str">
        <f t="shared" si="27"/>
        <v/>
      </c>
      <c r="BG55" s="48" t="str">
        <f t="shared" si="28"/>
        <v/>
      </c>
      <c r="BH55" s="83">
        <f t="shared" si="29"/>
        <v>0</v>
      </c>
      <c r="BI55" s="83" t="str">
        <f t="shared" si="30"/>
        <v/>
      </c>
      <c r="BJ55" s="83" t="str">
        <f t="shared" si="31"/>
        <v/>
      </c>
      <c r="BK55" s="83" t="str">
        <f t="shared" si="32"/>
        <v/>
      </c>
      <c r="BL55" s="419" t="str">
        <f t="shared" si="33"/>
        <v/>
      </c>
      <c r="BM55" s="87" t="str">
        <f t="shared" si="34"/>
        <v/>
      </c>
      <c r="BN55" s="99" t="str">
        <f>IF(OR($B55=0,$B55=""),"",IF(AND($E$3="3rd"),'Class 3rd'!AG54,IF(AND($E$3="4th"),'Class 4th'!AG54,"")))</f>
        <v/>
      </c>
      <c r="BO55" s="99" t="str">
        <f>IF(OR($B55=0,$B55=""),"",IF(AND($E$3="3rd"),'Class 3rd'!AH54,IF(AND($E$3="4th"),'Class 4th'!AH54,"")))</f>
        <v/>
      </c>
      <c r="BP55" s="99" t="str">
        <f>IF(OR($B55=0,$B55=""),"",IF(AND($E$3="3rd"),'Class 3rd'!AI54,IF(AND($E$3="4th"),'Class 4th'!AI54,"")))</f>
        <v/>
      </c>
      <c r="BQ55" s="48" t="str">
        <f t="shared" si="35"/>
        <v/>
      </c>
      <c r="BR55" s="99" t="str">
        <f>IF(OR($B55=0,$B55=""),"",IF(AND($E$3="3rd"),'Class 3rd'!AJ54,IF(AND($E$3="4th"),'Class 4th'!AJ54,"")))</f>
        <v/>
      </c>
      <c r="BS55" s="99" t="str">
        <f>IF(OR($B55=0,$B55=""),"",IF(AND($E$3="3rd"),'Class 3rd'!AK54,IF(AND($E$3="4th"),'Class 4th'!AK54,"")))</f>
        <v/>
      </c>
      <c r="BT55" s="51" t="str">
        <f t="shared" si="36"/>
        <v/>
      </c>
      <c r="BU55" s="48">
        <f t="shared" si="37"/>
        <v>0</v>
      </c>
      <c r="BV55" s="99" t="str">
        <f>IF(OR($B55=0,$B55=""),"",IF(AND($E$3="3rd"),'Class 3rd'!AL54,IF(AND($E$3="4th"),'Class 4th'!AL54,"")))</f>
        <v/>
      </c>
      <c r="BW55" s="99" t="str">
        <f>IF(OR($B55=0,$B55=""),"",IF(AND($E$3="3rd"),'Class 3rd'!AM54,IF(AND($E$3="4th"),'Class 4th'!AM54,"")))</f>
        <v/>
      </c>
      <c r="BX55" s="52" t="str">
        <f t="shared" si="38"/>
        <v/>
      </c>
      <c r="BY55" s="48" t="str">
        <f t="shared" si="39"/>
        <v/>
      </c>
      <c r="BZ55" s="83">
        <f t="shared" si="40"/>
        <v>0</v>
      </c>
      <c r="CA55" s="83" t="str">
        <f t="shared" si="41"/>
        <v/>
      </c>
      <c r="CB55" s="83" t="str">
        <f t="shared" si="42"/>
        <v/>
      </c>
      <c r="CC55" s="83" t="str">
        <f t="shared" si="43"/>
        <v/>
      </c>
      <c r="CD55" s="419" t="str">
        <f t="shared" si="44"/>
        <v/>
      </c>
      <c r="CE55" s="87" t="str">
        <f t="shared" si="45"/>
        <v/>
      </c>
      <c r="CF55" s="99" t="str">
        <f>IF(OR($B55=0,$B55=""),"",IF(AND($E$3="3rd"),'Class 3rd'!AN54,IF(AND($E$3="4th"),'Class 4th'!AN54,"")))</f>
        <v/>
      </c>
      <c r="CG55" s="99" t="str">
        <f>IF(OR($B55=0,$B55=""),"",IF(AND($E$3="3rd"),'Class 3rd'!AO54,IF(AND($E$3="4th"),'Class 4th'!AO54,"")))</f>
        <v/>
      </c>
      <c r="CH55" s="99" t="str">
        <f>IF(OR($B55=0,$B55=""),"",IF(AND($E$3="3rd"),'Class 3rd'!AP54,IF(AND($E$3="4th"),'Class 4th'!AP54,"")))</f>
        <v/>
      </c>
      <c r="CI55" s="48" t="str">
        <f t="shared" si="46"/>
        <v/>
      </c>
      <c r="CJ55" s="99" t="str">
        <f>IF(OR($B55=0,$B55=""),"",IF(AND($E$3="3rd"),'Class 3rd'!AQ54,IF(AND($E$3="4th"),'Class 4th'!AQ54,"")))</f>
        <v/>
      </c>
      <c r="CK55" s="99" t="str">
        <f>IF(OR($B55=0,$B55=""),"",IF(AND($E$3="3rd"),'Class 3rd'!AR54,IF(AND($E$3="4th"),'Class 4th'!AR54,"")))</f>
        <v/>
      </c>
      <c r="CL55" s="51" t="str">
        <f t="shared" si="47"/>
        <v/>
      </c>
      <c r="CM55" s="48">
        <f t="shared" si="48"/>
        <v>0</v>
      </c>
      <c r="CN55" s="99" t="str">
        <f>IF(OR($B55=0,$B55=""),"",IF(AND($E$3="3rd"),'Class 3rd'!AS54,IF(AND($E$3="4th"),'Class 4th'!AS54,"")))</f>
        <v/>
      </c>
      <c r="CO55" s="99" t="str">
        <f>IF(OR($B55=0,$B55=""),"",IF(AND($E$3="3rd"),'Class 3rd'!AT54,IF(AND($E$3="4th"),'Class 4th'!AT54,"")))</f>
        <v/>
      </c>
      <c r="CP55" s="52" t="str">
        <f t="shared" si="49"/>
        <v/>
      </c>
      <c r="CQ55" s="48" t="str">
        <f t="shared" si="50"/>
        <v/>
      </c>
      <c r="CR55" s="83">
        <f t="shared" si="51"/>
        <v>0</v>
      </c>
      <c r="CS55" s="83" t="str">
        <f t="shared" si="52"/>
        <v/>
      </c>
      <c r="CT55" s="392" t="str">
        <f t="shared" si="53"/>
        <v/>
      </c>
      <c r="CU55" s="86" t="str">
        <f t="shared" si="54"/>
        <v/>
      </c>
      <c r="CV55" s="99" t="str">
        <f>IF(OR($B55=0,$B55=""),"",IF(AND($E$3="3rd"),'Class 3rd'!AU54,IF(AND($E$3="4th"),'Class 4th'!AU54,"")))</f>
        <v/>
      </c>
      <c r="CW55" s="99" t="str">
        <f>IF(OR($B55=0,$B55=""),"",IF(AND($E$3="3rd"),'Class 3rd'!AV54,IF(AND($E$3="4th"),'Class 4th'!AV54,"")))</f>
        <v/>
      </c>
      <c r="CX55" s="99" t="str">
        <f>IF(OR($B55=0,$B55=""),"",IF(AND($E$3="3rd"),'Class 3rd'!AW54,IF(AND($E$3="4th"),'Class 4th'!AW54,"")))</f>
        <v/>
      </c>
      <c r="CY55" s="48" t="str">
        <f t="shared" si="55"/>
        <v/>
      </c>
      <c r="CZ55" s="99" t="str">
        <f>IF(OR($B55=0,$B55=""),"",IF(AND($E$3="3rd"),'Class 3rd'!AX54,IF(AND($E$3="4th"),'Class 4th'!AX54,"")))</f>
        <v/>
      </c>
      <c r="DA55" s="99" t="str">
        <f>IF(OR($B55=0,$B55=""),"",IF(AND($E$3="3rd"),'Class 3rd'!AY54,IF(AND($E$3="4th"),'Class 4th'!AY54,"")))</f>
        <v/>
      </c>
      <c r="DB55" s="51" t="str">
        <f t="shared" si="56"/>
        <v/>
      </c>
      <c r="DC55" s="48">
        <f t="shared" si="57"/>
        <v>0</v>
      </c>
      <c r="DD55" s="99" t="str">
        <f>IF(OR($B55=0,$B55=""),"",IF(AND($E$3="3rd"),'Class 3rd'!AZ54,IF(AND($E$3="4th"),'Class 4th'!AZ54,"")))</f>
        <v/>
      </c>
      <c r="DE55" s="99" t="str">
        <f>IF(OR($B55=0,$B55=""),"",IF(AND($E$3="3rd"),'Class 3rd'!BA54,IF(AND($E$3="4th"),'Class 4th'!BA54,"")))</f>
        <v/>
      </c>
      <c r="DF55" s="52" t="str">
        <f t="shared" si="58"/>
        <v/>
      </c>
      <c r="DG55" s="48" t="str">
        <f t="shared" si="59"/>
        <v/>
      </c>
      <c r="DH55" s="83">
        <f t="shared" si="60"/>
        <v>0</v>
      </c>
      <c r="DI55" s="83" t="str">
        <f t="shared" si="61"/>
        <v/>
      </c>
      <c r="DJ55" s="392" t="str">
        <f t="shared" si="62"/>
        <v/>
      </c>
      <c r="DK55" s="86" t="str">
        <f t="shared" si="63"/>
        <v/>
      </c>
      <c r="DL55" s="454" t="str">
        <f>IF(OR($B55=0,$B55=""),"",IF(AND($E$3="3rd"),'Class 3rd'!BB54,IF(AND($E$3="4th"),'Class 4th'!BB54,"")))</f>
        <v/>
      </c>
      <c r="DM55" s="454" t="str">
        <f>IF(OR($B55=0,$B55=""),"",IF(AND($E$3="3rd"),'Class 3rd'!BC54,IF(AND($E$3="4th"),'Class 4th'!BC54,"")))</f>
        <v/>
      </c>
      <c r="DN55" s="454" t="str">
        <f>IF(OR($B55=0,$B55=""),"",IF(AND($E$3="3rd"),'Class 3rd'!BD54,IF(AND($E$3="4th"),'Class 4th'!BD54,"")))</f>
        <v/>
      </c>
      <c r="DO55" s="454" t="str">
        <f>IF(OR($B55=0,$B55=""),"",IF(AND($E$3="3rd"),'Class 3rd'!BE54,IF(AND($E$3="4th"),'Class 4th'!BE54,"")))</f>
        <v/>
      </c>
      <c r="DP55" s="454" t="str">
        <f>IF(OR($B55=0,$B55=""),"",IF(AND($E$3="3rd"),'Class 3rd'!BF54,IF(AND($E$3="4th"),'Class 4th'!BF54,"")))</f>
        <v/>
      </c>
      <c r="DQ55" s="455" t="str">
        <f t="shared" si="64"/>
        <v/>
      </c>
      <c r="DR55" s="100">
        <f t="shared" si="65"/>
        <v>0</v>
      </c>
      <c r="DS55" s="100" t="str">
        <f t="shared" si="66"/>
        <v/>
      </c>
      <c r="DT55" s="100" t="str">
        <f t="shared" si="67"/>
        <v/>
      </c>
      <c r="DU55" s="86" t="str">
        <f t="shared" si="68"/>
        <v/>
      </c>
      <c r="DV55" s="454" t="str">
        <f>IF(OR($B55=0,$B55=""),"",IF(AND($E$3="3rd"),'Class 3rd'!BG54,IF(AND($E$3="4th"),'Class 4th'!BG54,"")))</f>
        <v/>
      </c>
      <c r="DW55" s="454" t="str">
        <f>IF(OR($B55=0,$B55=""),"",IF(AND($E$3="3rd"),'Class 3rd'!BH54,IF(AND($E$3="4th"),'Class 4th'!BH54,"")))</f>
        <v/>
      </c>
      <c r="DX55" s="454" t="str">
        <f>IF(OR($B55=0,$B55=""),"",IF(AND($E$3="3rd"),'Class 3rd'!BI54,IF(AND($E$3="4th"),'Class 4th'!BI54,"")))</f>
        <v/>
      </c>
      <c r="DY55" s="454" t="str">
        <f>IF(OR($B55=0,$B55=""),"",IF(AND($E$3="3rd"),'Class 3rd'!BJ54,IF(AND($E$3="4th"),'Class 4th'!BJ54,"")))</f>
        <v/>
      </c>
      <c r="DZ55" s="454" t="str">
        <f>IF(OR($B55=0,$B55=""),"",IF(AND($E$3="3rd"),'Class 3rd'!BK54,IF(AND($E$3="4th"),'Class 4th'!BK54,"")))</f>
        <v/>
      </c>
      <c r="EA55" s="455" t="str">
        <f t="shared" si="69"/>
        <v/>
      </c>
      <c r="EB55" s="100">
        <f t="shared" si="70"/>
        <v>0</v>
      </c>
      <c r="EC55" s="100" t="str">
        <f t="shared" si="71"/>
        <v/>
      </c>
      <c r="ED55" s="100" t="str">
        <f t="shared" si="72"/>
        <v/>
      </c>
      <c r="EE55" s="86" t="str">
        <f t="shared" si="73"/>
        <v/>
      </c>
      <c r="EF55" s="454" t="str">
        <f>IF(OR($B55=0,$B55=""),"",IF(AND($E$3="3rd"),'Class 3rd'!BL54,IF(AND($E$3="4th"),'Class 4th'!BL54,"")))</f>
        <v/>
      </c>
      <c r="EG55" s="454" t="str">
        <f>IF(OR($B55=0,$B55=""),"",IF(AND($E$3="3rd"),'Class 3rd'!BM54,IF(AND($E$3="4th"),'Class 4th'!BM54,"")))</f>
        <v/>
      </c>
      <c r="EH55" s="454" t="str">
        <f>IF(OR($B55=0,$B55=""),"",IF(AND($E$3="3rd"),'Class 3rd'!BN54,IF(AND($E$3="4th"),'Class 4th'!BN54,"")))</f>
        <v/>
      </c>
      <c r="EI55" s="454" t="str">
        <f>IF(OR($B55=0,$B55=""),"",IF(AND($E$3="3rd"),'Class 3rd'!BO54,IF(AND($E$3="4th"),'Class 4th'!BO54,"")))</f>
        <v/>
      </c>
      <c r="EJ55" s="454" t="str">
        <f>IF(OR($B55=0,$B55=""),"",IF(AND($E$3="3rd"),'Class 3rd'!BP54,IF(AND($E$3="4th"),'Class 4th'!BP54,"")))</f>
        <v/>
      </c>
      <c r="EK55" s="455" t="str">
        <f t="shared" si="74"/>
        <v/>
      </c>
      <c r="EL55" s="100">
        <f t="shared" si="75"/>
        <v>0</v>
      </c>
      <c r="EM55" s="100" t="str">
        <f t="shared" si="76"/>
        <v/>
      </c>
      <c r="EN55" s="100" t="str">
        <f t="shared" si="77"/>
        <v/>
      </c>
      <c r="EO55" s="86" t="str">
        <f t="shared" si="78"/>
        <v/>
      </c>
      <c r="EP55" s="60" t="str">
        <f t="shared" si="79"/>
        <v/>
      </c>
      <c r="EQ55" s="324" t="str">
        <f t="shared" si="80"/>
        <v/>
      </c>
      <c r="ER55" s="63" t="str">
        <f t="shared" si="81"/>
        <v/>
      </c>
      <c r="ES55" s="64" t="str">
        <f t="shared" si="83"/>
        <v/>
      </c>
      <c r="ET55" s="326" t="str">
        <f>IFERROR(IF(B55="NSO","NSO",IF(OR(D55="",G55="",F55="",B55="",EP55=0),"",IF('Master sheet'!$D$14="Hindi","कक्षोंन्नति","Promoted"))),"")</f>
        <v/>
      </c>
      <c r="EU55" s="39" t="str">
        <f>IF(OR($B55=0,$B55=""),"",IF(AND($E$3="3rd"),'Class 3rd'!BQ54,IF(AND($E$3="4th"),'Class 4th'!BQ54,"")))</f>
        <v/>
      </c>
      <c r="EV55" s="39" t="str">
        <f>IF(OR($B55=0,$B55=""),"",IF(AND($E$3="3rd"),'Class 3rd'!BR54,IF(AND($E$3="4th"),'Class 4th'!BR54,"")))</f>
        <v/>
      </c>
      <c r="EW55" s="203" t="str">
        <f t="shared" si="84"/>
        <v/>
      </c>
      <c r="EX55" s="40"/>
      <c r="FE55" s="41">
        <f>IF(AND($E$3="3rd"),'Class 3rd'!I54,IF(AND($E$3="4th"),'Class 4th'!I54,""))</f>
        <v>0</v>
      </c>
    </row>
    <row r="56" spans="1:161" ht="18.95" customHeight="1">
      <c r="A56" s="53">
        <v>49</v>
      </c>
      <c r="B56" s="244" t="str">
        <f>IF(OR(FE56=0,FE56=""),"",IF(AND($E$3="3rd"),'Class 3rd'!I55,IF(AND($E$3="4th"),'Class 4th'!I55,"")))</f>
        <v/>
      </c>
      <c r="C56" s="54" t="str">
        <f>IF(OR($B56=0,$B56=""),"",IF(AND($E$3="3rd"),'Class 3rd'!B55,IF(AND($E$3="4th"),'Class 4th'!B55,"")))</f>
        <v/>
      </c>
      <c r="D56" s="54" t="str">
        <f>IF(OR($B56=0,$B56=""),"",IF(AND($E$3="3rd"),'Class 3rd'!C55,IF(AND($E$3="4th"),'Class 4th'!C55,"")))</f>
        <v/>
      </c>
      <c r="E56" s="330" t="str">
        <f>IF(OR($B56=0,$B56=""),"",IF(AND($E$3="3rd"),'Class 3rd'!E55,IF(AND($E$3="4th"),'Class 4th'!E55,"")))</f>
        <v/>
      </c>
      <c r="F56" s="243" t="str">
        <f>IF(OR($B56=0,$B56=""),"",IF(AND($E$3="3rd"),'Class 3rd'!D55,IF(AND($E$3="4th"),'Class 4th'!D55,"")))</f>
        <v/>
      </c>
      <c r="G56" s="335" t="str">
        <f>IF(OR($B56=0,$B56=""),"",IF(AND($E$3="3rd"),'Class 3rd'!F55,IF(AND($E$3="4th"),'Class 4th'!F55,"")))</f>
        <v/>
      </c>
      <c r="H56" s="335" t="str">
        <f>IF(OR($B56=0,$B56=""),"",IF(AND($E$3="3rd"),'Class 3rd'!G55,IF(AND($E$3="4th"),'Class 4th'!G55,"")))</f>
        <v/>
      </c>
      <c r="I56" s="335" t="str">
        <f>IF(OR($B56=0,$B56=""),"",IF(AND($E$3="3rd"),'Class 3rd'!H55,IF(AND($E$3="4th"),'Class 4th'!H55,"")))</f>
        <v/>
      </c>
      <c r="J56" s="217" t="str">
        <f>IF(OR($B56=0,$B56=""),"",IF(AND($E$3="3rd"),'Class 3rd'!J55,IF(AND($E$3="4th"),'Class 4th'!J55,"")))</f>
        <v/>
      </c>
      <c r="K56" s="217" t="str">
        <f>IF(OR($B56=0,$B56=""),"",IF(AND($E$3="3rd"),'Class 3rd'!K55,IF(AND($E$3="4th"),'Class 4th'!K55,"")))</f>
        <v/>
      </c>
      <c r="L56" s="99" t="str">
        <f>IF(OR($B56=0,$B56=""),"",IF(AND($E$3="3rd"),'Class 3rd'!L55,IF(AND($E$3="4th"),'Class 4th'!L55,"")))</f>
        <v/>
      </c>
      <c r="M56" s="99" t="str">
        <f>IF(OR($B56=0,$B56=""),"",IF(AND($E$3="3rd"),'Class 3rd'!M55,IF(AND($E$3="4th"),'Class 4th'!M55,"")))</f>
        <v/>
      </c>
      <c r="N56" s="99" t="str">
        <f>IF(OR($B56=0,$B56=""),"",IF(AND($E$3="3rd"),'Class 3rd'!N55,IF(AND($E$3="4th"),'Class 4th'!N55,"")))</f>
        <v/>
      </c>
      <c r="O56" s="48" t="str">
        <f t="shared" si="2"/>
        <v/>
      </c>
      <c r="P56" s="99" t="str">
        <f>IF(OR($B56=0,$B56=""),"",IF(AND($E$3="3rd"),'Class 3rd'!O55,IF(AND($E$3="4th"),'Class 4th'!O55,"")))</f>
        <v/>
      </c>
      <c r="Q56" s="99" t="str">
        <f>IF(OR($B56=0,$B56=""),"",IF(AND($E$3="3rd"),'Class 3rd'!P55,IF(AND($E$3="4th"),'Class 4th'!P55,"")))</f>
        <v/>
      </c>
      <c r="R56" s="51" t="str">
        <f t="shared" si="3"/>
        <v/>
      </c>
      <c r="S56" s="48">
        <f t="shared" si="4"/>
        <v>0</v>
      </c>
      <c r="T56" s="99" t="str">
        <f>IF(OR($B56=0,$B56=""),"",IF(AND($E$3="3rd"),'Class 3rd'!Q55,IF(AND($E$3="4th"),'Class 4th'!Q55,"")))</f>
        <v/>
      </c>
      <c r="U56" s="99" t="str">
        <f>IF(OR($B56=0,$B56=""),"",IF(AND($E$3="3rd"),'Class 3rd'!R55,IF(AND($E$3="4th"),'Class 4th'!R55,"")))</f>
        <v/>
      </c>
      <c r="V56" s="52" t="str">
        <f t="shared" si="5"/>
        <v/>
      </c>
      <c r="W56" s="48" t="str">
        <f t="shared" si="6"/>
        <v/>
      </c>
      <c r="X56" s="83">
        <f t="shared" si="7"/>
        <v>0</v>
      </c>
      <c r="Y56" s="83" t="str">
        <f t="shared" si="8"/>
        <v/>
      </c>
      <c r="Z56" s="83" t="str">
        <f t="shared" si="9"/>
        <v/>
      </c>
      <c r="AA56" s="83" t="str">
        <f t="shared" si="10"/>
        <v/>
      </c>
      <c r="AB56" s="419" t="str">
        <f t="shared" si="11"/>
        <v/>
      </c>
      <c r="AC56" s="87" t="str">
        <f t="shared" si="12"/>
        <v/>
      </c>
      <c r="AD56" s="99" t="str">
        <f>IF(OR($B56=0,$B56=""),"",IF(AND($E$3="3rd"),'Class 3rd'!S55,IF(AND($E$3="4th"),'Class 4th'!S55,"")))</f>
        <v/>
      </c>
      <c r="AE56" s="99" t="str">
        <f>IF(OR($B56=0,$B56=""),"",IF(AND($E$3="3rd"),'Class 3rd'!T55,IF(AND($E$3="4th"),'Class 4th'!T55,"")))</f>
        <v/>
      </c>
      <c r="AF56" s="99" t="str">
        <f>IF(OR($B56=0,$B56=""),"",IF(AND($E$3="3rd"),'Class 3rd'!U55,IF(AND($E$3="4th"),'Class 4th'!U55,"")))</f>
        <v/>
      </c>
      <c r="AG56" s="48" t="str">
        <f t="shared" si="13"/>
        <v/>
      </c>
      <c r="AH56" s="99" t="str">
        <f>IF(OR($B56=0,$B56=""),"",IF(AND($E$3="3rd"),'Class 3rd'!V55,IF(AND($E$3="4th"),'Class 4th'!V55,"")))</f>
        <v/>
      </c>
      <c r="AI56" s="99" t="str">
        <f>IF(OR($B56=0,$B56=""),"",IF(AND($E$3="3rd"),'Class 3rd'!W55,IF(AND($E$3="4th"),'Class 4th'!W55,"")))</f>
        <v/>
      </c>
      <c r="AJ56" s="51" t="str">
        <f t="shared" si="14"/>
        <v/>
      </c>
      <c r="AK56" s="48">
        <f t="shared" si="15"/>
        <v>0</v>
      </c>
      <c r="AL56" s="99" t="str">
        <f>IF(OR($B56=0,$B56=""),"",IF(AND($E$3="3rd"),'Class 3rd'!X55,IF(AND($E$3="4th"),'Class 4th'!X55,"")))</f>
        <v/>
      </c>
      <c r="AM56" s="99" t="str">
        <f>IF(OR($B56=0,$B56=""),"",IF(AND($E$3="3rd"),'Class 3rd'!Y55,IF(AND($E$3="4th"),'Class 4th'!Y55,"")))</f>
        <v/>
      </c>
      <c r="AN56" s="52" t="str">
        <f t="shared" si="16"/>
        <v/>
      </c>
      <c r="AO56" s="48" t="str">
        <f t="shared" si="17"/>
        <v/>
      </c>
      <c r="AP56" s="83">
        <f t="shared" si="18"/>
        <v>0</v>
      </c>
      <c r="AQ56" s="83" t="str">
        <f t="shared" si="19"/>
        <v/>
      </c>
      <c r="AR56" s="83" t="str">
        <f t="shared" si="20"/>
        <v/>
      </c>
      <c r="AS56" s="83" t="str">
        <f t="shared" si="21"/>
        <v/>
      </c>
      <c r="AT56" s="419" t="str">
        <f t="shared" si="22"/>
        <v/>
      </c>
      <c r="AU56" s="87" t="str">
        <f t="shared" si="23"/>
        <v/>
      </c>
      <c r="AV56" s="99" t="str">
        <f>IF(OR($B56=0,$B56=""),"",IF(AND($E$3="3rd"),'Class 3rd'!Z55,IF(AND($E$3="4th"),'Class 4th'!Z55,"")))</f>
        <v/>
      </c>
      <c r="AW56" s="99" t="str">
        <f>IF(OR($B56=0,$B56=""),"",IF(AND($E$3="3rd"),'Class 3rd'!AA55,IF(AND($E$3="4th"),'Class 4th'!AA55,"")))</f>
        <v/>
      </c>
      <c r="AX56" s="99" t="str">
        <f>IF(OR($B56=0,$B56=""),"",IF(AND($E$3="3rd"),'Class 3rd'!AB55,IF(AND($E$3="4th"),'Class 4th'!AB55,"")))</f>
        <v/>
      </c>
      <c r="AY56" s="48" t="str">
        <f t="shared" si="24"/>
        <v/>
      </c>
      <c r="AZ56" s="99" t="str">
        <f>IF(OR($B56=0,$B56=""),"",IF(AND($E$3="3rd"),'Class 3rd'!AC55,IF(AND($E$3="4th"),'Class 4th'!AC55,"")))</f>
        <v/>
      </c>
      <c r="BA56" s="99" t="str">
        <f>IF(OR($B56=0,$B56=""),"",IF(AND($E$3="3rd"),'Class 3rd'!AD55,IF(AND($E$3="4th"),'Class 4th'!AD55,"")))</f>
        <v/>
      </c>
      <c r="BB56" s="51" t="str">
        <f t="shared" si="25"/>
        <v/>
      </c>
      <c r="BC56" s="48">
        <f t="shared" si="26"/>
        <v>0</v>
      </c>
      <c r="BD56" s="99" t="str">
        <f>IF(OR($B56=0,$B56=""),"",IF(AND($E$3="3rd"),'Class 3rd'!AE55,IF(AND($E$3="4th"),'Class 4th'!AE55,"")))</f>
        <v/>
      </c>
      <c r="BE56" s="99" t="str">
        <f>IF(OR($B56=0,$B56=""),"",IF(AND($E$3="3rd"),'Class 3rd'!AF55,IF(AND($E$3="4th"),'Class 4th'!AF55,"")))</f>
        <v/>
      </c>
      <c r="BF56" s="52" t="str">
        <f t="shared" si="27"/>
        <v/>
      </c>
      <c r="BG56" s="48" t="str">
        <f t="shared" si="28"/>
        <v/>
      </c>
      <c r="BH56" s="83">
        <f t="shared" si="29"/>
        <v>0</v>
      </c>
      <c r="BI56" s="83" t="str">
        <f t="shared" si="30"/>
        <v/>
      </c>
      <c r="BJ56" s="83" t="str">
        <f t="shared" si="31"/>
        <v/>
      </c>
      <c r="BK56" s="83" t="str">
        <f t="shared" si="32"/>
        <v/>
      </c>
      <c r="BL56" s="419" t="str">
        <f t="shared" si="33"/>
        <v/>
      </c>
      <c r="BM56" s="87" t="str">
        <f t="shared" si="34"/>
        <v/>
      </c>
      <c r="BN56" s="99" t="str">
        <f>IF(OR($B56=0,$B56=""),"",IF(AND($E$3="3rd"),'Class 3rd'!AG55,IF(AND($E$3="4th"),'Class 4th'!AG55,"")))</f>
        <v/>
      </c>
      <c r="BO56" s="99" t="str">
        <f>IF(OR($B56=0,$B56=""),"",IF(AND($E$3="3rd"),'Class 3rd'!AH55,IF(AND($E$3="4th"),'Class 4th'!AH55,"")))</f>
        <v/>
      </c>
      <c r="BP56" s="99" t="str">
        <f>IF(OR($B56=0,$B56=""),"",IF(AND($E$3="3rd"),'Class 3rd'!AI55,IF(AND($E$3="4th"),'Class 4th'!AI55,"")))</f>
        <v/>
      </c>
      <c r="BQ56" s="48" t="str">
        <f t="shared" si="35"/>
        <v/>
      </c>
      <c r="BR56" s="99" t="str">
        <f>IF(OR($B56=0,$B56=""),"",IF(AND($E$3="3rd"),'Class 3rd'!AJ55,IF(AND($E$3="4th"),'Class 4th'!AJ55,"")))</f>
        <v/>
      </c>
      <c r="BS56" s="99" t="str">
        <f>IF(OR($B56=0,$B56=""),"",IF(AND($E$3="3rd"),'Class 3rd'!AK55,IF(AND($E$3="4th"),'Class 4th'!AK55,"")))</f>
        <v/>
      </c>
      <c r="BT56" s="51" t="str">
        <f t="shared" si="36"/>
        <v/>
      </c>
      <c r="BU56" s="48">
        <f t="shared" si="37"/>
        <v>0</v>
      </c>
      <c r="BV56" s="99" t="str">
        <f>IF(OR($B56=0,$B56=""),"",IF(AND($E$3="3rd"),'Class 3rd'!AL55,IF(AND($E$3="4th"),'Class 4th'!AL55,"")))</f>
        <v/>
      </c>
      <c r="BW56" s="99" t="str">
        <f>IF(OR($B56=0,$B56=""),"",IF(AND($E$3="3rd"),'Class 3rd'!AM55,IF(AND($E$3="4th"),'Class 4th'!AM55,"")))</f>
        <v/>
      </c>
      <c r="BX56" s="52" t="str">
        <f t="shared" si="38"/>
        <v/>
      </c>
      <c r="BY56" s="48" t="str">
        <f t="shared" si="39"/>
        <v/>
      </c>
      <c r="BZ56" s="83">
        <f t="shared" si="40"/>
        <v>0</v>
      </c>
      <c r="CA56" s="83" t="str">
        <f t="shared" si="41"/>
        <v/>
      </c>
      <c r="CB56" s="83" t="str">
        <f t="shared" si="42"/>
        <v/>
      </c>
      <c r="CC56" s="83" t="str">
        <f t="shared" si="43"/>
        <v/>
      </c>
      <c r="CD56" s="419" t="str">
        <f t="shared" si="44"/>
        <v/>
      </c>
      <c r="CE56" s="87" t="str">
        <f t="shared" si="45"/>
        <v/>
      </c>
      <c r="CF56" s="99" t="str">
        <f>IF(OR($B56=0,$B56=""),"",IF(AND($E$3="3rd"),'Class 3rd'!AN55,IF(AND($E$3="4th"),'Class 4th'!AN55,"")))</f>
        <v/>
      </c>
      <c r="CG56" s="99" t="str">
        <f>IF(OR($B56=0,$B56=""),"",IF(AND($E$3="3rd"),'Class 3rd'!AO55,IF(AND($E$3="4th"),'Class 4th'!AO55,"")))</f>
        <v/>
      </c>
      <c r="CH56" s="99" t="str">
        <f>IF(OR($B56=0,$B56=""),"",IF(AND($E$3="3rd"),'Class 3rd'!AP55,IF(AND($E$3="4th"),'Class 4th'!AP55,"")))</f>
        <v/>
      </c>
      <c r="CI56" s="48" t="str">
        <f t="shared" si="46"/>
        <v/>
      </c>
      <c r="CJ56" s="99" t="str">
        <f>IF(OR($B56=0,$B56=""),"",IF(AND($E$3="3rd"),'Class 3rd'!AQ55,IF(AND($E$3="4th"),'Class 4th'!AQ55,"")))</f>
        <v/>
      </c>
      <c r="CK56" s="99" t="str">
        <f>IF(OR($B56=0,$B56=""),"",IF(AND($E$3="3rd"),'Class 3rd'!AR55,IF(AND($E$3="4th"),'Class 4th'!AR55,"")))</f>
        <v/>
      </c>
      <c r="CL56" s="51" t="str">
        <f t="shared" si="47"/>
        <v/>
      </c>
      <c r="CM56" s="48">
        <f t="shared" si="48"/>
        <v>0</v>
      </c>
      <c r="CN56" s="99" t="str">
        <f>IF(OR($B56=0,$B56=""),"",IF(AND($E$3="3rd"),'Class 3rd'!AS55,IF(AND($E$3="4th"),'Class 4th'!AS55,"")))</f>
        <v/>
      </c>
      <c r="CO56" s="99" t="str">
        <f>IF(OR($B56=0,$B56=""),"",IF(AND($E$3="3rd"),'Class 3rd'!AT55,IF(AND($E$3="4th"),'Class 4th'!AT55,"")))</f>
        <v/>
      </c>
      <c r="CP56" s="52" t="str">
        <f t="shared" si="49"/>
        <v/>
      </c>
      <c r="CQ56" s="48" t="str">
        <f t="shared" si="50"/>
        <v/>
      </c>
      <c r="CR56" s="83">
        <f t="shared" si="51"/>
        <v>0</v>
      </c>
      <c r="CS56" s="83" t="str">
        <f t="shared" si="52"/>
        <v/>
      </c>
      <c r="CT56" s="392" t="str">
        <f t="shared" si="53"/>
        <v/>
      </c>
      <c r="CU56" s="86" t="str">
        <f t="shared" si="54"/>
        <v/>
      </c>
      <c r="CV56" s="99" t="str">
        <f>IF(OR($B56=0,$B56=""),"",IF(AND($E$3="3rd"),'Class 3rd'!AU55,IF(AND($E$3="4th"),'Class 4th'!AU55,"")))</f>
        <v/>
      </c>
      <c r="CW56" s="99" t="str">
        <f>IF(OR($B56=0,$B56=""),"",IF(AND($E$3="3rd"),'Class 3rd'!AV55,IF(AND($E$3="4th"),'Class 4th'!AV55,"")))</f>
        <v/>
      </c>
      <c r="CX56" s="99" t="str">
        <f>IF(OR($B56=0,$B56=""),"",IF(AND($E$3="3rd"),'Class 3rd'!AW55,IF(AND($E$3="4th"),'Class 4th'!AW55,"")))</f>
        <v/>
      </c>
      <c r="CY56" s="48" t="str">
        <f t="shared" si="55"/>
        <v/>
      </c>
      <c r="CZ56" s="99" t="str">
        <f>IF(OR($B56=0,$B56=""),"",IF(AND($E$3="3rd"),'Class 3rd'!AX55,IF(AND($E$3="4th"),'Class 4th'!AX55,"")))</f>
        <v/>
      </c>
      <c r="DA56" s="99" t="str">
        <f>IF(OR($B56=0,$B56=""),"",IF(AND($E$3="3rd"),'Class 3rd'!AY55,IF(AND($E$3="4th"),'Class 4th'!AY55,"")))</f>
        <v/>
      </c>
      <c r="DB56" s="51" t="str">
        <f t="shared" si="56"/>
        <v/>
      </c>
      <c r="DC56" s="48">
        <f t="shared" si="57"/>
        <v>0</v>
      </c>
      <c r="DD56" s="99" t="str">
        <f>IF(OR($B56=0,$B56=""),"",IF(AND($E$3="3rd"),'Class 3rd'!AZ55,IF(AND($E$3="4th"),'Class 4th'!AZ55,"")))</f>
        <v/>
      </c>
      <c r="DE56" s="99" t="str">
        <f>IF(OR($B56=0,$B56=""),"",IF(AND($E$3="3rd"),'Class 3rd'!BA55,IF(AND($E$3="4th"),'Class 4th'!BA55,"")))</f>
        <v/>
      </c>
      <c r="DF56" s="52" t="str">
        <f t="shared" si="58"/>
        <v/>
      </c>
      <c r="DG56" s="48" t="str">
        <f t="shared" si="59"/>
        <v/>
      </c>
      <c r="DH56" s="83">
        <f t="shared" si="60"/>
        <v>0</v>
      </c>
      <c r="DI56" s="83" t="str">
        <f t="shared" si="61"/>
        <v/>
      </c>
      <c r="DJ56" s="392" t="str">
        <f t="shared" si="62"/>
        <v/>
      </c>
      <c r="DK56" s="86" t="str">
        <f t="shared" si="63"/>
        <v/>
      </c>
      <c r="DL56" s="454" t="str">
        <f>IF(OR($B56=0,$B56=""),"",IF(AND($E$3="3rd"),'Class 3rd'!BB55,IF(AND($E$3="4th"),'Class 4th'!BB55,"")))</f>
        <v/>
      </c>
      <c r="DM56" s="454" t="str">
        <f>IF(OR($B56=0,$B56=""),"",IF(AND($E$3="3rd"),'Class 3rd'!BC55,IF(AND($E$3="4th"),'Class 4th'!BC55,"")))</f>
        <v/>
      </c>
      <c r="DN56" s="454" t="str">
        <f>IF(OR($B56=0,$B56=""),"",IF(AND($E$3="3rd"),'Class 3rd'!BD55,IF(AND($E$3="4th"),'Class 4th'!BD55,"")))</f>
        <v/>
      </c>
      <c r="DO56" s="454" t="str">
        <f>IF(OR($B56=0,$B56=""),"",IF(AND($E$3="3rd"),'Class 3rd'!BE55,IF(AND($E$3="4th"),'Class 4th'!BE55,"")))</f>
        <v/>
      </c>
      <c r="DP56" s="454" t="str">
        <f>IF(OR($B56=0,$B56=""),"",IF(AND($E$3="3rd"),'Class 3rd'!BF55,IF(AND($E$3="4th"),'Class 4th'!BF55,"")))</f>
        <v/>
      </c>
      <c r="DQ56" s="455" t="str">
        <f t="shared" si="64"/>
        <v/>
      </c>
      <c r="DR56" s="100">
        <f t="shared" si="65"/>
        <v>0</v>
      </c>
      <c r="DS56" s="100" t="str">
        <f t="shared" si="66"/>
        <v/>
      </c>
      <c r="DT56" s="100" t="str">
        <f t="shared" si="67"/>
        <v/>
      </c>
      <c r="DU56" s="86" t="str">
        <f t="shared" si="68"/>
        <v/>
      </c>
      <c r="DV56" s="454" t="str">
        <f>IF(OR($B56=0,$B56=""),"",IF(AND($E$3="3rd"),'Class 3rd'!BG55,IF(AND($E$3="4th"),'Class 4th'!BG55,"")))</f>
        <v/>
      </c>
      <c r="DW56" s="454" t="str">
        <f>IF(OR($B56=0,$B56=""),"",IF(AND($E$3="3rd"),'Class 3rd'!BH55,IF(AND($E$3="4th"),'Class 4th'!BH55,"")))</f>
        <v/>
      </c>
      <c r="DX56" s="454" t="str">
        <f>IF(OR($B56=0,$B56=""),"",IF(AND($E$3="3rd"),'Class 3rd'!BI55,IF(AND($E$3="4th"),'Class 4th'!BI55,"")))</f>
        <v/>
      </c>
      <c r="DY56" s="454" t="str">
        <f>IF(OR($B56=0,$B56=""),"",IF(AND($E$3="3rd"),'Class 3rd'!BJ55,IF(AND($E$3="4th"),'Class 4th'!BJ55,"")))</f>
        <v/>
      </c>
      <c r="DZ56" s="454" t="str">
        <f>IF(OR($B56=0,$B56=""),"",IF(AND($E$3="3rd"),'Class 3rd'!BK55,IF(AND($E$3="4th"),'Class 4th'!BK55,"")))</f>
        <v/>
      </c>
      <c r="EA56" s="455" t="str">
        <f t="shared" si="69"/>
        <v/>
      </c>
      <c r="EB56" s="100">
        <f t="shared" si="70"/>
        <v>0</v>
      </c>
      <c r="EC56" s="100" t="str">
        <f t="shared" si="71"/>
        <v/>
      </c>
      <c r="ED56" s="100" t="str">
        <f t="shared" si="72"/>
        <v/>
      </c>
      <c r="EE56" s="86" t="str">
        <f t="shared" si="73"/>
        <v/>
      </c>
      <c r="EF56" s="454" t="str">
        <f>IF(OR($B56=0,$B56=""),"",IF(AND($E$3="3rd"),'Class 3rd'!BL55,IF(AND($E$3="4th"),'Class 4th'!BL55,"")))</f>
        <v/>
      </c>
      <c r="EG56" s="454" t="str">
        <f>IF(OR($B56=0,$B56=""),"",IF(AND($E$3="3rd"),'Class 3rd'!BM55,IF(AND($E$3="4th"),'Class 4th'!BM55,"")))</f>
        <v/>
      </c>
      <c r="EH56" s="454" t="str">
        <f>IF(OR($B56=0,$B56=""),"",IF(AND($E$3="3rd"),'Class 3rd'!BN55,IF(AND($E$3="4th"),'Class 4th'!BN55,"")))</f>
        <v/>
      </c>
      <c r="EI56" s="454" t="str">
        <f>IF(OR($B56=0,$B56=""),"",IF(AND($E$3="3rd"),'Class 3rd'!BO55,IF(AND($E$3="4th"),'Class 4th'!BO55,"")))</f>
        <v/>
      </c>
      <c r="EJ56" s="454" t="str">
        <f>IF(OR($B56=0,$B56=""),"",IF(AND($E$3="3rd"),'Class 3rd'!BP55,IF(AND($E$3="4th"),'Class 4th'!BP55,"")))</f>
        <v/>
      </c>
      <c r="EK56" s="455" t="str">
        <f t="shared" si="74"/>
        <v/>
      </c>
      <c r="EL56" s="100">
        <f t="shared" si="75"/>
        <v>0</v>
      </c>
      <c r="EM56" s="100" t="str">
        <f t="shared" si="76"/>
        <v/>
      </c>
      <c r="EN56" s="100" t="str">
        <f t="shared" si="77"/>
        <v/>
      </c>
      <c r="EO56" s="86" t="str">
        <f t="shared" si="78"/>
        <v/>
      </c>
      <c r="EP56" s="60" t="str">
        <f t="shared" si="79"/>
        <v/>
      </c>
      <c r="EQ56" s="324" t="str">
        <f t="shared" si="80"/>
        <v/>
      </c>
      <c r="ER56" s="63" t="str">
        <f t="shared" si="81"/>
        <v/>
      </c>
      <c r="ES56" s="64" t="str">
        <f t="shared" si="83"/>
        <v/>
      </c>
      <c r="ET56" s="326" t="str">
        <f>IFERROR(IF(B56="NSO","NSO",IF(OR(D56="",G56="",F56="",B56="",EP56=0),"",IF('Master sheet'!$D$14="Hindi","कक्षोंन्नति","Promoted"))),"")</f>
        <v/>
      </c>
      <c r="EU56" s="39" t="str">
        <f>IF(OR($B56=0,$B56=""),"",IF(AND($E$3="3rd"),'Class 3rd'!BQ55,IF(AND($E$3="4th"),'Class 4th'!BQ55,"")))</f>
        <v/>
      </c>
      <c r="EV56" s="39" t="str">
        <f>IF(OR($B56=0,$B56=""),"",IF(AND($E$3="3rd"),'Class 3rd'!BR55,IF(AND($E$3="4th"),'Class 4th'!BR55,"")))</f>
        <v/>
      </c>
      <c r="EW56" s="203" t="str">
        <f t="shared" si="84"/>
        <v/>
      </c>
      <c r="EX56" s="40"/>
      <c r="FE56" s="41">
        <f>IF(AND($E$3="3rd"),'Class 3rd'!I55,IF(AND($E$3="4th"),'Class 4th'!I55,""))</f>
        <v>0</v>
      </c>
    </row>
    <row r="57" spans="1:161" ht="18.95" customHeight="1">
      <c r="A57" s="53">
        <v>50</v>
      </c>
      <c r="B57" s="244" t="str">
        <f>IF(OR(FE57=0,FE57=""),"",IF(AND($E$3="3rd"),'Class 3rd'!I56,IF(AND($E$3="4th"),'Class 4th'!I56,"")))</f>
        <v/>
      </c>
      <c r="C57" s="54" t="str">
        <f>IF(OR($B57=0,$B57=""),"",IF(AND($E$3="3rd"),'Class 3rd'!B56,IF(AND($E$3="4th"),'Class 4th'!B56,"")))</f>
        <v/>
      </c>
      <c r="D57" s="54" t="str">
        <f>IF(OR($B57=0,$B57=""),"",IF(AND($E$3="3rd"),'Class 3rd'!C56,IF(AND($E$3="4th"),'Class 4th'!C56,"")))</f>
        <v/>
      </c>
      <c r="E57" s="330" t="str">
        <f>IF(OR($B57=0,$B57=""),"",IF(AND($E$3="3rd"),'Class 3rd'!E56,IF(AND($E$3="4th"),'Class 4th'!E56,"")))</f>
        <v/>
      </c>
      <c r="F57" s="243" t="str">
        <f>IF(OR($B57=0,$B57=""),"",IF(AND($E$3="3rd"),'Class 3rd'!D56,IF(AND($E$3="4th"),'Class 4th'!D56,"")))</f>
        <v/>
      </c>
      <c r="G57" s="335" t="str">
        <f>IF(OR($B57=0,$B57=""),"",IF(AND($E$3="3rd"),'Class 3rd'!F56,IF(AND($E$3="4th"),'Class 4th'!F56,"")))</f>
        <v/>
      </c>
      <c r="H57" s="335" t="str">
        <f>IF(OR($B57=0,$B57=""),"",IF(AND($E$3="3rd"),'Class 3rd'!G56,IF(AND($E$3="4th"),'Class 4th'!G56,"")))</f>
        <v/>
      </c>
      <c r="I57" s="335" t="str">
        <f>IF(OR($B57=0,$B57=""),"",IF(AND($E$3="3rd"),'Class 3rd'!H56,IF(AND($E$3="4th"),'Class 4th'!H56,"")))</f>
        <v/>
      </c>
      <c r="J57" s="217" t="str">
        <f>IF(OR($B57=0,$B57=""),"",IF(AND($E$3="3rd"),'Class 3rd'!J56,IF(AND($E$3="4th"),'Class 4th'!J56,"")))</f>
        <v/>
      </c>
      <c r="K57" s="217" t="str">
        <f>IF(OR($B57=0,$B57=""),"",IF(AND($E$3="3rd"),'Class 3rd'!K56,IF(AND($E$3="4th"),'Class 4th'!K56,"")))</f>
        <v/>
      </c>
      <c r="L57" s="99" t="str">
        <f>IF(OR($B57=0,$B57=""),"",IF(AND($E$3="3rd"),'Class 3rd'!L56,IF(AND($E$3="4th"),'Class 4th'!L56,"")))</f>
        <v/>
      </c>
      <c r="M57" s="99" t="str">
        <f>IF(OR($B57=0,$B57=""),"",IF(AND($E$3="3rd"),'Class 3rd'!M56,IF(AND($E$3="4th"),'Class 4th'!M56,"")))</f>
        <v/>
      </c>
      <c r="N57" s="99" t="str">
        <f>IF(OR($B57=0,$B57=""),"",IF(AND($E$3="3rd"),'Class 3rd'!N56,IF(AND($E$3="4th"),'Class 4th'!N56,"")))</f>
        <v/>
      </c>
      <c r="O57" s="48" t="str">
        <f t="shared" si="2"/>
        <v/>
      </c>
      <c r="P57" s="99" t="str">
        <f>IF(OR($B57=0,$B57=""),"",IF(AND($E$3="3rd"),'Class 3rd'!O56,IF(AND($E$3="4th"),'Class 4th'!O56,"")))</f>
        <v/>
      </c>
      <c r="Q57" s="99" t="str">
        <f>IF(OR($B57=0,$B57=""),"",IF(AND($E$3="3rd"),'Class 3rd'!P56,IF(AND($E$3="4th"),'Class 4th'!P56,"")))</f>
        <v/>
      </c>
      <c r="R57" s="51" t="str">
        <f t="shared" si="3"/>
        <v/>
      </c>
      <c r="S57" s="48">
        <f t="shared" si="4"/>
        <v>0</v>
      </c>
      <c r="T57" s="99" t="str">
        <f>IF(OR($B57=0,$B57=""),"",IF(AND($E$3="3rd"),'Class 3rd'!Q56,IF(AND($E$3="4th"),'Class 4th'!Q56,"")))</f>
        <v/>
      </c>
      <c r="U57" s="99" t="str">
        <f>IF(OR($B57=0,$B57=""),"",IF(AND($E$3="3rd"),'Class 3rd'!R56,IF(AND($E$3="4th"),'Class 4th'!R56,"")))</f>
        <v/>
      </c>
      <c r="V57" s="52" t="str">
        <f t="shared" si="5"/>
        <v/>
      </c>
      <c r="W57" s="48" t="str">
        <f t="shared" si="6"/>
        <v/>
      </c>
      <c r="X57" s="83">
        <f t="shared" si="7"/>
        <v>0</v>
      </c>
      <c r="Y57" s="83" t="str">
        <f t="shared" si="8"/>
        <v/>
      </c>
      <c r="Z57" s="83" t="str">
        <f t="shared" si="9"/>
        <v/>
      </c>
      <c r="AA57" s="83" t="str">
        <f t="shared" si="10"/>
        <v/>
      </c>
      <c r="AB57" s="419" t="str">
        <f t="shared" si="11"/>
        <v/>
      </c>
      <c r="AC57" s="87" t="str">
        <f t="shared" si="12"/>
        <v/>
      </c>
      <c r="AD57" s="99" t="str">
        <f>IF(OR($B57=0,$B57=""),"",IF(AND($E$3="3rd"),'Class 3rd'!S56,IF(AND($E$3="4th"),'Class 4th'!S56,"")))</f>
        <v/>
      </c>
      <c r="AE57" s="99" t="str">
        <f>IF(OR($B57=0,$B57=""),"",IF(AND($E$3="3rd"),'Class 3rd'!T56,IF(AND($E$3="4th"),'Class 4th'!T56,"")))</f>
        <v/>
      </c>
      <c r="AF57" s="99" t="str">
        <f>IF(OR($B57=0,$B57=""),"",IF(AND($E$3="3rd"),'Class 3rd'!U56,IF(AND($E$3="4th"),'Class 4th'!U56,"")))</f>
        <v/>
      </c>
      <c r="AG57" s="48" t="str">
        <f t="shared" si="13"/>
        <v/>
      </c>
      <c r="AH57" s="99" t="str">
        <f>IF(OR($B57=0,$B57=""),"",IF(AND($E$3="3rd"),'Class 3rd'!V56,IF(AND($E$3="4th"),'Class 4th'!V56,"")))</f>
        <v/>
      </c>
      <c r="AI57" s="99" t="str">
        <f>IF(OR($B57=0,$B57=""),"",IF(AND($E$3="3rd"),'Class 3rd'!W56,IF(AND($E$3="4th"),'Class 4th'!W56,"")))</f>
        <v/>
      </c>
      <c r="AJ57" s="51" t="str">
        <f t="shared" si="14"/>
        <v/>
      </c>
      <c r="AK57" s="48">
        <f t="shared" si="15"/>
        <v>0</v>
      </c>
      <c r="AL57" s="99" t="str">
        <f>IF(OR($B57=0,$B57=""),"",IF(AND($E$3="3rd"),'Class 3rd'!X56,IF(AND($E$3="4th"),'Class 4th'!X56,"")))</f>
        <v/>
      </c>
      <c r="AM57" s="99" t="str">
        <f>IF(OR($B57=0,$B57=""),"",IF(AND($E$3="3rd"),'Class 3rd'!Y56,IF(AND($E$3="4th"),'Class 4th'!Y56,"")))</f>
        <v/>
      </c>
      <c r="AN57" s="52" t="str">
        <f t="shared" si="16"/>
        <v/>
      </c>
      <c r="AO57" s="48" t="str">
        <f t="shared" si="17"/>
        <v/>
      </c>
      <c r="AP57" s="83">
        <f t="shared" si="18"/>
        <v>0</v>
      </c>
      <c r="AQ57" s="83" t="str">
        <f t="shared" si="19"/>
        <v/>
      </c>
      <c r="AR57" s="83" t="str">
        <f t="shared" si="20"/>
        <v/>
      </c>
      <c r="AS57" s="83" t="str">
        <f t="shared" si="21"/>
        <v/>
      </c>
      <c r="AT57" s="419" t="str">
        <f t="shared" si="22"/>
        <v/>
      </c>
      <c r="AU57" s="87" t="str">
        <f t="shared" si="23"/>
        <v/>
      </c>
      <c r="AV57" s="99" t="str">
        <f>IF(OR($B57=0,$B57=""),"",IF(AND($E$3="3rd"),'Class 3rd'!Z56,IF(AND($E$3="4th"),'Class 4th'!Z56,"")))</f>
        <v/>
      </c>
      <c r="AW57" s="99" t="str">
        <f>IF(OR($B57=0,$B57=""),"",IF(AND($E$3="3rd"),'Class 3rd'!AA56,IF(AND($E$3="4th"),'Class 4th'!AA56,"")))</f>
        <v/>
      </c>
      <c r="AX57" s="99" t="str">
        <f>IF(OR($B57=0,$B57=""),"",IF(AND($E$3="3rd"),'Class 3rd'!AB56,IF(AND($E$3="4th"),'Class 4th'!AB56,"")))</f>
        <v/>
      </c>
      <c r="AY57" s="48" t="str">
        <f t="shared" si="24"/>
        <v/>
      </c>
      <c r="AZ57" s="99" t="str">
        <f>IF(OR($B57=0,$B57=""),"",IF(AND($E$3="3rd"),'Class 3rd'!AC56,IF(AND($E$3="4th"),'Class 4th'!AC56,"")))</f>
        <v/>
      </c>
      <c r="BA57" s="99" t="str">
        <f>IF(OR($B57=0,$B57=""),"",IF(AND($E$3="3rd"),'Class 3rd'!AD56,IF(AND($E$3="4th"),'Class 4th'!AD56,"")))</f>
        <v/>
      </c>
      <c r="BB57" s="51" t="str">
        <f t="shared" si="25"/>
        <v/>
      </c>
      <c r="BC57" s="48">
        <f t="shared" si="26"/>
        <v>0</v>
      </c>
      <c r="BD57" s="99" t="str">
        <f>IF(OR($B57=0,$B57=""),"",IF(AND($E$3="3rd"),'Class 3rd'!AE56,IF(AND($E$3="4th"),'Class 4th'!AE56,"")))</f>
        <v/>
      </c>
      <c r="BE57" s="99" t="str">
        <f>IF(OR($B57=0,$B57=""),"",IF(AND($E$3="3rd"),'Class 3rd'!AF56,IF(AND($E$3="4th"),'Class 4th'!AF56,"")))</f>
        <v/>
      </c>
      <c r="BF57" s="52" t="str">
        <f t="shared" si="27"/>
        <v/>
      </c>
      <c r="BG57" s="48" t="str">
        <f t="shared" si="28"/>
        <v/>
      </c>
      <c r="BH57" s="83">
        <f t="shared" si="29"/>
        <v>0</v>
      </c>
      <c r="BI57" s="83" t="str">
        <f t="shared" si="30"/>
        <v/>
      </c>
      <c r="BJ57" s="83" t="str">
        <f t="shared" si="31"/>
        <v/>
      </c>
      <c r="BK57" s="83" t="str">
        <f t="shared" si="32"/>
        <v/>
      </c>
      <c r="BL57" s="419" t="str">
        <f t="shared" si="33"/>
        <v/>
      </c>
      <c r="BM57" s="87" t="str">
        <f t="shared" si="34"/>
        <v/>
      </c>
      <c r="BN57" s="99" t="str">
        <f>IF(OR($B57=0,$B57=""),"",IF(AND($E$3="3rd"),'Class 3rd'!AG56,IF(AND($E$3="4th"),'Class 4th'!AG56,"")))</f>
        <v/>
      </c>
      <c r="BO57" s="99" t="str">
        <f>IF(OR($B57=0,$B57=""),"",IF(AND($E$3="3rd"),'Class 3rd'!AH56,IF(AND($E$3="4th"),'Class 4th'!AH56,"")))</f>
        <v/>
      </c>
      <c r="BP57" s="99" t="str">
        <f>IF(OR($B57=0,$B57=""),"",IF(AND($E$3="3rd"),'Class 3rd'!AI56,IF(AND($E$3="4th"),'Class 4th'!AI56,"")))</f>
        <v/>
      </c>
      <c r="BQ57" s="48" t="str">
        <f t="shared" si="35"/>
        <v/>
      </c>
      <c r="BR57" s="99" t="str">
        <f>IF(OR($B57=0,$B57=""),"",IF(AND($E$3="3rd"),'Class 3rd'!AJ56,IF(AND($E$3="4th"),'Class 4th'!AJ56,"")))</f>
        <v/>
      </c>
      <c r="BS57" s="99" t="str">
        <f>IF(OR($B57=0,$B57=""),"",IF(AND($E$3="3rd"),'Class 3rd'!AK56,IF(AND($E$3="4th"),'Class 4th'!AK56,"")))</f>
        <v/>
      </c>
      <c r="BT57" s="51" t="str">
        <f t="shared" si="36"/>
        <v/>
      </c>
      <c r="BU57" s="48">
        <f t="shared" si="37"/>
        <v>0</v>
      </c>
      <c r="BV57" s="99" t="str">
        <f>IF(OR($B57=0,$B57=""),"",IF(AND($E$3="3rd"),'Class 3rd'!AL56,IF(AND($E$3="4th"),'Class 4th'!AL56,"")))</f>
        <v/>
      </c>
      <c r="BW57" s="99" t="str">
        <f>IF(OR($B57=0,$B57=""),"",IF(AND($E$3="3rd"),'Class 3rd'!AM56,IF(AND($E$3="4th"),'Class 4th'!AM56,"")))</f>
        <v/>
      </c>
      <c r="BX57" s="52" t="str">
        <f t="shared" si="38"/>
        <v/>
      </c>
      <c r="BY57" s="48" t="str">
        <f t="shared" si="39"/>
        <v/>
      </c>
      <c r="BZ57" s="83">
        <f t="shared" si="40"/>
        <v>0</v>
      </c>
      <c r="CA57" s="83" t="str">
        <f t="shared" si="41"/>
        <v/>
      </c>
      <c r="CB57" s="83" t="str">
        <f t="shared" si="42"/>
        <v/>
      </c>
      <c r="CC57" s="83" t="str">
        <f t="shared" si="43"/>
        <v/>
      </c>
      <c r="CD57" s="419" t="str">
        <f t="shared" si="44"/>
        <v/>
      </c>
      <c r="CE57" s="87" t="str">
        <f t="shared" si="45"/>
        <v/>
      </c>
      <c r="CF57" s="99" t="str">
        <f>IF(OR($B57=0,$B57=""),"",IF(AND($E$3="3rd"),'Class 3rd'!AN56,IF(AND($E$3="4th"),'Class 4th'!AN56,"")))</f>
        <v/>
      </c>
      <c r="CG57" s="99" t="str">
        <f>IF(OR($B57=0,$B57=""),"",IF(AND($E$3="3rd"),'Class 3rd'!AO56,IF(AND($E$3="4th"),'Class 4th'!AO56,"")))</f>
        <v/>
      </c>
      <c r="CH57" s="99" t="str">
        <f>IF(OR($B57=0,$B57=""),"",IF(AND($E$3="3rd"),'Class 3rd'!AP56,IF(AND($E$3="4th"),'Class 4th'!AP56,"")))</f>
        <v/>
      </c>
      <c r="CI57" s="48" t="str">
        <f t="shared" si="46"/>
        <v/>
      </c>
      <c r="CJ57" s="99" t="str">
        <f>IF(OR($B57=0,$B57=""),"",IF(AND($E$3="3rd"),'Class 3rd'!AQ56,IF(AND($E$3="4th"),'Class 4th'!AQ56,"")))</f>
        <v/>
      </c>
      <c r="CK57" s="99" t="str">
        <f>IF(OR($B57=0,$B57=""),"",IF(AND($E$3="3rd"),'Class 3rd'!AR56,IF(AND($E$3="4th"),'Class 4th'!AR56,"")))</f>
        <v/>
      </c>
      <c r="CL57" s="51" t="str">
        <f t="shared" si="47"/>
        <v/>
      </c>
      <c r="CM57" s="48">
        <f t="shared" si="48"/>
        <v>0</v>
      </c>
      <c r="CN57" s="99" t="str">
        <f>IF(OR($B57=0,$B57=""),"",IF(AND($E$3="3rd"),'Class 3rd'!AS56,IF(AND($E$3="4th"),'Class 4th'!AS56,"")))</f>
        <v/>
      </c>
      <c r="CO57" s="99" t="str">
        <f>IF(OR($B57=0,$B57=""),"",IF(AND($E$3="3rd"),'Class 3rd'!AT56,IF(AND($E$3="4th"),'Class 4th'!AT56,"")))</f>
        <v/>
      </c>
      <c r="CP57" s="52" t="str">
        <f t="shared" si="49"/>
        <v/>
      </c>
      <c r="CQ57" s="48" t="str">
        <f t="shared" si="50"/>
        <v/>
      </c>
      <c r="CR57" s="83">
        <f t="shared" si="51"/>
        <v>0</v>
      </c>
      <c r="CS57" s="83" t="str">
        <f t="shared" si="52"/>
        <v/>
      </c>
      <c r="CT57" s="392" t="str">
        <f t="shared" si="53"/>
        <v/>
      </c>
      <c r="CU57" s="86" t="str">
        <f t="shared" si="54"/>
        <v/>
      </c>
      <c r="CV57" s="99" t="str">
        <f>IF(OR($B57=0,$B57=""),"",IF(AND($E$3="3rd"),'Class 3rd'!AU56,IF(AND($E$3="4th"),'Class 4th'!AU56,"")))</f>
        <v/>
      </c>
      <c r="CW57" s="99" t="str">
        <f>IF(OR($B57=0,$B57=""),"",IF(AND($E$3="3rd"),'Class 3rd'!AV56,IF(AND($E$3="4th"),'Class 4th'!AV56,"")))</f>
        <v/>
      </c>
      <c r="CX57" s="99" t="str">
        <f>IF(OR($B57=0,$B57=""),"",IF(AND($E$3="3rd"),'Class 3rd'!AW56,IF(AND($E$3="4th"),'Class 4th'!AW56,"")))</f>
        <v/>
      </c>
      <c r="CY57" s="48" t="str">
        <f t="shared" si="55"/>
        <v/>
      </c>
      <c r="CZ57" s="99" t="str">
        <f>IF(OR($B57=0,$B57=""),"",IF(AND($E$3="3rd"),'Class 3rd'!AX56,IF(AND($E$3="4th"),'Class 4th'!AX56,"")))</f>
        <v/>
      </c>
      <c r="DA57" s="99" t="str">
        <f>IF(OR($B57=0,$B57=""),"",IF(AND($E$3="3rd"),'Class 3rd'!AY56,IF(AND($E$3="4th"),'Class 4th'!AY56,"")))</f>
        <v/>
      </c>
      <c r="DB57" s="51" t="str">
        <f t="shared" si="56"/>
        <v/>
      </c>
      <c r="DC57" s="48">
        <f t="shared" si="57"/>
        <v>0</v>
      </c>
      <c r="DD57" s="99" t="str">
        <f>IF(OR($B57=0,$B57=""),"",IF(AND($E$3="3rd"),'Class 3rd'!AZ56,IF(AND($E$3="4th"),'Class 4th'!AZ56,"")))</f>
        <v/>
      </c>
      <c r="DE57" s="99" t="str">
        <f>IF(OR($B57=0,$B57=""),"",IF(AND($E$3="3rd"),'Class 3rd'!BA56,IF(AND($E$3="4th"),'Class 4th'!BA56,"")))</f>
        <v/>
      </c>
      <c r="DF57" s="52" t="str">
        <f t="shared" si="58"/>
        <v/>
      </c>
      <c r="DG57" s="48" t="str">
        <f t="shared" si="59"/>
        <v/>
      </c>
      <c r="DH57" s="83">
        <f t="shared" si="60"/>
        <v>0</v>
      </c>
      <c r="DI57" s="83" t="str">
        <f t="shared" si="61"/>
        <v/>
      </c>
      <c r="DJ57" s="392" t="str">
        <f t="shared" si="62"/>
        <v/>
      </c>
      <c r="DK57" s="86" t="str">
        <f t="shared" si="63"/>
        <v/>
      </c>
      <c r="DL57" s="454" t="str">
        <f>IF(OR($B57=0,$B57=""),"",IF(AND($E$3="3rd"),'Class 3rd'!BB56,IF(AND($E$3="4th"),'Class 4th'!BB56,"")))</f>
        <v/>
      </c>
      <c r="DM57" s="454" t="str">
        <f>IF(OR($B57=0,$B57=""),"",IF(AND($E$3="3rd"),'Class 3rd'!BC56,IF(AND($E$3="4th"),'Class 4th'!BC56,"")))</f>
        <v/>
      </c>
      <c r="DN57" s="454" t="str">
        <f>IF(OR($B57=0,$B57=""),"",IF(AND($E$3="3rd"),'Class 3rd'!BD56,IF(AND($E$3="4th"),'Class 4th'!BD56,"")))</f>
        <v/>
      </c>
      <c r="DO57" s="454" t="str">
        <f>IF(OR($B57=0,$B57=""),"",IF(AND($E$3="3rd"),'Class 3rd'!BE56,IF(AND($E$3="4th"),'Class 4th'!BE56,"")))</f>
        <v/>
      </c>
      <c r="DP57" s="454" t="str">
        <f>IF(OR($B57=0,$B57=""),"",IF(AND($E$3="3rd"),'Class 3rd'!BF56,IF(AND($E$3="4th"),'Class 4th'!BF56,"")))</f>
        <v/>
      </c>
      <c r="DQ57" s="455" t="str">
        <f t="shared" si="64"/>
        <v/>
      </c>
      <c r="DR57" s="100">
        <f t="shared" si="65"/>
        <v>0</v>
      </c>
      <c r="DS57" s="100" t="str">
        <f t="shared" si="66"/>
        <v/>
      </c>
      <c r="DT57" s="100" t="str">
        <f t="shared" si="67"/>
        <v/>
      </c>
      <c r="DU57" s="86" t="str">
        <f t="shared" si="68"/>
        <v/>
      </c>
      <c r="DV57" s="454" t="str">
        <f>IF(OR($B57=0,$B57=""),"",IF(AND($E$3="3rd"),'Class 3rd'!BG56,IF(AND($E$3="4th"),'Class 4th'!BG56,"")))</f>
        <v/>
      </c>
      <c r="DW57" s="454" t="str">
        <f>IF(OR($B57=0,$B57=""),"",IF(AND($E$3="3rd"),'Class 3rd'!BH56,IF(AND($E$3="4th"),'Class 4th'!BH56,"")))</f>
        <v/>
      </c>
      <c r="DX57" s="454" t="str">
        <f>IF(OR($B57=0,$B57=""),"",IF(AND($E$3="3rd"),'Class 3rd'!BI56,IF(AND($E$3="4th"),'Class 4th'!BI56,"")))</f>
        <v/>
      </c>
      <c r="DY57" s="454" t="str">
        <f>IF(OR($B57=0,$B57=""),"",IF(AND($E$3="3rd"),'Class 3rd'!BJ56,IF(AND($E$3="4th"),'Class 4th'!BJ56,"")))</f>
        <v/>
      </c>
      <c r="DZ57" s="454" t="str">
        <f>IF(OR($B57=0,$B57=""),"",IF(AND($E$3="3rd"),'Class 3rd'!BK56,IF(AND($E$3="4th"),'Class 4th'!BK56,"")))</f>
        <v/>
      </c>
      <c r="EA57" s="455" t="str">
        <f t="shared" si="69"/>
        <v/>
      </c>
      <c r="EB57" s="100">
        <f t="shared" si="70"/>
        <v>0</v>
      </c>
      <c r="EC57" s="100" t="str">
        <f t="shared" si="71"/>
        <v/>
      </c>
      <c r="ED57" s="100" t="str">
        <f t="shared" si="72"/>
        <v/>
      </c>
      <c r="EE57" s="86" t="str">
        <f t="shared" si="73"/>
        <v/>
      </c>
      <c r="EF57" s="454" t="str">
        <f>IF(OR($B57=0,$B57=""),"",IF(AND($E$3="3rd"),'Class 3rd'!BL56,IF(AND($E$3="4th"),'Class 4th'!BL56,"")))</f>
        <v/>
      </c>
      <c r="EG57" s="454" t="str">
        <f>IF(OR($B57=0,$B57=""),"",IF(AND($E$3="3rd"),'Class 3rd'!BM56,IF(AND($E$3="4th"),'Class 4th'!BM56,"")))</f>
        <v/>
      </c>
      <c r="EH57" s="454" t="str">
        <f>IF(OR($B57=0,$B57=""),"",IF(AND($E$3="3rd"),'Class 3rd'!BN56,IF(AND($E$3="4th"),'Class 4th'!BN56,"")))</f>
        <v/>
      </c>
      <c r="EI57" s="454" t="str">
        <f>IF(OR($B57=0,$B57=""),"",IF(AND($E$3="3rd"),'Class 3rd'!BO56,IF(AND($E$3="4th"),'Class 4th'!BO56,"")))</f>
        <v/>
      </c>
      <c r="EJ57" s="454" t="str">
        <f>IF(OR($B57=0,$B57=""),"",IF(AND($E$3="3rd"),'Class 3rd'!BP56,IF(AND($E$3="4th"),'Class 4th'!BP56,"")))</f>
        <v/>
      </c>
      <c r="EK57" s="455" t="str">
        <f t="shared" si="74"/>
        <v/>
      </c>
      <c r="EL57" s="100">
        <f t="shared" si="75"/>
        <v>0</v>
      </c>
      <c r="EM57" s="100" t="str">
        <f t="shared" si="76"/>
        <v/>
      </c>
      <c r="EN57" s="100" t="str">
        <f t="shared" si="77"/>
        <v/>
      </c>
      <c r="EO57" s="86" t="str">
        <f t="shared" si="78"/>
        <v/>
      </c>
      <c r="EP57" s="60" t="str">
        <f t="shared" si="79"/>
        <v/>
      </c>
      <c r="EQ57" s="324" t="str">
        <f t="shared" si="80"/>
        <v/>
      </c>
      <c r="ER57" s="63" t="str">
        <f t="shared" si="81"/>
        <v/>
      </c>
      <c r="ES57" s="64" t="str">
        <f t="shared" si="83"/>
        <v/>
      </c>
      <c r="ET57" s="326" t="str">
        <f>IFERROR(IF(B57="NSO","NSO",IF(OR(D57="",G57="",F57="",B57="",EP57=0),"",IF('Master sheet'!$D$14="Hindi","कक्षोंन्नति","Promoted"))),"")</f>
        <v/>
      </c>
      <c r="EU57" s="39" t="str">
        <f>IF(OR($B57=0,$B57=""),"",IF(AND($E$3="3rd"),'Class 3rd'!BQ56,IF(AND($E$3="4th"),'Class 4th'!BQ56,"")))</f>
        <v/>
      </c>
      <c r="EV57" s="39" t="str">
        <f>IF(OR($B57=0,$B57=""),"",IF(AND($E$3="3rd"),'Class 3rd'!BR56,IF(AND($E$3="4th"),'Class 4th'!BR56,"")))</f>
        <v/>
      </c>
      <c r="EW57" s="203" t="str">
        <f t="shared" si="84"/>
        <v/>
      </c>
      <c r="EX57" s="40"/>
      <c r="FE57" s="41">
        <f>IF(AND($E$3="3rd"),'Class 3rd'!I56,IF(AND($E$3="4th"),'Class 4th'!I56,""))</f>
        <v>0</v>
      </c>
    </row>
    <row r="58" spans="1:161" ht="18.95" customHeight="1">
      <c r="A58" s="53">
        <v>51</v>
      </c>
      <c r="B58" s="244" t="str">
        <f>IF(OR(FE58=0,FE58=""),"",IF(AND($E$3="3rd"),'Class 3rd'!I57,IF(AND($E$3="4th"),'Class 4th'!I57,"")))</f>
        <v/>
      </c>
      <c r="C58" s="54" t="str">
        <f>IF(OR($B58=0,$B58=""),"",IF(AND($E$3="3rd"),'Class 3rd'!B57,IF(AND($E$3="4th"),'Class 4th'!B57,"")))</f>
        <v/>
      </c>
      <c r="D58" s="54" t="str">
        <f>IF(OR($B58=0,$B58=""),"",IF(AND($E$3="3rd"),'Class 3rd'!C57,IF(AND($E$3="4th"),'Class 4th'!C57,"")))</f>
        <v/>
      </c>
      <c r="E58" s="330" t="str">
        <f>IF(OR($B58=0,$B58=""),"",IF(AND($E$3="3rd"),'Class 3rd'!E57,IF(AND($E$3="4th"),'Class 4th'!E57,"")))</f>
        <v/>
      </c>
      <c r="F58" s="243" t="str">
        <f>IF(OR($B58=0,$B58=""),"",IF(AND($E$3="3rd"),'Class 3rd'!D57,IF(AND($E$3="4th"),'Class 4th'!D57,"")))</f>
        <v/>
      </c>
      <c r="G58" s="335" t="str">
        <f>IF(OR($B58=0,$B58=""),"",IF(AND($E$3="3rd"),'Class 3rd'!F57,IF(AND($E$3="4th"),'Class 4th'!F57,"")))</f>
        <v/>
      </c>
      <c r="H58" s="335" t="str">
        <f>IF(OR($B58=0,$B58=""),"",IF(AND($E$3="3rd"),'Class 3rd'!G57,IF(AND($E$3="4th"),'Class 4th'!G57,"")))</f>
        <v/>
      </c>
      <c r="I58" s="335" t="str">
        <f>IF(OR($B58=0,$B58=""),"",IF(AND($E$3="3rd"),'Class 3rd'!H57,IF(AND($E$3="4th"),'Class 4th'!H57,"")))</f>
        <v/>
      </c>
      <c r="J58" s="217" t="str">
        <f>IF(OR($B58=0,$B58=""),"",IF(AND($E$3="3rd"),'Class 3rd'!J57,IF(AND($E$3="4th"),'Class 4th'!J57,"")))</f>
        <v/>
      </c>
      <c r="K58" s="217" t="str">
        <f>IF(OR($B58=0,$B58=""),"",IF(AND($E$3="3rd"),'Class 3rd'!K57,IF(AND($E$3="4th"),'Class 4th'!K57,"")))</f>
        <v/>
      </c>
      <c r="L58" s="99" t="str">
        <f>IF(OR($B58=0,$B58=""),"",IF(AND($E$3="3rd"),'Class 3rd'!L57,IF(AND($E$3="4th"),'Class 4th'!L57,"")))</f>
        <v/>
      </c>
      <c r="M58" s="99" t="str">
        <f>IF(OR($B58=0,$B58=""),"",IF(AND($E$3="3rd"),'Class 3rd'!M57,IF(AND($E$3="4th"),'Class 4th'!M57,"")))</f>
        <v/>
      </c>
      <c r="N58" s="99" t="str">
        <f>IF(OR($B58=0,$B58=""),"",IF(AND($E$3="3rd"),'Class 3rd'!N57,IF(AND($E$3="4th"),'Class 4th'!N57,"")))</f>
        <v/>
      </c>
      <c r="O58" s="48" t="str">
        <f t="shared" si="2"/>
        <v/>
      </c>
      <c r="P58" s="99" t="str">
        <f>IF(OR($B58=0,$B58=""),"",IF(AND($E$3="3rd"),'Class 3rd'!O57,IF(AND($E$3="4th"),'Class 4th'!O57,"")))</f>
        <v/>
      </c>
      <c r="Q58" s="99" t="str">
        <f>IF(OR($B58=0,$B58=""),"",IF(AND($E$3="3rd"),'Class 3rd'!P57,IF(AND($E$3="4th"),'Class 4th'!P57,"")))</f>
        <v/>
      </c>
      <c r="R58" s="51" t="str">
        <f t="shared" si="3"/>
        <v/>
      </c>
      <c r="S58" s="48">
        <f t="shared" si="4"/>
        <v>0</v>
      </c>
      <c r="T58" s="99" t="str">
        <f>IF(OR($B58=0,$B58=""),"",IF(AND($E$3="3rd"),'Class 3rd'!Q57,IF(AND($E$3="4th"),'Class 4th'!Q57,"")))</f>
        <v/>
      </c>
      <c r="U58" s="99" t="str">
        <f>IF(OR($B58=0,$B58=""),"",IF(AND($E$3="3rd"),'Class 3rd'!R57,IF(AND($E$3="4th"),'Class 4th'!R57,"")))</f>
        <v/>
      </c>
      <c r="V58" s="52" t="str">
        <f t="shared" si="5"/>
        <v/>
      </c>
      <c r="W58" s="48" t="str">
        <f t="shared" si="6"/>
        <v/>
      </c>
      <c r="X58" s="83">
        <f t="shared" si="7"/>
        <v>0</v>
      </c>
      <c r="Y58" s="83" t="str">
        <f t="shared" si="8"/>
        <v/>
      </c>
      <c r="Z58" s="83" t="str">
        <f t="shared" si="9"/>
        <v/>
      </c>
      <c r="AA58" s="83" t="str">
        <f t="shared" si="10"/>
        <v/>
      </c>
      <c r="AB58" s="419" t="str">
        <f t="shared" si="11"/>
        <v/>
      </c>
      <c r="AC58" s="87" t="str">
        <f t="shared" si="12"/>
        <v/>
      </c>
      <c r="AD58" s="99" t="str">
        <f>IF(OR($B58=0,$B58=""),"",IF(AND($E$3="3rd"),'Class 3rd'!S57,IF(AND($E$3="4th"),'Class 4th'!S57,"")))</f>
        <v/>
      </c>
      <c r="AE58" s="99" t="str">
        <f>IF(OR($B58=0,$B58=""),"",IF(AND($E$3="3rd"),'Class 3rd'!T57,IF(AND($E$3="4th"),'Class 4th'!T57,"")))</f>
        <v/>
      </c>
      <c r="AF58" s="99" t="str">
        <f>IF(OR($B58=0,$B58=""),"",IF(AND($E$3="3rd"),'Class 3rd'!U57,IF(AND($E$3="4th"),'Class 4th'!U57,"")))</f>
        <v/>
      </c>
      <c r="AG58" s="48" t="str">
        <f t="shared" si="13"/>
        <v/>
      </c>
      <c r="AH58" s="99" t="str">
        <f>IF(OR($B58=0,$B58=""),"",IF(AND($E$3="3rd"),'Class 3rd'!V57,IF(AND($E$3="4th"),'Class 4th'!V57,"")))</f>
        <v/>
      </c>
      <c r="AI58" s="99" t="str">
        <f>IF(OR($B58=0,$B58=""),"",IF(AND($E$3="3rd"),'Class 3rd'!W57,IF(AND($E$3="4th"),'Class 4th'!W57,"")))</f>
        <v/>
      </c>
      <c r="AJ58" s="51" t="str">
        <f t="shared" si="14"/>
        <v/>
      </c>
      <c r="AK58" s="48">
        <f t="shared" si="15"/>
        <v>0</v>
      </c>
      <c r="AL58" s="99" t="str">
        <f>IF(OR($B58=0,$B58=""),"",IF(AND($E$3="3rd"),'Class 3rd'!X57,IF(AND($E$3="4th"),'Class 4th'!X57,"")))</f>
        <v/>
      </c>
      <c r="AM58" s="99" t="str">
        <f>IF(OR($B58=0,$B58=""),"",IF(AND($E$3="3rd"),'Class 3rd'!Y57,IF(AND($E$3="4th"),'Class 4th'!Y57,"")))</f>
        <v/>
      </c>
      <c r="AN58" s="52" t="str">
        <f t="shared" si="16"/>
        <v/>
      </c>
      <c r="AO58" s="48" t="str">
        <f t="shared" si="17"/>
        <v/>
      </c>
      <c r="AP58" s="83">
        <f t="shared" si="18"/>
        <v>0</v>
      </c>
      <c r="AQ58" s="83" t="str">
        <f t="shared" si="19"/>
        <v/>
      </c>
      <c r="AR58" s="83" t="str">
        <f t="shared" si="20"/>
        <v/>
      </c>
      <c r="AS58" s="83" t="str">
        <f t="shared" si="21"/>
        <v/>
      </c>
      <c r="AT58" s="419" t="str">
        <f t="shared" si="22"/>
        <v/>
      </c>
      <c r="AU58" s="87" t="str">
        <f t="shared" si="23"/>
        <v/>
      </c>
      <c r="AV58" s="99" t="str">
        <f>IF(OR($B58=0,$B58=""),"",IF(AND($E$3="3rd"),'Class 3rd'!Z57,IF(AND($E$3="4th"),'Class 4th'!Z57,"")))</f>
        <v/>
      </c>
      <c r="AW58" s="99" t="str">
        <f>IF(OR($B58=0,$B58=""),"",IF(AND($E$3="3rd"),'Class 3rd'!AA57,IF(AND($E$3="4th"),'Class 4th'!AA57,"")))</f>
        <v/>
      </c>
      <c r="AX58" s="99" t="str">
        <f>IF(OR($B58=0,$B58=""),"",IF(AND($E$3="3rd"),'Class 3rd'!AB57,IF(AND($E$3="4th"),'Class 4th'!AB57,"")))</f>
        <v/>
      </c>
      <c r="AY58" s="48" t="str">
        <f t="shared" si="24"/>
        <v/>
      </c>
      <c r="AZ58" s="99" t="str">
        <f>IF(OR($B58=0,$B58=""),"",IF(AND($E$3="3rd"),'Class 3rd'!AC57,IF(AND($E$3="4th"),'Class 4th'!AC57,"")))</f>
        <v/>
      </c>
      <c r="BA58" s="99" t="str">
        <f>IF(OR($B58=0,$B58=""),"",IF(AND($E$3="3rd"),'Class 3rd'!AD57,IF(AND($E$3="4th"),'Class 4th'!AD57,"")))</f>
        <v/>
      </c>
      <c r="BB58" s="51" t="str">
        <f t="shared" si="25"/>
        <v/>
      </c>
      <c r="BC58" s="48">
        <f t="shared" si="26"/>
        <v>0</v>
      </c>
      <c r="BD58" s="99" t="str">
        <f>IF(OR($B58=0,$B58=""),"",IF(AND($E$3="3rd"),'Class 3rd'!AE57,IF(AND($E$3="4th"),'Class 4th'!AE57,"")))</f>
        <v/>
      </c>
      <c r="BE58" s="99" t="str">
        <f>IF(OR($B58=0,$B58=""),"",IF(AND($E$3="3rd"),'Class 3rd'!AF57,IF(AND($E$3="4th"),'Class 4th'!AF57,"")))</f>
        <v/>
      </c>
      <c r="BF58" s="52" t="str">
        <f t="shared" si="27"/>
        <v/>
      </c>
      <c r="BG58" s="48" t="str">
        <f t="shared" si="28"/>
        <v/>
      </c>
      <c r="BH58" s="83">
        <f t="shared" si="29"/>
        <v>0</v>
      </c>
      <c r="BI58" s="83" t="str">
        <f t="shared" si="30"/>
        <v/>
      </c>
      <c r="BJ58" s="83" t="str">
        <f t="shared" si="31"/>
        <v/>
      </c>
      <c r="BK58" s="83" t="str">
        <f t="shared" si="32"/>
        <v/>
      </c>
      <c r="BL58" s="419" t="str">
        <f t="shared" si="33"/>
        <v/>
      </c>
      <c r="BM58" s="87" t="str">
        <f t="shared" si="34"/>
        <v/>
      </c>
      <c r="BN58" s="99" t="str">
        <f>IF(OR($B58=0,$B58=""),"",IF(AND($E$3="3rd"),'Class 3rd'!AG57,IF(AND($E$3="4th"),'Class 4th'!AG57,"")))</f>
        <v/>
      </c>
      <c r="BO58" s="99" t="str">
        <f>IF(OR($B58=0,$B58=""),"",IF(AND($E$3="3rd"),'Class 3rd'!AH57,IF(AND($E$3="4th"),'Class 4th'!AH57,"")))</f>
        <v/>
      </c>
      <c r="BP58" s="99" t="str">
        <f>IF(OR($B58=0,$B58=""),"",IF(AND($E$3="3rd"),'Class 3rd'!AI57,IF(AND($E$3="4th"),'Class 4th'!AI57,"")))</f>
        <v/>
      </c>
      <c r="BQ58" s="48" t="str">
        <f t="shared" si="35"/>
        <v/>
      </c>
      <c r="BR58" s="99" t="str">
        <f>IF(OR($B58=0,$B58=""),"",IF(AND($E$3="3rd"),'Class 3rd'!AJ57,IF(AND($E$3="4th"),'Class 4th'!AJ57,"")))</f>
        <v/>
      </c>
      <c r="BS58" s="99" t="str">
        <f>IF(OR($B58=0,$B58=""),"",IF(AND($E$3="3rd"),'Class 3rd'!AK57,IF(AND($E$3="4th"),'Class 4th'!AK57,"")))</f>
        <v/>
      </c>
      <c r="BT58" s="51" t="str">
        <f t="shared" si="36"/>
        <v/>
      </c>
      <c r="BU58" s="48">
        <f t="shared" si="37"/>
        <v>0</v>
      </c>
      <c r="BV58" s="99" t="str">
        <f>IF(OR($B58=0,$B58=""),"",IF(AND($E$3="3rd"),'Class 3rd'!AL57,IF(AND($E$3="4th"),'Class 4th'!AL57,"")))</f>
        <v/>
      </c>
      <c r="BW58" s="99" t="str">
        <f>IF(OR($B58=0,$B58=""),"",IF(AND($E$3="3rd"),'Class 3rd'!AM57,IF(AND($E$3="4th"),'Class 4th'!AM57,"")))</f>
        <v/>
      </c>
      <c r="BX58" s="52" t="str">
        <f t="shared" si="38"/>
        <v/>
      </c>
      <c r="BY58" s="48" t="str">
        <f t="shared" si="39"/>
        <v/>
      </c>
      <c r="BZ58" s="83">
        <f t="shared" si="40"/>
        <v>0</v>
      </c>
      <c r="CA58" s="83" t="str">
        <f t="shared" si="41"/>
        <v/>
      </c>
      <c r="CB58" s="83" t="str">
        <f t="shared" si="42"/>
        <v/>
      </c>
      <c r="CC58" s="83" t="str">
        <f t="shared" si="43"/>
        <v/>
      </c>
      <c r="CD58" s="419" t="str">
        <f t="shared" si="44"/>
        <v/>
      </c>
      <c r="CE58" s="87" t="str">
        <f t="shared" si="45"/>
        <v/>
      </c>
      <c r="CF58" s="99" t="str">
        <f>IF(OR($B58=0,$B58=""),"",IF(AND($E$3="3rd"),'Class 3rd'!AN57,IF(AND($E$3="4th"),'Class 4th'!AN57,"")))</f>
        <v/>
      </c>
      <c r="CG58" s="99" t="str">
        <f>IF(OR($B58=0,$B58=""),"",IF(AND($E$3="3rd"),'Class 3rd'!AO57,IF(AND($E$3="4th"),'Class 4th'!AO57,"")))</f>
        <v/>
      </c>
      <c r="CH58" s="99" t="str">
        <f>IF(OR($B58=0,$B58=""),"",IF(AND($E$3="3rd"),'Class 3rd'!AP57,IF(AND($E$3="4th"),'Class 4th'!AP57,"")))</f>
        <v/>
      </c>
      <c r="CI58" s="48" t="str">
        <f t="shared" si="46"/>
        <v/>
      </c>
      <c r="CJ58" s="99" t="str">
        <f>IF(OR($B58=0,$B58=""),"",IF(AND($E$3="3rd"),'Class 3rd'!AQ57,IF(AND($E$3="4th"),'Class 4th'!AQ57,"")))</f>
        <v/>
      </c>
      <c r="CK58" s="99" t="str">
        <f>IF(OR($B58=0,$B58=""),"",IF(AND($E$3="3rd"),'Class 3rd'!AR57,IF(AND($E$3="4th"),'Class 4th'!AR57,"")))</f>
        <v/>
      </c>
      <c r="CL58" s="51" t="str">
        <f t="shared" si="47"/>
        <v/>
      </c>
      <c r="CM58" s="48">
        <f t="shared" si="48"/>
        <v>0</v>
      </c>
      <c r="CN58" s="99" t="str">
        <f>IF(OR($B58=0,$B58=""),"",IF(AND($E$3="3rd"),'Class 3rd'!AS57,IF(AND($E$3="4th"),'Class 4th'!AS57,"")))</f>
        <v/>
      </c>
      <c r="CO58" s="99" t="str">
        <f>IF(OR($B58=0,$B58=""),"",IF(AND($E$3="3rd"),'Class 3rd'!AT57,IF(AND($E$3="4th"),'Class 4th'!AT57,"")))</f>
        <v/>
      </c>
      <c r="CP58" s="52" t="str">
        <f t="shared" si="49"/>
        <v/>
      </c>
      <c r="CQ58" s="48" t="str">
        <f t="shared" si="50"/>
        <v/>
      </c>
      <c r="CR58" s="83">
        <f t="shared" si="51"/>
        <v>0</v>
      </c>
      <c r="CS58" s="83" t="str">
        <f t="shared" si="52"/>
        <v/>
      </c>
      <c r="CT58" s="392" t="str">
        <f t="shared" si="53"/>
        <v/>
      </c>
      <c r="CU58" s="86" t="str">
        <f t="shared" si="54"/>
        <v/>
      </c>
      <c r="CV58" s="99" t="str">
        <f>IF(OR($B58=0,$B58=""),"",IF(AND($E$3="3rd"),'Class 3rd'!AU57,IF(AND($E$3="4th"),'Class 4th'!AU57,"")))</f>
        <v/>
      </c>
      <c r="CW58" s="99" t="str">
        <f>IF(OR($B58=0,$B58=""),"",IF(AND($E$3="3rd"),'Class 3rd'!AV57,IF(AND($E$3="4th"),'Class 4th'!AV57,"")))</f>
        <v/>
      </c>
      <c r="CX58" s="99" t="str">
        <f>IF(OR($B58=0,$B58=""),"",IF(AND($E$3="3rd"),'Class 3rd'!AW57,IF(AND($E$3="4th"),'Class 4th'!AW57,"")))</f>
        <v/>
      </c>
      <c r="CY58" s="48" t="str">
        <f t="shared" si="55"/>
        <v/>
      </c>
      <c r="CZ58" s="99" t="str">
        <f>IF(OR($B58=0,$B58=""),"",IF(AND($E$3="3rd"),'Class 3rd'!AX57,IF(AND($E$3="4th"),'Class 4th'!AX57,"")))</f>
        <v/>
      </c>
      <c r="DA58" s="99" t="str">
        <f>IF(OR($B58=0,$B58=""),"",IF(AND($E$3="3rd"),'Class 3rd'!AY57,IF(AND($E$3="4th"),'Class 4th'!AY57,"")))</f>
        <v/>
      </c>
      <c r="DB58" s="51" t="str">
        <f t="shared" si="56"/>
        <v/>
      </c>
      <c r="DC58" s="48">
        <f t="shared" si="57"/>
        <v>0</v>
      </c>
      <c r="DD58" s="99" t="str">
        <f>IF(OR($B58=0,$B58=""),"",IF(AND($E$3="3rd"),'Class 3rd'!AZ57,IF(AND($E$3="4th"),'Class 4th'!AZ57,"")))</f>
        <v/>
      </c>
      <c r="DE58" s="99" t="str">
        <f>IF(OR($B58=0,$B58=""),"",IF(AND($E$3="3rd"),'Class 3rd'!BA57,IF(AND($E$3="4th"),'Class 4th'!BA57,"")))</f>
        <v/>
      </c>
      <c r="DF58" s="52" t="str">
        <f t="shared" si="58"/>
        <v/>
      </c>
      <c r="DG58" s="48" t="str">
        <f t="shared" si="59"/>
        <v/>
      </c>
      <c r="DH58" s="83">
        <f t="shared" si="60"/>
        <v>0</v>
      </c>
      <c r="DI58" s="83" t="str">
        <f t="shared" si="61"/>
        <v/>
      </c>
      <c r="DJ58" s="392" t="str">
        <f t="shared" si="62"/>
        <v/>
      </c>
      <c r="DK58" s="86" t="str">
        <f t="shared" si="63"/>
        <v/>
      </c>
      <c r="DL58" s="454" t="str">
        <f>IF(OR($B58=0,$B58=""),"",IF(AND($E$3="3rd"),'Class 3rd'!BB57,IF(AND($E$3="4th"),'Class 4th'!BB57,"")))</f>
        <v/>
      </c>
      <c r="DM58" s="454" t="str">
        <f>IF(OR($B58=0,$B58=""),"",IF(AND($E$3="3rd"),'Class 3rd'!BC57,IF(AND($E$3="4th"),'Class 4th'!BC57,"")))</f>
        <v/>
      </c>
      <c r="DN58" s="454" t="str">
        <f>IF(OR($B58=0,$B58=""),"",IF(AND($E$3="3rd"),'Class 3rd'!BD57,IF(AND($E$3="4th"),'Class 4th'!BD57,"")))</f>
        <v/>
      </c>
      <c r="DO58" s="454" t="str">
        <f>IF(OR($B58=0,$B58=""),"",IF(AND($E$3="3rd"),'Class 3rd'!BE57,IF(AND($E$3="4th"),'Class 4th'!BE57,"")))</f>
        <v/>
      </c>
      <c r="DP58" s="454" t="str">
        <f>IF(OR($B58=0,$B58=""),"",IF(AND($E$3="3rd"),'Class 3rd'!BF57,IF(AND($E$3="4th"),'Class 4th'!BF57,"")))</f>
        <v/>
      </c>
      <c r="DQ58" s="455" t="str">
        <f t="shared" si="64"/>
        <v/>
      </c>
      <c r="DR58" s="100">
        <f t="shared" si="65"/>
        <v>0</v>
      </c>
      <c r="DS58" s="100" t="str">
        <f t="shared" si="66"/>
        <v/>
      </c>
      <c r="DT58" s="100" t="str">
        <f t="shared" si="67"/>
        <v/>
      </c>
      <c r="DU58" s="86" t="str">
        <f t="shared" si="68"/>
        <v/>
      </c>
      <c r="DV58" s="454" t="str">
        <f>IF(OR($B58=0,$B58=""),"",IF(AND($E$3="3rd"),'Class 3rd'!BG57,IF(AND($E$3="4th"),'Class 4th'!BG57,"")))</f>
        <v/>
      </c>
      <c r="DW58" s="454" t="str">
        <f>IF(OR($B58=0,$B58=""),"",IF(AND($E$3="3rd"),'Class 3rd'!BH57,IF(AND($E$3="4th"),'Class 4th'!BH57,"")))</f>
        <v/>
      </c>
      <c r="DX58" s="454" t="str">
        <f>IF(OR($B58=0,$B58=""),"",IF(AND($E$3="3rd"),'Class 3rd'!BI57,IF(AND($E$3="4th"),'Class 4th'!BI57,"")))</f>
        <v/>
      </c>
      <c r="DY58" s="454" t="str">
        <f>IF(OR($B58=0,$B58=""),"",IF(AND($E$3="3rd"),'Class 3rd'!BJ57,IF(AND($E$3="4th"),'Class 4th'!BJ57,"")))</f>
        <v/>
      </c>
      <c r="DZ58" s="454" t="str">
        <f>IF(OR($B58=0,$B58=""),"",IF(AND($E$3="3rd"),'Class 3rd'!BK57,IF(AND($E$3="4th"),'Class 4th'!BK57,"")))</f>
        <v/>
      </c>
      <c r="EA58" s="455" t="str">
        <f t="shared" si="69"/>
        <v/>
      </c>
      <c r="EB58" s="100">
        <f t="shared" si="70"/>
        <v>0</v>
      </c>
      <c r="EC58" s="100" t="str">
        <f t="shared" si="71"/>
        <v/>
      </c>
      <c r="ED58" s="100" t="str">
        <f t="shared" si="72"/>
        <v/>
      </c>
      <c r="EE58" s="86" t="str">
        <f t="shared" si="73"/>
        <v/>
      </c>
      <c r="EF58" s="454" t="str">
        <f>IF(OR($B58=0,$B58=""),"",IF(AND($E$3="3rd"),'Class 3rd'!BL57,IF(AND($E$3="4th"),'Class 4th'!BL57,"")))</f>
        <v/>
      </c>
      <c r="EG58" s="454" t="str">
        <f>IF(OR($B58=0,$B58=""),"",IF(AND($E$3="3rd"),'Class 3rd'!BM57,IF(AND($E$3="4th"),'Class 4th'!BM57,"")))</f>
        <v/>
      </c>
      <c r="EH58" s="454" t="str">
        <f>IF(OR($B58=0,$B58=""),"",IF(AND($E$3="3rd"),'Class 3rd'!BN57,IF(AND($E$3="4th"),'Class 4th'!BN57,"")))</f>
        <v/>
      </c>
      <c r="EI58" s="454" t="str">
        <f>IF(OR($B58=0,$B58=""),"",IF(AND($E$3="3rd"),'Class 3rd'!BO57,IF(AND($E$3="4th"),'Class 4th'!BO57,"")))</f>
        <v/>
      </c>
      <c r="EJ58" s="454" t="str">
        <f>IF(OR($B58=0,$B58=""),"",IF(AND($E$3="3rd"),'Class 3rd'!BP57,IF(AND($E$3="4th"),'Class 4th'!BP57,"")))</f>
        <v/>
      </c>
      <c r="EK58" s="455" t="str">
        <f t="shared" si="74"/>
        <v/>
      </c>
      <c r="EL58" s="100">
        <f t="shared" si="75"/>
        <v>0</v>
      </c>
      <c r="EM58" s="100" t="str">
        <f t="shared" si="76"/>
        <v/>
      </c>
      <c r="EN58" s="100" t="str">
        <f t="shared" si="77"/>
        <v/>
      </c>
      <c r="EO58" s="86" t="str">
        <f t="shared" si="78"/>
        <v/>
      </c>
      <c r="EP58" s="60" t="str">
        <f t="shared" si="79"/>
        <v/>
      </c>
      <c r="EQ58" s="324" t="str">
        <f t="shared" si="80"/>
        <v/>
      </c>
      <c r="ER58" s="63" t="str">
        <f t="shared" si="81"/>
        <v/>
      </c>
      <c r="ES58" s="64" t="str">
        <f t="shared" si="83"/>
        <v/>
      </c>
      <c r="ET58" s="326" t="str">
        <f>IFERROR(IF(B58="NSO","NSO",IF(OR(D58="",G58="",F58="",B58="",EP58=0),"",IF('Master sheet'!$D$14="Hindi","कक्षोंन्नति","Promoted"))),"")</f>
        <v/>
      </c>
      <c r="EU58" s="39" t="str">
        <f>IF(OR($B58=0,$B58=""),"",IF(AND($E$3="3rd"),'Class 3rd'!BQ57,IF(AND($E$3="4th"),'Class 4th'!BQ57,"")))</f>
        <v/>
      </c>
      <c r="EV58" s="39" t="str">
        <f>IF(OR($B58=0,$B58=""),"",IF(AND($E$3="3rd"),'Class 3rd'!BR57,IF(AND($E$3="4th"),'Class 4th'!BR57,"")))</f>
        <v/>
      </c>
      <c r="EW58" s="203" t="str">
        <f t="shared" si="84"/>
        <v/>
      </c>
      <c r="EX58" s="40"/>
      <c r="FE58" s="41">
        <f>IF(AND($E$3="3rd"),'Class 3rd'!I57,IF(AND($E$3="4th"),'Class 4th'!I57,""))</f>
        <v>0</v>
      </c>
    </row>
    <row r="59" spans="1:161" ht="18.95" customHeight="1">
      <c r="A59" s="53">
        <v>52</v>
      </c>
      <c r="B59" s="244" t="str">
        <f>IF(OR(FE59=0,FE59=""),"",IF(AND($E$3="3rd"),'Class 3rd'!I58,IF(AND($E$3="4th"),'Class 4th'!I58,"")))</f>
        <v/>
      </c>
      <c r="C59" s="54" t="str">
        <f>IF(OR($B59=0,$B59=""),"",IF(AND($E$3="3rd"),'Class 3rd'!B58,IF(AND($E$3="4th"),'Class 4th'!B58,"")))</f>
        <v/>
      </c>
      <c r="D59" s="54" t="str">
        <f>IF(OR($B59=0,$B59=""),"",IF(AND($E$3="3rd"),'Class 3rd'!C58,IF(AND($E$3="4th"),'Class 4th'!C58,"")))</f>
        <v/>
      </c>
      <c r="E59" s="330" t="str">
        <f>IF(OR($B59=0,$B59=""),"",IF(AND($E$3="3rd"),'Class 3rd'!E58,IF(AND($E$3="4th"),'Class 4th'!E58,"")))</f>
        <v/>
      </c>
      <c r="F59" s="243" t="str">
        <f>IF(OR($B59=0,$B59=""),"",IF(AND($E$3="3rd"),'Class 3rd'!D58,IF(AND($E$3="4th"),'Class 4th'!D58,"")))</f>
        <v/>
      </c>
      <c r="G59" s="335" t="str">
        <f>IF(OR($B59=0,$B59=""),"",IF(AND($E$3="3rd"),'Class 3rd'!F58,IF(AND($E$3="4th"),'Class 4th'!F58,"")))</f>
        <v/>
      </c>
      <c r="H59" s="335" t="str">
        <f>IF(OR($B59=0,$B59=""),"",IF(AND($E$3="3rd"),'Class 3rd'!G58,IF(AND($E$3="4th"),'Class 4th'!G58,"")))</f>
        <v/>
      </c>
      <c r="I59" s="335" t="str">
        <f>IF(OR($B59=0,$B59=""),"",IF(AND($E$3="3rd"),'Class 3rd'!H58,IF(AND($E$3="4th"),'Class 4th'!H58,"")))</f>
        <v/>
      </c>
      <c r="J59" s="217" t="str">
        <f>IF(OR($B59=0,$B59=""),"",IF(AND($E$3="3rd"),'Class 3rd'!J58,IF(AND($E$3="4th"),'Class 4th'!J58,"")))</f>
        <v/>
      </c>
      <c r="K59" s="217" t="str">
        <f>IF(OR($B59=0,$B59=""),"",IF(AND($E$3="3rd"),'Class 3rd'!K58,IF(AND($E$3="4th"),'Class 4th'!K58,"")))</f>
        <v/>
      </c>
      <c r="L59" s="99" t="str">
        <f>IF(OR($B59=0,$B59=""),"",IF(AND($E$3="3rd"),'Class 3rd'!L58,IF(AND($E$3="4th"),'Class 4th'!L58,"")))</f>
        <v/>
      </c>
      <c r="M59" s="99" t="str">
        <f>IF(OR($B59=0,$B59=""),"",IF(AND($E$3="3rd"),'Class 3rd'!M58,IF(AND($E$3="4th"),'Class 4th'!M58,"")))</f>
        <v/>
      </c>
      <c r="N59" s="99" t="str">
        <f>IF(OR($B59=0,$B59=""),"",IF(AND($E$3="3rd"),'Class 3rd'!N58,IF(AND($E$3="4th"),'Class 4th'!N58,"")))</f>
        <v/>
      </c>
      <c r="O59" s="48" t="str">
        <f t="shared" si="2"/>
        <v/>
      </c>
      <c r="P59" s="99" t="str">
        <f>IF(OR($B59=0,$B59=""),"",IF(AND($E$3="3rd"),'Class 3rd'!O58,IF(AND($E$3="4th"),'Class 4th'!O58,"")))</f>
        <v/>
      </c>
      <c r="Q59" s="99" t="str">
        <f>IF(OR($B59=0,$B59=""),"",IF(AND($E$3="3rd"),'Class 3rd'!P58,IF(AND($E$3="4th"),'Class 4th'!P58,"")))</f>
        <v/>
      </c>
      <c r="R59" s="51" t="str">
        <f t="shared" si="3"/>
        <v/>
      </c>
      <c r="S59" s="48">
        <f t="shared" si="4"/>
        <v>0</v>
      </c>
      <c r="T59" s="99" t="str">
        <f>IF(OR($B59=0,$B59=""),"",IF(AND($E$3="3rd"),'Class 3rd'!Q58,IF(AND($E$3="4th"),'Class 4th'!Q58,"")))</f>
        <v/>
      </c>
      <c r="U59" s="99" t="str">
        <f>IF(OR($B59=0,$B59=""),"",IF(AND($E$3="3rd"),'Class 3rd'!R58,IF(AND($E$3="4th"),'Class 4th'!R58,"")))</f>
        <v/>
      </c>
      <c r="V59" s="52" t="str">
        <f t="shared" si="5"/>
        <v/>
      </c>
      <c r="W59" s="48" t="str">
        <f t="shared" si="6"/>
        <v/>
      </c>
      <c r="X59" s="83">
        <f t="shared" si="7"/>
        <v>0</v>
      </c>
      <c r="Y59" s="83" t="str">
        <f t="shared" si="8"/>
        <v/>
      </c>
      <c r="Z59" s="83" t="str">
        <f t="shared" si="9"/>
        <v/>
      </c>
      <c r="AA59" s="83" t="str">
        <f t="shared" si="10"/>
        <v/>
      </c>
      <c r="AB59" s="419" t="str">
        <f t="shared" si="11"/>
        <v/>
      </c>
      <c r="AC59" s="87" t="str">
        <f t="shared" si="12"/>
        <v/>
      </c>
      <c r="AD59" s="99" t="str">
        <f>IF(OR($B59=0,$B59=""),"",IF(AND($E$3="3rd"),'Class 3rd'!S58,IF(AND($E$3="4th"),'Class 4th'!S58,"")))</f>
        <v/>
      </c>
      <c r="AE59" s="99" t="str">
        <f>IF(OR($B59=0,$B59=""),"",IF(AND($E$3="3rd"),'Class 3rd'!T58,IF(AND($E$3="4th"),'Class 4th'!T58,"")))</f>
        <v/>
      </c>
      <c r="AF59" s="99" t="str">
        <f>IF(OR($B59=0,$B59=""),"",IF(AND($E$3="3rd"),'Class 3rd'!U58,IF(AND($E$3="4th"),'Class 4th'!U58,"")))</f>
        <v/>
      </c>
      <c r="AG59" s="48" t="str">
        <f t="shared" si="13"/>
        <v/>
      </c>
      <c r="AH59" s="99" t="str">
        <f>IF(OR($B59=0,$B59=""),"",IF(AND($E$3="3rd"),'Class 3rd'!V58,IF(AND($E$3="4th"),'Class 4th'!V58,"")))</f>
        <v/>
      </c>
      <c r="AI59" s="99" t="str">
        <f>IF(OR($B59=0,$B59=""),"",IF(AND($E$3="3rd"),'Class 3rd'!W58,IF(AND($E$3="4th"),'Class 4th'!W58,"")))</f>
        <v/>
      </c>
      <c r="AJ59" s="51" t="str">
        <f t="shared" si="14"/>
        <v/>
      </c>
      <c r="AK59" s="48">
        <f t="shared" si="15"/>
        <v>0</v>
      </c>
      <c r="AL59" s="99" t="str">
        <f>IF(OR($B59=0,$B59=""),"",IF(AND($E$3="3rd"),'Class 3rd'!X58,IF(AND($E$3="4th"),'Class 4th'!X58,"")))</f>
        <v/>
      </c>
      <c r="AM59" s="99" t="str">
        <f>IF(OR($B59=0,$B59=""),"",IF(AND($E$3="3rd"),'Class 3rd'!Y58,IF(AND($E$3="4th"),'Class 4th'!Y58,"")))</f>
        <v/>
      </c>
      <c r="AN59" s="52" t="str">
        <f t="shared" si="16"/>
        <v/>
      </c>
      <c r="AO59" s="48" t="str">
        <f t="shared" si="17"/>
        <v/>
      </c>
      <c r="AP59" s="83">
        <f t="shared" si="18"/>
        <v>0</v>
      </c>
      <c r="AQ59" s="83" t="str">
        <f t="shared" si="19"/>
        <v/>
      </c>
      <c r="AR59" s="83" t="str">
        <f t="shared" si="20"/>
        <v/>
      </c>
      <c r="AS59" s="83" t="str">
        <f t="shared" si="21"/>
        <v/>
      </c>
      <c r="AT59" s="419" t="str">
        <f t="shared" si="22"/>
        <v/>
      </c>
      <c r="AU59" s="87" t="str">
        <f t="shared" si="23"/>
        <v/>
      </c>
      <c r="AV59" s="99" t="str">
        <f>IF(OR($B59=0,$B59=""),"",IF(AND($E$3="3rd"),'Class 3rd'!Z58,IF(AND($E$3="4th"),'Class 4th'!Z58,"")))</f>
        <v/>
      </c>
      <c r="AW59" s="99" t="str">
        <f>IF(OR($B59=0,$B59=""),"",IF(AND($E$3="3rd"),'Class 3rd'!AA58,IF(AND($E$3="4th"),'Class 4th'!AA58,"")))</f>
        <v/>
      </c>
      <c r="AX59" s="99" t="str">
        <f>IF(OR($B59=0,$B59=""),"",IF(AND($E$3="3rd"),'Class 3rd'!AB58,IF(AND($E$3="4th"),'Class 4th'!AB58,"")))</f>
        <v/>
      </c>
      <c r="AY59" s="48" t="str">
        <f t="shared" si="24"/>
        <v/>
      </c>
      <c r="AZ59" s="99" t="str">
        <f>IF(OR($B59=0,$B59=""),"",IF(AND($E$3="3rd"),'Class 3rd'!AC58,IF(AND($E$3="4th"),'Class 4th'!AC58,"")))</f>
        <v/>
      </c>
      <c r="BA59" s="99" t="str">
        <f>IF(OR($B59=0,$B59=""),"",IF(AND($E$3="3rd"),'Class 3rd'!AD58,IF(AND($E$3="4th"),'Class 4th'!AD58,"")))</f>
        <v/>
      </c>
      <c r="BB59" s="51" t="str">
        <f t="shared" si="25"/>
        <v/>
      </c>
      <c r="BC59" s="48">
        <f t="shared" si="26"/>
        <v>0</v>
      </c>
      <c r="BD59" s="99" t="str">
        <f>IF(OR($B59=0,$B59=""),"",IF(AND($E$3="3rd"),'Class 3rd'!AE58,IF(AND($E$3="4th"),'Class 4th'!AE58,"")))</f>
        <v/>
      </c>
      <c r="BE59" s="99" t="str">
        <f>IF(OR($B59=0,$B59=""),"",IF(AND($E$3="3rd"),'Class 3rd'!AF58,IF(AND($E$3="4th"),'Class 4th'!AF58,"")))</f>
        <v/>
      </c>
      <c r="BF59" s="52" t="str">
        <f t="shared" si="27"/>
        <v/>
      </c>
      <c r="BG59" s="48" t="str">
        <f t="shared" si="28"/>
        <v/>
      </c>
      <c r="BH59" s="83">
        <f t="shared" si="29"/>
        <v>0</v>
      </c>
      <c r="BI59" s="83" t="str">
        <f t="shared" si="30"/>
        <v/>
      </c>
      <c r="BJ59" s="83" t="str">
        <f t="shared" si="31"/>
        <v/>
      </c>
      <c r="BK59" s="83" t="str">
        <f t="shared" si="32"/>
        <v/>
      </c>
      <c r="BL59" s="419" t="str">
        <f t="shared" si="33"/>
        <v/>
      </c>
      <c r="BM59" s="87" t="str">
        <f t="shared" si="34"/>
        <v/>
      </c>
      <c r="BN59" s="99" t="str">
        <f>IF(OR($B59=0,$B59=""),"",IF(AND($E$3="3rd"),'Class 3rd'!AG58,IF(AND($E$3="4th"),'Class 4th'!AG58,"")))</f>
        <v/>
      </c>
      <c r="BO59" s="99" t="str">
        <f>IF(OR($B59=0,$B59=""),"",IF(AND($E$3="3rd"),'Class 3rd'!AH58,IF(AND($E$3="4th"),'Class 4th'!AH58,"")))</f>
        <v/>
      </c>
      <c r="BP59" s="99" t="str">
        <f>IF(OR($B59=0,$B59=""),"",IF(AND($E$3="3rd"),'Class 3rd'!AI58,IF(AND($E$3="4th"),'Class 4th'!AI58,"")))</f>
        <v/>
      </c>
      <c r="BQ59" s="48" t="str">
        <f t="shared" si="35"/>
        <v/>
      </c>
      <c r="BR59" s="99" t="str">
        <f>IF(OR($B59=0,$B59=""),"",IF(AND($E$3="3rd"),'Class 3rd'!AJ58,IF(AND($E$3="4th"),'Class 4th'!AJ58,"")))</f>
        <v/>
      </c>
      <c r="BS59" s="99" t="str">
        <f>IF(OR($B59=0,$B59=""),"",IF(AND($E$3="3rd"),'Class 3rd'!AK58,IF(AND($E$3="4th"),'Class 4th'!AK58,"")))</f>
        <v/>
      </c>
      <c r="BT59" s="51" t="str">
        <f t="shared" si="36"/>
        <v/>
      </c>
      <c r="BU59" s="48">
        <f t="shared" si="37"/>
        <v>0</v>
      </c>
      <c r="BV59" s="99" t="str">
        <f>IF(OR($B59=0,$B59=""),"",IF(AND($E$3="3rd"),'Class 3rd'!AL58,IF(AND($E$3="4th"),'Class 4th'!AL58,"")))</f>
        <v/>
      </c>
      <c r="BW59" s="99" t="str">
        <f>IF(OR($B59=0,$B59=""),"",IF(AND($E$3="3rd"),'Class 3rd'!AM58,IF(AND($E$3="4th"),'Class 4th'!AM58,"")))</f>
        <v/>
      </c>
      <c r="BX59" s="52" t="str">
        <f t="shared" si="38"/>
        <v/>
      </c>
      <c r="BY59" s="48" t="str">
        <f t="shared" si="39"/>
        <v/>
      </c>
      <c r="BZ59" s="83">
        <f t="shared" si="40"/>
        <v>0</v>
      </c>
      <c r="CA59" s="83" t="str">
        <f t="shared" si="41"/>
        <v/>
      </c>
      <c r="CB59" s="83" t="str">
        <f t="shared" si="42"/>
        <v/>
      </c>
      <c r="CC59" s="83" t="str">
        <f t="shared" si="43"/>
        <v/>
      </c>
      <c r="CD59" s="419" t="str">
        <f t="shared" si="44"/>
        <v/>
      </c>
      <c r="CE59" s="87" t="str">
        <f t="shared" si="45"/>
        <v/>
      </c>
      <c r="CF59" s="99" t="str">
        <f>IF(OR($B59=0,$B59=""),"",IF(AND($E$3="3rd"),'Class 3rd'!AN58,IF(AND($E$3="4th"),'Class 4th'!AN58,"")))</f>
        <v/>
      </c>
      <c r="CG59" s="99" t="str">
        <f>IF(OR($B59=0,$B59=""),"",IF(AND($E$3="3rd"),'Class 3rd'!AO58,IF(AND($E$3="4th"),'Class 4th'!AO58,"")))</f>
        <v/>
      </c>
      <c r="CH59" s="99" t="str">
        <f>IF(OR($B59=0,$B59=""),"",IF(AND($E$3="3rd"),'Class 3rd'!AP58,IF(AND($E$3="4th"),'Class 4th'!AP58,"")))</f>
        <v/>
      </c>
      <c r="CI59" s="48" t="str">
        <f t="shared" si="46"/>
        <v/>
      </c>
      <c r="CJ59" s="99" t="str">
        <f>IF(OR($B59=0,$B59=""),"",IF(AND($E$3="3rd"),'Class 3rd'!AQ58,IF(AND($E$3="4th"),'Class 4th'!AQ58,"")))</f>
        <v/>
      </c>
      <c r="CK59" s="99" t="str">
        <f>IF(OR($B59=0,$B59=""),"",IF(AND($E$3="3rd"),'Class 3rd'!AR58,IF(AND($E$3="4th"),'Class 4th'!AR58,"")))</f>
        <v/>
      </c>
      <c r="CL59" s="51" t="str">
        <f t="shared" si="47"/>
        <v/>
      </c>
      <c r="CM59" s="48">
        <f t="shared" si="48"/>
        <v>0</v>
      </c>
      <c r="CN59" s="99" t="str">
        <f>IF(OR($B59=0,$B59=""),"",IF(AND($E$3="3rd"),'Class 3rd'!AS58,IF(AND($E$3="4th"),'Class 4th'!AS58,"")))</f>
        <v/>
      </c>
      <c r="CO59" s="99" t="str">
        <f>IF(OR($B59=0,$B59=""),"",IF(AND($E$3="3rd"),'Class 3rd'!AT58,IF(AND($E$3="4th"),'Class 4th'!AT58,"")))</f>
        <v/>
      </c>
      <c r="CP59" s="52" t="str">
        <f t="shared" si="49"/>
        <v/>
      </c>
      <c r="CQ59" s="48" t="str">
        <f t="shared" si="50"/>
        <v/>
      </c>
      <c r="CR59" s="83">
        <f t="shared" si="51"/>
        <v>0</v>
      </c>
      <c r="CS59" s="83" t="str">
        <f t="shared" si="52"/>
        <v/>
      </c>
      <c r="CT59" s="392" t="str">
        <f t="shared" si="53"/>
        <v/>
      </c>
      <c r="CU59" s="86" t="str">
        <f t="shared" si="54"/>
        <v/>
      </c>
      <c r="CV59" s="99" t="str">
        <f>IF(OR($B59=0,$B59=""),"",IF(AND($E$3="3rd"),'Class 3rd'!AU58,IF(AND($E$3="4th"),'Class 4th'!AU58,"")))</f>
        <v/>
      </c>
      <c r="CW59" s="99" t="str">
        <f>IF(OR($B59=0,$B59=""),"",IF(AND($E$3="3rd"),'Class 3rd'!AV58,IF(AND($E$3="4th"),'Class 4th'!AV58,"")))</f>
        <v/>
      </c>
      <c r="CX59" s="99" t="str">
        <f>IF(OR($B59=0,$B59=""),"",IF(AND($E$3="3rd"),'Class 3rd'!AW58,IF(AND($E$3="4th"),'Class 4th'!AW58,"")))</f>
        <v/>
      </c>
      <c r="CY59" s="48" t="str">
        <f t="shared" si="55"/>
        <v/>
      </c>
      <c r="CZ59" s="99" t="str">
        <f>IF(OR($B59=0,$B59=""),"",IF(AND($E$3="3rd"),'Class 3rd'!AX58,IF(AND($E$3="4th"),'Class 4th'!AX58,"")))</f>
        <v/>
      </c>
      <c r="DA59" s="99" t="str">
        <f>IF(OR($B59=0,$B59=""),"",IF(AND($E$3="3rd"),'Class 3rd'!AY58,IF(AND($E$3="4th"),'Class 4th'!AY58,"")))</f>
        <v/>
      </c>
      <c r="DB59" s="51" t="str">
        <f t="shared" si="56"/>
        <v/>
      </c>
      <c r="DC59" s="48">
        <f t="shared" si="57"/>
        <v>0</v>
      </c>
      <c r="DD59" s="99" t="str">
        <f>IF(OR($B59=0,$B59=""),"",IF(AND($E$3="3rd"),'Class 3rd'!AZ58,IF(AND($E$3="4th"),'Class 4th'!AZ58,"")))</f>
        <v/>
      </c>
      <c r="DE59" s="99" t="str">
        <f>IF(OR($B59=0,$B59=""),"",IF(AND($E$3="3rd"),'Class 3rd'!BA58,IF(AND($E$3="4th"),'Class 4th'!BA58,"")))</f>
        <v/>
      </c>
      <c r="DF59" s="52" t="str">
        <f t="shared" si="58"/>
        <v/>
      </c>
      <c r="DG59" s="48" t="str">
        <f t="shared" si="59"/>
        <v/>
      </c>
      <c r="DH59" s="83">
        <f t="shared" si="60"/>
        <v>0</v>
      </c>
      <c r="DI59" s="83" t="str">
        <f t="shared" si="61"/>
        <v/>
      </c>
      <c r="DJ59" s="392" t="str">
        <f t="shared" si="62"/>
        <v/>
      </c>
      <c r="DK59" s="86" t="str">
        <f t="shared" si="63"/>
        <v/>
      </c>
      <c r="DL59" s="454" t="str">
        <f>IF(OR($B59=0,$B59=""),"",IF(AND($E$3="3rd"),'Class 3rd'!BB58,IF(AND($E$3="4th"),'Class 4th'!BB58,"")))</f>
        <v/>
      </c>
      <c r="DM59" s="454" t="str">
        <f>IF(OR($B59=0,$B59=""),"",IF(AND($E$3="3rd"),'Class 3rd'!BC58,IF(AND($E$3="4th"),'Class 4th'!BC58,"")))</f>
        <v/>
      </c>
      <c r="DN59" s="454" t="str">
        <f>IF(OR($B59=0,$B59=""),"",IF(AND($E$3="3rd"),'Class 3rd'!BD58,IF(AND($E$3="4th"),'Class 4th'!BD58,"")))</f>
        <v/>
      </c>
      <c r="DO59" s="454" t="str">
        <f>IF(OR($B59=0,$B59=""),"",IF(AND($E$3="3rd"),'Class 3rd'!BE58,IF(AND($E$3="4th"),'Class 4th'!BE58,"")))</f>
        <v/>
      </c>
      <c r="DP59" s="454" t="str">
        <f>IF(OR($B59=0,$B59=""),"",IF(AND($E$3="3rd"),'Class 3rd'!BF58,IF(AND($E$3="4th"),'Class 4th'!BF58,"")))</f>
        <v/>
      </c>
      <c r="DQ59" s="455" t="str">
        <f t="shared" si="64"/>
        <v/>
      </c>
      <c r="DR59" s="100">
        <f t="shared" si="65"/>
        <v>0</v>
      </c>
      <c r="DS59" s="100" t="str">
        <f t="shared" si="66"/>
        <v/>
      </c>
      <c r="DT59" s="100" t="str">
        <f t="shared" si="67"/>
        <v/>
      </c>
      <c r="DU59" s="86" t="str">
        <f t="shared" si="68"/>
        <v/>
      </c>
      <c r="DV59" s="454" t="str">
        <f>IF(OR($B59=0,$B59=""),"",IF(AND($E$3="3rd"),'Class 3rd'!BG58,IF(AND($E$3="4th"),'Class 4th'!BG58,"")))</f>
        <v/>
      </c>
      <c r="DW59" s="454" t="str">
        <f>IF(OR($B59=0,$B59=""),"",IF(AND($E$3="3rd"),'Class 3rd'!BH58,IF(AND($E$3="4th"),'Class 4th'!BH58,"")))</f>
        <v/>
      </c>
      <c r="DX59" s="454" t="str">
        <f>IF(OR($B59=0,$B59=""),"",IF(AND($E$3="3rd"),'Class 3rd'!BI58,IF(AND($E$3="4th"),'Class 4th'!BI58,"")))</f>
        <v/>
      </c>
      <c r="DY59" s="454" t="str">
        <f>IF(OR($B59=0,$B59=""),"",IF(AND($E$3="3rd"),'Class 3rd'!BJ58,IF(AND($E$3="4th"),'Class 4th'!BJ58,"")))</f>
        <v/>
      </c>
      <c r="DZ59" s="454" t="str">
        <f>IF(OR($B59=0,$B59=""),"",IF(AND($E$3="3rd"),'Class 3rd'!BK58,IF(AND($E$3="4th"),'Class 4th'!BK58,"")))</f>
        <v/>
      </c>
      <c r="EA59" s="455" t="str">
        <f t="shared" si="69"/>
        <v/>
      </c>
      <c r="EB59" s="100">
        <f t="shared" si="70"/>
        <v>0</v>
      </c>
      <c r="EC59" s="100" t="str">
        <f t="shared" si="71"/>
        <v/>
      </c>
      <c r="ED59" s="100" t="str">
        <f t="shared" si="72"/>
        <v/>
      </c>
      <c r="EE59" s="86" t="str">
        <f t="shared" si="73"/>
        <v/>
      </c>
      <c r="EF59" s="454" t="str">
        <f>IF(OR($B59=0,$B59=""),"",IF(AND($E$3="3rd"),'Class 3rd'!BL58,IF(AND($E$3="4th"),'Class 4th'!BL58,"")))</f>
        <v/>
      </c>
      <c r="EG59" s="454" t="str">
        <f>IF(OR($B59=0,$B59=""),"",IF(AND($E$3="3rd"),'Class 3rd'!BM58,IF(AND($E$3="4th"),'Class 4th'!BM58,"")))</f>
        <v/>
      </c>
      <c r="EH59" s="454" t="str">
        <f>IF(OR($B59=0,$B59=""),"",IF(AND($E$3="3rd"),'Class 3rd'!BN58,IF(AND($E$3="4th"),'Class 4th'!BN58,"")))</f>
        <v/>
      </c>
      <c r="EI59" s="454" t="str">
        <f>IF(OR($B59=0,$B59=""),"",IF(AND($E$3="3rd"),'Class 3rd'!BO58,IF(AND($E$3="4th"),'Class 4th'!BO58,"")))</f>
        <v/>
      </c>
      <c r="EJ59" s="454" t="str">
        <f>IF(OR($B59=0,$B59=""),"",IF(AND($E$3="3rd"),'Class 3rd'!BP58,IF(AND($E$3="4th"),'Class 4th'!BP58,"")))</f>
        <v/>
      </c>
      <c r="EK59" s="455" t="str">
        <f t="shared" si="74"/>
        <v/>
      </c>
      <c r="EL59" s="100">
        <f t="shared" si="75"/>
        <v>0</v>
      </c>
      <c r="EM59" s="100" t="str">
        <f t="shared" si="76"/>
        <v/>
      </c>
      <c r="EN59" s="100" t="str">
        <f t="shared" si="77"/>
        <v/>
      </c>
      <c r="EO59" s="86" t="str">
        <f t="shared" si="78"/>
        <v/>
      </c>
      <c r="EP59" s="60" t="str">
        <f t="shared" si="79"/>
        <v/>
      </c>
      <c r="EQ59" s="324" t="str">
        <f t="shared" si="80"/>
        <v/>
      </c>
      <c r="ER59" s="63" t="str">
        <f t="shared" si="81"/>
        <v/>
      </c>
      <c r="ES59" s="64" t="str">
        <f t="shared" si="83"/>
        <v/>
      </c>
      <c r="ET59" s="326" t="str">
        <f>IFERROR(IF(B59="NSO","NSO",IF(OR(D59="",G59="",F59="",B59="",EP59=0),"",IF('Master sheet'!$D$14="Hindi","कक्षोंन्नति","Promoted"))),"")</f>
        <v/>
      </c>
      <c r="EU59" s="39" t="str">
        <f>IF(OR($B59=0,$B59=""),"",IF(AND($E$3="3rd"),'Class 3rd'!BQ58,IF(AND($E$3="4th"),'Class 4th'!BQ58,"")))</f>
        <v/>
      </c>
      <c r="EV59" s="39" t="str">
        <f>IF(OR($B59=0,$B59=""),"",IF(AND($E$3="3rd"),'Class 3rd'!BR58,IF(AND($E$3="4th"),'Class 4th'!BR58,"")))</f>
        <v/>
      </c>
      <c r="EW59" s="203" t="str">
        <f t="shared" si="84"/>
        <v/>
      </c>
      <c r="EX59" s="40"/>
      <c r="FE59" s="41">
        <f>IF(AND($E$3="3rd"),'Class 3rd'!I58,IF(AND($E$3="4th"),'Class 4th'!I58,""))</f>
        <v>0</v>
      </c>
    </row>
    <row r="60" spans="1:161" ht="18.95" customHeight="1">
      <c r="A60" s="53">
        <v>53</v>
      </c>
      <c r="B60" s="244" t="str">
        <f>IF(OR(FE60=0,FE60=""),"",IF(AND($E$3="3rd"),'Class 3rd'!I59,IF(AND($E$3="4th"),'Class 4th'!I59,"")))</f>
        <v/>
      </c>
      <c r="C60" s="54" t="str">
        <f>IF(OR($B60=0,$B60=""),"",IF(AND($E$3="3rd"),'Class 3rd'!B59,IF(AND($E$3="4th"),'Class 4th'!B59,"")))</f>
        <v/>
      </c>
      <c r="D60" s="54" t="str">
        <f>IF(OR($B60=0,$B60=""),"",IF(AND($E$3="3rd"),'Class 3rd'!C59,IF(AND($E$3="4th"),'Class 4th'!C59,"")))</f>
        <v/>
      </c>
      <c r="E60" s="330" t="str">
        <f>IF(OR($B60=0,$B60=""),"",IF(AND($E$3="3rd"),'Class 3rd'!E59,IF(AND($E$3="4th"),'Class 4th'!E59,"")))</f>
        <v/>
      </c>
      <c r="F60" s="243" t="str">
        <f>IF(OR($B60=0,$B60=""),"",IF(AND($E$3="3rd"),'Class 3rd'!D59,IF(AND($E$3="4th"),'Class 4th'!D59,"")))</f>
        <v/>
      </c>
      <c r="G60" s="335" t="str">
        <f>IF(OR($B60=0,$B60=""),"",IF(AND($E$3="3rd"),'Class 3rd'!F59,IF(AND($E$3="4th"),'Class 4th'!F59,"")))</f>
        <v/>
      </c>
      <c r="H60" s="335" t="str">
        <f>IF(OR($B60=0,$B60=""),"",IF(AND($E$3="3rd"),'Class 3rd'!G59,IF(AND($E$3="4th"),'Class 4th'!G59,"")))</f>
        <v/>
      </c>
      <c r="I60" s="335" t="str">
        <f>IF(OR($B60=0,$B60=""),"",IF(AND($E$3="3rd"),'Class 3rd'!H59,IF(AND($E$3="4th"),'Class 4th'!H59,"")))</f>
        <v/>
      </c>
      <c r="J60" s="217" t="str">
        <f>IF(OR($B60=0,$B60=""),"",IF(AND($E$3="3rd"),'Class 3rd'!J59,IF(AND($E$3="4th"),'Class 4th'!J59,"")))</f>
        <v/>
      </c>
      <c r="K60" s="217" t="str">
        <f>IF(OR($B60=0,$B60=""),"",IF(AND($E$3="3rd"),'Class 3rd'!K59,IF(AND($E$3="4th"),'Class 4th'!K59,"")))</f>
        <v/>
      </c>
      <c r="L60" s="99" t="str">
        <f>IF(OR($B60=0,$B60=""),"",IF(AND($E$3="3rd"),'Class 3rd'!L59,IF(AND($E$3="4th"),'Class 4th'!L59,"")))</f>
        <v/>
      </c>
      <c r="M60" s="99" t="str">
        <f>IF(OR($B60=0,$B60=""),"",IF(AND($E$3="3rd"),'Class 3rd'!M59,IF(AND($E$3="4th"),'Class 4th'!M59,"")))</f>
        <v/>
      </c>
      <c r="N60" s="99" t="str">
        <f>IF(OR($B60=0,$B60=""),"",IF(AND($E$3="3rd"),'Class 3rd'!N59,IF(AND($E$3="4th"),'Class 4th'!N59,"")))</f>
        <v/>
      </c>
      <c r="O60" s="48" t="str">
        <f t="shared" si="2"/>
        <v/>
      </c>
      <c r="P60" s="99" t="str">
        <f>IF(OR($B60=0,$B60=""),"",IF(AND($E$3="3rd"),'Class 3rd'!O59,IF(AND($E$3="4th"),'Class 4th'!O59,"")))</f>
        <v/>
      </c>
      <c r="Q60" s="99" t="str">
        <f>IF(OR($B60=0,$B60=""),"",IF(AND($E$3="3rd"),'Class 3rd'!P59,IF(AND($E$3="4th"),'Class 4th'!P59,"")))</f>
        <v/>
      </c>
      <c r="R60" s="51" t="str">
        <f t="shared" si="3"/>
        <v/>
      </c>
      <c r="S60" s="48">
        <f t="shared" si="4"/>
        <v>0</v>
      </c>
      <c r="T60" s="99" t="str">
        <f>IF(OR($B60=0,$B60=""),"",IF(AND($E$3="3rd"),'Class 3rd'!Q59,IF(AND($E$3="4th"),'Class 4th'!Q59,"")))</f>
        <v/>
      </c>
      <c r="U60" s="99" t="str">
        <f>IF(OR($B60=0,$B60=""),"",IF(AND($E$3="3rd"),'Class 3rd'!R59,IF(AND($E$3="4th"),'Class 4th'!R59,"")))</f>
        <v/>
      </c>
      <c r="V60" s="52" t="str">
        <f t="shared" si="5"/>
        <v/>
      </c>
      <c r="W60" s="48" t="str">
        <f t="shared" si="6"/>
        <v/>
      </c>
      <c r="X60" s="83">
        <f t="shared" si="7"/>
        <v>0</v>
      </c>
      <c r="Y60" s="83" t="str">
        <f t="shared" si="8"/>
        <v/>
      </c>
      <c r="Z60" s="83" t="str">
        <f t="shared" si="9"/>
        <v/>
      </c>
      <c r="AA60" s="83" t="str">
        <f t="shared" si="10"/>
        <v/>
      </c>
      <c r="AB60" s="419" t="str">
        <f t="shared" si="11"/>
        <v/>
      </c>
      <c r="AC60" s="87" t="str">
        <f t="shared" si="12"/>
        <v/>
      </c>
      <c r="AD60" s="99" t="str">
        <f>IF(OR($B60=0,$B60=""),"",IF(AND($E$3="3rd"),'Class 3rd'!S59,IF(AND($E$3="4th"),'Class 4th'!S59,"")))</f>
        <v/>
      </c>
      <c r="AE60" s="99" t="str">
        <f>IF(OR($B60=0,$B60=""),"",IF(AND($E$3="3rd"),'Class 3rd'!T59,IF(AND($E$3="4th"),'Class 4th'!T59,"")))</f>
        <v/>
      </c>
      <c r="AF60" s="99" t="str">
        <f>IF(OR($B60=0,$B60=""),"",IF(AND($E$3="3rd"),'Class 3rd'!U59,IF(AND($E$3="4th"),'Class 4th'!U59,"")))</f>
        <v/>
      </c>
      <c r="AG60" s="48" t="str">
        <f t="shared" si="13"/>
        <v/>
      </c>
      <c r="AH60" s="99" t="str">
        <f>IF(OR($B60=0,$B60=""),"",IF(AND($E$3="3rd"),'Class 3rd'!V59,IF(AND($E$3="4th"),'Class 4th'!V59,"")))</f>
        <v/>
      </c>
      <c r="AI60" s="99" t="str">
        <f>IF(OR($B60=0,$B60=""),"",IF(AND($E$3="3rd"),'Class 3rd'!W59,IF(AND($E$3="4th"),'Class 4th'!W59,"")))</f>
        <v/>
      </c>
      <c r="AJ60" s="51" t="str">
        <f t="shared" si="14"/>
        <v/>
      </c>
      <c r="AK60" s="48">
        <f t="shared" si="15"/>
        <v>0</v>
      </c>
      <c r="AL60" s="99" t="str">
        <f>IF(OR($B60=0,$B60=""),"",IF(AND($E$3="3rd"),'Class 3rd'!X59,IF(AND($E$3="4th"),'Class 4th'!X59,"")))</f>
        <v/>
      </c>
      <c r="AM60" s="99" t="str">
        <f>IF(OR($B60=0,$B60=""),"",IF(AND($E$3="3rd"),'Class 3rd'!Y59,IF(AND($E$3="4th"),'Class 4th'!Y59,"")))</f>
        <v/>
      </c>
      <c r="AN60" s="52" t="str">
        <f t="shared" si="16"/>
        <v/>
      </c>
      <c r="AO60" s="48" t="str">
        <f t="shared" si="17"/>
        <v/>
      </c>
      <c r="AP60" s="83">
        <f t="shared" si="18"/>
        <v>0</v>
      </c>
      <c r="AQ60" s="83" t="str">
        <f t="shared" si="19"/>
        <v/>
      </c>
      <c r="AR60" s="83" t="str">
        <f t="shared" si="20"/>
        <v/>
      </c>
      <c r="AS60" s="83" t="str">
        <f t="shared" si="21"/>
        <v/>
      </c>
      <c r="AT60" s="419" t="str">
        <f t="shared" si="22"/>
        <v/>
      </c>
      <c r="AU60" s="87" t="str">
        <f t="shared" si="23"/>
        <v/>
      </c>
      <c r="AV60" s="99" t="str">
        <f>IF(OR($B60=0,$B60=""),"",IF(AND($E$3="3rd"),'Class 3rd'!Z59,IF(AND($E$3="4th"),'Class 4th'!Z59,"")))</f>
        <v/>
      </c>
      <c r="AW60" s="99" t="str">
        <f>IF(OR($B60=0,$B60=""),"",IF(AND($E$3="3rd"),'Class 3rd'!AA59,IF(AND($E$3="4th"),'Class 4th'!AA59,"")))</f>
        <v/>
      </c>
      <c r="AX60" s="99" t="str">
        <f>IF(OR($B60=0,$B60=""),"",IF(AND($E$3="3rd"),'Class 3rd'!AB59,IF(AND($E$3="4th"),'Class 4th'!AB59,"")))</f>
        <v/>
      </c>
      <c r="AY60" s="48" t="str">
        <f t="shared" si="24"/>
        <v/>
      </c>
      <c r="AZ60" s="99" t="str">
        <f>IF(OR($B60=0,$B60=""),"",IF(AND($E$3="3rd"),'Class 3rd'!AC59,IF(AND($E$3="4th"),'Class 4th'!AC59,"")))</f>
        <v/>
      </c>
      <c r="BA60" s="99" t="str">
        <f>IF(OR($B60=0,$B60=""),"",IF(AND($E$3="3rd"),'Class 3rd'!AD59,IF(AND($E$3="4th"),'Class 4th'!AD59,"")))</f>
        <v/>
      </c>
      <c r="BB60" s="51" t="str">
        <f t="shared" si="25"/>
        <v/>
      </c>
      <c r="BC60" s="48">
        <f t="shared" si="26"/>
        <v>0</v>
      </c>
      <c r="BD60" s="99" t="str">
        <f>IF(OR($B60=0,$B60=""),"",IF(AND($E$3="3rd"),'Class 3rd'!AE59,IF(AND($E$3="4th"),'Class 4th'!AE59,"")))</f>
        <v/>
      </c>
      <c r="BE60" s="99" t="str">
        <f>IF(OR($B60=0,$B60=""),"",IF(AND($E$3="3rd"),'Class 3rd'!AF59,IF(AND($E$3="4th"),'Class 4th'!AF59,"")))</f>
        <v/>
      </c>
      <c r="BF60" s="52" t="str">
        <f t="shared" si="27"/>
        <v/>
      </c>
      <c r="BG60" s="48" t="str">
        <f t="shared" si="28"/>
        <v/>
      </c>
      <c r="BH60" s="83">
        <f t="shared" si="29"/>
        <v>0</v>
      </c>
      <c r="BI60" s="83" t="str">
        <f t="shared" si="30"/>
        <v/>
      </c>
      <c r="BJ60" s="83" t="str">
        <f t="shared" si="31"/>
        <v/>
      </c>
      <c r="BK60" s="83" t="str">
        <f t="shared" si="32"/>
        <v/>
      </c>
      <c r="BL60" s="419" t="str">
        <f t="shared" si="33"/>
        <v/>
      </c>
      <c r="BM60" s="87" t="str">
        <f t="shared" si="34"/>
        <v/>
      </c>
      <c r="BN60" s="99" t="str">
        <f>IF(OR($B60=0,$B60=""),"",IF(AND($E$3="3rd"),'Class 3rd'!AG59,IF(AND($E$3="4th"),'Class 4th'!AG59,"")))</f>
        <v/>
      </c>
      <c r="BO60" s="99" t="str">
        <f>IF(OR($B60=0,$B60=""),"",IF(AND($E$3="3rd"),'Class 3rd'!AH59,IF(AND($E$3="4th"),'Class 4th'!AH59,"")))</f>
        <v/>
      </c>
      <c r="BP60" s="99" t="str">
        <f>IF(OR($B60=0,$B60=""),"",IF(AND($E$3="3rd"),'Class 3rd'!AI59,IF(AND($E$3="4th"),'Class 4th'!AI59,"")))</f>
        <v/>
      </c>
      <c r="BQ60" s="48" t="str">
        <f t="shared" si="35"/>
        <v/>
      </c>
      <c r="BR60" s="99" t="str">
        <f>IF(OR($B60=0,$B60=""),"",IF(AND($E$3="3rd"),'Class 3rd'!AJ59,IF(AND($E$3="4th"),'Class 4th'!AJ59,"")))</f>
        <v/>
      </c>
      <c r="BS60" s="99" t="str">
        <f>IF(OR($B60=0,$B60=""),"",IF(AND($E$3="3rd"),'Class 3rd'!AK59,IF(AND($E$3="4th"),'Class 4th'!AK59,"")))</f>
        <v/>
      </c>
      <c r="BT60" s="51" t="str">
        <f t="shared" si="36"/>
        <v/>
      </c>
      <c r="BU60" s="48">
        <f t="shared" si="37"/>
        <v>0</v>
      </c>
      <c r="BV60" s="99" t="str">
        <f>IF(OR($B60=0,$B60=""),"",IF(AND($E$3="3rd"),'Class 3rd'!AL59,IF(AND($E$3="4th"),'Class 4th'!AL59,"")))</f>
        <v/>
      </c>
      <c r="BW60" s="99" t="str">
        <f>IF(OR($B60=0,$B60=""),"",IF(AND($E$3="3rd"),'Class 3rd'!AM59,IF(AND($E$3="4th"),'Class 4th'!AM59,"")))</f>
        <v/>
      </c>
      <c r="BX60" s="52" t="str">
        <f t="shared" si="38"/>
        <v/>
      </c>
      <c r="BY60" s="48" t="str">
        <f t="shared" si="39"/>
        <v/>
      </c>
      <c r="BZ60" s="83">
        <f t="shared" si="40"/>
        <v>0</v>
      </c>
      <c r="CA60" s="83" t="str">
        <f t="shared" si="41"/>
        <v/>
      </c>
      <c r="CB60" s="83" t="str">
        <f t="shared" si="42"/>
        <v/>
      </c>
      <c r="CC60" s="83" t="str">
        <f t="shared" si="43"/>
        <v/>
      </c>
      <c r="CD60" s="419" t="str">
        <f t="shared" si="44"/>
        <v/>
      </c>
      <c r="CE60" s="87" t="str">
        <f t="shared" si="45"/>
        <v/>
      </c>
      <c r="CF60" s="99" t="str">
        <f>IF(OR($B60=0,$B60=""),"",IF(AND($E$3="3rd"),'Class 3rd'!AN59,IF(AND($E$3="4th"),'Class 4th'!AN59,"")))</f>
        <v/>
      </c>
      <c r="CG60" s="99" t="str">
        <f>IF(OR($B60=0,$B60=""),"",IF(AND($E$3="3rd"),'Class 3rd'!AO59,IF(AND($E$3="4th"),'Class 4th'!AO59,"")))</f>
        <v/>
      </c>
      <c r="CH60" s="99" t="str">
        <f>IF(OR($B60=0,$B60=""),"",IF(AND($E$3="3rd"),'Class 3rd'!AP59,IF(AND($E$3="4th"),'Class 4th'!AP59,"")))</f>
        <v/>
      </c>
      <c r="CI60" s="48" t="str">
        <f t="shared" si="46"/>
        <v/>
      </c>
      <c r="CJ60" s="99" t="str">
        <f>IF(OR($B60=0,$B60=""),"",IF(AND($E$3="3rd"),'Class 3rd'!AQ59,IF(AND($E$3="4th"),'Class 4th'!AQ59,"")))</f>
        <v/>
      </c>
      <c r="CK60" s="99" t="str">
        <f>IF(OR($B60=0,$B60=""),"",IF(AND($E$3="3rd"),'Class 3rd'!AR59,IF(AND($E$3="4th"),'Class 4th'!AR59,"")))</f>
        <v/>
      </c>
      <c r="CL60" s="51" t="str">
        <f t="shared" si="47"/>
        <v/>
      </c>
      <c r="CM60" s="48">
        <f t="shared" si="48"/>
        <v>0</v>
      </c>
      <c r="CN60" s="99" t="str">
        <f>IF(OR($B60=0,$B60=""),"",IF(AND($E$3="3rd"),'Class 3rd'!AS59,IF(AND($E$3="4th"),'Class 4th'!AS59,"")))</f>
        <v/>
      </c>
      <c r="CO60" s="99" t="str">
        <f>IF(OR($B60=0,$B60=""),"",IF(AND($E$3="3rd"),'Class 3rd'!AT59,IF(AND($E$3="4th"),'Class 4th'!AT59,"")))</f>
        <v/>
      </c>
      <c r="CP60" s="52" t="str">
        <f t="shared" si="49"/>
        <v/>
      </c>
      <c r="CQ60" s="48" t="str">
        <f t="shared" si="50"/>
        <v/>
      </c>
      <c r="CR60" s="83">
        <f t="shared" si="51"/>
        <v>0</v>
      </c>
      <c r="CS60" s="83" t="str">
        <f t="shared" si="52"/>
        <v/>
      </c>
      <c r="CT60" s="392" t="str">
        <f t="shared" si="53"/>
        <v/>
      </c>
      <c r="CU60" s="86" t="str">
        <f t="shared" si="54"/>
        <v/>
      </c>
      <c r="CV60" s="99" t="str">
        <f>IF(OR($B60=0,$B60=""),"",IF(AND($E$3="3rd"),'Class 3rd'!AU59,IF(AND($E$3="4th"),'Class 4th'!AU59,"")))</f>
        <v/>
      </c>
      <c r="CW60" s="99" t="str">
        <f>IF(OR($B60=0,$B60=""),"",IF(AND($E$3="3rd"),'Class 3rd'!AV59,IF(AND($E$3="4th"),'Class 4th'!AV59,"")))</f>
        <v/>
      </c>
      <c r="CX60" s="99" t="str">
        <f>IF(OR($B60=0,$B60=""),"",IF(AND($E$3="3rd"),'Class 3rd'!AW59,IF(AND($E$3="4th"),'Class 4th'!AW59,"")))</f>
        <v/>
      </c>
      <c r="CY60" s="48" t="str">
        <f t="shared" si="55"/>
        <v/>
      </c>
      <c r="CZ60" s="99" t="str">
        <f>IF(OR($B60=0,$B60=""),"",IF(AND($E$3="3rd"),'Class 3rd'!AX59,IF(AND($E$3="4th"),'Class 4th'!AX59,"")))</f>
        <v/>
      </c>
      <c r="DA60" s="99" t="str">
        <f>IF(OR($B60=0,$B60=""),"",IF(AND($E$3="3rd"),'Class 3rd'!AY59,IF(AND($E$3="4th"),'Class 4th'!AY59,"")))</f>
        <v/>
      </c>
      <c r="DB60" s="51" t="str">
        <f t="shared" si="56"/>
        <v/>
      </c>
      <c r="DC60" s="48">
        <f t="shared" si="57"/>
        <v>0</v>
      </c>
      <c r="DD60" s="99" t="str">
        <f>IF(OR($B60=0,$B60=""),"",IF(AND($E$3="3rd"),'Class 3rd'!AZ59,IF(AND($E$3="4th"),'Class 4th'!AZ59,"")))</f>
        <v/>
      </c>
      <c r="DE60" s="99" t="str">
        <f>IF(OR($B60=0,$B60=""),"",IF(AND($E$3="3rd"),'Class 3rd'!BA59,IF(AND($E$3="4th"),'Class 4th'!BA59,"")))</f>
        <v/>
      </c>
      <c r="DF60" s="52" t="str">
        <f t="shared" si="58"/>
        <v/>
      </c>
      <c r="DG60" s="48" t="str">
        <f t="shared" si="59"/>
        <v/>
      </c>
      <c r="DH60" s="83">
        <f t="shared" si="60"/>
        <v>0</v>
      </c>
      <c r="DI60" s="83" t="str">
        <f t="shared" si="61"/>
        <v/>
      </c>
      <c r="DJ60" s="392" t="str">
        <f t="shared" si="62"/>
        <v/>
      </c>
      <c r="DK60" s="86" t="str">
        <f t="shared" si="63"/>
        <v/>
      </c>
      <c r="DL60" s="454" t="str">
        <f>IF(OR($B60=0,$B60=""),"",IF(AND($E$3="3rd"),'Class 3rd'!BB59,IF(AND($E$3="4th"),'Class 4th'!BB59,"")))</f>
        <v/>
      </c>
      <c r="DM60" s="454" t="str">
        <f>IF(OR($B60=0,$B60=""),"",IF(AND($E$3="3rd"),'Class 3rd'!BC59,IF(AND($E$3="4th"),'Class 4th'!BC59,"")))</f>
        <v/>
      </c>
      <c r="DN60" s="454" t="str">
        <f>IF(OR($B60=0,$B60=""),"",IF(AND($E$3="3rd"),'Class 3rd'!BD59,IF(AND($E$3="4th"),'Class 4th'!BD59,"")))</f>
        <v/>
      </c>
      <c r="DO60" s="454" t="str">
        <f>IF(OR($B60=0,$B60=""),"",IF(AND($E$3="3rd"),'Class 3rd'!BE59,IF(AND($E$3="4th"),'Class 4th'!BE59,"")))</f>
        <v/>
      </c>
      <c r="DP60" s="454" t="str">
        <f>IF(OR($B60=0,$B60=""),"",IF(AND($E$3="3rd"),'Class 3rd'!BF59,IF(AND($E$3="4th"),'Class 4th'!BF59,"")))</f>
        <v/>
      </c>
      <c r="DQ60" s="455" t="str">
        <f t="shared" si="64"/>
        <v/>
      </c>
      <c r="DR60" s="100">
        <f t="shared" si="65"/>
        <v>0</v>
      </c>
      <c r="DS60" s="100" t="str">
        <f t="shared" si="66"/>
        <v/>
      </c>
      <c r="DT60" s="100" t="str">
        <f t="shared" si="67"/>
        <v/>
      </c>
      <c r="DU60" s="86" t="str">
        <f t="shared" si="68"/>
        <v/>
      </c>
      <c r="DV60" s="454" t="str">
        <f>IF(OR($B60=0,$B60=""),"",IF(AND($E$3="3rd"),'Class 3rd'!BG59,IF(AND($E$3="4th"),'Class 4th'!BG59,"")))</f>
        <v/>
      </c>
      <c r="DW60" s="454" t="str">
        <f>IF(OR($B60=0,$B60=""),"",IF(AND($E$3="3rd"),'Class 3rd'!BH59,IF(AND($E$3="4th"),'Class 4th'!BH59,"")))</f>
        <v/>
      </c>
      <c r="DX60" s="454" t="str">
        <f>IF(OR($B60=0,$B60=""),"",IF(AND($E$3="3rd"),'Class 3rd'!BI59,IF(AND($E$3="4th"),'Class 4th'!BI59,"")))</f>
        <v/>
      </c>
      <c r="DY60" s="454" t="str">
        <f>IF(OR($B60=0,$B60=""),"",IF(AND($E$3="3rd"),'Class 3rd'!BJ59,IF(AND($E$3="4th"),'Class 4th'!BJ59,"")))</f>
        <v/>
      </c>
      <c r="DZ60" s="454" t="str">
        <f>IF(OR($B60=0,$B60=""),"",IF(AND($E$3="3rd"),'Class 3rd'!BK59,IF(AND($E$3="4th"),'Class 4th'!BK59,"")))</f>
        <v/>
      </c>
      <c r="EA60" s="455" t="str">
        <f t="shared" si="69"/>
        <v/>
      </c>
      <c r="EB60" s="100">
        <f t="shared" si="70"/>
        <v>0</v>
      </c>
      <c r="EC60" s="100" t="str">
        <f t="shared" si="71"/>
        <v/>
      </c>
      <c r="ED60" s="100" t="str">
        <f t="shared" si="72"/>
        <v/>
      </c>
      <c r="EE60" s="86" t="str">
        <f t="shared" si="73"/>
        <v/>
      </c>
      <c r="EF60" s="454" t="str">
        <f>IF(OR($B60=0,$B60=""),"",IF(AND($E$3="3rd"),'Class 3rd'!BL59,IF(AND($E$3="4th"),'Class 4th'!BL59,"")))</f>
        <v/>
      </c>
      <c r="EG60" s="454" t="str">
        <f>IF(OR($B60=0,$B60=""),"",IF(AND($E$3="3rd"),'Class 3rd'!BM59,IF(AND($E$3="4th"),'Class 4th'!BM59,"")))</f>
        <v/>
      </c>
      <c r="EH60" s="454" t="str">
        <f>IF(OR($B60=0,$B60=""),"",IF(AND($E$3="3rd"),'Class 3rd'!BN59,IF(AND($E$3="4th"),'Class 4th'!BN59,"")))</f>
        <v/>
      </c>
      <c r="EI60" s="454" t="str">
        <f>IF(OR($B60=0,$B60=""),"",IF(AND($E$3="3rd"),'Class 3rd'!BO59,IF(AND($E$3="4th"),'Class 4th'!BO59,"")))</f>
        <v/>
      </c>
      <c r="EJ60" s="454" t="str">
        <f>IF(OR($B60=0,$B60=""),"",IF(AND($E$3="3rd"),'Class 3rd'!BP59,IF(AND($E$3="4th"),'Class 4th'!BP59,"")))</f>
        <v/>
      </c>
      <c r="EK60" s="455" t="str">
        <f t="shared" si="74"/>
        <v/>
      </c>
      <c r="EL60" s="100">
        <f t="shared" si="75"/>
        <v>0</v>
      </c>
      <c r="EM60" s="100" t="str">
        <f t="shared" si="76"/>
        <v/>
      </c>
      <c r="EN60" s="100" t="str">
        <f t="shared" si="77"/>
        <v/>
      </c>
      <c r="EO60" s="86" t="str">
        <f t="shared" si="78"/>
        <v/>
      </c>
      <c r="EP60" s="60" t="str">
        <f t="shared" si="79"/>
        <v/>
      </c>
      <c r="EQ60" s="324" t="str">
        <f t="shared" si="80"/>
        <v/>
      </c>
      <c r="ER60" s="63" t="str">
        <f t="shared" si="81"/>
        <v/>
      </c>
      <c r="ES60" s="64" t="str">
        <f t="shared" si="83"/>
        <v/>
      </c>
      <c r="ET60" s="326" t="str">
        <f>IFERROR(IF(B60="NSO","NSO",IF(OR(D60="",G60="",F60="",B60="",EP60=0),"",IF('Master sheet'!$D$14="Hindi","कक्षोंन्नति","Promoted"))),"")</f>
        <v/>
      </c>
      <c r="EU60" s="39" t="str">
        <f>IF(OR($B60=0,$B60=""),"",IF(AND($E$3="3rd"),'Class 3rd'!BQ59,IF(AND($E$3="4th"),'Class 4th'!BQ59,"")))</f>
        <v/>
      </c>
      <c r="EV60" s="39" t="str">
        <f>IF(OR($B60=0,$B60=""),"",IF(AND($E$3="3rd"),'Class 3rd'!BR59,IF(AND($E$3="4th"),'Class 4th'!BR59,"")))</f>
        <v/>
      </c>
      <c r="EW60" s="203" t="str">
        <f t="shared" si="84"/>
        <v/>
      </c>
      <c r="EX60" s="40"/>
      <c r="FE60" s="41">
        <f>IF(AND($E$3="3rd"),'Class 3rd'!I59,IF(AND($E$3="4th"),'Class 4th'!I59,""))</f>
        <v>0</v>
      </c>
    </row>
    <row r="61" spans="1:161" ht="18.95" customHeight="1">
      <c r="A61" s="53">
        <v>54</v>
      </c>
      <c r="B61" s="244" t="str">
        <f>IF(OR(FE61=0,FE61=""),"",IF(AND($E$3="3rd"),'Class 3rd'!I60,IF(AND($E$3="4th"),'Class 4th'!I60,"")))</f>
        <v/>
      </c>
      <c r="C61" s="54" t="str">
        <f>IF(OR($B61=0,$B61=""),"",IF(AND($E$3="3rd"),'Class 3rd'!B60,IF(AND($E$3="4th"),'Class 4th'!B60,"")))</f>
        <v/>
      </c>
      <c r="D61" s="54" t="str">
        <f>IF(OR($B61=0,$B61=""),"",IF(AND($E$3="3rd"),'Class 3rd'!C60,IF(AND($E$3="4th"),'Class 4th'!C60,"")))</f>
        <v/>
      </c>
      <c r="E61" s="330" t="str">
        <f>IF(OR($B61=0,$B61=""),"",IF(AND($E$3="3rd"),'Class 3rd'!E60,IF(AND($E$3="4th"),'Class 4th'!E60,"")))</f>
        <v/>
      </c>
      <c r="F61" s="243" t="str">
        <f>IF(OR($B61=0,$B61=""),"",IF(AND($E$3="3rd"),'Class 3rd'!D60,IF(AND($E$3="4th"),'Class 4th'!D60,"")))</f>
        <v/>
      </c>
      <c r="G61" s="335" t="str">
        <f>IF(OR($B61=0,$B61=""),"",IF(AND($E$3="3rd"),'Class 3rd'!F60,IF(AND($E$3="4th"),'Class 4th'!F60,"")))</f>
        <v/>
      </c>
      <c r="H61" s="335" t="str">
        <f>IF(OR($B61=0,$B61=""),"",IF(AND($E$3="3rd"),'Class 3rd'!G60,IF(AND($E$3="4th"),'Class 4th'!G60,"")))</f>
        <v/>
      </c>
      <c r="I61" s="335" t="str">
        <f>IF(OR($B61=0,$B61=""),"",IF(AND($E$3="3rd"),'Class 3rd'!H60,IF(AND($E$3="4th"),'Class 4th'!H60,"")))</f>
        <v/>
      </c>
      <c r="J61" s="217" t="str">
        <f>IF(OR($B61=0,$B61=""),"",IF(AND($E$3="3rd"),'Class 3rd'!J60,IF(AND($E$3="4th"),'Class 4th'!J60,"")))</f>
        <v/>
      </c>
      <c r="K61" s="217" t="str">
        <f>IF(OR($B61=0,$B61=""),"",IF(AND($E$3="3rd"),'Class 3rd'!K60,IF(AND($E$3="4th"),'Class 4th'!K60,"")))</f>
        <v/>
      </c>
      <c r="L61" s="99" t="str">
        <f>IF(OR($B61=0,$B61=""),"",IF(AND($E$3="3rd"),'Class 3rd'!L60,IF(AND($E$3="4th"),'Class 4th'!L60,"")))</f>
        <v/>
      </c>
      <c r="M61" s="99" t="str">
        <f>IF(OR($B61=0,$B61=""),"",IF(AND($E$3="3rd"),'Class 3rd'!M60,IF(AND($E$3="4th"),'Class 4th'!M60,"")))</f>
        <v/>
      </c>
      <c r="N61" s="99" t="str">
        <f>IF(OR($B61=0,$B61=""),"",IF(AND($E$3="3rd"),'Class 3rd'!N60,IF(AND($E$3="4th"),'Class 4th'!N60,"")))</f>
        <v/>
      </c>
      <c r="O61" s="48" t="str">
        <f t="shared" si="2"/>
        <v/>
      </c>
      <c r="P61" s="99" t="str">
        <f>IF(OR($B61=0,$B61=""),"",IF(AND($E$3="3rd"),'Class 3rd'!O60,IF(AND($E$3="4th"),'Class 4th'!O60,"")))</f>
        <v/>
      </c>
      <c r="Q61" s="99" t="str">
        <f>IF(OR($B61=0,$B61=""),"",IF(AND($E$3="3rd"),'Class 3rd'!P60,IF(AND($E$3="4th"),'Class 4th'!P60,"")))</f>
        <v/>
      </c>
      <c r="R61" s="51" t="str">
        <f t="shared" si="3"/>
        <v/>
      </c>
      <c r="S61" s="48">
        <f t="shared" si="4"/>
        <v>0</v>
      </c>
      <c r="T61" s="99" t="str">
        <f>IF(OR($B61=0,$B61=""),"",IF(AND($E$3="3rd"),'Class 3rd'!Q60,IF(AND($E$3="4th"),'Class 4th'!Q60,"")))</f>
        <v/>
      </c>
      <c r="U61" s="99" t="str">
        <f>IF(OR($B61=0,$B61=""),"",IF(AND($E$3="3rd"),'Class 3rd'!R60,IF(AND($E$3="4th"),'Class 4th'!R60,"")))</f>
        <v/>
      </c>
      <c r="V61" s="52" t="str">
        <f t="shared" si="5"/>
        <v/>
      </c>
      <c r="W61" s="48" t="str">
        <f t="shared" si="6"/>
        <v/>
      </c>
      <c r="X61" s="83">
        <f t="shared" si="7"/>
        <v>0</v>
      </c>
      <c r="Y61" s="83" t="str">
        <f t="shared" si="8"/>
        <v/>
      </c>
      <c r="Z61" s="83" t="str">
        <f t="shared" si="9"/>
        <v/>
      </c>
      <c r="AA61" s="83" t="str">
        <f t="shared" si="10"/>
        <v/>
      </c>
      <c r="AB61" s="419" t="str">
        <f t="shared" si="11"/>
        <v/>
      </c>
      <c r="AC61" s="87" t="str">
        <f t="shared" si="12"/>
        <v/>
      </c>
      <c r="AD61" s="99" t="str">
        <f>IF(OR($B61=0,$B61=""),"",IF(AND($E$3="3rd"),'Class 3rd'!S60,IF(AND($E$3="4th"),'Class 4th'!S60,"")))</f>
        <v/>
      </c>
      <c r="AE61" s="99" t="str">
        <f>IF(OR($B61=0,$B61=""),"",IF(AND($E$3="3rd"),'Class 3rd'!T60,IF(AND($E$3="4th"),'Class 4th'!T60,"")))</f>
        <v/>
      </c>
      <c r="AF61" s="99" t="str">
        <f>IF(OR($B61=0,$B61=""),"",IF(AND($E$3="3rd"),'Class 3rd'!U60,IF(AND($E$3="4th"),'Class 4th'!U60,"")))</f>
        <v/>
      </c>
      <c r="AG61" s="48" t="str">
        <f t="shared" si="13"/>
        <v/>
      </c>
      <c r="AH61" s="99" t="str">
        <f>IF(OR($B61=0,$B61=""),"",IF(AND($E$3="3rd"),'Class 3rd'!V60,IF(AND($E$3="4th"),'Class 4th'!V60,"")))</f>
        <v/>
      </c>
      <c r="AI61" s="99" t="str">
        <f>IF(OR($B61=0,$B61=""),"",IF(AND($E$3="3rd"),'Class 3rd'!W60,IF(AND($E$3="4th"),'Class 4th'!W60,"")))</f>
        <v/>
      </c>
      <c r="AJ61" s="51" t="str">
        <f t="shared" si="14"/>
        <v/>
      </c>
      <c r="AK61" s="48">
        <f t="shared" si="15"/>
        <v>0</v>
      </c>
      <c r="AL61" s="99" t="str">
        <f>IF(OR($B61=0,$B61=""),"",IF(AND($E$3="3rd"),'Class 3rd'!X60,IF(AND($E$3="4th"),'Class 4th'!X60,"")))</f>
        <v/>
      </c>
      <c r="AM61" s="99" t="str">
        <f>IF(OR($B61=0,$B61=""),"",IF(AND($E$3="3rd"),'Class 3rd'!Y60,IF(AND($E$3="4th"),'Class 4th'!Y60,"")))</f>
        <v/>
      </c>
      <c r="AN61" s="52" t="str">
        <f t="shared" si="16"/>
        <v/>
      </c>
      <c r="AO61" s="48" t="str">
        <f t="shared" si="17"/>
        <v/>
      </c>
      <c r="AP61" s="83">
        <f t="shared" si="18"/>
        <v>0</v>
      </c>
      <c r="AQ61" s="83" t="str">
        <f t="shared" si="19"/>
        <v/>
      </c>
      <c r="AR61" s="83" t="str">
        <f t="shared" si="20"/>
        <v/>
      </c>
      <c r="AS61" s="83" t="str">
        <f t="shared" si="21"/>
        <v/>
      </c>
      <c r="AT61" s="419" t="str">
        <f t="shared" si="22"/>
        <v/>
      </c>
      <c r="AU61" s="87" t="str">
        <f t="shared" si="23"/>
        <v/>
      </c>
      <c r="AV61" s="99" t="str">
        <f>IF(OR($B61=0,$B61=""),"",IF(AND($E$3="3rd"),'Class 3rd'!Z60,IF(AND($E$3="4th"),'Class 4th'!Z60,"")))</f>
        <v/>
      </c>
      <c r="AW61" s="99" t="str">
        <f>IF(OR($B61=0,$B61=""),"",IF(AND($E$3="3rd"),'Class 3rd'!AA60,IF(AND($E$3="4th"),'Class 4th'!AA60,"")))</f>
        <v/>
      </c>
      <c r="AX61" s="99" t="str">
        <f>IF(OR($B61=0,$B61=""),"",IF(AND($E$3="3rd"),'Class 3rd'!AB60,IF(AND($E$3="4th"),'Class 4th'!AB60,"")))</f>
        <v/>
      </c>
      <c r="AY61" s="48" t="str">
        <f t="shared" si="24"/>
        <v/>
      </c>
      <c r="AZ61" s="99" t="str">
        <f>IF(OR($B61=0,$B61=""),"",IF(AND($E$3="3rd"),'Class 3rd'!AC60,IF(AND($E$3="4th"),'Class 4th'!AC60,"")))</f>
        <v/>
      </c>
      <c r="BA61" s="99" t="str">
        <f>IF(OR($B61=0,$B61=""),"",IF(AND($E$3="3rd"),'Class 3rd'!AD60,IF(AND($E$3="4th"),'Class 4th'!AD60,"")))</f>
        <v/>
      </c>
      <c r="BB61" s="51" t="str">
        <f t="shared" si="25"/>
        <v/>
      </c>
      <c r="BC61" s="48">
        <f t="shared" si="26"/>
        <v>0</v>
      </c>
      <c r="BD61" s="99" t="str">
        <f>IF(OR($B61=0,$B61=""),"",IF(AND($E$3="3rd"),'Class 3rd'!AE60,IF(AND($E$3="4th"),'Class 4th'!AE60,"")))</f>
        <v/>
      </c>
      <c r="BE61" s="99" t="str">
        <f>IF(OR($B61=0,$B61=""),"",IF(AND($E$3="3rd"),'Class 3rd'!AF60,IF(AND($E$3="4th"),'Class 4th'!AF60,"")))</f>
        <v/>
      </c>
      <c r="BF61" s="52" t="str">
        <f t="shared" si="27"/>
        <v/>
      </c>
      <c r="BG61" s="48" t="str">
        <f t="shared" si="28"/>
        <v/>
      </c>
      <c r="BH61" s="83">
        <f t="shared" si="29"/>
        <v>0</v>
      </c>
      <c r="BI61" s="83" t="str">
        <f t="shared" si="30"/>
        <v/>
      </c>
      <c r="BJ61" s="83" t="str">
        <f t="shared" si="31"/>
        <v/>
      </c>
      <c r="BK61" s="83" t="str">
        <f t="shared" si="32"/>
        <v/>
      </c>
      <c r="BL61" s="419" t="str">
        <f t="shared" si="33"/>
        <v/>
      </c>
      <c r="BM61" s="87" t="str">
        <f t="shared" si="34"/>
        <v/>
      </c>
      <c r="BN61" s="99" t="str">
        <f>IF(OR($B61=0,$B61=""),"",IF(AND($E$3="3rd"),'Class 3rd'!AG60,IF(AND($E$3="4th"),'Class 4th'!AG60,"")))</f>
        <v/>
      </c>
      <c r="BO61" s="99" t="str">
        <f>IF(OR($B61=0,$B61=""),"",IF(AND($E$3="3rd"),'Class 3rd'!AH60,IF(AND($E$3="4th"),'Class 4th'!AH60,"")))</f>
        <v/>
      </c>
      <c r="BP61" s="99" t="str">
        <f>IF(OR($B61=0,$B61=""),"",IF(AND($E$3="3rd"),'Class 3rd'!AI60,IF(AND($E$3="4th"),'Class 4th'!AI60,"")))</f>
        <v/>
      </c>
      <c r="BQ61" s="48" t="str">
        <f t="shared" si="35"/>
        <v/>
      </c>
      <c r="BR61" s="99" t="str">
        <f>IF(OR($B61=0,$B61=""),"",IF(AND($E$3="3rd"),'Class 3rd'!AJ60,IF(AND($E$3="4th"),'Class 4th'!AJ60,"")))</f>
        <v/>
      </c>
      <c r="BS61" s="99" t="str">
        <f>IF(OR($B61=0,$B61=""),"",IF(AND($E$3="3rd"),'Class 3rd'!AK60,IF(AND($E$3="4th"),'Class 4th'!AK60,"")))</f>
        <v/>
      </c>
      <c r="BT61" s="51" t="str">
        <f t="shared" si="36"/>
        <v/>
      </c>
      <c r="BU61" s="48">
        <f t="shared" si="37"/>
        <v>0</v>
      </c>
      <c r="BV61" s="99" t="str">
        <f>IF(OR($B61=0,$B61=""),"",IF(AND($E$3="3rd"),'Class 3rd'!AL60,IF(AND($E$3="4th"),'Class 4th'!AL60,"")))</f>
        <v/>
      </c>
      <c r="BW61" s="99" t="str">
        <f>IF(OR($B61=0,$B61=""),"",IF(AND($E$3="3rd"),'Class 3rd'!AM60,IF(AND($E$3="4th"),'Class 4th'!AM60,"")))</f>
        <v/>
      </c>
      <c r="BX61" s="52" t="str">
        <f t="shared" si="38"/>
        <v/>
      </c>
      <c r="BY61" s="48" t="str">
        <f t="shared" si="39"/>
        <v/>
      </c>
      <c r="BZ61" s="83">
        <f t="shared" si="40"/>
        <v>0</v>
      </c>
      <c r="CA61" s="83" t="str">
        <f t="shared" si="41"/>
        <v/>
      </c>
      <c r="CB61" s="83" t="str">
        <f t="shared" si="42"/>
        <v/>
      </c>
      <c r="CC61" s="83" t="str">
        <f t="shared" si="43"/>
        <v/>
      </c>
      <c r="CD61" s="419" t="str">
        <f t="shared" si="44"/>
        <v/>
      </c>
      <c r="CE61" s="87" t="str">
        <f t="shared" si="45"/>
        <v/>
      </c>
      <c r="CF61" s="99" t="str">
        <f>IF(OR($B61=0,$B61=""),"",IF(AND($E$3="3rd"),'Class 3rd'!AN60,IF(AND($E$3="4th"),'Class 4th'!AN60,"")))</f>
        <v/>
      </c>
      <c r="CG61" s="99" t="str">
        <f>IF(OR($B61=0,$B61=""),"",IF(AND($E$3="3rd"),'Class 3rd'!AO60,IF(AND($E$3="4th"),'Class 4th'!AO60,"")))</f>
        <v/>
      </c>
      <c r="CH61" s="99" t="str">
        <f>IF(OR($B61=0,$B61=""),"",IF(AND($E$3="3rd"),'Class 3rd'!AP60,IF(AND($E$3="4th"),'Class 4th'!AP60,"")))</f>
        <v/>
      </c>
      <c r="CI61" s="48" t="str">
        <f t="shared" si="46"/>
        <v/>
      </c>
      <c r="CJ61" s="99" t="str">
        <f>IF(OR($B61=0,$B61=""),"",IF(AND($E$3="3rd"),'Class 3rd'!AQ60,IF(AND($E$3="4th"),'Class 4th'!AQ60,"")))</f>
        <v/>
      </c>
      <c r="CK61" s="99" t="str">
        <f>IF(OR($B61=0,$B61=""),"",IF(AND($E$3="3rd"),'Class 3rd'!AR60,IF(AND($E$3="4th"),'Class 4th'!AR60,"")))</f>
        <v/>
      </c>
      <c r="CL61" s="51" t="str">
        <f t="shared" si="47"/>
        <v/>
      </c>
      <c r="CM61" s="48">
        <f t="shared" si="48"/>
        <v>0</v>
      </c>
      <c r="CN61" s="99" t="str">
        <f>IF(OR($B61=0,$B61=""),"",IF(AND($E$3="3rd"),'Class 3rd'!AS60,IF(AND($E$3="4th"),'Class 4th'!AS60,"")))</f>
        <v/>
      </c>
      <c r="CO61" s="99" t="str">
        <f>IF(OR($B61=0,$B61=""),"",IF(AND($E$3="3rd"),'Class 3rd'!AT60,IF(AND($E$3="4th"),'Class 4th'!AT60,"")))</f>
        <v/>
      </c>
      <c r="CP61" s="52" t="str">
        <f t="shared" si="49"/>
        <v/>
      </c>
      <c r="CQ61" s="48" t="str">
        <f t="shared" si="50"/>
        <v/>
      </c>
      <c r="CR61" s="83">
        <f t="shared" si="51"/>
        <v>0</v>
      </c>
      <c r="CS61" s="83" t="str">
        <f t="shared" si="52"/>
        <v/>
      </c>
      <c r="CT61" s="392" t="str">
        <f t="shared" si="53"/>
        <v/>
      </c>
      <c r="CU61" s="86" t="str">
        <f t="shared" si="54"/>
        <v/>
      </c>
      <c r="CV61" s="99" t="str">
        <f>IF(OR($B61=0,$B61=""),"",IF(AND($E$3="3rd"),'Class 3rd'!AU60,IF(AND($E$3="4th"),'Class 4th'!AU60,"")))</f>
        <v/>
      </c>
      <c r="CW61" s="99" t="str">
        <f>IF(OR($B61=0,$B61=""),"",IF(AND($E$3="3rd"),'Class 3rd'!AV60,IF(AND($E$3="4th"),'Class 4th'!AV60,"")))</f>
        <v/>
      </c>
      <c r="CX61" s="99" t="str">
        <f>IF(OR($B61=0,$B61=""),"",IF(AND($E$3="3rd"),'Class 3rd'!AW60,IF(AND($E$3="4th"),'Class 4th'!AW60,"")))</f>
        <v/>
      </c>
      <c r="CY61" s="48" t="str">
        <f t="shared" si="55"/>
        <v/>
      </c>
      <c r="CZ61" s="99" t="str">
        <f>IF(OR($B61=0,$B61=""),"",IF(AND($E$3="3rd"),'Class 3rd'!AX60,IF(AND($E$3="4th"),'Class 4th'!AX60,"")))</f>
        <v/>
      </c>
      <c r="DA61" s="99" t="str">
        <f>IF(OR($B61=0,$B61=""),"",IF(AND($E$3="3rd"),'Class 3rd'!AY60,IF(AND($E$3="4th"),'Class 4th'!AY60,"")))</f>
        <v/>
      </c>
      <c r="DB61" s="51" t="str">
        <f t="shared" si="56"/>
        <v/>
      </c>
      <c r="DC61" s="48">
        <f t="shared" si="57"/>
        <v>0</v>
      </c>
      <c r="DD61" s="99" t="str">
        <f>IF(OR($B61=0,$B61=""),"",IF(AND($E$3="3rd"),'Class 3rd'!AZ60,IF(AND($E$3="4th"),'Class 4th'!AZ60,"")))</f>
        <v/>
      </c>
      <c r="DE61" s="99" t="str">
        <f>IF(OR($B61=0,$B61=""),"",IF(AND($E$3="3rd"),'Class 3rd'!BA60,IF(AND($E$3="4th"),'Class 4th'!BA60,"")))</f>
        <v/>
      </c>
      <c r="DF61" s="52" t="str">
        <f t="shared" si="58"/>
        <v/>
      </c>
      <c r="DG61" s="48" t="str">
        <f t="shared" si="59"/>
        <v/>
      </c>
      <c r="DH61" s="83">
        <f t="shared" si="60"/>
        <v>0</v>
      </c>
      <c r="DI61" s="83" t="str">
        <f t="shared" si="61"/>
        <v/>
      </c>
      <c r="DJ61" s="392" t="str">
        <f t="shared" si="62"/>
        <v/>
      </c>
      <c r="DK61" s="86" t="str">
        <f t="shared" si="63"/>
        <v/>
      </c>
      <c r="DL61" s="454" t="str">
        <f>IF(OR($B61=0,$B61=""),"",IF(AND($E$3="3rd"),'Class 3rd'!BB60,IF(AND($E$3="4th"),'Class 4th'!BB60,"")))</f>
        <v/>
      </c>
      <c r="DM61" s="454" t="str">
        <f>IF(OR($B61=0,$B61=""),"",IF(AND($E$3="3rd"),'Class 3rd'!BC60,IF(AND($E$3="4th"),'Class 4th'!BC60,"")))</f>
        <v/>
      </c>
      <c r="DN61" s="454" t="str">
        <f>IF(OR($B61=0,$B61=""),"",IF(AND($E$3="3rd"),'Class 3rd'!BD60,IF(AND($E$3="4th"),'Class 4th'!BD60,"")))</f>
        <v/>
      </c>
      <c r="DO61" s="454" t="str">
        <f>IF(OR($B61=0,$B61=""),"",IF(AND($E$3="3rd"),'Class 3rd'!BE60,IF(AND($E$3="4th"),'Class 4th'!BE60,"")))</f>
        <v/>
      </c>
      <c r="DP61" s="454" t="str">
        <f>IF(OR($B61=0,$B61=""),"",IF(AND($E$3="3rd"),'Class 3rd'!BF60,IF(AND($E$3="4th"),'Class 4th'!BF60,"")))</f>
        <v/>
      </c>
      <c r="DQ61" s="455" t="str">
        <f t="shared" si="64"/>
        <v/>
      </c>
      <c r="DR61" s="100">
        <f t="shared" si="65"/>
        <v>0</v>
      </c>
      <c r="DS61" s="100" t="str">
        <f t="shared" si="66"/>
        <v/>
      </c>
      <c r="DT61" s="100" t="str">
        <f t="shared" si="67"/>
        <v/>
      </c>
      <c r="DU61" s="86" t="str">
        <f t="shared" si="68"/>
        <v/>
      </c>
      <c r="DV61" s="454" t="str">
        <f>IF(OR($B61=0,$B61=""),"",IF(AND($E$3="3rd"),'Class 3rd'!BG60,IF(AND($E$3="4th"),'Class 4th'!BG60,"")))</f>
        <v/>
      </c>
      <c r="DW61" s="454" t="str">
        <f>IF(OR($B61=0,$B61=""),"",IF(AND($E$3="3rd"),'Class 3rd'!BH60,IF(AND($E$3="4th"),'Class 4th'!BH60,"")))</f>
        <v/>
      </c>
      <c r="DX61" s="454" t="str">
        <f>IF(OR($B61=0,$B61=""),"",IF(AND($E$3="3rd"),'Class 3rd'!BI60,IF(AND($E$3="4th"),'Class 4th'!BI60,"")))</f>
        <v/>
      </c>
      <c r="DY61" s="454" t="str">
        <f>IF(OR($B61=0,$B61=""),"",IF(AND($E$3="3rd"),'Class 3rd'!BJ60,IF(AND($E$3="4th"),'Class 4th'!BJ60,"")))</f>
        <v/>
      </c>
      <c r="DZ61" s="454" t="str">
        <f>IF(OR($B61=0,$B61=""),"",IF(AND($E$3="3rd"),'Class 3rd'!BK60,IF(AND($E$3="4th"),'Class 4th'!BK60,"")))</f>
        <v/>
      </c>
      <c r="EA61" s="455" t="str">
        <f t="shared" si="69"/>
        <v/>
      </c>
      <c r="EB61" s="100">
        <f t="shared" si="70"/>
        <v>0</v>
      </c>
      <c r="EC61" s="100" t="str">
        <f t="shared" si="71"/>
        <v/>
      </c>
      <c r="ED61" s="100" t="str">
        <f t="shared" si="72"/>
        <v/>
      </c>
      <c r="EE61" s="86" t="str">
        <f t="shared" si="73"/>
        <v/>
      </c>
      <c r="EF61" s="454" t="str">
        <f>IF(OR($B61=0,$B61=""),"",IF(AND($E$3="3rd"),'Class 3rd'!BL60,IF(AND($E$3="4th"),'Class 4th'!BL60,"")))</f>
        <v/>
      </c>
      <c r="EG61" s="454" t="str">
        <f>IF(OR($B61=0,$B61=""),"",IF(AND($E$3="3rd"),'Class 3rd'!BM60,IF(AND($E$3="4th"),'Class 4th'!BM60,"")))</f>
        <v/>
      </c>
      <c r="EH61" s="454" t="str">
        <f>IF(OR($B61=0,$B61=""),"",IF(AND($E$3="3rd"),'Class 3rd'!BN60,IF(AND($E$3="4th"),'Class 4th'!BN60,"")))</f>
        <v/>
      </c>
      <c r="EI61" s="454" t="str">
        <f>IF(OR($B61=0,$B61=""),"",IF(AND($E$3="3rd"),'Class 3rd'!BO60,IF(AND($E$3="4th"),'Class 4th'!BO60,"")))</f>
        <v/>
      </c>
      <c r="EJ61" s="454" t="str">
        <f>IF(OR($B61=0,$B61=""),"",IF(AND($E$3="3rd"),'Class 3rd'!BP60,IF(AND($E$3="4th"),'Class 4th'!BP60,"")))</f>
        <v/>
      </c>
      <c r="EK61" s="455" t="str">
        <f t="shared" si="74"/>
        <v/>
      </c>
      <c r="EL61" s="100">
        <f t="shared" si="75"/>
        <v>0</v>
      </c>
      <c r="EM61" s="100" t="str">
        <f t="shared" si="76"/>
        <v/>
      </c>
      <c r="EN61" s="100" t="str">
        <f t="shared" si="77"/>
        <v/>
      </c>
      <c r="EO61" s="86" t="str">
        <f t="shared" si="78"/>
        <v/>
      </c>
      <c r="EP61" s="60" t="str">
        <f t="shared" si="79"/>
        <v/>
      </c>
      <c r="EQ61" s="324" t="str">
        <f t="shared" si="80"/>
        <v/>
      </c>
      <c r="ER61" s="63" t="str">
        <f t="shared" si="81"/>
        <v/>
      </c>
      <c r="ES61" s="64" t="str">
        <f t="shared" si="83"/>
        <v/>
      </c>
      <c r="ET61" s="326" t="str">
        <f>IFERROR(IF(B61="NSO","NSO",IF(OR(D61="",G61="",F61="",B61="",EP61=0),"",IF('Master sheet'!$D$14="Hindi","कक्षोंन्नति","Promoted"))),"")</f>
        <v/>
      </c>
      <c r="EU61" s="39" t="str">
        <f>IF(OR($B61=0,$B61=""),"",IF(AND($E$3="3rd"),'Class 3rd'!BQ60,IF(AND($E$3="4th"),'Class 4th'!BQ60,"")))</f>
        <v/>
      </c>
      <c r="EV61" s="39" t="str">
        <f>IF(OR($B61=0,$B61=""),"",IF(AND($E$3="3rd"),'Class 3rd'!BR60,IF(AND($E$3="4th"),'Class 4th'!BR60,"")))</f>
        <v/>
      </c>
      <c r="EW61" s="203" t="str">
        <f t="shared" si="84"/>
        <v/>
      </c>
      <c r="EX61" s="40"/>
      <c r="FE61" s="41">
        <f>IF(AND($E$3="3rd"),'Class 3rd'!I60,IF(AND($E$3="4th"),'Class 4th'!I60,""))</f>
        <v>0</v>
      </c>
    </row>
    <row r="62" spans="1:161" ht="18.95" customHeight="1">
      <c r="A62" s="53">
        <v>55</v>
      </c>
      <c r="B62" s="244" t="str">
        <f>IF(OR(FE62=0,FE62=""),"",IF(AND($E$3="3rd"),'Class 3rd'!I61,IF(AND($E$3="4th"),'Class 4th'!I61,"")))</f>
        <v/>
      </c>
      <c r="C62" s="54" t="str">
        <f>IF(OR($B62=0,$B62=""),"",IF(AND($E$3="3rd"),'Class 3rd'!B61,IF(AND($E$3="4th"),'Class 4th'!B61,"")))</f>
        <v/>
      </c>
      <c r="D62" s="54" t="str">
        <f>IF(OR($B62=0,$B62=""),"",IF(AND($E$3="3rd"),'Class 3rd'!C61,IF(AND($E$3="4th"),'Class 4th'!C61,"")))</f>
        <v/>
      </c>
      <c r="E62" s="330" t="str">
        <f>IF(OR($B62=0,$B62=""),"",IF(AND($E$3="3rd"),'Class 3rd'!E61,IF(AND($E$3="4th"),'Class 4th'!E61,"")))</f>
        <v/>
      </c>
      <c r="F62" s="243" t="str">
        <f>IF(OR($B62=0,$B62=""),"",IF(AND($E$3="3rd"),'Class 3rd'!D61,IF(AND($E$3="4th"),'Class 4th'!D61,"")))</f>
        <v/>
      </c>
      <c r="G62" s="335" t="str">
        <f>IF(OR($B62=0,$B62=""),"",IF(AND($E$3="3rd"),'Class 3rd'!F61,IF(AND($E$3="4th"),'Class 4th'!F61,"")))</f>
        <v/>
      </c>
      <c r="H62" s="335" t="str">
        <f>IF(OR($B62=0,$B62=""),"",IF(AND($E$3="3rd"),'Class 3rd'!G61,IF(AND($E$3="4th"),'Class 4th'!G61,"")))</f>
        <v/>
      </c>
      <c r="I62" s="335" t="str">
        <f>IF(OR($B62=0,$B62=""),"",IF(AND($E$3="3rd"),'Class 3rd'!H61,IF(AND($E$3="4th"),'Class 4th'!H61,"")))</f>
        <v/>
      </c>
      <c r="J62" s="217" t="str">
        <f>IF(OR($B62=0,$B62=""),"",IF(AND($E$3="3rd"),'Class 3rd'!J61,IF(AND($E$3="4th"),'Class 4th'!J61,"")))</f>
        <v/>
      </c>
      <c r="K62" s="217" t="str">
        <f>IF(OR($B62=0,$B62=""),"",IF(AND($E$3="3rd"),'Class 3rd'!K61,IF(AND($E$3="4th"),'Class 4th'!K61,"")))</f>
        <v/>
      </c>
      <c r="L62" s="99" t="str">
        <f>IF(OR($B62=0,$B62=""),"",IF(AND($E$3="3rd"),'Class 3rd'!L61,IF(AND($E$3="4th"),'Class 4th'!L61,"")))</f>
        <v/>
      </c>
      <c r="M62" s="99" t="str">
        <f>IF(OR($B62=0,$B62=""),"",IF(AND($E$3="3rd"),'Class 3rd'!M61,IF(AND($E$3="4th"),'Class 4th'!M61,"")))</f>
        <v/>
      </c>
      <c r="N62" s="99" t="str">
        <f>IF(OR($B62=0,$B62=""),"",IF(AND($E$3="3rd"),'Class 3rd'!N61,IF(AND($E$3="4th"),'Class 4th'!N61,"")))</f>
        <v/>
      </c>
      <c r="O62" s="48" t="str">
        <f t="shared" si="2"/>
        <v/>
      </c>
      <c r="P62" s="99" t="str">
        <f>IF(OR($B62=0,$B62=""),"",IF(AND($E$3="3rd"),'Class 3rd'!O61,IF(AND($E$3="4th"),'Class 4th'!O61,"")))</f>
        <v/>
      </c>
      <c r="Q62" s="99" t="str">
        <f>IF(OR($B62=0,$B62=""),"",IF(AND($E$3="3rd"),'Class 3rd'!P61,IF(AND($E$3="4th"),'Class 4th'!P61,"")))</f>
        <v/>
      </c>
      <c r="R62" s="51" t="str">
        <f t="shared" si="3"/>
        <v/>
      </c>
      <c r="S62" s="48">
        <f t="shared" si="4"/>
        <v>0</v>
      </c>
      <c r="T62" s="99" t="str">
        <f>IF(OR($B62=0,$B62=""),"",IF(AND($E$3="3rd"),'Class 3rd'!Q61,IF(AND($E$3="4th"),'Class 4th'!Q61,"")))</f>
        <v/>
      </c>
      <c r="U62" s="99" t="str">
        <f>IF(OR($B62=0,$B62=""),"",IF(AND($E$3="3rd"),'Class 3rd'!R61,IF(AND($E$3="4th"),'Class 4th'!R61,"")))</f>
        <v/>
      </c>
      <c r="V62" s="52" t="str">
        <f t="shared" si="5"/>
        <v/>
      </c>
      <c r="W62" s="48" t="str">
        <f t="shared" si="6"/>
        <v/>
      </c>
      <c r="X62" s="83">
        <f t="shared" si="7"/>
        <v>0</v>
      </c>
      <c r="Y62" s="83" t="str">
        <f t="shared" si="8"/>
        <v/>
      </c>
      <c r="Z62" s="83" t="str">
        <f t="shared" si="9"/>
        <v/>
      </c>
      <c r="AA62" s="83" t="str">
        <f t="shared" si="10"/>
        <v/>
      </c>
      <c r="AB62" s="419" t="str">
        <f t="shared" si="11"/>
        <v/>
      </c>
      <c r="AC62" s="87" t="str">
        <f t="shared" si="12"/>
        <v/>
      </c>
      <c r="AD62" s="99" t="str">
        <f>IF(OR($B62=0,$B62=""),"",IF(AND($E$3="3rd"),'Class 3rd'!S61,IF(AND($E$3="4th"),'Class 4th'!S61,"")))</f>
        <v/>
      </c>
      <c r="AE62" s="99" t="str">
        <f>IF(OR($B62=0,$B62=""),"",IF(AND($E$3="3rd"),'Class 3rd'!T61,IF(AND($E$3="4th"),'Class 4th'!T61,"")))</f>
        <v/>
      </c>
      <c r="AF62" s="99" t="str">
        <f>IF(OR($B62=0,$B62=""),"",IF(AND($E$3="3rd"),'Class 3rd'!U61,IF(AND($E$3="4th"),'Class 4th'!U61,"")))</f>
        <v/>
      </c>
      <c r="AG62" s="48" t="str">
        <f t="shared" si="13"/>
        <v/>
      </c>
      <c r="AH62" s="99" t="str">
        <f>IF(OR($B62=0,$B62=""),"",IF(AND($E$3="3rd"),'Class 3rd'!V61,IF(AND($E$3="4th"),'Class 4th'!V61,"")))</f>
        <v/>
      </c>
      <c r="AI62" s="99" t="str">
        <f>IF(OR($B62=0,$B62=""),"",IF(AND($E$3="3rd"),'Class 3rd'!W61,IF(AND($E$3="4th"),'Class 4th'!W61,"")))</f>
        <v/>
      </c>
      <c r="AJ62" s="51" t="str">
        <f t="shared" si="14"/>
        <v/>
      </c>
      <c r="AK62" s="48">
        <f t="shared" si="15"/>
        <v>0</v>
      </c>
      <c r="AL62" s="99" t="str">
        <f>IF(OR($B62=0,$B62=""),"",IF(AND($E$3="3rd"),'Class 3rd'!X61,IF(AND($E$3="4th"),'Class 4th'!X61,"")))</f>
        <v/>
      </c>
      <c r="AM62" s="99" t="str">
        <f>IF(OR($B62=0,$B62=""),"",IF(AND($E$3="3rd"),'Class 3rd'!Y61,IF(AND($E$3="4th"),'Class 4th'!Y61,"")))</f>
        <v/>
      </c>
      <c r="AN62" s="52" t="str">
        <f t="shared" si="16"/>
        <v/>
      </c>
      <c r="AO62" s="48" t="str">
        <f t="shared" si="17"/>
        <v/>
      </c>
      <c r="AP62" s="83">
        <f t="shared" si="18"/>
        <v>0</v>
      </c>
      <c r="AQ62" s="83" t="str">
        <f t="shared" si="19"/>
        <v/>
      </c>
      <c r="AR62" s="83" t="str">
        <f t="shared" si="20"/>
        <v/>
      </c>
      <c r="AS62" s="83" t="str">
        <f t="shared" si="21"/>
        <v/>
      </c>
      <c r="AT62" s="419" t="str">
        <f t="shared" si="22"/>
        <v/>
      </c>
      <c r="AU62" s="87" t="str">
        <f t="shared" si="23"/>
        <v/>
      </c>
      <c r="AV62" s="99" t="str">
        <f>IF(OR($B62=0,$B62=""),"",IF(AND($E$3="3rd"),'Class 3rd'!Z61,IF(AND($E$3="4th"),'Class 4th'!Z61,"")))</f>
        <v/>
      </c>
      <c r="AW62" s="99" t="str">
        <f>IF(OR($B62=0,$B62=""),"",IF(AND($E$3="3rd"),'Class 3rd'!AA61,IF(AND($E$3="4th"),'Class 4th'!AA61,"")))</f>
        <v/>
      </c>
      <c r="AX62" s="99" t="str">
        <f>IF(OR($B62=0,$B62=""),"",IF(AND($E$3="3rd"),'Class 3rd'!AB61,IF(AND($E$3="4th"),'Class 4th'!AB61,"")))</f>
        <v/>
      </c>
      <c r="AY62" s="48" t="str">
        <f t="shared" si="24"/>
        <v/>
      </c>
      <c r="AZ62" s="99" t="str">
        <f>IF(OR($B62=0,$B62=""),"",IF(AND($E$3="3rd"),'Class 3rd'!AC61,IF(AND($E$3="4th"),'Class 4th'!AC61,"")))</f>
        <v/>
      </c>
      <c r="BA62" s="99" t="str">
        <f>IF(OR($B62=0,$B62=""),"",IF(AND($E$3="3rd"),'Class 3rd'!AD61,IF(AND($E$3="4th"),'Class 4th'!AD61,"")))</f>
        <v/>
      </c>
      <c r="BB62" s="51" t="str">
        <f t="shared" si="25"/>
        <v/>
      </c>
      <c r="BC62" s="48">
        <f t="shared" si="26"/>
        <v>0</v>
      </c>
      <c r="BD62" s="99" t="str">
        <f>IF(OR($B62=0,$B62=""),"",IF(AND($E$3="3rd"),'Class 3rd'!AE61,IF(AND($E$3="4th"),'Class 4th'!AE61,"")))</f>
        <v/>
      </c>
      <c r="BE62" s="99" t="str">
        <f>IF(OR($B62=0,$B62=""),"",IF(AND($E$3="3rd"),'Class 3rd'!AF61,IF(AND($E$3="4th"),'Class 4th'!AF61,"")))</f>
        <v/>
      </c>
      <c r="BF62" s="52" t="str">
        <f t="shared" si="27"/>
        <v/>
      </c>
      <c r="BG62" s="48" t="str">
        <f t="shared" si="28"/>
        <v/>
      </c>
      <c r="BH62" s="83">
        <f t="shared" si="29"/>
        <v>0</v>
      </c>
      <c r="BI62" s="83" t="str">
        <f t="shared" si="30"/>
        <v/>
      </c>
      <c r="BJ62" s="83" t="str">
        <f t="shared" si="31"/>
        <v/>
      </c>
      <c r="BK62" s="83" t="str">
        <f t="shared" si="32"/>
        <v/>
      </c>
      <c r="BL62" s="419" t="str">
        <f t="shared" si="33"/>
        <v/>
      </c>
      <c r="BM62" s="87" t="str">
        <f t="shared" si="34"/>
        <v/>
      </c>
      <c r="BN62" s="99" t="str">
        <f>IF(OR($B62=0,$B62=""),"",IF(AND($E$3="3rd"),'Class 3rd'!AG61,IF(AND($E$3="4th"),'Class 4th'!AG61,"")))</f>
        <v/>
      </c>
      <c r="BO62" s="99" t="str">
        <f>IF(OR($B62=0,$B62=""),"",IF(AND($E$3="3rd"),'Class 3rd'!AH61,IF(AND($E$3="4th"),'Class 4th'!AH61,"")))</f>
        <v/>
      </c>
      <c r="BP62" s="99" t="str">
        <f>IF(OR($B62=0,$B62=""),"",IF(AND($E$3="3rd"),'Class 3rd'!AI61,IF(AND($E$3="4th"),'Class 4th'!AI61,"")))</f>
        <v/>
      </c>
      <c r="BQ62" s="48" t="str">
        <f t="shared" si="35"/>
        <v/>
      </c>
      <c r="BR62" s="99" t="str">
        <f>IF(OR($B62=0,$B62=""),"",IF(AND($E$3="3rd"),'Class 3rd'!AJ61,IF(AND($E$3="4th"),'Class 4th'!AJ61,"")))</f>
        <v/>
      </c>
      <c r="BS62" s="99" t="str">
        <f>IF(OR($B62=0,$B62=""),"",IF(AND($E$3="3rd"),'Class 3rd'!AK61,IF(AND($E$3="4th"),'Class 4th'!AK61,"")))</f>
        <v/>
      </c>
      <c r="BT62" s="51" t="str">
        <f t="shared" si="36"/>
        <v/>
      </c>
      <c r="BU62" s="48">
        <f t="shared" si="37"/>
        <v>0</v>
      </c>
      <c r="BV62" s="99" t="str">
        <f>IF(OR($B62=0,$B62=""),"",IF(AND($E$3="3rd"),'Class 3rd'!AL61,IF(AND($E$3="4th"),'Class 4th'!AL61,"")))</f>
        <v/>
      </c>
      <c r="BW62" s="99" t="str">
        <f>IF(OR($B62=0,$B62=""),"",IF(AND($E$3="3rd"),'Class 3rd'!AM61,IF(AND($E$3="4th"),'Class 4th'!AM61,"")))</f>
        <v/>
      </c>
      <c r="BX62" s="52" t="str">
        <f t="shared" si="38"/>
        <v/>
      </c>
      <c r="BY62" s="48" t="str">
        <f t="shared" si="39"/>
        <v/>
      </c>
      <c r="BZ62" s="83">
        <f t="shared" si="40"/>
        <v>0</v>
      </c>
      <c r="CA62" s="83" t="str">
        <f t="shared" si="41"/>
        <v/>
      </c>
      <c r="CB62" s="83" t="str">
        <f t="shared" si="42"/>
        <v/>
      </c>
      <c r="CC62" s="83" t="str">
        <f t="shared" si="43"/>
        <v/>
      </c>
      <c r="CD62" s="419" t="str">
        <f t="shared" si="44"/>
        <v/>
      </c>
      <c r="CE62" s="87" t="str">
        <f t="shared" si="45"/>
        <v/>
      </c>
      <c r="CF62" s="99" t="str">
        <f>IF(OR($B62=0,$B62=""),"",IF(AND($E$3="3rd"),'Class 3rd'!AN61,IF(AND($E$3="4th"),'Class 4th'!AN61,"")))</f>
        <v/>
      </c>
      <c r="CG62" s="99" t="str">
        <f>IF(OR($B62=0,$B62=""),"",IF(AND($E$3="3rd"),'Class 3rd'!AO61,IF(AND($E$3="4th"),'Class 4th'!AO61,"")))</f>
        <v/>
      </c>
      <c r="CH62" s="99" t="str">
        <f>IF(OR($B62=0,$B62=""),"",IF(AND($E$3="3rd"),'Class 3rd'!AP61,IF(AND($E$3="4th"),'Class 4th'!AP61,"")))</f>
        <v/>
      </c>
      <c r="CI62" s="48" t="str">
        <f t="shared" si="46"/>
        <v/>
      </c>
      <c r="CJ62" s="99" t="str">
        <f>IF(OR($B62=0,$B62=""),"",IF(AND($E$3="3rd"),'Class 3rd'!AQ61,IF(AND($E$3="4th"),'Class 4th'!AQ61,"")))</f>
        <v/>
      </c>
      <c r="CK62" s="99" t="str">
        <f>IF(OR($B62=0,$B62=""),"",IF(AND($E$3="3rd"),'Class 3rd'!AR61,IF(AND($E$3="4th"),'Class 4th'!AR61,"")))</f>
        <v/>
      </c>
      <c r="CL62" s="51" t="str">
        <f t="shared" si="47"/>
        <v/>
      </c>
      <c r="CM62" s="48">
        <f t="shared" si="48"/>
        <v>0</v>
      </c>
      <c r="CN62" s="99" t="str">
        <f>IF(OR($B62=0,$B62=""),"",IF(AND($E$3="3rd"),'Class 3rd'!AS61,IF(AND($E$3="4th"),'Class 4th'!AS61,"")))</f>
        <v/>
      </c>
      <c r="CO62" s="99" t="str">
        <f>IF(OR($B62=0,$B62=""),"",IF(AND($E$3="3rd"),'Class 3rd'!AT61,IF(AND($E$3="4th"),'Class 4th'!AT61,"")))</f>
        <v/>
      </c>
      <c r="CP62" s="52" t="str">
        <f t="shared" si="49"/>
        <v/>
      </c>
      <c r="CQ62" s="48" t="str">
        <f t="shared" si="50"/>
        <v/>
      </c>
      <c r="CR62" s="83">
        <f t="shared" si="51"/>
        <v>0</v>
      </c>
      <c r="CS62" s="83" t="str">
        <f t="shared" si="52"/>
        <v/>
      </c>
      <c r="CT62" s="392" t="str">
        <f t="shared" si="53"/>
        <v/>
      </c>
      <c r="CU62" s="86" t="str">
        <f t="shared" si="54"/>
        <v/>
      </c>
      <c r="CV62" s="99" t="str">
        <f>IF(OR($B62=0,$B62=""),"",IF(AND($E$3="3rd"),'Class 3rd'!AU61,IF(AND($E$3="4th"),'Class 4th'!AU61,"")))</f>
        <v/>
      </c>
      <c r="CW62" s="99" t="str">
        <f>IF(OR($B62=0,$B62=""),"",IF(AND($E$3="3rd"),'Class 3rd'!AV61,IF(AND($E$3="4th"),'Class 4th'!AV61,"")))</f>
        <v/>
      </c>
      <c r="CX62" s="99" t="str">
        <f>IF(OR($B62=0,$B62=""),"",IF(AND($E$3="3rd"),'Class 3rd'!AW61,IF(AND($E$3="4th"),'Class 4th'!AW61,"")))</f>
        <v/>
      </c>
      <c r="CY62" s="48" t="str">
        <f t="shared" si="55"/>
        <v/>
      </c>
      <c r="CZ62" s="99" t="str">
        <f>IF(OR($B62=0,$B62=""),"",IF(AND($E$3="3rd"),'Class 3rd'!AX61,IF(AND($E$3="4th"),'Class 4th'!AX61,"")))</f>
        <v/>
      </c>
      <c r="DA62" s="99" t="str">
        <f>IF(OR($B62=0,$B62=""),"",IF(AND($E$3="3rd"),'Class 3rd'!AY61,IF(AND($E$3="4th"),'Class 4th'!AY61,"")))</f>
        <v/>
      </c>
      <c r="DB62" s="51" t="str">
        <f t="shared" si="56"/>
        <v/>
      </c>
      <c r="DC62" s="48">
        <f t="shared" si="57"/>
        <v>0</v>
      </c>
      <c r="DD62" s="99" t="str">
        <f>IF(OR($B62=0,$B62=""),"",IF(AND($E$3="3rd"),'Class 3rd'!AZ61,IF(AND($E$3="4th"),'Class 4th'!AZ61,"")))</f>
        <v/>
      </c>
      <c r="DE62" s="99" t="str">
        <f>IF(OR($B62=0,$B62=""),"",IF(AND($E$3="3rd"),'Class 3rd'!BA61,IF(AND($E$3="4th"),'Class 4th'!BA61,"")))</f>
        <v/>
      </c>
      <c r="DF62" s="52" t="str">
        <f t="shared" si="58"/>
        <v/>
      </c>
      <c r="DG62" s="48" t="str">
        <f t="shared" si="59"/>
        <v/>
      </c>
      <c r="DH62" s="83">
        <f t="shared" si="60"/>
        <v>0</v>
      </c>
      <c r="DI62" s="83" t="str">
        <f t="shared" si="61"/>
        <v/>
      </c>
      <c r="DJ62" s="392" t="str">
        <f t="shared" si="62"/>
        <v/>
      </c>
      <c r="DK62" s="86" t="str">
        <f t="shared" si="63"/>
        <v/>
      </c>
      <c r="DL62" s="454" t="str">
        <f>IF(OR($B62=0,$B62=""),"",IF(AND($E$3="3rd"),'Class 3rd'!BB61,IF(AND($E$3="4th"),'Class 4th'!BB61,"")))</f>
        <v/>
      </c>
      <c r="DM62" s="454" t="str">
        <f>IF(OR($B62=0,$B62=""),"",IF(AND($E$3="3rd"),'Class 3rd'!BC61,IF(AND($E$3="4th"),'Class 4th'!BC61,"")))</f>
        <v/>
      </c>
      <c r="DN62" s="454" t="str">
        <f>IF(OR($B62=0,$B62=""),"",IF(AND($E$3="3rd"),'Class 3rd'!BD61,IF(AND($E$3="4th"),'Class 4th'!BD61,"")))</f>
        <v/>
      </c>
      <c r="DO62" s="454" t="str">
        <f>IF(OR($B62=0,$B62=""),"",IF(AND($E$3="3rd"),'Class 3rd'!BE61,IF(AND($E$3="4th"),'Class 4th'!BE61,"")))</f>
        <v/>
      </c>
      <c r="DP62" s="454" t="str">
        <f>IF(OR($B62=0,$B62=""),"",IF(AND($E$3="3rd"),'Class 3rd'!BF61,IF(AND($E$3="4th"),'Class 4th'!BF61,"")))</f>
        <v/>
      </c>
      <c r="DQ62" s="455" t="str">
        <f t="shared" si="64"/>
        <v/>
      </c>
      <c r="DR62" s="100">
        <f t="shared" si="65"/>
        <v>0</v>
      </c>
      <c r="DS62" s="100" t="str">
        <f t="shared" si="66"/>
        <v/>
      </c>
      <c r="DT62" s="100" t="str">
        <f t="shared" si="67"/>
        <v/>
      </c>
      <c r="DU62" s="86" t="str">
        <f t="shared" si="68"/>
        <v/>
      </c>
      <c r="DV62" s="454" t="str">
        <f>IF(OR($B62=0,$B62=""),"",IF(AND($E$3="3rd"),'Class 3rd'!BG61,IF(AND($E$3="4th"),'Class 4th'!BG61,"")))</f>
        <v/>
      </c>
      <c r="DW62" s="454" t="str">
        <f>IF(OR($B62=0,$B62=""),"",IF(AND($E$3="3rd"),'Class 3rd'!BH61,IF(AND($E$3="4th"),'Class 4th'!BH61,"")))</f>
        <v/>
      </c>
      <c r="DX62" s="454" t="str">
        <f>IF(OR($B62=0,$B62=""),"",IF(AND($E$3="3rd"),'Class 3rd'!BI61,IF(AND($E$3="4th"),'Class 4th'!BI61,"")))</f>
        <v/>
      </c>
      <c r="DY62" s="454" t="str">
        <f>IF(OR($B62=0,$B62=""),"",IF(AND($E$3="3rd"),'Class 3rd'!BJ61,IF(AND($E$3="4th"),'Class 4th'!BJ61,"")))</f>
        <v/>
      </c>
      <c r="DZ62" s="454" t="str">
        <f>IF(OR($B62=0,$B62=""),"",IF(AND($E$3="3rd"),'Class 3rd'!BK61,IF(AND($E$3="4th"),'Class 4th'!BK61,"")))</f>
        <v/>
      </c>
      <c r="EA62" s="455" t="str">
        <f t="shared" si="69"/>
        <v/>
      </c>
      <c r="EB62" s="100">
        <f t="shared" si="70"/>
        <v>0</v>
      </c>
      <c r="EC62" s="100" t="str">
        <f t="shared" si="71"/>
        <v/>
      </c>
      <c r="ED62" s="100" t="str">
        <f t="shared" si="72"/>
        <v/>
      </c>
      <c r="EE62" s="86" t="str">
        <f t="shared" si="73"/>
        <v/>
      </c>
      <c r="EF62" s="454" t="str">
        <f>IF(OR($B62=0,$B62=""),"",IF(AND($E$3="3rd"),'Class 3rd'!BL61,IF(AND($E$3="4th"),'Class 4th'!BL61,"")))</f>
        <v/>
      </c>
      <c r="EG62" s="454" t="str">
        <f>IF(OR($B62=0,$B62=""),"",IF(AND($E$3="3rd"),'Class 3rd'!BM61,IF(AND($E$3="4th"),'Class 4th'!BM61,"")))</f>
        <v/>
      </c>
      <c r="EH62" s="454" t="str">
        <f>IF(OR($B62=0,$B62=""),"",IF(AND($E$3="3rd"),'Class 3rd'!BN61,IF(AND($E$3="4th"),'Class 4th'!BN61,"")))</f>
        <v/>
      </c>
      <c r="EI62" s="454" t="str">
        <f>IF(OR($B62=0,$B62=""),"",IF(AND($E$3="3rd"),'Class 3rd'!BO61,IF(AND($E$3="4th"),'Class 4th'!BO61,"")))</f>
        <v/>
      </c>
      <c r="EJ62" s="454" t="str">
        <f>IF(OR($B62=0,$B62=""),"",IF(AND($E$3="3rd"),'Class 3rd'!BP61,IF(AND($E$3="4th"),'Class 4th'!BP61,"")))</f>
        <v/>
      </c>
      <c r="EK62" s="455" t="str">
        <f t="shared" si="74"/>
        <v/>
      </c>
      <c r="EL62" s="100">
        <f t="shared" si="75"/>
        <v>0</v>
      </c>
      <c r="EM62" s="100" t="str">
        <f t="shared" si="76"/>
        <v/>
      </c>
      <c r="EN62" s="100" t="str">
        <f t="shared" si="77"/>
        <v/>
      </c>
      <c r="EO62" s="86" t="str">
        <f t="shared" si="78"/>
        <v/>
      </c>
      <c r="EP62" s="60" t="str">
        <f t="shared" si="79"/>
        <v/>
      </c>
      <c r="EQ62" s="324" t="str">
        <f t="shared" si="80"/>
        <v/>
      </c>
      <c r="ER62" s="63" t="str">
        <f t="shared" si="81"/>
        <v/>
      </c>
      <c r="ES62" s="64" t="str">
        <f t="shared" si="83"/>
        <v/>
      </c>
      <c r="ET62" s="326" t="str">
        <f>IFERROR(IF(B62="NSO","NSO",IF(OR(D62="",G62="",F62="",B62="",EP62=0),"",IF('Master sheet'!$D$14="Hindi","कक्षोंन्नति","Promoted"))),"")</f>
        <v/>
      </c>
      <c r="EU62" s="39" t="str">
        <f>IF(OR($B62=0,$B62=""),"",IF(AND($E$3="3rd"),'Class 3rd'!BQ61,IF(AND($E$3="4th"),'Class 4th'!BQ61,"")))</f>
        <v/>
      </c>
      <c r="EV62" s="39" t="str">
        <f>IF(OR($B62=0,$B62=""),"",IF(AND($E$3="3rd"),'Class 3rd'!BR61,IF(AND($E$3="4th"),'Class 4th'!BR61,"")))</f>
        <v/>
      </c>
      <c r="EW62" s="203" t="str">
        <f t="shared" si="84"/>
        <v/>
      </c>
      <c r="EX62" s="40"/>
      <c r="FE62" s="41">
        <f>IF(AND($E$3="3rd"),'Class 3rd'!I61,IF(AND($E$3="4th"),'Class 4th'!I61,""))</f>
        <v>0</v>
      </c>
    </row>
    <row r="63" spans="1:161" ht="18.95" customHeight="1">
      <c r="A63" s="53">
        <v>56</v>
      </c>
      <c r="B63" s="244" t="str">
        <f>IF(OR(FE63=0,FE63=""),"",IF(AND($E$3="3rd"),'Class 3rd'!I62,IF(AND($E$3="4th"),'Class 4th'!I62,"")))</f>
        <v/>
      </c>
      <c r="C63" s="54" t="str">
        <f>IF(OR($B63=0,$B63=""),"",IF(AND($E$3="3rd"),'Class 3rd'!B62,IF(AND($E$3="4th"),'Class 4th'!B62,"")))</f>
        <v/>
      </c>
      <c r="D63" s="54" t="str">
        <f>IF(OR($B63=0,$B63=""),"",IF(AND($E$3="3rd"),'Class 3rd'!C62,IF(AND($E$3="4th"),'Class 4th'!C62,"")))</f>
        <v/>
      </c>
      <c r="E63" s="330" t="str">
        <f>IF(OR($B63=0,$B63=""),"",IF(AND($E$3="3rd"),'Class 3rd'!E62,IF(AND($E$3="4th"),'Class 4th'!E62,"")))</f>
        <v/>
      </c>
      <c r="F63" s="243" t="str">
        <f>IF(OR($B63=0,$B63=""),"",IF(AND($E$3="3rd"),'Class 3rd'!D62,IF(AND($E$3="4th"),'Class 4th'!D62,"")))</f>
        <v/>
      </c>
      <c r="G63" s="335" t="str">
        <f>IF(OR($B63=0,$B63=""),"",IF(AND($E$3="3rd"),'Class 3rd'!F62,IF(AND($E$3="4th"),'Class 4th'!F62,"")))</f>
        <v/>
      </c>
      <c r="H63" s="335" t="str">
        <f>IF(OR($B63=0,$B63=""),"",IF(AND($E$3="3rd"),'Class 3rd'!G62,IF(AND($E$3="4th"),'Class 4th'!G62,"")))</f>
        <v/>
      </c>
      <c r="I63" s="335" t="str">
        <f>IF(OR($B63=0,$B63=""),"",IF(AND($E$3="3rd"),'Class 3rd'!H62,IF(AND($E$3="4th"),'Class 4th'!H62,"")))</f>
        <v/>
      </c>
      <c r="J63" s="217" t="str">
        <f>IF(OR($B63=0,$B63=""),"",IF(AND($E$3="3rd"),'Class 3rd'!J62,IF(AND($E$3="4th"),'Class 4th'!J62,"")))</f>
        <v/>
      </c>
      <c r="K63" s="217" t="str">
        <f>IF(OR($B63=0,$B63=""),"",IF(AND($E$3="3rd"),'Class 3rd'!K62,IF(AND($E$3="4th"),'Class 4th'!K62,"")))</f>
        <v/>
      </c>
      <c r="L63" s="99" t="str">
        <f>IF(OR($B63=0,$B63=""),"",IF(AND($E$3="3rd"),'Class 3rd'!L62,IF(AND($E$3="4th"),'Class 4th'!L62,"")))</f>
        <v/>
      </c>
      <c r="M63" s="99" t="str">
        <f>IF(OR($B63=0,$B63=""),"",IF(AND($E$3="3rd"),'Class 3rd'!M62,IF(AND($E$3="4th"),'Class 4th'!M62,"")))</f>
        <v/>
      </c>
      <c r="N63" s="99" t="str">
        <f>IF(OR($B63=0,$B63=""),"",IF(AND($E$3="3rd"),'Class 3rd'!N62,IF(AND($E$3="4th"),'Class 4th'!N62,"")))</f>
        <v/>
      </c>
      <c r="O63" s="48" t="str">
        <f t="shared" si="2"/>
        <v/>
      </c>
      <c r="P63" s="99" t="str">
        <f>IF(OR($B63=0,$B63=""),"",IF(AND($E$3="3rd"),'Class 3rd'!O62,IF(AND($E$3="4th"),'Class 4th'!O62,"")))</f>
        <v/>
      </c>
      <c r="Q63" s="99" t="str">
        <f>IF(OR($B63=0,$B63=""),"",IF(AND($E$3="3rd"),'Class 3rd'!P62,IF(AND($E$3="4th"),'Class 4th'!P62,"")))</f>
        <v/>
      </c>
      <c r="R63" s="51" t="str">
        <f t="shared" si="3"/>
        <v/>
      </c>
      <c r="S63" s="48">
        <f t="shared" si="4"/>
        <v>0</v>
      </c>
      <c r="T63" s="99" t="str">
        <f>IF(OR($B63=0,$B63=""),"",IF(AND($E$3="3rd"),'Class 3rd'!Q62,IF(AND($E$3="4th"),'Class 4th'!Q62,"")))</f>
        <v/>
      </c>
      <c r="U63" s="99" t="str">
        <f>IF(OR($B63=0,$B63=""),"",IF(AND($E$3="3rd"),'Class 3rd'!R62,IF(AND($E$3="4th"),'Class 4th'!R62,"")))</f>
        <v/>
      </c>
      <c r="V63" s="52" t="str">
        <f t="shared" si="5"/>
        <v/>
      </c>
      <c r="W63" s="48" t="str">
        <f t="shared" si="6"/>
        <v/>
      </c>
      <c r="X63" s="83">
        <f t="shared" si="7"/>
        <v>0</v>
      </c>
      <c r="Y63" s="83" t="str">
        <f t="shared" si="8"/>
        <v/>
      </c>
      <c r="Z63" s="83" t="str">
        <f t="shared" si="9"/>
        <v/>
      </c>
      <c r="AA63" s="83" t="str">
        <f t="shared" si="10"/>
        <v/>
      </c>
      <c r="AB63" s="419" t="str">
        <f t="shared" si="11"/>
        <v/>
      </c>
      <c r="AC63" s="87" t="str">
        <f t="shared" si="12"/>
        <v/>
      </c>
      <c r="AD63" s="99" t="str">
        <f>IF(OR($B63=0,$B63=""),"",IF(AND($E$3="3rd"),'Class 3rd'!S62,IF(AND($E$3="4th"),'Class 4th'!S62,"")))</f>
        <v/>
      </c>
      <c r="AE63" s="99" t="str">
        <f>IF(OR($B63=0,$B63=""),"",IF(AND($E$3="3rd"),'Class 3rd'!T62,IF(AND($E$3="4th"),'Class 4th'!T62,"")))</f>
        <v/>
      </c>
      <c r="AF63" s="99" t="str">
        <f>IF(OR($B63=0,$B63=""),"",IF(AND($E$3="3rd"),'Class 3rd'!U62,IF(AND($E$3="4th"),'Class 4th'!U62,"")))</f>
        <v/>
      </c>
      <c r="AG63" s="48" t="str">
        <f t="shared" si="13"/>
        <v/>
      </c>
      <c r="AH63" s="99" t="str">
        <f>IF(OR($B63=0,$B63=""),"",IF(AND($E$3="3rd"),'Class 3rd'!V62,IF(AND($E$3="4th"),'Class 4th'!V62,"")))</f>
        <v/>
      </c>
      <c r="AI63" s="99" t="str">
        <f>IF(OR($B63=0,$B63=""),"",IF(AND($E$3="3rd"),'Class 3rd'!W62,IF(AND($E$3="4th"),'Class 4th'!W62,"")))</f>
        <v/>
      </c>
      <c r="AJ63" s="51" t="str">
        <f t="shared" si="14"/>
        <v/>
      </c>
      <c r="AK63" s="48">
        <f t="shared" si="15"/>
        <v>0</v>
      </c>
      <c r="AL63" s="99" t="str">
        <f>IF(OR($B63=0,$B63=""),"",IF(AND($E$3="3rd"),'Class 3rd'!X62,IF(AND($E$3="4th"),'Class 4th'!X62,"")))</f>
        <v/>
      </c>
      <c r="AM63" s="99" t="str">
        <f>IF(OR($B63=0,$B63=""),"",IF(AND($E$3="3rd"),'Class 3rd'!Y62,IF(AND($E$3="4th"),'Class 4th'!Y62,"")))</f>
        <v/>
      </c>
      <c r="AN63" s="52" t="str">
        <f t="shared" si="16"/>
        <v/>
      </c>
      <c r="AO63" s="48" t="str">
        <f t="shared" si="17"/>
        <v/>
      </c>
      <c r="AP63" s="83">
        <f t="shared" si="18"/>
        <v>0</v>
      </c>
      <c r="AQ63" s="83" t="str">
        <f t="shared" si="19"/>
        <v/>
      </c>
      <c r="AR63" s="83" t="str">
        <f t="shared" si="20"/>
        <v/>
      </c>
      <c r="AS63" s="83" t="str">
        <f t="shared" si="21"/>
        <v/>
      </c>
      <c r="AT63" s="419" t="str">
        <f t="shared" si="22"/>
        <v/>
      </c>
      <c r="AU63" s="87" t="str">
        <f t="shared" si="23"/>
        <v/>
      </c>
      <c r="AV63" s="99" t="str">
        <f>IF(OR($B63=0,$B63=""),"",IF(AND($E$3="3rd"),'Class 3rd'!Z62,IF(AND($E$3="4th"),'Class 4th'!Z62,"")))</f>
        <v/>
      </c>
      <c r="AW63" s="99" t="str">
        <f>IF(OR($B63=0,$B63=""),"",IF(AND($E$3="3rd"),'Class 3rd'!AA62,IF(AND($E$3="4th"),'Class 4th'!AA62,"")))</f>
        <v/>
      </c>
      <c r="AX63" s="99" t="str">
        <f>IF(OR($B63=0,$B63=""),"",IF(AND($E$3="3rd"),'Class 3rd'!AB62,IF(AND($E$3="4th"),'Class 4th'!AB62,"")))</f>
        <v/>
      </c>
      <c r="AY63" s="48" t="str">
        <f t="shared" si="24"/>
        <v/>
      </c>
      <c r="AZ63" s="99" t="str">
        <f>IF(OR($B63=0,$B63=""),"",IF(AND($E$3="3rd"),'Class 3rd'!AC62,IF(AND($E$3="4th"),'Class 4th'!AC62,"")))</f>
        <v/>
      </c>
      <c r="BA63" s="99" t="str">
        <f>IF(OR($B63=0,$B63=""),"",IF(AND($E$3="3rd"),'Class 3rd'!AD62,IF(AND($E$3="4th"),'Class 4th'!AD62,"")))</f>
        <v/>
      </c>
      <c r="BB63" s="51" t="str">
        <f t="shared" si="25"/>
        <v/>
      </c>
      <c r="BC63" s="48">
        <f t="shared" si="26"/>
        <v>0</v>
      </c>
      <c r="BD63" s="99" t="str">
        <f>IF(OR($B63=0,$B63=""),"",IF(AND($E$3="3rd"),'Class 3rd'!AE62,IF(AND($E$3="4th"),'Class 4th'!AE62,"")))</f>
        <v/>
      </c>
      <c r="BE63" s="99" t="str">
        <f>IF(OR($B63=0,$B63=""),"",IF(AND($E$3="3rd"),'Class 3rd'!AF62,IF(AND($E$3="4th"),'Class 4th'!AF62,"")))</f>
        <v/>
      </c>
      <c r="BF63" s="52" t="str">
        <f t="shared" si="27"/>
        <v/>
      </c>
      <c r="BG63" s="48" t="str">
        <f t="shared" si="28"/>
        <v/>
      </c>
      <c r="BH63" s="83">
        <f t="shared" si="29"/>
        <v>0</v>
      </c>
      <c r="BI63" s="83" t="str">
        <f t="shared" si="30"/>
        <v/>
      </c>
      <c r="BJ63" s="83" t="str">
        <f t="shared" si="31"/>
        <v/>
      </c>
      <c r="BK63" s="83" t="str">
        <f t="shared" si="32"/>
        <v/>
      </c>
      <c r="BL63" s="419" t="str">
        <f t="shared" si="33"/>
        <v/>
      </c>
      <c r="BM63" s="87" t="str">
        <f t="shared" si="34"/>
        <v/>
      </c>
      <c r="BN63" s="99" t="str">
        <f>IF(OR($B63=0,$B63=""),"",IF(AND($E$3="3rd"),'Class 3rd'!AG62,IF(AND($E$3="4th"),'Class 4th'!AG62,"")))</f>
        <v/>
      </c>
      <c r="BO63" s="99" t="str">
        <f>IF(OR($B63=0,$B63=""),"",IF(AND($E$3="3rd"),'Class 3rd'!AH62,IF(AND($E$3="4th"),'Class 4th'!AH62,"")))</f>
        <v/>
      </c>
      <c r="BP63" s="99" t="str">
        <f>IF(OR($B63=0,$B63=""),"",IF(AND($E$3="3rd"),'Class 3rd'!AI62,IF(AND($E$3="4th"),'Class 4th'!AI62,"")))</f>
        <v/>
      </c>
      <c r="BQ63" s="48" t="str">
        <f t="shared" si="35"/>
        <v/>
      </c>
      <c r="BR63" s="99" t="str">
        <f>IF(OR($B63=0,$B63=""),"",IF(AND($E$3="3rd"),'Class 3rd'!AJ62,IF(AND($E$3="4th"),'Class 4th'!AJ62,"")))</f>
        <v/>
      </c>
      <c r="BS63" s="99" t="str">
        <f>IF(OR($B63=0,$B63=""),"",IF(AND($E$3="3rd"),'Class 3rd'!AK62,IF(AND($E$3="4th"),'Class 4th'!AK62,"")))</f>
        <v/>
      </c>
      <c r="BT63" s="51" t="str">
        <f t="shared" si="36"/>
        <v/>
      </c>
      <c r="BU63" s="48">
        <f t="shared" si="37"/>
        <v>0</v>
      </c>
      <c r="BV63" s="99" t="str">
        <f>IF(OR($B63=0,$B63=""),"",IF(AND($E$3="3rd"),'Class 3rd'!AL62,IF(AND($E$3="4th"),'Class 4th'!AL62,"")))</f>
        <v/>
      </c>
      <c r="BW63" s="99" t="str">
        <f>IF(OR($B63=0,$B63=""),"",IF(AND($E$3="3rd"),'Class 3rd'!AM62,IF(AND($E$3="4th"),'Class 4th'!AM62,"")))</f>
        <v/>
      </c>
      <c r="BX63" s="52" t="str">
        <f t="shared" si="38"/>
        <v/>
      </c>
      <c r="BY63" s="48" t="str">
        <f t="shared" si="39"/>
        <v/>
      </c>
      <c r="BZ63" s="83">
        <f t="shared" si="40"/>
        <v>0</v>
      </c>
      <c r="CA63" s="83" t="str">
        <f t="shared" si="41"/>
        <v/>
      </c>
      <c r="CB63" s="83" t="str">
        <f t="shared" si="42"/>
        <v/>
      </c>
      <c r="CC63" s="83" t="str">
        <f t="shared" si="43"/>
        <v/>
      </c>
      <c r="CD63" s="419" t="str">
        <f t="shared" si="44"/>
        <v/>
      </c>
      <c r="CE63" s="87" t="str">
        <f t="shared" si="45"/>
        <v/>
      </c>
      <c r="CF63" s="99" t="str">
        <f>IF(OR($B63=0,$B63=""),"",IF(AND($E$3="3rd"),'Class 3rd'!AN62,IF(AND($E$3="4th"),'Class 4th'!AN62,"")))</f>
        <v/>
      </c>
      <c r="CG63" s="99" t="str">
        <f>IF(OR($B63=0,$B63=""),"",IF(AND($E$3="3rd"),'Class 3rd'!AO62,IF(AND($E$3="4th"),'Class 4th'!AO62,"")))</f>
        <v/>
      </c>
      <c r="CH63" s="99" t="str">
        <f>IF(OR($B63=0,$B63=""),"",IF(AND($E$3="3rd"),'Class 3rd'!AP62,IF(AND($E$3="4th"),'Class 4th'!AP62,"")))</f>
        <v/>
      </c>
      <c r="CI63" s="48" t="str">
        <f t="shared" si="46"/>
        <v/>
      </c>
      <c r="CJ63" s="99" t="str">
        <f>IF(OR($B63=0,$B63=""),"",IF(AND($E$3="3rd"),'Class 3rd'!AQ62,IF(AND($E$3="4th"),'Class 4th'!AQ62,"")))</f>
        <v/>
      </c>
      <c r="CK63" s="99" t="str">
        <f>IF(OR($B63=0,$B63=""),"",IF(AND($E$3="3rd"),'Class 3rd'!AR62,IF(AND($E$3="4th"),'Class 4th'!AR62,"")))</f>
        <v/>
      </c>
      <c r="CL63" s="51" t="str">
        <f t="shared" si="47"/>
        <v/>
      </c>
      <c r="CM63" s="48">
        <f t="shared" si="48"/>
        <v>0</v>
      </c>
      <c r="CN63" s="99" t="str">
        <f>IF(OR($B63=0,$B63=""),"",IF(AND($E$3="3rd"),'Class 3rd'!AS62,IF(AND($E$3="4th"),'Class 4th'!AS62,"")))</f>
        <v/>
      </c>
      <c r="CO63" s="99" t="str">
        <f>IF(OR($B63=0,$B63=""),"",IF(AND($E$3="3rd"),'Class 3rd'!AT62,IF(AND($E$3="4th"),'Class 4th'!AT62,"")))</f>
        <v/>
      </c>
      <c r="CP63" s="52" t="str">
        <f t="shared" si="49"/>
        <v/>
      </c>
      <c r="CQ63" s="48" t="str">
        <f t="shared" si="50"/>
        <v/>
      </c>
      <c r="CR63" s="83">
        <f t="shared" si="51"/>
        <v>0</v>
      </c>
      <c r="CS63" s="83" t="str">
        <f t="shared" si="52"/>
        <v/>
      </c>
      <c r="CT63" s="392" t="str">
        <f t="shared" si="53"/>
        <v/>
      </c>
      <c r="CU63" s="86" t="str">
        <f t="shared" si="54"/>
        <v/>
      </c>
      <c r="CV63" s="99" t="str">
        <f>IF(OR($B63=0,$B63=""),"",IF(AND($E$3="3rd"),'Class 3rd'!AU62,IF(AND($E$3="4th"),'Class 4th'!AU62,"")))</f>
        <v/>
      </c>
      <c r="CW63" s="99" t="str">
        <f>IF(OR($B63=0,$B63=""),"",IF(AND($E$3="3rd"),'Class 3rd'!AV62,IF(AND($E$3="4th"),'Class 4th'!AV62,"")))</f>
        <v/>
      </c>
      <c r="CX63" s="99" t="str">
        <f>IF(OR($B63=0,$B63=""),"",IF(AND($E$3="3rd"),'Class 3rd'!AW62,IF(AND($E$3="4th"),'Class 4th'!AW62,"")))</f>
        <v/>
      </c>
      <c r="CY63" s="48" t="str">
        <f t="shared" si="55"/>
        <v/>
      </c>
      <c r="CZ63" s="99" t="str">
        <f>IF(OR($B63=0,$B63=""),"",IF(AND($E$3="3rd"),'Class 3rd'!AX62,IF(AND($E$3="4th"),'Class 4th'!AX62,"")))</f>
        <v/>
      </c>
      <c r="DA63" s="99" t="str">
        <f>IF(OR($B63=0,$B63=""),"",IF(AND($E$3="3rd"),'Class 3rd'!AY62,IF(AND($E$3="4th"),'Class 4th'!AY62,"")))</f>
        <v/>
      </c>
      <c r="DB63" s="51" t="str">
        <f t="shared" si="56"/>
        <v/>
      </c>
      <c r="DC63" s="48">
        <f t="shared" si="57"/>
        <v>0</v>
      </c>
      <c r="DD63" s="99" t="str">
        <f>IF(OR($B63=0,$B63=""),"",IF(AND($E$3="3rd"),'Class 3rd'!AZ62,IF(AND($E$3="4th"),'Class 4th'!AZ62,"")))</f>
        <v/>
      </c>
      <c r="DE63" s="99" t="str">
        <f>IF(OR($B63=0,$B63=""),"",IF(AND($E$3="3rd"),'Class 3rd'!BA62,IF(AND($E$3="4th"),'Class 4th'!BA62,"")))</f>
        <v/>
      </c>
      <c r="DF63" s="52" t="str">
        <f t="shared" si="58"/>
        <v/>
      </c>
      <c r="DG63" s="48" t="str">
        <f t="shared" si="59"/>
        <v/>
      </c>
      <c r="DH63" s="83">
        <f t="shared" si="60"/>
        <v>0</v>
      </c>
      <c r="DI63" s="83" t="str">
        <f t="shared" si="61"/>
        <v/>
      </c>
      <c r="DJ63" s="392" t="str">
        <f t="shared" si="62"/>
        <v/>
      </c>
      <c r="DK63" s="86" t="str">
        <f t="shared" si="63"/>
        <v/>
      </c>
      <c r="DL63" s="454" t="str">
        <f>IF(OR($B63=0,$B63=""),"",IF(AND($E$3="3rd"),'Class 3rd'!BB62,IF(AND($E$3="4th"),'Class 4th'!BB62,"")))</f>
        <v/>
      </c>
      <c r="DM63" s="454" t="str">
        <f>IF(OR($B63=0,$B63=""),"",IF(AND($E$3="3rd"),'Class 3rd'!BC62,IF(AND($E$3="4th"),'Class 4th'!BC62,"")))</f>
        <v/>
      </c>
      <c r="DN63" s="454" t="str">
        <f>IF(OR($B63=0,$B63=""),"",IF(AND($E$3="3rd"),'Class 3rd'!BD62,IF(AND($E$3="4th"),'Class 4th'!BD62,"")))</f>
        <v/>
      </c>
      <c r="DO63" s="454" t="str">
        <f>IF(OR($B63=0,$B63=""),"",IF(AND($E$3="3rd"),'Class 3rd'!BE62,IF(AND($E$3="4th"),'Class 4th'!BE62,"")))</f>
        <v/>
      </c>
      <c r="DP63" s="454" t="str">
        <f>IF(OR($B63=0,$B63=""),"",IF(AND($E$3="3rd"),'Class 3rd'!BF62,IF(AND($E$3="4th"),'Class 4th'!BF62,"")))</f>
        <v/>
      </c>
      <c r="DQ63" s="455" t="str">
        <f t="shared" si="64"/>
        <v/>
      </c>
      <c r="DR63" s="100">
        <f t="shared" si="65"/>
        <v>0</v>
      </c>
      <c r="DS63" s="100" t="str">
        <f t="shared" si="66"/>
        <v/>
      </c>
      <c r="DT63" s="100" t="str">
        <f t="shared" si="67"/>
        <v/>
      </c>
      <c r="DU63" s="86" t="str">
        <f t="shared" si="68"/>
        <v/>
      </c>
      <c r="DV63" s="454" t="str">
        <f>IF(OR($B63=0,$B63=""),"",IF(AND($E$3="3rd"),'Class 3rd'!BG62,IF(AND($E$3="4th"),'Class 4th'!BG62,"")))</f>
        <v/>
      </c>
      <c r="DW63" s="454" t="str">
        <f>IF(OR($B63=0,$B63=""),"",IF(AND($E$3="3rd"),'Class 3rd'!BH62,IF(AND($E$3="4th"),'Class 4th'!BH62,"")))</f>
        <v/>
      </c>
      <c r="DX63" s="454" t="str">
        <f>IF(OR($B63=0,$B63=""),"",IF(AND($E$3="3rd"),'Class 3rd'!BI62,IF(AND($E$3="4th"),'Class 4th'!BI62,"")))</f>
        <v/>
      </c>
      <c r="DY63" s="454" t="str">
        <f>IF(OR($B63=0,$B63=""),"",IF(AND($E$3="3rd"),'Class 3rd'!BJ62,IF(AND($E$3="4th"),'Class 4th'!BJ62,"")))</f>
        <v/>
      </c>
      <c r="DZ63" s="454" t="str">
        <f>IF(OR($B63=0,$B63=""),"",IF(AND($E$3="3rd"),'Class 3rd'!BK62,IF(AND($E$3="4th"),'Class 4th'!BK62,"")))</f>
        <v/>
      </c>
      <c r="EA63" s="455" t="str">
        <f t="shared" si="69"/>
        <v/>
      </c>
      <c r="EB63" s="100">
        <f t="shared" si="70"/>
        <v>0</v>
      </c>
      <c r="EC63" s="100" t="str">
        <f t="shared" si="71"/>
        <v/>
      </c>
      <c r="ED63" s="100" t="str">
        <f t="shared" si="72"/>
        <v/>
      </c>
      <c r="EE63" s="86" t="str">
        <f t="shared" si="73"/>
        <v/>
      </c>
      <c r="EF63" s="454" t="str">
        <f>IF(OR($B63=0,$B63=""),"",IF(AND($E$3="3rd"),'Class 3rd'!BL62,IF(AND($E$3="4th"),'Class 4th'!BL62,"")))</f>
        <v/>
      </c>
      <c r="EG63" s="454" t="str">
        <f>IF(OR($B63=0,$B63=""),"",IF(AND($E$3="3rd"),'Class 3rd'!BM62,IF(AND($E$3="4th"),'Class 4th'!BM62,"")))</f>
        <v/>
      </c>
      <c r="EH63" s="454" t="str">
        <f>IF(OR($B63=0,$B63=""),"",IF(AND($E$3="3rd"),'Class 3rd'!BN62,IF(AND($E$3="4th"),'Class 4th'!BN62,"")))</f>
        <v/>
      </c>
      <c r="EI63" s="454" t="str">
        <f>IF(OR($B63=0,$B63=""),"",IF(AND($E$3="3rd"),'Class 3rd'!BO62,IF(AND($E$3="4th"),'Class 4th'!BO62,"")))</f>
        <v/>
      </c>
      <c r="EJ63" s="454" t="str">
        <f>IF(OR($B63=0,$B63=""),"",IF(AND($E$3="3rd"),'Class 3rd'!BP62,IF(AND($E$3="4th"),'Class 4th'!BP62,"")))</f>
        <v/>
      </c>
      <c r="EK63" s="455" t="str">
        <f t="shared" si="74"/>
        <v/>
      </c>
      <c r="EL63" s="100">
        <f t="shared" si="75"/>
        <v>0</v>
      </c>
      <c r="EM63" s="100" t="str">
        <f t="shared" si="76"/>
        <v/>
      </c>
      <c r="EN63" s="100" t="str">
        <f t="shared" si="77"/>
        <v/>
      </c>
      <c r="EO63" s="86" t="str">
        <f t="shared" si="78"/>
        <v/>
      </c>
      <c r="EP63" s="60" t="str">
        <f t="shared" si="79"/>
        <v/>
      </c>
      <c r="EQ63" s="324" t="str">
        <f t="shared" si="80"/>
        <v/>
      </c>
      <c r="ER63" s="63" t="str">
        <f t="shared" si="81"/>
        <v/>
      </c>
      <c r="ES63" s="64" t="str">
        <f t="shared" si="83"/>
        <v/>
      </c>
      <c r="ET63" s="326" t="str">
        <f>IFERROR(IF(B63="NSO","NSO",IF(OR(D63="",G63="",F63="",B63="",EP63=0),"",IF('Master sheet'!$D$14="Hindi","कक्षोंन्नति","Promoted"))),"")</f>
        <v/>
      </c>
      <c r="EU63" s="39" t="str">
        <f>IF(OR($B63=0,$B63=""),"",IF(AND($E$3="3rd"),'Class 3rd'!BQ62,IF(AND($E$3="4th"),'Class 4th'!BQ62,"")))</f>
        <v/>
      </c>
      <c r="EV63" s="39" t="str">
        <f>IF(OR($B63=0,$B63=""),"",IF(AND($E$3="3rd"),'Class 3rd'!BR62,IF(AND($E$3="4th"),'Class 4th'!BR62,"")))</f>
        <v/>
      </c>
      <c r="EW63" s="203" t="str">
        <f t="shared" si="84"/>
        <v/>
      </c>
      <c r="EX63" s="40"/>
      <c r="FE63" s="41">
        <f>IF(AND($E$3="3rd"),'Class 3rd'!I62,IF(AND($E$3="4th"),'Class 4th'!I62,""))</f>
        <v>0</v>
      </c>
    </row>
    <row r="64" spans="1:161" ht="18.95" customHeight="1">
      <c r="A64" s="53">
        <v>57</v>
      </c>
      <c r="B64" s="244" t="str">
        <f>IF(OR(FE64=0,FE64=""),"",IF(AND($E$3="3rd"),'Class 3rd'!I63,IF(AND($E$3="4th"),'Class 4th'!I63,"")))</f>
        <v/>
      </c>
      <c r="C64" s="54" t="str">
        <f>IF(OR($B64=0,$B64=""),"",IF(AND($E$3="3rd"),'Class 3rd'!B63,IF(AND($E$3="4th"),'Class 4th'!B63,"")))</f>
        <v/>
      </c>
      <c r="D64" s="54" t="str">
        <f>IF(OR($B64=0,$B64=""),"",IF(AND($E$3="3rd"),'Class 3rd'!C63,IF(AND($E$3="4th"),'Class 4th'!C63,"")))</f>
        <v/>
      </c>
      <c r="E64" s="330" t="str">
        <f>IF(OR($B64=0,$B64=""),"",IF(AND($E$3="3rd"),'Class 3rd'!E63,IF(AND($E$3="4th"),'Class 4th'!E63,"")))</f>
        <v/>
      </c>
      <c r="F64" s="243" t="str">
        <f>IF(OR($B64=0,$B64=""),"",IF(AND($E$3="3rd"),'Class 3rd'!D63,IF(AND($E$3="4th"),'Class 4th'!D63,"")))</f>
        <v/>
      </c>
      <c r="G64" s="335" t="str">
        <f>IF(OR($B64=0,$B64=""),"",IF(AND($E$3="3rd"),'Class 3rd'!F63,IF(AND($E$3="4th"),'Class 4th'!F63,"")))</f>
        <v/>
      </c>
      <c r="H64" s="335" t="str">
        <f>IF(OR($B64=0,$B64=""),"",IF(AND($E$3="3rd"),'Class 3rd'!G63,IF(AND($E$3="4th"),'Class 4th'!G63,"")))</f>
        <v/>
      </c>
      <c r="I64" s="335" t="str">
        <f>IF(OR($B64=0,$B64=""),"",IF(AND($E$3="3rd"),'Class 3rd'!H63,IF(AND($E$3="4th"),'Class 4th'!H63,"")))</f>
        <v/>
      </c>
      <c r="J64" s="217" t="str">
        <f>IF(OR($B64=0,$B64=""),"",IF(AND($E$3="3rd"),'Class 3rd'!J63,IF(AND($E$3="4th"),'Class 4th'!J63,"")))</f>
        <v/>
      </c>
      <c r="K64" s="217" t="str">
        <f>IF(OR($B64=0,$B64=""),"",IF(AND($E$3="3rd"),'Class 3rd'!K63,IF(AND($E$3="4th"),'Class 4th'!K63,"")))</f>
        <v/>
      </c>
      <c r="L64" s="99" t="str">
        <f>IF(OR($B64=0,$B64=""),"",IF(AND($E$3="3rd"),'Class 3rd'!L63,IF(AND($E$3="4th"),'Class 4th'!L63,"")))</f>
        <v/>
      </c>
      <c r="M64" s="99" t="str">
        <f>IF(OR($B64=0,$B64=""),"",IF(AND($E$3="3rd"),'Class 3rd'!M63,IF(AND($E$3="4th"),'Class 4th'!M63,"")))</f>
        <v/>
      </c>
      <c r="N64" s="99" t="str">
        <f>IF(OR($B64=0,$B64=""),"",IF(AND($E$3="3rd"),'Class 3rd'!N63,IF(AND($E$3="4th"),'Class 4th'!N63,"")))</f>
        <v/>
      </c>
      <c r="O64" s="48" t="str">
        <f t="shared" si="2"/>
        <v/>
      </c>
      <c r="P64" s="99" t="str">
        <f>IF(OR($B64=0,$B64=""),"",IF(AND($E$3="3rd"),'Class 3rd'!O63,IF(AND($E$3="4th"),'Class 4th'!O63,"")))</f>
        <v/>
      </c>
      <c r="Q64" s="99" t="str">
        <f>IF(OR($B64=0,$B64=""),"",IF(AND($E$3="3rd"),'Class 3rd'!P63,IF(AND($E$3="4th"),'Class 4th'!P63,"")))</f>
        <v/>
      </c>
      <c r="R64" s="51" t="str">
        <f t="shared" si="3"/>
        <v/>
      </c>
      <c r="S64" s="48">
        <f t="shared" si="4"/>
        <v>0</v>
      </c>
      <c r="T64" s="99" t="str">
        <f>IF(OR($B64=0,$B64=""),"",IF(AND($E$3="3rd"),'Class 3rd'!Q63,IF(AND($E$3="4th"),'Class 4th'!Q63,"")))</f>
        <v/>
      </c>
      <c r="U64" s="99" t="str">
        <f>IF(OR($B64=0,$B64=""),"",IF(AND($E$3="3rd"),'Class 3rd'!R63,IF(AND($E$3="4th"),'Class 4th'!R63,"")))</f>
        <v/>
      </c>
      <c r="V64" s="52" t="str">
        <f t="shared" si="5"/>
        <v/>
      </c>
      <c r="W64" s="48" t="str">
        <f t="shared" si="6"/>
        <v/>
      </c>
      <c r="X64" s="83">
        <f t="shared" si="7"/>
        <v>0</v>
      </c>
      <c r="Y64" s="83" t="str">
        <f t="shared" si="8"/>
        <v/>
      </c>
      <c r="Z64" s="83" t="str">
        <f t="shared" si="9"/>
        <v/>
      </c>
      <c r="AA64" s="83" t="str">
        <f t="shared" si="10"/>
        <v/>
      </c>
      <c r="AB64" s="419" t="str">
        <f t="shared" si="11"/>
        <v/>
      </c>
      <c r="AC64" s="87" t="str">
        <f t="shared" si="12"/>
        <v/>
      </c>
      <c r="AD64" s="99" t="str">
        <f>IF(OR($B64=0,$B64=""),"",IF(AND($E$3="3rd"),'Class 3rd'!S63,IF(AND($E$3="4th"),'Class 4th'!S63,"")))</f>
        <v/>
      </c>
      <c r="AE64" s="99" t="str">
        <f>IF(OR($B64=0,$B64=""),"",IF(AND($E$3="3rd"),'Class 3rd'!T63,IF(AND($E$3="4th"),'Class 4th'!T63,"")))</f>
        <v/>
      </c>
      <c r="AF64" s="99" t="str">
        <f>IF(OR($B64=0,$B64=""),"",IF(AND($E$3="3rd"),'Class 3rd'!U63,IF(AND($E$3="4th"),'Class 4th'!U63,"")))</f>
        <v/>
      </c>
      <c r="AG64" s="48" t="str">
        <f t="shared" si="13"/>
        <v/>
      </c>
      <c r="AH64" s="99" t="str">
        <f>IF(OR($B64=0,$B64=""),"",IF(AND($E$3="3rd"),'Class 3rd'!V63,IF(AND($E$3="4th"),'Class 4th'!V63,"")))</f>
        <v/>
      </c>
      <c r="AI64" s="99" t="str">
        <f>IF(OR($B64=0,$B64=""),"",IF(AND($E$3="3rd"),'Class 3rd'!W63,IF(AND($E$3="4th"),'Class 4th'!W63,"")))</f>
        <v/>
      </c>
      <c r="AJ64" s="51" t="str">
        <f t="shared" si="14"/>
        <v/>
      </c>
      <c r="AK64" s="48">
        <f t="shared" si="15"/>
        <v>0</v>
      </c>
      <c r="AL64" s="99" t="str">
        <f>IF(OR($B64=0,$B64=""),"",IF(AND($E$3="3rd"),'Class 3rd'!X63,IF(AND($E$3="4th"),'Class 4th'!X63,"")))</f>
        <v/>
      </c>
      <c r="AM64" s="99" t="str">
        <f>IF(OR($B64=0,$B64=""),"",IF(AND($E$3="3rd"),'Class 3rd'!Y63,IF(AND($E$3="4th"),'Class 4th'!Y63,"")))</f>
        <v/>
      </c>
      <c r="AN64" s="52" t="str">
        <f t="shared" si="16"/>
        <v/>
      </c>
      <c r="AO64" s="48" t="str">
        <f t="shared" si="17"/>
        <v/>
      </c>
      <c r="AP64" s="83">
        <f t="shared" si="18"/>
        <v>0</v>
      </c>
      <c r="AQ64" s="83" t="str">
        <f t="shared" si="19"/>
        <v/>
      </c>
      <c r="AR64" s="83" t="str">
        <f t="shared" si="20"/>
        <v/>
      </c>
      <c r="AS64" s="83" t="str">
        <f t="shared" si="21"/>
        <v/>
      </c>
      <c r="AT64" s="419" t="str">
        <f t="shared" si="22"/>
        <v/>
      </c>
      <c r="AU64" s="87" t="str">
        <f t="shared" si="23"/>
        <v/>
      </c>
      <c r="AV64" s="99" t="str">
        <f>IF(OR($B64=0,$B64=""),"",IF(AND($E$3="3rd"),'Class 3rd'!Z63,IF(AND($E$3="4th"),'Class 4th'!Z63,"")))</f>
        <v/>
      </c>
      <c r="AW64" s="99" t="str">
        <f>IF(OR($B64=0,$B64=""),"",IF(AND($E$3="3rd"),'Class 3rd'!AA63,IF(AND($E$3="4th"),'Class 4th'!AA63,"")))</f>
        <v/>
      </c>
      <c r="AX64" s="99" t="str">
        <f>IF(OR($B64=0,$B64=""),"",IF(AND($E$3="3rd"),'Class 3rd'!AB63,IF(AND($E$3="4th"),'Class 4th'!AB63,"")))</f>
        <v/>
      </c>
      <c r="AY64" s="48" t="str">
        <f t="shared" si="24"/>
        <v/>
      </c>
      <c r="AZ64" s="99" t="str">
        <f>IF(OR($B64=0,$B64=""),"",IF(AND($E$3="3rd"),'Class 3rd'!AC63,IF(AND($E$3="4th"),'Class 4th'!AC63,"")))</f>
        <v/>
      </c>
      <c r="BA64" s="99" t="str">
        <f>IF(OR($B64=0,$B64=""),"",IF(AND($E$3="3rd"),'Class 3rd'!AD63,IF(AND($E$3="4th"),'Class 4th'!AD63,"")))</f>
        <v/>
      </c>
      <c r="BB64" s="51" t="str">
        <f t="shared" si="25"/>
        <v/>
      </c>
      <c r="BC64" s="48">
        <f t="shared" si="26"/>
        <v>0</v>
      </c>
      <c r="BD64" s="99" t="str">
        <f>IF(OR($B64=0,$B64=""),"",IF(AND($E$3="3rd"),'Class 3rd'!AE63,IF(AND($E$3="4th"),'Class 4th'!AE63,"")))</f>
        <v/>
      </c>
      <c r="BE64" s="99" t="str">
        <f>IF(OR($B64=0,$B64=""),"",IF(AND($E$3="3rd"),'Class 3rd'!AF63,IF(AND($E$3="4th"),'Class 4th'!AF63,"")))</f>
        <v/>
      </c>
      <c r="BF64" s="52" t="str">
        <f t="shared" si="27"/>
        <v/>
      </c>
      <c r="BG64" s="48" t="str">
        <f t="shared" si="28"/>
        <v/>
      </c>
      <c r="BH64" s="83">
        <f t="shared" si="29"/>
        <v>0</v>
      </c>
      <c r="BI64" s="83" t="str">
        <f t="shared" si="30"/>
        <v/>
      </c>
      <c r="BJ64" s="83" t="str">
        <f t="shared" si="31"/>
        <v/>
      </c>
      <c r="BK64" s="83" t="str">
        <f t="shared" si="32"/>
        <v/>
      </c>
      <c r="BL64" s="419" t="str">
        <f t="shared" si="33"/>
        <v/>
      </c>
      <c r="BM64" s="87" t="str">
        <f t="shared" si="34"/>
        <v/>
      </c>
      <c r="BN64" s="99" t="str">
        <f>IF(OR($B64=0,$B64=""),"",IF(AND($E$3="3rd"),'Class 3rd'!AG63,IF(AND($E$3="4th"),'Class 4th'!AG63,"")))</f>
        <v/>
      </c>
      <c r="BO64" s="99" t="str">
        <f>IF(OR($B64=0,$B64=""),"",IF(AND($E$3="3rd"),'Class 3rd'!AH63,IF(AND($E$3="4th"),'Class 4th'!AH63,"")))</f>
        <v/>
      </c>
      <c r="BP64" s="99" t="str">
        <f>IF(OR($B64=0,$B64=""),"",IF(AND($E$3="3rd"),'Class 3rd'!AI63,IF(AND($E$3="4th"),'Class 4th'!AI63,"")))</f>
        <v/>
      </c>
      <c r="BQ64" s="48" t="str">
        <f t="shared" si="35"/>
        <v/>
      </c>
      <c r="BR64" s="99" t="str">
        <f>IF(OR($B64=0,$B64=""),"",IF(AND($E$3="3rd"),'Class 3rd'!AJ63,IF(AND($E$3="4th"),'Class 4th'!AJ63,"")))</f>
        <v/>
      </c>
      <c r="BS64" s="99" t="str">
        <f>IF(OR($B64=0,$B64=""),"",IF(AND($E$3="3rd"),'Class 3rd'!AK63,IF(AND($E$3="4th"),'Class 4th'!AK63,"")))</f>
        <v/>
      </c>
      <c r="BT64" s="51" t="str">
        <f t="shared" si="36"/>
        <v/>
      </c>
      <c r="BU64" s="48">
        <f t="shared" si="37"/>
        <v>0</v>
      </c>
      <c r="BV64" s="99" t="str">
        <f>IF(OR($B64=0,$B64=""),"",IF(AND($E$3="3rd"),'Class 3rd'!AL63,IF(AND($E$3="4th"),'Class 4th'!AL63,"")))</f>
        <v/>
      </c>
      <c r="BW64" s="99" t="str">
        <f>IF(OR($B64=0,$B64=""),"",IF(AND($E$3="3rd"),'Class 3rd'!AM63,IF(AND($E$3="4th"),'Class 4th'!AM63,"")))</f>
        <v/>
      </c>
      <c r="BX64" s="52" t="str">
        <f t="shared" si="38"/>
        <v/>
      </c>
      <c r="BY64" s="48" t="str">
        <f t="shared" si="39"/>
        <v/>
      </c>
      <c r="BZ64" s="83">
        <f t="shared" si="40"/>
        <v>0</v>
      </c>
      <c r="CA64" s="83" t="str">
        <f t="shared" si="41"/>
        <v/>
      </c>
      <c r="CB64" s="83" t="str">
        <f t="shared" si="42"/>
        <v/>
      </c>
      <c r="CC64" s="83" t="str">
        <f t="shared" si="43"/>
        <v/>
      </c>
      <c r="CD64" s="419" t="str">
        <f t="shared" si="44"/>
        <v/>
      </c>
      <c r="CE64" s="87" t="str">
        <f t="shared" si="45"/>
        <v/>
      </c>
      <c r="CF64" s="99" t="str">
        <f>IF(OR($B64=0,$B64=""),"",IF(AND($E$3="3rd"),'Class 3rd'!AN63,IF(AND($E$3="4th"),'Class 4th'!AN63,"")))</f>
        <v/>
      </c>
      <c r="CG64" s="99" t="str">
        <f>IF(OR($B64=0,$B64=""),"",IF(AND($E$3="3rd"),'Class 3rd'!AO63,IF(AND($E$3="4th"),'Class 4th'!AO63,"")))</f>
        <v/>
      </c>
      <c r="CH64" s="99" t="str">
        <f>IF(OR($B64=0,$B64=""),"",IF(AND($E$3="3rd"),'Class 3rd'!AP63,IF(AND($E$3="4th"),'Class 4th'!AP63,"")))</f>
        <v/>
      </c>
      <c r="CI64" s="48" t="str">
        <f t="shared" si="46"/>
        <v/>
      </c>
      <c r="CJ64" s="99" t="str">
        <f>IF(OR($B64=0,$B64=""),"",IF(AND($E$3="3rd"),'Class 3rd'!AQ63,IF(AND($E$3="4th"),'Class 4th'!AQ63,"")))</f>
        <v/>
      </c>
      <c r="CK64" s="99" t="str">
        <f>IF(OR($B64=0,$B64=""),"",IF(AND($E$3="3rd"),'Class 3rd'!AR63,IF(AND($E$3="4th"),'Class 4th'!AR63,"")))</f>
        <v/>
      </c>
      <c r="CL64" s="51" t="str">
        <f t="shared" si="47"/>
        <v/>
      </c>
      <c r="CM64" s="48">
        <f t="shared" si="48"/>
        <v>0</v>
      </c>
      <c r="CN64" s="99" t="str">
        <f>IF(OR($B64=0,$B64=""),"",IF(AND($E$3="3rd"),'Class 3rd'!AS63,IF(AND($E$3="4th"),'Class 4th'!AS63,"")))</f>
        <v/>
      </c>
      <c r="CO64" s="99" t="str">
        <f>IF(OR($B64=0,$B64=""),"",IF(AND($E$3="3rd"),'Class 3rd'!AT63,IF(AND($E$3="4th"),'Class 4th'!AT63,"")))</f>
        <v/>
      </c>
      <c r="CP64" s="52" t="str">
        <f t="shared" si="49"/>
        <v/>
      </c>
      <c r="CQ64" s="48" t="str">
        <f t="shared" si="50"/>
        <v/>
      </c>
      <c r="CR64" s="83">
        <f t="shared" si="51"/>
        <v>0</v>
      </c>
      <c r="CS64" s="83" t="str">
        <f t="shared" si="52"/>
        <v/>
      </c>
      <c r="CT64" s="392" t="str">
        <f t="shared" si="53"/>
        <v/>
      </c>
      <c r="CU64" s="86" t="str">
        <f t="shared" si="54"/>
        <v/>
      </c>
      <c r="CV64" s="99" t="str">
        <f>IF(OR($B64=0,$B64=""),"",IF(AND($E$3="3rd"),'Class 3rd'!AU63,IF(AND($E$3="4th"),'Class 4th'!AU63,"")))</f>
        <v/>
      </c>
      <c r="CW64" s="99" t="str">
        <f>IF(OR($B64=0,$B64=""),"",IF(AND($E$3="3rd"),'Class 3rd'!AV63,IF(AND($E$3="4th"),'Class 4th'!AV63,"")))</f>
        <v/>
      </c>
      <c r="CX64" s="99" t="str">
        <f>IF(OR($B64=0,$B64=""),"",IF(AND($E$3="3rd"),'Class 3rd'!AW63,IF(AND($E$3="4th"),'Class 4th'!AW63,"")))</f>
        <v/>
      </c>
      <c r="CY64" s="48" t="str">
        <f t="shared" si="55"/>
        <v/>
      </c>
      <c r="CZ64" s="99" t="str">
        <f>IF(OR($B64=0,$B64=""),"",IF(AND($E$3="3rd"),'Class 3rd'!AX63,IF(AND($E$3="4th"),'Class 4th'!AX63,"")))</f>
        <v/>
      </c>
      <c r="DA64" s="99" t="str">
        <f>IF(OR($B64=0,$B64=""),"",IF(AND($E$3="3rd"),'Class 3rd'!AY63,IF(AND($E$3="4th"),'Class 4th'!AY63,"")))</f>
        <v/>
      </c>
      <c r="DB64" s="51" t="str">
        <f t="shared" si="56"/>
        <v/>
      </c>
      <c r="DC64" s="48">
        <f t="shared" si="57"/>
        <v>0</v>
      </c>
      <c r="DD64" s="99" t="str">
        <f>IF(OR($B64=0,$B64=""),"",IF(AND($E$3="3rd"),'Class 3rd'!AZ63,IF(AND($E$3="4th"),'Class 4th'!AZ63,"")))</f>
        <v/>
      </c>
      <c r="DE64" s="99" t="str">
        <f>IF(OR($B64=0,$B64=""),"",IF(AND($E$3="3rd"),'Class 3rd'!BA63,IF(AND($E$3="4th"),'Class 4th'!BA63,"")))</f>
        <v/>
      </c>
      <c r="DF64" s="52" t="str">
        <f t="shared" si="58"/>
        <v/>
      </c>
      <c r="DG64" s="48" t="str">
        <f t="shared" si="59"/>
        <v/>
      </c>
      <c r="DH64" s="83">
        <f t="shared" si="60"/>
        <v>0</v>
      </c>
      <c r="DI64" s="83" t="str">
        <f t="shared" si="61"/>
        <v/>
      </c>
      <c r="DJ64" s="392" t="str">
        <f t="shared" si="62"/>
        <v/>
      </c>
      <c r="DK64" s="86" t="str">
        <f t="shared" si="63"/>
        <v/>
      </c>
      <c r="DL64" s="454" t="str">
        <f>IF(OR($B64=0,$B64=""),"",IF(AND($E$3="3rd"),'Class 3rd'!BB63,IF(AND($E$3="4th"),'Class 4th'!BB63,"")))</f>
        <v/>
      </c>
      <c r="DM64" s="454" t="str">
        <f>IF(OR($B64=0,$B64=""),"",IF(AND($E$3="3rd"),'Class 3rd'!BC63,IF(AND($E$3="4th"),'Class 4th'!BC63,"")))</f>
        <v/>
      </c>
      <c r="DN64" s="454" t="str">
        <f>IF(OR($B64=0,$B64=""),"",IF(AND($E$3="3rd"),'Class 3rd'!BD63,IF(AND($E$3="4th"),'Class 4th'!BD63,"")))</f>
        <v/>
      </c>
      <c r="DO64" s="454" t="str">
        <f>IF(OR($B64=0,$B64=""),"",IF(AND($E$3="3rd"),'Class 3rd'!BE63,IF(AND($E$3="4th"),'Class 4th'!BE63,"")))</f>
        <v/>
      </c>
      <c r="DP64" s="454" t="str">
        <f>IF(OR($B64=0,$B64=""),"",IF(AND($E$3="3rd"),'Class 3rd'!BF63,IF(AND($E$3="4th"),'Class 4th'!BF63,"")))</f>
        <v/>
      </c>
      <c r="DQ64" s="455" t="str">
        <f t="shared" si="64"/>
        <v/>
      </c>
      <c r="DR64" s="100">
        <f t="shared" si="65"/>
        <v>0</v>
      </c>
      <c r="DS64" s="100" t="str">
        <f t="shared" si="66"/>
        <v/>
      </c>
      <c r="DT64" s="100" t="str">
        <f t="shared" si="67"/>
        <v/>
      </c>
      <c r="DU64" s="86" t="str">
        <f t="shared" si="68"/>
        <v/>
      </c>
      <c r="DV64" s="454" t="str">
        <f>IF(OR($B64=0,$B64=""),"",IF(AND($E$3="3rd"),'Class 3rd'!BG63,IF(AND($E$3="4th"),'Class 4th'!BG63,"")))</f>
        <v/>
      </c>
      <c r="DW64" s="454" t="str">
        <f>IF(OR($B64=0,$B64=""),"",IF(AND($E$3="3rd"),'Class 3rd'!BH63,IF(AND($E$3="4th"),'Class 4th'!BH63,"")))</f>
        <v/>
      </c>
      <c r="DX64" s="454" t="str">
        <f>IF(OR($B64=0,$B64=""),"",IF(AND($E$3="3rd"),'Class 3rd'!BI63,IF(AND($E$3="4th"),'Class 4th'!BI63,"")))</f>
        <v/>
      </c>
      <c r="DY64" s="454" t="str">
        <f>IF(OR($B64=0,$B64=""),"",IF(AND($E$3="3rd"),'Class 3rd'!BJ63,IF(AND($E$3="4th"),'Class 4th'!BJ63,"")))</f>
        <v/>
      </c>
      <c r="DZ64" s="454" t="str">
        <f>IF(OR($B64=0,$B64=""),"",IF(AND($E$3="3rd"),'Class 3rd'!BK63,IF(AND($E$3="4th"),'Class 4th'!BK63,"")))</f>
        <v/>
      </c>
      <c r="EA64" s="455" t="str">
        <f t="shared" si="69"/>
        <v/>
      </c>
      <c r="EB64" s="100">
        <f t="shared" si="70"/>
        <v>0</v>
      </c>
      <c r="EC64" s="100" t="str">
        <f t="shared" si="71"/>
        <v/>
      </c>
      <c r="ED64" s="100" t="str">
        <f t="shared" si="72"/>
        <v/>
      </c>
      <c r="EE64" s="86" t="str">
        <f t="shared" si="73"/>
        <v/>
      </c>
      <c r="EF64" s="454" t="str">
        <f>IF(OR($B64=0,$B64=""),"",IF(AND($E$3="3rd"),'Class 3rd'!BL63,IF(AND($E$3="4th"),'Class 4th'!BL63,"")))</f>
        <v/>
      </c>
      <c r="EG64" s="454" t="str">
        <f>IF(OR($B64=0,$B64=""),"",IF(AND($E$3="3rd"),'Class 3rd'!BM63,IF(AND($E$3="4th"),'Class 4th'!BM63,"")))</f>
        <v/>
      </c>
      <c r="EH64" s="454" t="str">
        <f>IF(OR($B64=0,$B64=""),"",IF(AND($E$3="3rd"),'Class 3rd'!BN63,IF(AND($E$3="4th"),'Class 4th'!BN63,"")))</f>
        <v/>
      </c>
      <c r="EI64" s="454" t="str">
        <f>IF(OR($B64=0,$B64=""),"",IF(AND($E$3="3rd"),'Class 3rd'!BO63,IF(AND($E$3="4th"),'Class 4th'!BO63,"")))</f>
        <v/>
      </c>
      <c r="EJ64" s="454" t="str">
        <f>IF(OR($B64=0,$B64=""),"",IF(AND($E$3="3rd"),'Class 3rd'!BP63,IF(AND($E$3="4th"),'Class 4th'!BP63,"")))</f>
        <v/>
      </c>
      <c r="EK64" s="455" t="str">
        <f t="shared" si="74"/>
        <v/>
      </c>
      <c r="EL64" s="100">
        <f t="shared" si="75"/>
        <v>0</v>
      </c>
      <c r="EM64" s="100" t="str">
        <f t="shared" si="76"/>
        <v/>
      </c>
      <c r="EN64" s="100" t="str">
        <f t="shared" si="77"/>
        <v/>
      </c>
      <c r="EO64" s="86" t="str">
        <f t="shared" si="78"/>
        <v/>
      </c>
      <c r="EP64" s="60" t="str">
        <f t="shared" si="79"/>
        <v/>
      </c>
      <c r="EQ64" s="324" t="str">
        <f t="shared" si="80"/>
        <v/>
      </c>
      <c r="ER64" s="63" t="str">
        <f t="shared" si="81"/>
        <v/>
      </c>
      <c r="ES64" s="64" t="str">
        <f t="shared" si="83"/>
        <v/>
      </c>
      <c r="ET64" s="326" t="str">
        <f>IFERROR(IF(B64="NSO","NSO",IF(OR(D64="",G64="",F64="",B64="",EP64=0),"",IF('Master sheet'!$D$14="Hindi","कक्षोंन्नति","Promoted"))),"")</f>
        <v/>
      </c>
      <c r="EU64" s="39" t="str">
        <f>IF(OR($B64=0,$B64=""),"",IF(AND($E$3="3rd"),'Class 3rd'!BQ63,IF(AND($E$3="4th"),'Class 4th'!BQ63,"")))</f>
        <v/>
      </c>
      <c r="EV64" s="39" t="str">
        <f>IF(OR($B64=0,$B64=""),"",IF(AND($E$3="3rd"),'Class 3rd'!BR63,IF(AND($E$3="4th"),'Class 4th'!BR63,"")))</f>
        <v/>
      </c>
      <c r="EW64" s="203" t="str">
        <f t="shared" si="84"/>
        <v/>
      </c>
      <c r="EX64" s="40"/>
      <c r="FE64" s="41">
        <f>IF(AND($E$3="3rd"),'Class 3rd'!I63,IF(AND($E$3="4th"),'Class 4th'!I63,""))</f>
        <v>0</v>
      </c>
    </row>
    <row r="65" spans="1:161" ht="18.95" customHeight="1">
      <c r="A65" s="53">
        <v>58</v>
      </c>
      <c r="B65" s="244" t="str">
        <f>IF(OR(FE65=0,FE65=""),"",IF(AND($E$3="3rd"),'Class 3rd'!I64,IF(AND($E$3="4th"),'Class 4th'!I64,"")))</f>
        <v/>
      </c>
      <c r="C65" s="54" t="str">
        <f>IF(OR($B65=0,$B65=""),"",IF(AND($E$3="3rd"),'Class 3rd'!B64,IF(AND($E$3="4th"),'Class 4th'!B64,"")))</f>
        <v/>
      </c>
      <c r="D65" s="54" t="str">
        <f>IF(OR($B65=0,$B65=""),"",IF(AND($E$3="3rd"),'Class 3rd'!C64,IF(AND($E$3="4th"),'Class 4th'!C64,"")))</f>
        <v/>
      </c>
      <c r="E65" s="330" t="str">
        <f>IF(OR($B65=0,$B65=""),"",IF(AND($E$3="3rd"),'Class 3rd'!E64,IF(AND($E$3="4th"),'Class 4th'!E64,"")))</f>
        <v/>
      </c>
      <c r="F65" s="243" t="str">
        <f>IF(OR($B65=0,$B65=""),"",IF(AND($E$3="3rd"),'Class 3rd'!D64,IF(AND($E$3="4th"),'Class 4th'!D64,"")))</f>
        <v/>
      </c>
      <c r="G65" s="335" t="str">
        <f>IF(OR($B65=0,$B65=""),"",IF(AND($E$3="3rd"),'Class 3rd'!F64,IF(AND($E$3="4th"),'Class 4th'!F64,"")))</f>
        <v/>
      </c>
      <c r="H65" s="335" t="str">
        <f>IF(OR($B65=0,$B65=""),"",IF(AND($E$3="3rd"),'Class 3rd'!G64,IF(AND($E$3="4th"),'Class 4th'!G64,"")))</f>
        <v/>
      </c>
      <c r="I65" s="335" t="str">
        <f>IF(OR($B65=0,$B65=""),"",IF(AND($E$3="3rd"),'Class 3rd'!H64,IF(AND($E$3="4th"),'Class 4th'!H64,"")))</f>
        <v/>
      </c>
      <c r="J65" s="217" t="str">
        <f>IF(OR($B65=0,$B65=""),"",IF(AND($E$3="3rd"),'Class 3rd'!J64,IF(AND($E$3="4th"),'Class 4th'!J64,"")))</f>
        <v/>
      </c>
      <c r="K65" s="217" t="str">
        <f>IF(OR($B65=0,$B65=""),"",IF(AND($E$3="3rd"),'Class 3rd'!K64,IF(AND($E$3="4th"),'Class 4th'!K64,"")))</f>
        <v/>
      </c>
      <c r="L65" s="99" t="str">
        <f>IF(OR($B65=0,$B65=""),"",IF(AND($E$3="3rd"),'Class 3rd'!L64,IF(AND($E$3="4th"),'Class 4th'!L64,"")))</f>
        <v/>
      </c>
      <c r="M65" s="99" t="str">
        <f>IF(OR($B65=0,$B65=""),"",IF(AND($E$3="3rd"),'Class 3rd'!M64,IF(AND($E$3="4th"),'Class 4th'!M64,"")))</f>
        <v/>
      </c>
      <c r="N65" s="99" t="str">
        <f>IF(OR($B65=0,$B65=""),"",IF(AND($E$3="3rd"),'Class 3rd'!N64,IF(AND($E$3="4th"),'Class 4th'!N64,"")))</f>
        <v/>
      </c>
      <c r="O65" s="48" t="str">
        <f t="shared" si="2"/>
        <v/>
      </c>
      <c r="P65" s="99" t="str">
        <f>IF(OR($B65=0,$B65=""),"",IF(AND($E$3="3rd"),'Class 3rd'!O64,IF(AND($E$3="4th"),'Class 4th'!O64,"")))</f>
        <v/>
      </c>
      <c r="Q65" s="99" t="str">
        <f>IF(OR($B65=0,$B65=""),"",IF(AND($E$3="3rd"),'Class 3rd'!P64,IF(AND($E$3="4th"),'Class 4th'!P64,"")))</f>
        <v/>
      </c>
      <c r="R65" s="51" t="str">
        <f t="shared" si="3"/>
        <v/>
      </c>
      <c r="S65" s="48">
        <f t="shared" si="4"/>
        <v>0</v>
      </c>
      <c r="T65" s="99" t="str">
        <f>IF(OR($B65=0,$B65=""),"",IF(AND($E$3="3rd"),'Class 3rd'!Q64,IF(AND($E$3="4th"),'Class 4th'!Q64,"")))</f>
        <v/>
      </c>
      <c r="U65" s="99" t="str">
        <f>IF(OR($B65=0,$B65=""),"",IF(AND($E$3="3rd"),'Class 3rd'!R64,IF(AND($E$3="4th"),'Class 4th'!R64,"")))</f>
        <v/>
      </c>
      <c r="V65" s="52" t="str">
        <f t="shared" si="5"/>
        <v/>
      </c>
      <c r="W65" s="48" t="str">
        <f t="shared" si="6"/>
        <v/>
      </c>
      <c r="X65" s="83">
        <f t="shared" si="7"/>
        <v>0</v>
      </c>
      <c r="Y65" s="83" t="str">
        <f t="shared" si="8"/>
        <v/>
      </c>
      <c r="Z65" s="83" t="str">
        <f t="shared" si="9"/>
        <v/>
      </c>
      <c r="AA65" s="83" t="str">
        <f t="shared" si="10"/>
        <v/>
      </c>
      <c r="AB65" s="419" t="str">
        <f t="shared" si="11"/>
        <v/>
      </c>
      <c r="AC65" s="87" t="str">
        <f t="shared" si="12"/>
        <v/>
      </c>
      <c r="AD65" s="99" t="str">
        <f>IF(OR($B65=0,$B65=""),"",IF(AND($E$3="3rd"),'Class 3rd'!S64,IF(AND($E$3="4th"),'Class 4th'!S64,"")))</f>
        <v/>
      </c>
      <c r="AE65" s="99" t="str">
        <f>IF(OR($B65=0,$B65=""),"",IF(AND($E$3="3rd"),'Class 3rd'!T64,IF(AND($E$3="4th"),'Class 4th'!T64,"")))</f>
        <v/>
      </c>
      <c r="AF65" s="99" t="str">
        <f>IF(OR($B65=0,$B65=""),"",IF(AND($E$3="3rd"),'Class 3rd'!U64,IF(AND($E$3="4th"),'Class 4th'!U64,"")))</f>
        <v/>
      </c>
      <c r="AG65" s="48" t="str">
        <f t="shared" si="13"/>
        <v/>
      </c>
      <c r="AH65" s="99" t="str">
        <f>IF(OR($B65=0,$B65=""),"",IF(AND($E$3="3rd"),'Class 3rd'!V64,IF(AND($E$3="4th"),'Class 4th'!V64,"")))</f>
        <v/>
      </c>
      <c r="AI65" s="99" t="str">
        <f>IF(OR($B65=0,$B65=""),"",IF(AND($E$3="3rd"),'Class 3rd'!W64,IF(AND($E$3="4th"),'Class 4th'!W64,"")))</f>
        <v/>
      </c>
      <c r="AJ65" s="51" t="str">
        <f t="shared" si="14"/>
        <v/>
      </c>
      <c r="AK65" s="48">
        <f t="shared" si="15"/>
        <v>0</v>
      </c>
      <c r="AL65" s="99" t="str">
        <f>IF(OR($B65=0,$B65=""),"",IF(AND($E$3="3rd"),'Class 3rd'!X64,IF(AND($E$3="4th"),'Class 4th'!X64,"")))</f>
        <v/>
      </c>
      <c r="AM65" s="99" t="str">
        <f>IF(OR($B65=0,$B65=""),"",IF(AND($E$3="3rd"),'Class 3rd'!Y64,IF(AND($E$3="4th"),'Class 4th'!Y64,"")))</f>
        <v/>
      </c>
      <c r="AN65" s="52" t="str">
        <f t="shared" si="16"/>
        <v/>
      </c>
      <c r="AO65" s="48" t="str">
        <f t="shared" si="17"/>
        <v/>
      </c>
      <c r="AP65" s="83">
        <f t="shared" si="18"/>
        <v>0</v>
      </c>
      <c r="AQ65" s="83" t="str">
        <f t="shared" si="19"/>
        <v/>
      </c>
      <c r="AR65" s="83" t="str">
        <f t="shared" si="20"/>
        <v/>
      </c>
      <c r="AS65" s="83" t="str">
        <f t="shared" si="21"/>
        <v/>
      </c>
      <c r="AT65" s="419" t="str">
        <f t="shared" si="22"/>
        <v/>
      </c>
      <c r="AU65" s="87" t="str">
        <f t="shared" si="23"/>
        <v/>
      </c>
      <c r="AV65" s="99" t="str">
        <f>IF(OR($B65=0,$B65=""),"",IF(AND($E$3="3rd"),'Class 3rd'!Z64,IF(AND($E$3="4th"),'Class 4th'!Z64,"")))</f>
        <v/>
      </c>
      <c r="AW65" s="99" t="str">
        <f>IF(OR($B65=0,$B65=""),"",IF(AND($E$3="3rd"),'Class 3rd'!AA64,IF(AND($E$3="4th"),'Class 4th'!AA64,"")))</f>
        <v/>
      </c>
      <c r="AX65" s="99" t="str">
        <f>IF(OR($B65=0,$B65=""),"",IF(AND($E$3="3rd"),'Class 3rd'!AB64,IF(AND($E$3="4th"),'Class 4th'!AB64,"")))</f>
        <v/>
      </c>
      <c r="AY65" s="48" t="str">
        <f t="shared" si="24"/>
        <v/>
      </c>
      <c r="AZ65" s="99" t="str">
        <f>IF(OR($B65=0,$B65=""),"",IF(AND($E$3="3rd"),'Class 3rd'!AC64,IF(AND($E$3="4th"),'Class 4th'!AC64,"")))</f>
        <v/>
      </c>
      <c r="BA65" s="99" t="str">
        <f>IF(OR($B65=0,$B65=""),"",IF(AND($E$3="3rd"),'Class 3rd'!AD64,IF(AND($E$3="4th"),'Class 4th'!AD64,"")))</f>
        <v/>
      </c>
      <c r="BB65" s="51" t="str">
        <f t="shared" si="25"/>
        <v/>
      </c>
      <c r="BC65" s="48">
        <f t="shared" si="26"/>
        <v>0</v>
      </c>
      <c r="BD65" s="99" t="str">
        <f>IF(OR($B65=0,$B65=""),"",IF(AND($E$3="3rd"),'Class 3rd'!AE64,IF(AND($E$3="4th"),'Class 4th'!AE64,"")))</f>
        <v/>
      </c>
      <c r="BE65" s="99" t="str">
        <f>IF(OR($B65=0,$B65=""),"",IF(AND($E$3="3rd"),'Class 3rd'!AF64,IF(AND($E$3="4th"),'Class 4th'!AF64,"")))</f>
        <v/>
      </c>
      <c r="BF65" s="52" t="str">
        <f t="shared" si="27"/>
        <v/>
      </c>
      <c r="BG65" s="48" t="str">
        <f t="shared" si="28"/>
        <v/>
      </c>
      <c r="BH65" s="83">
        <f t="shared" si="29"/>
        <v>0</v>
      </c>
      <c r="BI65" s="83" t="str">
        <f t="shared" si="30"/>
        <v/>
      </c>
      <c r="BJ65" s="83" t="str">
        <f t="shared" si="31"/>
        <v/>
      </c>
      <c r="BK65" s="83" t="str">
        <f t="shared" si="32"/>
        <v/>
      </c>
      <c r="BL65" s="419" t="str">
        <f t="shared" si="33"/>
        <v/>
      </c>
      <c r="BM65" s="87" t="str">
        <f t="shared" si="34"/>
        <v/>
      </c>
      <c r="BN65" s="99" t="str">
        <f>IF(OR($B65=0,$B65=""),"",IF(AND($E$3="3rd"),'Class 3rd'!AG64,IF(AND($E$3="4th"),'Class 4th'!AG64,"")))</f>
        <v/>
      </c>
      <c r="BO65" s="99" t="str">
        <f>IF(OR($B65=0,$B65=""),"",IF(AND($E$3="3rd"),'Class 3rd'!AH64,IF(AND($E$3="4th"),'Class 4th'!AH64,"")))</f>
        <v/>
      </c>
      <c r="BP65" s="99" t="str">
        <f>IF(OR($B65=0,$B65=""),"",IF(AND($E$3="3rd"),'Class 3rd'!AI64,IF(AND($E$3="4th"),'Class 4th'!AI64,"")))</f>
        <v/>
      </c>
      <c r="BQ65" s="48" t="str">
        <f t="shared" si="35"/>
        <v/>
      </c>
      <c r="BR65" s="99" t="str">
        <f>IF(OR($B65=0,$B65=""),"",IF(AND($E$3="3rd"),'Class 3rd'!AJ64,IF(AND($E$3="4th"),'Class 4th'!AJ64,"")))</f>
        <v/>
      </c>
      <c r="BS65" s="99" t="str">
        <f>IF(OR($B65=0,$B65=""),"",IF(AND($E$3="3rd"),'Class 3rd'!AK64,IF(AND($E$3="4th"),'Class 4th'!AK64,"")))</f>
        <v/>
      </c>
      <c r="BT65" s="51" t="str">
        <f t="shared" si="36"/>
        <v/>
      </c>
      <c r="BU65" s="48">
        <f t="shared" si="37"/>
        <v>0</v>
      </c>
      <c r="BV65" s="99" t="str">
        <f>IF(OR($B65=0,$B65=""),"",IF(AND($E$3="3rd"),'Class 3rd'!AL64,IF(AND($E$3="4th"),'Class 4th'!AL64,"")))</f>
        <v/>
      </c>
      <c r="BW65" s="99" t="str">
        <f>IF(OR($B65=0,$B65=""),"",IF(AND($E$3="3rd"),'Class 3rd'!AM64,IF(AND($E$3="4th"),'Class 4th'!AM64,"")))</f>
        <v/>
      </c>
      <c r="BX65" s="52" t="str">
        <f t="shared" si="38"/>
        <v/>
      </c>
      <c r="BY65" s="48" t="str">
        <f t="shared" si="39"/>
        <v/>
      </c>
      <c r="BZ65" s="83">
        <f t="shared" si="40"/>
        <v>0</v>
      </c>
      <c r="CA65" s="83" t="str">
        <f t="shared" si="41"/>
        <v/>
      </c>
      <c r="CB65" s="83" t="str">
        <f t="shared" si="42"/>
        <v/>
      </c>
      <c r="CC65" s="83" t="str">
        <f t="shared" si="43"/>
        <v/>
      </c>
      <c r="CD65" s="419" t="str">
        <f t="shared" si="44"/>
        <v/>
      </c>
      <c r="CE65" s="87" t="str">
        <f t="shared" si="45"/>
        <v/>
      </c>
      <c r="CF65" s="99" t="str">
        <f>IF(OR($B65=0,$B65=""),"",IF(AND($E$3="3rd"),'Class 3rd'!AN64,IF(AND($E$3="4th"),'Class 4th'!AN64,"")))</f>
        <v/>
      </c>
      <c r="CG65" s="99" t="str">
        <f>IF(OR($B65=0,$B65=""),"",IF(AND($E$3="3rd"),'Class 3rd'!AO64,IF(AND($E$3="4th"),'Class 4th'!AO64,"")))</f>
        <v/>
      </c>
      <c r="CH65" s="99" t="str">
        <f>IF(OR($B65=0,$B65=""),"",IF(AND($E$3="3rd"),'Class 3rd'!AP64,IF(AND($E$3="4th"),'Class 4th'!AP64,"")))</f>
        <v/>
      </c>
      <c r="CI65" s="48" t="str">
        <f t="shared" si="46"/>
        <v/>
      </c>
      <c r="CJ65" s="99" t="str">
        <f>IF(OR($B65=0,$B65=""),"",IF(AND($E$3="3rd"),'Class 3rd'!AQ64,IF(AND($E$3="4th"),'Class 4th'!AQ64,"")))</f>
        <v/>
      </c>
      <c r="CK65" s="99" t="str">
        <f>IF(OR($B65=0,$B65=""),"",IF(AND($E$3="3rd"),'Class 3rd'!AR64,IF(AND($E$3="4th"),'Class 4th'!AR64,"")))</f>
        <v/>
      </c>
      <c r="CL65" s="51" t="str">
        <f t="shared" si="47"/>
        <v/>
      </c>
      <c r="CM65" s="48">
        <f t="shared" si="48"/>
        <v>0</v>
      </c>
      <c r="CN65" s="99" t="str">
        <f>IF(OR($B65=0,$B65=""),"",IF(AND($E$3="3rd"),'Class 3rd'!AS64,IF(AND($E$3="4th"),'Class 4th'!AS64,"")))</f>
        <v/>
      </c>
      <c r="CO65" s="99" t="str">
        <f>IF(OR($B65=0,$B65=""),"",IF(AND($E$3="3rd"),'Class 3rd'!AT64,IF(AND($E$3="4th"),'Class 4th'!AT64,"")))</f>
        <v/>
      </c>
      <c r="CP65" s="52" t="str">
        <f t="shared" si="49"/>
        <v/>
      </c>
      <c r="CQ65" s="48" t="str">
        <f t="shared" si="50"/>
        <v/>
      </c>
      <c r="CR65" s="83">
        <f t="shared" si="51"/>
        <v>0</v>
      </c>
      <c r="CS65" s="83" t="str">
        <f t="shared" si="52"/>
        <v/>
      </c>
      <c r="CT65" s="392" t="str">
        <f t="shared" si="53"/>
        <v/>
      </c>
      <c r="CU65" s="86" t="str">
        <f t="shared" si="54"/>
        <v/>
      </c>
      <c r="CV65" s="99" t="str">
        <f>IF(OR($B65=0,$B65=""),"",IF(AND($E$3="3rd"),'Class 3rd'!AU64,IF(AND($E$3="4th"),'Class 4th'!AU64,"")))</f>
        <v/>
      </c>
      <c r="CW65" s="99" t="str">
        <f>IF(OR($B65=0,$B65=""),"",IF(AND($E$3="3rd"),'Class 3rd'!AV64,IF(AND($E$3="4th"),'Class 4th'!AV64,"")))</f>
        <v/>
      </c>
      <c r="CX65" s="99" t="str">
        <f>IF(OR($B65=0,$B65=""),"",IF(AND($E$3="3rd"),'Class 3rd'!AW64,IF(AND($E$3="4th"),'Class 4th'!AW64,"")))</f>
        <v/>
      </c>
      <c r="CY65" s="48" t="str">
        <f t="shared" si="55"/>
        <v/>
      </c>
      <c r="CZ65" s="99" t="str">
        <f>IF(OR($B65=0,$B65=""),"",IF(AND($E$3="3rd"),'Class 3rd'!AX64,IF(AND($E$3="4th"),'Class 4th'!AX64,"")))</f>
        <v/>
      </c>
      <c r="DA65" s="99" t="str">
        <f>IF(OR($B65=0,$B65=""),"",IF(AND($E$3="3rd"),'Class 3rd'!AY64,IF(AND($E$3="4th"),'Class 4th'!AY64,"")))</f>
        <v/>
      </c>
      <c r="DB65" s="51" t="str">
        <f t="shared" si="56"/>
        <v/>
      </c>
      <c r="DC65" s="48">
        <f t="shared" si="57"/>
        <v>0</v>
      </c>
      <c r="DD65" s="99" t="str">
        <f>IF(OR($B65=0,$B65=""),"",IF(AND($E$3="3rd"),'Class 3rd'!AZ64,IF(AND($E$3="4th"),'Class 4th'!AZ64,"")))</f>
        <v/>
      </c>
      <c r="DE65" s="99" t="str">
        <f>IF(OR($B65=0,$B65=""),"",IF(AND($E$3="3rd"),'Class 3rd'!BA64,IF(AND($E$3="4th"),'Class 4th'!BA64,"")))</f>
        <v/>
      </c>
      <c r="DF65" s="52" t="str">
        <f t="shared" si="58"/>
        <v/>
      </c>
      <c r="DG65" s="48" t="str">
        <f t="shared" si="59"/>
        <v/>
      </c>
      <c r="DH65" s="83">
        <f t="shared" si="60"/>
        <v>0</v>
      </c>
      <c r="DI65" s="83" t="str">
        <f t="shared" si="61"/>
        <v/>
      </c>
      <c r="DJ65" s="392" t="str">
        <f t="shared" si="62"/>
        <v/>
      </c>
      <c r="DK65" s="86" t="str">
        <f t="shared" si="63"/>
        <v/>
      </c>
      <c r="DL65" s="454" t="str">
        <f>IF(OR($B65=0,$B65=""),"",IF(AND($E$3="3rd"),'Class 3rd'!BB64,IF(AND($E$3="4th"),'Class 4th'!BB64,"")))</f>
        <v/>
      </c>
      <c r="DM65" s="454" t="str">
        <f>IF(OR($B65=0,$B65=""),"",IF(AND($E$3="3rd"),'Class 3rd'!BC64,IF(AND($E$3="4th"),'Class 4th'!BC64,"")))</f>
        <v/>
      </c>
      <c r="DN65" s="454" t="str">
        <f>IF(OR($B65=0,$B65=""),"",IF(AND($E$3="3rd"),'Class 3rd'!BD64,IF(AND($E$3="4th"),'Class 4th'!BD64,"")))</f>
        <v/>
      </c>
      <c r="DO65" s="454" t="str">
        <f>IF(OR($B65=0,$B65=""),"",IF(AND($E$3="3rd"),'Class 3rd'!BE64,IF(AND($E$3="4th"),'Class 4th'!BE64,"")))</f>
        <v/>
      </c>
      <c r="DP65" s="454" t="str">
        <f>IF(OR($B65=0,$B65=""),"",IF(AND($E$3="3rd"),'Class 3rd'!BF64,IF(AND($E$3="4th"),'Class 4th'!BF64,"")))</f>
        <v/>
      </c>
      <c r="DQ65" s="455" t="str">
        <f t="shared" si="64"/>
        <v/>
      </c>
      <c r="DR65" s="100">
        <f t="shared" si="65"/>
        <v>0</v>
      </c>
      <c r="DS65" s="100" t="str">
        <f t="shared" si="66"/>
        <v/>
      </c>
      <c r="DT65" s="100" t="str">
        <f t="shared" si="67"/>
        <v/>
      </c>
      <c r="DU65" s="86" t="str">
        <f t="shared" si="68"/>
        <v/>
      </c>
      <c r="DV65" s="454" t="str">
        <f>IF(OR($B65=0,$B65=""),"",IF(AND($E$3="3rd"),'Class 3rd'!BG64,IF(AND($E$3="4th"),'Class 4th'!BG64,"")))</f>
        <v/>
      </c>
      <c r="DW65" s="454" t="str">
        <f>IF(OR($B65=0,$B65=""),"",IF(AND($E$3="3rd"),'Class 3rd'!BH64,IF(AND($E$3="4th"),'Class 4th'!BH64,"")))</f>
        <v/>
      </c>
      <c r="DX65" s="454" t="str">
        <f>IF(OR($B65=0,$B65=""),"",IF(AND($E$3="3rd"),'Class 3rd'!BI64,IF(AND($E$3="4th"),'Class 4th'!BI64,"")))</f>
        <v/>
      </c>
      <c r="DY65" s="454" t="str">
        <f>IF(OR($B65=0,$B65=""),"",IF(AND($E$3="3rd"),'Class 3rd'!BJ64,IF(AND($E$3="4th"),'Class 4th'!BJ64,"")))</f>
        <v/>
      </c>
      <c r="DZ65" s="454" t="str">
        <f>IF(OR($B65=0,$B65=""),"",IF(AND($E$3="3rd"),'Class 3rd'!BK64,IF(AND($E$3="4th"),'Class 4th'!BK64,"")))</f>
        <v/>
      </c>
      <c r="EA65" s="455" t="str">
        <f t="shared" si="69"/>
        <v/>
      </c>
      <c r="EB65" s="100">
        <f t="shared" si="70"/>
        <v>0</v>
      </c>
      <c r="EC65" s="100" t="str">
        <f t="shared" si="71"/>
        <v/>
      </c>
      <c r="ED65" s="100" t="str">
        <f t="shared" si="72"/>
        <v/>
      </c>
      <c r="EE65" s="86" t="str">
        <f t="shared" si="73"/>
        <v/>
      </c>
      <c r="EF65" s="454" t="str">
        <f>IF(OR($B65=0,$B65=""),"",IF(AND($E$3="3rd"),'Class 3rd'!BL64,IF(AND($E$3="4th"),'Class 4th'!BL64,"")))</f>
        <v/>
      </c>
      <c r="EG65" s="454" t="str">
        <f>IF(OR($B65=0,$B65=""),"",IF(AND($E$3="3rd"),'Class 3rd'!BM64,IF(AND($E$3="4th"),'Class 4th'!BM64,"")))</f>
        <v/>
      </c>
      <c r="EH65" s="454" t="str">
        <f>IF(OR($B65=0,$B65=""),"",IF(AND($E$3="3rd"),'Class 3rd'!BN64,IF(AND($E$3="4th"),'Class 4th'!BN64,"")))</f>
        <v/>
      </c>
      <c r="EI65" s="454" t="str">
        <f>IF(OR($B65=0,$B65=""),"",IF(AND($E$3="3rd"),'Class 3rd'!BO64,IF(AND($E$3="4th"),'Class 4th'!BO64,"")))</f>
        <v/>
      </c>
      <c r="EJ65" s="454" t="str">
        <f>IF(OR($B65=0,$B65=""),"",IF(AND($E$3="3rd"),'Class 3rd'!BP64,IF(AND($E$3="4th"),'Class 4th'!BP64,"")))</f>
        <v/>
      </c>
      <c r="EK65" s="455" t="str">
        <f t="shared" si="74"/>
        <v/>
      </c>
      <c r="EL65" s="100">
        <f t="shared" si="75"/>
        <v>0</v>
      </c>
      <c r="EM65" s="100" t="str">
        <f t="shared" si="76"/>
        <v/>
      </c>
      <c r="EN65" s="100" t="str">
        <f t="shared" si="77"/>
        <v/>
      </c>
      <c r="EO65" s="86" t="str">
        <f t="shared" si="78"/>
        <v/>
      </c>
      <c r="EP65" s="60" t="str">
        <f t="shared" si="79"/>
        <v/>
      </c>
      <c r="EQ65" s="324" t="str">
        <f t="shared" si="80"/>
        <v/>
      </c>
      <c r="ER65" s="63" t="str">
        <f t="shared" si="81"/>
        <v/>
      </c>
      <c r="ES65" s="64" t="str">
        <f t="shared" si="83"/>
        <v/>
      </c>
      <c r="ET65" s="326" t="str">
        <f>IFERROR(IF(B65="NSO","NSO",IF(OR(D65="",G65="",F65="",B65="",EP65=0),"",IF('Master sheet'!$D$14="Hindi","कक्षोंन्नति","Promoted"))),"")</f>
        <v/>
      </c>
      <c r="EU65" s="39" t="str">
        <f>IF(OR($B65=0,$B65=""),"",IF(AND($E$3="3rd"),'Class 3rd'!BQ64,IF(AND($E$3="4th"),'Class 4th'!BQ64,"")))</f>
        <v/>
      </c>
      <c r="EV65" s="39" t="str">
        <f>IF(OR($B65=0,$B65=""),"",IF(AND($E$3="3rd"),'Class 3rd'!BR64,IF(AND($E$3="4th"),'Class 4th'!BR64,"")))</f>
        <v/>
      </c>
      <c r="EW65" s="203" t="str">
        <f t="shared" si="84"/>
        <v/>
      </c>
      <c r="EX65" s="40"/>
      <c r="FE65" s="41">
        <f>IF(AND($E$3="3rd"),'Class 3rd'!I64,IF(AND($E$3="4th"),'Class 4th'!I64,""))</f>
        <v>0</v>
      </c>
    </row>
    <row r="66" spans="1:161" ht="18.95" customHeight="1">
      <c r="A66" s="53">
        <v>59</v>
      </c>
      <c r="B66" s="244" t="str">
        <f>IF(OR(FE66=0,FE66=""),"",IF(AND($E$3="3rd"),'Class 3rd'!I65,IF(AND($E$3="4th"),'Class 4th'!I65,"")))</f>
        <v/>
      </c>
      <c r="C66" s="54" t="str">
        <f>IF(OR($B66=0,$B66=""),"",IF(AND($E$3="3rd"),'Class 3rd'!B65,IF(AND($E$3="4th"),'Class 4th'!B65,"")))</f>
        <v/>
      </c>
      <c r="D66" s="54" t="str">
        <f>IF(OR($B66=0,$B66=""),"",IF(AND($E$3="3rd"),'Class 3rd'!C65,IF(AND($E$3="4th"),'Class 4th'!C65,"")))</f>
        <v/>
      </c>
      <c r="E66" s="330" t="str">
        <f>IF(OR($B66=0,$B66=""),"",IF(AND($E$3="3rd"),'Class 3rd'!E65,IF(AND($E$3="4th"),'Class 4th'!E65,"")))</f>
        <v/>
      </c>
      <c r="F66" s="243" t="str">
        <f>IF(OR($B66=0,$B66=""),"",IF(AND($E$3="3rd"),'Class 3rd'!D65,IF(AND($E$3="4th"),'Class 4th'!D65,"")))</f>
        <v/>
      </c>
      <c r="G66" s="335" t="str">
        <f>IF(OR($B66=0,$B66=""),"",IF(AND($E$3="3rd"),'Class 3rd'!F65,IF(AND($E$3="4th"),'Class 4th'!F65,"")))</f>
        <v/>
      </c>
      <c r="H66" s="335" t="str">
        <f>IF(OR($B66=0,$B66=""),"",IF(AND($E$3="3rd"),'Class 3rd'!G65,IF(AND($E$3="4th"),'Class 4th'!G65,"")))</f>
        <v/>
      </c>
      <c r="I66" s="335" t="str">
        <f>IF(OR($B66=0,$B66=""),"",IF(AND($E$3="3rd"),'Class 3rd'!H65,IF(AND($E$3="4th"),'Class 4th'!H65,"")))</f>
        <v/>
      </c>
      <c r="J66" s="217" t="str">
        <f>IF(OR($B66=0,$B66=""),"",IF(AND($E$3="3rd"),'Class 3rd'!J65,IF(AND($E$3="4th"),'Class 4th'!J65,"")))</f>
        <v/>
      </c>
      <c r="K66" s="217" t="str">
        <f>IF(OR($B66=0,$B66=""),"",IF(AND($E$3="3rd"),'Class 3rd'!K65,IF(AND($E$3="4th"),'Class 4th'!K65,"")))</f>
        <v/>
      </c>
      <c r="L66" s="99" t="str">
        <f>IF(OR($B66=0,$B66=""),"",IF(AND($E$3="3rd"),'Class 3rd'!L65,IF(AND($E$3="4th"),'Class 4th'!L65,"")))</f>
        <v/>
      </c>
      <c r="M66" s="99" t="str">
        <f>IF(OR($B66=0,$B66=""),"",IF(AND($E$3="3rd"),'Class 3rd'!M65,IF(AND($E$3="4th"),'Class 4th'!M65,"")))</f>
        <v/>
      </c>
      <c r="N66" s="99" t="str">
        <f>IF(OR($B66=0,$B66=""),"",IF(AND($E$3="3rd"),'Class 3rd'!N65,IF(AND($E$3="4th"),'Class 4th'!N65,"")))</f>
        <v/>
      </c>
      <c r="O66" s="48" t="str">
        <f t="shared" si="2"/>
        <v/>
      </c>
      <c r="P66" s="99" t="str">
        <f>IF(OR($B66=0,$B66=""),"",IF(AND($E$3="3rd"),'Class 3rd'!O65,IF(AND($E$3="4th"),'Class 4th'!O65,"")))</f>
        <v/>
      </c>
      <c r="Q66" s="99" t="str">
        <f>IF(OR($B66=0,$B66=""),"",IF(AND($E$3="3rd"),'Class 3rd'!P65,IF(AND($E$3="4th"),'Class 4th'!P65,"")))</f>
        <v/>
      </c>
      <c r="R66" s="51" t="str">
        <f t="shared" si="3"/>
        <v/>
      </c>
      <c r="S66" s="48">
        <f t="shared" si="4"/>
        <v>0</v>
      </c>
      <c r="T66" s="99" t="str">
        <f>IF(OR($B66=0,$B66=""),"",IF(AND($E$3="3rd"),'Class 3rd'!Q65,IF(AND($E$3="4th"),'Class 4th'!Q65,"")))</f>
        <v/>
      </c>
      <c r="U66" s="99" t="str">
        <f>IF(OR($B66=0,$B66=""),"",IF(AND($E$3="3rd"),'Class 3rd'!R65,IF(AND($E$3="4th"),'Class 4th'!R65,"")))</f>
        <v/>
      </c>
      <c r="V66" s="52" t="str">
        <f t="shared" si="5"/>
        <v/>
      </c>
      <c r="W66" s="48" t="str">
        <f t="shared" si="6"/>
        <v/>
      </c>
      <c r="X66" s="83">
        <f t="shared" si="7"/>
        <v>0</v>
      </c>
      <c r="Y66" s="83" t="str">
        <f t="shared" si="8"/>
        <v/>
      </c>
      <c r="Z66" s="83" t="str">
        <f t="shared" si="9"/>
        <v/>
      </c>
      <c r="AA66" s="83" t="str">
        <f t="shared" si="10"/>
        <v/>
      </c>
      <c r="AB66" s="419" t="str">
        <f t="shared" si="11"/>
        <v/>
      </c>
      <c r="AC66" s="87" t="str">
        <f t="shared" si="12"/>
        <v/>
      </c>
      <c r="AD66" s="99" t="str">
        <f>IF(OR($B66=0,$B66=""),"",IF(AND($E$3="3rd"),'Class 3rd'!S65,IF(AND($E$3="4th"),'Class 4th'!S65,"")))</f>
        <v/>
      </c>
      <c r="AE66" s="99" t="str">
        <f>IF(OR($B66=0,$B66=""),"",IF(AND($E$3="3rd"),'Class 3rd'!T65,IF(AND($E$3="4th"),'Class 4th'!T65,"")))</f>
        <v/>
      </c>
      <c r="AF66" s="99" t="str">
        <f>IF(OR($B66=0,$B66=""),"",IF(AND($E$3="3rd"),'Class 3rd'!U65,IF(AND($E$3="4th"),'Class 4th'!U65,"")))</f>
        <v/>
      </c>
      <c r="AG66" s="48" t="str">
        <f t="shared" si="13"/>
        <v/>
      </c>
      <c r="AH66" s="99" t="str">
        <f>IF(OR($B66=0,$B66=""),"",IF(AND($E$3="3rd"),'Class 3rd'!V65,IF(AND($E$3="4th"),'Class 4th'!V65,"")))</f>
        <v/>
      </c>
      <c r="AI66" s="99" t="str">
        <f>IF(OR($B66=0,$B66=""),"",IF(AND($E$3="3rd"),'Class 3rd'!W65,IF(AND($E$3="4th"),'Class 4th'!W65,"")))</f>
        <v/>
      </c>
      <c r="AJ66" s="51" t="str">
        <f t="shared" si="14"/>
        <v/>
      </c>
      <c r="AK66" s="48">
        <f t="shared" si="15"/>
        <v>0</v>
      </c>
      <c r="AL66" s="99" t="str">
        <f>IF(OR($B66=0,$B66=""),"",IF(AND($E$3="3rd"),'Class 3rd'!X65,IF(AND($E$3="4th"),'Class 4th'!X65,"")))</f>
        <v/>
      </c>
      <c r="AM66" s="99" t="str">
        <f>IF(OR($B66=0,$B66=""),"",IF(AND($E$3="3rd"),'Class 3rd'!Y65,IF(AND($E$3="4th"),'Class 4th'!Y65,"")))</f>
        <v/>
      </c>
      <c r="AN66" s="52" t="str">
        <f t="shared" si="16"/>
        <v/>
      </c>
      <c r="AO66" s="48" t="str">
        <f t="shared" si="17"/>
        <v/>
      </c>
      <c r="AP66" s="83">
        <f t="shared" si="18"/>
        <v>0</v>
      </c>
      <c r="AQ66" s="83" t="str">
        <f t="shared" si="19"/>
        <v/>
      </c>
      <c r="AR66" s="83" t="str">
        <f t="shared" si="20"/>
        <v/>
      </c>
      <c r="AS66" s="83" t="str">
        <f t="shared" si="21"/>
        <v/>
      </c>
      <c r="AT66" s="419" t="str">
        <f t="shared" si="22"/>
        <v/>
      </c>
      <c r="AU66" s="87" t="str">
        <f t="shared" si="23"/>
        <v/>
      </c>
      <c r="AV66" s="99" t="str">
        <f>IF(OR($B66=0,$B66=""),"",IF(AND($E$3="3rd"),'Class 3rd'!Z65,IF(AND($E$3="4th"),'Class 4th'!Z65,"")))</f>
        <v/>
      </c>
      <c r="AW66" s="99" t="str">
        <f>IF(OR($B66=0,$B66=""),"",IF(AND($E$3="3rd"),'Class 3rd'!AA65,IF(AND($E$3="4th"),'Class 4th'!AA65,"")))</f>
        <v/>
      </c>
      <c r="AX66" s="99" t="str">
        <f>IF(OR($B66=0,$B66=""),"",IF(AND($E$3="3rd"),'Class 3rd'!AB65,IF(AND($E$3="4th"),'Class 4th'!AB65,"")))</f>
        <v/>
      </c>
      <c r="AY66" s="48" t="str">
        <f t="shared" si="24"/>
        <v/>
      </c>
      <c r="AZ66" s="99" t="str">
        <f>IF(OR($B66=0,$B66=""),"",IF(AND($E$3="3rd"),'Class 3rd'!AC65,IF(AND($E$3="4th"),'Class 4th'!AC65,"")))</f>
        <v/>
      </c>
      <c r="BA66" s="99" t="str">
        <f>IF(OR($B66=0,$B66=""),"",IF(AND($E$3="3rd"),'Class 3rd'!AD65,IF(AND($E$3="4th"),'Class 4th'!AD65,"")))</f>
        <v/>
      </c>
      <c r="BB66" s="51" t="str">
        <f t="shared" si="25"/>
        <v/>
      </c>
      <c r="BC66" s="48">
        <f t="shared" si="26"/>
        <v>0</v>
      </c>
      <c r="BD66" s="99" t="str">
        <f>IF(OR($B66=0,$B66=""),"",IF(AND($E$3="3rd"),'Class 3rd'!AE65,IF(AND($E$3="4th"),'Class 4th'!AE65,"")))</f>
        <v/>
      </c>
      <c r="BE66" s="99" t="str">
        <f>IF(OR($B66=0,$B66=""),"",IF(AND($E$3="3rd"),'Class 3rd'!AF65,IF(AND($E$3="4th"),'Class 4th'!AF65,"")))</f>
        <v/>
      </c>
      <c r="BF66" s="52" t="str">
        <f t="shared" si="27"/>
        <v/>
      </c>
      <c r="BG66" s="48" t="str">
        <f t="shared" si="28"/>
        <v/>
      </c>
      <c r="BH66" s="83">
        <f t="shared" si="29"/>
        <v>0</v>
      </c>
      <c r="BI66" s="83" t="str">
        <f t="shared" si="30"/>
        <v/>
      </c>
      <c r="BJ66" s="83" t="str">
        <f t="shared" si="31"/>
        <v/>
      </c>
      <c r="BK66" s="83" t="str">
        <f t="shared" si="32"/>
        <v/>
      </c>
      <c r="BL66" s="419" t="str">
        <f t="shared" si="33"/>
        <v/>
      </c>
      <c r="BM66" s="87" t="str">
        <f t="shared" si="34"/>
        <v/>
      </c>
      <c r="BN66" s="99" t="str">
        <f>IF(OR($B66=0,$B66=""),"",IF(AND($E$3="3rd"),'Class 3rd'!AG65,IF(AND($E$3="4th"),'Class 4th'!AG65,"")))</f>
        <v/>
      </c>
      <c r="BO66" s="99" t="str">
        <f>IF(OR($B66=0,$B66=""),"",IF(AND($E$3="3rd"),'Class 3rd'!AH65,IF(AND($E$3="4th"),'Class 4th'!AH65,"")))</f>
        <v/>
      </c>
      <c r="BP66" s="99" t="str">
        <f>IF(OR($B66=0,$B66=""),"",IF(AND($E$3="3rd"),'Class 3rd'!AI65,IF(AND($E$3="4th"),'Class 4th'!AI65,"")))</f>
        <v/>
      </c>
      <c r="BQ66" s="48" t="str">
        <f t="shared" si="35"/>
        <v/>
      </c>
      <c r="BR66" s="99" t="str">
        <f>IF(OR($B66=0,$B66=""),"",IF(AND($E$3="3rd"),'Class 3rd'!AJ65,IF(AND($E$3="4th"),'Class 4th'!AJ65,"")))</f>
        <v/>
      </c>
      <c r="BS66" s="99" t="str">
        <f>IF(OR($B66=0,$B66=""),"",IF(AND($E$3="3rd"),'Class 3rd'!AK65,IF(AND($E$3="4th"),'Class 4th'!AK65,"")))</f>
        <v/>
      </c>
      <c r="BT66" s="51" t="str">
        <f t="shared" si="36"/>
        <v/>
      </c>
      <c r="BU66" s="48">
        <f t="shared" si="37"/>
        <v>0</v>
      </c>
      <c r="BV66" s="99" t="str">
        <f>IF(OR($B66=0,$B66=""),"",IF(AND($E$3="3rd"),'Class 3rd'!AL65,IF(AND($E$3="4th"),'Class 4th'!AL65,"")))</f>
        <v/>
      </c>
      <c r="BW66" s="99" t="str">
        <f>IF(OR($B66=0,$B66=""),"",IF(AND($E$3="3rd"),'Class 3rd'!AM65,IF(AND($E$3="4th"),'Class 4th'!AM65,"")))</f>
        <v/>
      </c>
      <c r="BX66" s="52" t="str">
        <f t="shared" si="38"/>
        <v/>
      </c>
      <c r="BY66" s="48" t="str">
        <f t="shared" si="39"/>
        <v/>
      </c>
      <c r="BZ66" s="83">
        <f t="shared" si="40"/>
        <v>0</v>
      </c>
      <c r="CA66" s="83" t="str">
        <f t="shared" si="41"/>
        <v/>
      </c>
      <c r="CB66" s="83" t="str">
        <f t="shared" si="42"/>
        <v/>
      </c>
      <c r="CC66" s="83" t="str">
        <f t="shared" si="43"/>
        <v/>
      </c>
      <c r="CD66" s="419" t="str">
        <f t="shared" si="44"/>
        <v/>
      </c>
      <c r="CE66" s="87" t="str">
        <f t="shared" si="45"/>
        <v/>
      </c>
      <c r="CF66" s="99" t="str">
        <f>IF(OR($B66=0,$B66=""),"",IF(AND($E$3="3rd"),'Class 3rd'!AN65,IF(AND($E$3="4th"),'Class 4th'!AN65,"")))</f>
        <v/>
      </c>
      <c r="CG66" s="99" t="str">
        <f>IF(OR($B66=0,$B66=""),"",IF(AND($E$3="3rd"),'Class 3rd'!AO65,IF(AND($E$3="4th"),'Class 4th'!AO65,"")))</f>
        <v/>
      </c>
      <c r="CH66" s="99" t="str">
        <f>IF(OR($B66=0,$B66=""),"",IF(AND($E$3="3rd"),'Class 3rd'!AP65,IF(AND($E$3="4th"),'Class 4th'!AP65,"")))</f>
        <v/>
      </c>
      <c r="CI66" s="48" t="str">
        <f t="shared" si="46"/>
        <v/>
      </c>
      <c r="CJ66" s="99" t="str">
        <f>IF(OR($B66=0,$B66=""),"",IF(AND($E$3="3rd"),'Class 3rd'!AQ65,IF(AND($E$3="4th"),'Class 4th'!AQ65,"")))</f>
        <v/>
      </c>
      <c r="CK66" s="99" t="str">
        <f>IF(OR($B66=0,$B66=""),"",IF(AND($E$3="3rd"),'Class 3rd'!AR65,IF(AND($E$3="4th"),'Class 4th'!AR65,"")))</f>
        <v/>
      </c>
      <c r="CL66" s="51" t="str">
        <f t="shared" si="47"/>
        <v/>
      </c>
      <c r="CM66" s="48">
        <f t="shared" si="48"/>
        <v>0</v>
      </c>
      <c r="CN66" s="99" t="str">
        <f>IF(OR($B66=0,$B66=""),"",IF(AND($E$3="3rd"),'Class 3rd'!AS65,IF(AND($E$3="4th"),'Class 4th'!AS65,"")))</f>
        <v/>
      </c>
      <c r="CO66" s="99" t="str">
        <f>IF(OR($B66=0,$B66=""),"",IF(AND($E$3="3rd"),'Class 3rd'!AT65,IF(AND($E$3="4th"),'Class 4th'!AT65,"")))</f>
        <v/>
      </c>
      <c r="CP66" s="52" t="str">
        <f t="shared" si="49"/>
        <v/>
      </c>
      <c r="CQ66" s="48" t="str">
        <f t="shared" si="50"/>
        <v/>
      </c>
      <c r="CR66" s="83">
        <f t="shared" si="51"/>
        <v>0</v>
      </c>
      <c r="CS66" s="83" t="str">
        <f t="shared" si="52"/>
        <v/>
      </c>
      <c r="CT66" s="392" t="str">
        <f t="shared" si="53"/>
        <v/>
      </c>
      <c r="CU66" s="86" t="str">
        <f t="shared" si="54"/>
        <v/>
      </c>
      <c r="CV66" s="99" t="str">
        <f>IF(OR($B66=0,$B66=""),"",IF(AND($E$3="3rd"),'Class 3rd'!AU65,IF(AND($E$3="4th"),'Class 4th'!AU65,"")))</f>
        <v/>
      </c>
      <c r="CW66" s="99" t="str">
        <f>IF(OR($B66=0,$B66=""),"",IF(AND($E$3="3rd"),'Class 3rd'!AV65,IF(AND($E$3="4th"),'Class 4th'!AV65,"")))</f>
        <v/>
      </c>
      <c r="CX66" s="99" t="str">
        <f>IF(OR($B66=0,$B66=""),"",IF(AND($E$3="3rd"),'Class 3rd'!AW65,IF(AND($E$3="4th"),'Class 4th'!AW65,"")))</f>
        <v/>
      </c>
      <c r="CY66" s="48" t="str">
        <f t="shared" si="55"/>
        <v/>
      </c>
      <c r="CZ66" s="99" t="str">
        <f>IF(OR($B66=0,$B66=""),"",IF(AND($E$3="3rd"),'Class 3rd'!AX65,IF(AND($E$3="4th"),'Class 4th'!AX65,"")))</f>
        <v/>
      </c>
      <c r="DA66" s="99" t="str">
        <f>IF(OR($B66=0,$B66=""),"",IF(AND($E$3="3rd"),'Class 3rd'!AY65,IF(AND($E$3="4th"),'Class 4th'!AY65,"")))</f>
        <v/>
      </c>
      <c r="DB66" s="51" t="str">
        <f t="shared" si="56"/>
        <v/>
      </c>
      <c r="DC66" s="48">
        <f t="shared" si="57"/>
        <v>0</v>
      </c>
      <c r="DD66" s="99" t="str">
        <f>IF(OR($B66=0,$B66=""),"",IF(AND($E$3="3rd"),'Class 3rd'!AZ65,IF(AND($E$3="4th"),'Class 4th'!AZ65,"")))</f>
        <v/>
      </c>
      <c r="DE66" s="99" t="str">
        <f>IF(OR($B66=0,$B66=""),"",IF(AND($E$3="3rd"),'Class 3rd'!BA65,IF(AND($E$3="4th"),'Class 4th'!BA65,"")))</f>
        <v/>
      </c>
      <c r="DF66" s="52" t="str">
        <f t="shared" si="58"/>
        <v/>
      </c>
      <c r="DG66" s="48" t="str">
        <f t="shared" si="59"/>
        <v/>
      </c>
      <c r="DH66" s="83">
        <f t="shared" si="60"/>
        <v>0</v>
      </c>
      <c r="DI66" s="83" t="str">
        <f t="shared" si="61"/>
        <v/>
      </c>
      <c r="DJ66" s="392" t="str">
        <f t="shared" si="62"/>
        <v/>
      </c>
      <c r="DK66" s="86" t="str">
        <f t="shared" si="63"/>
        <v/>
      </c>
      <c r="DL66" s="454" t="str">
        <f>IF(OR($B66=0,$B66=""),"",IF(AND($E$3="3rd"),'Class 3rd'!BB65,IF(AND($E$3="4th"),'Class 4th'!BB65,"")))</f>
        <v/>
      </c>
      <c r="DM66" s="454" t="str">
        <f>IF(OR($B66=0,$B66=""),"",IF(AND($E$3="3rd"),'Class 3rd'!BC65,IF(AND($E$3="4th"),'Class 4th'!BC65,"")))</f>
        <v/>
      </c>
      <c r="DN66" s="454" t="str">
        <f>IF(OR($B66=0,$B66=""),"",IF(AND($E$3="3rd"),'Class 3rd'!BD65,IF(AND($E$3="4th"),'Class 4th'!BD65,"")))</f>
        <v/>
      </c>
      <c r="DO66" s="454" t="str">
        <f>IF(OR($B66=0,$B66=""),"",IF(AND($E$3="3rd"),'Class 3rd'!BE65,IF(AND($E$3="4th"),'Class 4th'!BE65,"")))</f>
        <v/>
      </c>
      <c r="DP66" s="454" t="str">
        <f>IF(OR($B66=0,$B66=""),"",IF(AND($E$3="3rd"),'Class 3rd'!BF65,IF(AND($E$3="4th"),'Class 4th'!BF65,"")))</f>
        <v/>
      </c>
      <c r="DQ66" s="455" t="str">
        <f t="shared" si="64"/>
        <v/>
      </c>
      <c r="DR66" s="100">
        <f t="shared" si="65"/>
        <v>0</v>
      </c>
      <c r="DS66" s="100" t="str">
        <f t="shared" si="66"/>
        <v/>
      </c>
      <c r="DT66" s="100" t="str">
        <f t="shared" si="67"/>
        <v/>
      </c>
      <c r="DU66" s="86" t="str">
        <f t="shared" si="68"/>
        <v/>
      </c>
      <c r="DV66" s="454" t="str">
        <f>IF(OR($B66=0,$B66=""),"",IF(AND($E$3="3rd"),'Class 3rd'!BG65,IF(AND($E$3="4th"),'Class 4th'!BG65,"")))</f>
        <v/>
      </c>
      <c r="DW66" s="454" t="str">
        <f>IF(OR($B66=0,$B66=""),"",IF(AND($E$3="3rd"),'Class 3rd'!BH65,IF(AND($E$3="4th"),'Class 4th'!BH65,"")))</f>
        <v/>
      </c>
      <c r="DX66" s="454" t="str">
        <f>IF(OR($B66=0,$B66=""),"",IF(AND($E$3="3rd"),'Class 3rd'!BI65,IF(AND($E$3="4th"),'Class 4th'!BI65,"")))</f>
        <v/>
      </c>
      <c r="DY66" s="454" t="str">
        <f>IF(OR($B66=0,$B66=""),"",IF(AND($E$3="3rd"),'Class 3rd'!BJ65,IF(AND($E$3="4th"),'Class 4th'!BJ65,"")))</f>
        <v/>
      </c>
      <c r="DZ66" s="454" t="str">
        <f>IF(OR($B66=0,$B66=""),"",IF(AND($E$3="3rd"),'Class 3rd'!BK65,IF(AND($E$3="4th"),'Class 4th'!BK65,"")))</f>
        <v/>
      </c>
      <c r="EA66" s="455" t="str">
        <f t="shared" si="69"/>
        <v/>
      </c>
      <c r="EB66" s="100">
        <f t="shared" si="70"/>
        <v>0</v>
      </c>
      <c r="EC66" s="100" t="str">
        <f t="shared" si="71"/>
        <v/>
      </c>
      <c r="ED66" s="100" t="str">
        <f t="shared" si="72"/>
        <v/>
      </c>
      <c r="EE66" s="86" t="str">
        <f t="shared" si="73"/>
        <v/>
      </c>
      <c r="EF66" s="454" t="str">
        <f>IF(OR($B66=0,$B66=""),"",IF(AND($E$3="3rd"),'Class 3rd'!BL65,IF(AND($E$3="4th"),'Class 4th'!BL65,"")))</f>
        <v/>
      </c>
      <c r="EG66" s="454" t="str">
        <f>IF(OR($B66=0,$B66=""),"",IF(AND($E$3="3rd"),'Class 3rd'!BM65,IF(AND($E$3="4th"),'Class 4th'!BM65,"")))</f>
        <v/>
      </c>
      <c r="EH66" s="454" t="str">
        <f>IF(OR($B66=0,$B66=""),"",IF(AND($E$3="3rd"),'Class 3rd'!BN65,IF(AND($E$3="4th"),'Class 4th'!BN65,"")))</f>
        <v/>
      </c>
      <c r="EI66" s="454" t="str">
        <f>IF(OR($B66=0,$B66=""),"",IF(AND($E$3="3rd"),'Class 3rd'!BO65,IF(AND($E$3="4th"),'Class 4th'!BO65,"")))</f>
        <v/>
      </c>
      <c r="EJ66" s="454" t="str">
        <f>IF(OR($B66=0,$B66=""),"",IF(AND($E$3="3rd"),'Class 3rd'!BP65,IF(AND($E$3="4th"),'Class 4th'!BP65,"")))</f>
        <v/>
      </c>
      <c r="EK66" s="455" t="str">
        <f t="shared" si="74"/>
        <v/>
      </c>
      <c r="EL66" s="100">
        <f t="shared" si="75"/>
        <v>0</v>
      </c>
      <c r="EM66" s="100" t="str">
        <f t="shared" si="76"/>
        <v/>
      </c>
      <c r="EN66" s="100" t="str">
        <f t="shared" si="77"/>
        <v/>
      </c>
      <c r="EO66" s="86" t="str">
        <f t="shared" si="78"/>
        <v/>
      </c>
      <c r="EP66" s="60" t="str">
        <f t="shared" si="79"/>
        <v/>
      </c>
      <c r="EQ66" s="324" t="str">
        <f t="shared" si="80"/>
        <v/>
      </c>
      <c r="ER66" s="63" t="str">
        <f t="shared" si="81"/>
        <v/>
      </c>
      <c r="ES66" s="64" t="str">
        <f t="shared" si="83"/>
        <v/>
      </c>
      <c r="ET66" s="326" t="str">
        <f>IFERROR(IF(B66="NSO","NSO",IF(OR(D66="",G66="",F66="",B66="",EP66=0),"",IF('Master sheet'!$D$14="Hindi","कक्षोंन्नति","Promoted"))),"")</f>
        <v/>
      </c>
      <c r="EU66" s="39" t="str">
        <f>IF(OR($B66=0,$B66=""),"",IF(AND($E$3="3rd"),'Class 3rd'!BQ65,IF(AND($E$3="4th"),'Class 4th'!BQ65,"")))</f>
        <v/>
      </c>
      <c r="EV66" s="39" t="str">
        <f>IF(OR($B66=0,$B66=""),"",IF(AND($E$3="3rd"),'Class 3rd'!BR65,IF(AND($E$3="4th"),'Class 4th'!BR65,"")))</f>
        <v/>
      </c>
      <c r="EW66" s="203" t="str">
        <f t="shared" si="84"/>
        <v/>
      </c>
      <c r="EX66" s="40"/>
      <c r="FE66" s="41">
        <f>IF(AND($E$3="3rd"),'Class 3rd'!I65,IF(AND($E$3="4th"),'Class 4th'!I65,""))</f>
        <v>0</v>
      </c>
    </row>
    <row r="67" spans="1:161" ht="18.95" customHeight="1">
      <c r="A67" s="53">
        <v>60</v>
      </c>
      <c r="B67" s="244" t="str">
        <f>IF(OR(FE67=0,FE67=""),"",IF(AND($E$3="3rd"),'Class 3rd'!I66,IF(AND($E$3="4th"),'Class 4th'!I66,"")))</f>
        <v/>
      </c>
      <c r="C67" s="54" t="str">
        <f>IF(OR($B67=0,$B67=""),"",IF(AND($E$3="3rd"),'Class 3rd'!B66,IF(AND($E$3="4th"),'Class 4th'!B66,"")))</f>
        <v/>
      </c>
      <c r="D67" s="54" t="str">
        <f>IF(OR($B67=0,$B67=""),"",IF(AND($E$3="3rd"),'Class 3rd'!C66,IF(AND($E$3="4th"),'Class 4th'!C66,"")))</f>
        <v/>
      </c>
      <c r="E67" s="330" t="str">
        <f>IF(OR($B67=0,$B67=""),"",IF(AND($E$3="3rd"),'Class 3rd'!E66,IF(AND($E$3="4th"),'Class 4th'!E66,"")))</f>
        <v/>
      </c>
      <c r="F67" s="243" t="str">
        <f>IF(OR($B67=0,$B67=""),"",IF(AND($E$3="3rd"),'Class 3rd'!D66,IF(AND($E$3="4th"),'Class 4th'!D66,"")))</f>
        <v/>
      </c>
      <c r="G67" s="335" t="str">
        <f>IF(OR($B67=0,$B67=""),"",IF(AND($E$3="3rd"),'Class 3rd'!F66,IF(AND($E$3="4th"),'Class 4th'!F66,"")))</f>
        <v/>
      </c>
      <c r="H67" s="335" t="str">
        <f>IF(OR($B67=0,$B67=""),"",IF(AND($E$3="3rd"),'Class 3rd'!G66,IF(AND($E$3="4th"),'Class 4th'!G66,"")))</f>
        <v/>
      </c>
      <c r="I67" s="335" t="str">
        <f>IF(OR($B67=0,$B67=""),"",IF(AND($E$3="3rd"),'Class 3rd'!H66,IF(AND($E$3="4th"),'Class 4th'!H66,"")))</f>
        <v/>
      </c>
      <c r="J67" s="217" t="str">
        <f>IF(OR($B67=0,$B67=""),"",IF(AND($E$3="3rd"),'Class 3rd'!J66,IF(AND($E$3="4th"),'Class 4th'!J66,"")))</f>
        <v/>
      </c>
      <c r="K67" s="217" t="str">
        <f>IF(OR($B67=0,$B67=""),"",IF(AND($E$3="3rd"),'Class 3rd'!K66,IF(AND($E$3="4th"),'Class 4th'!K66,"")))</f>
        <v/>
      </c>
      <c r="L67" s="99" t="str">
        <f>IF(OR($B67=0,$B67=""),"",IF(AND($E$3="3rd"),'Class 3rd'!L66,IF(AND($E$3="4th"),'Class 4th'!L66,"")))</f>
        <v/>
      </c>
      <c r="M67" s="99" t="str">
        <f>IF(OR($B67=0,$B67=""),"",IF(AND($E$3="3rd"),'Class 3rd'!M66,IF(AND($E$3="4th"),'Class 4th'!M66,"")))</f>
        <v/>
      </c>
      <c r="N67" s="99" t="str">
        <f>IF(OR($B67=0,$B67=""),"",IF(AND($E$3="3rd"),'Class 3rd'!N66,IF(AND($E$3="4th"),'Class 4th'!N66,"")))</f>
        <v/>
      </c>
      <c r="O67" s="48" t="str">
        <f t="shared" si="2"/>
        <v/>
      </c>
      <c r="P67" s="99" t="str">
        <f>IF(OR($B67=0,$B67=""),"",IF(AND($E$3="3rd"),'Class 3rd'!O66,IF(AND($E$3="4th"),'Class 4th'!O66,"")))</f>
        <v/>
      </c>
      <c r="Q67" s="99" t="str">
        <f>IF(OR($B67=0,$B67=""),"",IF(AND($E$3="3rd"),'Class 3rd'!P66,IF(AND($E$3="4th"),'Class 4th'!P66,"")))</f>
        <v/>
      </c>
      <c r="R67" s="51" t="str">
        <f t="shared" si="3"/>
        <v/>
      </c>
      <c r="S67" s="48">
        <f t="shared" si="4"/>
        <v>0</v>
      </c>
      <c r="T67" s="99" t="str">
        <f>IF(OR($B67=0,$B67=""),"",IF(AND($E$3="3rd"),'Class 3rd'!Q66,IF(AND($E$3="4th"),'Class 4th'!Q66,"")))</f>
        <v/>
      </c>
      <c r="U67" s="99" t="str">
        <f>IF(OR($B67=0,$B67=""),"",IF(AND($E$3="3rd"),'Class 3rd'!R66,IF(AND($E$3="4th"),'Class 4th'!R66,"")))</f>
        <v/>
      </c>
      <c r="V67" s="52" t="str">
        <f t="shared" si="5"/>
        <v/>
      </c>
      <c r="W67" s="48" t="str">
        <f t="shared" si="6"/>
        <v/>
      </c>
      <c r="X67" s="83">
        <f t="shared" si="7"/>
        <v>0</v>
      </c>
      <c r="Y67" s="83" t="str">
        <f t="shared" si="8"/>
        <v/>
      </c>
      <c r="Z67" s="83" t="str">
        <f t="shared" si="9"/>
        <v/>
      </c>
      <c r="AA67" s="83" t="str">
        <f t="shared" si="10"/>
        <v/>
      </c>
      <c r="AB67" s="419" t="str">
        <f t="shared" si="11"/>
        <v/>
      </c>
      <c r="AC67" s="87" t="str">
        <f t="shared" si="12"/>
        <v/>
      </c>
      <c r="AD67" s="99" t="str">
        <f>IF(OR($B67=0,$B67=""),"",IF(AND($E$3="3rd"),'Class 3rd'!S66,IF(AND($E$3="4th"),'Class 4th'!S66,"")))</f>
        <v/>
      </c>
      <c r="AE67" s="99" t="str">
        <f>IF(OR($B67=0,$B67=""),"",IF(AND($E$3="3rd"),'Class 3rd'!T66,IF(AND($E$3="4th"),'Class 4th'!T66,"")))</f>
        <v/>
      </c>
      <c r="AF67" s="99" t="str">
        <f>IF(OR($B67=0,$B67=""),"",IF(AND($E$3="3rd"),'Class 3rd'!U66,IF(AND($E$3="4th"),'Class 4th'!U66,"")))</f>
        <v/>
      </c>
      <c r="AG67" s="48" t="str">
        <f t="shared" si="13"/>
        <v/>
      </c>
      <c r="AH67" s="99" t="str">
        <f>IF(OR($B67=0,$B67=""),"",IF(AND($E$3="3rd"),'Class 3rd'!V66,IF(AND($E$3="4th"),'Class 4th'!V66,"")))</f>
        <v/>
      </c>
      <c r="AI67" s="99" t="str">
        <f>IF(OR($B67=0,$B67=""),"",IF(AND($E$3="3rd"),'Class 3rd'!W66,IF(AND($E$3="4th"),'Class 4th'!W66,"")))</f>
        <v/>
      </c>
      <c r="AJ67" s="51" t="str">
        <f t="shared" si="14"/>
        <v/>
      </c>
      <c r="AK67" s="48">
        <f t="shared" si="15"/>
        <v>0</v>
      </c>
      <c r="AL67" s="99" t="str">
        <f>IF(OR($B67=0,$B67=""),"",IF(AND($E$3="3rd"),'Class 3rd'!X66,IF(AND($E$3="4th"),'Class 4th'!X66,"")))</f>
        <v/>
      </c>
      <c r="AM67" s="99" t="str">
        <f>IF(OR($B67=0,$B67=""),"",IF(AND($E$3="3rd"),'Class 3rd'!Y66,IF(AND($E$3="4th"),'Class 4th'!Y66,"")))</f>
        <v/>
      </c>
      <c r="AN67" s="52" t="str">
        <f t="shared" si="16"/>
        <v/>
      </c>
      <c r="AO67" s="48" t="str">
        <f t="shared" si="17"/>
        <v/>
      </c>
      <c r="AP67" s="83">
        <f t="shared" si="18"/>
        <v>0</v>
      </c>
      <c r="AQ67" s="83" t="str">
        <f t="shared" si="19"/>
        <v/>
      </c>
      <c r="AR67" s="83" t="str">
        <f t="shared" si="20"/>
        <v/>
      </c>
      <c r="AS67" s="83" t="str">
        <f t="shared" si="21"/>
        <v/>
      </c>
      <c r="AT67" s="419" t="str">
        <f t="shared" si="22"/>
        <v/>
      </c>
      <c r="AU67" s="87" t="str">
        <f t="shared" si="23"/>
        <v/>
      </c>
      <c r="AV67" s="99" t="str">
        <f>IF(OR($B67=0,$B67=""),"",IF(AND($E$3="3rd"),'Class 3rd'!Z66,IF(AND($E$3="4th"),'Class 4th'!Z66,"")))</f>
        <v/>
      </c>
      <c r="AW67" s="99" t="str">
        <f>IF(OR($B67=0,$B67=""),"",IF(AND($E$3="3rd"),'Class 3rd'!AA66,IF(AND($E$3="4th"),'Class 4th'!AA66,"")))</f>
        <v/>
      </c>
      <c r="AX67" s="99" t="str">
        <f>IF(OR($B67=0,$B67=""),"",IF(AND($E$3="3rd"),'Class 3rd'!AB66,IF(AND($E$3="4th"),'Class 4th'!AB66,"")))</f>
        <v/>
      </c>
      <c r="AY67" s="48" t="str">
        <f t="shared" si="24"/>
        <v/>
      </c>
      <c r="AZ67" s="99" t="str">
        <f>IF(OR($B67=0,$B67=""),"",IF(AND($E$3="3rd"),'Class 3rd'!AC66,IF(AND($E$3="4th"),'Class 4th'!AC66,"")))</f>
        <v/>
      </c>
      <c r="BA67" s="99" t="str">
        <f>IF(OR($B67=0,$B67=""),"",IF(AND($E$3="3rd"),'Class 3rd'!AD66,IF(AND($E$3="4th"),'Class 4th'!AD66,"")))</f>
        <v/>
      </c>
      <c r="BB67" s="51" t="str">
        <f t="shared" si="25"/>
        <v/>
      </c>
      <c r="BC67" s="48">
        <f t="shared" si="26"/>
        <v>0</v>
      </c>
      <c r="BD67" s="99" t="str">
        <f>IF(OR($B67=0,$B67=""),"",IF(AND($E$3="3rd"),'Class 3rd'!AE66,IF(AND($E$3="4th"),'Class 4th'!AE66,"")))</f>
        <v/>
      </c>
      <c r="BE67" s="99" t="str">
        <f>IF(OR($B67=0,$B67=""),"",IF(AND($E$3="3rd"),'Class 3rd'!AF66,IF(AND($E$3="4th"),'Class 4th'!AF66,"")))</f>
        <v/>
      </c>
      <c r="BF67" s="52" t="str">
        <f t="shared" si="27"/>
        <v/>
      </c>
      <c r="BG67" s="48" t="str">
        <f t="shared" si="28"/>
        <v/>
      </c>
      <c r="BH67" s="83">
        <f t="shared" si="29"/>
        <v>0</v>
      </c>
      <c r="BI67" s="83" t="str">
        <f t="shared" si="30"/>
        <v/>
      </c>
      <c r="BJ67" s="83" t="str">
        <f t="shared" si="31"/>
        <v/>
      </c>
      <c r="BK67" s="83" t="str">
        <f t="shared" si="32"/>
        <v/>
      </c>
      <c r="BL67" s="419" t="str">
        <f t="shared" si="33"/>
        <v/>
      </c>
      <c r="BM67" s="87" t="str">
        <f t="shared" si="34"/>
        <v/>
      </c>
      <c r="BN67" s="99" t="str">
        <f>IF(OR($B67=0,$B67=""),"",IF(AND($E$3="3rd"),'Class 3rd'!AG66,IF(AND($E$3="4th"),'Class 4th'!AG66,"")))</f>
        <v/>
      </c>
      <c r="BO67" s="99" t="str">
        <f>IF(OR($B67=0,$B67=""),"",IF(AND($E$3="3rd"),'Class 3rd'!AH66,IF(AND($E$3="4th"),'Class 4th'!AH66,"")))</f>
        <v/>
      </c>
      <c r="BP67" s="99" t="str">
        <f>IF(OR($B67=0,$B67=""),"",IF(AND($E$3="3rd"),'Class 3rd'!AI66,IF(AND($E$3="4th"),'Class 4th'!AI66,"")))</f>
        <v/>
      </c>
      <c r="BQ67" s="48" t="str">
        <f t="shared" si="35"/>
        <v/>
      </c>
      <c r="BR67" s="99" t="str">
        <f>IF(OR($B67=0,$B67=""),"",IF(AND($E$3="3rd"),'Class 3rd'!AJ66,IF(AND($E$3="4th"),'Class 4th'!AJ66,"")))</f>
        <v/>
      </c>
      <c r="BS67" s="99" t="str">
        <f>IF(OR($B67=0,$B67=""),"",IF(AND($E$3="3rd"),'Class 3rd'!AK66,IF(AND($E$3="4th"),'Class 4th'!AK66,"")))</f>
        <v/>
      </c>
      <c r="BT67" s="51" t="str">
        <f t="shared" si="36"/>
        <v/>
      </c>
      <c r="BU67" s="48">
        <f t="shared" si="37"/>
        <v>0</v>
      </c>
      <c r="BV67" s="99" t="str">
        <f>IF(OR($B67=0,$B67=""),"",IF(AND($E$3="3rd"),'Class 3rd'!AL66,IF(AND($E$3="4th"),'Class 4th'!AL66,"")))</f>
        <v/>
      </c>
      <c r="BW67" s="99" t="str">
        <f>IF(OR($B67=0,$B67=""),"",IF(AND($E$3="3rd"),'Class 3rd'!AM66,IF(AND($E$3="4th"),'Class 4th'!AM66,"")))</f>
        <v/>
      </c>
      <c r="BX67" s="52" t="str">
        <f t="shared" si="38"/>
        <v/>
      </c>
      <c r="BY67" s="48" t="str">
        <f t="shared" si="39"/>
        <v/>
      </c>
      <c r="BZ67" s="83">
        <f t="shared" si="40"/>
        <v>0</v>
      </c>
      <c r="CA67" s="83" t="str">
        <f t="shared" si="41"/>
        <v/>
      </c>
      <c r="CB67" s="83" t="str">
        <f t="shared" si="42"/>
        <v/>
      </c>
      <c r="CC67" s="83" t="str">
        <f t="shared" si="43"/>
        <v/>
      </c>
      <c r="CD67" s="419" t="str">
        <f t="shared" si="44"/>
        <v/>
      </c>
      <c r="CE67" s="87" t="str">
        <f t="shared" si="45"/>
        <v/>
      </c>
      <c r="CF67" s="99" t="str">
        <f>IF(OR($B67=0,$B67=""),"",IF(AND($E$3="3rd"),'Class 3rd'!AN66,IF(AND($E$3="4th"),'Class 4th'!AN66,"")))</f>
        <v/>
      </c>
      <c r="CG67" s="99" t="str">
        <f>IF(OR($B67=0,$B67=""),"",IF(AND($E$3="3rd"),'Class 3rd'!AO66,IF(AND($E$3="4th"),'Class 4th'!AO66,"")))</f>
        <v/>
      </c>
      <c r="CH67" s="99" t="str">
        <f>IF(OR($B67=0,$B67=""),"",IF(AND($E$3="3rd"),'Class 3rd'!AP66,IF(AND($E$3="4th"),'Class 4th'!AP66,"")))</f>
        <v/>
      </c>
      <c r="CI67" s="48" t="str">
        <f t="shared" si="46"/>
        <v/>
      </c>
      <c r="CJ67" s="99" t="str">
        <f>IF(OR($B67=0,$B67=""),"",IF(AND($E$3="3rd"),'Class 3rd'!AQ66,IF(AND($E$3="4th"),'Class 4th'!AQ66,"")))</f>
        <v/>
      </c>
      <c r="CK67" s="99" t="str">
        <f>IF(OR($B67=0,$B67=""),"",IF(AND($E$3="3rd"),'Class 3rd'!AR66,IF(AND($E$3="4th"),'Class 4th'!AR66,"")))</f>
        <v/>
      </c>
      <c r="CL67" s="51" t="str">
        <f t="shared" si="47"/>
        <v/>
      </c>
      <c r="CM67" s="48">
        <f t="shared" si="48"/>
        <v>0</v>
      </c>
      <c r="CN67" s="99" t="str">
        <f>IF(OR($B67=0,$B67=""),"",IF(AND($E$3="3rd"),'Class 3rd'!AS66,IF(AND($E$3="4th"),'Class 4th'!AS66,"")))</f>
        <v/>
      </c>
      <c r="CO67" s="99" t="str">
        <f>IF(OR($B67=0,$B67=""),"",IF(AND($E$3="3rd"),'Class 3rd'!AT66,IF(AND($E$3="4th"),'Class 4th'!AT66,"")))</f>
        <v/>
      </c>
      <c r="CP67" s="52" t="str">
        <f t="shared" si="49"/>
        <v/>
      </c>
      <c r="CQ67" s="48" t="str">
        <f t="shared" si="50"/>
        <v/>
      </c>
      <c r="CR67" s="83">
        <f t="shared" si="51"/>
        <v>0</v>
      </c>
      <c r="CS67" s="83" t="str">
        <f t="shared" si="52"/>
        <v/>
      </c>
      <c r="CT67" s="392" t="str">
        <f t="shared" si="53"/>
        <v/>
      </c>
      <c r="CU67" s="86" t="str">
        <f t="shared" si="54"/>
        <v/>
      </c>
      <c r="CV67" s="99" t="str">
        <f>IF(OR($B67=0,$B67=""),"",IF(AND($E$3="3rd"),'Class 3rd'!AU66,IF(AND($E$3="4th"),'Class 4th'!AU66,"")))</f>
        <v/>
      </c>
      <c r="CW67" s="99" t="str">
        <f>IF(OR($B67=0,$B67=""),"",IF(AND($E$3="3rd"),'Class 3rd'!AV66,IF(AND($E$3="4th"),'Class 4th'!AV66,"")))</f>
        <v/>
      </c>
      <c r="CX67" s="99" t="str">
        <f>IF(OR($B67=0,$B67=""),"",IF(AND($E$3="3rd"),'Class 3rd'!AW66,IF(AND($E$3="4th"),'Class 4th'!AW66,"")))</f>
        <v/>
      </c>
      <c r="CY67" s="48" t="str">
        <f t="shared" si="55"/>
        <v/>
      </c>
      <c r="CZ67" s="99" t="str">
        <f>IF(OR($B67=0,$B67=""),"",IF(AND($E$3="3rd"),'Class 3rd'!AX66,IF(AND($E$3="4th"),'Class 4th'!AX66,"")))</f>
        <v/>
      </c>
      <c r="DA67" s="99" t="str">
        <f>IF(OR($B67=0,$B67=""),"",IF(AND($E$3="3rd"),'Class 3rd'!AY66,IF(AND($E$3="4th"),'Class 4th'!AY66,"")))</f>
        <v/>
      </c>
      <c r="DB67" s="51" t="str">
        <f t="shared" si="56"/>
        <v/>
      </c>
      <c r="DC67" s="48">
        <f t="shared" si="57"/>
        <v>0</v>
      </c>
      <c r="DD67" s="99" t="str">
        <f>IF(OR($B67=0,$B67=""),"",IF(AND($E$3="3rd"),'Class 3rd'!AZ66,IF(AND($E$3="4th"),'Class 4th'!AZ66,"")))</f>
        <v/>
      </c>
      <c r="DE67" s="99" t="str">
        <f>IF(OR($B67=0,$B67=""),"",IF(AND($E$3="3rd"),'Class 3rd'!BA66,IF(AND($E$3="4th"),'Class 4th'!BA66,"")))</f>
        <v/>
      </c>
      <c r="DF67" s="52" t="str">
        <f t="shared" si="58"/>
        <v/>
      </c>
      <c r="DG67" s="48" t="str">
        <f t="shared" si="59"/>
        <v/>
      </c>
      <c r="DH67" s="83">
        <f t="shared" si="60"/>
        <v>0</v>
      </c>
      <c r="DI67" s="83" t="str">
        <f t="shared" si="61"/>
        <v/>
      </c>
      <c r="DJ67" s="392" t="str">
        <f t="shared" si="62"/>
        <v/>
      </c>
      <c r="DK67" s="86" t="str">
        <f t="shared" si="63"/>
        <v/>
      </c>
      <c r="DL67" s="454" t="str">
        <f>IF(OR($B67=0,$B67=""),"",IF(AND($E$3="3rd"),'Class 3rd'!BB66,IF(AND($E$3="4th"),'Class 4th'!BB66,"")))</f>
        <v/>
      </c>
      <c r="DM67" s="454" t="str">
        <f>IF(OR($B67=0,$B67=""),"",IF(AND($E$3="3rd"),'Class 3rd'!BC66,IF(AND($E$3="4th"),'Class 4th'!BC66,"")))</f>
        <v/>
      </c>
      <c r="DN67" s="454" t="str">
        <f>IF(OR($B67=0,$B67=""),"",IF(AND($E$3="3rd"),'Class 3rd'!BD66,IF(AND($E$3="4th"),'Class 4th'!BD66,"")))</f>
        <v/>
      </c>
      <c r="DO67" s="454" t="str">
        <f>IF(OR($B67=0,$B67=""),"",IF(AND($E$3="3rd"),'Class 3rd'!BE66,IF(AND($E$3="4th"),'Class 4th'!BE66,"")))</f>
        <v/>
      </c>
      <c r="DP67" s="454" t="str">
        <f>IF(OR($B67=0,$B67=""),"",IF(AND($E$3="3rd"),'Class 3rd'!BF66,IF(AND($E$3="4th"),'Class 4th'!BF66,"")))</f>
        <v/>
      </c>
      <c r="DQ67" s="455" t="str">
        <f t="shared" si="64"/>
        <v/>
      </c>
      <c r="DR67" s="100">
        <f t="shared" si="65"/>
        <v>0</v>
      </c>
      <c r="DS67" s="100" t="str">
        <f t="shared" si="66"/>
        <v/>
      </c>
      <c r="DT67" s="100" t="str">
        <f t="shared" si="67"/>
        <v/>
      </c>
      <c r="DU67" s="86" t="str">
        <f t="shared" si="68"/>
        <v/>
      </c>
      <c r="DV67" s="454" t="str">
        <f>IF(OR($B67=0,$B67=""),"",IF(AND($E$3="3rd"),'Class 3rd'!BG66,IF(AND($E$3="4th"),'Class 4th'!BG66,"")))</f>
        <v/>
      </c>
      <c r="DW67" s="454" t="str">
        <f>IF(OR($B67=0,$B67=""),"",IF(AND($E$3="3rd"),'Class 3rd'!BH66,IF(AND($E$3="4th"),'Class 4th'!BH66,"")))</f>
        <v/>
      </c>
      <c r="DX67" s="454" t="str">
        <f>IF(OR($B67=0,$B67=""),"",IF(AND($E$3="3rd"),'Class 3rd'!BI66,IF(AND($E$3="4th"),'Class 4th'!BI66,"")))</f>
        <v/>
      </c>
      <c r="DY67" s="454" t="str">
        <f>IF(OR($B67=0,$B67=""),"",IF(AND($E$3="3rd"),'Class 3rd'!BJ66,IF(AND($E$3="4th"),'Class 4th'!BJ66,"")))</f>
        <v/>
      </c>
      <c r="DZ67" s="454" t="str">
        <f>IF(OR($B67=0,$B67=""),"",IF(AND($E$3="3rd"),'Class 3rd'!BK66,IF(AND($E$3="4th"),'Class 4th'!BK66,"")))</f>
        <v/>
      </c>
      <c r="EA67" s="455" t="str">
        <f t="shared" si="69"/>
        <v/>
      </c>
      <c r="EB67" s="100">
        <f t="shared" si="70"/>
        <v>0</v>
      </c>
      <c r="EC67" s="100" t="str">
        <f t="shared" si="71"/>
        <v/>
      </c>
      <c r="ED67" s="100" t="str">
        <f t="shared" si="72"/>
        <v/>
      </c>
      <c r="EE67" s="86" t="str">
        <f t="shared" si="73"/>
        <v/>
      </c>
      <c r="EF67" s="454" t="str">
        <f>IF(OR($B67=0,$B67=""),"",IF(AND($E$3="3rd"),'Class 3rd'!BL66,IF(AND($E$3="4th"),'Class 4th'!BL66,"")))</f>
        <v/>
      </c>
      <c r="EG67" s="454" t="str">
        <f>IF(OR($B67=0,$B67=""),"",IF(AND($E$3="3rd"),'Class 3rd'!BM66,IF(AND($E$3="4th"),'Class 4th'!BM66,"")))</f>
        <v/>
      </c>
      <c r="EH67" s="454" t="str">
        <f>IF(OR($B67=0,$B67=""),"",IF(AND($E$3="3rd"),'Class 3rd'!BN66,IF(AND($E$3="4th"),'Class 4th'!BN66,"")))</f>
        <v/>
      </c>
      <c r="EI67" s="454" t="str">
        <f>IF(OR($B67=0,$B67=""),"",IF(AND($E$3="3rd"),'Class 3rd'!BO66,IF(AND($E$3="4th"),'Class 4th'!BO66,"")))</f>
        <v/>
      </c>
      <c r="EJ67" s="454" t="str">
        <f>IF(OR($B67=0,$B67=""),"",IF(AND($E$3="3rd"),'Class 3rd'!BP66,IF(AND($E$3="4th"),'Class 4th'!BP66,"")))</f>
        <v/>
      </c>
      <c r="EK67" s="455" t="str">
        <f t="shared" si="74"/>
        <v/>
      </c>
      <c r="EL67" s="100">
        <f t="shared" si="75"/>
        <v>0</v>
      </c>
      <c r="EM67" s="100" t="str">
        <f t="shared" si="76"/>
        <v/>
      </c>
      <c r="EN67" s="100" t="str">
        <f t="shared" si="77"/>
        <v/>
      </c>
      <c r="EO67" s="86" t="str">
        <f t="shared" si="78"/>
        <v/>
      </c>
      <c r="EP67" s="60" t="str">
        <f t="shared" si="79"/>
        <v/>
      </c>
      <c r="EQ67" s="324" t="str">
        <f t="shared" si="80"/>
        <v/>
      </c>
      <c r="ER67" s="63" t="str">
        <f t="shared" si="81"/>
        <v/>
      </c>
      <c r="ES67" s="64" t="str">
        <f t="shared" si="83"/>
        <v/>
      </c>
      <c r="ET67" s="326" t="str">
        <f>IFERROR(IF(B67="NSO","NSO",IF(OR(D67="",G67="",F67="",B67="",EP67=0),"",IF('Master sheet'!$D$14="Hindi","कक्षोंन्नति","Promoted"))),"")</f>
        <v/>
      </c>
      <c r="EU67" s="39" t="str">
        <f>IF(OR($B67=0,$B67=""),"",IF(AND($E$3="3rd"),'Class 3rd'!BQ66,IF(AND($E$3="4th"),'Class 4th'!BQ66,"")))</f>
        <v/>
      </c>
      <c r="EV67" s="39" t="str">
        <f>IF(OR($B67=0,$B67=""),"",IF(AND($E$3="3rd"),'Class 3rd'!BR66,IF(AND($E$3="4th"),'Class 4th'!BR66,"")))</f>
        <v/>
      </c>
      <c r="EW67" s="203" t="str">
        <f t="shared" si="84"/>
        <v/>
      </c>
      <c r="EX67" s="40"/>
      <c r="FE67" s="41">
        <f>IF(AND($E$3="3rd"),'Class 3rd'!I66,IF(AND($E$3="4th"),'Class 4th'!I66,""))</f>
        <v>0</v>
      </c>
    </row>
    <row r="68" spans="1:161" ht="18.95" customHeight="1">
      <c r="A68" s="53">
        <v>61</v>
      </c>
      <c r="B68" s="244" t="str">
        <f>IF(OR(FE68=0,FE68=""),"",IF(AND($E$3="3rd"),'Class 3rd'!I67,IF(AND($E$3="4th"),'Class 4th'!I67,"")))</f>
        <v/>
      </c>
      <c r="C68" s="54" t="str">
        <f>IF(OR($B68=0,$B68=""),"",IF(AND($E$3="3rd"),'Class 3rd'!B67,IF(AND($E$3="4th"),'Class 4th'!B67,"")))</f>
        <v/>
      </c>
      <c r="D68" s="54" t="str">
        <f>IF(OR($B68=0,$B68=""),"",IF(AND($E$3="3rd"),'Class 3rd'!C67,IF(AND($E$3="4th"),'Class 4th'!C67,"")))</f>
        <v/>
      </c>
      <c r="E68" s="330" t="str">
        <f>IF(OR($B68=0,$B68=""),"",IF(AND($E$3="3rd"),'Class 3rd'!E67,IF(AND($E$3="4th"),'Class 4th'!E67,"")))</f>
        <v/>
      </c>
      <c r="F68" s="243" t="str">
        <f>IF(OR($B68=0,$B68=""),"",IF(AND($E$3="3rd"),'Class 3rd'!D67,IF(AND($E$3="4th"),'Class 4th'!D67,"")))</f>
        <v/>
      </c>
      <c r="G68" s="335" t="str">
        <f>IF(OR($B68=0,$B68=""),"",IF(AND($E$3="3rd"),'Class 3rd'!F67,IF(AND($E$3="4th"),'Class 4th'!F67,"")))</f>
        <v/>
      </c>
      <c r="H68" s="335" t="str">
        <f>IF(OR($B68=0,$B68=""),"",IF(AND($E$3="3rd"),'Class 3rd'!G67,IF(AND($E$3="4th"),'Class 4th'!G67,"")))</f>
        <v/>
      </c>
      <c r="I68" s="335" t="str">
        <f>IF(OR($B68=0,$B68=""),"",IF(AND($E$3="3rd"),'Class 3rd'!H67,IF(AND($E$3="4th"),'Class 4th'!H67,"")))</f>
        <v/>
      </c>
      <c r="J68" s="217" t="str">
        <f>IF(OR($B68=0,$B68=""),"",IF(AND($E$3="3rd"),'Class 3rd'!J67,IF(AND($E$3="4th"),'Class 4th'!J67,"")))</f>
        <v/>
      </c>
      <c r="K68" s="217" t="str">
        <f>IF(OR($B68=0,$B68=""),"",IF(AND($E$3="3rd"),'Class 3rd'!K67,IF(AND($E$3="4th"),'Class 4th'!K67,"")))</f>
        <v/>
      </c>
      <c r="L68" s="99" t="str">
        <f>IF(OR($B68=0,$B68=""),"",IF(AND($E$3="3rd"),'Class 3rd'!L67,IF(AND($E$3="4th"),'Class 4th'!L67,"")))</f>
        <v/>
      </c>
      <c r="M68" s="99" t="str">
        <f>IF(OR($B68=0,$B68=""),"",IF(AND($E$3="3rd"),'Class 3rd'!M67,IF(AND($E$3="4th"),'Class 4th'!M67,"")))</f>
        <v/>
      </c>
      <c r="N68" s="99" t="str">
        <f>IF(OR($B68=0,$B68=""),"",IF(AND($E$3="3rd"),'Class 3rd'!N67,IF(AND($E$3="4th"),'Class 4th'!N67,"")))</f>
        <v/>
      </c>
      <c r="O68" s="48" t="str">
        <f t="shared" si="2"/>
        <v/>
      </c>
      <c r="P68" s="99" t="str">
        <f>IF(OR($B68=0,$B68=""),"",IF(AND($E$3="3rd"),'Class 3rd'!O67,IF(AND($E$3="4th"),'Class 4th'!O67,"")))</f>
        <v/>
      </c>
      <c r="Q68" s="99" t="str">
        <f>IF(OR($B68=0,$B68=""),"",IF(AND($E$3="3rd"),'Class 3rd'!P67,IF(AND($E$3="4th"),'Class 4th'!P67,"")))</f>
        <v/>
      </c>
      <c r="R68" s="51" t="str">
        <f t="shared" si="3"/>
        <v/>
      </c>
      <c r="S68" s="48">
        <f t="shared" si="4"/>
        <v>0</v>
      </c>
      <c r="T68" s="99" t="str">
        <f>IF(OR($B68=0,$B68=""),"",IF(AND($E$3="3rd"),'Class 3rd'!Q67,IF(AND($E$3="4th"),'Class 4th'!Q67,"")))</f>
        <v/>
      </c>
      <c r="U68" s="99" t="str">
        <f>IF(OR($B68=0,$B68=""),"",IF(AND($E$3="3rd"),'Class 3rd'!R67,IF(AND($E$3="4th"),'Class 4th'!R67,"")))</f>
        <v/>
      </c>
      <c r="V68" s="52" t="str">
        <f t="shared" si="5"/>
        <v/>
      </c>
      <c r="W68" s="48" t="str">
        <f t="shared" si="6"/>
        <v/>
      </c>
      <c r="X68" s="83">
        <f t="shared" si="7"/>
        <v>0</v>
      </c>
      <c r="Y68" s="83" t="str">
        <f t="shared" si="8"/>
        <v/>
      </c>
      <c r="Z68" s="83" t="str">
        <f t="shared" si="9"/>
        <v/>
      </c>
      <c r="AA68" s="83" t="str">
        <f t="shared" si="10"/>
        <v/>
      </c>
      <c r="AB68" s="419" t="str">
        <f t="shared" si="11"/>
        <v/>
      </c>
      <c r="AC68" s="87" t="str">
        <f t="shared" si="12"/>
        <v/>
      </c>
      <c r="AD68" s="99" t="str">
        <f>IF(OR($B68=0,$B68=""),"",IF(AND($E$3="3rd"),'Class 3rd'!S67,IF(AND($E$3="4th"),'Class 4th'!S67,"")))</f>
        <v/>
      </c>
      <c r="AE68" s="99" t="str">
        <f>IF(OR($B68=0,$B68=""),"",IF(AND($E$3="3rd"),'Class 3rd'!T67,IF(AND($E$3="4th"),'Class 4th'!T67,"")))</f>
        <v/>
      </c>
      <c r="AF68" s="99" t="str">
        <f>IF(OR($B68=0,$B68=""),"",IF(AND($E$3="3rd"),'Class 3rd'!U67,IF(AND($E$3="4th"),'Class 4th'!U67,"")))</f>
        <v/>
      </c>
      <c r="AG68" s="48" t="str">
        <f t="shared" si="13"/>
        <v/>
      </c>
      <c r="AH68" s="99" t="str">
        <f>IF(OR($B68=0,$B68=""),"",IF(AND($E$3="3rd"),'Class 3rd'!V67,IF(AND($E$3="4th"),'Class 4th'!V67,"")))</f>
        <v/>
      </c>
      <c r="AI68" s="99" t="str">
        <f>IF(OR($B68=0,$B68=""),"",IF(AND($E$3="3rd"),'Class 3rd'!W67,IF(AND($E$3="4th"),'Class 4th'!W67,"")))</f>
        <v/>
      </c>
      <c r="AJ68" s="51" t="str">
        <f t="shared" si="14"/>
        <v/>
      </c>
      <c r="AK68" s="48">
        <f t="shared" si="15"/>
        <v>0</v>
      </c>
      <c r="AL68" s="99" t="str">
        <f>IF(OR($B68=0,$B68=""),"",IF(AND($E$3="3rd"),'Class 3rd'!X67,IF(AND($E$3="4th"),'Class 4th'!X67,"")))</f>
        <v/>
      </c>
      <c r="AM68" s="99" t="str">
        <f>IF(OR($B68=0,$B68=""),"",IF(AND($E$3="3rd"),'Class 3rd'!Y67,IF(AND($E$3="4th"),'Class 4th'!Y67,"")))</f>
        <v/>
      </c>
      <c r="AN68" s="52" t="str">
        <f t="shared" si="16"/>
        <v/>
      </c>
      <c r="AO68" s="48" t="str">
        <f t="shared" si="17"/>
        <v/>
      </c>
      <c r="AP68" s="83">
        <f t="shared" si="18"/>
        <v>0</v>
      </c>
      <c r="AQ68" s="83" t="str">
        <f t="shared" si="19"/>
        <v/>
      </c>
      <c r="AR68" s="83" t="str">
        <f t="shared" si="20"/>
        <v/>
      </c>
      <c r="AS68" s="83" t="str">
        <f t="shared" si="21"/>
        <v/>
      </c>
      <c r="AT68" s="419" t="str">
        <f t="shared" si="22"/>
        <v/>
      </c>
      <c r="AU68" s="87" t="str">
        <f t="shared" si="23"/>
        <v/>
      </c>
      <c r="AV68" s="99" t="str">
        <f>IF(OR($B68=0,$B68=""),"",IF(AND($E$3="3rd"),'Class 3rd'!Z67,IF(AND($E$3="4th"),'Class 4th'!Z67,"")))</f>
        <v/>
      </c>
      <c r="AW68" s="99" t="str">
        <f>IF(OR($B68=0,$B68=""),"",IF(AND($E$3="3rd"),'Class 3rd'!AA67,IF(AND($E$3="4th"),'Class 4th'!AA67,"")))</f>
        <v/>
      </c>
      <c r="AX68" s="99" t="str">
        <f>IF(OR($B68=0,$B68=""),"",IF(AND($E$3="3rd"),'Class 3rd'!AB67,IF(AND($E$3="4th"),'Class 4th'!AB67,"")))</f>
        <v/>
      </c>
      <c r="AY68" s="48" t="str">
        <f t="shared" si="24"/>
        <v/>
      </c>
      <c r="AZ68" s="99" t="str">
        <f>IF(OR($B68=0,$B68=""),"",IF(AND($E$3="3rd"),'Class 3rd'!AC67,IF(AND($E$3="4th"),'Class 4th'!AC67,"")))</f>
        <v/>
      </c>
      <c r="BA68" s="99" t="str">
        <f>IF(OR($B68=0,$B68=""),"",IF(AND($E$3="3rd"),'Class 3rd'!AD67,IF(AND($E$3="4th"),'Class 4th'!AD67,"")))</f>
        <v/>
      </c>
      <c r="BB68" s="51" t="str">
        <f t="shared" si="25"/>
        <v/>
      </c>
      <c r="BC68" s="48">
        <f t="shared" si="26"/>
        <v>0</v>
      </c>
      <c r="BD68" s="99" t="str">
        <f>IF(OR($B68=0,$B68=""),"",IF(AND($E$3="3rd"),'Class 3rd'!AE67,IF(AND($E$3="4th"),'Class 4th'!AE67,"")))</f>
        <v/>
      </c>
      <c r="BE68" s="99" t="str">
        <f>IF(OR($B68=0,$B68=""),"",IF(AND($E$3="3rd"),'Class 3rd'!AF67,IF(AND($E$3="4th"),'Class 4th'!AF67,"")))</f>
        <v/>
      </c>
      <c r="BF68" s="52" t="str">
        <f t="shared" si="27"/>
        <v/>
      </c>
      <c r="BG68" s="48" t="str">
        <f t="shared" si="28"/>
        <v/>
      </c>
      <c r="BH68" s="83">
        <f t="shared" si="29"/>
        <v>0</v>
      </c>
      <c r="BI68" s="83" t="str">
        <f t="shared" si="30"/>
        <v/>
      </c>
      <c r="BJ68" s="83" t="str">
        <f t="shared" si="31"/>
        <v/>
      </c>
      <c r="BK68" s="83" t="str">
        <f t="shared" si="32"/>
        <v/>
      </c>
      <c r="BL68" s="419" t="str">
        <f t="shared" si="33"/>
        <v/>
      </c>
      <c r="BM68" s="87" t="str">
        <f t="shared" si="34"/>
        <v/>
      </c>
      <c r="BN68" s="99" t="str">
        <f>IF(OR($B68=0,$B68=""),"",IF(AND($E$3="3rd"),'Class 3rd'!AG67,IF(AND($E$3="4th"),'Class 4th'!AG67,"")))</f>
        <v/>
      </c>
      <c r="BO68" s="99" t="str">
        <f>IF(OR($B68=0,$B68=""),"",IF(AND($E$3="3rd"),'Class 3rd'!AH67,IF(AND($E$3="4th"),'Class 4th'!AH67,"")))</f>
        <v/>
      </c>
      <c r="BP68" s="99" t="str">
        <f>IF(OR($B68=0,$B68=""),"",IF(AND($E$3="3rd"),'Class 3rd'!AI67,IF(AND($E$3="4th"),'Class 4th'!AI67,"")))</f>
        <v/>
      </c>
      <c r="BQ68" s="48" t="str">
        <f t="shared" si="35"/>
        <v/>
      </c>
      <c r="BR68" s="99" t="str">
        <f>IF(OR($B68=0,$B68=""),"",IF(AND($E$3="3rd"),'Class 3rd'!AJ67,IF(AND($E$3="4th"),'Class 4th'!AJ67,"")))</f>
        <v/>
      </c>
      <c r="BS68" s="99" t="str">
        <f>IF(OR($B68=0,$B68=""),"",IF(AND($E$3="3rd"),'Class 3rd'!AK67,IF(AND($E$3="4th"),'Class 4th'!AK67,"")))</f>
        <v/>
      </c>
      <c r="BT68" s="51" t="str">
        <f t="shared" si="36"/>
        <v/>
      </c>
      <c r="BU68" s="48">
        <f t="shared" si="37"/>
        <v>0</v>
      </c>
      <c r="BV68" s="99" t="str">
        <f>IF(OR($B68=0,$B68=""),"",IF(AND($E$3="3rd"),'Class 3rd'!AL67,IF(AND($E$3="4th"),'Class 4th'!AL67,"")))</f>
        <v/>
      </c>
      <c r="BW68" s="99" t="str">
        <f>IF(OR($B68=0,$B68=""),"",IF(AND($E$3="3rd"),'Class 3rd'!AM67,IF(AND($E$3="4th"),'Class 4th'!AM67,"")))</f>
        <v/>
      </c>
      <c r="BX68" s="52" t="str">
        <f t="shared" si="38"/>
        <v/>
      </c>
      <c r="BY68" s="48" t="str">
        <f t="shared" si="39"/>
        <v/>
      </c>
      <c r="BZ68" s="83">
        <f t="shared" si="40"/>
        <v>0</v>
      </c>
      <c r="CA68" s="83" t="str">
        <f t="shared" si="41"/>
        <v/>
      </c>
      <c r="CB68" s="83" t="str">
        <f t="shared" si="42"/>
        <v/>
      </c>
      <c r="CC68" s="83" t="str">
        <f t="shared" si="43"/>
        <v/>
      </c>
      <c r="CD68" s="419" t="str">
        <f t="shared" si="44"/>
        <v/>
      </c>
      <c r="CE68" s="87" t="str">
        <f t="shared" si="45"/>
        <v/>
      </c>
      <c r="CF68" s="99" t="str">
        <f>IF(OR($B68=0,$B68=""),"",IF(AND($E$3="3rd"),'Class 3rd'!AN67,IF(AND($E$3="4th"),'Class 4th'!AN67,"")))</f>
        <v/>
      </c>
      <c r="CG68" s="99" t="str">
        <f>IF(OR($B68=0,$B68=""),"",IF(AND($E$3="3rd"),'Class 3rd'!AO67,IF(AND($E$3="4th"),'Class 4th'!AO67,"")))</f>
        <v/>
      </c>
      <c r="CH68" s="99" t="str">
        <f>IF(OR($B68=0,$B68=""),"",IF(AND($E$3="3rd"),'Class 3rd'!AP67,IF(AND($E$3="4th"),'Class 4th'!AP67,"")))</f>
        <v/>
      </c>
      <c r="CI68" s="48" t="str">
        <f t="shared" si="46"/>
        <v/>
      </c>
      <c r="CJ68" s="99" t="str">
        <f>IF(OR($B68=0,$B68=""),"",IF(AND($E$3="3rd"),'Class 3rd'!AQ67,IF(AND($E$3="4th"),'Class 4th'!AQ67,"")))</f>
        <v/>
      </c>
      <c r="CK68" s="99" t="str">
        <f>IF(OR($B68=0,$B68=""),"",IF(AND($E$3="3rd"),'Class 3rd'!AR67,IF(AND($E$3="4th"),'Class 4th'!AR67,"")))</f>
        <v/>
      </c>
      <c r="CL68" s="51" t="str">
        <f t="shared" si="47"/>
        <v/>
      </c>
      <c r="CM68" s="48">
        <f t="shared" si="48"/>
        <v>0</v>
      </c>
      <c r="CN68" s="99" t="str">
        <f>IF(OR($B68=0,$B68=""),"",IF(AND($E$3="3rd"),'Class 3rd'!AS67,IF(AND($E$3="4th"),'Class 4th'!AS67,"")))</f>
        <v/>
      </c>
      <c r="CO68" s="99" t="str">
        <f>IF(OR($B68=0,$B68=""),"",IF(AND($E$3="3rd"),'Class 3rd'!AT67,IF(AND($E$3="4th"),'Class 4th'!AT67,"")))</f>
        <v/>
      </c>
      <c r="CP68" s="52" t="str">
        <f t="shared" si="49"/>
        <v/>
      </c>
      <c r="CQ68" s="48" t="str">
        <f t="shared" si="50"/>
        <v/>
      </c>
      <c r="CR68" s="83">
        <f t="shared" si="51"/>
        <v>0</v>
      </c>
      <c r="CS68" s="83" t="str">
        <f t="shared" si="52"/>
        <v/>
      </c>
      <c r="CT68" s="392" t="str">
        <f t="shared" si="53"/>
        <v/>
      </c>
      <c r="CU68" s="86" t="str">
        <f t="shared" si="54"/>
        <v/>
      </c>
      <c r="CV68" s="99" t="str">
        <f>IF(OR($B68=0,$B68=""),"",IF(AND($E$3="3rd"),'Class 3rd'!AU67,IF(AND($E$3="4th"),'Class 4th'!AU67,"")))</f>
        <v/>
      </c>
      <c r="CW68" s="99" t="str">
        <f>IF(OR($B68=0,$B68=""),"",IF(AND($E$3="3rd"),'Class 3rd'!AV67,IF(AND($E$3="4th"),'Class 4th'!AV67,"")))</f>
        <v/>
      </c>
      <c r="CX68" s="99" t="str">
        <f>IF(OR($B68=0,$B68=""),"",IF(AND($E$3="3rd"),'Class 3rd'!AW67,IF(AND($E$3="4th"),'Class 4th'!AW67,"")))</f>
        <v/>
      </c>
      <c r="CY68" s="48" t="str">
        <f t="shared" si="55"/>
        <v/>
      </c>
      <c r="CZ68" s="99" t="str">
        <f>IF(OR($B68=0,$B68=""),"",IF(AND($E$3="3rd"),'Class 3rd'!AX67,IF(AND($E$3="4th"),'Class 4th'!AX67,"")))</f>
        <v/>
      </c>
      <c r="DA68" s="99" t="str">
        <f>IF(OR($B68=0,$B68=""),"",IF(AND($E$3="3rd"),'Class 3rd'!AY67,IF(AND($E$3="4th"),'Class 4th'!AY67,"")))</f>
        <v/>
      </c>
      <c r="DB68" s="51" t="str">
        <f t="shared" si="56"/>
        <v/>
      </c>
      <c r="DC68" s="48">
        <f t="shared" si="57"/>
        <v>0</v>
      </c>
      <c r="DD68" s="99" t="str">
        <f>IF(OR($B68=0,$B68=""),"",IF(AND($E$3="3rd"),'Class 3rd'!AZ67,IF(AND($E$3="4th"),'Class 4th'!AZ67,"")))</f>
        <v/>
      </c>
      <c r="DE68" s="99" t="str">
        <f>IF(OR($B68=0,$B68=""),"",IF(AND($E$3="3rd"),'Class 3rd'!BA67,IF(AND($E$3="4th"),'Class 4th'!BA67,"")))</f>
        <v/>
      </c>
      <c r="DF68" s="52" t="str">
        <f t="shared" si="58"/>
        <v/>
      </c>
      <c r="DG68" s="48" t="str">
        <f t="shared" si="59"/>
        <v/>
      </c>
      <c r="DH68" s="83">
        <f t="shared" si="60"/>
        <v>0</v>
      </c>
      <c r="DI68" s="83" t="str">
        <f t="shared" si="61"/>
        <v/>
      </c>
      <c r="DJ68" s="392" t="str">
        <f t="shared" si="62"/>
        <v/>
      </c>
      <c r="DK68" s="86" t="str">
        <f t="shared" si="63"/>
        <v/>
      </c>
      <c r="DL68" s="454" t="str">
        <f>IF(OR($B68=0,$B68=""),"",IF(AND($E$3="3rd"),'Class 3rd'!BB67,IF(AND($E$3="4th"),'Class 4th'!BB67,"")))</f>
        <v/>
      </c>
      <c r="DM68" s="454" t="str">
        <f>IF(OR($B68=0,$B68=""),"",IF(AND($E$3="3rd"),'Class 3rd'!BC67,IF(AND($E$3="4th"),'Class 4th'!BC67,"")))</f>
        <v/>
      </c>
      <c r="DN68" s="454" t="str">
        <f>IF(OR($B68=0,$B68=""),"",IF(AND($E$3="3rd"),'Class 3rd'!BD67,IF(AND($E$3="4th"),'Class 4th'!BD67,"")))</f>
        <v/>
      </c>
      <c r="DO68" s="454" t="str">
        <f>IF(OR($B68=0,$B68=""),"",IF(AND($E$3="3rd"),'Class 3rd'!BE67,IF(AND($E$3="4th"),'Class 4th'!BE67,"")))</f>
        <v/>
      </c>
      <c r="DP68" s="454" t="str">
        <f>IF(OR($B68=0,$B68=""),"",IF(AND($E$3="3rd"),'Class 3rd'!BF67,IF(AND($E$3="4th"),'Class 4th'!BF67,"")))</f>
        <v/>
      </c>
      <c r="DQ68" s="455" t="str">
        <f t="shared" si="64"/>
        <v/>
      </c>
      <c r="DR68" s="100">
        <f t="shared" si="65"/>
        <v>0</v>
      </c>
      <c r="DS68" s="100" t="str">
        <f t="shared" si="66"/>
        <v/>
      </c>
      <c r="DT68" s="100" t="str">
        <f t="shared" si="67"/>
        <v/>
      </c>
      <c r="DU68" s="86" t="str">
        <f t="shared" si="68"/>
        <v/>
      </c>
      <c r="DV68" s="454" t="str">
        <f>IF(OR($B68=0,$B68=""),"",IF(AND($E$3="3rd"),'Class 3rd'!BG67,IF(AND($E$3="4th"),'Class 4th'!BG67,"")))</f>
        <v/>
      </c>
      <c r="DW68" s="454" t="str">
        <f>IF(OR($B68=0,$B68=""),"",IF(AND($E$3="3rd"),'Class 3rd'!BH67,IF(AND($E$3="4th"),'Class 4th'!BH67,"")))</f>
        <v/>
      </c>
      <c r="DX68" s="454" t="str">
        <f>IF(OR($B68=0,$B68=""),"",IF(AND($E$3="3rd"),'Class 3rd'!BI67,IF(AND($E$3="4th"),'Class 4th'!BI67,"")))</f>
        <v/>
      </c>
      <c r="DY68" s="454" t="str">
        <f>IF(OR($B68=0,$B68=""),"",IF(AND($E$3="3rd"),'Class 3rd'!BJ67,IF(AND($E$3="4th"),'Class 4th'!BJ67,"")))</f>
        <v/>
      </c>
      <c r="DZ68" s="454" t="str">
        <f>IF(OR($B68=0,$B68=""),"",IF(AND($E$3="3rd"),'Class 3rd'!BK67,IF(AND($E$3="4th"),'Class 4th'!BK67,"")))</f>
        <v/>
      </c>
      <c r="EA68" s="455" t="str">
        <f t="shared" si="69"/>
        <v/>
      </c>
      <c r="EB68" s="100">
        <f t="shared" si="70"/>
        <v>0</v>
      </c>
      <c r="EC68" s="100" t="str">
        <f t="shared" si="71"/>
        <v/>
      </c>
      <c r="ED68" s="100" t="str">
        <f t="shared" si="72"/>
        <v/>
      </c>
      <c r="EE68" s="86" t="str">
        <f t="shared" si="73"/>
        <v/>
      </c>
      <c r="EF68" s="454" t="str">
        <f>IF(OR($B68=0,$B68=""),"",IF(AND($E$3="3rd"),'Class 3rd'!BL67,IF(AND($E$3="4th"),'Class 4th'!BL67,"")))</f>
        <v/>
      </c>
      <c r="EG68" s="454" t="str">
        <f>IF(OR($B68=0,$B68=""),"",IF(AND($E$3="3rd"),'Class 3rd'!BM67,IF(AND($E$3="4th"),'Class 4th'!BM67,"")))</f>
        <v/>
      </c>
      <c r="EH68" s="454" t="str">
        <f>IF(OR($B68=0,$B68=""),"",IF(AND($E$3="3rd"),'Class 3rd'!BN67,IF(AND($E$3="4th"),'Class 4th'!BN67,"")))</f>
        <v/>
      </c>
      <c r="EI68" s="454" t="str">
        <f>IF(OR($B68=0,$B68=""),"",IF(AND($E$3="3rd"),'Class 3rd'!BO67,IF(AND($E$3="4th"),'Class 4th'!BO67,"")))</f>
        <v/>
      </c>
      <c r="EJ68" s="454" t="str">
        <f>IF(OR($B68=0,$B68=""),"",IF(AND($E$3="3rd"),'Class 3rd'!BP67,IF(AND($E$3="4th"),'Class 4th'!BP67,"")))</f>
        <v/>
      </c>
      <c r="EK68" s="455" t="str">
        <f t="shared" si="74"/>
        <v/>
      </c>
      <c r="EL68" s="100">
        <f t="shared" si="75"/>
        <v>0</v>
      </c>
      <c r="EM68" s="100" t="str">
        <f t="shared" si="76"/>
        <v/>
      </c>
      <c r="EN68" s="100" t="str">
        <f t="shared" si="77"/>
        <v/>
      </c>
      <c r="EO68" s="86" t="str">
        <f t="shared" si="78"/>
        <v/>
      </c>
      <c r="EP68" s="60" t="str">
        <f t="shared" si="79"/>
        <v/>
      </c>
      <c r="EQ68" s="324" t="str">
        <f t="shared" si="80"/>
        <v/>
      </c>
      <c r="ER68" s="63" t="str">
        <f t="shared" si="81"/>
        <v/>
      </c>
      <c r="ES68" s="64" t="str">
        <f t="shared" si="83"/>
        <v/>
      </c>
      <c r="ET68" s="326" t="str">
        <f>IFERROR(IF(B68="NSO","NSO",IF(OR(D68="",G68="",F68="",B68="",EP68=0),"",IF('Master sheet'!$D$14="Hindi","कक्षोंन्नति","Promoted"))),"")</f>
        <v/>
      </c>
      <c r="EU68" s="39" t="str">
        <f>IF(OR($B68=0,$B68=""),"",IF(AND($E$3="3rd"),'Class 3rd'!BQ67,IF(AND($E$3="4th"),'Class 4th'!BQ67,"")))</f>
        <v/>
      </c>
      <c r="EV68" s="39" t="str">
        <f>IF(OR($B68=0,$B68=""),"",IF(AND($E$3="3rd"),'Class 3rd'!BR67,IF(AND($E$3="4th"),'Class 4th'!BR67,"")))</f>
        <v/>
      </c>
      <c r="EW68" s="203" t="str">
        <f t="shared" si="84"/>
        <v/>
      </c>
      <c r="EX68" s="40"/>
      <c r="FE68" s="41">
        <f>IF(AND($E$3="3rd"),'Class 3rd'!I67,IF(AND($E$3="4th"),'Class 4th'!I67,""))</f>
        <v>0</v>
      </c>
    </row>
    <row r="69" spans="1:161" ht="18.95" customHeight="1">
      <c r="A69" s="53">
        <v>62</v>
      </c>
      <c r="B69" s="244" t="str">
        <f>IF(OR(FE69=0,FE69=""),"",IF(AND($E$3="3rd"),'Class 3rd'!I68,IF(AND($E$3="4th"),'Class 4th'!I68,"")))</f>
        <v/>
      </c>
      <c r="C69" s="54" t="str">
        <f>IF(OR($B69=0,$B69=""),"",IF(AND($E$3="3rd"),'Class 3rd'!B68,IF(AND($E$3="4th"),'Class 4th'!B68,"")))</f>
        <v/>
      </c>
      <c r="D69" s="54" t="str">
        <f>IF(OR($B69=0,$B69=""),"",IF(AND($E$3="3rd"),'Class 3rd'!C68,IF(AND($E$3="4th"),'Class 4th'!C68,"")))</f>
        <v/>
      </c>
      <c r="E69" s="330" t="str">
        <f>IF(OR($B69=0,$B69=""),"",IF(AND($E$3="3rd"),'Class 3rd'!E68,IF(AND($E$3="4th"),'Class 4th'!E68,"")))</f>
        <v/>
      </c>
      <c r="F69" s="243" t="str">
        <f>IF(OR($B69=0,$B69=""),"",IF(AND($E$3="3rd"),'Class 3rd'!D68,IF(AND($E$3="4th"),'Class 4th'!D68,"")))</f>
        <v/>
      </c>
      <c r="G69" s="335" t="str">
        <f>IF(OR($B69=0,$B69=""),"",IF(AND($E$3="3rd"),'Class 3rd'!F68,IF(AND($E$3="4th"),'Class 4th'!F68,"")))</f>
        <v/>
      </c>
      <c r="H69" s="335" t="str">
        <f>IF(OR($B69=0,$B69=""),"",IF(AND($E$3="3rd"),'Class 3rd'!G68,IF(AND($E$3="4th"),'Class 4th'!G68,"")))</f>
        <v/>
      </c>
      <c r="I69" s="335" t="str">
        <f>IF(OR($B69=0,$B69=""),"",IF(AND($E$3="3rd"),'Class 3rd'!H68,IF(AND($E$3="4th"),'Class 4th'!H68,"")))</f>
        <v/>
      </c>
      <c r="J69" s="217" t="str">
        <f>IF(OR($B69=0,$B69=""),"",IF(AND($E$3="3rd"),'Class 3rd'!J68,IF(AND($E$3="4th"),'Class 4th'!J68,"")))</f>
        <v/>
      </c>
      <c r="K69" s="217" t="str">
        <f>IF(OR($B69=0,$B69=""),"",IF(AND($E$3="3rd"),'Class 3rd'!K68,IF(AND($E$3="4th"),'Class 4th'!K68,"")))</f>
        <v/>
      </c>
      <c r="L69" s="99" t="str">
        <f>IF(OR($B69=0,$B69=""),"",IF(AND($E$3="3rd"),'Class 3rd'!L68,IF(AND($E$3="4th"),'Class 4th'!L68,"")))</f>
        <v/>
      </c>
      <c r="M69" s="99" t="str">
        <f>IF(OR($B69=0,$B69=""),"",IF(AND($E$3="3rd"),'Class 3rd'!M68,IF(AND($E$3="4th"),'Class 4th'!M68,"")))</f>
        <v/>
      </c>
      <c r="N69" s="99" t="str">
        <f>IF(OR($B69=0,$B69=""),"",IF(AND($E$3="3rd"),'Class 3rd'!N68,IF(AND($E$3="4th"),'Class 4th'!N68,"")))</f>
        <v/>
      </c>
      <c r="O69" s="48" t="str">
        <f t="shared" si="2"/>
        <v/>
      </c>
      <c r="P69" s="99" t="str">
        <f>IF(OR($B69=0,$B69=""),"",IF(AND($E$3="3rd"),'Class 3rd'!O68,IF(AND($E$3="4th"),'Class 4th'!O68,"")))</f>
        <v/>
      </c>
      <c r="Q69" s="99" t="str">
        <f>IF(OR($B69=0,$B69=""),"",IF(AND($E$3="3rd"),'Class 3rd'!P68,IF(AND($E$3="4th"),'Class 4th'!P68,"")))</f>
        <v/>
      </c>
      <c r="R69" s="51" t="str">
        <f t="shared" si="3"/>
        <v/>
      </c>
      <c r="S69" s="48">
        <f t="shared" si="4"/>
        <v>0</v>
      </c>
      <c r="T69" s="99" t="str">
        <f>IF(OR($B69=0,$B69=""),"",IF(AND($E$3="3rd"),'Class 3rd'!Q68,IF(AND($E$3="4th"),'Class 4th'!Q68,"")))</f>
        <v/>
      </c>
      <c r="U69" s="99" t="str">
        <f>IF(OR($B69=0,$B69=""),"",IF(AND($E$3="3rd"),'Class 3rd'!R68,IF(AND($E$3="4th"),'Class 4th'!R68,"")))</f>
        <v/>
      </c>
      <c r="V69" s="52" t="str">
        <f t="shared" si="5"/>
        <v/>
      </c>
      <c r="W69" s="48" t="str">
        <f t="shared" si="6"/>
        <v/>
      </c>
      <c r="X69" s="83">
        <f t="shared" si="7"/>
        <v>0</v>
      </c>
      <c r="Y69" s="83" t="str">
        <f t="shared" si="8"/>
        <v/>
      </c>
      <c r="Z69" s="83" t="str">
        <f t="shared" si="9"/>
        <v/>
      </c>
      <c r="AA69" s="83" t="str">
        <f t="shared" si="10"/>
        <v/>
      </c>
      <c r="AB69" s="419" t="str">
        <f t="shared" si="11"/>
        <v/>
      </c>
      <c r="AC69" s="87" t="str">
        <f t="shared" si="12"/>
        <v/>
      </c>
      <c r="AD69" s="99" t="str">
        <f>IF(OR($B69=0,$B69=""),"",IF(AND($E$3="3rd"),'Class 3rd'!S68,IF(AND($E$3="4th"),'Class 4th'!S68,"")))</f>
        <v/>
      </c>
      <c r="AE69" s="99" t="str">
        <f>IF(OR($B69=0,$B69=""),"",IF(AND($E$3="3rd"),'Class 3rd'!T68,IF(AND($E$3="4th"),'Class 4th'!T68,"")))</f>
        <v/>
      </c>
      <c r="AF69" s="99" t="str">
        <f>IF(OR($B69=0,$B69=""),"",IF(AND($E$3="3rd"),'Class 3rd'!U68,IF(AND($E$3="4th"),'Class 4th'!U68,"")))</f>
        <v/>
      </c>
      <c r="AG69" s="48" t="str">
        <f t="shared" si="13"/>
        <v/>
      </c>
      <c r="AH69" s="99" t="str">
        <f>IF(OR($B69=0,$B69=""),"",IF(AND($E$3="3rd"),'Class 3rd'!V68,IF(AND($E$3="4th"),'Class 4th'!V68,"")))</f>
        <v/>
      </c>
      <c r="AI69" s="99" t="str">
        <f>IF(OR($B69=0,$B69=""),"",IF(AND($E$3="3rd"),'Class 3rd'!W68,IF(AND($E$3="4th"),'Class 4th'!W68,"")))</f>
        <v/>
      </c>
      <c r="AJ69" s="51" t="str">
        <f t="shared" si="14"/>
        <v/>
      </c>
      <c r="AK69" s="48">
        <f t="shared" si="15"/>
        <v>0</v>
      </c>
      <c r="AL69" s="99" t="str">
        <f>IF(OR($B69=0,$B69=""),"",IF(AND($E$3="3rd"),'Class 3rd'!X68,IF(AND($E$3="4th"),'Class 4th'!X68,"")))</f>
        <v/>
      </c>
      <c r="AM69" s="99" t="str">
        <f>IF(OR($B69=0,$B69=""),"",IF(AND($E$3="3rd"),'Class 3rd'!Y68,IF(AND($E$3="4th"),'Class 4th'!Y68,"")))</f>
        <v/>
      </c>
      <c r="AN69" s="52" t="str">
        <f t="shared" si="16"/>
        <v/>
      </c>
      <c r="AO69" s="48" t="str">
        <f t="shared" si="17"/>
        <v/>
      </c>
      <c r="AP69" s="83">
        <f t="shared" si="18"/>
        <v>0</v>
      </c>
      <c r="AQ69" s="83" t="str">
        <f t="shared" si="19"/>
        <v/>
      </c>
      <c r="AR69" s="83" t="str">
        <f t="shared" si="20"/>
        <v/>
      </c>
      <c r="AS69" s="83" t="str">
        <f t="shared" si="21"/>
        <v/>
      </c>
      <c r="AT69" s="419" t="str">
        <f t="shared" si="22"/>
        <v/>
      </c>
      <c r="AU69" s="87" t="str">
        <f t="shared" si="23"/>
        <v/>
      </c>
      <c r="AV69" s="99" t="str">
        <f>IF(OR($B69=0,$B69=""),"",IF(AND($E$3="3rd"),'Class 3rd'!Z68,IF(AND($E$3="4th"),'Class 4th'!Z68,"")))</f>
        <v/>
      </c>
      <c r="AW69" s="99" t="str">
        <f>IF(OR($B69=0,$B69=""),"",IF(AND($E$3="3rd"),'Class 3rd'!AA68,IF(AND($E$3="4th"),'Class 4th'!AA68,"")))</f>
        <v/>
      </c>
      <c r="AX69" s="99" t="str">
        <f>IF(OR($B69=0,$B69=""),"",IF(AND($E$3="3rd"),'Class 3rd'!AB68,IF(AND($E$3="4th"),'Class 4th'!AB68,"")))</f>
        <v/>
      </c>
      <c r="AY69" s="48" t="str">
        <f t="shared" si="24"/>
        <v/>
      </c>
      <c r="AZ69" s="99" t="str">
        <f>IF(OR($B69=0,$B69=""),"",IF(AND($E$3="3rd"),'Class 3rd'!AC68,IF(AND($E$3="4th"),'Class 4th'!AC68,"")))</f>
        <v/>
      </c>
      <c r="BA69" s="99" t="str">
        <f>IF(OR($B69=0,$B69=""),"",IF(AND($E$3="3rd"),'Class 3rd'!AD68,IF(AND($E$3="4th"),'Class 4th'!AD68,"")))</f>
        <v/>
      </c>
      <c r="BB69" s="51" t="str">
        <f t="shared" si="25"/>
        <v/>
      </c>
      <c r="BC69" s="48">
        <f t="shared" si="26"/>
        <v>0</v>
      </c>
      <c r="BD69" s="99" t="str">
        <f>IF(OR($B69=0,$B69=""),"",IF(AND($E$3="3rd"),'Class 3rd'!AE68,IF(AND($E$3="4th"),'Class 4th'!AE68,"")))</f>
        <v/>
      </c>
      <c r="BE69" s="99" t="str">
        <f>IF(OR($B69=0,$B69=""),"",IF(AND($E$3="3rd"),'Class 3rd'!AF68,IF(AND($E$3="4th"),'Class 4th'!AF68,"")))</f>
        <v/>
      </c>
      <c r="BF69" s="52" t="str">
        <f t="shared" si="27"/>
        <v/>
      </c>
      <c r="BG69" s="48" t="str">
        <f t="shared" si="28"/>
        <v/>
      </c>
      <c r="BH69" s="83">
        <f t="shared" si="29"/>
        <v>0</v>
      </c>
      <c r="BI69" s="83" t="str">
        <f t="shared" si="30"/>
        <v/>
      </c>
      <c r="BJ69" s="83" t="str">
        <f t="shared" si="31"/>
        <v/>
      </c>
      <c r="BK69" s="83" t="str">
        <f t="shared" si="32"/>
        <v/>
      </c>
      <c r="BL69" s="419" t="str">
        <f t="shared" si="33"/>
        <v/>
      </c>
      <c r="BM69" s="87" t="str">
        <f t="shared" si="34"/>
        <v/>
      </c>
      <c r="BN69" s="99" t="str">
        <f>IF(OR($B69=0,$B69=""),"",IF(AND($E$3="3rd"),'Class 3rd'!AG68,IF(AND($E$3="4th"),'Class 4th'!AG68,"")))</f>
        <v/>
      </c>
      <c r="BO69" s="99" t="str">
        <f>IF(OR($B69=0,$B69=""),"",IF(AND($E$3="3rd"),'Class 3rd'!AH68,IF(AND($E$3="4th"),'Class 4th'!AH68,"")))</f>
        <v/>
      </c>
      <c r="BP69" s="99" t="str">
        <f>IF(OR($B69=0,$B69=""),"",IF(AND($E$3="3rd"),'Class 3rd'!AI68,IF(AND($E$3="4th"),'Class 4th'!AI68,"")))</f>
        <v/>
      </c>
      <c r="BQ69" s="48" t="str">
        <f t="shared" si="35"/>
        <v/>
      </c>
      <c r="BR69" s="99" t="str">
        <f>IF(OR($B69=0,$B69=""),"",IF(AND($E$3="3rd"),'Class 3rd'!AJ68,IF(AND($E$3="4th"),'Class 4th'!AJ68,"")))</f>
        <v/>
      </c>
      <c r="BS69" s="99" t="str">
        <f>IF(OR($B69=0,$B69=""),"",IF(AND($E$3="3rd"),'Class 3rd'!AK68,IF(AND($E$3="4th"),'Class 4th'!AK68,"")))</f>
        <v/>
      </c>
      <c r="BT69" s="51" t="str">
        <f t="shared" si="36"/>
        <v/>
      </c>
      <c r="BU69" s="48">
        <f t="shared" si="37"/>
        <v>0</v>
      </c>
      <c r="BV69" s="99" t="str">
        <f>IF(OR($B69=0,$B69=""),"",IF(AND($E$3="3rd"),'Class 3rd'!AL68,IF(AND($E$3="4th"),'Class 4th'!AL68,"")))</f>
        <v/>
      </c>
      <c r="BW69" s="99" t="str">
        <f>IF(OR($B69=0,$B69=""),"",IF(AND($E$3="3rd"),'Class 3rd'!AM68,IF(AND($E$3="4th"),'Class 4th'!AM68,"")))</f>
        <v/>
      </c>
      <c r="BX69" s="52" t="str">
        <f t="shared" si="38"/>
        <v/>
      </c>
      <c r="BY69" s="48" t="str">
        <f t="shared" si="39"/>
        <v/>
      </c>
      <c r="BZ69" s="83">
        <f t="shared" si="40"/>
        <v>0</v>
      </c>
      <c r="CA69" s="83" t="str">
        <f t="shared" si="41"/>
        <v/>
      </c>
      <c r="CB69" s="83" t="str">
        <f t="shared" si="42"/>
        <v/>
      </c>
      <c r="CC69" s="83" t="str">
        <f t="shared" si="43"/>
        <v/>
      </c>
      <c r="CD69" s="419" t="str">
        <f t="shared" si="44"/>
        <v/>
      </c>
      <c r="CE69" s="87" t="str">
        <f t="shared" si="45"/>
        <v/>
      </c>
      <c r="CF69" s="99" t="str">
        <f>IF(OR($B69=0,$B69=""),"",IF(AND($E$3="3rd"),'Class 3rd'!AN68,IF(AND($E$3="4th"),'Class 4th'!AN68,"")))</f>
        <v/>
      </c>
      <c r="CG69" s="99" t="str">
        <f>IF(OR($B69=0,$B69=""),"",IF(AND($E$3="3rd"),'Class 3rd'!AO68,IF(AND($E$3="4th"),'Class 4th'!AO68,"")))</f>
        <v/>
      </c>
      <c r="CH69" s="99" t="str">
        <f>IF(OR($B69=0,$B69=""),"",IF(AND($E$3="3rd"),'Class 3rd'!AP68,IF(AND($E$3="4th"),'Class 4th'!AP68,"")))</f>
        <v/>
      </c>
      <c r="CI69" s="48" t="str">
        <f t="shared" si="46"/>
        <v/>
      </c>
      <c r="CJ69" s="99" t="str">
        <f>IF(OR($B69=0,$B69=""),"",IF(AND($E$3="3rd"),'Class 3rd'!AQ68,IF(AND($E$3="4th"),'Class 4th'!AQ68,"")))</f>
        <v/>
      </c>
      <c r="CK69" s="99" t="str">
        <f>IF(OR($B69=0,$B69=""),"",IF(AND($E$3="3rd"),'Class 3rd'!AR68,IF(AND($E$3="4th"),'Class 4th'!AR68,"")))</f>
        <v/>
      </c>
      <c r="CL69" s="51" t="str">
        <f t="shared" si="47"/>
        <v/>
      </c>
      <c r="CM69" s="48">
        <f t="shared" si="48"/>
        <v>0</v>
      </c>
      <c r="CN69" s="99" t="str">
        <f>IF(OR($B69=0,$B69=""),"",IF(AND($E$3="3rd"),'Class 3rd'!AS68,IF(AND($E$3="4th"),'Class 4th'!AS68,"")))</f>
        <v/>
      </c>
      <c r="CO69" s="99" t="str">
        <f>IF(OR($B69=0,$B69=""),"",IF(AND($E$3="3rd"),'Class 3rd'!AT68,IF(AND($E$3="4th"),'Class 4th'!AT68,"")))</f>
        <v/>
      </c>
      <c r="CP69" s="52" t="str">
        <f t="shared" si="49"/>
        <v/>
      </c>
      <c r="CQ69" s="48" t="str">
        <f t="shared" si="50"/>
        <v/>
      </c>
      <c r="CR69" s="83">
        <f t="shared" si="51"/>
        <v>0</v>
      </c>
      <c r="CS69" s="83" t="str">
        <f t="shared" si="52"/>
        <v/>
      </c>
      <c r="CT69" s="392" t="str">
        <f t="shared" si="53"/>
        <v/>
      </c>
      <c r="CU69" s="86" t="str">
        <f t="shared" si="54"/>
        <v/>
      </c>
      <c r="CV69" s="99" t="str">
        <f>IF(OR($B69=0,$B69=""),"",IF(AND($E$3="3rd"),'Class 3rd'!AU68,IF(AND($E$3="4th"),'Class 4th'!AU68,"")))</f>
        <v/>
      </c>
      <c r="CW69" s="99" t="str">
        <f>IF(OR($B69=0,$B69=""),"",IF(AND($E$3="3rd"),'Class 3rd'!AV68,IF(AND($E$3="4th"),'Class 4th'!AV68,"")))</f>
        <v/>
      </c>
      <c r="CX69" s="99" t="str">
        <f>IF(OR($B69=0,$B69=""),"",IF(AND($E$3="3rd"),'Class 3rd'!AW68,IF(AND($E$3="4th"),'Class 4th'!AW68,"")))</f>
        <v/>
      </c>
      <c r="CY69" s="48" t="str">
        <f t="shared" si="55"/>
        <v/>
      </c>
      <c r="CZ69" s="99" t="str">
        <f>IF(OR($B69=0,$B69=""),"",IF(AND($E$3="3rd"),'Class 3rd'!AX68,IF(AND($E$3="4th"),'Class 4th'!AX68,"")))</f>
        <v/>
      </c>
      <c r="DA69" s="99" t="str">
        <f>IF(OR($B69=0,$B69=""),"",IF(AND($E$3="3rd"),'Class 3rd'!AY68,IF(AND($E$3="4th"),'Class 4th'!AY68,"")))</f>
        <v/>
      </c>
      <c r="DB69" s="51" t="str">
        <f t="shared" si="56"/>
        <v/>
      </c>
      <c r="DC69" s="48">
        <f t="shared" si="57"/>
        <v>0</v>
      </c>
      <c r="DD69" s="99" t="str">
        <f>IF(OR($B69=0,$B69=""),"",IF(AND($E$3="3rd"),'Class 3rd'!AZ68,IF(AND($E$3="4th"),'Class 4th'!AZ68,"")))</f>
        <v/>
      </c>
      <c r="DE69" s="99" t="str">
        <f>IF(OR($B69=0,$B69=""),"",IF(AND($E$3="3rd"),'Class 3rd'!BA68,IF(AND($E$3="4th"),'Class 4th'!BA68,"")))</f>
        <v/>
      </c>
      <c r="DF69" s="52" t="str">
        <f t="shared" si="58"/>
        <v/>
      </c>
      <c r="DG69" s="48" t="str">
        <f t="shared" si="59"/>
        <v/>
      </c>
      <c r="DH69" s="83">
        <f t="shared" si="60"/>
        <v>0</v>
      </c>
      <c r="DI69" s="83" t="str">
        <f t="shared" si="61"/>
        <v/>
      </c>
      <c r="DJ69" s="392" t="str">
        <f t="shared" si="62"/>
        <v/>
      </c>
      <c r="DK69" s="86" t="str">
        <f t="shared" si="63"/>
        <v/>
      </c>
      <c r="DL69" s="454" t="str">
        <f>IF(OR($B69=0,$B69=""),"",IF(AND($E$3="3rd"),'Class 3rd'!BB68,IF(AND($E$3="4th"),'Class 4th'!BB68,"")))</f>
        <v/>
      </c>
      <c r="DM69" s="454" t="str">
        <f>IF(OR($B69=0,$B69=""),"",IF(AND($E$3="3rd"),'Class 3rd'!BC68,IF(AND($E$3="4th"),'Class 4th'!BC68,"")))</f>
        <v/>
      </c>
      <c r="DN69" s="454" t="str">
        <f>IF(OR($B69=0,$B69=""),"",IF(AND($E$3="3rd"),'Class 3rd'!BD68,IF(AND($E$3="4th"),'Class 4th'!BD68,"")))</f>
        <v/>
      </c>
      <c r="DO69" s="454" t="str">
        <f>IF(OR($B69=0,$B69=""),"",IF(AND($E$3="3rd"),'Class 3rd'!BE68,IF(AND($E$3="4th"),'Class 4th'!BE68,"")))</f>
        <v/>
      </c>
      <c r="DP69" s="454" t="str">
        <f>IF(OR($B69=0,$B69=""),"",IF(AND($E$3="3rd"),'Class 3rd'!BF68,IF(AND($E$3="4th"),'Class 4th'!BF68,"")))</f>
        <v/>
      </c>
      <c r="DQ69" s="455" t="str">
        <f t="shared" si="64"/>
        <v/>
      </c>
      <c r="DR69" s="100">
        <f t="shared" si="65"/>
        <v>0</v>
      </c>
      <c r="DS69" s="100" t="str">
        <f t="shared" si="66"/>
        <v/>
      </c>
      <c r="DT69" s="100" t="str">
        <f t="shared" si="67"/>
        <v/>
      </c>
      <c r="DU69" s="86" t="str">
        <f t="shared" si="68"/>
        <v/>
      </c>
      <c r="DV69" s="454" t="str">
        <f>IF(OR($B69=0,$B69=""),"",IF(AND($E$3="3rd"),'Class 3rd'!BG68,IF(AND($E$3="4th"),'Class 4th'!BG68,"")))</f>
        <v/>
      </c>
      <c r="DW69" s="454" t="str">
        <f>IF(OR($B69=0,$B69=""),"",IF(AND($E$3="3rd"),'Class 3rd'!BH68,IF(AND($E$3="4th"),'Class 4th'!BH68,"")))</f>
        <v/>
      </c>
      <c r="DX69" s="454" t="str">
        <f>IF(OR($B69=0,$B69=""),"",IF(AND($E$3="3rd"),'Class 3rd'!BI68,IF(AND($E$3="4th"),'Class 4th'!BI68,"")))</f>
        <v/>
      </c>
      <c r="DY69" s="454" t="str">
        <f>IF(OR($B69=0,$B69=""),"",IF(AND($E$3="3rd"),'Class 3rd'!BJ68,IF(AND($E$3="4th"),'Class 4th'!BJ68,"")))</f>
        <v/>
      </c>
      <c r="DZ69" s="454" t="str">
        <f>IF(OR($B69=0,$B69=""),"",IF(AND($E$3="3rd"),'Class 3rd'!BK68,IF(AND($E$3="4th"),'Class 4th'!BK68,"")))</f>
        <v/>
      </c>
      <c r="EA69" s="455" t="str">
        <f t="shared" si="69"/>
        <v/>
      </c>
      <c r="EB69" s="100">
        <f t="shared" si="70"/>
        <v>0</v>
      </c>
      <c r="EC69" s="100" t="str">
        <f t="shared" si="71"/>
        <v/>
      </c>
      <c r="ED69" s="100" t="str">
        <f t="shared" si="72"/>
        <v/>
      </c>
      <c r="EE69" s="86" t="str">
        <f t="shared" si="73"/>
        <v/>
      </c>
      <c r="EF69" s="454" t="str">
        <f>IF(OR($B69=0,$B69=""),"",IF(AND($E$3="3rd"),'Class 3rd'!BL68,IF(AND($E$3="4th"),'Class 4th'!BL68,"")))</f>
        <v/>
      </c>
      <c r="EG69" s="454" t="str">
        <f>IF(OR($B69=0,$B69=""),"",IF(AND($E$3="3rd"),'Class 3rd'!BM68,IF(AND($E$3="4th"),'Class 4th'!BM68,"")))</f>
        <v/>
      </c>
      <c r="EH69" s="454" t="str">
        <f>IF(OR($B69=0,$B69=""),"",IF(AND($E$3="3rd"),'Class 3rd'!BN68,IF(AND($E$3="4th"),'Class 4th'!BN68,"")))</f>
        <v/>
      </c>
      <c r="EI69" s="454" t="str">
        <f>IF(OR($B69=0,$B69=""),"",IF(AND($E$3="3rd"),'Class 3rd'!BO68,IF(AND($E$3="4th"),'Class 4th'!BO68,"")))</f>
        <v/>
      </c>
      <c r="EJ69" s="454" t="str">
        <f>IF(OR($B69=0,$B69=""),"",IF(AND($E$3="3rd"),'Class 3rd'!BP68,IF(AND($E$3="4th"),'Class 4th'!BP68,"")))</f>
        <v/>
      </c>
      <c r="EK69" s="455" t="str">
        <f t="shared" si="74"/>
        <v/>
      </c>
      <c r="EL69" s="100">
        <f t="shared" si="75"/>
        <v>0</v>
      </c>
      <c r="EM69" s="100" t="str">
        <f t="shared" si="76"/>
        <v/>
      </c>
      <c r="EN69" s="100" t="str">
        <f t="shared" si="77"/>
        <v/>
      </c>
      <c r="EO69" s="86" t="str">
        <f t="shared" si="78"/>
        <v/>
      </c>
      <c r="EP69" s="60" t="str">
        <f t="shared" si="79"/>
        <v/>
      </c>
      <c r="EQ69" s="324" t="str">
        <f t="shared" si="80"/>
        <v/>
      </c>
      <c r="ER69" s="63" t="str">
        <f t="shared" si="81"/>
        <v/>
      </c>
      <c r="ES69" s="64" t="str">
        <f t="shared" si="83"/>
        <v/>
      </c>
      <c r="ET69" s="326" t="str">
        <f>IFERROR(IF(B69="NSO","NSO",IF(OR(D69="",G69="",F69="",B69="",EP69=0),"",IF('Master sheet'!$D$14="Hindi","कक्षोंन्नति","Promoted"))),"")</f>
        <v/>
      </c>
      <c r="EU69" s="39" t="str">
        <f>IF(OR($B69=0,$B69=""),"",IF(AND($E$3="3rd"),'Class 3rd'!BQ68,IF(AND($E$3="4th"),'Class 4th'!BQ68,"")))</f>
        <v/>
      </c>
      <c r="EV69" s="39" t="str">
        <f>IF(OR($B69=0,$B69=""),"",IF(AND($E$3="3rd"),'Class 3rd'!BR68,IF(AND($E$3="4th"),'Class 4th'!BR68,"")))</f>
        <v/>
      </c>
      <c r="EW69" s="203" t="str">
        <f t="shared" si="84"/>
        <v/>
      </c>
      <c r="EX69" s="40"/>
      <c r="FE69" s="41">
        <f>IF(AND($E$3="3rd"),'Class 3rd'!I68,IF(AND($E$3="4th"),'Class 4th'!I68,""))</f>
        <v>0</v>
      </c>
    </row>
    <row r="70" spans="1:161" ht="18.95" customHeight="1">
      <c r="A70" s="53">
        <v>63</v>
      </c>
      <c r="B70" s="244" t="str">
        <f>IF(OR(FE70=0,FE70=""),"",IF(AND($E$3="3rd"),'Class 3rd'!I69,IF(AND($E$3="4th"),'Class 4th'!I69,"")))</f>
        <v/>
      </c>
      <c r="C70" s="54" t="str">
        <f>IF(OR($B70=0,$B70=""),"",IF(AND($E$3="3rd"),'Class 3rd'!B69,IF(AND($E$3="4th"),'Class 4th'!B69,"")))</f>
        <v/>
      </c>
      <c r="D70" s="54" t="str">
        <f>IF(OR($B70=0,$B70=""),"",IF(AND($E$3="3rd"),'Class 3rd'!C69,IF(AND($E$3="4th"),'Class 4th'!C69,"")))</f>
        <v/>
      </c>
      <c r="E70" s="330" t="str">
        <f>IF(OR($B70=0,$B70=""),"",IF(AND($E$3="3rd"),'Class 3rd'!E69,IF(AND($E$3="4th"),'Class 4th'!E69,"")))</f>
        <v/>
      </c>
      <c r="F70" s="243" t="str">
        <f>IF(OR($B70=0,$B70=""),"",IF(AND($E$3="3rd"),'Class 3rd'!D69,IF(AND($E$3="4th"),'Class 4th'!D69,"")))</f>
        <v/>
      </c>
      <c r="G70" s="335" t="str">
        <f>IF(OR($B70=0,$B70=""),"",IF(AND($E$3="3rd"),'Class 3rd'!F69,IF(AND($E$3="4th"),'Class 4th'!F69,"")))</f>
        <v/>
      </c>
      <c r="H70" s="335" t="str">
        <f>IF(OR($B70=0,$B70=""),"",IF(AND($E$3="3rd"),'Class 3rd'!G69,IF(AND($E$3="4th"),'Class 4th'!G69,"")))</f>
        <v/>
      </c>
      <c r="I70" s="335" t="str">
        <f>IF(OR($B70=0,$B70=""),"",IF(AND($E$3="3rd"),'Class 3rd'!H69,IF(AND($E$3="4th"),'Class 4th'!H69,"")))</f>
        <v/>
      </c>
      <c r="J70" s="217" t="str">
        <f>IF(OR($B70=0,$B70=""),"",IF(AND($E$3="3rd"),'Class 3rd'!J69,IF(AND($E$3="4th"),'Class 4th'!J69,"")))</f>
        <v/>
      </c>
      <c r="K70" s="217" t="str">
        <f>IF(OR($B70=0,$B70=""),"",IF(AND($E$3="3rd"),'Class 3rd'!K69,IF(AND($E$3="4th"),'Class 4th'!K69,"")))</f>
        <v/>
      </c>
      <c r="L70" s="99" t="str">
        <f>IF(OR($B70=0,$B70=""),"",IF(AND($E$3="3rd"),'Class 3rd'!L69,IF(AND($E$3="4th"),'Class 4th'!L69,"")))</f>
        <v/>
      </c>
      <c r="M70" s="99" t="str">
        <f>IF(OR($B70=0,$B70=""),"",IF(AND($E$3="3rd"),'Class 3rd'!M69,IF(AND($E$3="4th"),'Class 4th'!M69,"")))</f>
        <v/>
      </c>
      <c r="N70" s="99" t="str">
        <f>IF(OR($B70=0,$B70=""),"",IF(AND($E$3="3rd"),'Class 3rd'!N69,IF(AND($E$3="4th"),'Class 4th'!N69,"")))</f>
        <v/>
      </c>
      <c r="O70" s="48" t="str">
        <f t="shared" si="2"/>
        <v/>
      </c>
      <c r="P70" s="99" t="str">
        <f>IF(OR($B70=0,$B70=""),"",IF(AND($E$3="3rd"),'Class 3rd'!O69,IF(AND($E$3="4th"),'Class 4th'!O69,"")))</f>
        <v/>
      </c>
      <c r="Q70" s="99" t="str">
        <f>IF(OR($B70=0,$B70=""),"",IF(AND($E$3="3rd"),'Class 3rd'!P69,IF(AND($E$3="4th"),'Class 4th'!P69,"")))</f>
        <v/>
      </c>
      <c r="R70" s="51" t="str">
        <f t="shared" si="3"/>
        <v/>
      </c>
      <c r="S70" s="48">
        <f t="shared" si="4"/>
        <v>0</v>
      </c>
      <c r="T70" s="99" t="str">
        <f>IF(OR($B70=0,$B70=""),"",IF(AND($E$3="3rd"),'Class 3rd'!Q69,IF(AND($E$3="4th"),'Class 4th'!Q69,"")))</f>
        <v/>
      </c>
      <c r="U70" s="99" t="str">
        <f>IF(OR($B70=0,$B70=""),"",IF(AND($E$3="3rd"),'Class 3rd'!R69,IF(AND($E$3="4th"),'Class 4th'!R69,"")))</f>
        <v/>
      </c>
      <c r="V70" s="52" t="str">
        <f t="shared" si="5"/>
        <v/>
      </c>
      <c r="W70" s="48" t="str">
        <f t="shared" si="6"/>
        <v/>
      </c>
      <c r="X70" s="83">
        <f t="shared" si="7"/>
        <v>0</v>
      </c>
      <c r="Y70" s="83" t="str">
        <f t="shared" si="8"/>
        <v/>
      </c>
      <c r="Z70" s="83" t="str">
        <f t="shared" si="9"/>
        <v/>
      </c>
      <c r="AA70" s="83" t="str">
        <f t="shared" si="10"/>
        <v/>
      </c>
      <c r="AB70" s="419" t="str">
        <f t="shared" si="11"/>
        <v/>
      </c>
      <c r="AC70" s="87" t="str">
        <f t="shared" si="12"/>
        <v/>
      </c>
      <c r="AD70" s="99" t="str">
        <f>IF(OR($B70=0,$B70=""),"",IF(AND($E$3="3rd"),'Class 3rd'!S69,IF(AND($E$3="4th"),'Class 4th'!S69,"")))</f>
        <v/>
      </c>
      <c r="AE70" s="99" t="str">
        <f>IF(OR($B70=0,$B70=""),"",IF(AND($E$3="3rd"),'Class 3rd'!T69,IF(AND($E$3="4th"),'Class 4th'!T69,"")))</f>
        <v/>
      </c>
      <c r="AF70" s="99" t="str">
        <f>IF(OR($B70=0,$B70=""),"",IF(AND($E$3="3rd"),'Class 3rd'!U69,IF(AND($E$3="4th"),'Class 4th'!U69,"")))</f>
        <v/>
      </c>
      <c r="AG70" s="48" t="str">
        <f t="shared" si="13"/>
        <v/>
      </c>
      <c r="AH70" s="99" t="str">
        <f>IF(OR($B70=0,$B70=""),"",IF(AND($E$3="3rd"),'Class 3rd'!V69,IF(AND($E$3="4th"),'Class 4th'!V69,"")))</f>
        <v/>
      </c>
      <c r="AI70" s="99" t="str">
        <f>IF(OR($B70=0,$B70=""),"",IF(AND($E$3="3rd"),'Class 3rd'!W69,IF(AND($E$3="4th"),'Class 4th'!W69,"")))</f>
        <v/>
      </c>
      <c r="AJ70" s="51" t="str">
        <f t="shared" si="14"/>
        <v/>
      </c>
      <c r="AK70" s="48">
        <f t="shared" si="15"/>
        <v>0</v>
      </c>
      <c r="AL70" s="99" t="str">
        <f>IF(OR($B70=0,$B70=""),"",IF(AND($E$3="3rd"),'Class 3rd'!X69,IF(AND($E$3="4th"),'Class 4th'!X69,"")))</f>
        <v/>
      </c>
      <c r="AM70" s="99" t="str">
        <f>IF(OR($B70=0,$B70=""),"",IF(AND($E$3="3rd"),'Class 3rd'!Y69,IF(AND($E$3="4th"),'Class 4th'!Y69,"")))</f>
        <v/>
      </c>
      <c r="AN70" s="52" t="str">
        <f t="shared" si="16"/>
        <v/>
      </c>
      <c r="AO70" s="48" t="str">
        <f t="shared" si="17"/>
        <v/>
      </c>
      <c r="AP70" s="83">
        <f t="shared" si="18"/>
        <v>0</v>
      </c>
      <c r="AQ70" s="83" t="str">
        <f t="shared" si="19"/>
        <v/>
      </c>
      <c r="AR70" s="83" t="str">
        <f t="shared" si="20"/>
        <v/>
      </c>
      <c r="AS70" s="83" t="str">
        <f t="shared" si="21"/>
        <v/>
      </c>
      <c r="AT70" s="419" t="str">
        <f t="shared" si="22"/>
        <v/>
      </c>
      <c r="AU70" s="87" t="str">
        <f t="shared" si="23"/>
        <v/>
      </c>
      <c r="AV70" s="99" t="str">
        <f>IF(OR($B70=0,$B70=""),"",IF(AND($E$3="3rd"),'Class 3rd'!Z69,IF(AND($E$3="4th"),'Class 4th'!Z69,"")))</f>
        <v/>
      </c>
      <c r="AW70" s="99" t="str">
        <f>IF(OR($B70=0,$B70=""),"",IF(AND($E$3="3rd"),'Class 3rd'!AA69,IF(AND($E$3="4th"),'Class 4th'!AA69,"")))</f>
        <v/>
      </c>
      <c r="AX70" s="99" t="str">
        <f>IF(OR($B70=0,$B70=""),"",IF(AND($E$3="3rd"),'Class 3rd'!AB69,IF(AND($E$3="4th"),'Class 4th'!AB69,"")))</f>
        <v/>
      </c>
      <c r="AY70" s="48" t="str">
        <f t="shared" si="24"/>
        <v/>
      </c>
      <c r="AZ70" s="99" t="str">
        <f>IF(OR($B70=0,$B70=""),"",IF(AND($E$3="3rd"),'Class 3rd'!AC69,IF(AND($E$3="4th"),'Class 4th'!AC69,"")))</f>
        <v/>
      </c>
      <c r="BA70" s="99" t="str">
        <f>IF(OR($B70=0,$B70=""),"",IF(AND($E$3="3rd"),'Class 3rd'!AD69,IF(AND($E$3="4th"),'Class 4th'!AD69,"")))</f>
        <v/>
      </c>
      <c r="BB70" s="51" t="str">
        <f t="shared" si="25"/>
        <v/>
      </c>
      <c r="BC70" s="48">
        <f t="shared" si="26"/>
        <v>0</v>
      </c>
      <c r="BD70" s="99" t="str">
        <f>IF(OR($B70=0,$B70=""),"",IF(AND($E$3="3rd"),'Class 3rd'!AE69,IF(AND($E$3="4th"),'Class 4th'!AE69,"")))</f>
        <v/>
      </c>
      <c r="BE70" s="99" t="str">
        <f>IF(OR($B70=0,$B70=""),"",IF(AND($E$3="3rd"),'Class 3rd'!AF69,IF(AND($E$3="4th"),'Class 4th'!AF69,"")))</f>
        <v/>
      </c>
      <c r="BF70" s="52" t="str">
        <f t="shared" si="27"/>
        <v/>
      </c>
      <c r="BG70" s="48" t="str">
        <f t="shared" si="28"/>
        <v/>
      </c>
      <c r="BH70" s="83">
        <f t="shared" si="29"/>
        <v>0</v>
      </c>
      <c r="BI70" s="83" t="str">
        <f t="shared" si="30"/>
        <v/>
      </c>
      <c r="BJ70" s="83" t="str">
        <f t="shared" si="31"/>
        <v/>
      </c>
      <c r="BK70" s="83" t="str">
        <f t="shared" si="32"/>
        <v/>
      </c>
      <c r="BL70" s="419" t="str">
        <f t="shared" si="33"/>
        <v/>
      </c>
      <c r="BM70" s="87" t="str">
        <f t="shared" si="34"/>
        <v/>
      </c>
      <c r="BN70" s="99" t="str">
        <f>IF(OR($B70=0,$B70=""),"",IF(AND($E$3="3rd"),'Class 3rd'!AG69,IF(AND($E$3="4th"),'Class 4th'!AG69,"")))</f>
        <v/>
      </c>
      <c r="BO70" s="99" t="str">
        <f>IF(OR($B70=0,$B70=""),"",IF(AND($E$3="3rd"),'Class 3rd'!AH69,IF(AND($E$3="4th"),'Class 4th'!AH69,"")))</f>
        <v/>
      </c>
      <c r="BP70" s="99" t="str">
        <f>IF(OR($B70=0,$B70=""),"",IF(AND($E$3="3rd"),'Class 3rd'!AI69,IF(AND($E$3="4th"),'Class 4th'!AI69,"")))</f>
        <v/>
      </c>
      <c r="BQ70" s="48" t="str">
        <f t="shared" si="35"/>
        <v/>
      </c>
      <c r="BR70" s="99" t="str">
        <f>IF(OR($B70=0,$B70=""),"",IF(AND($E$3="3rd"),'Class 3rd'!AJ69,IF(AND($E$3="4th"),'Class 4th'!AJ69,"")))</f>
        <v/>
      </c>
      <c r="BS70" s="99" t="str">
        <f>IF(OR($B70=0,$B70=""),"",IF(AND($E$3="3rd"),'Class 3rd'!AK69,IF(AND($E$3="4th"),'Class 4th'!AK69,"")))</f>
        <v/>
      </c>
      <c r="BT70" s="51" t="str">
        <f t="shared" si="36"/>
        <v/>
      </c>
      <c r="BU70" s="48">
        <f t="shared" si="37"/>
        <v>0</v>
      </c>
      <c r="BV70" s="99" t="str">
        <f>IF(OR($B70=0,$B70=""),"",IF(AND($E$3="3rd"),'Class 3rd'!AL69,IF(AND($E$3="4th"),'Class 4th'!AL69,"")))</f>
        <v/>
      </c>
      <c r="BW70" s="99" t="str">
        <f>IF(OR($B70=0,$B70=""),"",IF(AND($E$3="3rd"),'Class 3rd'!AM69,IF(AND($E$3="4th"),'Class 4th'!AM69,"")))</f>
        <v/>
      </c>
      <c r="BX70" s="52" t="str">
        <f t="shared" si="38"/>
        <v/>
      </c>
      <c r="BY70" s="48" t="str">
        <f t="shared" si="39"/>
        <v/>
      </c>
      <c r="BZ70" s="83">
        <f t="shared" si="40"/>
        <v>0</v>
      </c>
      <c r="CA70" s="83" t="str">
        <f t="shared" si="41"/>
        <v/>
      </c>
      <c r="CB70" s="83" t="str">
        <f t="shared" si="42"/>
        <v/>
      </c>
      <c r="CC70" s="83" t="str">
        <f t="shared" si="43"/>
        <v/>
      </c>
      <c r="CD70" s="419" t="str">
        <f t="shared" si="44"/>
        <v/>
      </c>
      <c r="CE70" s="87" t="str">
        <f t="shared" si="45"/>
        <v/>
      </c>
      <c r="CF70" s="99" t="str">
        <f>IF(OR($B70=0,$B70=""),"",IF(AND($E$3="3rd"),'Class 3rd'!AN69,IF(AND($E$3="4th"),'Class 4th'!AN69,"")))</f>
        <v/>
      </c>
      <c r="CG70" s="99" t="str">
        <f>IF(OR($B70=0,$B70=""),"",IF(AND($E$3="3rd"),'Class 3rd'!AO69,IF(AND($E$3="4th"),'Class 4th'!AO69,"")))</f>
        <v/>
      </c>
      <c r="CH70" s="99" t="str">
        <f>IF(OR($B70=0,$B70=""),"",IF(AND($E$3="3rd"),'Class 3rd'!AP69,IF(AND($E$3="4th"),'Class 4th'!AP69,"")))</f>
        <v/>
      </c>
      <c r="CI70" s="48" t="str">
        <f t="shared" si="46"/>
        <v/>
      </c>
      <c r="CJ70" s="99" t="str">
        <f>IF(OR($B70=0,$B70=""),"",IF(AND($E$3="3rd"),'Class 3rd'!AQ69,IF(AND($E$3="4th"),'Class 4th'!AQ69,"")))</f>
        <v/>
      </c>
      <c r="CK70" s="99" t="str">
        <f>IF(OR($B70=0,$B70=""),"",IF(AND($E$3="3rd"),'Class 3rd'!AR69,IF(AND($E$3="4th"),'Class 4th'!AR69,"")))</f>
        <v/>
      </c>
      <c r="CL70" s="51" t="str">
        <f t="shared" si="47"/>
        <v/>
      </c>
      <c r="CM70" s="48">
        <f t="shared" si="48"/>
        <v>0</v>
      </c>
      <c r="CN70" s="99" t="str">
        <f>IF(OR($B70=0,$B70=""),"",IF(AND($E$3="3rd"),'Class 3rd'!AS69,IF(AND($E$3="4th"),'Class 4th'!AS69,"")))</f>
        <v/>
      </c>
      <c r="CO70" s="99" t="str">
        <f>IF(OR($B70=0,$B70=""),"",IF(AND($E$3="3rd"),'Class 3rd'!AT69,IF(AND($E$3="4th"),'Class 4th'!AT69,"")))</f>
        <v/>
      </c>
      <c r="CP70" s="52" t="str">
        <f t="shared" si="49"/>
        <v/>
      </c>
      <c r="CQ70" s="48" t="str">
        <f t="shared" si="50"/>
        <v/>
      </c>
      <c r="CR70" s="83">
        <f t="shared" si="51"/>
        <v>0</v>
      </c>
      <c r="CS70" s="83" t="str">
        <f t="shared" si="52"/>
        <v/>
      </c>
      <c r="CT70" s="392" t="str">
        <f t="shared" si="53"/>
        <v/>
      </c>
      <c r="CU70" s="86" t="str">
        <f t="shared" si="54"/>
        <v/>
      </c>
      <c r="CV70" s="99" t="str">
        <f>IF(OR($B70=0,$B70=""),"",IF(AND($E$3="3rd"),'Class 3rd'!AU69,IF(AND($E$3="4th"),'Class 4th'!AU69,"")))</f>
        <v/>
      </c>
      <c r="CW70" s="99" t="str">
        <f>IF(OR($B70=0,$B70=""),"",IF(AND($E$3="3rd"),'Class 3rd'!AV69,IF(AND($E$3="4th"),'Class 4th'!AV69,"")))</f>
        <v/>
      </c>
      <c r="CX70" s="99" t="str">
        <f>IF(OR($B70=0,$B70=""),"",IF(AND($E$3="3rd"),'Class 3rd'!AW69,IF(AND($E$3="4th"),'Class 4th'!AW69,"")))</f>
        <v/>
      </c>
      <c r="CY70" s="48" t="str">
        <f t="shared" si="55"/>
        <v/>
      </c>
      <c r="CZ70" s="99" t="str">
        <f>IF(OR($B70=0,$B70=""),"",IF(AND($E$3="3rd"),'Class 3rd'!AX69,IF(AND($E$3="4th"),'Class 4th'!AX69,"")))</f>
        <v/>
      </c>
      <c r="DA70" s="99" t="str">
        <f>IF(OR($B70=0,$B70=""),"",IF(AND($E$3="3rd"),'Class 3rd'!AY69,IF(AND($E$3="4th"),'Class 4th'!AY69,"")))</f>
        <v/>
      </c>
      <c r="DB70" s="51" t="str">
        <f t="shared" si="56"/>
        <v/>
      </c>
      <c r="DC70" s="48">
        <f t="shared" si="57"/>
        <v>0</v>
      </c>
      <c r="DD70" s="99" t="str">
        <f>IF(OR($B70=0,$B70=""),"",IF(AND($E$3="3rd"),'Class 3rd'!AZ69,IF(AND($E$3="4th"),'Class 4th'!AZ69,"")))</f>
        <v/>
      </c>
      <c r="DE70" s="99" t="str">
        <f>IF(OR($B70=0,$B70=""),"",IF(AND($E$3="3rd"),'Class 3rd'!BA69,IF(AND($E$3="4th"),'Class 4th'!BA69,"")))</f>
        <v/>
      </c>
      <c r="DF70" s="52" t="str">
        <f t="shared" si="58"/>
        <v/>
      </c>
      <c r="DG70" s="48" t="str">
        <f t="shared" si="59"/>
        <v/>
      </c>
      <c r="DH70" s="83">
        <f t="shared" si="60"/>
        <v>0</v>
      </c>
      <c r="DI70" s="83" t="str">
        <f t="shared" si="61"/>
        <v/>
      </c>
      <c r="DJ70" s="392" t="str">
        <f t="shared" si="62"/>
        <v/>
      </c>
      <c r="DK70" s="86" t="str">
        <f t="shared" si="63"/>
        <v/>
      </c>
      <c r="DL70" s="454" t="str">
        <f>IF(OR($B70=0,$B70=""),"",IF(AND($E$3="3rd"),'Class 3rd'!BB69,IF(AND($E$3="4th"),'Class 4th'!BB69,"")))</f>
        <v/>
      </c>
      <c r="DM70" s="454" t="str">
        <f>IF(OR($B70=0,$B70=""),"",IF(AND($E$3="3rd"),'Class 3rd'!BC69,IF(AND($E$3="4th"),'Class 4th'!BC69,"")))</f>
        <v/>
      </c>
      <c r="DN70" s="454" t="str">
        <f>IF(OR($B70=0,$B70=""),"",IF(AND($E$3="3rd"),'Class 3rd'!BD69,IF(AND($E$3="4th"),'Class 4th'!BD69,"")))</f>
        <v/>
      </c>
      <c r="DO70" s="454" t="str">
        <f>IF(OR($B70=0,$B70=""),"",IF(AND($E$3="3rd"),'Class 3rd'!BE69,IF(AND($E$3="4th"),'Class 4th'!BE69,"")))</f>
        <v/>
      </c>
      <c r="DP70" s="454" t="str">
        <f>IF(OR($B70=0,$B70=""),"",IF(AND($E$3="3rd"),'Class 3rd'!BF69,IF(AND($E$3="4th"),'Class 4th'!BF69,"")))</f>
        <v/>
      </c>
      <c r="DQ70" s="455" t="str">
        <f t="shared" si="64"/>
        <v/>
      </c>
      <c r="DR70" s="100">
        <f t="shared" si="65"/>
        <v>0</v>
      </c>
      <c r="DS70" s="100" t="str">
        <f t="shared" si="66"/>
        <v/>
      </c>
      <c r="DT70" s="100" t="str">
        <f t="shared" si="67"/>
        <v/>
      </c>
      <c r="DU70" s="86" t="str">
        <f t="shared" si="68"/>
        <v/>
      </c>
      <c r="DV70" s="454" t="str">
        <f>IF(OR($B70=0,$B70=""),"",IF(AND($E$3="3rd"),'Class 3rd'!BG69,IF(AND($E$3="4th"),'Class 4th'!BG69,"")))</f>
        <v/>
      </c>
      <c r="DW70" s="454" t="str">
        <f>IF(OR($B70=0,$B70=""),"",IF(AND($E$3="3rd"),'Class 3rd'!BH69,IF(AND($E$3="4th"),'Class 4th'!BH69,"")))</f>
        <v/>
      </c>
      <c r="DX70" s="454" t="str">
        <f>IF(OR($B70=0,$B70=""),"",IF(AND($E$3="3rd"),'Class 3rd'!BI69,IF(AND($E$3="4th"),'Class 4th'!BI69,"")))</f>
        <v/>
      </c>
      <c r="DY70" s="454" t="str">
        <f>IF(OR($B70=0,$B70=""),"",IF(AND($E$3="3rd"),'Class 3rd'!BJ69,IF(AND($E$3="4th"),'Class 4th'!BJ69,"")))</f>
        <v/>
      </c>
      <c r="DZ70" s="454" t="str">
        <f>IF(OR($B70=0,$B70=""),"",IF(AND($E$3="3rd"),'Class 3rd'!BK69,IF(AND($E$3="4th"),'Class 4th'!BK69,"")))</f>
        <v/>
      </c>
      <c r="EA70" s="455" t="str">
        <f t="shared" si="69"/>
        <v/>
      </c>
      <c r="EB70" s="100">
        <f t="shared" si="70"/>
        <v>0</v>
      </c>
      <c r="EC70" s="100" t="str">
        <f t="shared" si="71"/>
        <v/>
      </c>
      <c r="ED70" s="100" t="str">
        <f t="shared" si="72"/>
        <v/>
      </c>
      <c r="EE70" s="86" t="str">
        <f t="shared" si="73"/>
        <v/>
      </c>
      <c r="EF70" s="454" t="str">
        <f>IF(OR($B70=0,$B70=""),"",IF(AND($E$3="3rd"),'Class 3rd'!BL69,IF(AND($E$3="4th"),'Class 4th'!BL69,"")))</f>
        <v/>
      </c>
      <c r="EG70" s="454" t="str">
        <f>IF(OR($B70=0,$B70=""),"",IF(AND($E$3="3rd"),'Class 3rd'!BM69,IF(AND($E$3="4th"),'Class 4th'!BM69,"")))</f>
        <v/>
      </c>
      <c r="EH70" s="454" t="str">
        <f>IF(OR($B70=0,$B70=""),"",IF(AND($E$3="3rd"),'Class 3rd'!BN69,IF(AND($E$3="4th"),'Class 4th'!BN69,"")))</f>
        <v/>
      </c>
      <c r="EI70" s="454" t="str">
        <f>IF(OR($B70=0,$B70=""),"",IF(AND($E$3="3rd"),'Class 3rd'!BO69,IF(AND($E$3="4th"),'Class 4th'!BO69,"")))</f>
        <v/>
      </c>
      <c r="EJ70" s="454" t="str">
        <f>IF(OR($B70=0,$B70=""),"",IF(AND($E$3="3rd"),'Class 3rd'!BP69,IF(AND($E$3="4th"),'Class 4th'!BP69,"")))</f>
        <v/>
      </c>
      <c r="EK70" s="455" t="str">
        <f t="shared" si="74"/>
        <v/>
      </c>
      <c r="EL70" s="100">
        <f t="shared" si="75"/>
        <v>0</v>
      </c>
      <c r="EM70" s="100" t="str">
        <f t="shared" si="76"/>
        <v/>
      </c>
      <c r="EN70" s="100" t="str">
        <f t="shared" si="77"/>
        <v/>
      </c>
      <c r="EO70" s="86" t="str">
        <f t="shared" si="78"/>
        <v/>
      </c>
      <c r="EP70" s="60" t="str">
        <f t="shared" si="79"/>
        <v/>
      </c>
      <c r="EQ70" s="324" t="str">
        <f t="shared" si="80"/>
        <v/>
      </c>
      <c r="ER70" s="63" t="str">
        <f t="shared" si="81"/>
        <v/>
      </c>
      <c r="ES70" s="64" t="str">
        <f t="shared" si="83"/>
        <v/>
      </c>
      <c r="ET70" s="326" t="str">
        <f>IFERROR(IF(B70="NSO","NSO",IF(OR(D70="",G70="",F70="",B70="",EP70=0),"",IF('Master sheet'!$D$14="Hindi","कक्षोंन्नति","Promoted"))),"")</f>
        <v/>
      </c>
      <c r="EU70" s="39" t="str">
        <f>IF(OR($B70=0,$B70=""),"",IF(AND($E$3="3rd"),'Class 3rd'!BQ69,IF(AND($E$3="4th"),'Class 4th'!BQ69,"")))</f>
        <v/>
      </c>
      <c r="EV70" s="39" t="str">
        <f>IF(OR($B70=0,$B70=""),"",IF(AND($E$3="3rd"),'Class 3rd'!BR69,IF(AND($E$3="4th"),'Class 4th'!BR69,"")))</f>
        <v/>
      </c>
      <c r="EW70" s="203" t="str">
        <f t="shared" si="84"/>
        <v/>
      </c>
      <c r="EX70" s="40"/>
      <c r="FE70" s="41">
        <f>IF(AND($E$3="3rd"),'Class 3rd'!I69,IF(AND($E$3="4th"),'Class 4th'!I69,""))</f>
        <v>0</v>
      </c>
    </row>
    <row r="71" spans="1:161" ht="18.95" customHeight="1">
      <c r="A71" s="53">
        <v>64</v>
      </c>
      <c r="B71" s="244" t="str">
        <f>IF(OR(FE71=0,FE71=""),"",IF(AND($E$3="3rd"),'Class 3rd'!I70,IF(AND($E$3="4th"),'Class 4th'!I70,"")))</f>
        <v/>
      </c>
      <c r="C71" s="54" t="str">
        <f>IF(OR($B71=0,$B71=""),"",IF(AND($E$3="3rd"),'Class 3rd'!B70,IF(AND($E$3="4th"),'Class 4th'!B70,"")))</f>
        <v/>
      </c>
      <c r="D71" s="54" t="str">
        <f>IF(OR($B71=0,$B71=""),"",IF(AND($E$3="3rd"),'Class 3rd'!C70,IF(AND($E$3="4th"),'Class 4th'!C70,"")))</f>
        <v/>
      </c>
      <c r="E71" s="330" t="str">
        <f>IF(OR($B71=0,$B71=""),"",IF(AND($E$3="3rd"),'Class 3rd'!E70,IF(AND($E$3="4th"),'Class 4th'!E70,"")))</f>
        <v/>
      </c>
      <c r="F71" s="243" t="str">
        <f>IF(OR($B71=0,$B71=""),"",IF(AND($E$3="3rd"),'Class 3rd'!D70,IF(AND($E$3="4th"),'Class 4th'!D70,"")))</f>
        <v/>
      </c>
      <c r="G71" s="335" t="str">
        <f>IF(OR($B71=0,$B71=""),"",IF(AND($E$3="3rd"),'Class 3rd'!F70,IF(AND($E$3="4th"),'Class 4th'!F70,"")))</f>
        <v/>
      </c>
      <c r="H71" s="335" t="str">
        <f>IF(OR($B71=0,$B71=""),"",IF(AND($E$3="3rd"),'Class 3rd'!G70,IF(AND($E$3="4th"),'Class 4th'!G70,"")))</f>
        <v/>
      </c>
      <c r="I71" s="335" t="str">
        <f>IF(OR($B71=0,$B71=""),"",IF(AND($E$3="3rd"),'Class 3rd'!H70,IF(AND($E$3="4th"),'Class 4th'!H70,"")))</f>
        <v/>
      </c>
      <c r="J71" s="217" t="str">
        <f>IF(OR($B71=0,$B71=""),"",IF(AND($E$3="3rd"),'Class 3rd'!J70,IF(AND($E$3="4th"),'Class 4th'!J70,"")))</f>
        <v/>
      </c>
      <c r="K71" s="217" t="str">
        <f>IF(OR($B71=0,$B71=""),"",IF(AND($E$3="3rd"),'Class 3rd'!K70,IF(AND($E$3="4th"),'Class 4th'!K70,"")))</f>
        <v/>
      </c>
      <c r="L71" s="99" t="str">
        <f>IF(OR($B71=0,$B71=""),"",IF(AND($E$3="3rd"),'Class 3rd'!L70,IF(AND($E$3="4th"),'Class 4th'!L70,"")))</f>
        <v/>
      </c>
      <c r="M71" s="99" t="str">
        <f>IF(OR($B71=0,$B71=""),"",IF(AND($E$3="3rd"),'Class 3rd'!M70,IF(AND($E$3="4th"),'Class 4th'!M70,"")))</f>
        <v/>
      </c>
      <c r="N71" s="99" t="str">
        <f>IF(OR($B71=0,$B71=""),"",IF(AND($E$3="3rd"),'Class 3rd'!N70,IF(AND($E$3="4th"),'Class 4th'!N70,"")))</f>
        <v/>
      </c>
      <c r="O71" s="48" t="str">
        <f t="shared" si="2"/>
        <v/>
      </c>
      <c r="P71" s="99" t="str">
        <f>IF(OR($B71=0,$B71=""),"",IF(AND($E$3="3rd"),'Class 3rd'!O70,IF(AND($E$3="4th"),'Class 4th'!O70,"")))</f>
        <v/>
      </c>
      <c r="Q71" s="99" t="str">
        <f>IF(OR($B71=0,$B71=""),"",IF(AND($E$3="3rd"),'Class 3rd'!P70,IF(AND($E$3="4th"),'Class 4th'!P70,"")))</f>
        <v/>
      </c>
      <c r="R71" s="51" t="str">
        <f t="shared" si="3"/>
        <v/>
      </c>
      <c r="S71" s="48">
        <f t="shared" si="4"/>
        <v>0</v>
      </c>
      <c r="T71" s="99" t="str">
        <f>IF(OR($B71=0,$B71=""),"",IF(AND($E$3="3rd"),'Class 3rd'!Q70,IF(AND($E$3="4th"),'Class 4th'!Q70,"")))</f>
        <v/>
      </c>
      <c r="U71" s="99" t="str">
        <f>IF(OR($B71=0,$B71=""),"",IF(AND($E$3="3rd"),'Class 3rd'!R70,IF(AND($E$3="4th"),'Class 4th'!R70,"")))</f>
        <v/>
      </c>
      <c r="V71" s="52" t="str">
        <f t="shared" si="5"/>
        <v/>
      </c>
      <c r="W71" s="48" t="str">
        <f t="shared" si="6"/>
        <v/>
      </c>
      <c r="X71" s="83">
        <f t="shared" si="7"/>
        <v>0</v>
      </c>
      <c r="Y71" s="83" t="str">
        <f t="shared" si="8"/>
        <v/>
      </c>
      <c r="Z71" s="83" t="str">
        <f t="shared" si="9"/>
        <v/>
      </c>
      <c r="AA71" s="83" t="str">
        <f t="shared" si="10"/>
        <v/>
      </c>
      <c r="AB71" s="419" t="str">
        <f t="shared" si="11"/>
        <v/>
      </c>
      <c r="AC71" s="87" t="str">
        <f t="shared" si="12"/>
        <v/>
      </c>
      <c r="AD71" s="99" t="str">
        <f>IF(OR($B71=0,$B71=""),"",IF(AND($E$3="3rd"),'Class 3rd'!S70,IF(AND($E$3="4th"),'Class 4th'!S70,"")))</f>
        <v/>
      </c>
      <c r="AE71" s="99" t="str">
        <f>IF(OR($B71=0,$B71=""),"",IF(AND($E$3="3rd"),'Class 3rd'!T70,IF(AND($E$3="4th"),'Class 4th'!T70,"")))</f>
        <v/>
      </c>
      <c r="AF71" s="99" t="str">
        <f>IF(OR($B71=0,$B71=""),"",IF(AND($E$3="3rd"),'Class 3rd'!U70,IF(AND($E$3="4th"),'Class 4th'!U70,"")))</f>
        <v/>
      </c>
      <c r="AG71" s="48" t="str">
        <f t="shared" si="13"/>
        <v/>
      </c>
      <c r="AH71" s="99" t="str">
        <f>IF(OR($B71=0,$B71=""),"",IF(AND($E$3="3rd"),'Class 3rd'!V70,IF(AND($E$3="4th"),'Class 4th'!V70,"")))</f>
        <v/>
      </c>
      <c r="AI71" s="99" t="str">
        <f>IF(OR($B71=0,$B71=""),"",IF(AND($E$3="3rd"),'Class 3rd'!W70,IF(AND($E$3="4th"),'Class 4th'!W70,"")))</f>
        <v/>
      </c>
      <c r="AJ71" s="51" t="str">
        <f t="shared" si="14"/>
        <v/>
      </c>
      <c r="AK71" s="48">
        <f t="shared" si="15"/>
        <v>0</v>
      </c>
      <c r="AL71" s="99" t="str">
        <f>IF(OR($B71=0,$B71=""),"",IF(AND($E$3="3rd"),'Class 3rd'!X70,IF(AND($E$3="4th"),'Class 4th'!X70,"")))</f>
        <v/>
      </c>
      <c r="AM71" s="99" t="str">
        <f>IF(OR($B71=0,$B71=""),"",IF(AND($E$3="3rd"),'Class 3rd'!Y70,IF(AND($E$3="4th"),'Class 4th'!Y70,"")))</f>
        <v/>
      </c>
      <c r="AN71" s="52" t="str">
        <f t="shared" si="16"/>
        <v/>
      </c>
      <c r="AO71" s="48" t="str">
        <f t="shared" si="17"/>
        <v/>
      </c>
      <c r="AP71" s="83">
        <f t="shared" si="18"/>
        <v>0</v>
      </c>
      <c r="AQ71" s="83" t="str">
        <f t="shared" si="19"/>
        <v/>
      </c>
      <c r="AR71" s="83" t="str">
        <f t="shared" si="20"/>
        <v/>
      </c>
      <c r="AS71" s="83" t="str">
        <f t="shared" si="21"/>
        <v/>
      </c>
      <c r="AT71" s="419" t="str">
        <f t="shared" si="22"/>
        <v/>
      </c>
      <c r="AU71" s="87" t="str">
        <f t="shared" si="23"/>
        <v/>
      </c>
      <c r="AV71" s="99" t="str">
        <f>IF(OR($B71=0,$B71=""),"",IF(AND($E$3="3rd"),'Class 3rd'!Z70,IF(AND($E$3="4th"),'Class 4th'!Z70,"")))</f>
        <v/>
      </c>
      <c r="AW71" s="99" t="str">
        <f>IF(OR($B71=0,$B71=""),"",IF(AND($E$3="3rd"),'Class 3rd'!AA70,IF(AND($E$3="4th"),'Class 4th'!AA70,"")))</f>
        <v/>
      </c>
      <c r="AX71" s="99" t="str">
        <f>IF(OR($B71=0,$B71=""),"",IF(AND($E$3="3rd"),'Class 3rd'!AB70,IF(AND($E$3="4th"),'Class 4th'!AB70,"")))</f>
        <v/>
      </c>
      <c r="AY71" s="48" t="str">
        <f t="shared" si="24"/>
        <v/>
      </c>
      <c r="AZ71" s="99" t="str">
        <f>IF(OR($B71=0,$B71=""),"",IF(AND($E$3="3rd"),'Class 3rd'!AC70,IF(AND($E$3="4th"),'Class 4th'!AC70,"")))</f>
        <v/>
      </c>
      <c r="BA71" s="99" t="str">
        <f>IF(OR($B71=0,$B71=""),"",IF(AND($E$3="3rd"),'Class 3rd'!AD70,IF(AND($E$3="4th"),'Class 4th'!AD70,"")))</f>
        <v/>
      </c>
      <c r="BB71" s="51" t="str">
        <f t="shared" si="25"/>
        <v/>
      </c>
      <c r="BC71" s="48">
        <f t="shared" si="26"/>
        <v>0</v>
      </c>
      <c r="BD71" s="99" t="str">
        <f>IF(OR($B71=0,$B71=""),"",IF(AND($E$3="3rd"),'Class 3rd'!AE70,IF(AND($E$3="4th"),'Class 4th'!AE70,"")))</f>
        <v/>
      </c>
      <c r="BE71" s="99" t="str">
        <f>IF(OR($B71=0,$B71=""),"",IF(AND($E$3="3rd"),'Class 3rd'!AF70,IF(AND($E$3="4th"),'Class 4th'!AF70,"")))</f>
        <v/>
      </c>
      <c r="BF71" s="52" t="str">
        <f t="shared" si="27"/>
        <v/>
      </c>
      <c r="BG71" s="48" t="str">
        <f t="shared" si="28"/>
        <v/>
      </c>
      <c r="BH71" s="83">
        <f t="shared" si="29"/>
        <v>0</v>
      </c>
      <c r="BI71" s="83" t="str">
        <f t="shared" si="30"/>
        <v/>
      </c>
      <c r="BJ71" s="83" t="str">
        <f t="shared" si="31"/>
        <v/>
      </c>
      <c r="BK71" s="83" t="str">
        <f t="shared" si="32"/>
        <v/>
      </c>
      <c r="BL71" s="419" t="str">
        <f t="shared" si="33"/>
        <v/>
      </c>
      <c r="BM71" s="87" t="str">
        <f t="shared" si="34"/>
        <v/>
      </c>
      <c r="BN71" s="99" t="str">
        <f>IF(OR($B71=0,$B71=""),"",IF(AND($E$3="3rd"),'Class 3rd'!AG70,IF(AND($E$3="4th"),'Class 4th'!AG70,"")))</f>
        <v/>
      </c>
      <c r="BO71" s="99" t="str">
        <f>IF(OR($B71=0,$B71=""),"",IF(AND($E$3="3rd"),'Class 3rd'!AH70,IF(AND($E$3="4th"),'Class 4th'!AH70,"")))</f>
        <v/>
      </c>
      <c r="BP71" s="99" t="str">
        <f>IF(OR($B71=0,$B71=""),"",IF(AND($E$3="3rd"),'Class 3rd'!AI70,IF(AND($E$3="4th"),'Class 4th'!AI70,"")))</f>
        <v/>
      </c>
      <c r="BQ71" s="48" t="str">
        <f t="shared" si="35"/>
        <v/>
      </c>
      <c r="BR71" s="99" t="str">
        <f>IF(OR($B71=0,$B71=""),"",IF(AND($E$3="3rd"),'Class 3rd'!AJ70,IF(AND($E$3="4th"),'Class 4th'!AJ70,"")))</f>
        <v/>
      </c>
      <c r="BS71" s="99" t="str">
        <f>IF(OR($B71=0,$B71=""),"",IF(AND($E$3="3rd"),'Class 3rd'!AK70,IF(AND($E$3="4th"),'Class 4th'!AK70,"")))</f>
        <v/>
      </c>
      <c r="BT71" s="51" t="str">
        <f t="shared" si="36"/>
        <v/>
      </c>
      <c r="BU71" s="48">
        <f t="shared" si="37"/>
        <v>0</v>
      </c>
      <c r="BV71" s="99" t="str">
        <f>IF(OR($B71=0,$B71=""),"",IF(AND($E$3="3rd"),'Class 3rd'!AL70,IF(AND($E$3="4th"),'Class 4th'!AL70,"")))</f>
        <v/>
      </c>
      <c r="BW71" s="99" t="str">
        <f>IF(OR($B71=0,$B71=""),"",IF(AND($E$3="3rd"),'Class 3rd'!AM70,IF(AND($E$3="4th"),'Class 4th'!AM70,"")))</f>
        <v/>
      </c>
      <c r="BX71" s="52" t="str">
        <f t="shared" si="38"/>
        <v/>
      </c>
      <c r="BY71" s="48" t="str">
        <f t="shared" si="39"/>
        <v/>
      </c>
      <c r="BZ71" s="83">
        <f t="shared" si="40"/>
        <v>0</v>
      </c>
      <c r="CA71" s="83" t="str">
        <f t="shared" si="41"/>
        <v/>
      </c>
      <c r="CB71" s="83" t="str">
        <f t="shared" si="42"/>
        <v/>
      </c>
      <c r="CC71" s="83" t="str">
        <f t="shared" si="43"/>
        <v/>
      </c>
      <c r="CD71" s="419" t="str">
        <f t="shared" si="44"/>
        <v/>
      </c>
      <c r="CE71" s="87" t="str">
        <f t="shared" si="45"/>
        <v/>
      </c>
      <c r="CF71" s="99" t="str">
        <f>IF(OR($B71=0,$B71=""),"",IF(AND($E$3="3rd"),'Class 3rd'!AN70,IF(AND($E$3="4th"),'Class 4th'!AN70,"")))</f>
        <v/>
      </c>
      <c r="CG71" s="99" t="str">
        <f>IF(OR($B71=0,$B71=""),"",IF(AND($E$3="3rd"),'Class 3rd'!AO70,IF(AND($E$3="4th"),'Class 4th'!AO70,"")))</f>
        <v/>
      </c>
      <c r="CH71" s="99" t="str">
        <f>IF(OR($B71=0,$B71=""),"",IF(AND($E$3="3rd"),'Class 3rd'!AP70,IF(AND($E$3="4th"),'Class 4th'!AP70,"")))</f>
        <v/>
      </c>
      <c r="CI71" s="48" t="str">
        <f t="shared" si="46"/>
        <v/>
      </c>
      <c r="CJ71" s="99" t="str">
        <f>IF(OR($B71=0,$B71=""),"",IF(AND($E$3="3rd"),'Class 3rd'!AQ70,IF(AND($E$3="4th"),'Class 4th'!AQ70,"")))</f>
        <v/>
      </c>
      <c r="CK71" s="99" t="str">
        <f>IF(OR($B71=0,$B71=""),"",IF(AND($E$3="3rd"),'Class 3rd'!AR70,IF(AND($E$3="4th"),'Class 4th'!AR70,"")))</f>
        <v/>
      </c>
      <c r="CL71" s="51" t="str">
        <f t="shared" si="47"/>
        <v/>
      </c>
      <c r="CM71" s="48">
        <f t="shared" si="48"/>
        <v>0</v>
      </c>
      <c r="CN71" s="99" t="str">
        <f>IF(OR($B71=0,$B71=""),"",IF(AND($E$3="3rd"),'Class 3rd'!AS70,IF(AND($E$3="4th"),'Class 4th'!AS70,"")))</f>
        <v/>
      </c>
      <c r="CO71" s="99" t="str">
        <f>IF(OR($B71=0,$B71=""),"",IF(AND($E$3="3rd"),'Class 3rd'!AT70,IF(AND($E$3="4th"),'Class 4th'!AT70,"")))</f>
        <v/>
      </c>
      <c r="CP71" s="52" t="str">
        <f t="shared" si="49"/>
        <v/>
      </c>
      <c r="CQ71" s="48" t="str">
        <f t="shared" si="50"/>
        <v/>
      </c>
      <c r="CR71" s="83">
        <f t="shared" si="51"/>
        <v>0</v>
      </c>
      <c r="CS71" s="83" t="str">
        <f t="shared" si="52"/>
        <v/>
      </c>
      <c r="CT71" s="392" t="str">
        <f t="shared" si="53"/>
        <v/>
      </c>
      <c r="CU71" s="86" t="str">
        <f t="shared" si="54"/>
        <v/>
      </c>
      <c r="CV71" s="99" t="str">
        <f>IF(OR($B71=0,$B71=""),"",IF(AND($E$3="3rd"),'Class 3rd'!AU70,IF(AND($E$3="4th"),'Class 4th'!AU70,"")))</f>
        <v/>
      </c>
      <c r="CW71" s="99" t="str">
        <f>IF(OR($B71=0,$B71=""),"",IF(AND($E$3="3rd"),'Class 3rd'!AV70,IF(AND($E$3="4th"),'Class 4th'!AV70,"")))</f>
        <v/>
      </c>
      <c r="CX71" s="99" t="str">
        <f>IF(OR($B71=0,$B71=""),"",IF(AND($E$3="3rd"),'Class 3rd'!AW70,IF(AND($E$3="4th"),'Class 4th'!AW70,"")))</f>
        <v/>
      </c>
      <c r="CY71" s="48" t="str">
        <f t="shared" si="55"/>
        <v/>
      </c>
      <c r="CZ71" s="99" t="str">
        <f>IF(OR($B71=0,$B71=""),"",IF(AND($E$3="3rd"),'Class 3rd'!AX70,IF(AND($E$3="4th"),'Class 4th'!AX70,"")))</f>
        <v/>
      </c>
      <c r="DA71" s="99" t="str">
        <f>IF(OR($B71=0,$B71=""),"",IF(AND($E$3="3rd"),'Class 3rd'!AY70,IF(AND($E$3="4th"),'Class 4th'!AY70,"")))</f>
        <v/>
      </c>
      <c r="DB71" s="51" t="str">
        <f t="shared" si="56"/>
        <v/>
      </c>
      <c r="DC71" s="48">
        <f t="shared" si="57"/>
        <v>0</v>
      </c>
      <c r="DD71" s="99" t="str">
        <f>IF(OR($B71=0,$B71=""),"",IF(AND($E$3="3rd"),'Class 3rd'!AZ70,IF(AND($E$3="4th"),'Class 4th'!AZ70,"")))</f>
        <v/>
      </c>
      <c r="DE71" s="99" t="str">
        <f>IF(OR($B71=0,$B71=""),"",IF(AND($E$3="3rd"),'Class 3rd'!BA70,IF(AND($E$3="4th"),'Class 4th'!BA70,"")))</f>
        <v/>
      </c>
      <c r="DF71" s="52" t="str">
        <f t="shared" si="58"/>
        <v/>
      </c>
      <c r="DG71" s="48" t="str">
        <f t="shared" si="59"/>
        <v/>
      </c>
      <c r="DH71" s="83">
        <f t="shared" si="60"/>
        <v>0</v>
      </c>
      <c r="DI71" s="83" t="str">
        <f t="shared" si="61"/>
        <v/>
      </c>
      <c r="DJ71" s="392" t="str">
        <f t="shared" si="62"/>
        <v/>
      </c>
      <c r="DK71" s="86" t="str">
        <f t="shared" si="63"/>
        <v/>
      </c>
      <c r="DL71" s="454" t="str">
        <f>IF(OR($B71=0,$B71=""),"",IF(AND($E$3="3rd"),'Class 3rd'!BB70,IF(AND($E$3="4th"),'Class 4th'!BB70,"")))</f>
        <v/>
      </c>
      <c r="DM71" s="454" t="str">
        <f>IF(OR($B71=0,$B71=""),"",IF(AND($E$3="3rd"),'Class 3rd'!BC70,IF(AND($E$3="4th"),'Class 4th'!BC70,"")))</f>
        <v/>
      </c>
      <c r="DN71" s="454" t="str">
        <f>IF(OR($B71=0,$B71=""),"",IF(AND($E$3="3rd"),'Class 3rd'!BD70,IF(AND($E$3="4th"),'Class 4th'!BD70,"")))</f>
        <v/>
      </c>
      <c r="DO71" s="454" t="str">
        <f>IF(OR($B71=0,$B71=""),"",IF(AND($E$3="3rd"),'Class 3rd'!BE70,IF(AND($E$3="4th"),'Class 4th'!BE70,"")))</f>
        <v/>
      </c>
      <c r="DP71" s="454" t="str">
        <f>IF(OR($B71=0,$B71=""),"",IF(AND($E$3="3rd"),'Class 3rd'!BF70,IF(AND($E$3="4th"),'Class 4th'!BF70,"")))</f>
        <v/>
      </c>
      <c r="DQ71" s="455" t="str">
        <f t="shared" si="64"/>
        <v/>
      </c>
      <c r="DR71" s="100">
        <f t="shared" si="65"/>
        <v>0</v>
      </c>
      <c r="DS71" s="100" t="str">
        <f t="shared" si="66"/>
        <v/>
      </c>
      <c r="DT71" s="100" t="str">
        <f t="shared" si="67"/>
        <v/>
      </c>
      <c r="DU71" s="86" t="str">
        <f t="shared" si="68"/>
        <v/>
      </c>
      <c r="DV71" s="454" t="str">
        <f>IF(OR($B71=0,$B71=""),"",IF(AND($E$3="3rd"),'Class 3rd'!BG70,IF(AND($E$3="4th"),'Class 4th'!BG70,"")))</f>
        <v/>
      </c>
      <c r="DW71" s="454" t="str">
        <f>IF(OR($B71=0,$B71=""),"",IF(AND($E$3="3rd"),'Class 3rd'!BH70,IF(AND($E$3="4th"),'Class 4th'!BH70,"")))</f>
        <v/>
      </c>
      <c r="DX71" s="454" t="str">
        <f>IF(OR($B71=0,$B71=""),"",IF(AND($E$3="3rd"),'Class 3rd'!BI70,IF(AND($E$3="4th"),'Class 4th'!BI70,"")))</f>
        <v/>
      </c>
      <c r="DY71" s="454" t="str">
        <f>IF(OR($B71=0,$B71=""),"",IF(AND($E$3="3rd"),'Class 3rd'!BJ70,IF(AND($E$3="4th"),'Class 4th'!BJ70,"")))</f>
        <v/>
      </c>
      <c r="DZ71" s="454" t="str">
        <f>IF(OR($B71=0,$B71=""),"",IF(AND($E$3="3rd"),'Class 3rd'!BK70,IF(AND($E$3="4th"),'Class 4th'!BK70,"")))</f>
        <v/>
      </c>
      <c r="EA71" s="455" t="str">
        <f t="shared" si="69"/>
        <v/>
      </c>
      <c r="EB71" s="100">
        <f t="shared" si="70"/>
        <v>0</v>
      </c>
      <c r="EC71" s="100" t="str">
        <f t="shared" si="71"/>
        <v/>
      </c>
      <c r="ED71" s="100" t="str">
        <f t="shared" si="72"/>
        <v/>
      </c>
      <c r="EE71" s="86" t="str">
        <f t="shared" si="73"/>
        <v/>
      </c>
      <c r="EF71" s="454" t="str">
        <f>IF(OR($B71=0,$B71=""),"",IF(AND($E$3="3rd"),'Class 3rd'!BL70,IF(AND($E$3="4th"),'Class 4th'!BL70,"")))</f>
        <v/>
      </c>
      <c r="EG71" s="454" t="str">
        <f>IF(OR($B71=0,$B71=""),"",IF(AND($E$3="3rd"),'Class 3rd'!BM70,IF(AND($E$3="4th"),'Class 4th'!BM70,"")))</f>
        <v/>
      </c>
      <c r="EH71" s="454" t="str">
        <f>IF(OR($B71=0,$B71=""),"",IF(AND($E$3="3rd"),'Class 3rd'!BN70,IF(AND($E$3="4th"),'Class 4th'!BN70,"")))</f>
        <v/>
      </c>
      <c r="EI71" s="454" t="str">
        <f>IF(OR($B71=0,$B71=""),"",IF(AND($E$3="3rd"),'Class 3rd'!BO70,IF(AND($E$3="4th"),'Class 4th'!BO70,"")))</f>
        <v/>
      </c>
      <c r="EJ71" s="454" t="str">
        <f>IF(OR($B71=0,$B71=""),"",IF(AND($E$3="3rd"),'Class 3rd'!BP70,IF(AND($E$3="4th"),'Class 4th'!BP70,"")))</f>
        <v/>
      </c>
      <c r="EK71" s="455" t="str">
        <f t="shared" si="74"/>
        <v/>
      </c>
      <c r="EL71" s="100">
        <f t="shared" si="75"/>
        <v>0</v>
      </c>
      <c r="EM71" s="100" t="str">
        <f t="shared" si="76"/>
        <v/>
      </c>
      <c r="EN71" s="100" t="str">
        <f t="shared" si="77"/>
        <v/>
      </c>
      <c r="EO71" s="86" t="str">
        <f t="shared" si="78"/>
        <v/>
      </c>
      <c r="EP71" s="60" t="str">
        <f t="shared" si="79"/>
        <v/>
      </c>
      <c r="EQ71" s="324" t="str">
        <f t="shared" si="80"/>
        <v/>
      </c>
      <c r="ER71" s="63" t="str">
        <f t="shared" si="81"/>
        <v/>
      </c>
      <c r="ES71" s="64" t="str">
        <f t="shared" si="83"/>
        <v/>
      </c>
      <c r="ET71" s="326" t="str">
        <f>IFERROR(IF(B71="NSO","NSO",IF(OR(D71="",G71="",F71="",B71="",EP71=0),"",IF('Master sheet'!$D$14="Hindi","कक्षोंन्नति","Promoted"))),"")</f>
        <v/>
      </c>
      <c r="EU71" s="39" t="str">
        <f>IF(OR($B71=0,$B71=""),"",IF(AND($E$3="3rd"),'Class 3rd'!BQ70,IF(AND($E$3="4th"),'Class 4th'!BQ70,"")))</f>
        <v/>
      </c>
      <c r="EV71" s="39" t="str">
        <f>IF(OR($B71=0,$B71=""),"",IF(AND($E$3="3rd"),'Class 3rd'!BR70,IF(AND($E$3="4th"),'Class 4th'!BR70,"")))</f>
        <v/>
      </c>
      <c r="EW71" s="203" t="str">
        <f t="shared" si="84"/>
        <v/>
      </c>
      <c r="EX71" s="40"/>
      <c r="FE71" s="41">
        <f>IF(AND($E$3="3rd"),'Class 3rd'!I70,IF(AND($E$3="4th"),'Class 4th'!I70,""))</f>
        <v>0</v>
      </c>
    </row>
    <row r="72" spans="1:161" ht="18.95" customHeight="1">
      <c r="A72" s="53">
        <v>65</v>
      </c>
      <c r="B72" s="244" t="str">
        <f>IF(OR(FE72=0,FE72=""),"",IF(AND($E$3="3rd"),'Class 3rd'!I71,IF(AND($E$3="4th"),'Class 4th'!I71,"")))</f>
        <v/>
      </c>
      <c r="C72" s="54" t="str">
        <f>IF(OR($B72=0,$B72=""),"",IF(AND($E$3="3rd"),'Class 3rd'!B71,IF(AND($E$3="4th"),'Class 4th'!B71,"")))</f>
        <v/>
      </c>
      <c r="D72" s="54" t="str">
        <f>IF(OR($B72=0,$B72=""),"",IF(AND($E$3="3rd"),'Class 3rd'!C71,IF(AND($E$3="4th"),'Class 4th'!C71,"")))</f>
        <v/>
      </c>
      <c r="E72" s="330" t="str">
        <f>IF(OR($B72=0,$B72=""),"",IF(AND($E$3="3rd"),'Class 3rd'!E71,IF(AND($E$3="4th"),'Class 4th'!E71,"")))</f>
        <v/>
      </c>
      <c r="F72" s="243" t="str">
        <f>IF(OR($B72=0,$B72=""),"",IF(AND($E$3="3rd"),'Class 3rd'!D71,IF(AND($E$3="4th"),'Class 4th'!D71,"")))</f>
        <v/>
      </c>
      <c r="G72" s="335" t="str">
        <f>IF(OR($B72=0,$B72=""),"",IF(AND($E$3="3rd"),'Class 3rd'!F71,IF(AND($E$3="4th"),'Class 4th'!F71,"")))</f>
        <v/>
      </c>
      <c r="H72" s="335" t="str">
        <f>IF(OR($B72=0,$B72=""),"",IF(AND($E$3="3rd"),'Class 3rd'!G71,IF(AND($E$3="4th"),'Class 4th'!G71,"")))</f>
        <v/>
      </c>
      <c r="I72" s="335" t="str">
        <f>IF(OR($B72=0,$B72=""),"",IF(AND($E$3="3rd"),'Class 3rd'!H71,IF(AND($E$3="4th"),'Class 4th'!H71,"")))</f>
        <v/>
      </c>
      <c r="J72" s="217" t="str">
        <f>IF(OR($B72=0,$B72=""),"",IF(AND($E$3="3rd"),'Class 3rd'!J71,IF(AND($E$3="4th"),'Class 4th'!J71,"")))</f>
        <v/>
      </c>
      <c r="K72" s="217" t="str">
        <f>IF(OR($B72=0,$B72=""),"",IF(AND($E$3="3rd"),'Class 3rd'!K71,IF(AND($E$3="4th"),'Class 4th'!K71,"")))</f>
        <v/>
      </c>
      <c r="L72" s="99" t="str">
        <f>IF(OR($B72=0,$B72=""),"",IF(AND($E$3="3rd"),'Class 3rd'!L71,IF(AND($E$3="4th"),'Class 4th'!L71,"")))</f>
        <v/>
      </c>
      <c r="M72" s="99" t="str">
        <f>IF(OR($B72=0,$B72=""),"",IF(AND($E$3="3rd"),'Class 3rd'!M71,IF(AND($E$3="4th"),'Class 4th'!M71,"")))</f>
        <v/>
      </c>
      <c r="N72" s="99" t="str">
        <f>IF(OR($B72=0,$B72=""),"",IF(AND($E$3="3rd"),'Class 3rd'!N71,IF(AND($E$3="4th"),'Class 4th'!N71,"")))</f>
        <v/>
      </c>
      <c r="O72" s="48" t="str">
        <f t="shared" si="2"/>
        <v/>
      </c>
      <c r="P72" s="99" t="str">
        <f>IF(OR($B72=0,$B72=""),"",IF(AND($E$3="3rd"),'Class 3rd'!O71,IF(AND($E$3="4th"),'Class 4th'!O71,"")))</f>
        <v/>
      </c>
      <c r="Q72" s="99" t="str">
        <f>IF(OR($B72=0,$B72=""),"",IF(AND($E$3="3rd"),'Class 3rd'!P71,IF(AND($E$3="4th"),'Class 4th'!P71,"")))</f>
        <v/>
      </c>
      <c r="R72" s="51" t="str">
        <f t="shared" si="3"/>
        <v/>
      </c>
      <c r="S72" s="48">
        <f t="shared" si="4"/>
        <v>0</v>
      </c>
      <c r="T72" s="99" t="str">
        <f>IF(OR($B72=0,$B72=""),"",IF(AND($E$3="3rd"),'Class 3rd'!Q71,IF(AND($E$3="4th"),'Class 4th'!Q71,"")))</f>
        <v/>
      </c>
      <c r="U72" s="99" t="str">
        <f>IF(OR($B72=0,$B72=""),"",IF(AND($E$3="3rd"),'Class 3rd'!R71,IF(AND($E$3="4th"),'Class 4th'!R71,"")))</f>
        <v/>
      </c>
      <c r="V72" s="52" t="str">
        <f t="shared" si="5"/>
        <v/>
      </c>
      <c r="W72" s="48" t="str">
        <f t="shared" si="6"/>
        <v/>
      </c>
      <c r="X72" s="83">
        <f t="shared" si="7"/>
        <v>0</v>
      </c>
      <c r="Y72" s="83" t="str">
        <f t="shared" si="8"/>
        <v/>
      </c>
      <c r="Z72" s="83" t="str">
        <f t="shared" si="9"/>
        <v/>
      </c>
      <c r="AA72" s="83" t="str">
        <f t="shared" si="10"/>
        <v/>
      </c>
      <c r="AB72" s="419" t="str">
        <f t="shared" si="11"/>
        <v/>
      </c>
      <c r="AC72" s="87" t="str">
        <f t="shared" si="12"/>
        <v/>
      </c>
      <c r="AD72" s="99" t="str">
        <f>IF(OR($B72=0,$B72=""),"",IF(AND($E$3="3rd"),'Class 3rd'!S71,IF(AND($E$3="4th"),'Class 4th'!S71,"")))</f>
        <v/>
      </c>
      <c r="AE72" s="99" t="str">
        <f>IF(OR($B72=0,$B72=""),"",IF(AND($E$3="3rd"),'Class 3rd'!T71,IF(AND($E$3="4th"),'Class 4th'!T71,"")))</f>
        <v/>
      </c>
      <c r="AF72" s="99" t="str">
        <f>IF(OR($B72=0,$B72=""),"",IF(AND($E$3="3rd"),'Class 3rd'!U71,IF(AND($E$3="4th"),'Class 4th'!U71,"")))</f>
        <v/>
      </c>
      <c r="AG72" s="48" t="str">
        <f t="shared" si="13"/>
        <v/>
      </c>
      <c r="AH72" s="99" t="str">
        <f>IF(OR($B72=0,$B72=""),"",IF(AND($E$3="3rd"),'Class 3rd'!V71,IF(AND($E$3="4th"),'Class 4th'!V71,"")))</f>
        <v/>
      </c>
      <c r="AI72" s="99" t="str">
        <f>IF(OR($B72=0,$B72=""),"",IF(AND($E$3="3rd"),'Class 3rd'!W71,IF(AND($E$3="4th"),'Class 4th'!W71,"")))</f>
        <v/>
      </c>
      <c r="AJ72" s="51" t="str">
        <f t="shared" si="14"/>
        <v/>
      </c>
      <c r="AK72" s="48">
        <f t="shared" si="15"/>
        <v>0</v>
      </c>
      <c r="AL72" s="99" t="str">
        <f>IF(OR($B72=0,$B72=""),"",IF(AND($E$3="3rd"),'Class 3rd'!X71,IF(AND($E$3="4th"),'Class 4th'!X71,"")))</f>
        <v/>
      </c>
      <c r="AM72" s="99" t="str">
        <f>IF(OR($B72=0,$B72=""),"",IF(AND($E$3="3rd"),'Class 3rd'!Y71,IF(AND($E$3="4th"),'Class 4th'!Y71,"")))</f>
        <v/>
      </c>
      <c r="AN72" s="52" t="str">
        <f t="shared" si="16"/>
        <v/>
      </c>
      <c r="AO72" s="48" t="str">
        <f t="shared" si="17"/>
        <v/>
      </c>
      <c r="AP72" s="83">
        <f t="shared" si="18"/>
        <v>0</v>
      </c>
      <c r="AQ72" s="83" t="str">
        <f t="shared" si="19"/>
        <v/>
      </c>
      <c r="AR72" s="83" t="str">
        <f t="shared" si="20"/>
        <v/>
      </c>
      <c r="AS72" s="83" t="str">
        <f t="shared" si="21"/>
        <v/>
      </c>
      <c r="AT72" s="419" t="str">
        <f t="shared" si="22"/>
        <v/>
      </c>
      <c r="AU72" s="87" t="str">
        <f t="shared" si="23"/>
        <v/>
      </c>
      <c r="AV72" s="99" t="str">
        <f>IF(OR($B72=0,$B72=""),"",IF(AND($E$3="3rd"),'Class 3rd'!Z71,IF(AND($E$3="4th"),'Class 4th'!Z71,"")))</f>
        <v/>
      </c>
      <c r="AW72" s="99" t="str">
        <f>IF(OR($B72=0,$B72=""),"",IF(AND($E$3="3rd"),'Class 3rd'!AA71,IF(AND($E$3="4th"),'Class 4th'!AA71,"")))</f>
        <v/>
      </c>
      <c r="AX72" s="99" t="str">
        <f>IF(OR($B72=0,$B72=""),"",IF(AND($E$3="3rd"),'Class 3rd'!AB71,IF(AND($E$3="4th"),'Class 4th'!AB71,"")))</f>
        <v/>
      </c>
      <c r="AY72" s="48" t="str">
        <f t="shared" si="24"/>
        <v/>
      </c>
      <c r="AZ72" s="99" t="str">
        <f>IF(OR($B72=0,$B72=""),"",IF(AND($E$3="3rd"),'Class 3rd'!AC71,IF(AND($E$3="4th"),'Class 4th'!AC71,"")))</f>
        <v/>
      </c>
      <c r="BA72" s="99" t="str">
        <f>IF(OR($B72=0,$B72=""),"",IF(AND($E$3="3rd"),'Class 3rd'!AD71,IF(AND($E$3="4th"),'Class 4th'!AD71,"")))</f>
        <v/>
      </c>
      <c r="BB72" s="51" t="str">
        <f t="shared" si="25"/>
        <v/>
      </c>
      <c r="BC72" s="48">
        <f t="shared" si="26"/>
        <v>0</v>
      </c>
      <c r="BD72" s="99" t="str">
        <f>IF(OR($B72=0,$B72=""),"",IF(AND($E$3="3rd"),'Class 3rd'!AE71,IF(AND($E$3="4th"),'Class 4th'!AE71,"")))</f>
        <v/>
      </c>
      <c r="BE72" s="99" t="str">
        <f>IF(OR($B72=0,$B72=""),"",IF(AND($E$3="3rd"),'Class 3rd'!AF71,IF(AND($E$3="4th"),'Class 4th'!AF71,"")))</f>
        <v/>
      </c>
      <c r="BF72" s="52" t="str">
        <f t="shared" si="27"/>
        <v/>
      </c>
      <c r="BG72" s="48" t="str">
        <f t="shared" si="28"/>
        <v/>
      </c>
      <c r="BH72" s="83">
        <f t="shared" si="29"/>
        <v>0</v>
      </c>
      <c r="BI72" s="83" t="str">
        <f t="shared" si="30"/>
        <v/>
      </c>
      <c r="BJ72" s="83" t="str">
        <f t="shared" si="31"/>
        <v/>
      </c>
      <c r="BK72" s="83" t="str">
        <f t="shared" si="32"/>
        <v/>
      </c>
      <c r="BL72" s="419" t="str">
        <f t="shared" si="33"/>
        <v/>
      </c>
      <c r="BM72" s="87" t="str">
        <f t="shared" si="34"/>
        <v/>
      </c>
      <c r="BN72" s="99" t="str">
        <f>IF(OR($B72=0,$B72=""),"",IF(AND($E$3="3rd"),'Class 3rd'!AG71,IF(AND($E$3="4th"),'Class 4th'!AG71,"")))</f>
        <v/>
      </c>
      <c r="BO72" s="99" t="str">
        <f>IF(OR($B72=0,$B72=""),"",IF(AND($E$3="3rd"),'Class 3rd'!AH71,IF(AND($E$3="4th"),'Class 4th'!AH71,"")))</f>
        <v/>
      </c>
      <c r="BP72" s="99" t="str">
        <f>IF(OR($B72=0,$B72=""),"",IF(AND($E$3="3rd"),'Class 3rd'!AI71,IF(AND($E$3="4th"),'Class 4th'!AI71,"")))</f>
        <v/>
      </c>
      <c r="BQ72" s="48" t="str">
        <f t="shared" si="35"/>
        <v/>
      </c>
      <c r="BR72" s="99" t="str">
        <f>IF(OR($B72=0,$B72=""),"",IF(AND($E$3="3rd"),'Class 3rd'!AJ71,IF(AND($E$3="4th"),'Class 4th'!AJ71,"")))</f>
        <v/>
      </c>
      <c r="BS72" s="99" t="str">
        <f>IF(OR($B72=0,$B72=""),"",IF(AND($E$3="3rd"),'Class 3rd'!AK71,IF(AND($E$3="4th"),'Class 4th'!AK71,"")))</f>
        <v/>
      </c>
      <c r="BT72" s="51" t="str">
        <f t="shared" si="36"/>
        <v/>
      </c>
      <c r="BU72" s="48">
        <f t="shared" si="37"/>
        <v>0</v>
      </c>
      <c r="BV72" s="99" t="str">
        <f>IF(OR($B72=0,$B72=""),"",IF(AND($E$3="3rd"),'Class 3rd'!AL71,IF(AND($E$3="4th"),'Class 4th'!AL71,"")))</f>
        <v/>
      </c>
      <c r="BW72" s="99" t="str">
        <f>IF(OR($B72=0,$B72=""),"",IF(AND($E$3="3rd"),'Class 3rd'!AM71,IF(AND($E$3="4th"),'Class 4th'!AM71,"")))</f>
        <v/>
      </c>
      <c r="BX72" s="52" t="str">
        <f t="shared" si="38"/>
        <v/>
      </c>
      <c r="BY72" s="48" t="str">
        <f t="shared" si="39"/>
        <v/>
      </c>
      <c r="BZ72" s="83">
        <f t="shared" si="40"/>
        <v>0</v>
      </c>
      <c r="CA72" s="83" t="str">
        <f t="shared" si="41"/>
        <v/>
      </c>
      <c r="CB72" s="83" t="str">
        <f t="shared" si="42"/>
        <v/>
      </c>
      <c r="CC72" s="83" t="str">
        <f t="shared" si="43"/>
        <v/>
      </c>
      <c r="CD72" s="419" t="str">
        <f t="shared" si="44"/>
        <v/>
      </c>
      <c r="CE72" s="87" t="str">
        <f t="shared" si="45"/>
        <v/>
      </c>
      <c r="CF72" s="99" t="str">
        <f>IF(OR($B72=0,$B72=""),"",IF(AND($E$3="3rd"),'Class 3rd'!AN71,IF(AND($E$3="4th"),'Class 4th'!AN71,"")))</f>
        <v/>
      </c>
      <c r="CG72" s="99" t="str">
        <f>IF(OR($B72=0,$B72=""),"",IF(AND($E$3="3rd"),'Class 3rd'!AO71,IF(AND($E$3="4th"),'Class 4th'!AO71,"")))</f>
        <v/>
      </c>
      <c r="CH72" s="99" t="str">
        <f>IF(OR($B72=0,$B72=""),"",IF(AND($E$3="3rd"),'Class 3rd'!AP71,IF(AND($E$3="4th"),'Class 4th'!AP71,"")))</f>
        <v/>
      </c>
      <c r="CI72" s="48" t="str">
        <f t="shared" si="46"/>
        <v/>
      </c>
      <c r="CJ72" s="99" t="str">
        <f>IF(OR($B72=0,$B72=""),"",IF(AND($E$3="3rd"),'Class 3rd'!AQ71,IF(AND($E$3="4th"),'Class 4th'!AQ71,"")))</f>
        <v/>
      </c>
      <c r="CK72" s="99" t="str">
        <f>IF(OR($B72=0,$B72=""),"",IF(AND($E$3="3rd"),'Class 3rd'!AR71,IF(AND($E$3="4th"),'Class 4th'!AR71,"")))</f>
        <v/>
      </c>
      <c r="CL72" s="51" t="str">
        <f t="shared" si="47"/>
        <v/>
      </c>
      <c r="CM72" s="48">
        <f t="shared" si="48"/>
        <v>0</v>
      </c>
      <c r="CN72" s="99" t="str">
        <f>IF(OR($B72=0,$B72=""),"",IF(AND($E$3="3rd"),'Class 3rd'!AS71,IF(AND($E$3="4th"),'Class 4th'!AS71,"")))</f>
        <v/>
      </c>
      <c r="CO72" s="99" t="str">
        <f>IF(OR($B72=0,$B72=""),"",IF(AND($E$3="3rd"),'Class 3rd'!AT71,IF(AND($E$3="4th"),'Class 4th'!AT71,"")))</f>
        <v/>
      </c>
      <c r="CP72" s="52" t="str">
        <f t="shared" si="49"/>
        <v/>
      </c>
      <c r="CQ72" s="48" t="str">
        <f t="shared" si="50"/>
        <v/>
      </c>
      <c r="CR72" s="83">
        <f t="shared" si="51"/>
        <v>0</v>
      </c>
      <c r="CS72" s="83" t="str">
        <f t="shared" si="52"/>
        <v/>
      </c>
      <c r="CT72" s="392" t="str">
        <f t="shared" si="53"/>
        <v/>
      </c>
      <c r="CU72" s="86" t="str">
        <f t="shared" si="54"/>
        <v/>
      </c>
      <c r="CV72" s="99" t="str">
        <f>IF(OR($B72=0,$B72=""),"",IF(AND($E$3="3rd"),'Class 3rd'!AU71,IF(AND($E$3="4th"),'Class 4th'!AU71,"")))</f>
        <v/>
      </c>
      <c r="CW72" s="99" t="str">
        <f>IF(OR($B72=0,$B72=""),"",IF(AND($E$3="3rd"),'Class 3rd'!AV71,IF(AND($E$3="4th"),'Class 4th'!AV71,"")))</f>
        <v/>
      </c>
      <c r="CX72" s="99" t="str">
        <f>IF(OR($B72=0,$B72=""),"",IF(AND($E$3="3rd"),'Class 3rd'!AW71,IF(AND($E$3="4th"),'Class 4th'!AW71,"")))</f>
        <v/>
      </c>
      <c r="CY72" s="48" t="str">
        <f t="shared" si="55"/>
        <v/>
      </c>
      <c r="CZ72" s="99" t="str">
        <f>IF(OR($B72=0,$B72=""),"",IF(AND($E$3="3rd"),'Class 3rd'!AX71,IF(AND($E$3="4th"),'Class 4th'!AX71,"")))</f>
        <v/>
      </c>
      <c r="DA72" s="99" t="str">
        <f>IF(OR($B72=0,$B72=""),"",IF(AND($E$3="3rd"),'Class 3rd'!AY71,IF(AND($E$3="4th"),'Class 4th'!AY71,"")))</f>
        <v/>
      </c>
      <c r="DB72" s="51" t="str">
        <f t="shared" si="56"/>
        <v/>
      </c>
      <c r="DC72" s="48">
        <f t="shared" si="57"/>
        <v>0</v>
      </c>
      <c r="DD72" s="99" t="str">
        <f>IF(OR($B72=0,$B72=""),"",IF(AND($E$3="3rd"),'Class 3rd'!AZ71,IF(AND($E$3="4th"),'Class 4th'!AZ71,"")))</f>
        <v/>
      </c>
      <c r="DE72" s="99" t="str">
        <f>IF(OR($B72=0,$B72=""),"",IF(AND($E$3="3rd"),'Class 3rd'!BA71,IF(AND($E$3="4th"),'Class 4th'!BA71,"")))</f>
        <v/>
      </c>
      <c r="DF72" s="52" t="str">
        <f t="shared" si="58"/>
        <v/>
      </c>
      <c r="DG72" s="48" t="str">
        <f t="shared" si="59"/>
        <v/>
      </c>
      <c r="DH72" s="83">
        <f t="shared" si="60"/>
        <v>0</v>
      </c>
      <c r="DI72" s="83" t="str">
        <f t="shared" si="61"/>
        <v/>
      </c>
      <c r="DJ72" s="392" t="str">
        <f t="shared" si="62"/>
        <v/>
      </c>
      <c r="DK72" s="86" t="str">
        <f t="shared" si="63"/>
        <v/>
      </c>
      <c r="DL72" s="454" t="str">
        <f>IF(OR($B72=0,$B72=""),"",IF(AND($E$3="3rd"),'Class 3rd'!BB71,IF(AND($E$3="4th"),'Class 4th'!BB71,"")))</f>
        <v/>
      </c>
      <c r="DM72" s="454" t="str">
        <f>IF(OR($B72=0,$B72=""),"",IF(AND($E$3="3rd"),'Class 3rd'!BC71,IF(AND($E$3="4th"),'Class 4th'!BC71,"")))</f>
        <v/>
      </c>
      <c r="DN72" s="454" t="str">
        <f>IF(OR($B72=0,$B72=""),"",IF(AND($E$3="3rd"),'Class 3rd'!BD71,IF(AND($E$3="4th"),'Class 4th'!BD71,"")))</f>
        <v/>
      </c>
      <c r="DO72" s="454" t="str">
        <f>IF(OR($B72=0,$B72=""),"",IF(AND($E$3="3rd"),'Class 3rd'!BE71,IF(AND($E$3="4th"),'Class 4th'!BE71,"")))</f>
        <v/>
      </c>
      <c r="DP72" s="454" t="str">
        <f>IF(OR($B72=0,$B72=""),"",IF(AND($E$3="3rd"),'Class 3rd'!BF71,IF(AND($E$3="4th"),'Class 4th'!BF71,"")))</f>
        <v/>
      </c>
      <c r="DQ72" s="455" t="str">
        <f t="shared" si="64"/>
        <v/>
      </c>
      <c r="DR72" s="100">
        <f t="shared" si="65"/>
        <v>0</v>
      </c>
      <c r="DS72" s="100" t="str">
        <f t="shared" si="66"/>
        <v/>
      </c>
      <c r="DT72" s="100" t="str">
        <f t="shared" si="67"/>
        <v/>
      </c>
      <c r="DU72" s="86" t="str">
        <f t="shared" si="68"/>
        <v/>
      </c>
      <c r="DV72" s="454" t="str">
        <f>IF(OR($B72=0,$B72=""),"",IF(AND($E$3="3rd"),'Class 3rd'!BG71,IF(AND($E$3="4th"),'Class 4th'!BG71,"")))</f>
        <v/>
      </c>
      <c r="DW72" s="454" t="str">
        <f>IF(OR($B72=0,$B72=""),"",IF(AND($E$3="3rd"),'Class 3rd'!BH71,IF(AND($E$3="4th"),'Class 4th'!BH71,"")))</f>
        <v/>
      </c>
      <c r="DX72" s="454" t="str">
        <f>IF(OR($B72=0,$B72=""),"",IF(AND($E$3="3rd"),'Class 3rd'!BI71,IF(AND($E$3="4th"),'Class 4th'!BI71,"")))</f>
        <v/>
      </c>
      <c r="DY72" s="454" t="str">
        <f>IF(OR($B72=0,$B72=""),"",IF(AND($E$3="3rd"),'Class 3rd'!BJ71,IF(AND($E$3="4th"),'Class 4th'!BJ71,"")))</f>
        <v/>
      </c>
      <c r="DZ72" s="454" t="str">
        <f>IF(OR($B72=0,$B72=""),"",IF(AND($E$3="3rd"),'Class 3rd'!BK71,IF(AND($E$3="4th"),'Class 4th'!BK71,"")))</f>
        <v/>
      </c>
      <c r="EA72" s="455" t="str">
        <f t="shared" si="69"/>
        <v/>
      </c>
      <c r="EB72" s="100">
        <f t="shared" si="70"/>
        <v>0</v>
      </c>
      <c r="EC72" s="100" t="str">
        <f t="shared" si="71"/>
        <v/>
      </c>
      <c r="ED72" s="100" t="str">
        <f t="shared" si="72"/>
        <v/>
      </c>
      <c r="EE72" s="86" t="str">
        <f t="shared" si="73"/>
        <v/>
      </c>
      <c r="EF72" s="454" t="str">
        <f>IF(OR($B72=0,$B72=""),"",IF(AND($E$3="3rd"),'Class 3rd'!BL71,IF(AND($E$3="4th"),'Class 4th'!BL71,"")))</f>
        <v/>
      </c>
      <c r="EG72" s="454" t="str">
        <f>IF(OR($B72=0,$B72=""),"",IF(AND($E$3="3rd"),'Class 3rd'!BM71,IF(AND($E$3="4th"),'Class 4th'!BM71,"")))</f>
        <v/>
      </c>
      <c r="EH72" s="454" t="str">
        <f>IF(OR($B72=0,$B72=""),"",IF(AND($E$3="3rd"),'Class 3rd'!BN71,IF(AND($E$3="4th"),'Class 4th'!BN71,"")))</f>
        <v/>
      </c>
      <c r="EI72" s="454" t="str">
        <f>IF(OR($B72=0,$B72=""),"",IF(AND($E$3="3rd"),'Class 3rd'!BO71,IF(AND($E$3="4th"),'Class 4th'!BO71,"")))</f>
        <v/>
      </c>
      <c r="EJ72" s="454" t="str">
        <f>IF(OR($B72=0,$B72=""),"",IF(AND($E$3="3rd"),'Class 3rd'!BP71,IF(AND($E$3="4th"),'Class 4th'!BP71,"")))</f>
        <v/>
      </c>
      <c r="EK72" s="455" t="str">
        <f t="shared" si="74"/>
        <v/>
      </c>
      <c r="EL72" s="100">
        <f t="shared" si="75"/>
        <v>0</v>
      </c>
      <c r="EM72" s="100" t="str">
        <f t="shared" si="76"/>
        <v/>
      </c>
      <c r="EN72" s="100" t="str">
        <f t="shared" si="77"/>
        <v/>
      </c>
      <c r="EO72" s="86" t="str">
        <f t="shared" si="78"/>
        <v/>
      </c>
      <c r="EP72" s="60" t="str">
        <f t="shared" si="79"/>
        <v/>
      </c>
      <c r="EQ72" s="324" t="str">
        <f t="shared" si="80"/>
        <v/>
      </c>
      <c r="ER72" s="63" t="str">
        <f t="shared" si="81"/>
        <v/>
      </c>
      <c r="ES72" s="64" t="str">
        <f t="shared" ref="ES72:ES103" si="85">IFERROR(IF(OR(EQ72="",B72="NSO",EP72=0),"",SUMPRODUCT((EQ72&lt;$EQ$8:$EQ$207)/COUNTIF($EQ$8:$EQ$207,$EQ$8:$EQ$207))),"")</f>
        <v/>
      </c>
      <c r="ET72" s="326" t="str">
        <f>IFERROR(IF(B72="NSO","NSO",IF(OR(D72="",G72="",F72="",B72="",EP72=0),"",IF('Master sheet'!$D$14="Hindi","कक्षोंन्नति","Promoted"))),"")</f>
        <v/>
      </c>
      <c r="EU72" s="39" t="str">
        <f>IF(OR($B72=0,$B72=""),"",IF(AND($E$3="3rd"),'Class 3rd'!BQ71,IF(AND($E$3="4th"),'Class 4th'!BQ71,"")))</f>
        <v/>
      </c>
      <c r="EV72" s="39" t="str">
        <f>IF(OR($B72=0,$B72=""),"",IF(AND($E$3="3rd"),'Class 3rd'!BR71,IF(AND($E$3="4th"),'Class 4th'!BR71,"")))</f>
        <v/>
      </c>
      <c r="EW72" s="203" t="str">
        <f t="shared" ref="EW72:EW103" si="86">IF(OR(B72="",G72="",EP72="",B72="NSO"),"",IF(EP72&gt;85%*(Y72+AQ72+BI72+CA72),"A",IF(EP72&gt;70%*(Y72+AQ72+BI72+CA72),"B",IF(EP72&gt;50%*(Y72+AQ72+BI72+CA72),"C",IF(EP72&gt;30%*(Y72+AQ72+BI72+CA72),"D","E")))))</f>
        <v/>
      </c>
      <c r="EX72" s="40"/>
      <c r="FE72" s="41">
        <f>IF(AND($E$3="3rd"),'Class 3rd'!I71,IF(AND($E$3="4th"),'Class 4th'!I71,""))</f>
        <v>0</v>
      </c>
    </row>
    <row r="73" spans="1:161" ht="18.95" customHeight="1">
      <c r="A73" s="53">
        <v>66</v>
      </c>
      <c r="B73" s="244" t="str">
        <f>IF(OR(FE73=0,FE73=""),"",IF(AND($E$3="3rd"),'Class 3rd'!I72,IF(AND($E$3="4th"),'Class 4th'!I72,"")))</f>
        <v/>
      </c>
      <c r="C73" s="54" t="str">
        <f>IF(OR($B73=0,$B73=""),"",IF(AND($E$3="3rd"),'Class 3rd'!B72,IF(AND($E$3="4th"),'Class 4th'!B72,"")))</f>
        <v/>
      </c>
      <c r="D73" s="54" t="str">
        <f>IF(OR($B73=0,$B73=""),"",IF(AND($E$3="3rd"),'Class 3rd'!C72,IF(AND($E$3="4th"),'Class 4th'!C72,"")))</f>
        <v/>
      </c>
      <c r="E73" s="330" t="str">
        <f>IF(OR($B73=0,$B73=""),"",IF(AND($E$3="3rd"),'Class 3rd'!E72,IF(AND($E$3="4th"),'Class 4th'!E72,"")))</f>
        <v/>
      </c>
      <c r="F73" s="243" t="str">
        <f>IF(OR($B73=0,$B73=""),"",IF(AND($E$3="3rd"),'Class 3rd'!D72,IF(AND($E$3="4th"),'Class 4th'!D72,"")))</f>
        <v/>
      </c>
      <c r="G73" s="335" t="str">
        <f>IF(OR($B73=0,$B73=""),"",IF(AND($E$3="3rd"),'Class 3rd'!F72,IF(AND($E$3="4th"),'Class 4th'!F72,"")))</f>
        <v/>
      </c>
      <c r="H73" s="335" t="str">
        <f>IF(OR($B73=0,$B73=""),"",IF(AND($E$3="3rd"),'Class 3rd'!G72,IF(AND($E$3="4th"),'Class 4th'!G72,"")))</f>
        <v/>
      </c>
      <c r="I73" s="335" t="str">
        <f>IF(OR($B73=0,$B73=""),"",IF(AND($E$3="3rd"),'Class 3rd'!H72,IF(AND($E$3="4th"),'Class 4th'!H72,"")))</f>
        <v/>
      </c>
      <c r="J73" s="217" t="str">
        <f>IF(OR($B73=0,$B73=""),"",IF(AND($E$3="3rd"),'Class 3rd'!J72,IF(AND($E$3="4th"),'Class 4th'!J72,"")))</f>
        <v/>
      </c>
      <c r="K73" s="217" t="str">
        <f>IF(OR($B73=0,$B73=""),"",IF(AND($E$3="3rd"),'Class 3rd'!K72,IF(AND($E$3="4th"),'Class 4th'!K72,"")))</f>
        <v/>
      </c>
      <c r="L73" s="99" t="str">
        <f>IF(OR($B73=0,$B73=""),"",IF(AND($E$3="3rd"),'Class 3rd'!L72,IF(AND($E$3="4th"),'Class 4th'!L72,"")))</f>
        <v/>
      </c>
      <c r="M73" s="99" t="str">
        <f>IF(OR($B73=0,$B73=""),"",IF(AND($E$3="3rd"),'Class 3rd'!M72,IF(AND($E$3="4th"),'Class 4th'!M72,"")))</f>
        <v/>
      </c>
      <c r="N73" s="99" t="str">
        <f>IF(OR($B73=0,$B73=""),"",IF(AND($E$3="3rd"),'Class 3rd'!N72,IF(AND($E$3="4th"),'Class 4th'!N72,"")))</f>
        <v/>
      </c>
      <c r="O73" s="48" t="str">
        <f t="shared" ref="O73:O136" si="87">IF(AND(L73="",M73="",N73=""),"",IF(AND(L73="NA",M73="NA",N73="NA"),"NA",IF(AND(L73="AB",M73="AB",N73="AB"),"AB",SUM(L73:N73))))</f>
        <v/>
      </c>
      <c r="P73" s="99" t="str">
        <f>IF(OR($B73=0,$B73=""),"",IF(AND($E$3="3rd"),'Class 3rd'!O72,IF(AND($E$3="4th"),'Class 4th'!O72,"")))</f>
        <v/>
      </c>
      <c r="Q73" s="99" t="str">
        <f>IF(OR($B73=0,$B73=""),"",IF(AND($E$3="3rd"),'Class 3rd'!P72,IF(AND($E$3="4th"),'Class 4th'!P72,"")))</f>
        <v/>
      </c>
      <c r="R73" s="51" t="str">
        <f t="shared" ref="R73:R136" si="88">IF(AND(P73="",Q73=""),"",IF(AND(P73="NA",Q73="NA"),"NA",IF(AND(P73="AB",Q73="AB"),"AB",SUM(P73:Q73))))</f>
        <v/>
      </c>
      <c r="S73" s="48">
        <f t="shared" ref="S73:S136" si="89">IF(AND(O73="NA",R73="NA"),"NA",IF(AND(O73="AB",R73="AB"),"AB",SUM(O73,R73)))</f>
        <v>0</v>
      </c>
      <c r="T73" s="99" t="str">
        <f>IF(OR($B73=0,$B73=""),"",IF(AND($E$3="3rd"),'Class 3rd'!Q72,IF(AND($E$3="4th"),'Class 4th'!Q72,"")))</f>
        <v/>
      </c>
      <c r="U73" s="99" t="str">
        <f>IF(OR($B73=0,$B73=""),"",IF(AND($E$3="3rd"),'Class 3rd'!R72,IF(AND($E$3="4th"),'Class 4th'!R72,"")))</f>
        <v/>
      </c>
      <c r="V73" s="52" t="str">
        <f t="shared" ref="V73:V136" si="90">IF(AND(T73="",U73=""),"",IF(AND(T73="AB",U73="AB"),"AB",SUM(T73:U73)))</f>
        <v/>
      </c>
      <c r="W73" s="48" t="str">
        <f t="shared" ref="W73:W136" si="91">IF(V73="","",IF(AND(S73="AB",V73="AB"),"AB",SUM(S73,V73)))</f>
        <v/>
      </c>
      <c r="X73" s="83">
        <f t="shared" ref="X73:X136" si="92">COUNTIF(L73:N73,"NA")*10+(COUNTIF(L73:N73,"ML")*10)+(COUNTIF(P73,"ML")*$P$7)+(COUNTIF(Q73,"ML")*$Q$7)+(COUNTIF(T73,"ML")*$T$7)+(COUNTIF(U73,"ML")*$U$7)</f>
        <v>0</v>
      </c>
      <c r="Y73" s="83" t="str">
        <f t="shared" ref="Y73:Y136" si="93">IF(OR($B73="NSO",$B73=0,$B73=""),"",IF(AND(L73="",M73="",N73="",P73="",T73=""),"",IF(AND(M73="",N73="",L73=""),$O$7-X73,IF(AND(P73="",Q73=""),$R$7-X73,IF(AND(T73="",U73=""),$V$7-X73,$W$7-X73)))))</f>
        <v/>
      </c>
      <c r="Z73" s="83" t="str">
        <f t="shared" ref="Z73:Z136" si="94">IF(AND(OR(L73="ab",L73="ml"),OR(M73="ab",M73="ml"),OR(P73="ab",P73="ml")),"AB",IF(AND(OR(L73="ab",L73="ml"),OR(P73="ab",P73="ml"),OR(T73="ab",T73="ml")),"AB",IF(AND(OR(M73="ab",M73="ml"),OR(N73="ab",N73="ml"),OR(P73="ab",P73="ml")),"AB",IF(AND(OR(M73="ab",M73="ml"),OR(N73="ab",N73="ml"),OR(T73="ab",T73="ml")),"AB",""))))</f>
        <v/>
      </c>
      <c r="AA73" s="83" t="str">
        <f t="shared" ref="AA73:AA136" si="95">IF(OR(B73="NSO",B73="",T73=""),"",IF(OR(Z73="AB",T73="ab"),"AB",IF(T73="ML","RE",IF(AND(W73&gt;=36%*Y73,T73&gt;=20%*$T$7),"P",IF(AND(W73&gt;=34%*Y73,T73&gt;=20%*$T$7),"G2",IF(AND(W73&gt;=31%*Y73,T73&gt;=20%*$T$7),"G1",IF(AND(W73&gt;=25%*Y73,T73&gt;=20%*$T$7),"S","F")))))))</f>
        <v/>
      </c>
      <c r="AB73" s="419" t="str">
        <f t="shared" ref="AB73:AB136" si="96">IF(OR(AA73="",AA73=0,AA73="S",AA73="RE",AA73="F",AA73="AB"),"",IF(W73&gt;=60%*Y73,"I",IF(W73&gt;=48%*Y73,"II",IF(W73&gt;=36%*Y73,"III",""))))</f>
        <v/>
      </c>
      <c r="AC73" s="87" t="str">
        <f t="shared" ref="AC73:AC136" si="97">IF(W73="","",IF(OR(AA73="",AA73=0,AA73="RE",AA73="AB"),"",IF(W73&gt;85%*Y73,"A",IF(W73&gt;70%*Y73,"B",IF(W73&gt;50%*Y73,"C",IF(W73&gt;30%*Y73,"D","E"))))))</f>
        <v/>
      </c>
      <c r="AD73" s="99" t="str">
        <f>IF(OR($B73=0,$B73=""),"",IF(AND($E$3="3rd"),'Class 3rd'!S72,IF(AND($E$3="4th"),'Class 4th'!S72,"")))</f>
        <v/>
      </c>
      <c r="AE73" s="99" t="str">
        <f>IF(OR($B73=0,$B73=""),"",IF(AND($E$3="3rd"),'Class 3rd'!T72,IF(AND($E$3="4th"),'Class 4th'!T72,"")))</f>
        <v/>
      </c>
      <c r="AF73" s="99" t="str">
        <f>IF(OR($B73=0,$B73=""),"",IF(AND($E$3="3rd"),'Class 3rd'!U72,IF(AND($E$3="4th"),'Class 4th'!U72,"")))</f>
        <v/>
      </c>
      <c r="AG73" s="48" t="str">
        <f t="shared" ref="AG73:AG136" si="98">IF(AND(AD73="",AE73="",AF73=""),"",IF(AND(AD73="NA",AE73="NA",AF73="NA"),"NA",IF(AND(AD73="AB",AE73="AB",AF73="AB"),"AB",SUM(AD73:AF73))))</f>
        <v/>
      </c>
      <c r="AH73" s="99" t="str">
        <f>IF(OR($B73=0,$B73=""),"",IF(AND($E$3="3rd"),'Class 3rd'!V72,IF(AND($E$3="4th"),'Class 4th'!V72,"")))</f>
        <v/>
      </c>
      <c r="AI73" s="99" t="str">
        <f>IF(OR($B73=0,$B73=""),"",IF(AND($E$3="3rd"),'Class 3rd'!W72,IF(AND($E$3="4th"),'Class 4th'!W72,"")))</f>
        <v/>
      </c>
      <c r="AJ73" s="51" t="str">
        <f t="shared" ref="AJ73:AJ136" si="99">IF(AND(AH73="",AI73=""),"",IF(AND(AH73="NA",AI73="NA"),"NA",IF(AND(AH73="AB",AI73="AB"),"AB",SUM(AH73:AI73))))</f>
        <v/>
      </c>
      <c r="AK73" s="48">
        <f t="shared" ref="AK73:AK136" si="100">IF(AND(AG73="NA",AJ73="NA"),"NA",IF(AND(AG73="AB",AJ73="AB"),"AB",SUM(AG73,AJ73)))</f>
        <v>0</v>
      </c>
      <c r="AL73" s="99" t="str">
        <f>IF(OR($B73=0,$B73=""),"",IF(AND($E$3="3rd"),'Class 3rd'!X72,IF(AND($E$3="4th"),'Class 4th'!X72,"")))</f>
        <v/>
      </c>
      <c r="AM73" s="99" t="str">
        <f>IF(OR($B73=0,$B73=""),"",IF(AND($E$3="3rd"),'Class 3rd'!Y72,IF(AND($E$3="4th"),'Class 4th'!Y72,"")))</f>
        <v/>
      </c>
      <c r="AN73" s="52" t="str">
        <f t="shared" ref="AN73:AN136" si="101">IF(AND(AL73="",AM73=""),"",IF(AND(AL73="AB",AM73="AB"),"AB",SUM(AL73:AM73)))</f>
        <v/>
      </c>
      <c r="AO73" s="48" t="str">
        <f t="shared" ref="AO73:AO136" si="102">IF(AN73="","",IF(AND(AK73="AB",AN73="AB"),"AB",SUM(AK73,AN73)))</f>
        <v/>
      </c>
      <c r="AP73" s="83">
        <f t="shared" ref="AP73:AP136" si="103">COUNTIF(AD73:AF73,"NA")*5+(COUNTIF(AD73:AF73,"ML")*5)+(COUNTIF(AH73,"ML")*$AH$7)+(COUNTIF(AI73,"ML")*$AI$7)+(COUNTIF(AL73,"ML")*$AL$7)+(COUNTIF(AM73,"ML")*$AM$7)</f>
        <v>0</v>
      </c>
      <c r="AQ73" s="83" t="str">
        <f t="shared" ref="AQ73:AQ136" si="104">IF(OR($B73="NSO",$B73=0,$B73=""),"",IF(AND(AD73="",AE73="",AF73="",AH73="",AL73=""),"",IF(AND(AE73="",AF73="",AD73=""),$AG$7-AP73,IF(AND(AH73="",AI73=""),$AJ$7-AP73,IF(AND(AL73="",AM73=""),$AN$7-AP73,$AO$7-AP73)))))</f>
        <v/>
      </c>
      <c r="AR73" s="83" t="str">
        <f t="shared" ref="AR73:AR136" si="105">IF(AND(OR(AD73="ab",AD73="ml"),OR(AE73="ab",AE73="ml"),OR(AH73="ab",AH73="ml")),"AB",IF(AND(OR(AD73="ab",AD73="ml"),OR(AH73="ab",AH73="ml"),OR(AL73="ab",AL73="ml")),"AB",IF(AND(OR(AE73="ab",AE73="ml"),OR(AF73="ab",AF73="ml"),OR(AH73="ab",AH73="ml")),"AB",IF(AND(OR(AE73="ab",AE73="ml"),OR(AF73="ab",AF73="ml"),OR(AL73="ab",AL73="ml")),"AB",""))))</f>
        <v/>
      </c>
      <c r="AS73" s="83" t="str">
        <f t="shared" ref="AS73:AS136" si="106">IF(OR(B73="NSO",B73="",AL73=""),"",IF(OR(AR73="AB",AL73="ab"),"AB",IF(AL73="ML","RE",IF(AND(AO73&gt;=36%*AQ73,AL73&gt;=$AL$7*20%),"P",IF(AND(AO73&gt;=34%*AQ73,AL73&gt;=$AL$7*20%),"G2",IF(AND(AO73&gt;=31%*AQ73,AL73&gt;=$AL$7*20%),"G1",IF(AND(AO73&gt;=25%*AQ73,AL73&gt;=$AL$7*20%),"S","F")))))))</f>
        <v/>
      </c>
      <c r="AT73" s="419" t="str">
        <f t="shared" ref="AT73:AT136" si="107">IF(OR(AS73="",AS73=0,AS73="S",AS73="RE",AS73="F",AS73="AB"),"",IF(AO73&gt;=60%*AQ73,"I",IF(AO73&gt;=48%*AQ73,"II",IF(AO73&gt;=36%*AQ73,"III",""))))</f>
        <v/>
      </c>
      <c r="AU73" s="87" t="str">
        <f t="shared" ref="AU73:AU136" si="108">IF(AO73="","",IF(OR(AS73="",AS73=0,AS73="RE",AS73="AB"),"",IF(AO73&gt;85%*AQ73,"A",IF(AO73&gt;70%*AQ73,"B",IF(AO73&gt;50%*AQ73,"C",IF(AO73&gt;30%*AQ73,"D","E"))))))</f>
        <v/>
      </c>
      <c r="AV73" s="99" t="str">
        <f>IF(OR($B73=0,$B73=""),"",IF(AND($E$3="3rd"),'Class 3rd'!Z72,IF(AND($E$3="4th"),'Class 4th'!Z72,"")))</f>
        <v/>
      </c>
      <c r="AW73" s="99" t="str">
        <f>IF(OR($B73=0,$B73=""),"",IF(AND($E$3="3rd"),'Class 3rd'!AA72,IF(AND($E$3="4th"),'Class 4th'!AA72,"")))</f>
        <v/>
      </c>
      <c r="AX73" s="99" t="str">
        <f>IF(OR($B73=0,$B73=""),"",IF(AND($E$3="3rd"),'Class 3rd'!AB72,IF(AND($E$3="4th"),'Class 4th'!AB72,"")))</f>
        <v/>
      </c>
      <c r="AY73" s="48" t="str">
        <f t="shared" ref="AY73:AY136" si="109">IF(AND(AV73="",AW73="",AX73=""),"",IF(AND(AV73="NA",AW73="NA",AX73="NA"),"NA",IF(AND(AV73="AB",AW73="AB",AX73="AB"),"AB",SUM(AV73:AX73))))</f>
        <v/>
      </c>
      <c r="AZ73" s="99" t="str">
        <f>IF(OR($B73=0,$B73=""),"",IF(AND($E$3="3rd"),'Class 3rd'!AC72,IF(AND($E$3="4th"),'Class 4th'!AC72,"")))</f>
        <v/>
      </c>
      <c r="BA73" s="99" t="str">
        <f>IF(OR($B73=0,$B73=""),"",IF(AND($E$3="3rd"),'Class 3rd'!AD72,IF(AND($E$3="4th"),'Class 4th'!AD72,"")))</f>
        <v/>
      </c>
      <c r="BB73" s="51" t="str">
        <f t="shared" ref="BB73:BB136" si="110">IF(AND(AZ73="",BA73=""),"",IF(AND(AZ73="NA",BA73="NA"),"NA",IF(AND(AZ73="AB",BA73="AB"),"AB",SUM(AZ73:BA73))))</f>
        <v/>
      </c>
      <c r="BC73" s="48">
        <f t="shared" ref="BC73:BC136" si="111">IF(AND(AY73="NA",BB73="NA"),"NA",IF(AND(AY73="AB",BB73="AB"),"AB",SUM(AY73,BB73)))</f>
        <v>0</v>
      </c>
      <c r="BD73" s="99" t="str">
        <f>IF(OR($B73=0,$B73=""),"",IF(AND($E$3="3rd"),'Class 3rd'!AE72,IF(AND($E$3="4th"),'Class 4th'!AE72,"")))</f>
        <v/>
      </c>
      <c r="BE73" s="99" t="str">
        <f>IF(OR($B73=0,$B73=""),"",IF(AND($E$3="3rd"),'Class 3rd'!AF72,IF(AND($E$3="4th"),'Class 4th'!AF72,"")))</f>
        <v/>
      </c>
      <c r="BF73" s="52" t="str">
        <f t="shared" ref="BF73:BF136" si="112">IF(AND(BD73="",BE73=""),"",IF(AND(BD73="AB",BE73="AB"),"AB",SUM(BD73:BE73)))</f>
        <v/>
      </c>
      <c r="BG73" s="48" t="str">
        <f t="shared" ref="BG73:BG136" si="113">IF(BF73="","",IF(AND(BC73="AB",BF73="AB"),"AB",SUM(BC73,BF73)))</f>
        <v/>
      </c>
      <c r="BH73" s="83">
        <f t="shared" ref="BH73:BH136" si="114">COUNTIF(AV73:AX73,"NA")*10+(COUNTIF(AV73:AX73,"ML")*10)+(COUNTIF(AZ73,"ML")*$AZ$7)+(COUNTIF(BA73,"ML")*$BA$7)+(COUNTIF(BD73,"ML")*$BD$7)+(COUNTIF(BE73,"ML")*$BE$7)</f>
        <v>0</v>
      </c>
      <c r="BI73" s="83" t="str">
        <f t="shared" ref="BI73:BI136" si="115">IF(OR($B73="NSO",$B73=0,$B73=""),"",IF(AND(AV73="",AW73="",AX73="",AZ73="",BD73=""),"",IF(AND(AW73="",AX73="",AV73=""),$AY$7-BH73,IF(AND(AZ73="",BA73=""),$BB$7-BH73,IF(AND(BD73="",BE73=""),$BF$7-BH73,$BG$7-BH73)))))</f>
        <v/>
      </c>
      <c r="BJ73" s="83" t="str">
        <f t="shared" ref="BJ73:BJ136" si="116">IF(AND(OR(AV73="ab",AV73="ml"),OR(AW73="ab",AW73="ml"),OR(AZ73="ab",AZ73="ml")),"AB",IF(AND(OR(AV73="ab",AV73="ml"),OR(AZ73="ab",AZ73="ml"),OR(BD73="ab",BD73="ml")),"AB",IF(AND(OR(AW73="ab",AW73="ml"),OR(AX73="ab",AX73="ml"),OR(AZ73="ab",AZ73="ml")),"AB",IF(AND(OR(AW73="ab",AW73="ml"),OR(AX73="ab",AX73="ml"),OR(BD73="ab",BD73="ml")),"AB",""))))</f>
        <v/>
      </c>
      <c r="BK73" s="83" t="str">
        <f t="shared" ref="BK73:BK136" si="117">IF(OR(B73="NSO",B73="",BD73=""),"",IF(OR(BJ73="AB",BD73="ab"),"AB",IF(BD73="ML","RE",IF(AND(BG73&gt;=36%*BI73,BD73&gt;=$BD$7*20%),"P",IF(AND(BG73&gt;=34%*BI73,BD73&gt;=$BD$7*20%),"G2",IF(AND(BG73&gt;=31%*BI73,BD73&gt;=$BD$7*20%),"G1",IF(AND(BG73&gt;=25%*BI73,BD73&gt;=$BD$7*20%),"S","F")))))))</f>
        <v/>
      </c>
      <c r="BL73" s="419" t="str">
        <f t="shared" ref="BL73:BL136" si="118">IF(OR(BK73="",BK73=0,BK73="S",BK73="RE",BK73="F",BK73="AB"),"",IF(BG73&gt;=60%*BI73,"I",IF(BG73&gt;=48%*BI73,"II",IF(BG73&gt;=36%*BI73,"III",""))))</f>
        <v/>
      </c>
      <c r="BM73" s="87" t="str">
        <f t="shared" ref="BM73:BM136" si="119">IF(BG73="","",IF(OR(BK73="",BK73=0,BK73="RE",BK73="AB"),"",IF(BG73&gt;85%*BI73,"A",IF(BG73&gt;70%*BI73,"B",IF(BG73&gt;50%*BI73,"C",IF(BG73&gt;30%*BI73,"D","E"))))))</f>
        <v/>
      </c>
      <c r="BN73" s="99" t="str">
        <f>IF(OR($B73=0,$B73=""),"",IF(AND($E$3="3rd"),'Class 3rd'!AG72,IF(AND($E$3="4th"),'Class 4th'!AG72,"")))</f>
        <v/>
      </c>
      <c r="BO73" s="99" t="str">
        <f>IF(OR($B73=0,$B73=""),"",IF(AND($E$3="3rd"),'Class 3rd'!AH72,IF(AND($E$3="4th"),'Class 4th'!AH72,"")))</f>
        <v/>
      </c>
      <c r="BP73" s="99" t="str">
        <f>IF(OR($B73=0,$B73=""),"",IF(AND($E$3="3rd"),'Class 3rd'!AI72,IF(AND($E$3="4th"),'Class 4th'!AI72,"")))</f>
        <v/>
      </c>
      <c r="BQ73" s="48" t="str">
        <f t="shared" ref="BQ73:BQ136" si="120">IF(AND(BN73="",BO73="",BP73=""),"",IF(AND(BN73="NA",BO73="NA",BP73="NA"),"NA",IF(AND(BN73="AB",BO73="AB",BP73="AB"),"AB",SUM(BN73:BP73))))</f>
        <v/>
      </c>
      <c r="BR73" s="99" t="str">
        <f>IF(OR($B73=0,$B73=""),"",IF(AND($E$3="3rd"),'Class 3rd'!AJ72,IF(AND($E$3="4th"),'Class 4th'!AJ72,"")))</f>
        <v/>
      </c>
      <c r="BS73" s="99" t="str">
        <f>IF(OR($B73=0,$B73=""),"",IF(AND($E$3="3rd"),'Class 3rd'!AK72,IF(AND($E$3="4th"),'Class 4th'!AK72,"")))</f>
        <v/>
      </c>
      <c r="BT73" s="51" t="str">
        <f t="shared" ref="BT73:BT136" si="121">IF(AND(BR73="",BS73=""),"",IF(AND(BR73="NA",BS73="NA"),"NA",IF(AND(BR73="AB",BS73="AB"),"AB",SUM(BR73:BS73))))</f>
        <v/>
      </c>
      <c r="BU73" s="48">
        <f t="shared" ref="BU73:BU136" si="122">IF(AND(BQ73="NA",BT73="NA"),"NA",IF(AND(BQ73="AB",BT73="AB"),"AB",SUM(BQ73,BT73)))</f>
        <v>0</v>
      </c>
      <c r="BV73" s="99" t="str">
        <f>IF(OR($B73=0,$B73=""),"",IF(AND($E$3="3rd"),'Class 3rd'!AL72,IF(AND($E$3="4th"),'Class 4th'!AL72,"")))</f>
        <v/>
      </c>
      <c r="BW73" s="99" t="str">
        <f>IF(OR($B73=0,$B73=""),"",IF(AND($E$3="3rd"),'Class 3rd'!AM72,IF(AND($E$3="4th"),'Class 4th'!AM72,"")))</f>
        <v/>
      </c>
      <c r="BX73" s="52" t="str">
        <f t="shared" ref="BX73:BX136" si="123">IF(AND(BV73="",BW73=""),"",IF(AND(BV73="AB",BW73="AB"),"AB",SUM(BV73:BW73)))</f>
        <v/>
      </c>
      <c r="BY73" s="48" t="str">
        <f t="shared" ref="BY73:BY136" si="124">IF(BX73="","",IF(AND(BU73="AB",BX73="AB"),"AB",SUM(BU73,BX73)))</f>
        <v/>
      </c>
      <c r="BZ73" s="83">
        <f t="shared" ref="BZ73:BZ136" si="125">COUNTIF(BN73:BP73,"NA")*10+(COUNTIF(BN73:BP73,"ML")*10)+(COUNTIF(BR73,"ML")*$BR$7)+(COUNTIF(BS73,"ML")*$BS$7)+(COUNTIF(BV73,"ML")*$BV$7)+(COUNTIF(BW73,"ML")*$BW$7)</f>
        <v>0</v>
      </c>
      <c r="CA73" s="83" t="str">
        <f t="shared" ref="CA73:CA136" si="126">IF(OR($B73="NSO",$B73=0,$B73=""),"",IF(AND(BN73="",BO73="",BP73="",BR73="",BV73=""),"",IF(AND(BO73="",BP73="",BN73=""),$BQ$7-BZ73,IF(AND(BR73="",BS73=""),$BT$7-BZ73,IF(AND(BV73="",BW73=""),$BX$7-BZ73,$BY$7-BZ73)))))</f>
        <v/>
      </c>
      <c r="CB73" s="83" t="str">
        <f t="shared" ref="CB73:CB136" si="127">IF(AND(OR(BN73="ab",BN73="ml"),OR(BO73="ab",BO73="ml"),OR(BR73="ab",BR73="ml")),"AB",IF(AND(OR(BN73="ab",BN73="ml"),OR(BR73="ab",BR73="ml"),OR(BV73="ab",BV73="ml")),"AB",IF(AND(OR(BO73="ab",BO73="ml"),OR(BP73="ab",BP73="ml"),OR(BR73="ab",BR73="ml")),"AB",IF(AND(OR(BO73="ab",BO73="ml"),OR(BP73="ab",BP73="ml"),OR(BV73="ab",BV73="ml")),"AB",""))))</f>
        <v/>
      </c>
      <c r="CC73" s="83" t="str">
        <f t="shared" ref="CC73:CC136" si="128">IF(OR(B73="NSO",B73="",BV73=""),"",IF(OR(CB73="AB",BV73="ab"),"AB",IF(BV73="ML","RE",IF(AND(BY73&gt;=36%*CA73,BV73&gt;=$BV$7*20%),"P",IF(AND(BY73&gt;=34%*CA73,BV73&gt;=$BV$7*20%),"G2",IF(AND(BY73&gt;=31%*CA73,BV73&gt;=$BV$7*20%),"G1",IF(AND(BY73&gt;=25%*CA73,BV73&gt;=$BV$7*20%),"S","F")))))))</f>
        <v/>
      </c>
      <c r="CD73" s="419" t="str">
        <f t="shared" ref="CD73:CD136" si="129">IF(OR(CC73="",CC73=0,CC73="S",CC73="RE",CC73="F",CC73="AB"),"",IF(BY73&gt;=60%*CA73,"I",IF(BY73&gt;=48%*CA73,"II",IF(BY73&gt;=36%*CA73,"III",""))))</f>
        <v/>
      </c>
      <c r="CE73" s="87" t="str">
        <f t="shared" ref="CE73:CE136" si="130">IF(BY73="","",IF(OR(CC73="",CC73=0,CC73="RE",CC73="AB"),"",IF(BY73&gt;85%*CA73,"A",IF(BY73&gt;70%*CA73,"B",IF(BY73&gt;50%*CA73,"C",IF(BY73&gt;30%*CA73,"D","E"))))))</f>
        <v/>
      </c>
      <c r="CF73" s="99" t="str">
        <f>IF(OR($B73=0,$B73=""),"",IF(AND($E$3="3rd"),'Class 3rd'!AN72,IF(AND($E$3="4th"),'Class 4th'!AN72,"")))</f>
        <v/>
      </c>
      <c r="CG73" s="99" t="str">
        <f>IF(OR($B73=0,$B73=""),"",IF(AND($E$3="3rd"),'Class 3rd'!AO72,IF(AND($E$3="4th"),'Class 4th'!AO72,"")))</f>
        <v/>
      </c>
      <c r="CH73" s="99" t="str">
        <f>IF(OR($B73=0,$B73=""),"",IF(AND($E$3="3rd"),'Class 3rd'!AP72,IF(AND($E$3="4th"),'Class 4th'!AP72,"")))</f>
        <v/>
      </c>
      <c r="CI73" s="48" t="str">
        <f t="shared" ref="CI73:CI136" si="131">IF(AND(CF73="",CG73="",CH73=""),"",IF(AND(CF73="NA",CG73="NA",CH73="NA"),"NA",IF(AND(CF73="AB",CG73="AB",CH73="AB"),"AB",SUM(CF73:CH73))))</f>
        <v/>
      </c>
      <c r="CJ73" s="99" t="str">
        <f>IF(OR($B73=0,$B73=""),"",IF(AND($E$3="3rd"),'Class 3rd'!AQ72,IF(AND($E$3="4th"),'Class 4th'!AQ72,"")))</f>
        <v/>
      </c>
      <c r="CK73" s="99" t="str">
        <f>IF(OR($B73=0,$B73=""),"",IF(AND($E$3="3rd"),'Class 3rd'!AR72,IF(AND($E$3="4th"),'Class 4th'!AR72,"")))</f>
        <v/>
      </c>
      <c r="CL73" s="51" t="str">
        <f t="shared" ref="CL73:CL136" si="132">IF(AND(CJ73="",CK73=""),"",IF(AND(CJ73="NA",CK73="NA"),"NA",IF(AND(CJ73="AB",CK73="AB"),"AB",SUM(CJ73:CK73))))</f>
        <v/>
      </c>
      <c r="CM73" s="48">
        <f t="shared" ref="CM73:CM136" si="133">IF(AND(CI73="NA",CL73="NA"),"NA",IF(AND(CI73="AB",CL73="AB"),"AB",SUM(CI73,CL73)))</f>
        <v>0</v>
      </c>
      <c r="CN73" s="99" t="str">
        <f>IF(OR($B73=0,$B73=""),"",IF(AND($E$3="3rd"),'Class 3rd'!AS72,IF(AND($E$3="4th"),'Class 4th'!AS72,"")))</f>
        <v/>
      </c>
      <c r="CO73" s="99" t="str">
        <f>IF(OR($B73=0,$B73=""),"",IF(AND($E$3="3rd"),'Class 3rd'!AT72,IF(AND($E$3="4th"),'Class 4th'!AT72,"")))</f>
        <v/>
      </c>
      <c r="CP73" s="52" t="str">
        <f t="shared" ref="CP73:CP136" si="134">IF(AND(CN73="",CO73=""),"",IF(AND(CN73="AB",CO73="AB"),"AB",SUM(CN73:CO73)))</f>
        <v/>
      </c>
      <c r="CQ73" s="48" t="str">
        <f t="shared" ref="CQ73:CQ136" si="135">IF(CP73="","",IF(AND(CM73="AB",CP73="AB"),"AB",SUM(CM73,CP73)))</f>
        <v/>
      </c>
      <c r="CR73" s="83">
        <f t="shared" ref="CR73:CR136" si="136">COUNTIF(CF73:CH73,"NA")*10+(COUNTIF(CF73:CH73,"ML")*10)+(COUNTIF(CJ73,"ML")*$CJ$7)+(COUNTIF(CK73,"ML")*$CK$7)+(COUNTIF(CN73,"ML")*$CN$7)+(COUNTIF(CO73,"ML")*$CO$7)</f>
        <v>0</v>
      </c>
      <c r="CS73" s="83" t="str">
        <f t="shared" ref="CS73:CS136" si="137">IF(OR($B73="NSO",$B73=0,$B73=""),"",IF(AND(CF73="",CG73="",CH73="",CJ73="",CN73=""),"",IF(AND(CG73="",CH73="",CF73=""),$CI$7-CR73,IF(AND(CJ73="",CK73=""),$CL$7-CR73,IF(AND(CN73="",CO73=""),$CP$7-CR73,$CQ$7-CR73)))))</f>
        <v/>
      </c>
      <c r="CT73" s="392" t="str">
        <f t="shared" ref="CT73:CT136" si="138">IF(OR(B73="NSO",B73="",CN73=""),"",IF(OR(CS73="AB",CN73="ab"),"AB",IF(CN73="ML","RE",IF(AND(CQ73&gt;=36%*CS73,CN73&gt;=$CN$7*20%),"P",IF(AND(CQ73&gt;=34%*CS73,CN73&gt;=$CN$7*20%),"G2",IF(AND(CQ73&gt;=31%*CS73,CN73&gt;=$CN$7*20%),"G1",IF(AND(CQ73&gt;=25%*CS73,CN73&gt;=$CN$7*20%),"S","F")))))))</f>
        <v/>
      </c>
      <c r="CU73" s="86" t="str">
        <f t="shared" ref="CU73:CU136" si="139">IF(CQ73="","",IF(OR(CT73="",CT73=0,CT73="S",CT73="RE",CT73="F",CT73="AB"),"",IF(CQ73&gt;85%*CS73,"A",IF(CQ73&gt;70%*CS73,"B",IF(CQ73&gt;50%*CS73,"C",IF(CQ73&gt;30%*CS73,"D","E"))))))</f>
        <v/>
      </c>
      <c r="CV73" s="99" t="str">
        <f>IF(OR($B73=0,$B73=""),"",IF(AND($E$3="3rd"),'Class 3rd'!AU72,IF(AND($E$3="4th"),'Class 4th'!AU72,"")))</f>
        <v/>
      </c>
      <c r="CW73" s="99" t="str">
        <f>IF(OR($B73=0,$B73=""),"",IF(AND($E$3="3rd"),'Class 3rd'!AV72,IF(AND($E$3="4th"),'Class 4th'!AV72,"")))</f>
        <v/>
      </c>
      <c r="CX73" s="99" t="str">
        <f>IF(OR($B73=0,$B73=""),"",IF(AND($E$3="3rd"),'Class 3rd'!AW72,IF(AND($E$3="4th"),'Class 4th'!AW72,"")))</f>
        <v/>
      </c>
      <c r="CY73" s="48" t="str">
        <f t="shared" ref="CY73:CY136" si="140">IF(AND(CV73="",CW73="",CX73=""),"",IF(AND(CV73="NA",CW73="NA",CX73="NA"),"NA",IF(AND(CV73="AB",CW73="AB",CX73="AB"),"AB",SUM(CV73:CX73))))</f>
        <v/>
      </c>
      <c r="CZ73" s="99" t="str">
        <f>IF(OR($B73=0,$B73=""),"",IF(AND($E$3="3rd"),'Class 3rd'!AX72,IF(AND($E$3="4th"),'Class 4th'!AX72,"")))</f>
        <v/>
      </c>
      <c r="DA73" s="99" t="str">
        <f>IF(OR($B73=0,$B73=""),"",IF(AND($E$3="3rd"),'Class 3rd'!AY72,IF(AND($E$3="4th"),'Class 4th'!AY72,"")))</f>
        <v/>
      </c>
      <c r="DB73" s="51" t="str">
        <f t="shared" ref="DB73:DB136" si="141">IF(AND(CZ73="",DA73=""),"",IF(AND(CZ73="NA",DA73="NA"),"NA",IF(AND(CZ73="AB",DA73="AB"),"AB",SUM(CZ73:DA73))))</f>
        <v/>
      </c>
      <c r="DC73" s="48">
        <f t="shared" ref="DC73:DC136" si="142">IF(AND(CY73="NA",DB73="NA"),"NA",IF(AND(CY73="AB",DB73="AB"),"AB",SUM(CY73,DB73)))</f>
        <v>0</v>
      </c>
      <c r="DD73" s="99" t="str">
        <f>IF(OR($B73=0,$B73=""),"",IF(AND($E$3="3rd"),'Class 3rd'!AZ72,IF(AND($E$3="4th"),'Class 4th'!AZ72,"")))</f>
        <v/>
      </c>
      <c r="DE73" s="99" t="str">
        <f>IF(OR($B73=0,$B73=""),"",IF(AND($E$3="3rd"),'Class 3rd'!BA72,IF(AND($E$3="4th"),'Class 4th'!BA72,"")))</f>
        <v/>
      </c>
      <c r="DF73" s="52" t="str">
        <f t="shared" ref="DF73:DF136" si="143">IF(AND(DD73="",DE73=""),"",IF(AND(DD73="AB",DE73="AB"),"AB",SUM(DD73:DE73)))</f>
        <v/>
      </c>
      <c r="DG73" s="48" t="str">
        <f t="shared" ref="DG73:DG136" si="144">IF(DF73="","",IF(AND(DC73="AB",DF73="AB"),"AB",SUM(DC73,DF73)))</f>
        <v/>
      </c>
      <c r="DH73" s="83">
        <f t="shared" ref="DH73:DH136" si="145">COUNTIF(CV73:CX73,"NA")*10+(COUNTIF(CV73:CX73,"ML")*10)+(COUNTIF(CZ73,"ML")*$CZ$7)+(COUNTIF(DA73,"ML")*$DA$7)+(COUNTIF(DD73,"ML")*$DD$7)+(COUNTIF(DE73,"ML")*$DE$7)</f>
        <v>0</v>
      </c>
      <c r="DI73" s="83" t="str">
        <f t="shared" ref="DI73:DI136" si="146">IF(OR($B73="NSO",$B73=0,$B73=""),"",IF(AND(CV73="",CW73="",CX73="",CZ73="",DD73=""),"",IF(AND(CW73="",CX73="",CV73=""),$CY$7-DH73,IF(AND(CZ73="",DA73=""),$DB$7-DH73,IF(AND(DD73="",DE73=""),$DF$7-DH73,$DG$7-DH73)))))</f>
        <v/>
      </c>
      <c r="DJ73" s="392" t="str">
        <f t="shared" ref="DJ73:DJ136" si="147">IF(OR(B73="NSO",B73="",DD73=""),"",IF(OR(DI73="AB",DD73="ab"),"AB",IF(DD73="ML","RE",IF(AND(DG73&gt;=36%*DI73,DD73&gt;=$DD$7*20%),"P",IF(AND(DG73&gt;=34%*DI73,DD73&gt;=$DD$7*20%),"G2",IF(AND(DG73&gt;=31%*DI73,DD73&gt;=$DD$7*20%),"G1",IF(AND(DG73&gt;=25%*DI73,DD73&gt;=$DD$7*20%),"S","F")))))))</f>
        <v/>
      </c>
      <c r="DK73" s="86" t="str">
        <f t="shared" ref="DK73:DK136" si="148">IF(DG73="","",IF(OR(DJ73="",DJ73=0,DJ73="S",DJ73="RE",DJ73="F",DJ73="AB"),"",IF(DG73&gt;85%*DI73,"A",IF(DG73&gt;70%*DI73,"B",IF(DG73&gt;50%*DI73,"C",IF(DG73&gt;30%*DI73,"D","E"))))))</f>
        <v/>
      </c>
      <c r="DL73" s="454" t="str">
        <f>IF(OR($B73=0,$B73=""),"",IF(AND($E$3="3rd"),'Class 3rd'!BB72,IF(AND($E$3="4th"),'Class 4th'!BB72,"")))</f>
        <v/>
      </c>
      <c r="DM73" s="454" t="str">
        <f>IF(OR($B73=0,$B73=""),"",IF(AND($E$3="3rd"),'Class 3rd'!BC72,IF(AND($E$3="4th"),'Class 4th'!BC72,"")))</f>
        <v/>
      </c>
      <c r="DN73" s="454" t="str">
        <f>IF(OR($B73=0,$B73=""),"",IF(AND($E$3="3rd"),'Class 3rd'!BD72,IF(AND($E$3="4th"),'Class 4th'!BD72,"")))</f>
        <v/>
      </c>
      <c r="DO73" s="454" t="str">
        <f>IF(OR($B73=0,$B73=""),"",IF(AND($E$3="3rd"),'Class 3rd'!BE72,IF(AND($E$3="4th"),'Class 4th'!BE72,"")))</f>
        <v/>
      </c>
      <c r="DP73" s="454" t="str">
        <f>IF(OR($B73=0,$B73=""),"",IF(AND($E$3="3rd"),'Class 3rd'!BF72,IF(AND($E$3="4th"),'Class 4th'!BF72,"")))</f>
        <v/>
      </c>
      <c r="DQ73" s="455" t="str">
        <f t="shared" ref="DQ73:DQ136" si="149">IF(AND(DL73="",DM73="",DN73="",DO73="",DP73=""),"",SUM(DL73:DP73))</f>
        <v/>
      </c>
      <c r="DR73" s="100">
        <f t="shared" ref="DR73:DR136" si="150">COUNTIF(DL73,"ML")*$DL$7+COUNTIF(DM73,"ML")*$DM$7+COUNTIF(DN73,"ML")*$DN$7+COUNTIF(DO73,"ML")*$DO$7</f>
        <v>0</v>
      </c>
      <c r="DS73" s="100" t="str">
        <f t="shared" ref="DS73:DS136" si="151">IF(OR(AH73="NSO",AH73="",DQ73="",DQ73=0),"",IF(AND(DL73="",DM73=""),"",IF(AND(DL73=""),$DL$7-DR73,IF(DM73="",($DL$7+$DM$7)-DR73,$DQ$7-DR73))))</f>
        <v/>
      </c>
      <c r="DT73" s="100" t="str">
        <f t="shared" ref="DT73:DT136" si="152">IF(OR(B73="NSO",B73="",DQ73="",DQ73=0),"",IF(OR(DP73="AB",DO73="AB"),"AB",IF(DQ73&gt;=36%*DS73,"P","S")))</f>
        <v/>
      </c>
      <c r="DU73" s="86" t="str">
        <f t="shared" ref="DU73:DU136" si="153">IF(DQ73="","",IF(OR(DT73="",DT73=0,DT73="S",DT73="RE",DT73="F",DT73="AB"),"",IF(DQ73&gt;90%*DS73,"A+",IF(DQ73&gt;75%*DS73,"A",IF(DQ73&gt;60%*DS73,"B",IF(DQ73&gt;40%*DS73,"C","D"))))))</f>
        <v/>
      </c>
      <c r="DV73" s="454" t="str">
        <f>IF(OR($B73=0,$B73=""),"",IF(AND($E$3="3rd"),'Class 3rd'!BG72,IF(AND($E$3="4th"),'Class 4th'!BG72,"")))</f>
        <v/>
      </c>
      <c r="DW73" s="454" t="str">
        <f>IF(OR($B73=0,$B73=""),"",IF(AND($E$3="3rd"),'Class 3rd'!BH72,IF(AND($E$3="4th"),'Class 4th'!BH72,"")))</f>
        <v/>
      </c>
      <c r="DX73" s="454" t="str">
        <f>IF(OR($B73=0,$B73=""),"",IF(AND($E$3="3rd"),'Class 3rd'!BI72,IF(AND($E$3="4th"),'Class 4th'!BI72,"")))</f>
        <v/>
      </c>
      <c r="DY73" s="454" t="str">
        <f>IF(OR($B73=0,$B73=""),"",IF(AND($E$3="3rd"),'Class 3rd'!BJ72,IF(AND($E$3="4th"),'Class 4th'!BJ72,"")))</f>
        <v/>
      </c>
      <c r="DZ73" s="454" t="str">
        <f>IF(OR($B73=0,$B73=""),"",IF(AND($E$3="3rd"),'Class 3rd'!BK72,IF(AND($E$3="4th"),'Class 4th'!BK72,"")))</f>
        <v/>
      </c>
      <c r="EA73" s="455" t="str">
        <f t="shared" ref="EA73:EA136" si="154">IF(AND(DV73="",DW73="",DX73="",DY73="",DZ73=""),"",SUM(DV73:DZ73))</f>
        <v/>
      </c>
      <c r="EB73" s="100">
        <f t="shared" ref="EB73:EB136" si="155">COUNTIF(DV73,"ML")*$DV$7+COUNTIF(DW73,"ML")*$DW$7+COUNTIF(DX73,"ML")*$DX$7+COUNTIF(DY73,"ML")*$DY$7</f>
        <v>0</v>
      </c>
      <c r="EC73" s="100" t="str">
        <f t="shared" ref="EC73:EC136" si="156">IF(OR(B73="NSO",B73="",EA73="",EA73=0),"",IF(AND(DV73="",DW73=""),"",IF(AND(DV73=""),$DV$7-EB73,IF(DW73="",($DW$7+$DV$7)-EB73,$EA$7-EB73))))</f>
        <v/>
      </c>
      <c r="ED73" s="100" t="str">
        <f t="shared" ref="ED73:ED136" si="157">IF(OR(B73="NSO",B73="",EA73="",EA73=0),"",IF(OR(DY73="AB",DZ73="AB"),"AB",IF(EA73&gt;=36%*EC73,"P","S")))</f>
        <v/>
      </c>
      <c r="EE73" s="86" t="str">
        <f t="shared" ref="EE73:EE136" si="158">IF(EA73="","",IF(OR(ED73="",ED73=0,ED73="S",ED73="RE",ED73="F",ED73="AB"),"",IF(EA73&gt;90%*EC73,"A+",IF(EA73&gt;75%*EC73,"A",IF(EA73&gt;60%*EC73,"B",IF(EA73&gt;40%*EC73,"C","D"))))))</f>
        <v/>
      </c>
      <c r="EF73" s="454" t="str">
        <f>IF(OR($B73=0,$B73=""),"",IF(AND($E$3="3rd"),'Class 3rd'!BL72,IF(AND($E$3="4th"),'Class 4th'!BL72,"")))</f>
        <v/>
      </c>
      <c r="EG73" s="454" t="str">
        <f>IF(OR($B73=0,$B73=""),"",IF(AND($E$3="3rd"),'Class 3rd'!BM72,IF(AND($E$3="4th"),'Class 4th'!BM72,"")))</f>
        <v/>
      </c>
      <c r="EH73" s="454" t="str">
        <f>IF(OR($B73=0,$B73=""),"",IF(AND($E$3="3rd"),'Class 3rd'!BN72,IF(AND($E$3="4th"),'Class 4th'!BN72,"")))</f>
        <v/>
      </c>
      <c r="EI73" s="454" t="str">
        <f>IF(OR($B73=0,$B73=""),"",IF(AND($E$3="3rd"),'Class 3rd'!BO72,IF(AND($E$3="4th"),'Class 4th'!BO72,"")))</f>
        <v/>
      </c>
      <c r="EJ73" s="454" t="str">
        <f>IF(OR($B73=0,$B73=""),"",IF(AND($E$3="3rd"),'Class 3rd'!BP72,IF(AND($E$3="4th"),'Class 4th'!BP72,"")))</f>
        <v/>
      </c>
      <c r="EK73" s="455" t="str">
        <f t="shared" ref="EK73:EK136" si="159">IF(AND(EF73="",EG73="",EH73="",EI73="",EJ73=""),"",SUM(EF73:EJ73))</f>
        <v/>
      </c>
      <c r="EL73" s="100">
        <f t="shared" ref="EL73:EL136" si="160">COUNTIF(EF73,"ML")*$EF$7+COUNTIF(EG73,"ML")*$EG$7+COUNTIF(EH73,"ML")*$EH$7+COUNTIF(EI73,"ML")*$EI$7</f>
        <v>0</v>
      </c>
      <c r="EM73" s="100" t="str">
        <f t="shared" ref="EM73:EM136" si="161">IF(OR(L73="NSO",L73="",EK73="",EK73=0),"",IF(AND(EF73="",EG73=""),"",IF(AND(EF73=""),$EF$7-EL73,IF(EG73="",($EF$7+$EG$7)-EL73,$EK$7-EL73))))</f>
        <v/>
      </c>
      <c r="EN73" s="100" t="str">
        <f t="shared" ref="EN73:EN136" si="162">IF(OR(B73="NSO",B73="",EK73="",EK73=0),"",IF(OR(EI73="AB",EJ73="AB"),"AB",IF(EK73&gt;=36%*EM73,"P","S")))</f>
        <v/>
      </c>
      <c r="EO73" s="86" t="str">
        <f t="shared" ref="EO73:EO136" si="163">IF(EK73="","",IF(OR(EN73="",EN73=0,EN73="S",EN73="RE",EN73="F",EN73="AB"),"",IF(EK73&gt;90%*EM73,"A+",IF(EK73&gt;75%*EM73,"A",IF(EK73&gt;60%*EM73,"B",IF(EK73&gt;40%*EM73,"C","D"))))))</f>
        <v/>
      </c>
      <c r="EP73" s="60" t="str">
        <f t="shared" ref="EP73:EP136" si="164">IF($E$3="","",IF(OR(B73="",G73="",C73=""),"",SUM(W73,AO73,BG73,BY73)))</f>
        <v/>
      </c>
      <c r="EQ73" s="324" t="str">
        <f t="shared" ref="EQ73:EQ136" si="165">IFERROR(IF(OR(EP73="",B73="NSO"),"",IF(OR(EP73="",EP73=0),"",EP73*100/(Y73+AQ73+BI73+CA73))),"")</f>
        <v/>
      </c>
      <c r="ER73" s="63" t="str">
        <f t="shared" ref="ER73:ER136" si="166">IF(OR(EQ73="",B73="NSO"),"",IF(AND(EQ73&gt;=60),"I",IF(AND(EQ73&gt;=48),"II",IF(AND(EQ73&gt;=36),"III",""))))</f>
        <v/>
      </c>
      <c r="ES73" s="64" t="str">
        <f t="shared" si="85"/>
        <v/>
      </c>
      <c r="ET73" s="326" t="str">
        <f>IFERROR(IF(B73="NSO","NSO",IF(OR(D73="",G73="",F73="",B73="",EP73=0),"",IF('Master sheet'!$D$14="Hindi","कक्षोंन्नति","Promoted"))),"")</f>
        <v/>
      </c>
      <c r="EU73" s="39" t="str">
        <f>IF(OR($B73=0,$B73=""),"",IF(AND($E$3="3rd"),'Class 3rd'!BQ72,IF(AND($E$3="4th"),'Class 4th'!BQ72,"")))</f>
        <v/>
      </c>
      <c r="EV73" s="39" t="str">
        <f>IF(OR($B73=0,$B73=""),"",IF(AND($E$3="3rd"),'Class 3rd'!BR72,IF(AND($E$3="4th"),'Class 4th'!BR72,"")))</f>
        <v/>
      </c>
      <c r="EW73" s="203" t="str">
        <f t="shared" si="86"/>
        <v/>
      </c>
      <c r="EX73" s="40"/>
      <c r="FE73" s="41">
        <f>IF(AND($E$3="3rd"),'Class 3rd'!I72,IF(AND($E$3="4th"),'Class 4th'!I72,""))</f>
        <v>0</v>
      </c>
    </row>
    <row r="74" spans="1:161" ht="18.95" customHeight="1">
      <c r="A74" s="53">
        <v>67</v>
      </c>
      <c r="B74" s="244" t="str">
        <f>IF(OR(FE74=0,FE74=""),"",IF(AND($E$3="3rd"),'Class 3rd'!I73,IF(AND($E$3="4th"),'Class 4th'!I73,"")))</f>
        <v/>
      </c>
      <c r="C74" s="54" t="str">
        <f>IF(OR($B74=0,$B74=""),"",IF(AND($E$3="3rd"),'Class 3rd'!B73,IF(AND($E$3="4th"),'Class 4th'!B73,"")))</f>
        <v/>
      </c>
      <c r="D74" s="54" t="str">
        <f>IF(OR($B74=0,$B74=""),"",IF(AND($E$3="3rd"),'Class 3rd'!C73,IF(AND($E$3="4th"),'Class 4th'!C73,"")))</f>
        <v/>
      </c>
      <c r="E74" s="330" t="str">
        <f>IF(OR($B74=0,$B74=""),"",IF(AND($E$3="3rd"),'Class 3rd'!E73,IF(AND($E$3="4th"),'Class 4th'!E73,"")))</f>
        <v/>
      </c>
      <c r="F74" s="243" t="str">
        <f>IF(OR($B74=0,$B74=""),"",IF(AND($E$3="3rd"),'Class 3rd'!D73,IF(AND($E$3="4th"),'Class 4th'!D73,"")))</f>
        <v/>
      </c>
      <c r="G74" s="335" t="str">
        <f>IF(OR($B74=0,$B74=""),"",IF(AND($E$3="3rd"),'Class 3rd'!F73,IF(AND($E$3="4th"),'Class 4th'!F73,"")))</f>
        <v/>
      </c>
      <c r="H74" s="335" t="str">
        <f>IF(OR($B74=0,$B74=""),"",IF(AND($E$3="3rd"),'Class 3rd'!G73,IF(AND($E$3="4th"),'Class 4th'!G73,"")))</f>
        <v/>
      </c>
      <c r="I74" s="335" t="str">
        <f>IF(OR($B74=0,$B74=""),"",IF(AND($E$3="3rd"),'Class 3rd'!H73,IF(AND($E$3="4th"),'Class 4th'!H73,"")))</f>
        <v/>
      </c>
      <c r="J74" s="217" t="str">
        <f>IF(OR($B74=0,$B74=""),"",IF(AND($E$3="3rd"),'Class 3rd'!J73,IF(AND($E$3="4th"),'Class 4th'!J73,"")))</f>
        <v/>
      </c>
      <c r="K74" s="217" t="str">
        <f>IF(OR($B74=0,$B74=""),"",IF(AND($E$3="3rd"),'Class 3rd'!K73,IF(AND($E$3="4th"),'Class 4th'!K73,"")))</f>
        <v/>
      </c>
      <c r="L74" s="99" t="str">
        <f>IF(OR($B74=0,$B74=""),"",IF(AND($E$3="3rd"),'Class 3rd'!L73,IF(AND($E$3="4th"),'Class 4th'!L73,"")))</f>
        <v/>
      </c>
      <c r="M74" s="99" t="str">
        <f>IF(OR($B74=0,$B74=""),"",IF(AND($E$3="3rd"),'Class 3rd'!M73,IF(AND($E$3="4th"),'Class 4th'!M73,"")))</f>
        <v/>
      </c>
      <c r="N74" s="99" t="str">
        <f>IF(OR($B74=0,$B74=""),"",IF(AND($E$3="3rd"),'Class 3rd'!N73,IF(AND($E$3="4th"),'Class 4th'!N73,"")))</f>
        <v/>
      </c>
      <c r="O74" s="48" t="str">
        <f t="shared" si="87"/>
        <v/>
      </c>
      <c r="P74" s="99" t="str">
        <f>IF(OR($B74=0,$B74=""),"",IF(AND($E$3="3rd"),'Class 3rd'!O73,IF(AND($E$3="4th"),'Class 4th'!O73,"")))</f>
        <v/>
      </c>
      <c r="Q74" s="99" t="str">
        <f>IF(OR($B74=0,$B74=""),"",IF(AND($E$3="3rd"),'Class 3rd'!P73,IF(AND($E$3="4th"),'Class 4th'!P73,"")))</f>
        <v/>
      </c>
      <c r="R74" s="51" t="str">
        <f t="shared" si="88"/>
        <v/>
      </c>
      <c r="S74" s="48">
        <f t="shared" si="89"/>
        <v>0</v>
      </c>
      <c r="T74" s="99" t="str">
        <f>IF(OR($B74=0,$B74=""),"",IF(AND($E$3="3rd"),'Class 3rd'!Q73,IF(AND($E$3="4th"),'Class 4th'!Q73,"")))</f>
        <v/>
      </c>
      <c r="U74" s="99" t="str">
        <f>IF(OR($B74=0,$B74=""),"",IF(AND($E$3="3rd"),'Class 3rd'!R73,IF(AND($E$3="4th"),'Class 4th'!R73,"")))</f>
        <v/>
      </c>
      <c r="V74" s="52" t="str">
        <f t="shared" si="90"/>
        <v/>
      </c>
      <c r="W74" s="48" t="str">
        <f t="shared" si="91"/>
        <v/>
      </c>
      <c r="X74" s="83">
        <f t="shared" si="92"/>
        <v>0</v>
      </c>
      <c r="Y74" s="83" t="str">
        <f t="shared" si="93"/>
        <v/>
      </c>
      <c r="Z74" s="83" t="str">
        <f t="shared" si="94"/>
        <v/>
      </c>
      <c r="AA74" s="83" t="str">
        <f t="shared" si="95"/>
        <v/>
      </c>
      <c r="AB74" s="419" t="str">
        <f t="shared" si="96"/>
        <v/>
      </c>
      <c r="AC74" s="87" t="str">
        <f t="shared" si="97"/>
        <v/>
      </c>
      <c r="AD74" s="99" t="str">
        <f>IF(OR($B74=0,$B74=""),"",IF(AND($E$3="3rd"),'Class 3rd'!S73,IF(AND($E$3="4th"),'Class 4th'!S73,"")))</f>
        <v/>
      </c>
      <c r="AE74" s="99" t="str">
        <f>IF(OR($B74=0,$B74=""),"",IF(AND($E$3="3rd"),'Class 3rd'!T73,IF(AND($E$3="4th"),'Class 4th'!T73,"")))</f>
        <v/>
      </c>
      <c r="AF74" s="99" t="str">
        <f>IF(OR($B74=0,$B74=""),"",IF(AND($E$3="3rd"),'Class 3rd'!U73,IF(AND($E$3="4th"),'Class 4th'!U73,"")))</f>
        <v/>
      </c>
      <c r="AG74" s="48" t="str">
        <f t="shared" si="98"/>
        <v/>
      </c>
      <c r="AH74" s="99" t="str">
        <f>IF(OR($B74=0,$B74=""),"",IF(AND($E$3="3rd"),'Class 3rd'!V73,IF(AND($E$3="4th"),'Class 4th'!V73,"")))</f>
        <v/>
      </c>
      <c r="AI74" s="99" t="str">
        <f>IF(OR($B74=0,$B74=""),"",IF(AND($E$3="3rd"),'Class 3rd'!W73,IF(AND($E$3="4th"),'Class 4th'!W73,"")))</f>
        <v/>
      </c>
      <c r="AJ74" s="51" t="str">
        <f t="shared" si="99"/>
        <v/>
      </c>
      <c r="AK74" s="48">
        <f t="shared" si="100"/>
        <v>0</v>
      </c>
      <c r="AL74" s="99" t="str">
        <f>IF(OR($B74=0,$B74=""),"",IF(AND($E$3="3rd"),'Class 3rd'!X73,IF(AND($E$3="4th"),'Class 4th'!X73,"")))</f>
        <v/>
      </c>
      <c r="AM74" s="99" t="str">
        <f>IF(OR($B74=0,$B74=""),"",IF(AND($E$3="3rd"),'Class 3rd'!Y73,IF(AND($E$3="4th"),'Class 4th'!Y73,"")))</f>
        <v/>
      </c>
      <c r="AN74" s="52" t="str">
        <f t="shared" si="101"/>
        <v/>
      </c>
      <c r="AO74" s="48" t="str">
        <f t="shared" si="102"/>
        <v/>
      </c>
      <c r="AP74" s="83">
        <f t="shared" si="103"/>
        <v>0</v>
      </c>
      <c r="AQ74" s="83" t="str">
        <f t="shared" si="104"/>
        <v/>
      </c>
      <c r="AR74" s="83" t="str">
        <f t="shared" si="105"/>
        <v/>
      </c>
      <c r="AS74" s="83" t="str">
        <f t="shared" si="106"/>
        <v/>
      </c>
      <c r="AT74" s="419" t="str">
        <f t="shared" si="107"/>
        <v/>
      </c>
      <c r="AU74" s="87" t="str">
        <f t="shared" si="108"/>
        <v/>
      </c>
      <c r="AV74" s="99" t="str">
        <f>IF(OR($B74=0,$B74=""),"",IF(AND($E$3="3rd"),'Class 3rd'!Z73,IF(AND($E$3="4th"),'Class 4th'!Z73,"")))</f>
        <v/>
      </c>
      <c r="AW74" s="99" t="str">
        <f>IF(OR($B74=0,$B74=""),"",IF(AND($E$3="3rd"),'Class 3rd'!AA73,IF(AND($E$3="4th"),'Class 4th'!AA73,"")))</f>
        <v/>
      </c>
      <c r="AX74" s="99" t="str">
        <f>IF(OR($B74=0,$B74=""),"",IF(AND($E$3="3rd"),'Class 3rd'!AB73,IF(AND($E$3="4th"),'Class 4th'!AB73,"")))</f>
        <v/>
      </c>
      <c r="AY74" s="48" t="str">
        <f t="shared" si="109"/>
        <v/>
      </c>
      <c r="AZ74" s="99" t="str">
        <f>IF(OR($B74=0,$B74=""),"",IF(AND($E$3="3rd"),'Class 3rd'!AC73,IF(AND($E$3="4th"),'Class 4th'!AC73,"")))</f>
        <v/>
      </c>
      <c r="BA74" s="99" t="str">
        <f>IF(OR($B74=0,$B74=""),"",IF(AND($E$3="3rd"),'Class 3rd'!AD73,IF(AND($E$3="4th"),'Class 4th'!AD73,"")))</f>
        <v/>
      </c>
      <c r="BB74" s="51" t="str">
        <f t="shared" si="110"/>
        <v/>
      </c>
      <c r="BC74" s="48">
        <f t="shared" si="111"/>
        <v>0</v>
      </c>
      <c r="BD74" s="99" t="str">
        <f>IF(OR($B74=0,$B74=""),"",IF(AND($E$3="3rd"),'Class 3rd'!AE73,IF(AND($E$3="4th"),'Class 4th'!AE73,"")))</f>
        <v/>
      </c>
      <c r="BE74" s="99" t="str">
        <f>IF(OR($B74=0,$B74=""),"",IF(AND($E$3="3rd"),'Class 3rd'!AF73,IF(AND($E$3="4th"),'Class 4th'!AF73,"")))</f>
        <v/>
      </c>
      <c r="BF74" s="52" t="str">
        <f t="shared" si="112"/>
        <v/>
      </c>
      <c r="BG74" s="48" t="str">
        <f t="shared" si="113"/>
        <v/>
      </c>
      <c r="BH74" s="83">
        <f t="shared" si="114"/>
        <v>0</v>
      </c>
      <c r="BI74" s="83" t="str">
        <f t="shared" si="115"/>
        <v/>
      </c>
      <c r="BJ74" s="83" t="str">
        <f t="shared" si="116"/>
        <v/>
      </c>
      <c r="BK74" s="83" t="str">
        <f t="shared" si="117"/>
        <v/>
      </c>
      <c r="BL74" s="419" t="str">
        <f t="shared" si="118"/>
        <v/>
      </c>
      <c r="BM74" s="87" t="str">
        <f t="shared" si="119"/>
        <v/>
      </c>
      <c r="BN74" s="99" t="str">
        <f>IF(OR($B74=0,$B74=""),"",IF(AND($E$3="3rd"),'Class 3rd'!AG73,IF(AND($E$3="4th"),'Class 4th'!AG73,"")))</f>
        <v/>
      </c>
      <c r="BO74" s="99" t="str">
        <f>IF(OR($B74=0,$B74=""),"",IF(AND($E$3="3rd"),'Class 3rd'!AH73,IF(AND($E$3="4th"),'Class 4th'!AH73,"")))</f>
        <v/>
      </c>
      <c r="BP74" s="99" t="str">
        <f>IF(OR($B74=0,$B74=""),"",IF(AND($E$3="3rd"),'Class 3rd'!AI73,IF(AND($E$3="4th"),'Class 4th'!AI73,"")))</f>
        <v/>
      </c>
      <c r="BQ74" s="48" t="str">
        <f t="shared" si="120"/>
        <v/>
      </c>
      <c r="BR74" s="99" t="str">
        <f>IF(OR($B74=0,$B74=""),"",IF(AND($E$3="3rd"),'Class 3rd'!AJ73,IF(AND($E$3="4th"),'Class 4th'!AJ73,"")))</f>
        <v/>
      </c>
      <c r="BS74" s="99" t="str">
        <f>IF(OR($B74=0,$B74=""),"",IF(AND($E$3="3rd"),'Class 3rd'!AK73,IF(AND($E$3="4th"),'Class 4th'!AK73,"")))</f>
        <v/>
      </c>
      <c r="BT74" s="51" t="str">
        <f t="shared" si="121"/>
        <v/>
      </c>
      <c r="BU74" s="48">
        <f t="shared" si="122"/>
        <v>0</v>
      </c>
      <c r="BV74" s="99" t="str">
        <f>IF(OR($B74=0,$B74=""),"",IF(AND($E$3="3rd"),'Class 3rd'!AL73,IF(AND($E$3="4th"),'Class 4th'!AL73,"")))</f>
        <v/>
      </c>
      <c r="BW74" s="99" t="str">
        <f>IF(OR($B74=0,$B74=""),"",IF(AND($E$3="3rd"),'Class 3rd'!AM73,IF(AND($E$3="4th"),'Class 4th'!AM73,"")))</f>
        <v/>
      </c>
      <c r="BX74" s="52" t="str">
        <f t="shared" si="123"/>
        <v/>
      </c>
      <c r="BY74" s="48" t="str">
        <f t="shared" si="124"/>
        <v/>
      </c>
      <c r="BZ74" s="83">
        <f t="shared" si="125"/>
        <v>0</v>
      </c>
      <c r="CA74" s="83" t="str">
        <f t="shared" si="126"/>
        <v/>
      </c>
      <c r="CB74" s="83" t="str">
        <f t="shared" si="127"/>
        <v/>
      </c>
      <c r="CC74" s="83" t="str">
        <f t="shared" si="128"/>
        <v/>
      </c>
      <c r="CD74" s="419" t="str">
        <f t="shared" si="129"/>
        <v/>
      </c>
      <c r="CE74" s="87" t="str">
        <f t="shared" si="130"/>
        <v/>
      </c>
      <c r="CF74" s="99" t="str">
        <f>IF(OR($B74=0,$B74=""),"",IF(AND($E$3="3rd"),'Class 3rd'!AN73,IF(AND($E$3="4th"),'Class 4th'!AN73,"")))</f>
        <v/>
      </c>
      <c r="CG74" s="99" t="str">
        <f>IF(OR($B74=0,$B74=""),"",IF(AND($E$3="3rd"),'Class 3rd'!AO73,IF(AND($E$3="4th"),'Class 4th'!AO73,"")))</f>
        <v/>
      </c>
      <c r="CH74" s="99" t="str">
        <f>IF(OR($B74=0,$B74=""),"",IF(AND($E$3="3rd"),'Class 3rd'!AP73,IF(AND($E$3="4th"),'Class 4th'!AP73,"")))</f>
        <v/>
      </c>
      <c r="CI74" s="48" t="str">
        <f t="shared" si="131"/>
        <v/>
      </c>
      <c r="CJ74" s="99" t="str">
        <f>IF(OR($B74=0,$B74=""),"",IF(AND($E$3="3rd"),'Class 3rd'!AQ73,IF(AND($E$3="4th"),'Class 4th'!AQ73,"")))</f>
        <v/>
      </c>
      <c r="CK74" s="99" t="str">
        <f>IF(OR($B74=0,$B74=""),"",IF(AND($E$3="3rd"),'Class 3rd'!AR73,IF(AND($E$3="4th"),'Class 4th'!AR73,"")))</f>
        <v/>
      </c>
      <c r="CL74" s="51" t="str">
        <f t="shared" si="132"/>
        <v/>
      </c>
      <c r="CM74" s="48">
        <f t="shared" si="133"/>
        <v>0</v>
      </c>
      <c r="CN74" s="99" t="str">
        <f>IF(OR($B74=0,$B74=""),"",IF(AND($E$3="3rd"),'Class 3rd'!AS73,IF(AND($E$3="4th"),'Class 4th'!AS73,"")))</f>
        <v/>
      </c>
      <c r="CO74" s="99" t="str">
        <f>IF(OR($B74=0,$B74=""),"",IF(AND($E$3="3rd"),'Class 3rd'!AT73,IF(AND($E$3="4th"),'Class 4th'!AT73,"")))</f>
        <v/>
      </c>
      <c r="CP74" s="52" t="str">
        <f t="shared" si="134"/>
        <v/>
      </c>
      <c r="CQ74" s="48" t="str">
        <f t="shared" si="135"/>
        <v/>
      </c>
      <c r="CR74" s="83">
        <f t="shared" si="136"/>
        <v>0</v>
      </c>
      <c r="CS74" s="83" t="str">
        <f t="shared" si="137"/>
        <v/>
      </c>
      <c r="CT74" s="392" t="str">
        <f t="shared" si="138"/>
        <v/>
      </c>
      <c r="CU74" s="86" t="str">
        <f t="shared" si="139"/>
        <v/>
      </c>
      <c r="CV74" s="99" t="str">
        <f>IF(OR($B74=0,$B74=""),"",IF(AND($E$3="3rd"),'Class 3rd'!AU73,IF(AND($E$3="4th"),'Class 4th'!AU73,"")))</f>
        <v/>
      </c>
      <c r="CW74" s="99" t="str">
        <f>IF(OR($B74=0,$B74=""),"",IF(AND($E$3="3rd"),'Class 3rd'!AV73,IF(AND($E$3="4th"),'Class 4th'!AV73,"")))</f>
        <v/>
      </c>
      <c r="CX74" s="99" t="str">
        <f>IF(OR($B74=0,$B74=""),"",IF(AND($E$3="3rd"),'Class 3rd'!AW73,IF(AND($E$3="4th"),'Class 4th'!AW73,"")))</f>
        <v/>
      </c>
      <c r="CY74" s="48" t="str">
        <f t="shared" si="140"/>
        <v/>
      </c>
      <c r="CZ74" s="99" t="str">
        <f>IF(OR($B74=0,$B74=""),"",IF(AND($E$3="3rd"),'Class 3rd'!AX73,IF(AND($E$3="4th"),'Class 4th'!AX73,"")))</f>
        <v/>
      </c>
      <c r="DA74" s="99" t="str">
        <f>IF(OR($B74=0,$B74=""),"",IF(AND($E$3="3rd"),'Class 3rd'!AY73,IF(AND($E$3="4th"),'Class 4th'!AY73,"")))</f>
        <v/>
      </c>
      <c r="DB74" s="51" t="str">
        <f t="shared" si="141"/>
        <v/>
      </c>
      <c r="DC74" s="48">
        <f t="shared" si="142"/>
        <v>0</v>
      </c>
      <c r="DD74" s="99" t="str">
        <f>IF(OR($B74=0,$B74=""),"",IF(AND($E$3="3rd"),'Class 3rd'!AZ73,IF(AND($E$3="4th"),'Class 4th'!AZ73,"")))</f>
        <v/>
      </c>
      <c r="DE74" s="99" t="str">
        <f>IF(OR($B74=0,$B74=""),"",IF(AND($E$3="3rd"),'Class 3rd'!BA73,IF(AND($E$3="4th"),'Class 4th'!BA73,"")))</f>
        <v/>
      </c>
      <c r="DF74" s="52" t="str">
        <f t="shared" si="143"/>
        <v/>
      </c>
      <c r="DG74" s="48" t="str">
        <f t="shared" si="144"/>
        <v/>
      </c>
      <c r="DH74" s="83">
        <f t="shared" si="145"/>
        <v>0</v>
      </c>
      <c r="DI74" s="83" t="str">
        <f t="shared" si="146"/>
        <v/>
      </c>
      <c r="DJ74" s="392" t="str">
        <f t="shared" si="147"/>
        <v/>
      </c>
      <c r="DK74" s="86" t="str">
        <f t="shared" si="148"/>
        <v/>
      </c>
      <c r="DL74" s="454" t="str">
        <f>IF(OR($B74=0,$B74=""),"",IF(AND($E$3="3rd"),'Class 3rd'!BB73,IF(AND($E$3="4th"),'Class 4th'!BB73,"")))</f>
        <v/>
      </c>
      <c r="DM74" s="454" t="str">
        <f>IF(OR($B74=0,$B74=""),"",IF(AND($E$3="3rd"),'Class 3rd'!BC73,IF(AND($E$3="4th"),'Class 4th'!BC73,"")))</f>
        <v/>
      </c>
      <c r="DN74" s="454" t="str">
        <f>IF(OR($B74=0,$B74=""),"",IF(AND($E$3="3rd"),'Class 3rd'!BD73,IF(AND($E$3="4th"),'Class 4th'!BD73,"")))</f>
        <v/>
      </c>
      <c r="DO74" s="454" t="str">
        <f>IF(OR($B74=0,$B74=""),"",IF(AND($E$3="3rd"),'Class 3rd'!BE73,IF(AND($E$3="4th"),'Class 4th'!BE73,"")))</f>
        <v/>
      </c>
      <c r="DP74" s="454" t="str">
        <f>IF(OR($B74=0,$B74=""),"",IF(AND($E$3="3rd"),'Class 3rd'!BF73,IF(AND($E$3="4th"),'Class 4th'!BF73,"")))</f>
        <v/>
      </c>
      <c r="DQ74" s="455" t="str">
        <f t="shared" si="149"/>
        <v/>
      </c>
      <c r="DR74" s="100">
        <f t="shared" si="150"/>
        <v>0</v>
      </c>
      <c r="DS74" s="100" t="str">
        <f t="shared" si="151"/>
        <v/>
      </c>
      <c r="DT74" s="100" t="str">
        <f t="shared" si="152"/>
        <v/>
      </c>
      <c r="DU74" s="86" t="str">
        <f t="shared" si="153"/>
        <v/>
      </c>
      <c r="DV74" s="454" t="str">
        <f>IF(OR($B74=0,$B74=""),"",IF(AND($E$3="3rd"),'Class 3rd'!BG73,IF(AND($E$3="4th"),'Class 4th'!BG73,"")))</f>
        <v/>
      </c>
      <c r="DW74" s="454" t="str">
        <f>IF(OR($B74=0,$B74=""),"",IF(AND($E$3="3rd"),'Class 3rd'!BH73,IF(AND($E$3="4th"),'Class 4th'!BH73,"")))</f>
        <v/>
      </c>
      <c r="DX74" s="454" t="str">
        <f>IF(OR($B74=0,$B74=""),"",IF(AND($E$3="3rd"),'Class 3rd'!BI73,IF(AND($E$3="4th"),'Class 4th'!BI73,"")))</f>
        <v/>
      </c>
      <c r="DY74" s="454" t="str">
        <f>IF(OR($B74=0,$B74=""),"",IF(AND($E$3="3rd"),'Class 3rd'!BJ73,IF(AND($E$3="4th"),'Class 4th'!BJ73,"")))</f>
        <v/>
      </c>
      <c r="DZ74" s="454" t="str">
        <f>IF(OR($B74=0,$B74=""),"",IF(AND($E$3="3rd"),'Class 3rd'!BK73,IF(AND($E$3="4th"),'Class 4th'!BK73,"")))</f>
        <v/>
      </c>
      <c r="EA74" s="455" t="str">
        <f t="shared" si="154"/>
        <v/>
      </c>
      <c r="EB74" s="100">
        <f t="shared" si="155"/>
        <v>0</v>
      </c>
      <c r="EC74" s="100" t="str">
        <f t="shared" si="156"/>
        <v/>
      </c>
      <c r="ED74" s="100" t="str">
        <f t="shared" si="157"/>
        <v/>
      </c>
      <c r="EE74" s="86" t="str">
        <f t="shared" si="158"/>
        <v/>
      </c>
      <c r="EF74" s="454" t="str">
        <f>IF(OR($B74=0,$B74=""),"",IF(AND($E$3="3rd"),'Class 3rd'!BL73,IF(AND($E$3="4th"),'Class 4th'!BL73,"")))</f>
        <v/>
      </c>
      <c r="EG74" s="454" t="str">
        <f>IF(OR($B74=0,$B74=""),"",IF(AND($E$3="3rd"),'Class 3rd'!BM73,IF(AND($E$3="4th"),'Class 4th'!BM73,"")))</f>
        <v/>
      </c>
      <c r="EH74" s="454" t="str">
        <f>IF(OR($B74=0,$B74=""),"",IF(AND($E$3="3rd"),'Class 3rd'!BN73,IF(AND($E$3="4th"),'Class 4th'!BN73,"")))</f>
        <v/>
      </c>
      <c r="EI74" s="454" t="str">
        <f>IF(OR($B74=0,$B74=""),"",IF(AND($E$3="3rd"),'Class 3rd'!BO73,IF(AND($E$3="4th"),'Class 4th'!BO73,"")))</f>
        <v/>
      </c>
      <c r="EJ74" s="454" t="str">
        <f>IF(OR($B74=0,$B74=""),"",IF(AND($E$3="3rd"),'Class 3rd'!BP73,IF(AND($E$3="4th"),'Class 4th'!BP73,"")))</f>
        <v/>
      </c>
      <c r="EK74" s="455" t="str">
        <f t="shared" si="159"/>
        <v/>
      </c>
      <c r="EL74" s="100">
        <f t="shared" si="160"/>
        <v>0</v>
      </c>
      <c r="EM74" s="100" t="str">
        <f t="shared" si="161"/>
        <v/>
      </c>
      <c r="EN74" s="100" t="str">
        <f t="shared" si="162"/>
        <v/>
      </c>
      <c r="EO74" s="86" t="str">
        <f t="shared" si="163"/>
        <v/>
      </c>
      <c r="EP74" s="60" t="str">
        <f t="shared" si="164"/>
        <v/>
      </c>
      <c r="EQ74" s="324" t="str">
        <f t="shared" si="165"/>
        <v/>
      </c>
      <c r="ER74" s="63" t="str">
        <f t="shared" si="166"/>
        <v/>
      </c>
      <c r="ES74" s="64" t="str">
        <f t="shared" si="85"/>
        <v/>
      </c>
      <c r="ET74" s="326" t="str">
        <f>IFERROR(IF(B74="NSO","NSO",IF(OR(D74="",G74="",F74="",B74="",EP74=0),"",IF('Master sheet'!$D$14="Hindi","कक्षोंन्नति","Promoted"))),"")</f>
        <v/>
      </c>
      <c r="EU74" s="39" t="str">
        <f>IF(OR($B74=0,$B74=""),"",IF(AND($E$3="3rd"),'Class 3rd'!BQ73,IF(AND($E$3="4th"),'Class 4th'!BQ73,"")))</f>
        <v/>
      </c>
      <c r="EV74" s="39" t="str">
        <f>IF(OR($B74=0,$B74=""),"",IF(AND($E$3="3rd"),'Class 3rd'!BR73,IF(AND($E$3="4th"),'Class 4th'!BR73,"")))</f>
        <v/>
      </c>
      <c r="EW74" s="203" t="str">
        <f t="shared" si="86"/>
        <v/>
      </c>
      <c r="EX74" s="40"/>
      <c r="FE74" s="41">
        <f>IF(AND($E$3="3rd"),'Class 3rd'!I73,IF(AND($E$3="4th"),'Class 4th'!I73,""))</f>
        <v>0</v>
      </c>
    </row>
    <row r="75" spans="1:161" ht="18.95" customHeight="1">
      <c r="A75" s="53">
        <v>68</v>
      </c>
      <c r="B75" s="244" t="str">
        <f>IF(OR(FE75=0,FE75=""),"",IF(AND($E$3="3rd"),'Class 3rd'!I74,IF(AND($E$3="4th"),'Class 4th'!I74,"")))</f>
        <v/>
      </c>
      <c r="C75" s="54" t="str">
        <f>IF(OR($B75=0,$B75=""),"",IF(AND($E$3="3rd"),'Class 3rd'!B74,IF(AND($E$3="4th"),'Class 4th'!B74,"")))</f>
        <v/>
      </c>
      <c r="D75" s="54" t="str">
        <f>IF(OR($B75=0,$B75=""),"",IF(AND($E$3="3rd"),'Class 3rd'!C74,IF(AND($E$3="4th"),'Class 4th'!C74,"")))</f>
        <v/>
      </c>
      <c r="E75" s="330" t="str">
        <f>IF(OR($B75=0,$B75=""),"",IF(AND($E$3="3rd"),'Class 3rd'!E74,IF(AND($E$3="4th"),'Class 4th'!E74,"")))</f>
        <v/>
      </c>
      <c r="F75" s="243" t="str">
        <f>IF(OR($B75=0,$B75=""),"",IF(AND($E$3="3rd"),'Class 3rd'!D74,IF(AND($E$3="4th"),'Class 4th'!D74,"")))</f>
        <v/>
      </c>
      <c r="G75" s="335" t="str">
        <f>IF(OR($B75=0,$B75=""),"",IF(AND($E$3="3rd"),'Class 3rd'!F74,IF(AND($E$3="4th"),'Class 4th'!F74,"")))</f>
        <v/>
      </c>
      <c r="H75" s="335" t="str">
        <f>IF(OR($B75=0,$B75=""),"",IF(AND($E$3="3rd"),'Class 3rd'!G74,IF(AND($E$3="4th"),'Class 4th'!G74,"")))</f>
        <v/>
      </c>
      <c r="I75" s="335" t="str">
        <f>IF(OR($B75=0,$B75=""),"",IF(AND($E$3="3rd"),'Class 3rd'!H74,IF(AND($E$3="4th"),'Class 4th'!H74,"")))</f>
        <v/>
      </c>
      <c r="J75" s="217" t="str">
        <f>IF(OR($B75=0,$B75=""),"",IF(AND($E$3="3rd"),'Class 3rd'!J74,IF(AND($E$3="4th"),'Class 4th'!J74,"")))</f>
        <v/>
      </c>
      <c r="K75" s="217" t="str">
        <f>IF(OR($B75=0,$B75=""),"",IF(AND($E$3="3rd"),'Class 3rd'!K74,IF(AND($E$3="4th"),'Class 4th'!K74,"")))</f>
        <v/>
      </c>
      <c r="L75" s="99" t="str">
        <f>IF(OR($B75=0,$B75=""),"",IF(AND($E$3="3rd"),'Class 3rd'!L74,IF(AND($E$3="4th"),'Class 4th'!L74,"")))</f>
        <v/>
      </c>
      <c r="M75" s="99" t="str">
        <f>IF(OR($B75=0,$B75=""),"",IF(AND($E$3="3rd"),'Class 3rd'!M74,IF(AND($E$3="4th"),'Class 4th'!M74,"")))</f>
        <v/>
      </c>
      <c r="N75" s="99" t="str">
        <f>IF(OR($B75=0,$B75=""),"",IF(AND($E$3="3rd"),'Class 3rd'!N74,IF(AND($E$3="4th"),'Class 4th'!N74,"")))</f>
        <v/>
      </c>
      <c r="O75" s="48" t="str">
        <f t="shared" si="87"/>
        <v/>
      </c>
      <c r="P75" s="99" t="str">
        <f>IF(OR($B75=0,$B75=""),"",IF(AND($E$3="3rd"),'Class 3rd'!O74,IF(AND($E$3="4th"),'Class 4th'!O74,"")))</f>
        <v/>
      </c>
      <c r="Q75" s="99" t="str">
        <f>IF(OR($B75=0,$B75=""),"",IF(AND($E$3="3rd"),'Class 3rd'!P74,IF(AND($E$3="4th"),'Class 4th'!P74,"")))</f>
        <v/>
      </c>
      <c r="R75" s="51" t="str">
        <f t="shared" si="88"/>
        <v/>
      </c>
      <c r="S75" s="48">
        <f t="shared" si="89"/>
        <v>0</v>
      </c>
      <c r="T75" s="99" t="str">
        <f>IF(OR($B75=0,$B75=""),"",IF(AND($E$3="3rd"),'Class 3rd'!Q74,IF(AND($E$3="4th"),'Class 4th'!Q74,"")))</f>
        <v/>
      </c>
      <c r="U75" s="99" t="str">
        <f>IF(OR($B75=0,$B75=""),"",IF(AND($E$3="3rd"),'Class 3rd'!R74,IF(AND($E$3="4th"),'Class 4th'!R74,"")))</f>
        <v/>
      </c>
      <c r="V75" s="52" t="str">
        <f t="shared" si="90"/>
        <v/>
      </c>
      <c r="W75" s="48" t="str">
        <f t="shared" si="91"/>
        <v/>
      </c>
      <c r="X75" s="83">
        <f t="shared" si="92"/>
        <v>0</v>
      </c>
      <c r="Y75" s="83" t="str">
        <f t="shared" si="93"/>
        <v/>
      </c>
      <c r="Z75" s="83" t="str">
        <f t="shared" si="94"/>
        <v/>
      </c>
      <c r="AA75" s="83" t="str">
        <f t="shared" si="95"/>
        <v/>
      </c>
      <c r="AB75" s="419" t="str">
        <f t="shared" si="96"/>
        <v/>
      </c>
      <c r="AC75" s="87" t="str">
        <f t="shared" si="97"/>
        <v/>
      </c>
      <c r="AD75" s="99" t="str">
        <f>IF(OR($B75=0,$B75=""),"",IF(AND($E$3="3rd"),'Class 3rd'!S74,IF(AND($E$3="4th"),'Class 4th'!S74,"")))</f>
        <v/>
      </c>
      <c r="AE75" s="99" t="str">
        <f>IF(OR($B75=0,$B75=""),"",IF(AND($E$3="3rd"),'Class 3rd'!T74,IF(AND($E$3="4th"),'Class 4th'!T74,"")))</f>
        <v/>
      </c>
      <c r="AF75" s="99" t="str">
        <f>IF(OR($B75=0,$B75=""),"",IF(AND($E$3="3rd"),'Class 3rd'!U74,IF(AND($E$3="4th"),'Class 4th'!U74,"")))</f>
        <v/>
      </c>
      <c r="AG75" s="48" t="str">
        <f t="shared" si="98"/>
        <v/>
      </c>
      <c r="AH75" s="99" t="str">
        <f>IF(OR($B75=0,$B75=""),"",IF(AND($E$3="3rd"),'Class 3rd'!V74,IF(AND($E$3="4th"),'Class 4th'!V74,"")))</f>
        <v/>
      </c>
      <c r="AI75" s="99" t="str">
        <f>IF(OR($B75=0,$B75=""),"",IF(AND($E$3="3rd"),'Class 3rd'!W74,IF(AND($E$3="4th"),'Class 4th'!W74,"")))</f>
        <v/>
      </c>
      <c r="AJ75" s="51" t="str">
        <f t="shared" si="99"/>
        <v/>
      </c>
      <c r="AK75" s="48">
        <f t="shared" si="100"/>
        <v>0</v>
      </c>
      <c r="AL75" s="99" t="str">
        <f>IF(OR($B75=0,$B75=""),"",IF(AND($E$3="3rd"),'Class 3rd'!X74,IF(AND($E$3="4th"),'Class 4th'!X74,"")))</f>
        <v/>
      </c>
      <c r="AM75" s="99" t="str">
        <f>IF(OR($B75=0,$B75=""),"",IF(AND($E$3="3rd"),'Class 3rd'!Y74,IF(AND($E$3="4th"),'Class 4th'!Y74,"")))</f>
        <v/>
      </c>
      <c r="AN75" s="52" t="str">
        <f t="shared" si="101"/>
        <v/>
      </c>
      <c r="AO75" s="48" t="str">
        <f t="shared" si="102"/>
        <v/>
      </c>
      <c r="AP75" s="83">
        <f t="shared" si="103"/>
        <v>0</v>
      </c>
      <c r="AQ75" s="83" t="str">
        <f t="shared" si="104"/>
        <v/>
      </c>
      <c r="AR75" s="83" t="str">
        <f t="shared" si="105"/>
        <v/>
      </c>
      <c r="AS75" s="83" t="str">
        <f t="shared" si="106"/>
        <v/>
      </c>
      <c r="AT75" s="419" t="str">
        <f t="shared" si="107"/>
        <v/>
      </c>
      <c r="AU75" s="87" t="str">
        <f t="shared" si="108"/>
        <v/>
      </c>
      <c r="AV75" s="99" t="str">
        <f>IF(OR($B75=0,$B75=""),"",IF(AND($E$3="3rd"),'Class 3rd'!Z74,IF(AND($E$3="4th"),'Class 4th'!Z74,"")))</f>
        <v/>
      </c>
      <c r="AW75" s="99" t="str">
        <f>IF(OR($B75=0,$B75=""),"",IF(AND($E$3="3rd"),'Class 3rd'!AA74,IF(AND($E$3="4th"),'Class 4th'!AA74,"")))</f>
        <v/>
      </c>
      <c r="AX75" s="99" t="str">
        <f>IF(OR($B75=0,$B75=""),"",IF(AND($E$3="3rd"),'Class 3rd'!AB74,IF(AND($E$3="4th"),'Class 4th'!AB74,"")))</f>
        <v/>
      </c>
      <c r="AY75" s="48" t="str">
        <f t="shared" si="109"/>
        <v/>
      </c>
      <c r="AZ75" s="99" t="str">
        <f>IF(OR($B75=0,$B75=""),"",IF(AND($E$3="3rd"),'Class 3rd'!AC74,IF(AND($E$3="4th"),'Class 4th'!AC74,"")))</f>
        <v/>
      </c>
      <c r="BA75" s="99" t="str">
        <f>IF(OR($B75=0,$B75=""),"",IF(AND($E$3="3rd"),'Class 3rd'!AD74,IF(AND($E$3="4th"),'Class 4th'!AD74,"")))</f>
        <v/>
      </c>
      <c r="BB75" s="51" t="str">
        <f t="shared" si="110"/>
        <v/>
      </c>
      <c r="BC75" s="48">
        <f t="shared" si="111"/>
        <v>0</v>
      </c>
      <c r="BD75" s="99" t="str">
        <f>IF(OR($B75=0,$B75=""),"",IF(AND($E$3="3rd"),'Class 3rd'!AE74,IF(AND($E$3="4th"),'Class 4th'!AE74,"")))</f>
        <v/>
      </c>
      <c r="BE75" s="99" t="str">
        <f>IF(OR($B75=0,$B75=""),"",IF(AND($E$3="3rd"),'Class 3rd'!AF74,IF(AND($E$3="4th"),'Class 4th'!AF74,"")))</f>
        <v/>
      </c>
      <c r="BF75" s="52" t="str">
        <f t="shared" si="112"/>
        <v/>
      </c>
      <c r="BG75" s="48" t="str">
        <f t="shared" si="113"/>
        <v/>
      </c>
      <c r="BH75" s="83">
        <f t="shared" si="114"/>
        <v>0</v>
      </c>
      <c r="BI75" s="83" t="str">
        <f t="shared" si="115"/>
        <v/>
      </c>
      <c r="BJ75" s="83" t="str">
        <f t="shared" si="116"/>
        <v/>
      </c>
      <c r="BK75" s="83" t="str">
        <f t="shared" si="117"/>
        <v/>
      </c>
      <c r="BL75" s="419" t="str">
        <f t="shared" si="118"/>
        <v/>
      </c>
      <c r="BM75" s="87" t="str">
        <f t="shared" si="119"/>
        <v/>
      </c>
      <c r="BN75" s="99" t="str">
        <f>IF(OR($B75=0,$B75=""),"",IF(AND($E$3="3rd"),'Class 3rd'!AG74,IF(AND($E$3="4th"),'Class 4th'!AG74,"")))</f>
        <v/>
      </c>
      <c r="BO75" s="99" t="str">
        <f>IF(OR($B75=0,$B75=""),"",IF(AND($E$3="3rd"),'Class 3rd'!AH74,IF(AND($E$3="4th"),'Class 4th'!AH74,"")))</f>
        <v/>
      </c>
      <c r="BP75" s="99" t="str">
        <f>IF(OR($B75=0,$B75=""),"",IF(AND($E$3="3rd"),'Class 3rd'!AI74,IF(AND($E$3="4th"),'Class 4th'!AI74,"")))</f>
        <v/>
      </c>
      <c r="BQ75" s="48" t="str">
        <f t="shared" si="120"/>
        <v/>
      </c>
      <c r="BR75" s="99" t="str">
        <f>IF(OR($B75=0,$B75=""),"",IF(AND($E$3="3rd"),'Class 3rd'!AJ74,IF(AND($E$3="4th"),'Class 4th'!AJ74,"")))</f>
        <v/>
      </c>
      <c r="BS75" s="99" t="str">
        <f>IF(OR($B75=0,$B75=""),"",IF(AND($E$3="3rd"),'Class 3rd'!AK74,IF(AND($E$3="4th"),'Class 4th'!AK74,"")))</f>
        <v/>
      </c>
      <c r="BT75" s="51" t="str">
        <f t="shared" si="121"/>
        <v/>
      </c>
      <c r="BU75" s="48">
        <f t="shared" si="122"/>
        <v>0</v>
      </c>
      <c r="BV75" s="99" t="str">
        <f>IF(OR($B75=0,$B75=""),"",IF(AND($E$3="3rd"),'Class 3rd'!AL74,IF(AND($E$3="4th"),'Class 4th'!AL74,"")))</f>
        <v/>
      </c>
      <c r="BW75" s="99" t="str">
        <f>IF(OR($B75=0,$B75=""),"",IF(AND($E$3="3rd"),'Class 3rd'!AM74,IF(AND($E$3="4th"),'Class 4th'!AM74,"")))</f>
        <v/>
      </c>
      <c r="BX75" s="52" t="str">
        <f t="shared" si="123"/>
        <v/>
      </c>
      <c r="BY75" s="48" t="str">
        <f t="shared" si="124"/>
        <v/>
      </c>
      <c r="BZ75" s="83">
        <f t="shared" si="125"/>
        <v>0</v>
      </c>
      <c r="CA75" s="83" t="str">
        <f t="shared" si="126"/>
        <v/>
      </c>
      <c r="CB75" s="83" t="str">
        <f t="shared" si="127"/>
        <v/>
      </c>
      <c r="CC75" s="83" t="str">
        <f t="shared" si="128"/>
        <v/>
      </c>
      <c r="CD75" s="419" t="str">
        <f t="shared" si="129"/>
        <v/>
      </c>
      <c r="CE75" s="87" t="str">
        <f t="shared" si="130"/>
        <v/>
      </c>
      <c r="CF75" s="99" t="str">
        <f>IF(OR($B75=0,$B75=""),"",IF(AND($E$3="3rd"),'Class 3rd'!AN74,IF(AND($E$3="4th"),'Class 4th'!AN74,"")))</f>
        <v/>
      </c>
      <c r="CG75" s="99" t="str">
        <f>IF(OR($B75=0,$B75=""),"",IF(AND($E$3="3rd"),'Class 3rd'!AO74,IF(AND($E$3="4th"),'Class 4th'!AO74,"")))</f>
        <v/>
      </c>
      <c r="CH75" s="99" t="str">
        <f>IF(OR($B75=0,$B75=""),"",IF(AND($E$3="3rd"),'Class 3rd'!AP74,IF(AND($E$3="4th"),'Class 4th'!AP74,"")))</f>
        <v/>
      </c>
      <c r="CI75" s="48" t="str">
        <f t="shared" si="131"/>
        <v/>
      </c>
      <c r="CJ75" s="99" t="str">
        <f>IF(OR($B75=0,$B75=""),"",IF(AND($E$3="3rd"),'Class 3rd'!AQ74,IF(AND($E$3="4th"),'Class 4th'!AQ74,"")))</f>
        <v/>
      </c>
      <c r="CK75" s="99" t="str">
        <f>IF(OR($B75=0,$B75=""),"",IF(AND($E$3="3rd"),'Class 3rd'!AR74,IF(AND($E$3="4th"),'Class 4th'!AR74,"")))</f>
        <v/>
      </c>
      <c r="CL75" s="51" t="str">
        <f t="shared" si="132"/>
        <v/>
      </c>
      <c r="CM75" s="48">
        <f t="shared" si="133"/>
        <v>0</v>
      </c>
      <c r="CN75" s="99" t="str">
        <f>IF(OR($B75=0,$B75=""),"",IF(AND($E$3="3rd"),'Class 3rd'!AS74,IF(AND($E$3="4th"),'Class 4th'!AS74,"")))</f>
        <v/>
      </c>
      <c r="CO75" s="99" t="str">
        <f>IF(OR($B75=0,$B75=""),"",IF(AND($E$3="3rd"),'Class 3rd'!AT74,IF(AND($E$3="4th"),'Class 4th'!AT74,"")))</f>
        <v/>
      </c>
      <c r="CP75" s="52" t="str">
        <f t="shared" si="134"/>
        <v/>
      </c>
      <c r="CQ75" s="48" t="str">
        <f t="shared" si="135"/>
        <v/>
      </c>
      <c r="CR75" s="83">
        <f t="shared" si="136"/>
        <v>0</v>
      </c>
      <c r="CS75" s="83" t="str">
        <f t="shared" si="137"/>
        <v/>
      </c>
      <c r="CT75" s="392" t="str">
        <f t="shared" si="138"/>
        <v/>
      </c>
      <c r="CU75" s="86" t="str">
        <f t="shared" si="139"/>
        <v/>
      </c>
      <c r="CV75" s="99" t="str">
        <f>IF(OR($B75=0,$B75=""),"",IF(AND($E$3="3rd"),'Class 3rd'!AU74,IF(AND($E$3="4th"),'Class 4th'!AU74,"")))</f>
        <v/>
      </c>
      <c r="CW75" s="99" t="str">
        <f>IF(OR($B75=0,$B75=""),"",IF(AND($E$3="3rd"),'Class 3rd'!AV74,IF(AND($E$3="4th"),'Class 4th'!AV74,"")))</f>
        <v/>
      </c>
      <c r="CX75" s="99" t="str">
        <f>IF(OR($B75=0,$B75=""),"",IF(AND($E$3="3rd"),'Class 3rd'!AW74,IF(AND($E$3="4th"),'Class 4th'!AW74,"")))</f>
        <v/>
      </c>
      <c r="CY75" s="48" t="str">
        <f t="shared" si="140"/>
        <v/>
      </c>
      <c r="CZ75" s="99" t="str">
        <f>IF(OR($B75=0,$B75=""),"",IF(AND($E$3="3rd"),'Class 3rd'!AX74,IF(AND($E$3="4th"),'Class 4th'!AX74,"")))</f>
        <v/>
      </c>
      <c r="DA75" s="99" t="str">
        <f>IF(OR($B75=0,$B75=""),"",IF(AND($E$3="3rd"),'Class 3rd'!AY74,IF(AND($E$3="4th"),'Class 4th'!AY74,"")))</f>
        <v/>
      </c>
      <c r="DB75" s="51" t="str">
        <f t="shared" si="141"/>
        <v/>
      </c>
      <c r="DC75" s="48">
        <f t="shared" si="142"/>
        <v>0</v>
      </c>
      <c r="DD75" s="99" t="str">
        <f>IF(OR($B75=0,$B75=""),"",IF(AND($E$3="3rd"),'Class 3rd'!AZ74,IF(AND($E$3="4th"),'Class 4th'!AZ74,"")))</f>
        <v/>
      </c>
      <c r="DE75" s="99" t="str">
        <f>IF(OR($B75=0,$B75=""),"",IF(AND($E$3="3rd"),'Class 3rd'!BA74,IF(AND($E$3="4th"),'Class 4th'!BA74,"")))</f>
        <v/>
      </c>
      <c r="DF75" s="52" t="str">
        <f t="shared" si="143"/>
        <v/>
      </c>
      <c r="DG75" s="48" t="str">
        <f t="shared" si="144"/>
        <v/>
      </c>
      <c r="DH75" s="83">
        <f t="shared" si="145"/>
        <v>0</v>
      </c>
      <c r="DI75" s="83" t="str">
        <f t="shared" si="146"/>
        <v/>
      </c>
      <c r="DJ75" s="392" t="str">
        <f t="shared" si="147"/>
        <v/>
      </c>
      <c r="DK75" s="86" t="str">
        <f t="shared" si="148"/>
        <v/>
      </c>
      <c r="DL75" s="454" t="str">
        <f>IF(OR($B75=0,$B75=""),"",IF(AND($E$3="3rd"),'Class 3rd'!BB74,IF(AND($E$3="4th"),'Class 4th'!BB74,"")))</f>
        <v/>
      </c>
      <c r="DM75" s="454" t="str">
        <f>IF(OR($B75=0,$B75=""),"",IF(AND($E$3="3rd"),'Class 3rd'!BC74,IF(AND($E$3="4th"),'Class 4th'!BC74,"")))</f>
        <v/>
      </c>
      <c r="DN75" s="454" t="str">
        <f>IF(OR($B75=0,$B75=""),"",IF(AND($E$3="3rd"),'Class 3rd'!BD74,IF(AND($E$3="4th"),'Class 4th'!BD74,"")))</f>
        <v/>
      </c>
      <c r="DO75" s="454" t="str">
        <f>IF(OR($B75=0,$B75=""),"",IF(AND($E$3="3rd"),'Class 3rd'!BE74,IF(AND($E$3="4th"),'Class 4th'!BE74,"")))</f>
        <v/>
      </c>
      <c r="DP75" s="454" t="str">
        <f>IF(OR($B75=0,$B75=""),"",IF(AND($E$3="3rd"),'Class 3rd'!BF74,IF(AND($E$3="4th"),'Class 4th'!BF74,"")))</f>
        <v/>
      </c>
      <c r="DQ75" s="455" t="str">
        <f t="shared" si="149"/>
        <v/>
      </c>
      <c r="DR75" s="100">
        <f t="shared" si="150"/>
        <v>0</v>
      </c>
      <c r="DS75" s="100" t="str">
        <f t="shared" si="151"/>
        <v/>
      </c>
      <c r="DT75" s="100" t="str">
        <f t="shared" si="152"/>
        <v/>
      </c>
      <c r="DU75" s="86" t="str">
        <f t="shared" si="153"/>
        <v/>
      </c>
      <c r="DV75" s="454" t="str">
        <f>IF(OR($B75=0,$B75=""),"",IF(AND($E$3="3rd"),'Class 3rd'!BG74,IF(AND($E$3="4th"),'Class 4th'!BG74,"")))</f>
        <v/>
      </c>
      <c r="DW75" s="454" t="str">
        <f>IF(OR($B75=0,$B75=""),"",IF(AND($E$3="3rd"),'Class 3rd'!BH74,IF(AND($E$3="4th"),'Class 4th'!BH74,"")))</f>
        <v/>
      </c>
      <c r="DX75" s="454" t="str">
        <f>IF(OR($B75=0,$B75=""),"",IF(AND($E$3="3rd"),'Class 3rd'!BI74,IF(AND($E$3="4th"),'Class 4th'!BI74,"")))</f>
        <v/>
      </c>
      <c r="DY75" s="454" t="str">
        <f>IF(OR($B75=0,$B75=""),"",IF(AND($E$3="3rd"),'Class 3rd'!BJ74,IF(AND($E$3="4th"),'Class 4th'!BJ74,"")))</f>
        <v/>
      </c>
      <c r="DZ75" s="454" t="str">
        <f>IF(OR($B75=0,$B75=""),"",IF(AND($E$3="3rd"),'Class 3rd'!BK74,IF(AND($E$3="4th"),'Class 4th'!BK74,"")))</f>
        <v/>
      </c>
      <c r="EA75" s="455" t="str">
        <f t="shared" si="154"/>
        <v/>
      </c>
      <c r="EB75" s="100">
        <f t="shared" si="155"/>
        <v>0</v>
      </c>
      <c r="EC75" s="100" t="str">
        <f t="shared" si="156"/>
        <v/>
      </c>
      <c r="ED75" s="100" t="str">
        <f t="shared" si="157"/>
        <v/>
      </c>
      <c r="EE75" s="86" t="str">
        <f t="shared" si="158"/>
        <v/>
      </c>
      <c r="EF75" s="454" t="str">
        <f>IF(OR($B75=0,$B75=""),"",IF(AND($E$3="3rd"),'Class 3rd'!BL74,IF(AND($E$3="4th"),'Class 4th'!BL74,"")))</f>
        <v/>
      </c>
      <c r="EG75" s="454" t="str">
        <f>IF(OR($B75=0,$B75=""),"",IF(AND($E$3="3rd"),'Class 3rd'!BM74,IF(AND($E$3="4th"),'Class 4th'!BM74,"")))</f>
        <v/>
      </c>
      <c r="EH75" s="454" t="str">
        <f>IF(OR($B75=0,$B75=""),"",IF(AND($E$3="3rd"),'Class 3rd'!BN74,IF(AND($E$3="4th"),'Class 4th'!BN74,"")))</f>
        <v/>
      </c>
      <c r="EI75" s="454" t="str">
        <f>IF(OR($B75=0,$B75=""),"",IF(AND($E$3="3rd"),'Class 3rd'!BO74,IF(AND($E$3="4th"),'Class 4th'!BO74,"")))</f>
        <v/>
      </c>
      <c r="EJ75" s="454" t="str">
        <f>IF(OR($B75=0,$B75=""),"",IF(AND($E$3="3rd"),'Class 3rd'!BP74,IF(AND($E$3="4th"),'Class 4th'!BP74,"")))</f>
        <v/>
      </c>
      <c r="EK75" s="455" t="str">
        <f t="shared" si="159"/>
        <v/>
      </c>
      <c r="EL75" s="100">
        <f t="shared" si="160"/>
        <v>0</v>
      </c>
      <c r="EM75" s="100" t="str">
        <f t="shared" si="161"/>
        <v/>
      </c>
      <c r="EN75" s="100" t="str">
        <f t="shared" si="162"/>
        <v/>
      </c>
      <c r="EO75" s="86" t="str">
        <f t="shared" si="163"/>
        <v/>
      </c>
      <c r="EP75" s="60" t="str">
        <f t="shared" si="164"/>
        <v/>
      </c>
      <c r="EQ75" s="324" t="str">
        <f t="shared" si="165"/>
        <v/>
      </c>
      <c r="ER75" s="63" t="str">
        <f t="shared" si="166"/>
        <v/>
      </c>
      <c r="ES75" s="64" t="str">
        <f t="shared" si="85"/>
        <v/>
      </c>
      <c r="ET75" s="326" t="str">
        <f>IFERROR(IF(B75="NSO","NSO",IF(OR(D75="",G75="",F75="",B75="",EP75=0),"",IF('Master sheet'!$D$14="Hindi","कक्षोंन्नति","Promoted"))),"")</f>
        <v/>
      </c>
      <c r="EU75" s="39" t="str">
        <f>IF(OR($B75=0,$B75=""),"",IF(AND($E$3="3rd"),'Class 3rd'!BQ74,IF(AND($E$3="4th"),'Class 4th'!BQ74,"")))</f>
        <v/>
      </c>
      <c r="EV75" s="39" t="str">
        <f>IF(OR($B75=0,$B75=""),"",IF(AND($E$3="3rd"),'Class 3rd'!BR74,IF(AND($E$3="4th"),'Class 4th'!BR74,"")))</f>
        <v/>
      </c>
      <c r="EW75" s="203" t="str">
        <f t="shared" si="86"/>
        <v/>
      </c>
      <c r="EX75" s="40"/>
      <c r="FE75" s="41">
        <f>IF(AND($E$3="3rd"),'Class 3rd'!I74,IF(AND($E$3="4th"),'Class 4th'!I74,""))</f>
        <v>0</v>
      </c>
    </row>
    <row r="76" spans="1:161" ht="18.95" customHeight="1">
      <c r="A76" s="53">
        <v>69</v>
      </c>
      <c r="B76" s="244" t="str">
        <f>IF(OR(FE76=0,FE76=""),"",IF(AND($E$3="3rd"),'Class 3rd'!I75,IF(AND($E$3="4th"),'Class 4th'!I75,"")))</f>
        <v/>
      </c>
      <c r="C76" s="54" t="str">
        <f>IF(OR($B76=0,$B76=""),"",IF(AND($E$3="3rd"),'Class 3rd'!B75,IF(AND($E$3="4th"),'Class 4th'!B75,"")))</f>
        <v/>
      </c>
      <c r="D76" s="54" t="str">
        <f>IF(OR($B76=0,$B76=""),"",IF(AND($E$3="3rd"),'Class 3rd'!C75,IF(AND($E$3="4th"),'Class 4th'!C75,"")))</f>
        <v/>
      </c>
      <c r="E76" s="330" t="str">
        <f>IF(OR($B76=0,$B76=""),"",IF(AND($E$3="3rd"),'Class 3rd'!E75,IF(AND($E$3="4th"),'Class 4th'!E75,"")))</f>
        <v/>
      </c>
      <c r="F76" s="243" t="str">
        <f>IF(OR($B76=0,$B76=""),"",IF(AND($E$3="3rd"),'Class 3rd'!D75,IF(AND($E$3="4th"),'Class 4th'!D75,"")))</f>
        <v/>
      </c>
      <c r="G76" s="335" t="str">
        <f>IF(OR($B76=0,$B76=""),"",IF(AND($E$3="3rd"),'Class 3rd'!F75,IF(AND($E$3="4th"),'Class 4th'!F75,"")))</f>
        <v/>
      </c>
      <c r="H76" s="335" t="str">
        <f>IF(OR($B76=0,$B76=""),"",IF(AND($E$3="3rd"),'Class 3rd'!G75,IF(AND($E$3="4th"),'Class 4th'!G75,"")))</f>
        <v/>
      </c>
      <c r="I76" s="335" t="str">
        <f>IF(OR($B76=0,$B76=""),"",IF(AND($E$3="3rd"),'Class 3rd'!H75,IF(AND($E$3="4th"),'Class 4th'!H75,"")))</f>
        <v/>
      </c>
      <c r="J76" s="217" t="str">
        <f>IF(OR($B76=0,$B76=""),"",IF(AND($E$3="3rd"),'Class 3rd'!J75,IF(AND($E$3="4th"),'Class 4th'!J75,"")))</f>
        <v/>
      </c>
      <c r="K76" s="217" t="str">
        <f>IF(OR($B76=0,$B76=""),"",IF(AND($E$3="3rd"),'Class 3rd'!K75,IF(AND($E$3="4th"),'Class 4th'!K75,"")))</f>
        <v/>
      </c>
      <c r="L76" s="99" t="str">
        <f>IF(OR($B76=0,$B76=""),"",IF(AND($E$3="3rd"),'Class 3rd'!L75,IF(AND($E$3="4th"),'Class 4th'!L75,"")))</f>
        <v/>
      </c>
      <c r="M76" s="99" t="str">
        <f>IF(OR($B76=0,$B76=""),"",IF(AND($E$3="3rd"),'Class 3rd'!M75,IF(AND($E$3="4th"),'Class 4th'!M75,"")))</f>
        <v/>
      </c>
      <c r="N76" s="99" t="str">
        <f>IF(OR($B76=0,$B76=""),"",IF(AND($E$3="3rd"),'Class 3rd'!N75,IF(AND($E$3="4th"),'Class 4th'!N75,"")))</f>
        <v/>
      </c>
      <c r="O76" s="48" t="str">
        <f t="shared" si="87"/>
        <v/>
      </c>
      <c r="P76" s="99" t="str">
        <f>IF(OR($B76=0,$B76=""),"",IF(AND($E$3="3rd"),'Class 3rd'!O75,IF(AND($E$3="4th"),'Class 4th'!O75,"")))</f>
        <v/>
      </c>
      <c r="Q76" s="99" t="str">
        <f>IF(OR($B76=0,$B76=""),"",IF(AND($E$3="3rd"),'Class 3rd'!P75,IF(AND($E$3="4th"),'Class 4th'!P75,"")))</f>
        <v/>
      </c>
      <c r="R76" s="51" t="str">
        <f t="shared" si="88"/>
        <v/>
      </c>
      <c r="S76" s="48">
        <f t="shared" si="89"/>
        <v>0</v>
      </c>
      <c r="T76" s="99" t="str">
        <f>IF(OR($B76=0,$B76=""),"",IF(AND($E$3="3rd"),'Class 3rd'!Q75,IF(AND($E$3="4th"),'Class 4th'!Q75,"")))</f>
        <v/>
      </c>
      <c r="U76" s="99" t="str">
        <f>IF(OR($B76=0,$B76=""),"",IF(AND($E$3="3rd"),'Class 3rd'!R75,IF(AND($E$3="4th"),'Class 4th'!R75,"")))</f>
        <v/>
      </c>
      <c r="V76" s="52" t="str">
        <f t="shared" si="90"/>
        <v/>
      </c>
      <c r="W76" s="48" t="str">
        <f t="shared" si="91"/>
        <v/>
      </c>
      <c r="X76" s="83">
        <f t="shared" si="92"/>
        <v>0</v>
      </c>
      <c r="Y76" s="83" t="str">
        <f t="shared" si="93"/>
        <v/>
      </c>
      <c r="Z76" s="83" t="str">
        <f t="shared" si="94"/>
        <v/>
      </c>
      <c r="AA76" s="83" t="str">
        <f t="shared" si="95"/>
        <v/>
      </c>
      <c r="AB76" s="419" t="str">
        <f t="shared" si="96"/>
        <v/>
      </c>
      <c r="AC76" s="87" t="str">
        <f t="shared" si="97"/>
        <v/>
      </c>
      <c r="AD76" s="99" t="str">
        <f>IF(OR($B76=0,$B76=""),"",IF(AND($E$3="3rd"),'Class 3rd'!S75,IF(AND($E$3="4th"),'Class 4th'!S75,"")))</f>
        <v/>
      </c>
      <c r="AE76" s="99" t="str">
        <f>IF(OR($B76=0,$B76=""),"",IF(AND($E$3="3rd"),'Class 3rd'!T75,IF(AND($E$3="4th"),'Class 4th'!T75,"")))</f>
        <v/>
      </c>
      <c r="AF76" s="99" t="str">
        <f>IF(OR($B76=0,$B76=""),"",IF(AND($E$3="3rd"),'Class 3rd'!U75,IF(AND($E$3="4th"),'Class 4th'!U75,"")))</f>
        <v/>
      </c>
      <c r="AG76" s="48" t="str">
        <f t="shared" si="98"/>
        <v/>
      </c>
      <c r="AH76" s="99" t="str">
        <f>IF(OR($B76=0,$B76=""),"",IF(AND($E$3="3rd"),'Class 3rd'!V75,IF(AND($E$3="4th"),'Class 4th'!V75,"")))</f>
        <v/>
      </c>
      <c r="AI76" s="99" t="str">
        <f>IF(OR($B76=0,$B76=""),"",IF(AND($E$3="3rd"),'Class 3rd'!W75,IF(AND($E$3="4th"),'Class 4th'!W75,"")))</f>
        <v/>
      </c>
      <c r="AJ76" s="51" t="str">
        <f t="shared" si="99"/>
        <v/>
      </c>
      <c r="AK76" s="48">
        <f t="shared" si="100"/>
        <v>0</v>
      </c>
      <c r="AL76" s="99" t="str">
        <f>IF(OR($B76=0,$B76=""),"",IF(AND($E$3="3rd"),'Class 3rd'!X75,IF(AND($E$3="4th"),'Class 4th'!X75,"")))</f>
        <v/>
      </c>
      <c r="AM76" s="99" t="str">
        <f>IF(OR($B76=0,$B76=""),"",IF(AND($E$3="3rd"),'Class 3rd'!Y75,IF(AND($E$3="4th"),'Class 4th'!Y75,"")))</f>
        <v/>
      </c>
      <c r="AN76" s="52" t="str">
        <f t="shared" si="101"/>
        <v/>
      </c>
      <c r="AO76" s="48" t="str">
        <f t="shared" si="102"/>
        <v/>
      </c>
      <c r="AP76" s="83">
        <f t="shared" si="103"/>
        <v>0</v>
      </c>
      <c r="AQ76" s="83" t="str">
        <f t="shared" si="104"/>
        <v/>
      </c>
      <c r="AR76" s="83" t="str">
        <f t="shared" si="105"/>
        <v/>
      </c>
      <c r="AS76" s="83" t="str">
        <f t="shared" si="106"/>
        <v/>
      </c>
      <c r="AT76" s="419" t="str">
        <f t="shared" si="107"/>
        <v/>
      </c>
      <c r="AU76" s="87" t="str">
        <f t="shared" si="108"/>
        <v/>
      </c>
      <c r="AV76" s="99" t="str">
        <f>IF(OR($B76=0,$B76=""),"",IF(AND($E$3="3rd"),'Class 3rd'!Z75,IF(AND($E$3="4th"),'Class 4th'!Z75,"")))</f>
        <v/>
      </c>
      <c r="AW76" s="99" t="str">
        <f>IF(OR($B76=0,$B76=""),"",IF(AND($E$3="3rd"),'Class 3rd'!AA75,IF(AND($E$3="4th"),'Class 4th'!AA75,"")))</f>
        <v/>
      </c>
      <c r="AX76" s="99" t="str">
        <f>IF(OR($B76=0,$B76=""),"",IF(AND($E$3="3rd"),'Class 3rd'!AB75,IF(AND($E$3="4th"),'Class 4th'!AB75,"")))</f>
        <v/>
      </c>
      <c r="AY76" s="48" t="str">
        <f t="shared" si="109"/>
        <v/>
      </c>
      <c r="AZ76" s="99" t="str">
        <f>IF(OR($B76=0,$B76=""),"",IF(AND($E$3="3rd"),'Class 3rd'!AC75,IF(AND($E$3="4th"),'Class 4th'!AC75,"")))</f>
        <v/>
      </c>
      <c r="BA76" s="99" t="str">
        <f>IF(OR($B76=0,$B76=""),"",IF(AND($E$3="3rd"),'Class 3rd'!AD75,IF(AND($E$3="4th"),'Class 4th'!AD75,"")))</f>
        <v/>
      </c>
      <c r="BB76" s="51" t="str">
        <f t="shared" si="110"/>
        <v/>
      </c>
      <c r="BC76" s="48">
        <f t="shared" si="111"/>
        <v>0</v>
      </c>
      <c r="BD76" s="99" t="str">
        <f>IF(OR($B76=0,$B76=""),"",IF(AND($E$3="3rd"),'Class 3rd'!AE75,IF(AND($E$3="4th"),'Class 4th'!AE75,"")))</f>
        <v/>
      </c>
      <c r="BE76" s="99" t="str">
        <f>IF(OR($B76=0,$B76=""),"",IF(AND($E$3="3rd"),'Class 3rd'!AF75,IF(AND($E$3="4th"),'Class 4th'!AF75,"")))</f>
        <v/>
      </c>
      <c r="BF76" s="52" t="str">
        <f t="shared" si="112"/>
        <v/>
      </c>
      <c r="BG76" s="48" t="str">
        <f t="shared" si="113"/>
        <v/>
      </c>
      <c r="BH76" s="83">
        <f t="shared" si="114"/>
        <v>0</v>
      </c>
      <c r="BI76" s="83" t="str">
        <f t="shared" si="115"/>
        <v/>
      </c>
      <c r="BJ76" s="83" t="str">
        <f t="shared" si="116"/>
        <v/>
      </c>
      <c r="BK76" s="83" t="str">
        <f t="shared" si="117"/>
        <v/>
      </c>
      <c r="BL76" s="419" t="str">
        <f t="shared" si="118"/>
        <v/>
      </c>
      <c r="BM76" s="87" t="str">
        <f t="shared" si="119"/>
        <v/>
      </c>
      <c r="BN76" s="99" t="str">
        <f>IF(OR($B76=0,$B76=""),"",IF(AND($E$3="3rd"),'Class 3rd'!AG75,IF(AND($E$3="4th"),'Class 4th'!AG75,"")))</f>
        <v/>
      </c>
      <c r="BO76" s="99" t="str">
        <f>IF(OR($B76=0,$B76=""),"",IF(AND($E$3="3rd"),'Class 3rd'!AH75,IF(AND($E$3="4th"),'Class 4th'!AH75,"")))</f>
        <v/>
      </c>
      <c r="BP76" s="99" t="str">
        <f>IF(OR($B76=0,$B76=""),"",IF(AND($E$3="3rd"),'Class 3rd'!AI75,IF(AND($E$3="4th"),'Class 4th'!AI75,"")))</f>
        <v/>
      </c>
      <c r="BQ76" s="48" t="str">
        <f t="shared" si="120"/>
        <v/>
      </c>
      <c r="BR76" s="99" t="str">
        <f>IF(OR($B76=0,$B76=""),"",IF(AND($E$3="3rd"),'Class 3rd'!AJ75,IF(AND($E$3="4th"),'Class 4th'!AJ75,"")))</f>
        <v/>
      </c>
      <c r="BS76" s="99" t="str">
        <f>IF(OR($B76=0,$B76=""),"",IF(AND($E$3="3rd"),'Class 3rd'!AK75,IF(AND($E$3="4th"),'Class 4th'!AK75,"")))</f>
        <v/>
      </c>
      <c r="BT76" s="51" t="str">
        <f t="shared" si="121"/>
        <v/>
      </c>
      <c r="BU76" s="48">
        <f t="shared" si="122"/>
        <v>0</v>
      </c>
      <c r="BV76" s="99" t="str">
        <f>IF(OR($B76=0,$B76=""),"",IF(AND($E$3="3rd"),'Class 3rd'!AL75,IF(AND($E$3="4th"),'Class 4th'!AL75,"")))</f>
        <v/>
      </c>
      <c r="BW76" s="99" t="str">
        <f>IF(OR($B76=0,$B76=""),"",IF(AND($E$3="3rd"),'Class 3rd'!AM75,IF(AND($E$3="4th"),'Class 4th'!AM75,"")))</f>
        <v/>
      </c>
      <c r="BX76" s="52" t="str">
        <f t="shared" si="123"/>
        <v/>
      </c>
      <c r="BY76" s="48" t="str">
        <f t="shared" si="124"/>
        <v/>
      </c>
      <c r="BZ76" s="83">
        <f t="shared" si="125"/>
        <v>0</v>
      </c>
      <c r="CA76" s="83" t="str">
        <f t="shared" si="126"/>
        <v/>
      </c>
      <c r="CB76" s="83" t="str">
        <f t="shared" si="127"/>
        <v/>
      </c>
      <c r="CC76" s="83" t="str">
        <f t="shared" si="128"/>
        <v/>
      </c>
      <c r="CD76" s="419" t="str">
        <f t="shared" si="129"/>
        <v/>
      </c>
      <c r="CE76" s="87" t="str">
        <f t="shared" si="130"/>
        <v/>
      </c>
      <c r="CF76" s="99" t="str">
        <f>IF(OR($B76=0,$B76=""),"",IF(AND($E$3="3rd"),'Class 3rd'!AN75,IF(AND($E$3="4th"),'Class 4th'!AN75,"")))</f>
        <v/>
      </c>
      <c r="CG76" s="99" t="str">
        <f>IF(OR($B76=0,$B76=""),"",IF(AND($E$3="3rd"),'Class 3rd'!AO75,IF(AND($E$3="4th"),'Class 4th'!AO75,"")))</f>
        <v/>
      </c>
      <c r="CH76" s="99" t="str">
        <f>IF(OR($B76=0,$B76=""),"",IF(AND($E$3="3rd"),'Class 3rd'!AP75,IF(AND($E$3="4th"),'Class 4th'!AP75,"")))</f>
        <v/>
      </c>
      <c r="CI76" s="48" t="str">
        <f t="shared" si="131"/>
        <v/>
      </c>
      <c r="CJ76" s="99" t="str">
        <f>IF(OR($B76=0,$B76=""),"",IF(AND($E$3="3rd"),'Class 3rd'!AQ75,IF(AND($E$3="4th"),'Class 4th'!AQ75,"")))</f>
        <v/>
      </c>
      <c r="CK76" s="99" t="str">
        <f>IF(OR($B76=0,$B76=""),"",IF(AND($E$3="3rd"),'Class 3rd'!AR75,IF(AND($E$3="4th"),'Class 4th'!AR75,"")))</f>
        <v/>
      </c>
      <c r="CL76" s="51" t="str">
        <f t="shared" si="132"/>
        <v/>
      </c>
      <c r="CM76" s="48">
        <f t="shared" si="133"/>
        <v>0</v>
      </c>
      <c r="CN76" s="99" t="str">
        <f>IF(OR($B76=0,$B76=""),"",IF(AND($E$3="3rd"),'Class 3rd'!AS75,IF(AND($E$3="4th"),'Class 4th'!AS75,"")))</f>
        <v/>
      </c>
      <c r="CO76" s="99" t="str">
        <f>IF(OR($B76=0,$B76=""),"",IF(AND($E$3="3rd"),'Class 3rd'!AT75,IF(AND($E$3="4th"),'Class 4th'!AT75,"")))</f>
        <v/>
      </c>
      <c r="CP76" s="52" t="str">
        <f t="shared" si="134"/>
        <v/>
      </c>
      <c r="CQ76" s="48" t="str">
        <f t="shared" si="135"/>
        <v/>
      </c>
      <c r="CR76" s="83">
        <f t="shared" si="136"/>
        <v>0</v>
      </c>
      <c r="CS76" s="83" t="str">
        <f t="shared" si="137"/>
        <v/>
      </c>
      <c r="CT76" s="392" t="str">
        <f t="shared" si="138"/>
        <v/>
      </c>
      <c r="CU76" s="86" t="str">
        <f t="shared" si="139"/>
        <v/>
      </c>
      <c r="CV76" s="99" t="str">
        <f>IF(OR($B76=0,$B76=""),"",IF(AND($E$3="3rd"),'Class 3rd'!AU75,IF(AND($E$3="4th"),'Class 4th'!AU75,"")))</f>
        <v/>
      </c>
      <c r="CW76" s="99" t="str">
        <f>IF(OR($B76=0,$B76=""),"",IF(AND($E$3="3rd"),'Class 3rd'!AV75,IF(AND($E$3="4th"),'Class 4th'!AV75,"")))</f>
        <v/>
      </c>
      <c r="CX76" s="99" t="str">
        <f>IF(OR($B76=0,$B76=""),"",IF(AND($E$3="3rd"),'Class 3rd'!AW75,IF(AND($E$3="4th"),'Class 4th'!AW75,"")))</f>
        <v/>
      </c>
      <c r="CY76" s="48" t="str">
        <f t="shared" si="140"/>
        <v/>
      </c>
      <c r="CZ76" s="99" t="str">
        <f>IF(OR($B76=0,$B76=""),"",IF(AND($E$3="3rd"),'Class 3rd'!AX75,IF(AND($E$3="4th"),'Class 4th'!AX75,"")))</f>
        <v/>
      </c>
      <c r="DA76" s="99" t="str">
        <f>IF(OR($B76=0,$B76=""),"",IF(AND($E$3="3rd"),'Class 3rd'!AY75,IF(AND($E$3="4th"),'Class 4th'!AY75,"")))</f>
        <v/>
      </c>
      <c r="DB76" s="51" t="str">
        <f t="shared" si="141"/>
        <v/>
      </c>
      <c r="DC76" s="48">
        <f t="shared" si="142"/>
        <v>0</v>
      </c>
      <c r="DD76" s="99" t="str">
        <f>IF(OR($B76=0,$B76=""),"",IF(AND($E$3="3rd"),'Class 3rd'!AZ75,IF(AND($E$3="4th"),'Class 4th'!AZ75,"")))</f>
        <v/>
      </c>
      <c r="DE76" s="99" t="str">
        <f>IF(OR($B76=0,$B76=""),"",IF(AND($E$3="3rd"),'Class 3rd'!BA75,IF(AND($E$3="4th"),'Class 4th'!BA75,"")))</f>
        <v/>
      </c>
      <c r="DF76" s="52" t="str">
        <f t="shared" si="143"/>
        <v/>
      </c>
      <c r="DG76" s="48" t="str">
        <f t="shared" si="144"/>
        <v/>
      </c>
      <c r="DH76" s="83">
        <f t="shared" si="145"/>
        <v>0</v>
      </c>
      <c r="DI76" s="83" t="str">
        <f t="shared" si="146"/>
        <v/>
      </c>
      <c r="DJ76" s="392" t="str">
        <f t="shared" si="147"/>
        <v/>
      </c>
      <c r="DK76" s="86" t="str">
        <f t="shared" si="148"/>
        <v/>
      </c>
      <c r="DL76" s="454" t="str">
        <f>IF(OR($B76=0,$B76=""),"",IF(AND($E$3="3rd"),'Class 3rd'!BB75,IF(AND($E$3="4th"),'Class 4th'!BB75,"")))</f>
        <v/>
      </c>
      <c r="DM76" s="454" t="str">
        <f>IF(OR($B76=0,$B76=""),"",IF(AND($E$3="3rd"),'Class 3rd'!BC75,IF(AND($E$3="4th"),'Class 4th'!BC75,"")))</f>
        <v/>
      </c>
      <c r="DN76" s="454" t="str">
        <f>IF(OR($B76=0,$B76=""),"",IF(AND($E$3="3rd"),'Class 3rd'!BD75,IF(AND($E$3="4th"),'Class 4th'!BD75,"")))</f>
        <v/>
      </c>
      <c r="DO76" s="454" t="str">
        <f>IF(OR($B76=0,$B76=""),"",IF(AND($E$3="3rd"),'Class 3rd'!BE75,IF(AND($E$3="4th"),'Class 4th'!BE75,"")))</f>
        <v/>
      </c>
      <c r="DP76" s="454" t="str">
        <f>IF(OR($B76=0,$B76=""),"",IF(AND($E$3="3rd"),'Class 3rd'!BF75,IF(AND($E$3="4th"),'Class 4th'!BF75,"")))</f>
        <v/>
      </c>
      <c r="DQ76" s="455" t="str">
        <f t="shared" si="149"/>
        <v/>
      </c>
      <c r="DR76" s="100">
        <f t="shared" si="150"/>
        <v>0</v>
      </c>
      <c r="DS76" s="100" t="str">
        <f t="shared" si="151"/>
        <v/>
      </c>
      <c r="DT76" s="100" t="str">
        <f t="shared" si="152"/>
        <v/>
      </c>
      <c r="DU76" s="86" t="str">
        <f t="shared" si="153"/>
        <v/>
      </c>
      <c r="DV76" s="454" t="str">
        <f>IF(OR($B76=0,$B76=""),"",IF(AND($E$3="3rd"),'Class 3rd'!BG75,IF(AND($E$3="4th"),'Class 4th'!BG75,"")))</f>
        <v/>
      </c>
      <c r="DW76" s="454" t="str">
        <f>IF(OR($B76=0,$B76=""),"",IF(AND($E$3="3rd"),'Class 3rd'!BH75,IF(AND($E$3="4th"),'Class 4th'!BH75,"")))</f>
        <v/>
      </c>
      <c r="DX76" s="454" t="str">
        <f>IF(OR($B76=0,$B76=""),"",IF(AND($E$3="3rd"),'Class 3rd'!BI75,IF(AND($E$3="4th"),'Class 4th'!BI75,"")))</f>
        <v/>
      </c>
      <c r="DY76" s="454" t="str">
        <f>IF(OR($B76=0,$B76=""),"",IF(AND($E$3="3rd"),'Class 3rd'!BJ75,IF(AND($E$3="4th"),'Class 4th'!BJ75,"")))</f>
        <v/>
      </c>
      <c r="DZ76" s="454" t="str">
        <f>IF(OR($B76=0,$B76=""),"",IF(AND($E$3="3rd"),'Class 3rd'!BK75,IF(AND($E$3="4th"),'Class 4th'!BK75,"")))</f>
        <v/>
      </c>
      <c r="EA76" s="455" t="str">
        <f t="shared" si="154"/>
        <v/>
      </c>
      <c r="EB76" s="100">
        <f t="shared" si="155"/>
        <v>0</v>
      </c>
      <c r="EC76" s="100" t="str">
        <f t="shared" si="156"/>
        <v/>
      </c>
      <c r="ED76" s="100" t="str">
        <f t="shared" si="157"/>
        <v/>
      </c>
      <c r="EE76" s="86" t="str">
        <f t="shared" si="158"/>
        <v/>
      </c>
      <c r="EF76" s="454" t="str">
        <f>IF(OR($B76=0,$B76=""),"",IF(AND($E$3="3rd"),'Class 3rd'!BL75,IF(AND($E$3="4th"),'Class 4th'!BL75,"")))</f>
        <v/>
      </c>
      <c r="EG76" s="454" t="str">
        <f>IF(OR($B76=0,$B76=""),"",IF(AND($E$3="3rd"),'Class 3rd'!BM75,IF(AND($E$3="4th"),'Class 4th'!BM75,"")))</f>
        <v/>
      </c>
      <c r="EH76" s="454" t="str">
        <f>IF(OR($B76=0,$B76=""),"",IF(AND($E$3="3rd"),'Class 3rd'!BN75,IF(AND($E$3="4th"),'Class 4th'!BN75,"")))</f>
        <v/>
      </c>
      <c r="EI76" s="454" t="str">
        <f>IF(OR($B76=0,$B76=""),"",IF(AND($E$3="3rd"),'Class 3rd'!BO75,IF(AND($E$3="4th"),'Class 4th'!BO75,"")))</f>
        <v/>
      </c>
      <c r="EJ76" s="454" t="str">
        <f>IF(OR($B76=0,$B76=""),"",IF(AND($E$3="3rd"),'Class 3rd'!BP75,IF(AND($E$3="4th"),'Class 4th'!BP75,"")))</f>
        <v/>
      </c>
      <c r="EK76" s="455" t="str">
        <f t="shared" si="159"/>
        <v/>
      </c>
      <c r="EL76" s="100">
        <f t="shared" si="160"/>
        <v>0</v>
      </c>
      <c r="EM76" s="100" t="str">
        <f t="shared" si="161"/>
        <v/>
      </c>
      <c r="EN76" s="100" t="str">
        <f t="shared" si="162"/>
        <v/>
      </c>
      <c r="EO76" s="86" t="str">
        <f t="shared" si="163"/>
        <v/>
      </c>
      <c r="EP76" s="60" t="str">
        <f t="shared" si="164"/>
        <v/>
      </c>
      <c r="EQ76" s="324" t="str">
        <f t="shared" si="165"/>
        <v/>
      </c>
      <c r="ER76" s="63" t="str">
        <f t="shared" si="166"/>
        <v/>
      </c>
      <c r="ES76" s="64" t="str">
        <f t="shared" si="85"/>
        <v/>
      </c>
      <c r="ET76" s="326" t="str">
        <f>IFERROR(IF(B76="NSO","NSO",IF(OR(D76="",G76="",F76="",B76="",EP76=0),"",IF('Master sheet'!$D$14="Hindi","कक्षोंन्नति","Promoted"))),"")</f>
        <v/>
      </c>
      <c r="EU76" s="39" t="str">
        <f>IF(OR($B76=0,$B76=""),"",IF(AND($E$3="3rd"),'Class 3rd'!BQ75,IF(AND($E$3="4th"),'Class 4th'!BQ75,"")))</f>
        <v/>
      </c>
      <c r="EV76" s="39" t="str">
        <f>IF(OR($B76=0,$B76=""),"",IF(AND($E$3="3rd"),'Class 3rd'!BR75,IF(AND($E$3="4th"),'Class 4th'!BR75,"")))</f>
        <v/>
      </c>
      <c r="EW76" s="203" t="str">
        <f t="shared" si="86"/>
        <v/>
      </c>
      <c r="EX76" s="40"/>
      <c r="FE76" s="41">
        <f>IF(AND($E$3="3rd"),'Class 3rd'!I75,IF(AND($E$3="4th"),'Class 4th'!I75,""))</f>
        <v>0</v>
      </c>
    </row>
    <row r="77" spans="1:161" ht="18.95" customHeight="1">
      <c r="A77" s="53">
        <v>70</v>
      </c>
      <c r="B77" s="244" t="str">
        <f>IF(OR(FE77=0,FE77=""),"",IF(AND($E$3="3rd"),'Class 3rd'!I76,IF(AND($E$3="4th"),'Class 4th'!I76,"")))</f>
        <v/>
      </c>
      <c r="C77" s="54" t="str">
        <f>IF(OR($B77=0,$B77=""),"",IF(AND($E$3="3rd"),'Class 3rd'!B76,IF(AND($E$3="4th"),'Class 4th'!B76,"")))</f>
        <v/>
      </c>
      <c r="D77" s="54" t="str">
        <f>IF(OR($B77=0,$B77=""),"",IF(AND($E$3="3rd"),'Class 3rd'!C76,IF(AND($E$3="4th"),'Class 4th'!C76,"")))</f>
        <v/>
      </c>
      <c r="E77" s="330" t="str">
        <f>IF(OR($B77=0,$B77=""),"",IF(AND($E$3="3rd"),'Class 3rd'!E76,IF(AND($E$3="4th"),'Class 4th'!E76,"")))</f>
        <v/>
      </c>
      <c r="F77" s="243" t="str">
        <f>IF(OR($B77=0,$B77=""),"",IF(AND($E$3="3rd"),'Class 3rd'!D76,IF(AND($E$3="4th"),'Class 4th'!D76,"")))</f>
        <v/>
      </c>
      <c r="G77" s="335" t="str">
        <f>IF(OR($B77=0,$B77=""),"",IF(AND($E$3="3rd"),'Class 3rd'!F76,IF(AND($E$3="4th"),'Class 4th'!F76,"")))</f>
        <v/>
      </c>
      <c r="H77" s="335" t="str">
        <f>IF(OR($B77=0,$B77=""),"",IF(AND($E$3="3rd"),'Class 3rd'!G76,IF(AND($E$3="4th"),'Class 4th'!G76,"")))</f>
        <v/>
      </c>
      <c r="I77" s="335" t="str">
        <f>IF(OR($B77=0,$B77=""),"",IF(AND($E$3="3rd"),'Class 3rd'!H76,IF(AND($E$3="4th"),'Class 4th'!H76,"")))</f>
        <v/>
      </c>
      <c r="J77" s="217" t="str">
        <f>IF(OR($B77=0,$B77=""),"",IF(AND($E$3="3rd"),'Class 3rd'!J76,IF(AND($E$3="4th"),'Class 4th'!J76,"")))</f>
        <v/>
      </c>
      <c r="K77" s="217" t="str">
        <f>IF(OR($B77=0,$B77=""),"",IF(AND($E$3="3rd"),'Class 3rd'!K76,IF(AND($E$3="4th"),'Class 4th'!K76,"")))</f>
        <v/>
      </c>
      <c r="L77" s="99" t="str">
        <f>IF(OR($B77=0,$B77=""),"",IF(AND($E$3="3rd"),'Class 3rd'!L76,IF(AND($E$3="4th"),'Class 4th'!L76,"")))</f>
        <v/>
      </c>
      <c r="M77" s="99" t="str">
        <f>IF(OR($B77=0,$B77=""),"",IF(AND($E$3="3rd"),'Class 3rd'!M76,IF(AND($E$3="4th"),'Class 4th'!M76,"")))</f>
        <v/>
      </c>
      <c r="N77" s="99" t="str">
        <f>IF(OR($B77=0,$B77=""),"",IF(AND($E$3="3rd"),'Class 3rd'!N76,IF(AND($E$3="4th"),'Class 4th'!N76,"")))</f>
        <v/>
      </c>
      <c r="O77" s="48" t="str">
        <f t="shared" si="87"/>
        <v/>
      </c>
      <c r="P77" s="99" t="str">
        <f>IF(OR($B77=0,$B77=""),"",IF(AND($E$3="3rd"),'Class 3rd'!O76,IF(AND($E$3="4th"),'Class 4th'!O76,"")))</f>
        <v/>
      </c>
      <c r="Q77" s="99" t="str">
        <f>IF(OR($B77=0,$B77=""),"",IF(AND($E$3="3rd"),'Class 3rd'!P76,IF(AND($E$3="4th"),'Class 4th'!P76,"")))</f>
        <v/>
      </c>
      <c r="R77" s="51" t="str">
        <f t="shared" si="88"/>
        <v/>
      </c>
      <c r="S77" s="48">
        <f t="shared" si="89"/>
        <v>0</v>
      </c>
      <c r="T77" s="99" t="str">
        <f>IF(OR($B77=0,$B77=""),"",IF(AND($E$3="3rd"),'Class 3rd'!Q76,IF(AND($E$3="4th"),'Class 4th'!Q76,"")))</f>
        <v/>
      </c>
      <c r="U77" s="99" t="str">
        <f>IF(OR($B77=0,$B77=""),"",IF(AND($E$3="3rd"),'Class 3rd'!R76,IF(AND($E$3="4th"),'Class 4th'!R76,"")))</f>
        <v/>
      </c>
      <c r="V77" s="52" t="str">
        <f t="shared" si="90"/>
        <v/>
      </c>
      <c r="W77" s="48" t="str">
        <f t="shared" si="91"/>
        <v/>
      </c>
      <c r="X77" s="83">
        <f t="shared" si="92"/>
        <v>0</v>
      </c>
      <c r="Y77" s="83" t="str">
        <f t="shared" si="93"/>
        <v/>
      </c>
      <c r="Z77" s="83" t="str">
        <f t="shared" si="94"/>
        <v/>
      </c>
      <c r="AA77" s="83" t="str">
        <f t="shared" si="95"/>
        <v/>
      </c>
      <c r="AB77" s="419" t="str">
        <f t="shared" si="96"/>
        <v/>
      </c>
      <c r="AC77" s="87" t="str">
        <f t="shared" si="97"/>
        <v/>
      </c>
      <c r="AD77" s="99" t="str">
        <f>IF(OR($B77=0,$B77=""),"",IF(AND($E$3="3rd"),'Class 3rd'!S76,IF(AND($E$3="4th"),'Class 4th'!S76,"")))</f>
        <v/>
      </c>
      <c r="AE77" s="99" t="str">
        <f>IF(OR($B77=0,$B77=""),"",IF(AND($E$3="3rd"),'Class 3rd'!T76,IF(AND($E$3="4th"),'Class 4th'!T76,"")))</f>
        <v/>
      </c>
      <c r="AF77" s="99" t="str">
        <f>IF(OR($B77=0,$B77=""),"",IF(AND($E$3="3rd"),'Class 3rd'!U76,IF(AND($E$3="4th"),'Class 4th'!U76,"")))</f>
        <v/>
      </c>
      <c r="AG77" s="48" t="str">
        <f t="shared" si="98"/>
        <v/>
      </c>
      <c r="AH77" s="99" t="str">
        <f>IF(OR($B77=0,$B77=""),"",IF(AND($E$3="3rd"),'Class 3rd'!V76,IF(AND($E$3="4th"),'Class 4th'!V76,"")))</f>
        <v/>
      </c>
      <c r="AI77" s="99" t="str">
        <f>IF(OR($B77=0,$B77=""),"",IF(AND($E$3="3rd"),'Class 3rd'!W76,IF(AND($E$3="4th"),'Class 4th'!W76,"")))</f>
        <v/>
      </c>
      <c r="AJ77" s="51" t="str">
        <f t="shared" si="99"/>
        <v/>
      </c>
      <c r="AK77" s="48">
        <f t="shared" si="100"/>
        <v>0</v>
      </c>
      <c r="AL77" s="99" t="str">
        <f>IF(OR($B77=0,$B77=""),"",IF(AND($E$3="3rd"),'Class 3rd'!X76,IF(AND($E$3="4th"),'Class 4th'!X76,"")))</f>
        <v/>
      </c>
      <c r="AM77" s="99" t="str">
        <f>IF(OR($B77=0,$B77=""),"",IF(AND($E$3="3rd"),'Class 3rd'!Y76,IF(AND($E$3="4th"),'Class 4th'!Y76,"")))</f>
        <v/>
      </c>
      <c r="AN77" s="52" t="str">
        <f t="shared" si="101"/>
        <v/>
      </c>
      <c r="AO77" s="48" t="str">
        <f t="shared" si="102"/>
        <v/>
      </c>
      <c r="AP77" s="83">
        <f t="shared" si="103"/>
        <v>0</v>
      </c>
      <c r="AQ77" s="83" t="str">
        <f t="shared" si="104"/>
        <v/>
      </c>
      <c r="AR77" s="83" t="str">
        <f t="shared" si="105"/>
        <v/>
      </c>
      <c r="AS77" s="83" t="str">
        <f t="shared" si="106"/>
        <v/>
      </c>
      <c r="AT77" s="419" t="str">
        <f t="shared" si="107"/>
        <v/>
      </c>
      <c r="AU77" s="87" t="str">
        <f t="shared" si="108"/>
        <v/>
      </c>
      <c r="AV77" s="99" t="str">
        <f>IF(OR($B77=0,$B77=""),"",IF(AND($E$3="3rd"),'Class 3rd'!Z76,IF(AND($E$3="4th"),'Class 4th'!Z76,"")))</f>
        <v/>
      </c>
      <c r="AW77" s="99" t="str">
        <f>IF(OR($B77=0,$B77=""),"",IF(AND($E$3="3rd"),'Class 3rd'!AA76,IF(AND($E$3="4th"),'Class 4th'!AA76,"")))</f>
        <v/>
      </c>
      <c r="AX77" s="99" t="str">
        <f>IF(OR($B77=0,$B77=""),"",IF(AND($E$3="3rd"),'Class 3rd'!AB76,IF(AND($E$3="4th"),'Class 4th'!AB76,"")))</f>
        <v/>
      </c>
      <c r="AY77" s="48" t="str">
        <f t="shared" si="109"/>
        <v/>
      </c>
      <c r="AZ77" s="99" t="str">
        <f>IF(OR($B77=0,$B77=""),"",IF(AND($E$3="3rd"),'Class 3rd'!AC76,IF(AND($E$3="4th"),'Class 4th'!AC76,"")))</f>
        <v/>
      </c>
      <c r="BA77" s="99" t="str">
        <f>IF(OR($B77=0,$B77=""),"",IF(AND($E$3="3rd"),'Class 3rd'!AD76,IF(AND($E$3="4th"),'Class 4th'!AD76,"")))</f>
        <v/>
      </c>
      <c r="BB77" s="51" t="str">
        <f t="shared" si="110"/>
        <v/>
      </c>
      <c r="BC77" s="48">
        <f t="shared" si="111"/>
        <v>0</v>
      </c>
      <c r="BD77" s="99" t="str">
        <f>IF(OR($B77=0,$B77=""),"",IF(AND($E$3="3rd"),'Class 3rd'!AE76,IF(AND($E$3="4th"),'Class 4th'!AE76,"")))</f>
        <v/>
      </c>
      <c r="BE77" s="99" t="str">
        <f>IF(OR($B77=0,$B77=""),"",IF(AND($E$3="3rd"),'Class 3rd'!AF76,IF(AND($E$3="4th"),'Class 4th'!AF76,"")))</f>
        <v/>
      </c>
      <c r="BF77" s="52" t="str">
        <f t="shared" si="112"/>
        <v/>
      </c>
      <c r="BG77" s="48" t="str">
        <f t="shared" si="113"/>
        <v/>
      </c>
      <c r="BH77" s="83">
        <f t="shared" si="114"/>
        <v>0</v>
      </c>
      <c r="BI77" s="83" t="str">
        <f t="shared" si="115"/>
        <v/>
      </c>
      <c r="BJ77" s="83" t="str">
        <f t="shared" si="116"/>
        <v/>
      </c>
      <c r="BK77" s="83" t="str">
        <f t="shared" si="117"/>
        <v/>
      </c>
      <c r="BL77" s="419" t="str">
        <f t="shared" si="118"/>
        <v/>
      </c>
      <c r="BM77" s="87" t="str">
        <f t="shared" si="119"/>
        <v/>
      </c>
      <c r="BN77" s="99" t="str">
        <f>IF(OR($B77=0,$B77=""),"",IF(AND($E$3="3rd"),'Class 3rd'!AG76,IF(AND($E$3="4th"),'Class 4th'!AG76,"")))</f>
        <v/>
      </c>
      <c r="BO77" s="99" t="str">
        <f>IF(OR($B77=0,$B77=""),"",IF(AND($E$3="3rd"),'Class 3rd'!AH76,IF(AND($E$3="4th"),'Class 4th'!AH76,"")))</f>
        <v/>
      </c>
      <c r="BP77" s="99" t="str">
        <f>IF(OR($B77=0,$B77=""),"",IF(AND($E$3="3rd"),'Class 3rd'!AI76,IF(AND($E$3="4th"),'Class 4th'!AI76,"")))</f>
        <v/>
      </c>
      <c r="BQ77" s="48" t="str">
        <f t="shared" si="120"/>
        <v/>
      </c>
      <c r="BR77" s="99" t="str">
        <f>IF(OR($B77=0,$B77=""),"",IF(AND($E$3="3rd"),'Class 3rd'!AJ76,IF(AND($E$3="4th"),'Class 4th'!AJ76,"")))</f>
        <v/>
      </c>
      <c r="BS77" s="99" t="str">
        <f>IF(OR($B77=0,$B77=""),"",IF(AND($E$3="3rd"),'Class 3rd'!AK76,IF(AND($E$3="4th"),'Class 4th'!AK76,"")))</f>
        <v/>
      </c>
      <c r="BT77" s="51" t="str">
        <f t="shared" si="121"/>
        <v/>
      </c>
      <c r="BU77" s="48">
        <f t="shared" si="122"/>
        <v>0</v>
      </c>
      <c r="BV77" s="99" t="str">
        <f>IF(OR($B77=0,$B77=""),"",IF(AND($E$3="3rd"),'Class 3rd'!AL76,IF(AND($E$3="4th"),'Class 4th'!AL76,"")))</f>
        <v/>
      </c>
      <c r="BW77" s="99" t="str">
        <f>IF(OR($B77=0,$B77=""),"",IF(AND($E$3="3rd"),'Class 3rd'!AM76,IF(AND($E$3="4th"),'Class 4th'!AM76,"")))</f>
        <v/>
      </c>
      <c r="BX77" s="52" t="str">
        <f t="shared" si="123"/>
        <v/>
      </c>
      <c r="BY77" s="48" t="str">
        <f t="shared" si="124"/>
        <v/>
      </c>
      <c r="BZ77" s="83">
        <f t="shared" si="125"/>
        <v>0</v>
      </c>
      <c r="CA77" s="83" t="str">
        <f t="shared" si="126"/>
        <v/>
      </c>
      <c r="CB77" s="83" t="str">
        <f t="shared" si="127"/>
        <v/>
      </c>
      <c r="CC77" s="83" t="str">
        <f t="shared" si="128"/>
        <v/>
      </c>
      <c r="CD77" s="419" t="str">
        <f t="shared" si="129"/>
        <v/>
      </c>
      <c r="CE77" s="87" t="str">
        <f t="shared" si="130"/>
        <v/>
      </c>
      <c r="CF77" s="99" t="str">
        <f>IF(OR($B77=0,$B77=""),"",IF(AND($E$3="3rd"),'Class 3rd'!AN76,IF(AND($E$3="4th"),'Class 4th'!AN76,"")))</f>
        <v/>
      </c>
      <c r="CG77" s="99" t="str">
        <f>IF(OR($B77=0,$B77=""),"",IF(AND($E$3="3rd"),'Class 3rd'!AO76,IF(AND($E$3="4th"),'Class 4th'!AO76,"")))</f>
        <v/>
      </c>
      <c r="CH77" s="99" t="str">
        <f>IF(OR($B77=0,$B77=""),"",IF(AND($E$3="3rd"),'Class 3rd'!AP76,IF(AND($E$3="4th"),'Class 4th'!AP76,"")))</f>
        <v/>
      </c>
      <c r="CI77" s="48" t="str">
        <f t="shared" si="131"/>
        <v/>
      </c>
      <c r="CJ77" s="99" t="str">
        <f>IF(OR($B77=0,$B77=""),"",IF(AND($E$3="3rd"),'Class 3rd'!AQ76,IF(AND($E$3="4th"),'Class 4th'!AQ76,"")))</f>
        <v/>
      </c>
      <c r="CK77" s="99" t="str">
        <f>IF(OR($B77=0,$B77=""),"",IF(AND($E$3="3rd"),'Class 3rd'!AR76,IF(AND($E$3="4th"),'Class 4th'!AR76,"")))</f>
        <v/>
      </c>
      <c r="CL77" s="51" t="str">
        <f t="shared" si="132"/>
        <v/>
      </c>
      <c r="CM77" s="48">
        <f t="shared" si="133"/>
        <v>0</v>
      </c>
      <c r="CN77" s="99" t="str">
        <f>IF(OR($B77=0,$B77=""),"",IF(AND($E$3="3rd"),'Class 3rd'!AS76,IF(AND($E$3="4th"),'Class 4th'!AS76,"")))</f>
        <v/>
      </c>
      <c r="CO77" s="99" t="str">
        <f>IF(OR($B77=0,$B77=""),"",IF(AND($E$3="3rd"),'Class 3rd'!AT76,IF(AND($E$3="4th"),'Class 4th'!AT76,"")))</f>
        <v/>
      </c>
      <c r="CP77" s="52" t="str">
        <f t="shared" si="134"/>
        <v/>
      </c>
      <c r="CQ77" s="48" t="str">
        <f t="shared" si="135"/>
        <v/>
      </c>
      <c r="CR77" s="83">
        <f t="shared" si="136"/>
        <v>0</v>
      </c>
      <c r="CS77" s="83" t="str">
        <f t="shared" si="137"/>
        <v/>
      </c>
      <c r="CT77" s="392" t="str">
        <f t="shared" si="138"/>
        <v/>
      </c>
      <c r="CU77" s="86" t="str">
        <f t="shared" si="139"/>
        <v/>
      </c>
      <c r="CV77" s="99" t="str">
        <f>IF(OR($B77=0,$B77=""),"",IF(AND($E$3="3rd"),'Class 3rd'!AU76,IF(AND($E$3="4th"),'Class 4th'!AU76,"")))</f>
        <v/>
      </c>
      <c r="CW77" s="99" t="str">
        <f>IF(OR($B77=0,$B77=""),"",IF(AND($E$3="3rd"),'Class 3rd'!AV76,IF(AND($E$3="4th"),'Class 4th'!AV76,"")))</f>
        <v/>
      </c>
      <c r="CX77" s="99" t="str">
        <f>IF(OR($B77=0,$B77=""),"",IF(AND($E$3="3rd"),'Class 3rd'!AW76,IF(AND($E$3="4th"),'Class 4th'!AW76,"")))</f>
        <v/>
      </c>
      <c r="CY77" s="48" t="str">
        <f t="shared" si="140"/>
        <v/>
      </c>
      <c r="CZ77" s="99" t="str">
        <f>IF(OR($B77=0,$B77=""),"",IF(AND($E$3="3rd"),'Class 3rd'!AX76,IF(AND($E$3="4th"),'Class 4th'!AX76,"")))</f>
        <v/>
      </c>
      <c r="DA77" s="99" t="str">
        <f>IF(OR($B77=0,$B77=""),"",IF(AND($E$3="3rd"),'Class 3rd'!AY76,IF(AND($E$3="4th"),'Class 4th'!AY76,"")))</f>
        <v/>
      </c>
      <c r="DB77" s="51" t="str">
        <f t="shared" si="141"/>
        <v/>
      </c>
      <c r="DC77" s="48">
        <f t="shared" si="142"/>
        <v>0</v>
      </c>
      <c r="DD77" s="99" t="str">
        <f>IF(OR($B77=0,$B77=""),"",IF(AND($E$3="3rd"),'Class 3rd'!AZ76,IF(AND($E$3="4th"),'Class 4th'!AZ76,"")))</f>
        <v/>
      </c>
      <c r="DE77" s="99" t="str">
        <f>IF(OR($B77=0,$B77=""),"",IF(AND($E$3="3rd"),'Class 3rd'!BA76,IF(AND($E$3="4th"),'Class 4th'!BA76,"")))</f>
        <v/>
      </c>
      <c r="DF77" s="52" t="str">
        <f t="shared" si="143"/>
        <v/>
      </c>
      <c r="DG77" s="48" t="str">
        <f t="shared" si="144"/>
        <v/>
      </c>
      <c r="DH77" s="83">
        <f t="shared" si="145"/>
        <v>0</v>
      </c>
      <c r="DI77" s="83" t="str">
        <f t="shared" si="146"/>
        <v/>
      </c>
      <c r="DJ77" s="392" t="str">
        <f t="shared" si="147"/>
        <v/>
      </c>
      <c r="DK77" s="86" t="str">
        <f t="shared" si="148"/>
        <v/>
      </c>
      <c r="DL77" s="454" t="str">
        <f>IF(OR($B77=0,$B77=""),"",IF(AND($E$3="3rd"),'Class 3rd'!BB76,IF(AND($E$3="4th"),'Class 4th'!BB76,"")))</f>
        <v/>
      </c>
      <c r="DM77" s="454" t="str">
        <f>IF(OR($B77=0,$B77=""),"",IF(AND($E$3="3rd"),'Class 3rd'!BC76,IF(AND($E$3="4th"),'Class 4th'!BC76,"")))</f>
        <v/>
      </c>
      <c r="DN77" s="454" t="str">
        <f>IF(OR($B77=0,$B77=""),"",IF(AND($E$3="3rd"),'Class 3rd'!BD76,IF(AND($E$3="4th"),'Class 4th'!BD76,"")))</f>
        <v/>
      </c>
      <c r="DO77" s="454" t="str">
        <f>IF(OR($B77=0,$B77=""),"",IF(AND($E$3="3rd"),'Class 3rd'!BE76,IF(AND($E$3="4th"),'Class 4th'!BE76,"")))</f>
        <v/>
      </c>
      <c r="DP77" s="454" t="str">
        <f>IF(OR($B77=0,$B77=""),"",IF(AND($E$3="3rd"),'Class 3rd'!BF76,IF(AND($E$3="4th"),'Class 4th'!BF76,"")))</f>
        <v/>
      </c>
      <c r="DQ77" s="455" t="str">
        <f t="shared" si="149"/>
        <v/>
      </c>
      <c r="DR77" s="100">
        <f t="shared" si="150"/>
        <v>0</v>
      </c>
      <c r="DS77" s="100" t="str">
        <f t="shared" si="151"/>
        <v/>
      </c>
      <c r="DT77" s="100" t="str">
        <f t="shared" si="152"/>
        <v/>
      </c>
      <c r="DU77" s="86" t="str">
        <f t="shared" si="153"/>
        <v/>
      </c>
      <c r="DV77" s="454" t="str">
        <f>IF(OR($B77=0,$B77=""),"",IF(AND($E$3="3rd"),'Class 3rd'!BG76,IF(AND($E$3="4th"),'Class 4th'!BG76,"")))</f>
        <v/>
      </c>
      <c r="DW77" s="454" t="str">
        <f>IF(OR($B77=0,$B77=""),"",IF(AND($E$3="3rd"),'Class 3rd'!BH76,IF(AND($E$3="4th"),'Class 4th'!BH76,"")))</f>
        <v/>
      </c>
      <c r="DX77" s="454" t="str">
        <f>IF(OR($B77=0,$B77=""),"",IF(AND($E$3="3rd"),'Class 3rd'!BI76,IF(AND($E$3="4th"),'Class 4th'!BI76,"")))</f>
        <v/>
      </c>
      <c r="DY77" s="454" t="str">
        <f>IF(OR($B77=0,$B77=""),"",IF(AND($E$3="3rd"),'Class 3rd'!BJ76,IF(AND($E$3="4th"),'Class 4th'!BJ76,"")))</f>
        <v/>
      </c>
      <c r="DZ77" s="454" t="str">
        <f>IF(OR($B77=0,$B77=""),"",IF(AND($E$3="3rd"),'Class 3rd'!BK76,IF(AND($E$3="4th"),'Class 4th'!BK76,"")))</f>
        <v/>
      </c>
      <c r="EA77" s="455" t="str">
        <f t="shared" si="154"/>
        <v/>
      </c>
      <c r="EB77" s="100">
        <f t="shared" si="155"/>
        <v>0</v>
      </c>
      <c r="EC77" s="100" t="str">
        <f t="shared" si="156"/>
        <v/>
      </c>
      <c r="ED77" s="100" t="str">
        <f t="shared" si="157"/>
        <v/>
      </c>
      <c r="EE77" s="86" t="str">
        <f t="shared" si="158"/>
        <v/>
      </c>
      <c r="EF77" s="454" t="str">
        <f>IF(OR($B77=0,$B77=""),"",IF(AND($E$3="3rd"),'Class 3rd'!BL76,IF(AND($E$3="4th"),'Class 4th'!BL76,"")))</f>
        <v/>
      </c>
      <c r="EG77" s="454" t="str">
        <f>IF(OR($B77=0,$B77=""),"",IF(AND($E$3="3rd"),'Class 3rd'!BM76,IF(AND($E$3="4th"),'Class 4th'!BM76,"")))</f>
        <v/>
      </c>
      <c r="EH77" s="454" t="str">
        <f>IF(OR($B77=0,$B77=""),"",IF(AND($E$3="3rd"),'Class 3rd'!BN76,IF(AND($E$3="4th"),'Class 4th'!BN76,"")))</f>
        <v/>
      </c>
      <c r="EI77" s="454" t="str">
        <f>IF(OR($B77=0,$B77=""),"",IF(AND($E$3="3rd"),'Class 3rd'!BO76,IF(AND($E$3="4th"),'Class 4th'!BO76,"")))</f>
        <v/>
      </c>
      <c r="EJ77" s="454" t="str">
        <f>IF(OR($B77=0,$B77=""),"",IF(AND($E$3="3rd"),'Class 3rd'!BP76,IF(AND($E$3="4th"),'Class 4th'!BP76,"")))</f>
        <v/>
      </c>
      <c r="EK77" s="455" t="str">
        <f t="shared" si="159"/>
        <v/>
      </c>
      <c r="EL77" s="100">
        <f t="shared" si="160"/>
        <v>0</v>
      </c>
      <c r="EM77" s="100" t="str">
        <f t="shared" si="161"/>
        <v/>
      </c>
      <c r="EN77" s="100" t="str">
        <f t="shared" si="162"/>
        <v/>
      </c>
      <c r="EO77" s="86" t="str">
        <f t="shared" si="163"/>
        <v/>
      </c>
      <c r="EP77" s="60" t="str">
        <f t="shared" si="164"/>
        <v/>
      </c>
      <c r="EQ77" s="324" t="str">
        <f t="shared" si="165"/>
        <v/>
      </c>
      <c r="ER77" s="63" t="str">
        <f t="shared" si="166"/>
        <v/>
      </c>
      <c r="ES77" s="64" t="str">
        <f t="shared" si="85"/>
        <v/>
      </c>
      <c r="ET77" s="326" t="str">
        <f>IFERROR(IF(B77="NSO","NSO",IF(OR(D77="",G77="",F77="",B77="",EP77=0),"",IF('Master sheet'!$D$14="Hindi","कक्षोंन्नति","Promoted"))),"")</f>
        <v/>
      </c>
      <c r="EU77" s="39" t="str">
        <f>IF(OR($B77=0,$B77=""),"",IF(AND($E$3="3rd"),'Class 3rd'!BQ76,IF(AND($E$3="4th"),'Class 4th'!BQ76,"")))</f>
        <v/>
      </c>
      <c r="EV77" s="39" t="str">
        <f>IF(OR($B77=0,$B77=""),"",IF(AND($E$3="3rd"),'Class 3rd'!BR76,IF(AND($E$3="4th"),'Class 4th'!BR76,"")))</f>
        <v/>
      </c>
      <c r="EW77" s="203" t="str">
        <f t="shared" si="86"/>
        <v/>
      </c>
      <c r="EX77" s="40"/>
      <c r="FE77" s="41">
        <f>IF(AND($E$3="3rd"),'Class 3rd'!I76,IF(AND($E$3="4th"),'Class 4th'!I76,""))</f>
        <v>0</v>
      </c>
    </row>
    <row r="78" spans="1:161" ht="18.95" customHeight="1">
      <c r="A78" s="53">
        <v>71</v>
      </c>
      <c r="B78" s="244" t="str">
        <f>IF(OR(FE78=0,FE78=""),"",IF(AND($E$3="3rd"),'Class 3rd'!I77,IF(AND($E$3="4th"),'Class 4th'!I77,"")))</f>
        <v/>
      </c>
      <c r="C78" s="54" t="str">
        <f>IF(OR($B78=0,$B78=""),"",IF(AND($E$3="3rd"),'Class 3rd'!B77,IF(AND($E$3="4th"),'Class 4th'!B77,"")))</f>
        <v/>
      </c>
      <c r="D78" s="54" t="str">
        <f>IF(OR($B78=0,$B78=""),"",IF(AND($E$3="3rd"),'Class 3rd'!C77,IF(AND($E$3="4th"),'Class 4th'!C77,"")))</f>
        <v/>
      </c>
      <c r="E78" s="330" t="str">
        <f>IF(OR($B78=0,$B78=""),"",IF(AND($E$3="3rd"),'Class 3rd'!E77,IF(AND($E$3="4th"),'Class 4th'!E77,"")))</f>
        <v/>
      </c>
      <c r="F78" s="243" t="str">
        <f>IF(OR($B78=0,$B78=""),"",IF(AND($E$3="3rd"),'Class 3rd'!D77,IF(AND($E$3="4th"),'Class 4th'!D77,"")))</f>
        <v/>
      </c>
      <c r="G78" s="335" t="str">
        <f>IF(OR($B78=0,$B78=""),"",IF(AND($E$3="3rd"),'Class 3rd'!F77,IF(AND($E$3="4th"),'Class 4th'!F77,"")))</f>
        <v/>
      </c>
      <c r="H78" s="335" t="str">
        <f>IF(OR($B78=0,$B78=""),"",IF(AND($E$3="3rd"),'Class 3rd'!G77,IF(AND($E$3="4th"),'Class 4th'!G77,"")))</f>
        <v/>
      </c>
      <c r="I78" s="335" t="str">
        <f>IF(OR($B78=0,$B78=""),"",IF(AND($E$3="3rd"),'Class 3rd'!H77,IF(AND($E$3="4th"),'Class 4th'!H77,"")))</f>
        <v/>
      </c>
      <c r="J78" s="217" t="str">
        <f>IF(OR($B78=0,$B78=""),"",IF(AND($E$3="3rd"),'Class 3rd'!J77,IF(AND($E$3="4th"),'Class 4th'!J77,"")))</f>
        <v/>
      </c>
      <c r="K78" s="217" t="str">
        <f>IF(OR($B78=0,$B78=""),"",IF(AND($E$3="3rd"),'Class 3rd'!K77,IF(AND($E$3="4th"),'Class 4th'!K77,"")))</f>
        <v/>
      </c>
      <c r="L78" s="99" t="str">
        <f>IF(OR($B78=0,$B78=""),"",IF(AND($E$3="3rd"),'Class 3rd'!L77,IF(AND($E$3="4th"),'Class 4th'!L77,"")))</f>
        <v/>
      </c>
      <c r="M78" s="99" t="str">
        <f>IF(OR($B78=0,$B78=""),"",IF(AND($E$3="3rd"),'Class 3rd'!M77,IF(AND($E$3="4th"),'Class 4th'!M77,"")))</f>
        <v/>
      </c>
      <c r="N78" s="99" t="str">
        <f>IF(OR($B78=0,$B78=""),"",IF(AND($E$3="3rd"),'Class 3rd'!N77,IF(AND($E$3="4th"),'Class 4th'!N77,"")))</f>
        <v/>
      </c>
      <c r="O78" s="48" t="str">
        <f t="shared" si="87"/>
        <v/>
      </c>
      <c r="P78" s="99" t="str">
        <f>IF(OR($B78=0,$B78=""),"",IF(AND($E$3="3rd"),'Class 3rd'!O77,IF(AND($E$3="4th"),'Class 4th'!O77,"")))</f>
        <v/>
      </c>
      <c r="Q78" s="99" t="str">
        <f>IF(OR($B78=0,$B78=""),"",IF(AND($E$3="3rd"),'Class 3rd'!P77,IF(AND($E$3="4th"),'Class 4th'!P77,"")))</f>
        <v/>
      </c>
      <c r="R78" s="51" t="str">
        <f t="shared" si="88"/>
        <v/>
      </c>
      <c r="S78" s="48">
        <f t="shared" si="89"/>
        <v>0</v>
      </c>
      <c r="T78" s="99" t="str">
        <f>IF(OR($B78=0,$B78=""),"",IF(AND($E$3="3rd"),'Class 3rd'!Q77,IF(AND($E$3="4th"),'Class 4th'!Q77,"")))</f>
        <v/>
      </c>
      <c r="U78" s="99" t="str">
        <f>IF(OR($B78=0,$B78=""),"",IF(AND($E$3="3rd"),'Class 3rd'!R77,IF(AND($E$3="4th"),'Class 4th'!R77,"")))</f>
        <v/>
      </c>
      <c r="V78" s="52" t="str">
        <f t="shared" si="90"/>
        <v/>
      </c>
      <c r="W78" s="48" t="str">
        <f t="shared" si="91"/>
        <v/>
      </c>
      <c r="X78" s="83">
        <f t="shared" si="92"/>
        <v>0</v>
      </c>
      <c r="Y78" s="83" t="str">
        <f t="shared" si="93"/>
        <v/>
      </c>
      <c r="Z78" s="83" t="str">
        <f t="shared" si="94"/>
        <v/>
      </c>
      <c r="AA78" s="83" t="str">
        <f t="shared" si="95"/>
        <v/>
      </c>
      <c r="AB78" s="419" t="str">
        <f t="shared" si="96"/>
        <v/>
      </c>
      <c r="AC78" s="87" t="str">
        <f t="shared" si="97"/>
        <v/>
      </c>
      <c r="AD78" s="99" t="str">
        <f>IF(OR($B78=0,$B78=""),"",IF(AND($E$3="3rd"),'Class 3rd'!S77,IF(AND($E$3="4th"),'Class 4th'!S77,"")))</f>
        <v/>
      </c>
      <c r="AE78" s="99" t="str">
        <f>IF(OR($B78=0,$B78=""),"",IF(AND($E$3="3rd"),'Class 3rd'!T77,IF(AND($E$3="4th"),'Class 4th'!T77,"")))</f>
        <v/>
      </c>
      <c r="AF78" s="99" t="str">
        <f>IF(OR($B78=0,$B78=""),"",IF(AND($E$3="3rd"),'Class 3rd'!U77,IF(AND($E$3="4th"),'Class 4th'!U77,"")))</f>
        <v/>
      </c>
      <c r="AG78" s="48" t="str">
        <f t="shared" si="98"/>
        <v/>
      </c>
      <c r="AH78" s="99" t="str">
        <f>IF(OR($B78=0,$B78=""),"",IF(AND($E$3="3rd"),'Class 3rd'!V77,IF(AND($E$3="4th"),'Class 4th'!V77,"")))</f>
        <v/>
      </c>
      <c r="AI78" s="99" t="str">
        <f>IF(OR($B78=0,$B78=""),"",IF(AND($E$3="3rd"),'Class 3rd'!W77,IF(AND($E$3="4th"),'Class 4th'!W77,"")))</f>
        <v/>
      </c>
      <c r="AJ78" s="51" t="str">
        <f t="shared" si="99"/>
        <v/>
      </c>
      <c r="AK78" s="48">
        <f t="shared" si="100"/>
        <v>0</v>
      </c>
      <c r="AL78" s="99" t="str">
        <f>IF(OR($B78=0,$B78=""),"",IF(AND($E$3="3rd"),'Class 3rd'!X77,IF(AND($E$3="4th"),'Class 4th'!X77,"")))</f>
        <v/>
      </c>
      <c r="AM78" s="99" t="str">
        <f>IF(OR($B78=0,$B78=""),"",IF(AND($E$3="3rd"),'Class 3rd'!Y77,IF(AND($E$3="4th"),'Class 4th'!Y77,"")))</f>
        <v/>
      </c>
      <c r="AN78" s="52" t="str">
        <f t="shared" si="101"/>
        <v/>
      </c>
      <c r="AO78" s="48" t="str">
        <f t="shared" si="102"/>
        <v/>
      </c>
      <c r="AP78" s="83">
        <f t="shared" si="103"/>
        <v>0</v>
      </c>
      <c r="AQ78" s="83" t="str">
        <f t="shared" si="104"/>
        <v/>
      </c>
      <c r="AR78" s="83" t="str">
        <f t="shared" si="105"/>
        <v/>
      </c>
      <c r="AS78" s="83" t="str">
        <f t="shared" si="106"/>
        <v/>
      </c>
      <c r="AT78" s="419" t="str">
        <f t="shared" si="107"/>
        <v/>
      </c>
      <c r="AU78" s="87" t="str">
        <f t="shared" si="108"/>
        <v/>
      </c>
      <c r="AV78" s="99" t="str">
        <f>IF(OR($B78=0,$B78=""),"",IF(AND($E$3="3rd"),'Class 3rd'!Z77,IF(AND($E$3="4th"),'Class 4th'!Z77,"")))</f>
        <v/>
      </c>
      <c r="AW78" s="99" t="str">
        <f>IF(OR($B78=0,$B78=""),"",IF(AND($E$3="3rd"),'Class 3rd'!AA77,IF(AND($E$3="4th"),'Class 4th'!AA77,"")))</f>
        <v/>
      </c>
      <c r="AX78" s="99" t="str">
        <f>IF(OR($B78=0,$B78=""),"",IF(AND($E$3="3rd"),'Class 3rd'!AB77,IF(AND($E$3="4th"),'Class 4th'!AB77,"")))</f>
        <v/>
      </c>
      <c r="AY78" s="48" t="str">
        <f t="shared" si="109"/>
        <v/>
      </c>
      <c r="AZ78" s="99" t="str">
        <f>IF(OR($B78=0,$B78=""),"",IF(AND($E$3="3rd"),'Class 3rd'!AC77,IF(AND($E$3="4th"),'Class 4th'!AC77,"")))</f>
        <v/>
      </c>
      <c r="BA78" s="99" t="str">
        <f>IF(OR($B78=0,$B78=""),"",IF(AND($E$3="3rd"),'Class 3rd'!AD77,IF(AND($E$3="4th"),'Class 4th'!AD77,"")))</f>
        <v/>
      </c>
      <c r="BB78" s="51" t="str">
        <f t="shared" si="110"/>
        <v/>
      </c>
      <c r="BC78" s="48">
        <f t="shared" si="111"/>
        <v>0</v>
      </c>
      <c r="BD78" s="99" t="str">
        <f>IF(OR($B78=0,$B78=""),"",IF(AND($E$3="3rd"),'Class 3rd'!AE77,IF(AND($E$3="4th"),'Class 4th'!AE77,"")))</f>
        <v/>
      </c>
      <c r="BE78" s="99" t="str">
        <f>IF(OR($B78=0,$B78=""),"",IF(AND($E$3="3rd"),'Class 3rd'!AF77,IF(AND($E$3="4th"),'Class 4th'!AF77,"")))</f>
        <v/>
      </c>
      <c r="BF78" s="52" t="str">
        <f t="shared" si="112"/>
        <v/>
      </c>
      <c r="BG78" s="48" t="str">
        <f t="shared" si="113"/>
        <v/>
      </c>
      <c r="BH78" s="83">
        <f t="shared" si="114"/>
        <v>0</v>
      </c>
      <c r="BI78" s="83" t="str">
        <f t="shared" si="115"/>
        <v/>
      </c>
      <c r="BJ78" s="83" t="str">
        <f t="shared" si="116"/>
        <v/>
      </c>
      <c r="BK78" s="83" t="str">
        <f t="shared" si="117"/>
        <v/>
      </c>
      <c r="BL78" s="419" t="str">
        <f t="shared" si="118"/>
        <v/>
      </c>
      <c r="BM78" s="87" t="str">
        <f t="shared" si="119"/>
        <v/>
      </c>
      <c r="BN78" s="99" t="str">
        <f>IF(OR($B78=0,$B78=""),"",IF(AND($E$3="3rd"),'Class 3rd'!AG77,IF(AND($E$3="4th"),'Class 4th'!AG77,"")))</f>
        <v/>
      </c>
      <c r="BO78" s="99" t="str">
        <f>IF(OR($B78=0,$B78=""),"",IF(AND($E$3="3rd"),'Class 3rd'!AH77,IF(AND($E$3="4th"),'Class 4th'!AH77,"")))</f>
        <v/>
      </c>
      <c r="BP78" s="99" t="str">
        <f>IF(OR($B78=0,$B78=""),"",IF(AND($E$3="3rd"),'Class 3rd'!AI77,IF(AND($E$3="4th"),'Class 4th'!AI77,"")))</f>
        <v/>
      </c>
      <c r="BQ78" s="48" t="str">
        <f t="shared" si="120"/>
        <v/>
      </c>
      <c r="BR78" s="99" t="str">
        <f>IF(OR($B78=0,$B78=""),"",IF(AND($E$3="3rd"),'Class 3rd'!AJ77,IF(AND($E$3="4th"),'Class 4th'!AJ77,"")))</f>
        <v/>
      </c>
      <c r="BS78" s="99" t="str">
        <f>IF(OR($B78=0,$B78=""),"",IF(AND($E$3="3rd"),'Class 3rd'!AK77,IF(AND($E$3="4th"),'Class 4th'!AK77,"")))</f>
        <v/>
      </c>
      <c r="BT78" s="51" t="str">
        <f t="shared" si="121"/>
        <v/>
      </c>
      <c r="BU78" s="48">
        <f t="shared" si="122"/>
        <v>0</v>
      </c>
      <c r="BV78" s="99" t="str">
        <f>IF(OR($B78=0,$B78=""),"",IF(AND($E$3="3rd"),'Class 3rd'!AL77,IF(AND($E$3="4th"),'Class 4th'!AL77,"")))</f>
        <v/>
      </c>
      <c r="BW78" s="99" t="str">
        <f>IF(OR($B78=0,$B78=""),"",IF(AND($E$3="3rd"),'Class 3rd'!AM77,IF(AND($E$3="4th"),'Class 4th'!AM77,"")))</f>
        <v/>
      </c>
      <c r="BX78" s="52" t="str">
        <f t="shared" si="123"/>
        <v/>
      </c>
      <c r="BY78" s="48" t="str">
        <f t="shared" si="124"/>
        <v/>
      </c>
      <c r="BZ78" s="83">
        <f t="shared" si="125"/>
        <v>0</v>
      </c>
      <c r="CA78" s="83" t="str">
        <f t="shared" si="126"/>
        <v/>
      </c>
      <c r="CB78" s="83" t="str">
        <f t="shared" si="127"/>
        <v/>
      </c>
      <c r="CC78" s="83" t="str">
        <f t="shared" si="128"/>
        <v/>
      </c>
      <c r="CD78" s="419" t="str">
        <f t="shared" si="129"/>
        <v/>
      </c>
      <c r="CE78" s="87" t="str">
        <f t="shared" si="130"/>
        <v/>
      </c>
      <c r="CF78" s="99" t="str">
        <f>IF(OR($B78=0,$B78=""),"",IF(AND($E$3="3rd"),'Class 3rd'!AN77,IF(AND($E$3="4th"),'Class 4th'!AN77,"")))</f>
        <v/>
      </c>
      <c r="CG78" s="99" t="str">
        <f>IF(OR($B78=0,$B78=""),"",IF(AND($E$3="3rd"),'Class 3rd'!AO77,IF(AND($E$3="4th"),'Class 4th'!AO77,"")))</f>
        <v/>
      </c>
      <c r="CH78" s="99" t="str">
        <f>IF(OR($B78=0,$B78=""),"",IF(AND($E$3="3rd"),'Class 3rd'!AP77,IF(AND($E$3="4th"),'Class 4th'!AP77,"")))</f>
        <v/>
      </c>
      <c r="CI78" s="48" t="str">
        <f t="shared" si="131"/>
        <v/>
      </c>
      <c r="CJ78" s="99" t="str">
        <f>IF(OR($B78=0,$B78=""),"",IF(AND($E$3="3rd"),'Class 3rd'!AQ77,IF(AND($E$3="4th"),'Class 4th'!AQ77,"")))</f>
        <v/>
      </c>
      <c r="CK78" s="99" t="str">
        <f>IF(OR($B78=0,$B78=""),"",IF(AND($E$3="3rd"),'Class 3rd'!AR77,IF(AND($E$3="4th"),'Class 4th'!AR77,"")))</f>
        <v/>
      </c>
      <c r="CL78" s="51" t="str">
        <f t="shared" si="132"/>
        <v/>
      </c>
      <c r="CM78" s="48">
        <f t="shared" si="133"/>
        <v>0</v>
      </c>
      <c r="CN78" s="99" t="str">
        <f>IF(OR($B78=0,$B78=""),"",IF(AND($E$3="3rd"),'Class 3rd'!AS77,IF(AND($E$3="4th"),'Class 4th'!AS77,"")))</f>
        <v/>
      </c>
      <c r="CO78" s="99" t="str">
        <f>IF(OR($B78=0,$B78=""),"",IF(AND($E$3="3rd"),'Class 3rd'!AT77,IF(AND($E$3="4th"),'Class 4th'!AT77,"")))</f>
        <v/>
      </c>
      <c r="CP78" s="52" t="str">
        <f t="shared" si="134"/>
        <v/>
      </c>
      <c r="CQ78" s="48" t="str">
        <f t="shared" si="135"/>
        <v/>
      </c>
      <c r="CR78" s="83">
        <f t="shared" si="136"/>
        <v>0</v>
      </c>
      <c r="CS78" s="83" t="str">
        <f t="shared" si="137"/>
        <v/>
      </c>
      <c r="CT78" s="392" t="str">
        <f t="shared" si="138"/>
        <v/>
      </c>
      <c r="CU78" s="86" t="str">
        <f t="shared" si="139"/>
        <v/>
      </c>
      <c r="CV78" s="99" t="str">
        <f>IF(OR($B78=0,$B78=""),"",IF(AND($E$3="3rd"),'Class 3rd'!AU77,IF(AND($E$3="4th"),'Class 4th'!AU77,"")))</f>
        <v/>
      </c>
      <c r="CW78" s="99" t="str">
        <f>IF(OR($B78=0,$B78=""),"",IF(AND($E$3="3rd"),'Class 3rd'!AV77,IF(AND($E$3="4th"),'Class 4th'!AV77,"")))</f>
        <v/>
      </c>
      <c r="CX78" s="99" t="str">
        <f>IF(OR($B78=0,$B78=""),"",IF(AND($E$3="3rd"),'Class 3rd'!AW77,IF(AND($E$3="4th"),'Class 4th'!AW77,"")))</f>
        <v/>
      </c>
      <c r="CY78" s="48" t="str">
        <f t="shared" si="140"/>
        <v/>
      </c>
      <c r="CZ78" s="99" t="str">
        <f>IF(OR($B78=0,$B78=""),"",IF(AND($E$3="3rd"),'Class 3rd'!AX77,IF(AND($E$3="4th"),'Class 4th'!AX77,"")))</f>
        <v/>
      </c>
      <c r="DA78" s="99" t="str">
        <f>IF(OR($B78=0,$B78=""),"",IF(AND($E$3="3rd"),'Class 3rd'!AY77,IF(AND($E$3="4th"),'Class 4th'!AY77,"")))</f>
        <v/>
      </c>
      <c r="DB78" s="51" t="str">
        <f t="shared" si="141"/>
        <v/>
      </c>
      <c r="DC78" s="48">
        <f t="shared" si="142"/>
        <v>0</v>
      </c>
      <c r="DD78" s="99" t="str">
        <f>IF(OR($B78=0,$B78=""),"",IF(AND($E$3="3rd"),'Class 3rd'!AZ77,IF(AND($E$3="4th"),'Class 4th'!AZ77,"")))</f>
        <v/>
      </c>
      <c r="DE78" s="99" t="str">
        <f>IF(OR($B78=0,$B78=""),"",IF(AND($E$3="3rd"),'Class 3rd'!BA77,IF(AND($E$3="4th"),'Class 4th'!BA77,"")))</f>
        <v/>
      </c>
      <c r="DF78" s="52" t="str">
        <f t="shared" si="143"/>
        <v/>
      </c>
      <c r="DG78" s="48" t="str">
        <f t="shared" si="144"/>
        <v/>
      </c>
      <c r="DH78" s="83">
        <f t="shared" si="145"/>
        <v>0</v>
      </c>
      <c r="DI78" s="83" t="str">
        <f t="shared" si="146"/>
        <v/>
      </c>
      <c r="DJ78" s="392" t="str">
        <f t="shared" si="147"/>
        <v/>
      </c>
      <c r="DK78" s="86" t="str">
        <f t="shared" si="148"/>
        <v/>
      </c>
      <c r="DL78" s="454" t="str">
        <f>IF(OR($B78=0,$B78=""),"",IF(AND($E$3="3rd"),'Class 3rd'!BB77,IF(AND($E$3="4th"),'Class 4th'!BB77,"")))</f>
        <v/>
      </c>
      <c r="DM78" s="454" t="str">
        <f>IF(OR($B78=0,$B78=""),"",IF(AND($E$3="3rd"),'Class 3rd'!BC77,IF(AND($E$3="4th"),'Class 4th'!BC77,"")))</f>
        <v/>
      </c>
      <c r="DN78" s="454" t="str">
        <f>IF(OR($B78=0,$B78=""),"",IF(AND($E$3="3rd"),'Class 3rd'!BD77,IF(AND($E$3="4th"),'Class 4th'!BD77,"")))</f>
        <v/>
      </c>
      <c r="DO78" s="454" t="str">
        <f>IF(OR($B78=0,$B78=""),"",IF(AND($E$3="3rd"),'Class 3rd'!BE77,IF(AND($E$3="4th"),'Class 4th'!BE77,"")))</f>
        <v/>
      </c>
      <c r="DP78" s="454" t="str">
        <f>IF(OR($B78=0,$B78=""),"",IF(AND($E$3="3rd"),'Class 3rd'!BF77,IF(AND($E$3="4th"),'Class 4th'!BF77,"")))</f>
        <v/>
      </c>
      <c r="DQ78" s="455" t="str">
        <f t="shared" si="149"/>
        <v/>
      </c>
      <c r="DR78" s="100">
        <f t="shared" si="150"/>
        <v>0</v>
      </c>
      <c r="DS78" s="100" t="str">
        <f t="shared" si="151"/>
        <v/>
      </c>
      <c r="DT78" s="100" t="str">
        <f t="shared" si="152"/>
        <v/>
      </c>
      <c r="DU78" s="86" t="str">
        <f t="shared" si="153"/>
        <v/>
      </c>
      <c r="DV78" s="454" t="str">
        <f>IF(OR($B78=0,$B78=""),"",IF(AND($E$3="3rd"),'Class 3rd'!BG77,IF(AND($E$3="4th"),'Class 4th'!BG77,"")))</f>
        <v/>
      </c>
      <c r="DW78" s="454" t="str">
        <f>IF(OR($B78=0,$B78=""),"",IF(AND($E$3="3rd"),'Class 3rd'!BH77,IF(AND($E$3="4th"),'Class 4th'!BH77,"")))</f>
        <v/>
      </c>
      <c r="DX78" s="454" t="str">
        <f>IF(OR($B78=0,$B78=""),"",IF(AND($E$3="3rd"),'Class 3rd'!BI77,IF(AND($E$3="4th"),'Class 4th'!BI77,"")))</f>
        <v/>
      </c>
      <c r="DY78" s="454" t="str">
        <f>IF(OR($B78=0,$B78=""),"",IF(AND($E$3="3rd"),'Class 3rd'!BJ77,IF(AND($E$3="4th"),'Class 4th'!BJ77,"")))</f>
        <v/>
      </c>
      <c r="DZ78" s="454" t="str">
        <f>IF(OR($B78=0,$B78=""),"",IF(AND($E$3="3rd"),'Class 3rd'!BK77,IF(AND($E$3="4th"),'Class 4th'!BK77,"")))</f>
        <v/>
      </c>
      <c r="EA78" s="455" t="str">
        <f t="shared" si="154"/>
        <v/>
      </c>
      <c r="EB78" s="100">
        <f t="shared" si="155"/>
        <v>0</v>
      </c>
      <c r="EC78" s="100" t="str">
        <f t="shared" si="156"/>
        <v/>
      </c>
      <c r="ED78" s="100" t="str">
        <f t="shared" si="157"/>
        <v/>
      </c>
      <c r="EE78" s="86" t="str">
        <f t="shared" si="158"/>
        <v/>
      </c>
      <c r="EF78" s="454" t="str">
        <f>IF(OR($B78=0,$B78=""),"",IF(AND($E$3="3rd"),'Class 3rd'!BL77,IF(AND($E$3="4th"),'Class 4th'!BL77,"")))</f>
        <v/>
      </c>
      <c r="EG78" s="454" t="str">
        <f>IF(OR($B78=0,$B78=""),"",IF(AND($E$3="3rd"),'Class 3rd'!BM77,IF(AND($E$3="4th"),'Class 4th'!BM77,"")))</f>
        <v/>
      </c>
      <c r="EH78" s="454" t="str">
        <f>IF(OR($B78=0,$B78=""),"",IF(AND($E$3="3rd"),'Class 3rd'!BN77,IF(AND($E$3="4th"),'Class 4th'!BN77,"")))</f>
        <v/>
      </c>
      <c r="EI78" s="454" t="str">
        <f>IF(OR($B78=0,$B78=""),"",IF(AND($E$3="3rd"),'Class 3rd'!BO77,IF(AND($E$3="4th"),'Class 4th'!BO77,"")))</f>
        <v/>
      </c>
      <c r="EJ78" s="454" t="str">
        <f>IF(OR($B78=0,$B78=""),"",IF(AND($E$3="3rd"),'Class 3rd'!BP77,IF(AND($E$3="4th"),'Class 4th'!BP77,"")))</f>
        <v/>
      </c>
      <c r="EK78" s="455" t="str">
        <f t="shared" si="159"/>
        <v/>
      </c>
      <c r="EL78" s="100">
        <f t="shared" si="160"/>
        <v>0</v>
      </c>
      <c r="EM78" s="100" t="str">
        <f t="shared" si="161"/>
        <v/>
      </c>
      <c r="EN78" s="100" t="str">
        <f t="shared" si="162"/>
        <v/>
      </c>
      <c r="EO78" s="86" t="str">
        <f t="shared" si="163"/>
        <v/>
      </c>
      <c r="EP78" s="60" t="str">
        <f t="shared" si="164"/>
        <v/>
      </c>
      <c r="EQ78" s="324" t="str">
        <f t="shared" si="165"/>
        <v/>
      </c>
      <c r="ER78" s="63" t="str">
        <f t="shared" si="166"/>
        <v/>
      </c>
      <c r="ES78" s="64" t="str">
        <f t="shared" si="85"/>
        <v/>
      </c>
      <c r="ET78" s="326" t="str">
        <f>IFERROR(IF(B78="NSO","NSO",IF(OR(D78="",G78="",F78="",B78="",EP78=0),"",IF('Master sheet'!$D$14="Hindi","कक्षोंन्नति","Promoted"))),"")</f>
        <v/>
      </c>
      <c r="EU78" s="39" t="str">
        <f>IF(OR($B78=0,$B78=""),"",IF(AND($E$3="3rd"),'Class 3rd'!BQ77,IF(AND($E$3="4th"),'Class 4th'!BQ77,"")))</f>
        <v/>
      </c>
      <c r="EV78" s="39" t="str">
        <f>IF(OR($B78=0,$B78=""),"",IF(AND($E$3="3rd"),'Class 3rd'!BR77,IF(AND($E$3="4th"),'Class 4th'!BR77,"")))</f>
        <v/>
      </c>
      <c r="EW78" s="203" t="str">
        <f t="shared" si="86"/>
        <v/>
      </c>
      <c r="EX78" s="40"/>
      <c r="FE78" s="41">
        <f>IF(AND($E$3="3rd"),'Class 3rd'!I77,IF(AND($E$3="4th"),'Class 4th'!I77,""))</f>
        <v>0</v>
      </c>
    </row>
    <row r="79" spans="1:161" ht="18.95" customHeight="1">
      <c r="A79" s="53">
        <v>72</v>
      </c>
      <c r="B79" s="244" t="str">
        <f>IF(OR(FE79=0,FE79=""),"",IF(AND($E$3="3rd"),'Class 3rd'!I78,IF(AND($E$3="4th"),'Class 4th'!I78,"")))</f>
        <v/>
      </c>
      <c r="C79" s="54" t="str">
        <f>IF(OR($B79=0,$B79=""),"",IF(AND($E$3="3rd"),'Class 3rd'!B78,IF(AND($E$3="4th"),'Class 4th'!B78,"")))</f>
        <v/>
      </c>
      <c r="D79" s="54" t="str">
        <f>IF(OR($B79=0,$B79=""),"",IF(AND($E$3="3rd"),'Class 3rd'!C78,IF(AND($E$3="4th"),'Class 4th'!C78,"")))</f>
        <v/>
      </c>
      <c r="E79" s="330" t="str">
        <f>IF(OR($B79=0,$B79=""),"",IF(AND($E$3="3rd"),'Class 3rd'!E78,IF(AND($E$3="4th"),'Class 4th'!E78,"")))</f>
        <v/>
      </c>
      <c r="F79" s="243" t="str">
        <f>IF(OR($B79=0,$B79=""),"",IF(AND($E$3="3rd"),'Class 3rd'!D78,IF(AND($E$3="4th"),'Class 4th'!D78,"")))</f>
        <v/>
      </c>
      <c r="G79" s="335" t="str">
        <f>IF(OR($B79=0,$B79=""),"",IF(AND($E$3="3rd"),'Class 3rd'!F78,IF(AND($E$3="4th"),'Class 4th'!F78,"")))</f>
        <v/>
      </c>
      <c r="H79" s="335" t="str">
        <f>IF(OR($B79=0,$B79=""),"",IF(AND($E$3="3rd"),'Class 3rd'!G78,IF(AND($E$3="4th"),'Class 4th'!G78,"")))</f>
        <v/>
      </c>
      <c r="I79" s="335" t="str">
        <f>IF(OR($B79=0,$B79=""),"",IF(AND($E$3="3rd"),'Class 3rd'!H78,IF(AND($E$3="4th"),'Class 4th'!H78,"")))</f>
        <v/>
      </c>
      <c r="J79" s="217" t="str">
        <f>IF(OR($B79=0,$B79=""),"",IF(AND($E$3="3rd"),'Class 3rd'!J78,IF(AND($E$3="4th"),'Class 4th'!J78,"")))</f>
        <v/>
      </c>
      <c r="K79" s="217" t="str">
        <f>IF(OR($B79=0,$B79=""),"",IF(AND($E$3="3rd"),'Class 3rd'!K78,IF(AND($E$3="4th"),'Class 4th'!K78,"")))</f>
        <v/>
      </c>
      <c r="L79" s="99" t="str">
        <f>IF(OR($B79=0,$B79=""),"",IF(AND($E$3="3rd"),'Class 3rd'!L78,IF(AND($E$3="4th"),'Class 4th'!L78,"")))</f>
        <v/>
      </c>
      <c r="M79" s="99" t="str">
        <f>IF(OR($B79=0,$B79=""),"",IF(AND($E$3="3rd"),'Class 3rd'!M78,IF(AND($E$3="4th"),'Class 4th'!M78,"")))</f>
        <v/>
      </c>
      <c r="N79" s="99" t="str">
        <f>IF(OR($B79=0,$B79=""),"",IF(AND($E$3="3rd"),'Class 3rd'!N78,IF(AND($E$3="4th"),'Class 4th'!N78,"")))</f>
        <v/>
      </c>
      <c r="O79" s="48" t="str">
        <f t="shared" si="87"/>
        <v/>
      </c>
      <c r="P79" s="99" t="str">
        <f>IF(OR($B79=0,$B79=""),"",IF(AND($E$3="3rd"),'Class 3rd'!O78,IF(AND($E$3="4th"),'Class 4th'!O78,"")))</f>
        <v/>
      </c>
      <c r="Q79" s="99" t="str">
        <f>IF(OR($B79=0,$B79=""),"",IF(AND($E$3="3rd"),'Class 3rd'!P78,IF(AND($E$3="4th"),'Class 4th'!P78,"")))</f>
        <v/>
      </c>
      <c r="R79" s="51" t="str">
        <f t="shared" si="88"/>
        <v/>
      </c>
      <c r="S79" s="48">
        <f t="shared" si="89"/>
        <v>0</v>
      </c>
      <c r="T79" s="99" t="str">
        <f>IF(OR($B79=0,$B79=""),"",IF(AND($E$3="3rd"),'Class 3rd'!Q78,IF(AND($E$3="4th"),'Class 4th'!Q78,"")))</f>
        <v/>
      </c>
      <c r="U79" s="99" t="str">
        <f>IF(OR($B79=0,$B79=""),"",IF(AND($E$3="3rd"),'Class 3rd'!R78,IF(AND($E$3="4th"),'Class 4th'!R78,"")))</f>
        <v/>
      </c>
      <c r="V79" s="52" t="str">
        <f t="shared" si="90"/>
        <v/>
      </c>
      <c r="W79" s="48" t="str">
        <f t="shared" si="91"/>
        <v/>
      </c>
      <c r="X79" s="83">
        <f t="shared" si="92"/>
        <v>0</v>
      </c>
      <c r="Y79" s="83" t="str">
        <f t="shared" si="93"/>
        <v/>
      </c>
      <c r="Z79" s="83" t="str">
        <f t="shared" si="94"/>
        <v/>
      </c>
      <c r="AA79" s="83" t="str">
        <f t="shared" si="95"/>
        <v/>
      </c>
      <c r="AB79" s="419" t="str">
        <f t="shared" si="96"/>
        <v/>
      </c>
      <c r="AC79" s="87" t="str">
        <f t="shared" si="97"/>
        <v/>
      </c>
      <c r="AD79" s="99" t="str">
        <f>IF(OR($B79=0,$B79=""),"",IF(AND($E$3="3rd"),'Class 3rd'!S78,IF(AND($E$3="4th"),'Class 4th'!S78,"")))</f>
        <v/>
      </c>
      <c r="AE79" s="99" t="str">
        <f>IF(OR($B79=0,$B79=""),"",IF(AND($E$3="3rd"),'Class 3rd'!T78,IF(AND($E$3="4th"),'Class 4th'!T78,"")))</f>
        <v/>
      </c>
      <c r="AF79" s="99" t="str">
        <f>IF(OR($B79=0,$B79=""),"",IF(AND($E$3="3rd"),'Class 3rd'!U78,IF(AND($E$3="4th"),'Class 4th'!U78,"")))</f>
        <v/>
      </c>
      <c r="AG79" s="48" t="str">
        <f t="shared" si="98"/>
        <v/>
      </c>
      <c r="AH79" s="99" t="str">
        <f>IF(OR($B79=0,$B79=""),"",IF(AND($E$3="3rd"),'Class 3rd'!V78,IF(AND($E$3="4th"),'Class 4th'!V78,"")))</f>
        <v/>
      </c>
      <c r="AI79" s="99" t="str">
        <f>IF(OR($B79=0,$B79=""),"",IF(AND($E$3="3rd"),'Class 3rd'!W78,IF(AND($E$3="4th"),'Class 4th'!W78,"")))</f>
        <v/>
      </c>
      <c r="AJ79" s="51" t="str">
        <f t="shared" si="99"/>
        <v/>
      </c>
      <c r="AK79" s="48">
        <f t="shared" si="100"/>
        <v>0</v>
      </c>
      <c r="AL79" s="99" t="str">
        <f>IF(OR($B79=0,$B79=""),"",IF(AND($E$3="3rd"),'Class 3rd'!X78,IF(AND($E$3="4th"),'Class 4th'!X78,"")))</f>
        <v/>
      </c>
      <c r="AM79" s="99" t="str">
        <f>IF(OR($B79=0,$B79=""),"",IF(AND($E$3="3rd"),'Class 3rd'!Y78,IF(AND($E$3="4th"),'Class 4th'!Y78,"")))</f>
        <v/>
      </c>
      <c r="AN79" s="52" t="str">
        <f t="shared" si="101"/>
        <v/>
      </c>
      <c r="AO79" s="48" t="str">
        <f t="shared" si="102"/>
        <v/>
      </c>
      <c r="AP79" s="83">
        <f t="shared" si="103"/>
        <v>0</v>
      </c>
      <c r="AQ79" s="83" t="str">
        <f t="shared" si="104"/>
        <v/>
      </c>
      <c r="AR79" s="83" t="str">
        <f t="shared" si="105"/>
        <v/>
      </c>
      <c r="AS79" s="83" t="str">
        <f t="shared" si="106"/>
        <v/>
      </c>
      <c r="AT79" s="419" t="str">
        <f t="shared" si="107"/>
        <v/>
      </c>
      <c r="AU79" s="87" t="str">
        <f t="shared" si="108"/>
        <v/>
      </c>
      <c r="AV79" s="99" t="str">
        <f>IF(OR($B79=0,$B79=""),"",IF(AND($E$3="3rd"),'Class 3rd'!Z78,IF(AND($E$3="4th"),'Class 4th'!Z78,"")))</f>
        <v/>
      </c>
      <c r="AW79" s="99" t="str">
        <f>IF(OR($B79=0,$B79=""),"",IF(AND($E$3="3rd"),'Class 3rd'!AA78,IF(AND($E$3="4th"),'Class 4th'!AA78,"")))</f>
        <v/>
      </c>
      <c r="AX79" s="99" t="str">
        <f>IF(OR($B79=0,$B79=""),"",IF(AND($E$3="3rd"),'Class 3rd'!AB78,IF(AND($E$3="4th"),'Class 4th'!AB78,"")))</f>
        <v/>
      </c>
      <c r="AY79" s="48" t="str">
        <f t="shared" si="109"/>
        <v/>
      </c>
      <c r="AZ79" s="99" t="str">
        <f>IF(OR($B79=0,$B79=""),"",IF(AND($E$3="3rd"),'Class 3rd'!AC78,IF(AND($E$3="4th"),'Class 4th'!AC78,"")))</f>
        <v/>
      </c>
      <c r="BA79" s="99" t="str">
        <f>IF(OR($B79=0,$B79=""),"",IF(AND($E$3="3rd"),'Class 3rd'!AD78,IF(AND($E$3="4th"),'Class 4th'!AD78,"")))</f>
        <v/>
      </c>
      <c r="BB79" s="51" t="str">
        <f t="shared" si="110"/>
        <v/>
      </c>
      <c r="BC79" s="48">
        <f t="shared" si="111"/>
        <v>0</v>
      </c>
      <c r="BD79" s="99" t="str">
        <f>IF(OR($B79=0,$B79=""),"",IF(AND($E$3="3rd"),'Class 3rd'!AE78,IF(AND($E$3="4th"),'Class 4th'!AE78,"")))</f>
        <v/>
      </c>
      <c r="BE79" s="99" t="str">
        <f>IF(OR($B79=0,$B79=""),"",IF(AND($E$3="3rd"),'Class 3rd'!AF78,IF(AND($E$3="4th"),'Class 4th'!AF78,"")))</f>
        <v/>
      </c>
      <c r="BF79" s="52" t="str">
        <f t="shared" si="112"/>
        <v/>
      </c>
      <c r="BG79" s="48" t="str">
        <f t="shared" si="113"/>
        <v/>
      </c>
      <c r="BH79" s="83">
        <f t="shared" si="114"/>
        <v>0</v>
      </c>
      <c r="BI79" s="83" t="str">
        <f t="shared" si="115"/>
        <v/>
      </c>
      <c r="BJ79" s="83" t="str">
        <f t="shared" si="116"/>
        <v/>
      </c>
      <c r="BK79" s="83" t="str">
        <f t="shared" si="117"/>
        <v/>
      </c>
      <c r="BL79" s="419" t="str">
        <f t="shared" si="118"/>
        <v/>
      </c>
      <c r="BM79" s="87" t="str">
        <f t="shared" si="119"/>
        <v/>
      </c>
      <c r="BN79" s="99" t="str">
        <f>IF(OR($B79=0,$B79=""),"",IF(AND($E$3="3rd"),'Class 3rd'!AG78,IF(AND($E$3="4th"),'Class 4th'!AG78,"")))</f>
        <v/>
      </c>
      <c r="BO79" s="99" t="str">
        <f>IF(OR($B79=0,$B79=""),"",IF(AND($E$3="3rd"),'Class 3rd'!AH78,IF(AND($E$3="4th"),'Class 4th'!AH78,"")))</f>
        <v/>
      </c>
      <c r="BP79" s="99" t="str">
        <f>IF(OR($B79=0,$B79=""),"",IF(AND($E$3="3rd"),'Class 3rd'!AI78,IF(AND($E$3="4th"),'Class 4th'!AI78,"")))</f>
        <v/>
      </c>
      <c r="BQ79" s="48" t="str">
        <f t="shared" si="120"/>
        <v/>
      </c>
      <c r="BR79" s="99" t="str">
        <f>IF(OR($B79=0,$B79=""),"",IF(AND($E$3="3rd"),'Class 3rd'!AJ78,IF(AND($E$3="4th"),'Class 4th'!AJ78,"")))</f>
        <v/>
      </c>
      <c r="BS79" s="99" t="str">
        <f>IF(OR($B79=0,$B79=""),"",IF(AND($E$3="3rd"),'Class 3rd'!AK78,IF(AND($E$3="4th"),'Class 4th'!AK78,"")))</f>
        <v/>
      </c>
      <c r="BT79" s="51" t="str">
        <f t="shared" si="121"/>
        <v/>
      </c>
      <c r="BU79" s="48">
        <f t="shared" si="122"/>
        <v>0</v>
      </c>
      <c r="BV79" s="99" t="str">
        <f>IF(OR($B79=0,$B79=""),"",IF(AND($E$3="3rd"),'Class 3rd'!AL78,IF(AND($E$3="4th"),'Class 4th'!AL78,"")))</f>
        <v/>
      </c>
      <c r="BW79" s="99" t="str">
        <f>IF(OR($B79=0,$B79=""),"",IF(AND($E$3="3rd"),'Class 3rd'!AM78,IF(AND($E$3="4th"),'Class 4th'!AM78,"")))</f>
        <v/>
      </c>
      <c r="BX79" s="52" t="str">
        <f t="shared" si="123"/>
        <v/>
      </c>
      <c r="BY79" s="48" t="str">
        <f t="shared" si="124"/>
        <v/>
      </c>
      <c r="BZ79" s="83">
        <f t="shared" si="125"/>
        <v>0</v>
      </c>
      <c r="CA79" s="83" t="str">
        <f t="shared" si="126"/>
        <v/>
      </c>
      <c r="CB79" s="83" t="str">
        <f t="shared" si="127"/>
        <v/>
      </c>
      <c r="CC79" s="83" t="str">
        <f t="shared" si="128"/>
        <v/>
      </c>
      <c r="CD79" s="419" t="str">
        <f t="shared" si="129"/>
        <v/>
      </c>
      <c r="CE79" s="87" t="str">
        <f t="shared" si="130"/>
        <v/>
      </c>
      <c r="CF79" s="99" t="str">
        <f>IF(OR($B79=0,$B79=""),"",IF(AND($E$3="3rd"),'Class 3rd'!AN78,IF(AND($E$3="4th"),'Class 4th'!AN78,"")))</f>
        <v/>
      </c>
      <c r="CG79" s="99" t="str">
        <f>IF(OR($B79=0,$B79=""),"",IF(AND($E$3="3rd"),'Class 3rd'!AO78,IF(AND($E$3="4th"),'Class 4th'!AO78,"")))</f>
        <v/>
      </c>
      <c r="CH79" s="99" t="str">
        <f>IF(OR($B79=0,$B79=""),"",IF(AND($E$3="3rd"),'Class 3rd'!AP78,IF(AND($E$3="4th"),'Class 4th'!AP78,"")))</f>
        <v/>
      </c>
      <c r="CI79" s="48" t="str">
        <f t="shared" si="131"/>
        <v/>
      </c>
      <c r="CJ79" s="99" t="str">
        <f>IF(OR($B79=0,$B79=""),"",IF(AND($E$3="3rd"),'Class 3rd'!AQ78,IF(AND($E$3="4th"),'Class 4th'!AQ78,"")))</f>
        <v/>
      </c>
      <c r="CK79" s="99" t="str">
        <f>IF(OR($B79=0,$B79=""),"",IF(AND($E$3="3rd"),'Class 3rd'!AR78,IF(AND($E$3="4th"),'Class 4th'!AR78,"")))</f>
        <v/>
      </c>
      <c r="CL79" s="51" t="str">
        <f t="shared" si="132"/>
        <v/>
      </c>
      <c r="CM79" s="48">
        <f t="shared" si="133"/>
        <v>0</v>
      </c>
      <c r="CN79" s="99" t="str">
        <f>IF(OR($B79=0,$B79=""),"",IF(AND($E$3="3rd"),'Class 3rd'!AS78,IF(AND($E$3="4th"),'Class 4th'!AS78,"")))</f>
        <v/>
      </c>
      <c r="CO79" s="99" t="str">
        <f>IF(OR($B79=0,$B79=""),"",IF(AND($E$3="3rd"),'Class 3rd'!AT78,IF(AND($E$3="4th"),'Class 4th'!AT78,"")))</f>
        <v/>
      </c>
      <c r="CP79" s="52" t="str">
        <f t="shared" si="134"/>
        <v/>
      </c>
      <c r="CQ79" s="48" t="str">
        <f t="shared" si="135"/>
        <v/>
      </c>
      <c r="CR79" s="83">
        <f t="shared" si="136"/>
        <v>0</v>
      </c>
      <c r="CS79" s="83" t="str">
        <f t="shared" si="137"/>
        <v/>
      </c>
      <c r="CT79" s="392" t="str">
        <f t="shared" si="138"/>
        <v/>
      </c>
      <c r="CU79" s="86" t="str">
        <f t="shared" si="139"/>
        <v/>
      </c>
      <c r="CV79" s="99" t="str">
        <f>IF(OR($B79=0,$B79=""),"",IF(AND($E$3="3rd"),'Class 3rd'!AU78,IF(AND($E$3="4th"),'Class 4th'!AU78,"")))</f>
        <v/>
      </c>
      <c r="CW79" s="99" t="str">
        <f>IF(OR($B79=0,$B79=""),"",IF(AND($E$3="3rd"),'Class 3rd'!AV78,IF(AND($E$3="4th"),'Class 4th'!AV78,"")))</f>
        <v/>
      </c>
      <c r="CX79" s="99" t="str">
        <f>IF(OR($B79=0,$B79=""),"",IF(AND($E$3="3rd"),'Class 3rd'!AW78,IF(AND($E$3="4th"),'Class 4th'!AW78,"")))</f>
        <v/>
      </c>
      <c r="CY79" s="48" t="str">
        <f t="shared" si="140"/>
        <v/>
      </c>
      <c r="CZ79" s="99" t="str">
        <f>IF(OR($B79=0,$B79=""),"",IF(AND($E$3="3rd"),'Class 3rd'!AX78,IF(AND($E$3="4th"),'Class 4th'!AX78,"")))</f>
        <v/>
      </c>
      <c r="DA79" s="99" t="str">
        <f>IF(OR($B79=0,$B79=""),"",IF(AND($E$3="3rd"),'Class 3rd'!AY78,IF(AND($E$3="4th"),'Class 4th'!AY78,"")))</f>
        <v/>
      </c>
      <c r="DB79" s="51" t="str">
        <f t="shared" si="141"/>
        <v/>
      </c>
      <c r="DC79" s="48">
        <f t="shared" si="142"/>
        <v>0</v>
      </c>
      <c r="DD79" s="99" t="str">
        <f>IF(OR($B79=0,$B79=""),"",IF(AND($E$3="3rd"),'Class 3rd'!AZ78,IF(AND($E$3="4th"),'Class 4th'!AZ78,"")))</f>
        <v/>
      </c>
      <c r="DE79" s="99" t="str">
        <f>IF(OR($B79=0,$B79=""),"",IF(AND($E$3="3rd"),'Class 3rd'!BA78,IF(AND($E$3="4th"),'Class 4th'!BA78,"")))</f>
        <v/>
      </c>
      <c r="DF79" s="52" t="str">
        <f t="shared" si="143"/>
        <v/>
      </c>
      <c r="DG79" s="48" t="str">
        <f t="shared" si="144"/>
        <v/>
      </c>
      <c r="DH79" s="83">
        <f t="shared" si="145"/>
        <v>0</v>
      </c>
      <c r="DI79" s="83" t="str">
        <f t="shared" si="146"/>
        <v/>
      </c>
      <c r="DJ79" s="392" t="str">
        <f t="shared" si="147"/>
        <v/>
      </c>
      <c r="DK79" s="86" t="str">
        <f t="shared" si="148"/>
        <v/>
      </c>
      <c r="DL79" s="454" t="str">
        <f>IF(OR($B79=0,$B79=""),"",IF(AND($E$3="3rd"),'Class 3rd'!BB78,IF(AND($E$3="4th"),'Class 4th'!BB78,"")))</f>
        <v/>
      </c>
      <c r="DM79" s="454" t="str">
        <f>IF(OR($B79=0,$B79=""),"",IF(AND($E$3="3rd"),'Class 3rd'!BC78,IF(AND($E$3="4th"),'Class 4th'!BC78,"")))</f>
        <v/>
      </c>
      <c r="DN79" s="454" t="str">
        <f>IF(OR($B79=0,$B79=""),"",IF(AND($E$3="3rd"),'Class 3rd'!BD78,IF(AND($E$3="4th"),'Class 4th'!BD78,"")))</f>
        <v/>
      </c>
      <c r="DO79" s="454" t="str">
        <f>IF(OR($B79=0,$B79=""),"",IF(AND($E$3="3rd"),'Class 3rd'!BE78,IF(AND($E$3="4th"),'Class 4th'!BE78,"")))</f>
        <v/>
      </c>
      <c r="DP79" s="454" t="str">
        <f>IF(OR($B79=0,$B79=""),"",IF(AND($E$3="3rd"),'Class 3rd'!BF78,IF(AND($E$3="4th"),'Class 4th'!BF78,"")))</f>
        <v/>
      </c>
      <c r="DQ79" s="455" t="str">
        <f t="shared" si="149"/>
        <v/>
      </c>
      <c r="DR79" s="100">
        <f t="shared" si="150"/>
        <v>0</v>
      </c>
      <c r="DS79" s="100" t="str">
        <f t="shared" si="151"/>
        <v/>
      </c>
      <c r="DT79" s="100" t="str">
        <f t="shared" si="152"/>
        <v/>
      </c>
      <c r="DU79" s="86" t="str">
        <f t="shared" si="153"/>
        <v/>
      </c>
      <c r="DV79" s="454" t="str">
        <f>IF(OR($B79=0,$B79=""),"",IF(AND($E$3="3rd"),'Class 3rd'!BG78,IF(AND($E$3="4th"),'Class 4th'!BG78,"")))</f>
        <v/>
      </c>
      <c r="DW79" s="454" t="str">
        <f>IF(OR($B79=0,$B79=""),"",IF(AND($E$3="3rd"),'Class 3rd'!BH78,IF(AND($E$3="4th"),'Class 4th'!BH78,"")))</f>
        <v/>
      </c>
      <c r="DX79" s="454" t="str">
        <f>IF(OR($B79=0,$B79=""),"",IF(AND($E$3="3rd"),'Class 3rd'!BI78,IF(AND($E$3="4th"),'Class 4th'!BI78,"")))</f>
        <v/>
      </c>
      <c r="DY79" s="454" t="str">
        <f>IF(OR($B79=0,$B79=""),"",IF(AND($E$3="3rd"),'Class 3rd'!BJ78,IF(AND($E$3="4th"),'Class 4th'!BJ78,"")))</f>
        <v/>
      </c>
      <c r="DZ79" s="454" t="str">
        <f>IF(OR($B79=0,$B79=""),"",IF(AND($E$3="3rd"),'Class 3rd'!BK78,IF(AND($E$3="4th"),'Class 4th'!BK78,"")))</f>
        <v/>
      </c>
      <c r="EA79" s="455" t="str">
        <f t="shared" si="154"/>
        <v/>
      </c>
      <c r="EB79" s="100">
        <f t="shared" si="155"/>
        <v>0</v>
      </c>
      <c r="EC79" s="100" t="str">
        <f t="shared" si="156"/>
        <v/>
      </c>
      <c r="ED79" s="100" t="str">
        <f t="shared" si="157"/>
        <v/>
      </c>
      <c r="EE79" s="86" t="str">
        <f t="shared" si="158"/>
        <v/>
      </c>
      <c r="EF79" s="454" t="str">
        <f>IF(OR($B79=0,$B79=""),"",IF(AND($E$3="3rd"),'Class 3rd'!BL78,IF(AND($E$3="4th"),'Class 4th'!BL78,"")))</f>
        <v/>
      </c>
      <c r="EG79" s="454" t="str">
        <f>IF(OR($B79=0,$B79=""),"",IF(AND($E$3="3rd"),'Class 3rd'!BM78,IF(AND($E$3="4th"),'Class 4th'!BM78,"")))</f>
        <v/>
      </c>
      <c r="EH79" s="454" t="str">
        <f>IF(OR($B79=0,$B79=""),"",IF(AND($E$3="3rd"),'Class 3rd'!BN78,IF(AND($E$3="4th"),'Class 4th'!BN78,"")))</f>
        <v/>
      </c>
      <c r="EI79" s="454" t="str">
        <f>IF(OR($B79=0,$B79=""),"",IF(AND($E$3="3rd"),'Class 3rd'!BO78,IF(AND($E$3="4th"),'Class 4th'!BO78,"")))</f>
        <v/>
      </c>
      <c r="EJ79" s="454" t="str">
        <f>IF(OR($B79=0,$B79=""),"",IF(AND($E$3="3rd"),'Class 3rd'!BP78,IF(AND($E$3="4th"),'Class 4th'!BP78,"")))</f>
        <v/>
      </c>
      <c r="EK79" s="455" t="str">
        <f t="shared" si="159"/>
        <v/>
      </c>
      <c r="EL79" s="100">
        <f t="shared" si="160"/>
        <v>0</v>
      </c>
      <c r="EM79" s="100" t="str">
        <f t="shared" si="161"/>
        <v/>
      </c>
      <c r="EN79" s="100" t="str">
        <f t="shared" si="162"/>
        <v/>
      </c>
      <c r="EO79" s="86" t="str">
        <f t="shared" si="163"/>
        <v/>
      </c>
      <c r="EP79" s="60" t="str">
        <f t="shared" si="164"/>
        <v/>
      </c>
      <c r="EQ79" s="324" t="str">
        <f t="shared" si="165"/>
        <v/>
      </c>
      <c r="ER79" s="63" t="str">
        <f t="shared" si="166"/>
        <v/>
      </c>
      <c r="ES79" s="64" t="str">
        <f t="shared" si="85"/>
        <v/>
      </c>
      <c r="ET79" s="326" t="str">
        <f>IFERROR(IF(B79="NSO","NSO",IF(OR(D79="",G79="",F79="",B79="",EP79=0),"",IF('Master sheet'!$D$14="Hindi","कक्षोंन्नति","Promoted"))),"")</f>
        <v/>
      </c>
      <c r="EU79" s="39" t="str">
        <f>IF(OR($B79=0,$B79=""),"",IF(AND($E$3="3rd"),'Class 3rd'!BQ78,IF(AND($E$3="4th"),'Class 4th'!BQ78,"")))</f>
        <v/>
      </c>
      <c r="EV79" s="39" t="str">
        <f>IF(OR($B79=0,$B79=""),"",IF(AND($E$3="3rd"),'Class 3rd'!BR78,IF(AND($E$3="4th"),'Class 4th'!BR78,"")))</f>
        <v/>
      </c>
      <c r="EW79" s="203" t="str">
        <f t="shared" si="86"/>
        <v/>
      </c>
      <c r="EX79" s="40"/>
      <c r="FE79" s="41">
        <f>IF(AND($E$3="3rd"),'Class 3rd'!I78,IF(AND($E$3="4th"),'Class 4th'!I78,""))</f>
        <v>0</v>
      </c>
    </row>
    <row r="80" spans="1:161" ht="18.95" customHeight="1">
      <c r="A80" s="53">
        <v>73</v>
      </c>
      <c r="B80" s="244" t="str">
        <f>IF(OR(FE80=0,FE80=""),"",IF(AND($E$3="3rd"),'Class 3rd'!I79,IF(AND($E$3="4th"),'Class 4th'!I79,"")))</f>
        <v/>
      </c>
      <c r="C80" s="54" t="str">
        <f>IF(OR($B80=0,$B80=""),"",IF(AND($E$3="3rd"),'Class 3rd'!B79,IF(AND($E$3="4th"),'Class 4th'!B79,"")))</f>
        <v/>
      </c>
      <c r="D80" s="54" t="str">
        <f>IF(OR($B80=0,$B80=""),"",IF(AND($E$3="3rd"),'Class 3rd'!C79,IF(AND($E$3="4th"),'Class 4th'!C79,"")))</f>
        <v/>
      </c>
      <c r="E80" s="330" t="str">
        <f>IF(OR($B80=0,$B80=""),"",IF(AND($E$3="3rd"),'Class 3rd'!E79,IF(AND($E$3="4th"),'Class 4th'!E79,"")))</f>
        <v/>
      </c>
      <c r="F80" s="243" t="str">
        <f>IF(OR($B80=0,$B80=""),"",IF(AND($E$3="3rd"),'Class 3rd'!D79,IF(AND($E$3="4th"),'Class 4th'!D79,"")))</f>
        <v/>
      </c>
      <c r="G80" s="335" t="str">
        <f>IF(OR($B80=0,$B80=""),"",IF(AND($E$3="3rd"),'Class 3rd'!F79,IF(AND($E$3="4th"),'Class 4th'!F79,"")))</f>
        <v/>
      </c>
      <c r="H80" s="335" t="str">
        <f>IF(OR($B80=0,$B80=""),"",IF(AND($E$3="3rd"),'Class 3rd'!G79,IF(AND($E$3="4th"),'Class 4th'!G79,"")))</f>
        <v/>
      </c>
      <c r="I80" s="335" t="str">
        <f>IF(OR($B80=0,$B80=""),"",IF(AND($E$3="3rd"),'Class 3rd'!H79,IF(AND($E$3="4th"),'Class 4th'!H79,"")))</f>
        <v/>
      </c>
      <c r="J80" s="217" t="str">
        <f>IF(OR($B80=0,$B80=""),"",IF(AND($E$3="3rd"),'Class 3rd'!J79,IF(AND($E$3="4th"),'Class 4th'!J79,"")))</f>
        <v/>
      </c>
      <c r="K80" s="217" t="str">
        <f>IF(OR($B80=0,$B80=""),"",IF(AND($E$3="3rd"),'Class 3rd'!K79,IF(AND($E$3="4th"),'Class 4th'!K79,"")))</f>
        <v/>
      </c>
      <c r="L80" s="99" t="str">
        <f>IF(OR($B80=0,$B80=""),"",IF(AND($E$3="3rd"),'Class 3rd'!L79,IF(AND($E$3="4th"),'Class 4th'!L79,"")))</f>
        <v/>
      </c>
      <c r="M80" s="99" t="str">
        <f>IF(OR($B80=0,$B80=""),"",IF(AND($E$3="3rd"),'Class 3rd'!M79,IF(AND($E$3="4th"),'Class 4th'!M79,"")))</f>
        <v/>
      </c>
      <c r="N80" s="99" t="str">
        <f>IF(OR($B80=0,$B80=""),"",IF(AND($E$3="3rd"),'Class 3rd'!N79,IF(AND($E$3="4th"),'Class 4th'!N79,"")))</f>
        <v/>
      </c>
      <c r="O80" s="48" t="str">
        <f t="shared" si="87"/>
        <v/>
      </c>
      <c r="P80" s="99" t="str">
        <f>IF(OR($B80=0,$B80=""),"",IF(AND($E$3="3rd"),'Class 3rd'!O79,IF(AND($E$3="4th"),'Class 4th'!O79,"")))</f>
        <v/>
      </c>
      <c r="Q80" s="99" t="str">
        <f>IF(OR($B80=0,$B80=""),"",IF(AND($E$3="3rd"),'Class 3rd'!P79,IF(AND($E$3="4th"),'Class 4th'!P79,"")))</f>
        <v/>
      </c>
      <c r="R80" s="51" t="str">
        <f t="shared" si="88"/>
        <v/>
      </c>
      <c r="S80" s="48">
        <f t="shared" si="89"/>
        <v>0</v>
      </c>
      <c r="T80" s="99" t="str">
        <f>IF(OR($B80=0,$B80=""),"",IF(AND($E$3="3rd"),'Class 3rd'!Q79,IF(AND($E$3="4th"),'Class 4th'!Q79,"")))</f>
        <v/>
      </c>
      <c r="U80" s="99" t="str">
        <f>IF(OR($B80=0,$B80=""),"",IF(AND($E$3="3rd"),'Class 3rd'!R79,IF(AND($E$3="4th"),'Class 4th'!R79,"")))</f>
        <v/>
      </c>
      <c r="V80" s="52" t="str">
        <f t="shared" si="90"/>
        <v/>
      </c>
      <c r="W80" s="48" t="str">
        <f t="shared" si="91"/>
        <v/>
      </c>
      <c r="X80" s="83">
        <f t="shared" si="92"/>
        <v>0</v>
      </c>
      <c r="Y80" s="83" t="str">
        <f t="shared" si="93"/>
        <v/>
      </c>
      <c r="Z80" s="83" t="str">
        <f t="shared" si="94"/>
        <v/>
      </c>
      <c r="AA80" s="83" t="str">
        <f t="shared" si="95"/>
        <v/>
      </c>
      <c r="AB80" s="419" t="str">
        <f t="shared" si="96"/>
        <v/>
      </c>
      <c r="AC80" s="87" t="str">
        <f t="shared" si="97"/>
        <v/>
      </c>
      <c r="AD80" s="99" t="str">
        <f>IF(OR($B80=0,$B80=""),"",IF(AND($E$3="3rd"),'Class 3rd'!S79,IF(AND($E$3="4th"),'Class 4th'!S79,"")))</f>
        <v/>
      </c>
      <c r="AE80" s="99" t="str">
        <f>IF(OR($B80=0,$B80=""),"",IF(AND($E$3="3rd"),'Class 3rd'!T79,IF(AND($E$3="4th"),'Class 4th'!T79,"")))</f>
        <v/>
      </c>
      <c r="AF80" s="99" t="str">
        <f>IF(OR($B80=0,$B80=""),"",IF(AND($E$3="3rd"),'Class 3rd'!U79,IF(AND($E$3="4th"),'Class 4th'!U79,"")))</f>
        <v/>
      </c>
      <c r="AG80" s="48" t="str">
        <f t="shared" si="98"/>
        <v/>
      </c>
      <c r="AH80" s="99" t="str">
        <f>IF(OR($B80=0,$B80=""),"",IF(AND($E$3="3rd"),'Class 3rd'!V79,IF(AND($E$3="4th"),'Class 4th'!V79,"")))</f>
        <v/>
      </c>
      <c r="AI80" s="99" t="str">
        <f>IF(OR($B80=0,$B80=""),"",IF(AND($E$3="3rd"),'Class 3rd'!W79,IF(AND($E$3="4th"),'Class 4th'!W79,"")))</f>
        <v/>
      </c>
      <c r="AJ80" s="51" t="str">
        <f t="shared" si="99"/>
        <v/>
      </c>
      <c r="AK80" s="48">
        <f t="shared" si="100"/>
        <v>0</v>
      </c>
      <c r="AL80" s="99" t="str">
        <f>IF(OR($B80=0,$B80=""),"",IF(AND($E$3="3rd"),'Class 3rd'!X79,IF(AND($E$3="4th"),'Class 4th'!X79,"")))</f>
        <v/>
      </c>
      <c r="AM80" s="99" t="str">
        <f>IF(OR($B80=0,$B80=""),"",IF(AND($E$3="3rd"),'Class 3rd'!Y79,IF(AND($E$3="4th"),'Class 4th'!Y79,"")))</f>
        <v/>
      </c>
      <c r="AN80" s="52" t="str">
        <f t="shared" si="101"/>
        <v/>
      </c>
      <c r="AO80" s="48" t="str">
        <f t="shared" si="102"/>
        <v/>
      </c>
      <c r="AP80" s="83">
        <f t="shared" si="103"/>
        <v>0</v>
      </c>
      <c r="AQ80" s="83" t="str">
        <f t="shared" si="104"/>
        <v/>
      </c>
      <c r="AR80" s="83" t="str">
        <f t="shared" si="105"/>
        <v/>
      </c>
      <c r="AS80" s="83" t="str">
        <f t="shared" si="106"/>
        <v/>
      </c>
      <c r="AT80" s="419" t="str">
        <f t="shared" si="107"/>
        <v/>
      </c>
      <c r="AU80" s="87" t="str">
        <f t="shared" si="108"/>
        <v/>
      </c>
      <c r="AV80" s="99" t="str">
        <f>IF(OR($B80=0,$B80=""),"",IF(AND($E$3="3rd"),'Class 3rd'!Z79,IF(AND($E$3="4th"),'Class 4th'!Z79,"")))</f>
        <v/>
      </c>
      <c r="AW80" s="99" t="str">
        <f>IF(OR($B80=0,$B80=""),"",IF(AND($E$3="3rd"),'Class 3rd'!AA79,IF(AND($E$3="4th"),'Class 4th'!AA79,"")))</f>
        <v/>
      </c>
      <c r="AX80" s="99" t="str">
        <f>IF(OR($B80=0,$B80=""),"",IF(AND($E$3="3rd"),'Class 3rd'!AB79,IF(AND($E$3="4th"),'Class 4th'!AB79,"")))</f>
        <v/>
      </c>
      <c r="AY80" s="48" t="str">
        <f t="shared" si="109"/>
        <v/>
      </c>
      <c r="AZ80" s="99" t="str">
        <f>IF(OR($B80=0,$B80=""),"",IF(AND($E$3="3rd"),'Class 3rd'!AC79,IF(AND($E$3="4th"),'Class 4th'!AC79,"")))</f>
        <v/>
      </c>
      <c r="BA80" s="99" t="str">
        <f>IF(OR($B80=0,$B80=""),"",IF(AND($E$3="3rd"),'Class 3rd'!AD79,IF(AND($E$3="4th"),'Class 4th'!AD79,"")))</f>
        <v/>
      </c>
      <c r="BB80" s="51" t="str">
        <f t="shared" si="110"/>
        <v/>
      </c>
      <c r="BC80" s="48">
        <f t="shared" si="111"/>
        <v>0</v>
      </c>
      <c r="BD80" s="99" t="str">
        <f>IF(OR($B80=0,$B80=""),"",IF(AND($E$3="3rd"),'Class 3rd'!AE79,IF(AND($E$3="4th"),'Class 4th'!AE79,"")))</f>
        <v/>
      </c>
      <c r="BE80" s="99" t="str">
        <f>IF(OR($B80=0,$B80=""),"",IF(AND($E$3="3rd"),'Class 3rd'!AF79,IF(AND($E$3="4th"),'Class 4th'!AF79,"")))</f>
        <v/>
      </c>
      <c r="BF80" s="52" t="str">
        <f t="shared" si="112"/>
        <v/>
      </c>
      <c r="BG80" s="48" t="str">
        <f t="shared" si="113"/>
        <v/>
      </c>
      <c r="BH80" s="83">
        <f t="shared" si="114"/>
        <v>0</v>
      </c>
      <c r="BI80" s="83" t="str">
        <f t="shared" si="115"/>
        <v/>
      </c>
      <c r="BJ80" s="83" t="str">
        <f t="shared" si="116"/>
        <v/>
      </c>
      <c r="BK80" s="83" t="str">
        <f t="shared" si="117"/>
        <v/>
      </c>
      <c r="BL80" s="419" t="str">
        <f t="shared" si="118"/>
        <v/>
      </c>
      <c r="BM80" s="87" t="str">
        <f t="shared" si="119"/>
        <v/>
      </c>
      <c r="BN80" s="99" t="str">
        <f>IF(OR($B80=0,$B80=""),"",IF(AND($E$3="3rd"),'Class 3rd'!AG79,IF(AND($E$3="4th"),'Class 4th'!AG79,"")))</f>
        <v/>
      </c>
      <c r="BO80" s="99" t="str">
        <f>IF(OR($B80=0,$B80=""),"",IF(AND($E$3="3rd"),'Class 3rd'!AH79,IF(AND($E$3="4th"),'Class 4th'!AH79,"")))</f>
        <v/>
      </c>
      <c r="BP80" s="99" t="str">
        <f>IF(OR($B80=0,$B80=""),"",IF(AND($E$3="3rd"),'Class 3rd'!AI79,IF(AND($E$3="4th"),'Class 4th'!AI79,"")))</f>
        <v/>
      </c>
      <c r="BQ80" s="48" t="str">
        <f t="shared" si="120"/>
        <v/>
      </c>
      <c r="BR80" s="99" t="str">
        <f>IF(OR($B80=0,$B80=""),"",IF(AND($E$3="3rd"),'Class 3rd'!AJ79,IF(AND($E$3="4th"),'Class 4th'!AJ79,"")))</f>
        <v/>
      </c>
      <c r="BS80" s="99" t="str">
        <f>IF(OR($B80=0,$B80=""),"",IF(AND($E$3="3rd"),'Class 3rd'!AK79,IF(AND($E$3="4th"),'Class 4th'!AK79,"")))</f>
        <v/>
      </c>
      <c r="BT80" s="51" t="str">
        <f t="shared" si="121"/>
        <v/>
      </c>
      <c r="BU80" s="48">
        <f t="shared" si="122"/>
        <v>0</v>
      </c>
      <c r="BV80" s="99" t="str">
        <f>IF(OR($B80=0,$B80=""),"",IF(AND($E$3="3rd"),'Class 3rd'!AL79,IF(AND($E$3="4th"),'Class 4th'!AL79,"")))</f>
        <v/>
      </c>
      <c r="BW80" s="99" t="str">
        <f>IF(OR($B80=0,$B80=""),"",IF(AND($E$3="3rd"),'Class 3rd'!AM79,IF(AND($E$3="4th"),'Class 4th'!AM79,"")))</f>
        <v/>
      </c>
      <c r="BX80" s="52" t="str">
        <f t="shared" si="123"/>
        <v/>
      </c>
      <c r="BY80" s="48" t="str">
        <f t="shared" si="124"/>
        <v/>
      </c>
      <c r="BZ80" s="83">
        <f t="shared" si="125"/>
        <v>0</v>
      </c>
      <c r="CA80" s="83" t="str">
        <f t="shared" si="126"/>
        <v/>
      </c>
      <c r="CB80" s="83" t="str">
        <f t="shared" si="127"/>
        <v/>
      </c>
      <c r="CC80" s="83" t="str">
        <f t="shared" si="128"/>
        <v/>
      </c>
      <c r="CD80" s="419" t="str">
        <f t="shared" si="129"/>
        <v/>
      </c>
      <c r="CE80" s="87" t="str">
        <f t="shared" si="130"/>
        <v/>
      </c>
      <c r="CF80" s="99" t="str">
        <f>IF(OR($B80=0,$B80=""),"",IF(AND($E$3="3rd"),'Class 3rd'!AN79,IF(AND($E$3="4th"),'Class 4th'!AN79,"")))</f>
        <v/>
      </c>
      <c r="CG80" s="99" t="str">
        <f>IF(OR($B80=0,$B80=""),"",IF(AND($E$3="3rd"),'Class 3rd'!AO79,IF(AND($E$3="4th"),'Class 4th'!AO79,"")))</f>
        <v/>
      </c>
      <c r="CH80" s="99" t="str">
        <f>IF(OR($B80=0,$B80=""),"",IF(AND($E$3="3rd"),'Class 3rd'!AP79,IF(AND($E$3="4th"),'Class 4th'!AP79,"")))</f>
        <v/>
      </c>
      <c r="CI80" s="48" t="str">
        <f t="shared" si="131"/>
        <v/>
      </c>
      <c r="CJ80" s="99" t="str">
        <f>IF(OR($B80=0,$B80=""),"",IF(AND($E$3="3rd"),'Class 3rd'!AQ79,IF(AND($E$3="4th"),'Class 4th'!AQ79,"")))</f>
        <v/>
      </c>
      <c r="CK80" s="99" t="str">
        <f>IF(OR($B80=0,$B80=""),"",IF(AND($E$3="3rd"),'Class 3rd'!AR79,IF(AND($E$3="4th"),'Class 4th'!AR79,"")))</f>
        <v/>
      </c>
      <c r="CL80" s="51" t="str">
        <f t="shared" si="132"/>
        <v/>
      </c>
      <c r="CM80" s="48">
        <f t="shared" si="133"/>
        <v>0</v>
      </c>
      <c r="CN80" s="99" t="str">
        <f>IF(OR($B80=0,$B80=""),"",IF(AND($E$3="3rd"),'Class 3rd'!AS79,IF(AND($E$3="4th"),'Class 4th'!AS79,"")))</f>
        <v/>
      </c>
      <c r="CO80" s="99" t="str">
        <f>IF(OR($B80=0,$B80=""),"",IF(AND($E$3="3rd"),'Class 3rd'!AT79,IF(AND($E$3="4th"),'Class 4th'!AT79,"")))</f>
        <v/>
      </c>
      <c r="CP80" s="52" t="str">
        <f t="shared" si="134"/>
        <v/>
      </c>
      <c r="CQ80" s="48" t="str">
        <f t="shared" si="135"/>
        <v/>
      </c>
      <c r="CR80" s="83">
        <f t="shared" si="136"/>
        <v>0</v>
      </c>
      <c r="CS80" s="83" t="str">
        <f t="shared" si="137"/>
        <v/>
      </c>
      <c r="CT80" s="392" t="str">
        <f t="shared" si="138"/>
        <v/>
      </c>
      <c r="CU80" s="86" t="str">
        <f t="shared" si="139"/>
        <v/>
      </c>
      <c r="CV80" s="99" t="str">
        <f>IF(OR($B80=0,$B80=""),"",IF(AND($E$3="3rd"),'Class 3rd'!AU79,IF(AND($E$3="4th"),'Class 4th'!AU79,"")))</f>
        <v/>
      </c>
      <c r="CW80" s="99" t="str">
        <f>IF(OR($B80=0,$B80=""),"",IF(AND($E$3="3rd"),'Class 3rd'!AV79,IF(AND($E$3="4th"),'Class 4th'!AV79,"")))</f>
        <v/>
      </c>
      <c r="CX80" s="99" t="str">
        <f>IF(OR($B80=0,$B80=""),"",IF(AND($E$3="3rd"),'Class 3rd'!AW79,IF(AND($E$3="4th"),'Class 4th'!AW79,"")))</f>
        <v/>
      </c>
      <c r="CY80" s="48" t="str">
        <f t="shared" si="140"/>
        <v/>
      </c>
      <c r="CZ80" s="99" t="str">
        <f>IF(OR($B80=0,$B80=""),"",IF(AND($E$3="3rd"),'Class 3rd'!AX79,IF(AND($E$3="4th"),'Class 4th'!AX79,"")))</f>
        <v/>
      </c>
      <c r="DA80" s="99" t="str">
        <f>IF(OR($B80=0,$B80=""),"",IF(AND($E$3="3rd"),'Class 3rd'!AY79,IF(AND($E$3="4th"),'Class 4th'!AY79,"")))</f>
        <v/>
      </c>
      <c r="DB80" s="51" t="str">
        <f t="shared" si="141"/>
        <v/>
      </c>
      <c r="DC80" s="48">
        <f t="shared" si="142"/>
        <v>0</v>
      </c>
      <c r="DD80" s="99" t="str">
        <f>IF(OR($B80=0,$B80=""),"",IF(AND($E$3="3rd"),'Class 3rd'!AZ79,IF(AND($E$3="4th"),'Class 4th'!AZ79,"")))</f>
        <v/>
      </c>
      <c r="DE80" s="99" t="str">
        <f>IF(OR($B80=0,$B80=""),"",IF(AND($E$3="3rd"),'Class 3rd'!BA79,IF(AND($E$3="4th"),'Class 4th'!BA79,"")))</f>
        <v/>
      </c>
      <c r="DF80" s="52" t="str">
        <f t="shared" si="143"/>
        <v/>
      </c>
      <c r="DG80" s="48" t="str">
        <f t="shared" si="144"/>
        <v/>
      </c>
      <c r="DH80" s="83">
        <f t="shared" si="145"/>
        <v>0</v>
      </c>
      <c r="DI80" s="83" t="str">
        <f t="shared" si="146"/>
        <v/>
      </c>
      <c r="DJ80" s="392" t="str">
        <f t="shared" si="147"/>
        <v/>
      </c>
      <c r="DK80" s="86" t="str">
        <f t="shared" si="148"/>
        <v/>
      </c>
      <c r="DL80" s="454" t="str">
        <f>IF(OR($B80=0,$B80=""),"",IF(AND($E$3="3rd"),'Class 3rd'!BB79,IF(AND($E$3="4th"),'Class 4th'!BB79,"")))</f>
        <v/>
      </c>
      <c r="DM80" s="454" t="str">
        <f>IF(OR($B80=0,$B80=""),"",IF(AND($E$3="3rd"),'Class 3rd'!BC79,IF(AND($E$3="4th"),'Class 4th'!BC79,"")))</f>
        <v/>
      </c>
      <c r="DN80" s="454" t="str">
        <f>IF(OR($B80=0,$B80=""),"",IF(AND($E$3="3rd"),'Class 3rd'!BD79,IF(AND($E$3="4th"),'Class 4th'!BD79,"")))</f>
        <v/>
      </c>
      <c r="DO80" s="454" t="str">
        <f>IF(OR($B80=0,$B80=""),"",IF(AND($E$3="3rd"),'Class 3rd'!BE79,IF(AND($E$3="4th"),'Class 4th'!BE79,"")))</f>
        <v/>
      </c>
      <c r="DP80" s="454" t="str">
        <f>IF(OR($B80=0,$B80=""),"",IF(AND($E$3="3rd"),'Class 3rd'!BF79,IF(AND($E$3="4th"),'Class 4th'!BF79,"")))</f>
        <v/>
      </c>
      <c r="DQ80" s="455" t="str">
        <f t="shared" si="149"/>
        <v/>
      </c>
      <c r="DR80" s="100">
        <f t="shared" si="150"/>
        <v>0</v>
      </c>
      <c r="DS80" s="100" t="str">
        <f t="shared" si="151"/>
        <v/>
      </c>
      <c r="DT80" s="100" t="str">
        <f t="shared" si="152"/>
        <v/>
      </c>
      <c r="DU80" s="86" t="str">
        <f t="shared" si="153"/>
        <v/>
      </c>
      <c r="DV80" s="454" t="str">
        <f>IF(OR($B80=0,$B80=""),"",IF(AND($E$3="3rd"),'Class 3rd'!BG79,IF(AND($E$3="4th"),'Class 4th'!BG79,"")))</f>
        <v/>
      </c>
      <c r="DW80" s="454" t="str">
        <f>IF(OR($B80=0,$B80=""),"",IF(AND($E$3="3rd"),'Class 3rd'!BH79,IF(AND($E$3="4th"),'Class 4th'!BH79,"")))</f>
        <v/>
      </c>
      <c r="DX80" s="454" t="str">
        <f>IF(OR($B80=0,$B80=""),"",IF(AND($E$3="3rd"),'Class 3rd'!BI79,IF(AND($E$3="4th"),'Class 4th'!BI79,"")))</f>
        <v/>
      </c>
      <c r="DY80" s="454" t="str">
        <f>IF(OR($B80=0,$B80=""),"",IF(AND($E$3="3rd"),'Class 3rd'!BJ79,IF(AND($E$3="4th"),'Class 4th'!BJ79,"")))</f>
        <v/>
      </c>
      <c r="DZ80" s="454" t="str">
        <f>IF(OR($B80=0,$B80=""),"",IF(AND($E$3="3rd"),'Class 3rd'!BK79,IF(AND($E$3="4th"),'Class 4th'!BK79,"")))</f>
        <v/>
      </c>
      <c r="EA80" s="455" t="str">
        <f t="shared" si="154"/>
        <v/>
      </c>
      <c r="EB80" s="100">
        <f t="shared" si="155"/>
        <v>0</v>
      </c>
      <c r="EC80" s="100" t="str">
        <f t="shared" si="156"/>
        <v/>
      </c>
      <c r="ED80" s="100" t="str">
        <f t="shared" si="157"/>
        <v/>
      </c>
      <c r="EE80" s="86" t="str">
        <f t="shared" si="158"/>
        <v/>
      </c>
      <c r="EF80" s="454" t="str">
        <f>IF(OR($B80=0,$B80=""),"",IF(AND($E$3="3rd"),'Class 3rd'!BL79,IF(AND($E$3="4th"),'Class 4th'!BL79,"")))</f>
        <v/>
      </c>
      <c r="EG80" s="454" t="str">
        <f>IF(OR($B80=0,$B80=""),"",IF(AND($E$3="3rd"),'Class 3rd'!BM79,IF(AND($E$3="4th"),'Class 4th'!BM79,"")))</f>
        <v/>
      </c>
      <c r="EH80" s="454" t="str">
        <f>IF(OR($B80=0,$B80=""),"",IF(AND($E$3="3rd"),'Class 3rd'!BN79,IF(AND($E$3="4th"),'Class 4th'!BN79,"")))</f>
        <v/>
      </c>
      <c r="EI80" s="454" t="str">
        <f>IF(OR($B80=0,$B80=""),"",IF(AND($E$3="3rd"),'Class 3rd'!BO79,IF(AND($E$3="4th"),'Class 4th'!BO79,"")))</f>
        <v/>
      </c>
      <c r="EJ80" s="454" t="str">
        <f>IF(OR($B80=0,$B80=""),"",IF(AND($E$3="3rd"),'Class 3rd'!BP79,IF(AND($E$3="4th"),'Class 4th'!BP79,"")))</f>
        <v/>
      </c>
      <c r="EK80" s="455" t="str">
        <f t="shared" si="159"/>
        <v/>
      </c>
      <c r="EL80" s="100">
        <f t="shared" si="160"/>
        <v>0</v>
      </c>
      <c r="EM80" s="100" t="str">
        <f t="shared" si="161"/>
        <v/>
      </c>
      <c r="EN80" s="100" t="str">
        <f t="shared" si="162"/>
        <v/>
      </c>
      <c r="EO80" s="86" t="str">
        <f t="shared" si="163"/>
        <v/>
      </c>
      <c r="EP80" s="60" t="str">
        <f t="shared" si="164"/>
        <v/>
      </c>
      <c r="EQ80" s="324" t="str">
        <f t="shared" si="165"/>
        <v/>
      </c>
      <c r="ER80" s="63" t="str">
        <f t="shared" si="166"/>
        <v/>
      </c>
      <c r="ES80" s="64" t="str">
        <f t="shared" si="85"/>
        <v/>
      </c>
      <c r="ET80" s="326" t="str">
        <f>IFERROR(IF(B80="NSO","NSO",IF(OR(D80="",G80="",F80="",B80="",EP80=0),"",IF('Master sheet'!$D$14="Hindi","कक्षोंन्नति","Promoted"))),"")</f>
        <v/>
      </c>
      <c r="EU80" s="39" t="str">
        <f>IF(OR($B80=0,$B80=""),"",IF(AND($E$3="3rd"),'Class 3rd'!BQ79,IF(AND($E$3="4th"),'Class 4th'!BQ79,"")))</f>
        <v/>
      </c>
      <c r="EV80" s="39" t="str">
        <f>IF(OR($B80=0,$B80=""),"",IF(AND($E$3="3rd"),'Class 3rd'!BR79,IF(AND($E$3="4th"),'Class 4th'!BR79,"")))</f>
        <v/>
      </c>
      <c r="EW80" s="203" t="str">
        <f t="shared" si="86"/>
        <v/>
      </c>
      <c r="EX80" s="40"/>
      <c r="FE80" s="41">
        <f>IF(AND($E$3="3rd"),'Class 3rd'!I79,IF(AND($E$3="4th"),'Class 4th'!I79,""))</f>
        <v>0</v>
      </c>
    </row>
    <row r="81" spans="1:161" ht="18.95" customHeight="1">
      <c r="A81" s="53">
        <v>74</v>
      </c>
      <c r="B81" s="244" t="str">
        <f>IF(OR(FE81=0,FE81=""),"",IF(AND($E$3="3rd"),'Class 3rd'!I80,IF(AND($E$3="4th"),'Class 4th'!I80,"")))</f>
        <v/>
      </c>
      <c r="C81" s="54" t="str">
        <f>IF(OR($B81=0,$B81=""),"",IF(AND($E$3="3rd"),'Class 3rd'!B80,IF(AND($E$3="4th"),'Class 4th'!B80,"")))</f>
        <v/>
      </c>
      <c r="D81" s="54" t="str">
        <f>IF(OR($B81=0,$B81=""),"",IF(AND($E$3="3rd"),'Class 3rd'!C80,IF(AND($E$3="4th"),'Class 4th'!C80,"")))</f>
        <v/>
      </c>
      <c r="E81" s="330" t="str">
        <f>IF(OR($B81=0,$B81=""),"",IF(AND($E$3="3rd"),'Class 3rd'!E80,IF(AND($E$3="4th"),'Class 4th'!E80,"")))</f>
        <v/>
      </c>
      <c r="F81" s="243" t="str">
        <f>IF(OR($B81=0,$B81=""),"",IF(AND($E$3="3rd"),'Class 3rd'!D80,IF(AND($E$3="4th"),'Class 4th'!D80,"")))</f>
        <v/>
      </c>
      <c r="G81" s="335" t="str">
        <f>IF(OR($B81=0,$B81=""),"",IF(AND($E$3="3rd"),'Class 3rd'!F80,IF(AND($E$3="4th"),'Class 4th'!F80,"")))</f>
        <v/>
      </c>
      <c r="H81" s="335" t="str">
        <f>IF(OR($B81=0,$B81=""),"",IF(AND($E$3="3rd"),'Class 3rd'!G80,IF(AND($E$3="4th"),'Class 4th'!G80,"")))</f>
        <v/>
      </c>
      <c r="I81" s="335" t="str">
        <f>IF(OR($B81=0,$B81=""),"",IF(AND($E$3="3rd"),'Class 3rd'!H80,IF(AND($E$3="4th"),'Class 4th'!H80,"")))</f>
        <v/>
      </c>
      <c r="J81" s="217" t="str">
        <f>IF(OR($B81=0,$B81=""),"",IF(AND($E$3="3rd"),'Class 3rd'!J80,IF(AND($E$3="4th"),'Class 4th'!J80,"")))</f>
        <v/>
      </c>
      <c r="K81" s="217" t="str">
        <f>IF(OR($B81=0,$B81=""),"",IF(AND($E$3="3rd"),'Class 3rd'!K80,IF(AND($E$3="4th"),'Class 4th'!K80,"")))</f>
        <v/>
      </c>
      <c r="L81" s="99" t="str">
        <f>IF(OR($B81=0,$B81=""),"",IF(AND($E$3="3rd"),'Class 3rd'!L80,IF(AND($E$3="4th"),'Class 4th'!L80,"")))</f>
        <v/>
      </c>
      <c r="M81" s="99" t="str">
        <f>IF(OR($B81=0,$B81=""),"",IF(AND($E$3="3rd"),'Class 3rd'!M80,IF(AND($E$3="4th"),'Class 4th'!M80,"")))</f>
        <v/>
      </c>
      <c r="N81" s="99" t="str">
        <f>IF(OR($B81=0,$B81=""),"",IF(AND($E$3="3rd"),'Class 3rd'!N80,IF(AND($E$3="4th"),'Class 4th'!N80,"")))</f>
        <v/>
      </c>
      <c r="O81" s="48" t="str">
        <f t="shared" si="87"/>
        <v/>
      </c>
      <c r="P81" s="99" t="str">
        <f>IF(OR($B81=0,$B81=""),"",IF(AND($E$3="3rd"),'Class 3rd'!O80,IF(AND($E$3="4th"),'Class 4th'!O80,"")))</f>
        <v/>
      </c>
      <c r="Q81" s="99" t="str">
        <f>IF(OR($B81=0,$B81=""),"",IF(AND($E$3="3rd"),'Class 3rd'!P80,IF(AND($E$3="4th"),'Class 4th'!P80,"")))</f>
        <v/>
      </c>
      <c r="R81" s="51" t="str">
        <f t="shared" si="88"/>
        <v/>
      </c>
      <c r="S81" s="48">
        <f t="shared" si="89"/>
        <v>0</v>
      </c>
      <c r="T81" s="99" t="str">
        <f>IF(OR($B81=0,$B81=""),"",IF(AND($E$3="3rd"),'Class 3rd'!Q80,IF(AND($E$3="4th"),'Class 4th'!Q80,"")))</f>
        <v/>
      </c>
      <c r="U81" s="99" t="str">
        <f>IF(OR($B81=0,$B81=""),"",IF(AND($E$3="3rd"),'Class 3rd'!R80,IF(AND($E$3="4th"),'Class 4th'!R80,"")))</f>
        <v/>
      </c>
      <c r="V81" s="52" t="str">
        <f t="shared" si="90"/>
        <v/>
      </c>
      <c r="W81" s="48" t="str">
        <f t="shared" si="91"/>
        <v/>
      </c>
      <c r="X81" s="83">
        <f t="shared" si="92"/>
        <v>0</v>
      </c>
      <c r="Y81" s="83" t="str">
        <f t="shared" si="93"/>
        <v/>
      </c>
      <c r="Z81" s="83" t="str">
        <f t="shared" si="94"/>
        <v/>
      </c>
      <c r="AA81" s="83" t="str">
        <f t="shared" si="95"/>
        <v/>
      </c>
      <c r="AB81" s="419" t="str">
        <f t="shared" si="96"/>
        <v/>
      </c>
      <c r="AC81" s="87" t="str">
        <f t="shared" si="97"/>
        <v/>
      </c>
      <c r="AD81" s="99" t="str">
        <f>IF(OR($B81=0,$B81=""),"",IF(AND($E$3="3rd"),'Class 3rd'!S80,IF(AND($E$3="4th"),'Class 4th'!S80,"")))</f>
        <v/>
      </c>
      <c r="AE81" s="99" t="str">
        <f>IF(OR($B81=0,$B81=""),"",IF(AND($E$3="3rd"),'Class 3rd'!T80,IF(AND($E$3="4th"),'Class 4th'!T80,"")))</f>
        <v/>
      </c>
      <c r="AF81" s="99" t="str">
        <f>IF(OR($B81=0,$B81=""),"",IF(AND($E$3="3rd"),'Class 3rd'!U80,IF(AND($E$3="4th"),'Class 4th'!U80,"")))</f>
        <v/>
      </c>
      <c r="AG81" s="48" t="str">
        <f t="shared" si="98"/>
        <v/>
      </c>
      <c r="AH81" s="99" t="str">
        <f>IF(OR($B81=0,$B81=""),"",IF(AND($E$3="3rd"),'Class 3rd'!V80,IF(AND($E$3="4th"),'Class 4th'!V80,"")))</f>
        <v/>
      </c>
      <c r="AI81" s="99" t="str">
        <f>IF(OR($B81=0,$B81=""),"",IF(AND($E$3="3rd"),'Class 3rd'!W80,IF(AND($E$3="4th"),'Class 4th'!W80,"")))</f>
        <v/>
      </c>
      <c r="AJ81" s="51" t="str">
        <f t="shared" si="99"/>
        <v/>
      </c>
      <c r="AK81" s="48">
        <f t="shared" si="100"/>
        <v>0</v>
      </c>
      <c r="AL81" s="99" t="str">
        <f>IF(OR($B81=0,$B81=""),"",IF(AND($E$3="3rd"),'Class 3rd'!X80,IF(AND($E$3="4th"),'Class 4th'!X80,"")))</f>
        <v/>
      </c>
      <c r="AM81" s="99" t="str">
        <f>IF(OR($B81=0,$B81=""),"",IF(AND($E$3="3rd"),'Class 3rd'!Y80,IF(AND($E$3="4th"),'Class 4th'!Y80,"")))</f>
        <v/>
      </c>
      <c r="AN81" s="52" t="str">
        <f t="shared" si="101"/>
        <v/>
      </c>
      <c r="AO81" s="48" t="str">
        <f t="shared" si="102"/>
        <v/>
      </c>
      <c r="AP81" s="83">
        <f t="shared" si="103"/>
        <v>0</v>
      </c>
      <c r="AQ81" s="83" t="str">
        <f t="shared" si="104"/>
        <v/>
      </c>
      <c r="AR81" s="83" t="str">
        <f t="shared" si="105"/>
        <v/>
      </c>
      <c r="AS81" s="83" t="str">
        <f t="shared" si="106"/>
        <v/>
      </c>
      <c r="AT81" s="419" t="str">
        <f t="shared" si="107"/>
        <v/>
      </c>
      <c r="AU81" s="87" t="str">
        <f t="shared" si="108"/>
        <v/>
      </c>
      <c r="AV81" s="99" t="str">
        <f>IF(OR($B81=0,$B81=""),"",IF(AND($E$3="3rd"),'Class 3rd'!Z80,IF(AND($E$3="4th"),'Class 4th'!Z80,"")))</f>
        <v/>
      </c>
      <c r="AW81" s="99" t="str">
        <f>IF(OR($B81=0,$B81=""),"",IF(AND($E$3="3rd"),'Class 3rd'!AA80,IF(AND($E$3="4th"),'Class 4th'!AA80,"")))</f>
        <v/>
      </c>
      <c r="AX81" s="99" t="str">
        <f>IF(OR($B81=0,$B81=""),"",IF(AND($E$3="3rd"),'Class 3rd'!AB80,IF(AND($E$3="4th"),'Class 4th'!AB80,"")))</f>
        <v/>
      </c>
      <c r="AY81" s="48" t="str">
        <f t="shared" si="109"/>
        <v/>
      </c>
      <c r="AZ81" s="99" t="str">
        <f>IF(OR($B81=0,$B81=""),"",IF(AND($E$3="3rd"),'Class 3rd'!AC80,IF(AND($E$3="4th"),'Class 4th'!AC80,"")))</f>
        <v/>
      </c>
      <c r="BA81" s="99" t="str">
        <f>IF(OR($B81=0,$B81=""),"",IF(AND($E$3="3rd"),'Class 3rd'!AD80,IF(AND($E$3="4th"),'Class 4th'!AD80,"")))</f>
        <v/>
      </c>
      <c r="BB81" s="51" t="str">
        <f t="shared" si="110"/>
        <v/>
      </c>
      <c r="BC81" s="48">
        <f t="shared" si="111"/>
        <v>0</v>
      </c>
      <c r="BD81" s="99" t="str">
        <f>IF(OR($B81=0,$B81=""),"",IF(AND($E$3="3rd"),'Class 3rd'!AE80,IF(AND($E$3="4th"),'Class 4th'!AE80,"")))</f>
        <v/>
      </c>
      <c r="BE81" s="99" t="str">
        <f>IF(OR($B81=0,$B81=""),"",IF(AND($E$3="3rd"),'Class 3rd'!AF80,IF(AND($E$3="4th"),'Class 4th'!AF80,"")))</f>
        <v/>
      </c>
      <c r="BF81" s="52" t="str">
        <f t="shared" si="112"/>
        <v/>
      </c>
      <c r="BG81" s="48" t="str">
        <f t="shared" si="113"/>
        <v/>
      </c>
      <c r="BH81" s="83">
        <f t="shared" si="114"/>
        <v>0</v>
      </c>
      <c r="BI81" s="83" t="str">
        <f t="shared" si="115"/>
        <v/>
      </c>
      <c r="BJ81" s="83" t="str">
        <f t="shared" si="116"/>
        <v/>
      </c>
      <c r="BK81" s="83" t="str">
        <f t="shared" si="117"/>
        <v/>
      </c>
      <c r="BL81" s="419" t="str">
        <f t="shared" si="118"/>
        <v/>
      </c>
      <c r="BM81" s="87" t="str">
        <f t="shared" si="119"/>
        <v/>
      </c>
      <c r="BN81" s="99" t="str">
        <f>IF(OR($B81=0,$B81=""),"",IF(AND($E$3="3rd"),'Class 3rd'!AG80,IF(AND($E$3="4th"),'Class 4th'!AG80,"")))</f>
        <v/>
      </c>
      <c r="BO81" s="99" t="str">
        <f>IF(OR($B81=0,$B81=""),"",IF(AND($E$3="3rd"),'Class 3rd'!AH80,IF(AND($E$3="4th"),'Class 4th'!AH80,"")))</f>
        <v/>
      </c>
      <c r="BP81" s="99" t="str">
        <f>IF(OR($B81=0,$B81=""),"",IF(AND($E$3="3rd"),'Class 3rd'!AI80,IF(AND($E$3="4th"),'Class 4th'!AI80,"")))</f>
        <v/>
      </c>
      <c r="BQ81" s="48" t="str">
        <f t="shared" si="120"/>
        <v/>
      </c>
      <c r="BR81" s="99" t="str">
        <f>IF(OR($B81=0,$B81=""),"",IF(AND($E$3="3rd"),'Class 3rd'!AJ80,IF(AND($E$3="4th"),'Class 4th'!AJ80,"")))</f>
        <v/>
      </c>
      <c r="BS81" s="99" t="str">
        <f>IF(OR($B81=0,$B81=""),"",IF(AND($E$3="3rd"),'Class 3rd'!AK80,IF(AND($E$3="4th"),'Class 4th'!AK80,"")))</f>
        <v/>
      </c>
      <c r="BT81" s="51" t="str">
        <f t="shared" si="121"/>
        <v/>
      </c>
      <c r="BU81" s="48">
        <f t="shared" si="122"/>
        <v>0</v>
      </c>
      <c r="BV81" s="99" t="str">
        <f>IF(OR($B81=0,$B81=""),"",IF(AND($E$3="3rd"),'Class 3rd'!AL80,IF(AND($E$3="4th"),'Class 4th'!AL80,"")))</f>
        <v/>
      </c>
      <c r="BW81" s="99" t="str">
        <f>IF(OR($B81=0,$B81=""),"",IF(AND($E$3="3rd"),'Class 3rd'!AM80,IF(AND($E$3="4th"),'Class 4th'!AM80,"")))</f>
        <v/>
      </c>
      <c r="BX81" s="52" t="str">
        <f t="shared" si="123"/>
        <v/>
      </c>
      <c r="BY81" s="48" t="str">
        <f t="shared" si="124"/>
        <v/>
      </c>
      <c r="BZ81" s="83">
        <f t="shared" si="125"/>
        <v>0</v>
      </c>
      <c r="CA81" s="83" t="str">
        <f t="shared" si="126"/>
        <v/>
      </c>
      <c r="CB81" s="83" t="str">
        <f t="shared" si="127"/>
        <v/>
      </c>
      <c r="CC81" s="83" t="str">
        <f t="shared" si="128"/>
        <v/>
      </c>
      <c r="CD81" s="419" t="str">
        <f t="shared" si="129"/>
        <v/>
      </c>
      <c r="CE81" s="87" t="str">
        <f t="shared" si="130"/>
        <v/>
      </c>
      <c r="CF81" s="99" t="str">
        <f>IF(OR($B81=0,$B81=""),"",IF(AND($E$3="3rd"),'Class 3rd'!AN80,IF(AND($E$3="4th"),'Class 4th'!AN80,"")))</f>
        <v/>
      </c>
      <c r="CG81" s="99" t="str">
        <f>IF(OR($B81=0,$B81=""),"",IF(AND($E$3="3rd"),'Class 3rd'!AO80,IF(AND($E$3="4th"),'Class 4th'!AO80,"")))</f>
        <v/>
      </c>
      <c r="CH81" s="99" t="str">
        <f>IF(OR($B81=0,$B81=""),"",IF(AND($E$3="3rd"),'Class 3rd'!AP80,IF(AND($E$3="4th"),'Class 4th'!AP80,"")))</f>
        <v/>
      </c>
      <c r="CI81" s="48" t="str">
        <f t="shared" si="131"/>
        <v/>
      </c>
      <c r="CJ81" s="99" t="str">
        <f>IF(OR($B81=0,$B81=""),"",IF(AND($E$3="3rd"),'Class 3rd'!AQ80,IF(AND($E$3="4th"),'Class 4th'!AQ80,"")))</f>
        <v/>
      </c>
      <c r="CK81" s="99" t="str">
        <f>IF(OR($B81=0,$B81=""),"",IF(AND($E$3="3rd"),'Class 3rd'!AR80,IF(AND($E$3="4th"),'Class 4th'!AR80,"")))</f>
        <v/>
      </c>
      <c r="CL81" s="51" t="str">
        <f t="shared" si="132"/>
        <v/>
      </c>
      <c r="CM81" s="48">
        <f t="shared" si="133"/>
        <v>0</v>
      </c>
      <c r="CN81" s="99" t="str">
        <f>IF(OR($B81=0,$B81=""),"",IF(AND($E$3="3rd"),'Class 3rd'!AS80,IF(AND($E$3="4th"),'Class 4th'!AS80,"")))</f>
        <v/>
      </c>
      <c r="CO81" s="99" t="str">
        <f>IF(OR($B81=0,$B81=""),"",IF(AND($E$3="3rd"),'Class 3rd'!AT80,IF(AND($E$3="4th"),'Class 4th'!AT80,"")))</f>
        <v/>
      </c>
      <c r="CP81" s="52" t="str">
        <f t="shared" si="134"/>
        <v/>
      </c>
      <c r="CQ81" s="48" t="str">
        <f t="shared" si="135"/>
        <v/>
      </c>
      <c r="CR81" s="83">
        <f t="shared" si="136"/>
        <v>0</v>
      </c>
      <c r="CS81" s="83" t="str">
        <f t="shared" si="137"/>
        <v/>
      </c>
      <c r="CT81" s="392" t="str">
        <f t="shared" si="138"/>
        <v/>
      </c>
      <c r="CU81" s="86" t="str">
        <f t="shared" si="139"/>
        <v/>
      </c>
      <c r="CV81" s="99" t="str">
        <f>IF(OR($B81=0,$B81=""),"",IF(AND($E$3="3rd"),'Class 3rd'!AU80,IF(AND($E$3="4th"),'Class 4th'!AU80,"")))</f>
        <v/>
      </c>
      <c r="CW81" s="99" t="str">
        <f>IF(OR($B81=0,$B81=""),"",IF(AND($E$3="3rd"),'Class 3rd'!AV80,IF(AND($E$3="4th"),'Class 4th'!AV80,"")))</f>
        <v/>
      </c>
      <c r="CX81" s="99" t="str">
        <f>IF(OR($B81=0,$B81=""),"",IF(AND($E$3="3rd"),'Class 3rd'!AW80,IF(AND($E$3="4th"),'Class 4th'!AW80,"")))</f>
        <v/>
      </c>
      <c r="CY81" s="48" t="str">
        <f t="shared" si="140"/>
        <v/>
      </c>
      <c r="CZ81" s="99" t="str">
        <f>IF(OR($B81=0,$B81=""),"",IF(AND($E$3="3rd"),'Class 3rd'!AX80,IF(AND($E$3="4th"),'Class 4th'!AX80,"")))</f>
        <v/>
      </c>
      <c r="DA81" s="99" t="str">
        <f>IF(OR($B81=0,$B81=""),"",IF(AND($E$3="3rd"),'Class 3rd'!AY80,IF(AND($E$3="4th"),'Class 4th'!AY80,"")))</f>
        <v/>
      </c>
      <c r="DB81" s="51" t="str">
        <f t="shared" si="141"/>
        <v/>
      </c>
      <c r="DC81" s="48">
        <f t="shared" si="142"/>
        <v>0</v>
      </c>
      <c r="DD81" s="99" t="str">
        <f>IF(OR($B81=0,$B81=""),"",IF(AND($E$3="3rd"),'Class 3rd'!AZ80,IF(AND($E$3="4th"),'Class 4th'!AZ80,"")))</f>
        <v/>
      </c>
      <c r="DE81" s="99" t="str">
        <f>IF(OR($B81=0,$B81=""),"",IF(AND($E$3="3rd"),'Class 3rd'!BA80,IF(AND($E$3="4th"),'Class 4th'!BA80,"")))</f>
        <v/>
      </c>
      <c r="DF81" s="52" t="str">
        <f t="shared" si="143"/>
        <v/>
      </c>
      <c r="DG81" s="48" t="str">
        <f t="shared" si="144"/>
        <v/>
      </c>
      <c r="DH81" s="83">
        <f t="shared" si="145"/>
        <v>0</v>
      </c>
      <c r="DI81" s="83" t="str">
        <f t="shared" si="146"/>
        <v/>
      </c>
      <c r="DJ81" s="392" t="str">
        <f t="shared" si="147"/>
        <v/>
      </c>
      <c r="DK81" s="86" t="str">
        <f t="shared" si="148"/>
        <v/>
      </c>
      <c r="DL81" s="454" t="str">
        <f>IF(OR($B81=0,$B81=""),"",IF(AND($E$3="3rd"),'Class 3rd'!BB80,IF(AND($E$3="4th"),'Class 4th'!BB80,"")))</f>
        <v/>
      </c>
      <c r="DM81" s="454" t="str">
        <f>IF(OR($B81=0,$B81=""),"",IF(AND($E$3="3rd"),'Class 3rd'!BC80,IF(AND($E$3="4th"),'Class 4th'!BC80,"")))</f>
        <v/>
      </c>
      <c r="DN81" s="454" t="str">
        <f>IF(OR($B81=0,$B81=""),"",IF(AND($E$3="3rd"),'Class 3rd'!BD80,IF(AND($E$3="4th"),'Class 4th'!BD80,"")))</f>
        <v/>
      </c>
      <c r="DO81" s="454" t="str">
        <f>IF(OR($B81=0,$B81=""),"",IF(AND($E$3="3rd"),'Class 3rd'!BE80,IF(AND($E$3="4th"),'Class 4th'!BE80,"")))</f>
        <v/>
      </c>
      <c r="DP81" s="454" t="str">
        <f>IF(OR($B81=0,$B81=""),"",IF(AND($E$3="3rd"),'Class 3rd'!BF80,IF(AND($E$3="4th"),'Class 4th'!BF80,"")))</f>
        <v/>
      </c>
      <c r="DQ81" s="455" t="str">
        <f t="shared" si="149"/>
        <v/>
      </c>
      <c r="DR81" s="100">
        <f t="shared" si="150"/>
        <v>0</v>
      </c>
      <c r="DS81" s="100" t="str">
        <f t="shared" si="151"/>
        <v/>
      </c>
      <c r="DT81" s="100" t="str">
        <f t="shared" si="152"/>
        <v/>
      </c>
      <c r="DU81" s="86" t="str">
        <f t="shared" si="153"/>
        <v/>
      </c>
      <c r="DV81" s="454" t="str">
        <f>IF(OR($B81=0,$B81=""),"",IF(AND($E$3="3rd"),'Class 3rd'!BG80,IF(AND($E$3="4th"),'Class 4th'!BG80,"")))</f>
        <v/>
      </c>
      <c r="DW81" s="454" t="str">
        <f>IF(OR($B81=0,$B81=""),"",IF(AND($E$3="3rd"),'Class 3rd'!BH80,IF(AND($E$3="4th"),'Class 4th'!BH80,"")))</f>
        <v/>
      </c>
      <c r="DX81" s="454" t="str">
        <f>IF(OR($B81=0,$B81=""),"",IF(AND($E$3="3rd"),'Class 3rd'!BI80,IF(AND($E$3="4th"),'Class 4th'!BI80,"")))</f>
        <v/>
      </c>
      <c r="DY81" s="454" t="str">
        <f>IF(OR($B81=0,$B81=""),"",IF(AND($E$3="3rd"),'Class 3rd'!BJ80,IF(AND($E$3="4th"),'Class 4th'!BJ80,"")))</f>
        <v/>
      </c>
      <c r="DZ81" s="454" t="str">
        <f>IF(OR($B81=0,$B81=""),"",IF(AND($E$3="3rd"),'Class 3rd'!BK80,IF(AND($E$3="4th"),'Class 4th'!BK80,"")))</f>
        <v/>
      </c>
      <c r="EA81" s="455" t="str">
        <f t="shared" si="154"/>
        <v/>
      </c>
      <c r="EB81" s="100">
        <f t="shared" si="155"/>
        <v>0</v>
      </c>
      <c r="EC81" s="100" t="str">
        <f t="shared" si="156"/>
        <v/>
      </c>
      <c r="ED81" s="100" t="str">
        <f t="shared" si="157"/>
        <v/>
      </c>
      <c r="EE81" s="86" t="str">
        <f t="shared" si="158"/>
        <v/>
      </c>
      <c r="EF81" s="454" t="str">
        <f>IF(OR($B81=0,$B81=""),"",IF(AND($E$3="3rd"),'Class 3rd'!BL80,IF(AND($E$3="4th"),'Class 4th'!BL80,"")))</f>
        <v/>
      </c>
      <c r="EG81" s="454" t="str">
        <f>IF(OR($B81=0,$B81=""),"",IF(AND($E$3="3rd"),'Class 3rd'!BM80,IF(AND($E$3="4th"),'Class 4th'!BM80,"")))</f>
        <v/>
      </c>
      <c r="EH81" s="454" t="str">
        <f>IF(OR($B81=0,$B81=""),"",IF(AND($E$3="3rd"),'Class 3rd'!BN80,IF(AND($E$3="4th"),'Class 4th'!BN80,"")))</f>
        <v/>
      </c>
      <c r="EI81" s="454" t="str">
        <f>IF(OR($B81=0,$B81=""),"",IF(AND($E$3="3rd"),'Class 3rd'!BO80,IF(AND($E$3="4th"),'Class 4th'!BO80,"")))</f>
        <v/>
      </c>
      <c r="EJ81" s="454" t="str">
        <f>IF(OR($B81=0,$B81=""),"",IF(AND($E$3="3rd"),'Class 3rd'!BP80,IF(AND($E$3="4th"),'Class 4th'!BP80,"")))</f>
        <v/>
      </c>
      <c r="EK81" s="455" t="str">
        <f t="shared" si="159"/>
        <v/>
      </c>
      <c r="EL81" s="100">
        <f t="shared" si="160"/>
        <v>0</v>
      </c>
      <c r="EM81" s="100" t="str">
        <f t="shared" si="161"/>
        <v/>
      </c>
      <c r="EN81" s="100" t="str">
        <f t="shared" si="162"/>
        <v/>
      </c>
      <c r="EO81" s="86" t="str">
        <f t="shared" si="163"/>
        <v/>
      </c>
      <c r="EP81" s="60" t="str">
        <f t="shared" si="164"/>
        <v/>
      </c>
      <c r="EQ81" s="324" t="str">
        <f t="shared" si="165"/>
        <v/>
      </c>
      <c r="ER81" s="63" t="str">
        <f t="shared" si="166"/>
        <v/>
      </c>
      <c r="ES81" s="64" t="str">
        <f t="shared" si="85"/>
        <v/>
      </c>
      <c r="ET81" s="326" t="str">
        <f>IFERROR(IF(B81="NSO","NSO",IF(OR(D81="",G81="",F81="",B81="",EP81=0),"",IF('Master sheet'!$D$14="Hindi","कक्षोंन्नति","Promoted"))),"")</f>
        <v/>
      </c>
      <c r="EU81" s="39" t="str">
        <f>IF(OR($B81=0,$B81=""),"",IF(AND($E$3="3rd"),'Class 3rd'!BQ80,IF(AND($E$3="4th"),'Class 4th'!BQ80,"")))</f>
        <v/>
      </c>
      <c r="EV81" s="39" t="str">
        <f>IF(OR($B81=0,$B81=""),"",IF(AND($E$3="3rd"),'Class 3rd'!BR80,IF(AND($E$3="4th"),'Class 4th'!BR80,"")))</f>
        <v/>
      </c>
      <c r="EW81" s="203" t="str">
        <f t="shared" si="86"/>
        <v/>
      </c>
      <c r="EX81" s="40"/>
      <c r="FE81" s="41">
        <f>IF(AND($E$3="3rd"),'Class 3rd'!I80,IF(AND($E$3="4th"),'Class 4th'!I80,""))</f>
        <v>0</v>
      </c>
    </row>
    <row r="82" spans="1:161" ht="18.95" customHeight="1">
      <c r="A82" s="53">
        <v>75</v>
      </c>
      <c r="B82" s="244" t="str">
        <f>IF(OR(FE82=0,FE82=""),"",IF(AND($E$3="3rd"),'Class 3rd'!I81,IF(AND($E$3="4th"),'Class 4th'!I81,"")))</f>
        <v/>
      </c>
      <c r="C82" s="54" t="str">
        <f>IF(OR($B82=0,$B82=""),"",IF(AND($E$3="3rd"),'Class 3rd'!B81,IF(AND($E$3="4th"),'Class 4th'!B81,"")))</f>
        <v/>
      </c>
      <c r="D82" s="54" t="str">
        <f>IF(OR($B82=0,$B82=""),"",IF(AND($E$3="3rd"),'Class 3rd'!C81,IF(AND($E$3="4th"),'Class 4th'!C81,"")))</f>
        <v/>
      </c>
      <c r="E82" s="330" t="str">
        <f>IF(OR($B82=0,$B82=""),"",IF(AND($E$3="3rd"),'Class 3rd'!E81,IF(AND($E$3="4th"),'Class 4th'!E81,"")))</f>
        <v/>
      </c>
      <c r="F82" s="243" t="str">
        <f>IF(OR($B82=0,$B82=""),"",IF(AND($E$3="3rd"),'Class 3rd'!D81,IF(AND($E$3="4th"),'Class 4th'!D81,"")))</f>
        <v/>
      </c>
      <c r="G82" s="335" t="str">
        <f>IF(OR($B82=0,$B82=""),"",IF(AND($E$3="3rd"),'Class 3rd'!F81,IF(AND($E$3="4th"),'Class 4th'!F81,"")))</f>
        <v/>
      </c>
      <c r="H82" s="335" t="str">
        <f>IF(OR($B82=0,$B82=""),"",IF(AND($E$3="3rd"),'Class 3rd'!G81,IF(AND($E$3="4th"),'Class 4th'!G81,"")))</f>
        <v/>
      </c>
      <c r="I82" s="335" t="str">
        <f>IF(OR($B82=0,$B82=""),"",IF(AND($E$3="3rd"),'Class 3rd'!H81,IF(AND($E$3="4th"),'Class 4th'!H81,"")))</f>
        <v/>
      </c>
      <c r="J82" s="217" t="str">
        <f>IF(OR($B82=0,$B82=""),"",IF(AND($E$3="3rd"),'Class 3rd'!J81,IF(AND($E$3="4th"),'Class 4th'!J81,"")))</f>
        <v/>
      </c>
      <c r="K82" s="217" t="str">
        <f>IF(OR($B82=0,$B82=""),"",IF(AND($E$3="3rd"),'Class 3rd'!K81,IF(AND($E$3="4th"),'Class 4th'!K81,"")))</f>
        <v/>
      </c>
      <c r="L82" s="99" t="str">
        <f>IF(OR($B82=0,$B82=""),"",IF(AND($E$3="3rd"),'Class 3rd'!L81,IF(AND($E$3="4th"),'Class 4th'!L81,"")))</f>
        <v/>
      </c>
      <c r="M82" s="99" t="str">
        <f>IF(OR($B82=0,$B82=""),"",IF(AND($E$3="3rd"),'Class 3rd'!M81,IF(AND($E$3="4th"),'Class 4th'!M81,"")))</f>
        <v/>
      </c>
      <c r="N82" s="99" t="str">
        <f>IF(OR($B82=0,$B82=""),"",IF(AND($E$3="3rd"),'Class 3rd'!N81,IF(AND($E$3="4th"),'Class 4th'!N81,"")))</f>
        <v/>
      </c>
      <c r="O82" s="48" t="str">
        <f t="shared" si="87"/>
        <v/>
      </c>
      <c r="P82" s="99" t="str">
        <f>IF(OR($B82=0,$B82=""),"",IF(AND($E$3="3rd"),'Class 3rd'!O81,IF(AND($E$3="4th"),'Class 4th'!O81,"")))</f>
        <v/>
      </c>
      <c r="Q82" s="99" t="str">
        <f>IF(OR($B82=0,$B82=""),"",IF(AND($E$3="3rd"),'Class 3rd'!P81,IF(AND($E$3="4th"),'Class 4th'!P81,"")))</f>
        <v/>
      </c>
      <c r="R82" s="51" t="str">
        <f t="shared" si="88"/>
        <v/>
      </c>
      <c r="S82" s="48">
        <f t="shared" si="89"/>
        <v>0</v>
      </c>
      <c r="T82" s="99" t="str">
        <f>IF(OR($B82=0,$B82=""),"",IF(AND($E$3="3rd"),'Class 3rd'!Q81,IF(AND($E$3="4th"),'Class 4th'!Q81,"")))</f>
        <v/>
      </c>
      <c r="U82" s="99" t="str">
        <f>IF(OR($B82=0,$B82=""),"",IF(AND($E$3="3rd"),'Class 3rd'!R81,IF(AND($E$3="4th"),'Class 4th'!R81,"")))</f>
        <v/>
      </c>
      <c r="V82" s="52" t="str">
        <f t="shared" si="90"/>
        <v/>
      </c>
      <c r="W82" s="48" t="str">
        <f t="shared" si="91"/>
        <v/>
      </c>
      <c r="X82" s="83">
        <f t="shared" si="92"/>
        <v>0</v>
      </c>
      <c r="Y82" s="83" t="str">
        <f t="shared" si="93"/>
        <v/>
      </c>
      <c r="Z82" s="83" t="str">
        <f t="shared" si="94"/>
        <v/>
      </c>
      <c r="AA82" s="83" t="str">
        <f t="shared" si="95"/>
        <v/>
      </c>
      <c r="AB82" s="419" t="str">
        <f t="shared" si="96"/>
        <v/>
      </c>
      <c r="AC82" s="87" t="str">
        <f t="shared" si="97"/>
        <v/>
      </c>
      <c r="AD82" s="99" t="str">
        <f>IF(OR($B82=0,$B82=""),"",IF(AND($E$3="3rd"),'Class 3rd'!S81,IF(AND($E$3="4th"),'Class 4th'!S81,"")))</f>
        <v/>
      </c>
      <c r="AE82" s="99" t="str">
        <f>IF(OR($B82=0,$B82=""),"",IF(AND($E$3="3rd"),'Class 3rd'!T81,IF(AND($E$3="4th"),'Class 4th'!T81,"")))</f>
        <v/>
      </c>
      <c r="AF82" s="99" t="str">
        <f>IF(OR($B82=0,$B82=""),"",IF(AND($E$3="3rd"),'Class 3rd'!U81,IF(AND($E$3="4th"),'Class 4th'!U81,"")))</f>
        <v/>
      </c>
      <c r="AG82" s="48" t="str">
        <f t="shared" si="98"/>
        <v/>
      </c>
      <c r="AH82" s="99" t="str">
        <f>IF(OR($B82=0,$B82=""),"",IF(AND($E$3="3rd"),'Class 3rd'!V81,IF(AND($E$3="4th"),'Class 4th'!V81,"")))</f>
        <v/>
      </c>
      <c r="AI82" s="99" t="str">
        <f>IF(OR($B82=0,$B82=""),"",IF(AND($E$3="3rd"),'Class 3rd'!W81,IF(AND($E$3="4th"),'Class 4th'!W81,"")))</f>
        <v/>
      </c>
      <c r="AJ82" s="51" t="str">
        <f t="shared" si="99"/>
        <v/>
      </c>
      <c r="AK82" s="48">
        <f t="shared" si="100"/>
        <v>0</v>
      </c>
      <c r="AL82" s="99" t="str">
        <f>IF(OR($B82=0,$B82=""),"",IF(AND($E$3="3rd"),'Class 3rd'!X81,IF(AND($E$3="4th"),'Class 4th'!X81,"")))</f>
        <v/>
      </c>
      <c r="AM82" s="99" t="str">
        <f>IF(OR($B82=0,$B82=""),"",IF(AND($E$3="3rd"),'Class 3rd'!Y81,IF(AND($E$3="4th"),'Class 4th'!Y81,"")))</f>
        <v/>
      </c>
      <c r="AN82" s="52" t="str">
        <f t="shared" si="101"/>
        <v/>
      </c>
      <c r="AO82" s="48" t="str">
        <f t="shared" si="102"/>
        <v/>
      </c>
      <c r="AP82" s="83">
        <f t="shared" si="103"/>
        <v>0</v>
      </c>
      <c r="AQ82" s="83" t="str">
        <f t="shared" si="104"/>
        <v/>
      </c>
      <c r="AR82" s="83" t="str">
        <f t="shared" si="105"/>
        <v/>
      </c>
      <c r="AS82" s="83" t="str">
        <f t="shared" si="106"/>
        <v/>
      </c>
      <c r="AT82" s="419" t="str">
        <f t="shared" si="107"/>
        <v/>
      </c>
      <c r="AU82" s="87" t="str">
        <f t="shared" si="108"/>
        <v/>
      </c>
      <c r="AV82" s="99" t="str">
        <f>IF(OR($B82=0,$B82=""),"",IF(AND($E$3="3rd"),'Class 3rd'!Z81,IF(AND($E$3="4th"),'Class 4th'!Z81,"")))</f>
        <v/>
      </c>
      <c r="AW82" s="99" t="str">
        <f>IF(OR($B82=0,$B82=""),"",IF(AND($E$3="3rd"),'Class 3rd'!AA81,IF(AND($E$3="4th"),'Class 4th'!AA81,"")))</f>
        <v/>
      </c>
      <c r="AX82" s="99" t="str">
        <f>IF(OR($B82=0,$B82=""),"",IF(AND($E$3="3rd"),'Class 3rd'!AB81,IF(AND($E$3="4th"),'Class 4th'!AB81,"")))</f>
        <v/>
      </c>
      <c r="AY82" s="48" t="str">
        <f t="shared" si="109"/>
        <v/>
      </c>
      <c r="AZ82" s="99" t="str">
        <f>IF(OR($B82=0,$B82=""),"",IF(AND($E$3="3rd"),'Class 3rd'!AC81,IF(AND($E$3="4th"),'Class 4th'!AC81,"")))</f>
        <v/>
      </c>
      <c r="BA82" s="99" t="str">
        <f>IF(OR($B82=0,$B82=""),"",IF(AND($E$3="3rd"),'Class 3rd'!AD81,IF(AND($E$3="4th"),'Class 4th'!AD81,"")))</f>
        <v/>
      </c>
      <c r="BB82" s="51" t="str">
        <f t="shared" si="110"/>
        <v/>
      </c>
      <c r="BC82" s="48">
        <f t="shared" si="111"/>
        <v>0</v>
      </c>
      <c r="BD82" s="99" t="str">
        <f>IF(OR($B82=0,$B82=""),"",IF(AND($E$3="3rd"),'Class 3rd'!AE81,IF(AND($E$3="4th"),'Class 4th'!AE81,"")))</f>
        <v/>
      </c>
      <c r="BE82" s="99" t="str">
        <f>IF(OR($B82=0,$B82=""),"",IF(AND($E$3="3rd"),'Class 3rd'!AF81,IF(AND($E$3="4th"),'Class 4th'!AF81,"")))</f>
        <v/>
      </c>
      <c r="BF82" s="52" t="str">
        <f t="shared" si="112"/>
        <v/>
      </c>
      <c r="BG82" s="48" t="str">
        <f t="shared" si="113"/>
        <v/>
      </c>
      <c r="BH82" s="83">
        <f t="shared" si="114"/>
        <v>0</v>
      </c>
      <c r="BI82" s="83" t="str">
        <f t="shared" si="115"/>
        <v/>
      </c>
      <c r="BJ82" s="83" t="str">
        <f t="shared" si="116"/>
        <v/>
      </c>
      <c r="BK82" s="83" t="str">
        <f t="shared" si="117"/>
        <v/>
      </c>
      <c r="BL82" s="419" t="str">
        <f t="shared" si="118"/>
        <v/>
      </c>
      <c r="BM82" s="87" t="str">
        <f t="shared" si="119"/>
        <v/>
      </c>
      <c r="BN82" s="99" t="str">
        <f>IF(OR($B82=0,$B82=""),"",IF(AND($E$3="3rd"),'Class 3rd'!AG81,IF(AND($E$3="4th"),'Class 4th'!AG81,"")))</f>
        <v/>
      </c>
      <c r="BO82" s="99" t="str">
        <f>IF(OR($B82=0,$B82=""),"",IF(AND($E$3="3rd"),'Class 3rd'!AH81,IF(AND($E$3="4th"),'Class 4th'!AH81,"")))</f>
        <v/>
      </c>
      <c r="BP82" s="99" t="str">
        <f>IF(OR($B82=0,$B82=""),"",IF(AND($E$3="3rd"),'Class 3rd'!AI81,IF(AND($E$3="4th"),'Class 4th'!AI81,"")))</f>
        <v/>
      </c>
      <c r="BQ82" s="48" t="str">
        <f t="shared" si="120"/>
        <v/>
      </c>
      <c r="BR82" s="99" t="str">
        <f>IF(OR($B82=0,$B82=""),"",IF(AND($E$3="3rd"),'Class 3rd'!AJ81,IF(AND($E$3="4th"),'Class 4th'!AJ81,"")))</f>
        <v/>
      </c>
      <c r="BS82" s="99" t="str">
        <f>IF(OR($B82=0,$B82=""),"",IF(AND($E$3="3rd"),'Class 3rd'!AK81,IF(AND($E$3="4th"),'Class 4th'!AK81,"")))</f>
        <v/>
      </c>
      <c r="BT82" s="51" t="str">
        <f t="shared" si="121"/>
        <v/>
      </c>
      <c r="BU82" s="48">
        <f t="shared" si="122"/>
        <v>0</v>
      </c>
      <c r="BV82" s="99" t="str">
        <f>IF(OR($B82=0,$B82=""),"",IF(AND($E$3="3rd"),'Class 3rd'!AL81,IF(AND($E$3="4th"),'Class 4th'!AL81,"")))</f>
        <v/>
      </c>
      <c r="BW82" s="99" t="str">
        <f>IF(OR($B82=0,$B82=""),"",IF(AND($E$3="3rd"),'Class 3rd'!AM81,IF(AND($E$3="4th"),'Class 4th'!AM81,"")))</f>
        <v/>
      </c>
      <c r="BX82" s="52" t="str">
        <f t="shared" si="123"/>
        <v/>
      </c>
      <c r="BY82" s="48" t="str">
        <f t="shared" si="124"/>
        <v/>
      </c>
      <c r="BZ82" s="83">
        <f t="shared" si="125"/>
        <v>0</v>
      </c>
      <c r="CA82" s="83" t="str">
        <f t="shared" si="126"/>
        <v/>
      </c>
      <c r="CB82" s="83" t="str">
        <f t="shared" si="127"/>
        <v/>
      </c>
      <c r="CC82" s="83" t="str">
        <f t="shared" si="128"/>
        <v/>
      </c>
      <c r="CD82" s="419" t="str">
        <f t="shared" si="129"/>
        <v/>
      </c>
      <c r="CE82" s="87" t="str">
        <f t="shared" si="130"/>
        <v/>
      </c>
      <c r="CF82" s="99" t="str">
        <f>IF(OR($B82=0,$B82=""),"",IF(AND($E$3="3rd"),'Class 3rd'!AN81,IF(AND($E$3="4th"),'Class 4th'!AN81,"")))</f>
        <v/>
      </c>
      <c r="CG82" s="99" t="str">
        <f>IF(OR($B82=0,$B82=""),"",IF(AND($E$3="3rd"),'Class 3rd'!AO81,IF(AND($E$3="4th"),'Class 4th'!AO81,"")))</f>
        <v/>
      </c>
      <c r="CH82" s="99" t="str">
        <f>IF(OR($B82=0,$B82=""),"",IF(AND($E$3="3rd"),'Class 3rd'!AP81,IF(AND($E$3="4th"),'Class 4th'!AP81,"")))</f>
        <v/>
      </c>
      <c r="CI82" s="48" t="str">
        <f t="shared" si="131"/>
        <v/>
      </c>
      <c r="CJ82" s="99" t="str">
        <f>IF(OR($B82=0,$B82=""),"",IF(AND($E$3="3rd"),'Class 3rd'!AQ81,IF(AND($E$3="4th"),'Class 4th'!AQ81,"")))</f>
        <v/>
      </c>
      <c r="CK82" s="99" t="str">
        <f>IF(OR($B82=0,$B82=""),"",IF(AND($E$3="3rd"),'Class 3rd'!AR81,IF(AND($E$3="4th"),'Class 4th'!AR81,"")))</f>
        <v/>
      </c>
      <c r="CL82" s="51" t="str">
        <f t="shared" si="132"/>
        <v/>
      </c>
      <c r="CM82" s="48">
        <f t="shared" si="133"/>
        <v>0</v>
      </c>
      <c r="CN82" s="99" t="str">
        <f>IF(OR($B82=0,$B82=""),"",IF(AND($E$3="3rd"),'Class 3rd'!AS81,IF(AND($E$3="4th"),'Class 4th'!AS81,"")))</f>
        <v/>
      </c>
      <c r="CO82" s="99" t="str">
        <f>IF(OR($B82=0,$B82=""),"",IF(AND($E$3="3rd"),'Class 3rd'!AT81,IF(AND($E$3="4th"),'Class 4th'!AT81,"")))</f>
        <v/>
      </c>
      <c r="CP82" s="52" t="str">
        <f t="shared" si="134"/>
        <v/>
      </c>
      <c r="CQ82" s="48" t="str">
        <f t="shared" si="135"/>
        <v/>
      </c>
      <c r="CR82" s="83">
        <f t="shared" si="136"/>
        <v>0</v>
      </c>
      <c r="CS82" s="83" t="str">
        <f t="shared" si="137"/>
        <v/>
      </c>
      <c r="CT82" s="392" t="str">
        <f t="shared" si="138"/>
        <v/>
      </c>
      <c r="CU82" s="86" t="str">
        <f t="shared" si="139"/>
        <v/>
      </c>
      <c r="CV82" s="99" t="str">
        <f>IF(OR($B82=0,$B82=""),"",IF(AND($E$3="3rd"),'Class 3rd'!AU81,IF(AND($E$3="4th"),'Class 4th'!AU81,"")))</f>
        <v/>
      </c>
      <c r="CW82" s="99" t="str">
        <f>IF(OR($B82=0,$B82=""),"",IF(AND($E$3="3rd"),'Class 3rd'!AV81,IF(AND($E$3="4th"),'Class 4th'!AV81,"")))</f>
        <v/>
      </c>
      <c r="CX82" s="99" t="str">
        <f>IF(OR($B82=0,$B82=""),"",IF(AND($E$3="3rd"),'Class 3rd'!AW81,IF(AND($E$3="4th"),'Class 4th'!AW81,"")))</f>
        <v/>
      </c>
      <c r="CY82" s="48" t="str">
        <f t="shared" si="140"/>
        <v/>
      </c>
      <c r="CZ82" s="99" t="str">
        <f>IF(OR($B82=0,$B82=""),"",IF(AND($E$3="3rd"),'Class 3rd'!AX81,IF(AND($E$3="4th"),'Class 4th'!AX81,"")))</f>
        <v/>
      </c>
      <c r="DA82" s="99" t="str">
        <f>IF(OR($B82=0,$B82=""),"",IF(AND($E$3="3rd"),'Class 3rd'!AY81,IF(AND($E$3="4th"),'Class 4th'!AY81,"")))</f>
        <v/>
      </c>
      <c r="DB82" s="51" t="str">
        <f t="shared" si="141"/>
        <v/>
      </c>
      <c r="DC82" s="48">
        <f t="shared" si="142"/>
        <v>0</v>
      </c>
      <c r="DD82" s="99" t="str">
        <f>IF(OR($B82=0,$B82=""),"",IF(AND($E$3="3rd"),'Class 3rd'!AZ81,IF(AND($E$3="4th"),'Class 4th'!AZ81,"")))</f>
        <v/>
      </c>
      <c r="DE82" s="99" t="str">
        <f>IF(OR($B82=0,$B82=""),"",IF(AND($E$3="3rd"),'Class 3rd'!BA81,IF(AND($E$3="4th"),'Class 4th'!BA81,"")))</f>
        <v/>
      </c>
      <c r="DF82" s="52" t="str">
        <f t="shared" si="143"/>
        <v/>
      </c>
      <c r="DG82" s="48" t="str">
        <f t="shared" si="144"/>
        <v/>
      </c>
      <c r="DH82" s="83">
        <f t="shared" si="145"/>
        <v>0</v>
      </c>
      <c r="DI82" s="83" t="str">
        <f t="shared" si="146"/>
        <v/>
      </c>
      <c r="DJ82" s="392" t="str">
        <f t="shared" si="147"/>
        <v/>
      </c>
      <c r="DK82" s="86" t="str">
        <f t="shared" si="148"/>
        <v/>
      </c>
      <c r="DL82" s="454" t="str">
        <f>IF(OR($B82=0,$B82=""),"",IF(AND($E$3="3rd"),'Class 3rd'!BB81,IF(AND($E$3="4th"),'Class 4th'!BB81,"")))</f>
        <v/>
      </c>
      <c r="DM82" s="454" t="str">
        <f>IF(OR($B82=0,$B82=""),"",IF(AND($E$3="3rd"),'Class 3rd'!BC81,IF(AND($E$3="4th"),'Class 4th'!BC81,"")))</f>
        <v/>
      </c>
      <c r="DN82" s="454" t="str">
        <f>IF(OR($B82=0,$B82=""),"",IF(AND($E$3="3rd"),'Class 3rd'!BD81,IF(AND($E$3="4th"),'Class 4th'!BD81,"")))</f>
        <v/>
      </c>
      <c r="DO82" s="454" t="str">
        <f>IF(OR($B82=0,$B82=""),"",IF(AND($E$3="3rd"),'Class 3rd'!BE81,IF(AND($E$3="4th"),'Class 4th'!BE81,"")))</f>
        <v/>
      </c>
      <c r="DP82" s="454" t="str">
        <f>IF(OR($B82=0,$B82=""),"",IF(AND($E$3="3rd"),'Class 3rd'!BF81,IF(AND($E$3="4th"),'Class 4th'!BF81,"")))</f>
        <v/>
      </c>
      <c r="DQ82" s="455" t="str">
        <f t="shared" si="149"/>
        <v/>
      </c>
      <c r="DR82" s="100">
        <f t="shared" si="150"/>
        <v>0</v>
      </c>
      <c r="DS82" s="100" t="str">
        <f t="shared" si="151"/>
        <v/>
      </c>
      <c r="DT82" s="100" t="str">
        <f t="shared" si="152"/>
        <v/>
      </c>
      <c r="DU82" s="86" t="str">
        <f t="shared" si="153"/>
        <v/>
      </c>
      <c r="DV82" s="454" t="str">
        <f>IF(OR($B82=0,$B82=""),"",IF(AND($E$3="3rd"),'Class 3rd'!BG81,IF(AND($E$3="4th"),'Class 4th'!BG81,"")))</f>
        <v/>
      </c>
      <c r="DW82" s="454" t="str">
        <f>IF(OR($B82=0,$B82=""),"",IF(AND($E$3="3rd"),'Class 3rd'!BH81,IF(AND($E$3="4th"),'Class 4th'!BH81,"")))</f>
        <v/>
      </c>
      <c r="DX82" s="454" t="str">
        <f>IF(OR($B82=0,$B82=""),"",IF(AND($E$3="3rd"),'Class 3rd'!BI81,IF(AND($E$3="4th"),'Class 4th'!BI81,"")))</f>
        <v/>
      </c>
      <c r="DY82" s="454" t="str">
        <f>IF(OR($B82=0,$B82=""),"",IF(AND($E$3="3rd"),'Class 3rd'!BJ81,IF(AND($E$3="4th"),'Class 4th'!BJ81,"")))</f>
        <v/>
      </c>
      <c r="DZ82" s="454" t="str">
        <f>IF(OR($B82=0,$B82=""),"",IF(AND($E$3="3rd"),'Class 3rd'!BK81,IF(AND($E$3="4th"),'Class 4th'!BK81,"")))</f>
        <v/>
      </c>
      <c r="EA82" s="455" t="str">
        <f t="shared" si="154"/>
        <v/>
      </c>
      <c r="EB82" s="100">
        <f t="shared" si="155"/>
        <v>0</v>
      </c>
      <c r="EC82" s="100" t="str">
        <f t="shared" si="156"/>
        <v/>
      </c>
      <c r="ED82" s="100" t="str">
        <f t="shared" si="157"/>
        <v/>
      </c>
      <c r="EE82" s="86" t="str">
        <f t="shared" si="158"/>
        <v/>
      </c>
      <c r="EF82" s="454" t="str">
        <f>IF(OR($B82=0,$B82=""),"",IF(AND($E$3="3rd"),'Class 3rd'!BL81,IF(AND($E$3="4th"),'Class 4th'!BL81,"")))</f>
        <v/>
      </c>
      <c r="EG82" s="454" t="str">
        <f>IF(OR($B82=0,$B82=""),"",IF(AND($E$3="3rd"),'Class 3rd'!BM81,IF(AND($E$3="4th"),'Class 4th'!BM81,"")))</f>
        <v/>
      </c>
      <c r="EH82" s="454" t="str">
        <f>IF(OR($B82=0,$B82=""),"",IF(AND($E$3="3rd"),'Class 3rd'!BN81,IF(AND($E$3="4th"),'Class 4th'!BN81,"")))</f>
        <v/>
      </c>
      <c r="EI82" s="454" t="str">
        <f>IF(OR($B82=0,$B82=""),"",IF(AND($E$3="3rd"),'Class 3rd'!BO81,IF(AND($E$3="4th"),'Class 4th'!BO81,"")))</f>
        <v/>
      </c>
      <c r="EJ82" s="454" t="str">
        <f>IF(OR($B82=0,$B82=""),"",IF(AND($E$3="3rd"),'Class 3rd'!BP81,IF(AND($E$3="4th"),'Class 4th'!BP81,"")))</f>
        <v/>
      </c>
      <c r="EK82" s="455" t="str">
        <f t="shared" si="159"/>
        <v/>
      </c>
      <c r="EL82" s="100">
        <f t="shared" si="160"/>
        <v>0</v>
      </c>
      <c r="EM82" s="100" t="str">
        <f t="shared" si="161"/>
        <v/>
      </c>
      <c r="EN82" s="100" t="str">
        <f t="shared" si="162"/>
        <v/>
      </c>
      <c r="EO82" s="86" t="str">
        <f t="shared" si="163"/>
        <v/>
      </c>
      <c r="EP82" s="60" t="str">
        <f t="shared" si="164"/>
        <v/>
      </c>
      <c r="EQ82" s="324" t="str">
        <f t="shared" si="165"/>
        <v/>
      </c>
      <c r="ER82" s="63" t="str">
        <f t="shared" si="166"/>
        <v/>
      </c>
      <c r="ES82" s="64" t="str">
        <f t="shared" si="85"/>
        <v/>
      </c>
      <c r="ET82" s="326" t="str">
        <f>IFERROR(IF(B82="NSO","NSO",IF(OR(D82="",G82="",F82="",B82="",EP82=0),"",IF('Master sheet'!$D$14="Hindi","कक्षोंन्नति","Promoted"))),"")</f>
        <v/>
      </c>
      <c r="EU82" s="39" t="str">
        <f>IF(OR($B82=0,$B82=""),"",IF(AND($E$3="3rd"),'Class 3rd'!BQ81,IF(AND($E$3="4th"),'Class 4th'!BQ81,"")))</f>
        <v/>
      </c>
      <c r="EV82" s="39" t="str">
        <f>IF(OR($B82=0,$B82=""),"",IF(AND($E$3="3rd"),'Class 3rd'!BR81,IF(AND($E$3="4th"),'Class 4th'!BR81,"")))</f>
        <v/>
      </c>
      <c r="EW82" s="203" t="str">
        <f t="shared" si="86"/>
        <v/>
      </c>
      <c r="EX82" s="40"/>
      <c r="FE82" s="41">
        <f>IF(AND($E$3="3rd"),'Class 3rd'!I81,IF(AND($E$3="4th"),'Class 4th'!I81,""))</f>
        <v>0</v>
      </c>
    </row>
    <row r="83" spans="1:161" ht="18.95" customHeight="1">
      <c r="A83" s="53">
        <v>76</v>
      </c>
      <c r="B83" s="244" t="str">
        <f>IF(OR(FE83=0,FE83=""),"",IF(AND($E$3="3rd"),'Class 3rd'!I82,IF(AND($E$3="4th"),'Class 4th'!I82,"")))</f>
        <v/>
      </c>
      <c r="C83" s="54" t="str">
        <f>IF(OR($B83=0,$B83=""),"",IF(AND($E$3="3rd"),'Class 3rd'!B82,IF(AND($E$3="4th"),'Class 4th'!B82,"")))</f>
        <v/>
      </c>
      <c r="D83" s="54" t="str">
        <f>IF(OR($B83=0,$B83=""),"",IF(AND($E$3="3rd"),'Class 3rd'!C82,IF(AND($E$3="4th"),'Class 4th'!C82,"")))</f>
        <v/>
      </c>
      <c r="E83" s="330" t="str">
        <f>IF(OR($B83=0,$B83=""),"",IF(AND($E$3="3rd"),'Class 3rd'!E82,IF(AND($E$3="4th"),'Class 4th'!E82,"")))</f>
        <v/>
      </c>
      <c r="F83" s="243" t="str">
        <f>IF(OR($B83=0,$B83=""),"",IF(AND($E$3="3rd"),'Class 3rd'!D82,IF(AND($E$3="4th"),'Class 4th'!D82,"")))</f>
        <v/>
      </c>
      <c r="G83" s="335" t="str">
        <f>IF(OR($B83=0,$B83=""),"",IF(AND($E$3="3rd"),'Class 3rd'!F82,IF(AND($E$3="4th"),'Class 4th'!F82,"")))</f>
        <v/>
      </c>
      <c r="H83" s="335" t="str">
        <f>IF(OR($B83=0,$B83=""),"",IF(AND($E$3="3rd"),'Class 3rd'!G82,IF(AND($E$3="4th"),'Class 4th'!G82,"")))</f>
        <v/>
      </c>
      <c r="I83" s="335" t="str">
        <f>IF(OR($B83=0,$B83=""),"",IF(AND($E$3="3rd"),'Class 3rd'!H82,IF(AND($E$3="4th"),'Class 4th'!H82,"")))</f>
        <v/>
      </c>
      <c r="J83" s="217" t="str">
        <f>IF(OR($B83=0,$B83=""),"",IF(AND($E$3="3rd"),'Class 3rd'!J82,IF(AND($E$3="4th"),'Class 4th'!J82,"")))</f>
        <v/>
      </c>
      <c r="K83" s="217" t="str">
        <f>IF(OR($B83=0,$B83=""),"",IF(AND($E$3="3rd"),'Class 3rd'!K82,IF(AND($E$3="4th"),'Class 4th'!K82,"")))</f>
        <v/>
      </c>
      <c r="L83" s="99" t="str">
        <f>IF(OR($B83=0,$B83=""),"",IF(AND($E$3="3rd"),'Class 3rd'!L82,IF(AND($E$3="4th"),'Class 4th'!L82,"")))</f>
        <v/>
      </c>
      <c r="M83" s="99" t="str">
        <f>IF(OR($B83=0,$B83=""),"",IF(AND($E$3="3rd"),'Class 3rd'!M82,IF(AND($E$3="4th"),'Class 4th'!M82,"")))</f>
        <v/>
      </c>
      <c r="N83" s="99" t="str">
        <f>IF(OR($B83=0,$B83=""),"",IF(AND($E$3="3rd"),'Class 3rd'!N82,IF(AND($E$3="4th"),'Class 4th'!N82,"")))</f>
        <v/>
      </c>
      <c r="O83" s="48" t="str">
        <f t="shared" si="87"/>
        <v/>
      </c>
      <c r="P83" s="99" t="str">
        <f>IF(OR($B83=0,$B83=""),"",IF(AND($E$3="3rd"),'Class 3rd'!O82,IF(AND($E$3="4th"),'Class 4th'!O82,"")))</f>
        <v/>
      </c>
      <c r="Q83" s="99" t="str">
        <f>IF(OR($B83=0,$B83=""),"",IF(AND($E$3="3rd"),'Class 3rd'!P82,IF(AND($E$3="4th"),'Class 4th'!P82,"")))</f>
        <v/>
      </c>
      <c r="R83" s="51" t="str">
        <f t="shared" si="88"/>
        <v/>
      </c>
      <c r="S83" s="48">
        <f t="shared" si="89"/>
        <v>0</v>
      </c>
      <c r="T83" s="99" t="str">
        <f>IF(OR($B83=0,$B83=""),"",IF(AND($E$3="3rd"),'Class 3rd'!Q82,IF(AND($E$3="4th"),'Class 4th'!Q82,"")))</f>
        <v/>
      </c>
      <c r="U83" s="99" t="str">
        <f>IF(OR($B83=0,$B83=""),"",IF(AND($E$3="3rd"),'Class 3rd'!R82,IF(AND($E$3="4th"),'Class 4th'!R82,"")))</f>
        <v/>
      </c>
      <c r="V83" s="52" t="str">
        <f t="shared" si="90"/>
        <v/>
      </c>
      <c r="W83" s="48" t="str">
        <f t="shared" si="91"/>
        <v/>
      </c>
      <c r="X83" s="83">
        <f t="shared" si="92"/>
        <v>0</v>
      </c>
      <c r="Y83" s="83" t="str">
        <f t="shared" si="93"/>
        <v/>
      </c>
      <c r="Z83" s="83" t="str">
        <f t="shared" si="94"/>
        <v/>
      </c>
      <c r="AA83" s="83" t="str">
        <f t="shared" si="95"/>
        <v/>
      </c>
      <c r="AB83" s="419" t="str">
        <f t="shared" si="96"/>
        <v/>
      </c>
      <c r="AC83" s="87" t="str">
        <f t="shared" si="97"/>
        <v/>
      </c>
      <c r="AD83" s="99" t="str">
        <f>IF(OR($B83=0,$B83=""),"",IF(AND($E$3="3rd"),'Class 3rd'!S82,IF(AND($E$3="4th"),'Class 4th'!S82,"")))</f>
        <v/>
      </c>
      <c r="AE83" s="99" t="str">
        <f>IF(OR($B83=0,$B83=""),"",IF(AND($E$3="3rd"),'Class 3rd'!T82,IF(AND($E$3="4th"),'Class 4th'!T82,"")))</f>
        <v/>
      </c>
      <c r="AF83" s="99" t="str">
        <f>IF(OR($B83=0,$B83=""),"",IF(AND($E$3="3rd"),'Class 3rd'!U82,IF(AND($E$3="4th"),'Class 4th'!U82,"")))</f>
        <v/>
      </c>
      <c r="AG83" s="48" t="str">
        <f t="shared" si="98"/>
        <v/>
      </c>
      <c r="AH83" s="99" t="str">
        <f>IF(OR($B83=0,$B83=""),"",IF(AND($E$3="3rd"),'Class 3rd'!V82,IF(AND($E$3="4th"),'Class 4th'!V82,"")))</f>
        <v/>
      </c>
      <c r="AI83" s="99" t="str">
        <f>IF(OR($B83=0,$B83=""),"",IF(AND($E$3="3rd"),'Class 3rd'!W82,IF(AND($E$3="4th"),'Class 4th'!W82,"")))</f>
        <v/>
      </c>
      <c r="AJ83" s="51" t="str">
        <f t="shared" si="99"/>
        <v/>
      </c>
      <c r="AK83" s="48">
        <f t="shared" si="100"/>
        <v>0</v>
      </c>
      <c r="AL83" s="99" t="str">
        <f>IF(OR($B83=0,$B83=""),"",IF(AND($E$3="3rd"),'Class 3rd'!X82,IF(AND($E$3="4th"),'Class 4th'!X82,"")))</f>
        <v/>
      </c>
      <c r="AM83" s="99" t="str">
        <f>IF(OR($B83=0,$B83=""),"",IF(AND($E$3="3rd"),'Class 3rd'!Y82,IF(AND($E$3="4th"),'Class 4th'!Y82,"")))</f>
        <v/>
      </c>
      <c r="AN83" s="52" t="str">
        <f t="shared" si="101"/>
        <v/>
      </c>
      <c r="AO83" s="48" t="str">
        <f t="shared" si="102"/>
        <v/>
      </c>
      <c r="AP83" s="83">
        <f t="shared" si="103"/>
        <v>0</v>
      </c>
      <c r="AQ83" s="83" t="str">
        <f t="shared" si="104"/>
        <v/>
      </c>
      <c r="AR83" s="83" t="str">
        <f t="shared" si="105"/>
        <v/>
      </c>
      <c r="AS83" s="83" t="str">
        <f t="shared" si="106"/>
        <v/>
      </c>
      <c r="AT83" s="419" t="str">
        <f t="shared" si="107"/>
        <v/>
      </c>
      <c r="AU83" s="87" t="str">
        <f t="shared" si="108"/>
        <v/>
      </c>
      <c r="AV83" s="99" t="str">
        <f>IF(OR($B83=0,$B83=""),"",IF(AND($E$3="3rd"),'Class 3rd'!Z82,IF(AND($E$3="4th"),'Class 4th'!Z82,"")))</f>
        <v/>
      </c>
      <c r="AW83" s="99" t="str">
        <f>IF(OR($B83=0,$B83=""),"",IF(AND($E$3="3rd"),'Class 3rd'!AA82,IF(AND($E$3="4th"),'Class 4th'!AA82,"")))</f>
        <v/>
      </c>
      <c r="AX83" s="99" t="str">
        <f>IF(OR($B83=0,$B83=""),"",IF(AND($E$3="3rd"),'Class 3rd'!AB82,IF(AND($E$3="4th"),'Class 4th'!AB82,"")))</f>
        <v/>
      </c>
      <c r="AY83" s="48" t="str">
        <f t="shared" si="109"/>
        <v/>
      </c>
      <c r="AZ83" s="99" t="str">
        <f>IF(OR($B83=0,$B83=""),"",IF(AND($E$3="3rd"),'Class 3rd'!AC82,IF(AND($E$3="4th"),'Class 4th'!AC82,"")))</f>
        <v/>
      </c>
      <c r="BA83" s="99" t="str">
        <f>IF(OR($B83=0,$B83=""),"",IF(AND($E$3="3rd"),'Class 3rd'!AD82,IF(AND($E$3="4th"),'Class 4th'!AD82,"")))</f>
        <v/>
      </c>
      <c r="BB83" s="51" t="str">
        <f t="shared" si="110"/>
        <v/>
      </c>
      <c r="BC83" s="48">
        <f t="shared" si="111"/>
        <v>0</v>
      </c>
      <c r="BD83" s="99" t="str">
        <f>IF(OR($B83=0,$B83=""),"",IF(AND($E$3="3rd"),'Class 3rd'!AE82,IF(AND($E$3="4th"),'Class 4th'!AE82,"")))</f>
        <v/>
      </c>
      <c r="BE83" s="99" t="str">
        <f>IF(OR($B83=0,$B83=""),"",IF(AND($E$3="3rd"),'Class 3rd'!AF82,IF(AND($E$3="4th"),'Class 4th'!AF82,"")))</f>
        <v/>
      </c>
      <c r="BF83" s="52" t="str">
        <f t="shared" si="112"/>
        <v/>
      </c>
      <c r="BG83" s="48" t="str">
        <f t="shared" si="113"/>
        <v/>
      </c>
      <c r="BH83" s="83">
        <f t="shared" si="114"/>
        <v>0</v>
      </c>
      <c r="BI83" s="83" t="str">
        <f t="shared" si="115"/>
        <v/>
      </c>
      <c r="BJ83" s="83" t="str">
        <f t="shared" si="116"/>
        <v/>
      </c>
      <c r="BK83" s="83" t="str">
        <f t="shared" si="117"/>
        <v/>
      </c>
      <c r="BL83" s="419" t="str">
        <f t="shared" si="118"/>
        <v/>
      </c>
      <c r="BM83" s="87" t="str">
        <f t="shared" si="119"/>
        <v/>
      </c>
      <c r="BN83" s="99" t="str">
        <f>IF(OR($B83=0,$B83=""),"",IF(AND($E$3="3rd"),'Class 3rd'!AG82,IF(AND($E$3="4th"),'Class 4th'!AG82,"")))</f>
        <v/>
      </c>
      <c r="BO83" s="99" t="str">
        <f>IF(OR($B83=0,$B83=""),"",IF(AND($E$3="3rd"),'Class 3rd'!AH82,IF(AND($E$3="4th"),'Class 4th'!AH82,"")))</f>
        <v/>
      </c>
      <c r="BP83" s="99" t="str">
        <f>IF(OR($B83=0,$B83=""),"",IF(AND($E$3="3rd"),'Class 3rd'!AI82,IF(AND($E$3="4th"),'Class 4th'!AI82,"")))</f>
        <v/>
      </c>
      <c r="BQ83" s="48" t="str">
        <f t="shared" si="120"/>
        <v/>
      </c>
      <c r="BR83" s="99" t="str">
        <f>IF(OR($B83=0,$B83=""),"",IF(AND($E$3="3rd"),'Class 3rd'!AJ82,IF(AND($E$3="4th"),'Class 4th'!AJ82,"")))</f>
        <v/>
      </c>
      <c r="BS83" s="99" t="str">
        <f>IF(OR($B83=0,$B83=""),"",IF(AND($E$3="3rd"),'Class 3rd'!AK82,IF(AND($E$3="4th"),'Class 4th'!AK82,"")))</f>
        <v/>
      </c>
      <c r="BT83" s="51" t="str">
        <f t="shared" si="121"/>
        <v/>
      </c>
      <c r="BU83" s="48">
        <f t="shared" si="122"/>
        <v>0</v>
      </c>
      <c r="BV83" s="99" t="str">
        <f>IF(OR($B83=0,$B83=""),"",IF(AND($E$3="3rd"),'Class 3rd'!AL82,IF(AND($E$3="4th"),'Class 4th'!AL82,"")))</f>
        <v/>
      </c>
      <c r="BW83" s="99" t="str">
        <f>IF(OR($B83=0,$B83=""),"",IF(AND($E$3="3rd"),'Class 3rd'!AM82,IF(AND($E$3="4th"),'Class 4th'!AM82,"")))</f>
        <v/>
      </c>
      <c r="BX83" s="52" t="str">
        <f t="shared" si="123"/>
        <v/>
      </c>
      <c r="BY83" s="48" t="str">
        <f t="shared" si="124"/>
        <v/>
      </c>
      <c r="BZ83" s="83">
        <f t="shared" si="125"/>
        <v>0</v>
      </c>
      <c r="CA83" s="83" t="str">
        <f t="shared" si="126"/>
        <v/>
      </c>
      <c r="CB83" s="83" t="str">
        <f t="shared" si="127"/>
        <v/>
      </c>
      <c r="CC83" s="83" t="str">
        <f t="shared" si="128"/>
        <v/>
      </c>
      <c r="CD83" s="419" t="str">
        <f t="shared" si="129"/>
        <v/>
      </c>
      <c r="CE83" s="87" t="str">
        <f t="shared" si="130"/>
        <v/>
      </c>
      <c r="CF83" s="99" t="str">
        <f>IF(OR($B83=0,$B83=""),"",IF(AND($E$3="3rd"),'Class 3rd'!AN82,IF(AND($E$3="4th"),'Class 4th'!AN82,"")))</f>
        <v/>
      </c>
      <c r="CG83" s="99" t="str">
        <f>IF(OR($B83=0,$B83=""),"",IF(AND($E$3="3rd"),'Class 3rd'!AO82,IF(AND($E$3="4th"),'Class 4th'!AO82,"")))</f>
        <v/>
      </c>
      <c r="CH83" s="99" t="str">
        <f>IF(OR($B83=0,$B83=""),"",IF(AND($E$3="3rd"),'Class 3rd'!AP82,IF(AND($E$3="4th"),'Class 4th'!AP82,"")))</f>
        <v/>
      </c>
      <c r="CI83" s="48" t="str">
        <f t="shared" si="131"/>
        <v/>
      </c>
      <c r="CJ83" s="99" t="str">
        <f>IF(OR($B83=0,$B83=""),"",IF(AND($E$3="3rd"),'Class 3rd'!AQ82,IF(AND($E$3="4th"),'Class 4th'!AQ82,"")))</f>
        <v/>
      </c>
      <c r="CK83" s="99" t="str">
        <f>IF(OR($B83=0,$B83=""),"",IF(AND($E$3="3rd"),'Class 3rd'!AR82,IF(AND($E$3="4th"),'Class 4th'!AR82,"")))</f>
        <v/>
      </c>
      <c r="CL83" s="51" t="str">
        <f t="shared" si="132"/>
        <v/>
      </c>
      <c r="CM83" s="48">
        <f t="shared" si="133"/>
        <v>0</v>
      </c>
      <c r="CN83" s="99" t="str">
        <f>IF(OR($B83=0,$B83=""),"",IF(AND($E$3="3rd"),'Class 3rd'!AS82,IF(AND($E$3="4th"),'Class 4th'!AS82,"")))</f>
        <v/>
      </c>
      <c r="CO83" s="99" t="str">
        <f>IF(OR($B83=0,$B83=""),"",IF(AND($E$3="3rd"),'Class 3rd'!AT82,IF(AND($E$3="4th"),'Class 4th'!AT82,"")))</f>
        <v/>
      </c>
      <c r="CP83" s="52" t="str">
        <f t="shared" si="134"/>
        <v/>
      </c>
      <c r="CQ83" s="48" t="str">
        <f t="shared" si="135"/>
        <v/>
      </c>
      <c r="CR83" s="83">
        <f t="shared" si="136"/>
        <v>0</v>
      </c>
      <c r="CS83" s="83" t="str">
        <f t="shared" si="137"/>
        <v/>
      </c>
      <c r="CT83" s="392" t="str">
        <f t="shared" si="138"/>
        <v/>
      </c>
      <c r="CU83" s="86" t="str">
        <f t="shared" si="139"/>
        <v/>
      </c>
      <c r="CV83" s="99" t="str">
        <f>IF(OR($B83=0,$B83=""),"",IF(AND($E$3="3rd"),'Class 3rd'!AU82,IF(AND($E$3="4th"),'Class 4th'!AU82,"")))</f>
        <v/>
      </c>
      <c r="CW83" s="99" t="str">
        <f>IF(OR($B83=0,$B83=""),"",IF(AND($E$3="3rd"),'Class 3rd'!AV82,IF(AND($E$3="4th"),'Class 4th'!AV82,"")))</f>
        <v/>
      </c>
      <c r="CX83" s="99" t="str">
        <f>IF(OR($B83=0,$B83=""),"",IF(AND($E$3="3rd"),'Class 3rd'!AW82,IF(AND($E$3="4th"),'Class 4th'!AW82,"")))</f>
        <v/>
      </c>
      <c r="CY83" s="48" t="str">
        <f t="shared" si="140"/>
        <v/>
      </c>
      <c r="CZ83" s="99" t="str">
        <f>IF(OR($B83=0,$B83=""),"",IF(AND($E$3="3rd"),'Class 3rd'!AX82,IF(AND($E$3="4th"),'Class 4th'!AX82,"")))</f>
        <v/>
      </c>
      <c r="DA83" s="99" t="str">
        <f>IF(OR($B83=0,$B83=""),"",IF(AND($E$3="3rd"),'Class 3rd'!AY82,IF(AND($E$3="4th"),'Class 4th'!AY82,"")))</f>
        <v/>
      </c>
      <c r="DB83" s="51" t="str">
        <f t="shared" si="141"/>
        <v/>
      </c>
      <c r="DC83" s="48">
        <f t="shared" si="142"/>
        <v>0</v>
      </c>
      <c r="DD83" s="99" t="str">
        <f>IF(OR($B83=0,$B83=""),"",IF(AND($E$3="3rd"),'Class 3rd'!AZ82,IF(AND($E$3="4th"),'Class 4th'!AZ82,"")))</f>
        <v/>
      </c>
      <c r="DE83" s="99" t="str">
        <f>IF(OR($B83=0,$B83=""),"",IF(AND($E$3="3rd"),'Class 3rd'!BA82,IF(AND($E$3="4th"),'Class 4th'!BA82,"")))</f>
        <v/>
      </c>
      <c r="DF83" s="52" t="str">
        <f t="shared" si="143"/>
        <v/>
      </c>
      <c r="DG83" s="48" t="str">
        <f t="shared" si="144"/>
        <v/>
      </c>
      <c r="DH83" s="83">
        <f t="shared" si="145"/>
        <v>0</v>
      </c>
      <c r="DI83" s="83" t="str">
        <f t="shared" si="146"/>
        <v/>
      </c>
      <c r="DJ83" s="392" t="str">
        <f t="shared" si="147"/>
        <v/>
      </c>
      <c r="DK83" s="86" t="str">
        <f t="shared" si="148"/>
        <v/>
      </c>
      <c r="DL83" s="454" t="str">
        <f>IF(OR($B83=0,$B83=""),"",IF(AND($E$3="3rd"),'Class 3rd'!BB82,IF(AND($E$3="4th"),'Class 4th'!BB82,"")))</f>
        <v/>
      </c>
      <c r="DM83" s="454" t="str">
        <f>IF(OR($B83=0,$B83=""),"",IF(AND($E$3="3rd"),'Class 3rd'!BC82,IF(AND($E$3="4th"),'Class 4th'!BC82,"")))</f>
        <v/>
      </c>
      <c r="DN83" s="454" t="str">
        <f>IF(OR($B83=0,$B83=""),"",IF(AND($E$3="3rd"),'Class 3rd'!BD82,IF(AND($E$3="4th"),'Class 4th'!BD82,"")))</f>
        <v/>
      </c>
      <c r="DO83" s="454" t="str">
        <f>IF(OR($B83=0,$B83=""),"",IF(AND($E$3="3rd"),'Class 3rd'!BE82,IF(AND($E$3="4th"),'Class 4th'!BE82,"")))</f>
        <v/>
      </c>
      <c r="DP83" s="454" t="str">
        <f>IF(OR($B83=0,$B83=""),"",IF(AND($E$3="3rd"),'Class 3rd'!BF82,IF(AND($E$3="4th"),'Class 4th'!BF82,"")))</f>
        <v/>
      </c>
      <c r="DQ83" s="455" t="str">
        <f t="shared" si="149"/>
        <v/>
      </c>
      <c r="DR83" s="100">
        <f t="shared" si="150"/>
        <v>0</v>
      </c>
      <c r="DS83" s="100" t="str">
        <f t="shared" si="151"/>
        <v/>
      </c>
      <c r="DT83" s="100" t="str">
        <f t="shared" si="152"/>
        <v/>
      </c>
      <c r="DU83" s="86" t="str">
        <f t="shared" si="153"/>
        <v/>
      </c>
      <c r="DV83" s="454" t="str">
        <f>IF(OR($B83=0,$B83=""),"",IF(AND($E$3="3rd"),'Class 3rd'!BG82,IF(AND($E$3="4th"),'Class 4th'!BG82,"")))</f>
        <v/>
      </c>
      <c r="DW83" s="454" t="str">
        <f>IF(OR($B83=0,$B83=""),"",IF(AND($E$3="3rd"),'Class 3rd'!BH82,IF(AND($E$3="4th"),'Class 4th'!BH82,"")))</f>
        <v/>
      </c>
      <c r="DX83" s="454" t="str">
        <f>IF(OR($B83=0,$B83=""),"",IF(AND($E$3="3rd"),'Class 3rd'!BI82,IF(AND($E$3="4th"),'Class 4th'!BI82,"")))</f>
        <v/>
      </c>
      <c r="DY83" s="454" t="str">
        <f>IF(OR($B83=0,$B83=""),"",IF(AND($E$3="3rd"),'Class 3rd'!BJ82,IF(AND($E$3="4th"),'Class 4th'!BJ82,"")))</f>
        <v/>
      </c>
      <c r="DZ83" s="454" t="str">
        <f>IF(OR($B83=0,$B83=""),"",IF(AND($E$3="3rd"),'Class 3rd'!BK82,IF(AND($E$3="4th"),'Class 4th'!BK82,"")))</f>
        <v/>
      </c>
      <c r="EA83" s="455" t="str">
        <f t="shared" si="154"/>
        <v/>
      </c>
      <c r="EB83" s="100">
        <f t="shared" si="155"/>
        <v>0</v>
      </c>
      <c r="EC83" s="100" t="str">
        <f t="shared" si="156"/>
        <v/>
      </c>
      <c r="ED83" s="100" t="str">
        <f t="shared" si="157"/>
        <v/>
      </c>
      <c r="EE83" s="86" t="str">
        <f t="shared" si="158"/>
        <v/>
      </c>
      <c r="EF83" s="454" t="str">
        <f>IF(OR($B83=0,$B83=""),"",IF(AND($E$3="3rd"),'Class 3rd'!BL82,IF(AND($E$3="4th"),'Class 4th'!BL82,"")))</f>
        <v/>
      </c>
      <c r="EG83" s="454" t="str">
        <f>IF(OR($B83=0,$B83=""),"",IF(AND($E$3="3rd"),'Class 3rd'!BM82,IF(AND($E$3="4th"),'Class 4th'!BM82,"")))</f>
        <v/>
      </c>
      <c r="EH83" s="454" t="str">
        <f>IF(OR($B83=0,$B83=""),"",IF(AND($E$3="3rd"),'Class 3rd'!BN82,IF(AND($E$3="4th"),'Class 4th'!BN82,"")))</f>
        <v/>
      </c>
      <c r="EI83" s="454" t="str">
        <f>IF(OR($B83=0,$B83=""),"",IF(AND($E$3="3rd"),'Class 3rd'!BO82,IF(AND($E$3="4th"),'Class 4th'!BO82,"")))</f>
        <v/>
      </c>
      <c r="EJ83" s="454" t="str">
        <f>IF(OR($B83=0,$B83=""),"",IF(AND($E$3="3rd"),'Class 3rd'!BP82,IF(AND($E$3="4th"),'Class 4th'!BP82,"")))</f>
        <v/>
      </c>
      <c r="EK83" s="455" t="str">
        <f t="shared" si="159"/>
        <v/>
      </c>
      <c r="EL83" s="100">
        <f t="shared" si="160"/>
        <v>0</v>
      </c>
      <c r="EM83" s="100" t="str">
        <f t="shared" si="161"/>
        <v/>
      </c>
      <c r="EN83" s="100" t="str">
        <f t="shared" si="162"/>
        <v/>
      </c>
      <c r="EO83" s="86" t="str">
        <f t="shared" si="163"/>
        <v/>
      </c>
      <c r="EP83" s="60" t="str">
        <f t="shared" si="164"/>
        <v/>
      </c>
      <c r="EQ83" s="324" t="str">
        <f t="shared" si="165"/>
        <v/>
      </c>
      <c r="ER83" s="63" t="str">
        <f t="shared" si="166"/>
        <v/>
      </c>
      <c r="ES83" s="64" t="str">
        <f t="shared" si="85"/>
        <v/>
      </c>
      <c r="ET83" s="326" t="str">
        <f>IFERROR(IF(B83="NSO","NSO",IF(OR(D83="",G83="",F83="",B83="",EP83=0),"",IF('Master sheet'!$D$14="Hindi","कक्षोंन्नति","Promoted"))),"")</f>
        <v/>
      </c>
      <c r="EU83" s="39" t="str">
        <f>IF(OR($B83=0,$B83=""),"",IF(AND($E$3="3rd"),'Class 3rd'!BQ82,IF(AND($E$3="4th"),'Class 4th'!BQ82,"")))</f>
        <v/>
      </c>
      <c r="EV83" s="39" t="str">
        <f>IF(OR($B83=0,$B83=""),"",IF(AND($E$3="3rd"),'Class 3rd'!BR82,IF(AND($E$3="4th"),'Class 4th'!BR82,"")))</f>
        <v/>
      </c>
      <c r="EW83" s="203" t="str">
        <f t="shared" si="86"/>
        <v/>
      </c>
      <c r="EX83" s="40"/>
      <c r="FE83" s="41">
        <f>IF(AND($E$3="3rd"),'Class 3rd'!I82,IF(AND($E$3="4th"),'Class 4th'!I82,""))</f>
        <v>0</v>
      </c>
    </row>
    <row r="84" spans="1:161" ht="18.95" customHeight="1">
      <c r="A84" s="53">
        <v>77</v>
      </c>
      <c r="B84" s="244" t="str">
        <f>IF(OR(FE84=0,FE84=""),"",IF(AND($E$3="3rd"),'Class 3rd'!I83,IF(AND($E$3="4th"),'Class 4th'!I83,"")))</f>
        <v/>
      </c>
      <c r="C84" s="54" t="str">
        <f>IF(OR($B84=0,$B84=""),"",IF(AND($E$3="3rd"),'Class 3rd'!B83,IF(AND($E$3="4th"),'Class 4th'!B83,"")))</f>
        <v/>
      </c>
      <c r="D84" s="54" t="str">
        <f>IF(OR($B84=0,$B84=""),"",IF(AND($E$3="3rd"),'Class 3rd'!C83,IF(AND($E$3="4th"),'Class 4th'!C83,"")))</f>
        <v/>
      </c>
      <c r="E84" s="330" t="str">
        <f>IF(OR($B84=0,$B84=""),"",IF(AND($E$3="3rd"),'Class 3rd'!E83,IF(AND($E$3="4th"),'Class 4th'!E83,"")))</f>
        <v/>
      </c>
      <c r="F84" s="243" t="str">
        <f>IF(OR($B84=0,$B84=""),"",IF(AND($E$3="3rd"),'Class 3rd'!D83,IF(AND($E$3="4th"),'Class 4th'!D83,"")))</f>
        <v/>
      </c>
      <c r="G84" s="335" t="str">
        <f>IF(OR($B84=0,$B84=""),"",IF(AND($E$3="3rd"),'Class 3rd'!F83,IF(AND($E$3="4th"),'Class 4th'!F83,"")))</f>
        <v/>
      </c>
      <c r="H84" s="335" t="str">
        <f>IF(OR($B84=0,$B84=""),"",IF(AND($E$3="3rd"),'Class 3rd'!G83,IF(AND($E$3="4th"),'Class 4th'!G83,"")))</f>
        <v/>
      </c>
      <c r="I84" s="335" t="str">
        <f>IF(OR($B84=0,$B84=""),"",IF(AND($E$3="3rd"),'Class 3rd'!H83,IF(AND($E$3="4th"),'Class 4th'!H83,"")))</f>
        <v/>
      </c>
      <c r="J84" s="217" t="str">
        <f>IF(OR($B84=0,$B84=""),"",IF(AND($E$3="3rd"),'Class 3rd'!J83,IF(AND($E$3="4th"),'Class 4th'!J83,"")))</f>
        <v/>
      </c>
      <c r="K84" s="217" t="str">
        <f>IF(OR($B84=0,$B84=""),"",IF(AND($E$3="3rd"),'Class 3rd'!K83,IF(AND($E$3="4th"),'Class 4th'!K83,"")))</f>
        <v/>
      </c>
      <c r="L84" s="99" t="str">
        <f>IF(OR($B84=0,$B84=""),"",IF(AND($E$3="3rd"),'Class 3rd'!L83,IF(AND($E$3="4th"),'Class 4th'!L83,"")))</f>
        <v/>
      </c>
      <c r="M84" s="99" t="str">
        <f>IF(OR($B84=0,$B84=""),"",IF(AND($E$3="3rd"),'Class 3rd'!M83,IF(AND($E$3="4th"),'Class 4th'!M83,"")))</f>
        <v/>
      </c>
      <c r="N84" s="99" t="str">
        <f>IF(OR($B84=0,$B84=""),"",IF(AND($E$3="3rd"),'Class 3rd'!N83,IF(AND($E$3="4th"),'Class 4th'!N83,"")))</f>
        <v/>
      </c>
      <c r="O84" s="48" t="str">
        <f t="shared" si="87"/>
        <v/>
      </c>
      <c r="P84" s="99" t="str">
        <f>IF(OR($B84=0,$B84=""),"",IF(AND($E$3="3rd"),'Class 3rd'!O83,IF(AND($E$3="4th"),'Class 4th'!O83,"")))</f>
        <v/>
      </c>
      <c r="Q84" s="99" t="str">
        <f>IF(OR($B84=0,$B84=""),"",IF(AND($E$3="3rd"),'Class 3rd'!P83,IF(AND($E$3="4th"),'Class 4th'!P83,"")))</f>
        <v/>
      </c>
      <c r="R84" s="51" t="str">
        <f t="shared" si="88"/>
        <v/>
      </c>
      <c r="S84" s="48">
        <f t="shared" si="89"/>
        <v>0</v>
      </c>
      <c r="T84" s="99" t="str">
        <f>IF(OR($B84=0,$B84=""),"",IF(AND($E$3="3rd"),'Class 3rd'!Q83,IF(AND($E$3="4th"),'Class 4th'!Q83,"")))</f>
        <v/>
      </c>
      <c r="U84" s="99" t="str">
        <f>IF(OR($B84=0,$B84=""),"",IF(AND($E$3="3rd"),'Class 3rd'!R83,IF(AND($E$3="4th"),'Class 4th'!R83,"")))</f>
        <v/>
      </c>
      <c r="V84" s="52" t="str">
        <f t="shared" si="90"/>
        <v/>
      </c>
      <c r="W84" s="48" t="str">
        <f t="shared" si="91"/>
        <v/>
      </c>
      <c r="X84" s="83">
        <f t="shared" si="92"/>
        <v>0</v>
      </c>
      <c r="Y84" s="83" t="str">
        <f t="shared" si="93"/>
        <v/>
      </c>
      <c r="Z84" s="83" t="str">
        <f t="shared" si="94"/>
        <v/>
      </c>
      <c r="AA84" s="83" t="str">
        <f t="shared" si="95"/>
        <v/>
      </c>
      <c r="AB84" s="419" t="str">
        <f t="shared" si="96"/>
        <v/>
      </c>
      <c r="AC84" s="87" t="str">
        <f t="shared" si="97"/>
        <v/>
      </c>
      <c r="AD84" s="99" t="str">
        <f>IF(OR($B84=0,$B84=""),"",IF(AND($E$3="3rd"),'Class 3rd'!S83,IF(AND($E$3="4th"),'Class 4th'!S83,"")))</f>
        <v/>
      </c>
      <c r="AE84" s="99" t="str">
        <f>IF(OR($B84=0,$B84=""),"",IF(AND($E$3="3rd"),'Class 3rd'!T83,IF(AND($E$3="4th"),'Class 4th'!T83,"")))</f>
        <v/>
      </c>
      <c r="AF84" s="99" t="str">
        <f>IF(OR($B84=0,$B84=""),"",IF(AND($E$3="3rd"),'Class 3rd'!U83,IF(AND($E$3="4th"),'Class 4th'!U83,"")))</f>
        <v/>
      </c>
      <c r="AG84" s="48" t="str">
        <f t="shared" si="98"/>
        <v/>
      </c>
      <c r="AH84" s="99" t="str">
        <f>IF(OR($B84=0,$B84=""),"",IF(AND($E$3="3rd"),'Class 3rd'!V83,IF(AND($E$3="4th"),'Class 4th'!V83,"")))</f>
        <v/>
      </c>
      <c r="AI84" s="99" t="str">
        <f>IF(OR($B84=0,$B84=""),"",IF(AND($E$3="3rd"),'Class 3rd'!W83,IF(AND($E$3="4th"),'Class 4th'!W83,"")))</f>
        <v/>
      </c>
      <c r="AJ84" s="51" t="str">
        <f t="shared" si="99"/>
        <v/>
      </c>
      <c r="AK84" s="48">
        <f t="shared" si="100"/>
        <v>0</v>
      </c>
      <c r="AL84" s="99" t="str">
        <f>IF(OR($B84=0,$B84=""),"",IF(AND($E$3="3rd"),'Class 3rd'!X83,IF(AND($E$3="4th"),'Class 4th'!X83,"")))</f>
        <v/>
      </c>
      <c r="AM84" s="99" t="str">
        <f>IF(OR($B84=0,$B84=""),"",IF(AND($E$3="3rd"),'Class 3rd'!Y83,IF(AND($E$3="4th"),'Class 4th'!Y83,"")))</f>
        <v/>
      </c>
      <c r="AN84" s="52" t="str">
        <f t="shared" si="101"/>
        <v/>
      </c>
      <c r="AO84" s="48" t="str">
        <f t="shared" si="102"/>
        <v/>
      </c>
      <c r="AP84" s="83">
        <f t="shared" si="103"/>
        <v>0</v>
      </c>
      <c r="AQ84" s="83" t="str">
        <f t="shared" si="104"/>
        <v/>
      </c>
      <c r="AR84" s="83" t="str">
        <f t="shared" si="105"/>
        <v/>
      </c>
      <c r="AS84" s="83" t="str">
        <f t="shared" si="106"/>
        <v/>
      </c>
      <c r="AT84" s="419" t="str">
        <f t="shared" si="107"/>
        <v/>
      </c>
      <c r="AU84" s="87" t="str">
        <f t="shared" si="108"/>
        <v/>
      </c>
      <c r="AV84" s="99" t="str">
        <f>IF(OR($B84=0,$B84=""),"",IF(AND($E$3="3rd"),'Class 3rd'!Z83,IF(AND($E$3="4th"),'Class 4th'!Z83,"")))</f>
        <v/>
      </c>
      <c r="AW84" s="99" t="str">
        <f>IF(OR($B84=0,$B84=""),"",IF(AND($E$3="3rd"),'Class 3rd'!AA83,IF(AND($E$3="4th"),'Class 4th'!AA83,"")))</f>
        <v/>
      </c>
      <c r="AX84" s="99" t="str">
        <f>IF(OR($B84=0,$B84=""),"",IF(AND($E$3="3rd"),'Class 3rd'!AB83,IF(AND($E$3="4th"),'Class 4th'!AB83,"")))</f>
        <v/>
      </c>
      <c r="AY84" s="48" t="str">
        <f t="shared" si="109"/>
        <v/>
      </c>
      <c r="AZ84" s="99" t="str">
        <f>IF(OR($B84=0,$B84=""),"",IF(AND($E$3="3rd"),'Class 3rd'!AC83,IF(AND($E$3="4th"),'Class 4th'!AC83,"")))</f>
        <v/>
      </c>
      <c r="BA84" s="99" t="str">
        <f>IF(OR($B84=0,$B84=""),"",IF(AND($E$3="3rd"),'Class 3rd'!AD83,IF(AND($E$3="4th"),'Class 4th'!AD83,"")))</f>
        <v/>
      </c>
      <c r="BB84" s="51" t="str">
        <f t="shared" si="110"/>
        <v/>
      </c>
      <c r="BC84" s="48">
        <f t="shared" si="111"/>
        <v>0</v>
      </c>
      <c r="BD84" s="99" t="str">
        <f>IF(OR($B84=0,$B84=""),"",IF(AND($E$3="3rd"),'Class 3rd'!AE83,IF(AND($E$3="4th"),'Class 4th'!AE83,"")))</f>
        <v/>
      </c>
      <c r="BE84" s="99" t="str">
        <f>IF(OR($B84=0,$B84=""),"",IF(AND($E$3="3rd"),'Class 3rd'!AF83,IF(AND($E$3="4th"),'Class 4th'!AF83,"")))</f>
        <v/>
      </c>
      <c r="BF84" s="52" t="str">
        <f t="shared" si="112"/>
        <v/>
      </c>
      <c r="BG84" s="48" t="str">
        <f t="shared" si="113"/>
        <v/>
      </c>
      <c r="BH84" s="83">
        <f t="shared" si="114"/>
        <v>0</v>
      </c>
      <c r="BI84" s="83" t="str">
        <f t="shared" si="115"/>
        <v/>
      </c>
      <c r="BJ84" s="83" t="str">
        <f t="shared" si="116"/>
        <v/>
      </c>
      <c r="BK84" s="83" t="str">
        <f t="shared" si="117"/>
        <v/>
      </c>
      <c r="BL84" s="419" t="str">
        <f t="shared" si="118"/>
        <v/>
      </c>
      <c r="BM84" s="87" t="str">
        <f t="shared" si="119"/>
        <v/>
      </c>
      <c r="BN84" s="99" t="str">
        <f>IF(OR($B84=0,$B84=""),"",IF(AND($E$3="3rd"),'Class 3rd'!AG83,IF(AND($E$3="4th"),'Class 4th'!AG83,"")))</f>
        <v/>
      </c>
      <c r="BO84" s="99" t="str">
        <f>IF(OR($B84=0,$B84=""),"",IF(AND($E$3="3rd"),'Class 3rd'!AH83,IF(AND($E$3="4th"),'Class 4th'!AH83,"")))</f>
        <v/>
      </c>
      <c r="BP84" s="99" t="str">
        <f>IF(OR($B84=0,$B84=""),"",IF(AND($E$3="3rd"),'Class 3rd'!AI83,IF(AND($E$3="4th"),'Class 4th'!AI83,"")))</f>
        <v/>
      </c>
      <c r="BQ84" s="48" t="str">
        <f t="shared" si="120"/>
        <v/>
      </c>
      <c r="BR84" s="99" t="str">
        <f>IF(OR($B84=0,$B84=""),"",IF(AND($E$3="3rd"),'Class 3rd'!AJ83,IF(AND($E$3="4th"),'Class 4th'!AJ83,"")))</f>
        <v/>
      </c>
      <c r="BS84" s="99" t="str">
        <f>IF(OR($B84=0,$B84=""),"",IF(AND($E$3="3rd"),'Class 3rd'!AK83,IF(AND($E$3="4th"),'Class 4th'!AK83,"")))</f>
        <v/>
      </c>
      <c r="BT84" s="51" t="str">
        <f t="shared" si="121"/>
        <v/>
      </c>
      <c r="BU84" s="48">
        <f t="shared" si="122"/>
        <v>0</v>
      </c>
      <c r="BV84" s="99" t="str">
        <f>IF(OR($B84=0,$B84=""),"",IF(AND($E$3="3rd"),'Class 3rd'!AL83,IF(AND($E$3="4th"),'Class 4th'!AL83,"")))</f>
        <v/>
      </c>
      <c r="BW84" s="99" t="str">
        <f>IF(OR($B84=0,$B84=""),"",IF(AND($E$3="3rd"),'Class 3rd'!AM83,IF(AND($E$3="4th"),'Class 4th'!AM83,"")))</f>
        <v/>
      </c>
      <c r="BX84" s="52" t="str">
        <f t="shared" si="123"/>
        <v/>
      </c>
      <c r="BY84" s="48" t="str">
        <f t="shared" si="124"/>
        <v/>
      </c>
      <c r="BZ84" s="83">
        <f t="shared" si="125"/>
        <v>0</v>
      </c>
      <c r="CA84" s="83" t="str">
        <f t="shared" si="126"/>
        <v/>
      </c>
      <c r="CB84" s="83" t="str">
        <f t="shared" si="127"/>
        <v/>
      </c>
      <c r="CC84" s="83" t="str">
        <f t="shared" si="128"/>
        <v/>
      </c>
      <c r="CD84" s="419" t="str">
        <f t="shared" si="129"/>
        <v/>
      </c>
      <c r="CE84" s="87" t="str">
        <f t="shared" si="130"/>
        <v/>
      </c>
      <c r="CF84" s="99" t="str">
        <f>IF(OR($B84=0,$B84=""),"",IF(AND($E$3="3rd"),'Class 3rd'!AN83,IF(AND($E$3="4th"),'Class 4th'!AN83,"")))</f>
        <v/>
      </c>
      <c r="CG84" s="99" t="str">
        <f>IF(OR($B84=0,$B84=""),"",IF(AND($E$3="3rd"),'Class 3rd'!AO83,IF(AND($E$3="4th"),'Class 4th'!AO83,"")))</f>
        <v/>
      </c>
      <c r="CH84" s="99" t="str">
        <f>IF(OR($B84=0,$B84=""),"",IF(AND($E$3="3rd"),'Class 3rd'!AP83,IF(AND($E$3="4th"),'Class 4th'!AP83,"")))</f>
        <v/>
      </c>
      <c r="CI84" s="48" t="str">
        <f t="shared" si="131"/>
        <v/>
      </c>
      <c r="CJ84" s="99" t="str">
        <f>IF(OR($B84=0,$B84=""),"",IF(AND($E$3="3rd"),'Class 3rd'!AQ83,IF(AND($E$3="4th"),'Class 4th'!AQ83,"")))</f>
        <v/>
      </c>
      <c r="CK84" s="99" t="str">
        <f>IF(OR($B84=0,$B84=""),"",IF(AND($E$3="3rd"),'Class 3rd'!AR83,IF(AND($E$3="4th"),'Class 4th'!AR83,"")))</f>
        <v/>
      </c>
      <c r="CL84" s="51" t="str">
        <f t="shared" si="132"/>
        <v/>
      </c>
      <c r="CM84" s="48">
        <f t="shared" si="133"/>
        <v>0</v>
      </c>
      <c r="CN84" s="99" t="str">
        <f>IF(OR($B84=0,$B84=""),"",IF(AND($E$3="3rd"),'Class 3rd'!AS83,IF(AND($E$3="4th"),'Class 4th'!AS83,"")))</f>
        <v/>
      </c>
      <c r="CO84" s="99" t="str">
        <f>IF(OR($B84=0,$B84=""),"",IF(AND($E$3="3rd"),'Class 3rd'!AT83,IF(AND($E$3="4th"),'Class 4th'!AT83,"")))</f>
        <v/>
      </c>
      <c r="CP84" s="52" t="str">
        <f t="shared" si="134"/>
        <v/>
      </c>
      <c r="CQ84" s="48" t="str">
        <f t="shared" si="135"/>
        <v/>
      </c>
      <c r="CR84" s="83">
        <f t="shared" si="136"/>
        <v>0</v>
      </c>
      <c r="CS84" s="83" t="str">
        <f t="shared" si="137"/>
        <v/>
      </c>
      <c r="CT84" s="392" t="str">
        <f t="shared" si="138"/>
        <v/>
      </c>
      <c r="CU84" s="86" t="str">
        <f t="shared" si="139"/>
        <v/>
      </c>
      <c r="CV84" s="99" t="str">
        <f>IF(OR($B84=0,$B84=""),"",IF(AND($E$3="3rd"),'Class 3rd'!AU83,IF(AND($E$3="4th"),'Class 4th'!AU83,"")))</f>
        <v/>
      </c>
      <c r="CW84" s="99" t="str">
        <f>IF(OR($B84=0,$B84=""),"",IF(AND($E$3="3rd"),'Class 3rd'!AV83,IF(AND($E$3="4th"),'Class 4th'!AV83,"")))</f>
        <v/>
      </c>
      <c r="CX84" s="99" t="str">
        <f>IF(OR($B84=0,$B84=""),"",IF(AND($E$3="3rd"),'Class 3rd'!AW83,IF(AND($E$3="4th"),'Class 4th'!AW83,"")))</f>
        <v/>
      </c>
      <c r="CY84" s="48" t="str">
        <f t="shared" si="140"/>
        <v/>
      </c>
      <c r="CZ84" s="99" t="str">
        <f>IF(OR($B84=0,$B84=""),"",IF(AND($E$3="3rd"),'Class 3rd'!AX83,IF(AND($E$3="4th"),'Class 4th'!AX83,"")))</f>
        <v/>
      </c>
      <c r="DA84" s="99" t="str">
        <f>IF(OR($B84=0,$B84=""),"",IF(AND($E$3="3rd"),'Class 3rd'!AY83,IF(AND($E$3="4th"),'Class 4th'!AY83,"")))</f>
        <v/>
      </c>
      <c r="DB84" s="51" t="str">
        <f t="shared" si="141"/>
        <v/>
      </c>
      <c r="DC84" s="48">
        <f t="shared" si="142"/>
        <v>0</v>
      </c>
      <c r="DD84" s="99" t="str">
        <f>IF(OR($B84=0,$B84=""),"",IF(AND($E$3="3rd"),'Class 3rd'!AZ83,IF(AND($E$3="4th"),'Class 4th'!AZ83,"")))</f>
        <v/>
      </c>
      <c r="DE84" s="99" t="str">
        <f>IF(OR($B84=0,$B84=""),"",IF(AND($E$3="3rd"),'Class 3rd'!BA83,IF(AND($E$3="4th"),'Class 4th'!BA83,"")))</f>
        <v/>
      </c>
      <c r="DF84" s="52" t="str">
        <f t="shared" si="143"/>
        <v/>
      </c>
      <c r="DG84" s="48" t="str">
        <f t="shared" si="144"/>
        <v/>
      </c>
      <c r="DH84" s="83">
        <f t="shared" si="145"/>
        <v>0</v>
      </c>
      <c r="DI84" s="83" t="str">
        <f t="shared" si="146"/>
        <v/>
      </c>
      <c r="DJ84" s="392" t="str">
        <f t="shared" si="147"/>
        <v/>
      </c>
      <c r="DK84" s="86" t="str">
        <f t="shared" si="148"/>
        <v/>
      </c>
      <c r="DL84" s="454" t="str">
        <f>IF(OR($B84=0,$B84=""),"",IF(AND($E$3="3rd"),'Class 3rd'!BB83,IF(AND($E$3="4th"),'Class 4th'!BB83,"")))</f>
        <v/>
      </c>
      <c r="DM84" s="454" t="str">
        <f>IF(OR($B84=0,$B84=""),"",IF(AND($E$3="3rd"),'Class 3rd'!BC83,IF(AND($E$3="4th"),'Class 4th'!BC83,"")))</f>
        <v/>
      </c>
      <c r="DN84" s="454" t="str">
        <f>IF(OR($B84=0,$B84=""),"",IF(AND($E$3="3rd"),'Class 3rd'!BD83,IF(AND($E$3="4th"),'Class 4th'!BD83,"")))</f>
        <v/>
      </c>
      <c r="DO84" s="454" t="str">
        <f>IF(OR($B84=0,$B84=""),"",IF(AND($E$3="3rd"),'Class 3rd'!BE83,IF(AND($E$3="4th"),'Class 4th'!BE83,"")))</f>
        <v/>
      </c>
      <c r="DP84" s="454" t="str">
        <f>IF(OR($B84=0,$B84=""),"",IF(AND($E$3="3rd"),'Class 3rd'!BF83,IF(AND($E$3="4th"),'Class 4th'!BF83,"")))</f>
        <v/>
      </c>
      <c r="DQ84" s="455" t="str">
        <f t="shared" si="149"/>
        <v/>
      </c>
      <c r="DR84" s="100">
        <f t="shared" si="150"/>
        <v>0</v>
      </c>
      <c r="DS84" s="100" t="str">
        <f t="shared" si="151"/>
        <v/>
      </c>
      <c r="DT84" s="100" t="str">
        <f t="shared" si="152"/>
        <v/>
      </c>
      <c r="DU84" s="86" t="str">
        <f t="shared" si="153"/>
        <v/>
      </c>
      <c r="DV84" s="454" t="str">
        <f>IF(OR($B84=0,$B84=""),"",IF(AND($E$3="3rd"),'Class 3rd'!BG83,IF(AND($E$3="4th"),'Class 4th'!BG83,"")))</f>
        <v/>
      </c>
      <c r="DW84" s="454" t="str">
        <f>IF(OR($B84=0,$B84=""),"",IF(AND($E$3="3rd"),'Class 3rd'!BH83,IF(AND($E$3="4th"),'Class 4th'!BH83,"")))</f>
        <v/>
      </c>
      <c r="DX84" s="454" t="str">
        <f>IF(OR($B84=0,$B84=""),"",IF(AND($E$3="3rd"),'Class 3rd'!BI83,IF(AND($E$3="4th"),'Class 4th'!BI83,"")))</f>
        <v/>
      </c>
      <c r="DY84" s="454" t="str">
        <f>IF(OR($B84=0,$B84=""),"",IF(AND($E$3="3rd"),'Class 3rd'!BJ83,IF(AND($E$3="4th"),'Class 4th'!BJ83,"")))</f>
        <v/>
      </c>
      <c r="DZ84" s="454" t="str">
        <f>IF(OR($B84=0,$B84=""),"",IF(AND($E$3="3rd"),'Class 3rd'!BK83,IF(AND($E$3="4th"),'Class 4th'!BK83,"")))</f>
        <v/>
      </c>
      <c r="EA84" s="455" t="str">
        <f t="shared" si="154"/>
        <v/>
      </c>
      <c r="EB84" s="100">
        <f t="shared" si="155"/>
        <v>0</v>
      </c>
      <c r="EC84" s="100" t="str">
        <f t="shared" si="156"/>
        <v/>
      </c>
      <c r="ED84" s="100" t="str">
        <f t="shared" si="157"/>
        <v/>
      </c>
      <c r="EE84" s="86" t="str">
        <f t="shared" si="158"/>
        <v/>
      </c>
      <c r="EF84" s="454" t="str">
        <f>IF(OR($B84=0,$B84=""),"",IF(AND($E$3="3rd"),'Class 3rd'!BL83,IF(AND($E$3="4th"),'Class 4th'!BL83,"")))</f>
        <v/>
      </c>
      <c r="EG84" s="454" t="str">
        <f>IF(OR($B84=0,$B84=""),"",IF(AND($E$3="3rd"),'Class 3rd'!BM83,IF(AND($E$3="4th"),'Class 4th'!BM83,"")))</f>
        <v/>
      </c>
      <c r="EH84" s="454" t="str">
        <f>IF(OR($B84=0,$B84=""),"",IF(AND($E$3="3rd"),'Class 3rd'!BN83,IF(AND($E$3="4th"),'Class 4th'!BN83,"")))</f>
        <v/>
      </c>
      <c r="EI84" s="454" t="str">
        <f>IF(OR($B84=0,$B84=""),"",IF(AND($E$3="3rd"),'Class 3rd'!BO83,IF(AND($E$3="4th"),'Class 4th'!BO83,"")))</f>
        <v/>
      </c>
      <c r="EJ84" s="454" t="str">
        <f>IF(OR($B84=0,$B84=""),"",IF(AND($E$3="3rd"),'Class 3rd'!BP83,IF(AND($E$3="4th"),'Class 4th'!BP83,"")))</f>
        <v/>
      </c>
      <c r="EK84" s="455" t="str">
        <f t="shared" si="159"/>
        <v/>
      </c>
      <c r="EL84" s="100">
        <f t="shared" si="160"/>
        <v>0</v>
      </c>
      <c r="EM84" s="100" t="str">
        <f t="shared" si="161"/>
        <v/>
      </c>
      <c r="EN84" s="100" t="str">
        <f t="shared" si="162"/>
        <v/>
      </c>
      <c r="EO84" s="86" t="str">
        <f t="shared" si="163"/>
        <v/>
      </c>
      <c r="EP84" s="60" t="str">
        <f t="shared" si="164"/>
        <v/>
      </c>
      <c r="EQ84" s="324" t="str">
        <f t="shared" si="165"/>
        <v/>
      </c>
      <c r="ER84" s="63" t="str">
        <f t="shared" si="166"/>
        <v/>
      </c>
      <c r="ES84" s="64" t="str">
        <f t="shared" si="85"/>
        <v/>
      </c>
      <c r="ET84" s="326" t="str">
        <f>IFERROR(IF(B84="NSO","NSO",IF(OR(D84="",G84="",F84="",B84="",EP84=0),"",IF('Master sheet'!$D$14="Hindi","कक्षोंन्नति","Promoted"))),"")</f>
        <v/>
      </c>
      <c r="EU84" s="39" t="str">
        <f>IF(OR($B84=0,$B84=""),"",IF(AND($E$3="3rd"),'Class 3rd'!BQ83,IF(AND($E$3="4th"),'Class 4th'!BQ83,"")))</f>
        <v/>
      </c>
      <c r="EV84" s="39" t="str">
        <f>IF(OR($B84=0,$B84=""),"",IF(AND($E$3="3rd"),'Class 3rd'!BR83,IF(AND($E$3="4th"),'Class 4th'!BR83,"")))</f>
        <v/>
      </c>
      <c r="EW84" s="203" t="str">
        <f t="shared" si="86"/>
        <v/>
      </c>
      <c r="EX84" s="40"/>
      <c r="FE84" s="41">
        <f>IF(AND($E$3="3rd"),'Class 3rd'!I83,IF(AND($E$3="4th"),'Class 4th'!I83,""))</f>
        <v>0</v>
      </c>
    </row>
    <row r="85" spans="1:161" ht="18.95" customHeight="1">
      <c r="A85" s="53">
        <v>78</v>
      </c>
      <c r="B85" s="244" t="str">
        <f>IF(OR(FE85=0,FE85=""),"",IF(AND($E$3="3rd"),'Class 3rd'!I84,IF(AND($E$3="4th"),'Class 4th'!I84,"")))</f>
        <v/>
      </c>
      <c r="C85" s="54" t="str">
        <f>IF(OR($B85=0,$B85=""),"",IF(AND($E$3="3rd"),'Class 3rd'!B84,IF(AND($E$3="4th"),'Class 4th'!B84,"")))</f>
        <v/>
      </c>
      <c r="D85" s="54" t="str">
        <f>IF(OR($B85=0,$B85=""),"",IF(AND($E$3="3rd"),'Class 3rd'!C84,IF(AND($E$3="4th"),'Class 4th'!C84,"")))</f>
        <v/>
      </c>
      <c r="E85" s="330" t="str">
        <f>IF(OR($B85=0,$B85=""),"",IF(AND($E$3="3rd"),'Class 3rd'!E84,IF(AND($E$3="4th"),'Class 4th'!E84,"")))</f>
        <v/>
      </c>
      <c r="F85" s="243" t="str">
        <f>IF(OR($B85=0,$B85=""),"",IF(AND($E$3="3rd"),'Class 3rd'!D84,IF(AND($E$3="4th"),'Class 4th'!D84,"")))</f>
        <v/>
      </c>
      <c r="G85" s="335" t="str">
        <f>IF(OR($B85=0,$B85=""),"",IF(AND($E$3="3rd"),'Class 3rd'!F84,IF(AND($E$3="4th"),'Class 4th'!F84,"")))</f>
        <v/>
      </c>
      <c r="H85" s="335" t="str">
        <f>IF(OR($B85=0,$B85=""),"",IF(AND($E$3="3rd"),'Class 3rd'!G84,IF(AND($E$3="4th"),'Class 4th'!G84,"")))</f>
        <v/>
      </c>
      <c r="I85" s="335" t="str">
        <f>IF(OR($B85=0,$B85=""),"",IF(AND($E$3="3rd"),'Class 3rd'!H84,IF(AND($E$3="4th"),'Class 4th'!H84,"")))</f>
        <v/>
      </c>
      <c r="J85" s="217" t="str">
        <f>IF(OR($B85=0,$B85=""),"",IF(AND($E$3="3rd"),'Class 3rd'!J84,IF(AND($E$3="4th"),'Class 4th'!J84,"")))</f>
        <v/>
      </c>
      <c r="K85" s="217" t="str">
        <f>IF(OR($B85=0,$B85=""),"",IF(AND($E$3="3rd"),'Class 3rd'!K84,IF(AND($E$3="4th"),'Class 4th'!K84,"")))</f>
        <v/>
      </c>
      <c r="L85" s="99" t="str">
        <f>IF(OR($B85=0,$B85=""),"",IF(AND($E$3="3rd"),'Class 3rd'!L84,IF(AND($E$3="4th"),'Class 4th'!L84,"")))</f>
        <v/>
      </c>
      <c r="M85" s="99" t="str">
        <f>IF(OR($B85=0,$B85=""),"",IF(AND($E$3="3rd"),'Class 3rd'!M84,IF(AND($E$3="4th"),'Class 4th'!M84,"")))</f>
        <v/>
      </c>
      <c r="N85" s="99" t="str">
        <f>IF(OR($B85=0,$B85=""),"",IF(AND($E$3="3rd"),'Class 3rd'!N84,IF(AND($E$3="4th"),'Class 4th'!N84,"")))</f>
        <v/>
      </c>
      <c r="O85" s="48" t="str">
        <f t="shared" si="87"/>
        <v/>
      </c>
      <c r="P85" s="99" t="str">
        <f>IF(OR($B85=0,$B85=""),"",IF(AND($E$3="3rd"),'Class 3rd'!O84,IF(AND($E$3="4th"),'Class 4th'!O84,"")))</f>
        <v/>
      </c>
      <c r="Q85" s="99" t="str">
        <f>IF(OR($B85=0,$B85=""),"",IF(AND($E$3="3rd"),'Class 3rd'!P84,IF(AND($E$3="4th"),'Class 4th'!P84,"")))</f>
        <v/>
      </c>
      <c r="R85" s="51" t="str">
        <f t="shared" si="88"/>
        <v/>
      </c>
      <c r="S85" s="48">
        <f t="shared" si="89"/>
        <v>0</v>
      </c>
      <c r="T85" s="99" t="str">
        <f>IF(OR($B85=0,$B85=""),"",IF(AND($E$3="3rd"),'Class 3rd'!Q84,IF(AND($E$3="4th"),'Class 4th'!Q84,"")))</f>
        <v/>
      </c>
      <c r="U85" s="99" t="str">
        <f>IF(OR($B85=0,$B85=""),"",IF(AND($E$3="3rd"),'Class 3rd'!R84,IF(AND($E$3="4th"),'Class 4th'!R84,"")))</f>
        <v/>
      </c>
      <c r="V85" s="52" t="str">
        <f t="shared" si="90"/>
        <v/>
      </c>
      <c r="W85" s="48" t="str">
        <f t="shared" si="91"/>
        <v/>
      </c>
      <c r="X85" s="83">
        <f t="shared" si="92"/>
        <v>0</v>
      </c>
      <c r="Y85" s="83" t="str">
        <f t="shared" si="93"/>
        <v/>
      </c>
      <c r="Z85" s="83" t="str">
        <f t="shared" si="94"/>
        <v/>
      </c>
      <c r="AA85" s="83" t="str">
        <f t="shared" si="95"/>
        <v/>
      </c>
      <c r="AB85" s="419" t="str">
        <f t="shared" si="96"/>
        <v/>
      </c>
      <c r="AC85" s="87" t="str">
        <f t="shared" si="97"/>
        <v/>
      </c>
      <c r="AD85" s="99" t="str">
        <f>IF(OR($B85=0,$B85=""),"",IF(AND($E$3="3rd"),'Class 3rd'!S84,IF(AND($E$3="4th"),'Class 4th'!S84,"")))</f>
        <v/>
      </c>
      <c r="AE85" s="99" t="str">
        <f>IF(OR($B85=0,$B85=""),"",IF(AND($E$3="3rd"),'Class 3rd'!T84,IF(AND($E$3="4th"),'Class 4th'!T84,"")))</f>
        <v/>
      </c>
      <c r="AF85" s="99" t="str">
        <f>IF(OR($B85=0,$B85=""),"",IF(AND($E$3="3rd"),'Class 3rd'!U84,IF(AND($E$3="4th"),'Class 4th'!U84,"")))</f>
        <v/>
      </c>
      <c r="AG85" s="48" t="str">
        <f t="shared" si="98"/>
        <v/>
      </c>
      <c r="AH85" s="99" t="str">
        <f>IF(OR($B85=0,$B85=""),"",IF(AND($E$3="3rd"),'Class 3rd'!V84,IF(AND($E$3="4th"),'Class 4th'!V84,"")))</f>
        <v/>
      </c>
      <c r="AI85" s="99" t="str">
        <f>IF(OR($B85=0,$B85=""),"",IF(AND($E$3="3rd"),'Class 3rd'!W84,IF(AND($E$3="4th"),'Class 4th'!W84,"")))</f>
        <v/>
      </c>
      <c r="AJ85" s="51" t="str">
        <f t="shared" si="99"/>
        <v/>
      </c>
      <c r="AK85" s="48">
        <f t="shared" si="100"/>
        <v>0</v>
      </c>
      <c r="AL85" s="99" t="str">
        <f>IF(OR($B85=0,$B85=""),"",IF(AND($E$3="3rd"),'Class 3rd'!X84,IF(AND($E$3="4th"),'Class 4th'!X84,"")))</f>
        <v/>
      </c>
      <c r="AM85" s="99" t="str">
        <f>IF(OR($B85=0,$B85=""),"",IF(AND($E$3="3rd"),'Class 3rd'!Y84,IF(AND($E$3="4th"),'Class 4th'!Y84,"")))</f>
        <v/>
      </c>
      <c r="AN85" s="52" t="str">
        <f t="shared" si="101"/>
        <v/>
      </c>
      <c r="AO85" s="48" t="str">
        <f t="shared" si="102"/>
        <v/>
      </c>
      <c r="AP85" s="83">
        <f t="shared" si="103"/>
        <v>0</v>
      </c>
      <c r="AQ85" s="83" t="str">
        <f t="shared" si="104"/>
        <v/>
      </c>
      <c r="AR85" s="83" t="str">
        <f t="shared" si="105"/>
        <v/>
      </c>
      <c r="AS85" s="83" t="str">
        <f t="shared" si="106"/>
        <v/>
      </c>
      <c r="AT85" s="419" t="str">
        <f t="shared" si="107"/>
        <v/>
      </c>
      <c r="AU85" s="87" t="str">
        <f t="shared" si="108"/>
        <v/>
      </c>
      <c r="AV85" s="99" t="str">
        <f>IF(OR($B85=0,$B85=""),"",IF(AND($E$3="3rd"),'Class 3rd'!Z84,IF(AND($E$3="4th"),'Class 4th'!Z84,"")))</f>
        <v/>
      </c>
      <c r="AW85" s="99" t="str">
        <f>IF(OR($B85=0,$B85=""),"",IF(AND($E$3="3rd"),'Class 3rd'!AA84,IF(AND($E$3="4th"),'Class 4th'!AA84,"")))</f>
        <v/>
      </c>
      <c r="AX85" s="99" t="str">
        <f>IF(OR($B85=0,$B85=""),"",IF(AND($E$3="3rd"),'Class 3rd'!AB84,IF(AND($E$3="4th"),'Class 4th'!AB84,"")))</f>
        <v/>
      </c>
      <c r="AY85" s="48" t="str">
        <f t="shared" si="109"/>
        <v/>
      </c>
      <c r="AZ85" s="99" t="str">
        <f>IF(OR($B85=0,$B85=""),"",IF(AND($E$3="3rd"),'Class 3rd'!AC84,IF(AND($E$3="4th"),'Class 4th'!AC84,"")))</f>
        <v/>
      </c>
      <c r="BA85" s="99" t="str">
        <f>IF(OR($B85=0,$B85=""),"",IF(AND($E$3="3rd"),'Class 3rd'!AD84,IF(AND($E$3="4th"),'Class 4th'!AD84,"")))</f>
        <v/>
      </c>
      <c r="BB85" s="51" t="str">
        <f t="shared" si="110"/>
        <v/>
      </c>
      <c r="BC85" s="48">
        <f t="shared" si="111"/>
        <v>0</v>
      </c>
      <c r="BD85" s="99" t="str">
        <f>IF(OR($B85=0,$B85=""),"",IF(AND($E$3="3rd"),'Class 3rd'!AE84,IF(AND($E$3="4th"),'Class 4th'!AE84,"")))</f>
        <v/>
      </c>
      <c r="BE85" s="99" t="str">
        <f>IF(OR($B85=0,$B85=""),"",IF(AND($E$3="3rd"),'Class 3rd'!AF84,IF(AND($E$3="4th"),'Class 4th'!AF84,"")))</f>
        <v/>
      </c>
      <c r="BF85" s="52" t="str">
        <f t="shared" si="112"/>
        <v/>
      </c>
      <c r="BG85" s="48" t="str">
        <f t="shared" si="113"/>
        <v/>
      </c>
      <c r="BH85" s="83">
        <f t="shared" si="114"/>
        <v>0</v>
      </c>
      <c r="BI85" s="83" t="str">
        <f t="shared" si="115"/>
        <v/>
      </c>
      <c r="BJ85" s="83" t="str">
        <f t="shared" si="116"/>
        <v/>
      </c>
      <c r="BK85" s="83" t="str">
        <f t="shared" si="117"/>
        <v/>
      </c>
      <c r="BL85" s="419" t="str">
        <f t="shared" si="118"/>
        <v/>
      </c>
      <c r="BM85" s="87" t="str">
        <f t="shared" si="119"/>
        <v/>
      </c>
      <c r="BN85" s="99" t="str">
        <f>IF(OR($B85=0,$B85=""),"",IF(AND($E$3="3rd"),'Class 3rd'!AG84,IF(AND($E$3="4th"),'Class 4th'!AG84,"")))</f>
        <v/>
      </c>
      <c r="BO85" s="99" t="str">
        <f>IF(OR($B85=0,$B85=""),"",IF(AND($E$3="3rd"),'Class 3rd'!AH84,IF(AND($E$3="4th"),'Class 4th'!AH84,"")))</f>
        <v/>
      </c>
      <c r="BP85" s="99" t="str">
        <f>IF(OR($B85=0,$B85=""),"",IF(AND($E$3="3rd"),'Class 3rd'!AI84,IF(AND($E$3="4th"),'Class 4th'!AI84,"")))</f>
        <v/>
      </c>
      <c r="BQ85" s="48" t="str">
        <f t="shared" si="120"/>
        <v/>
      </c>
      <c r="BR85" s="99" t="str">
        <f>IF(OR($B85=0,$B85=""),"",IF(AND($E$3="3rd"),'Class 3rd'!AJ84,IF(AND($E$3="4th"),'Class 4th'!AJ84,"")))</f>
        <v/>
      </c>
      <c r="BS85" s="99" t="str">
        <f>IF(OR($B85=0,$B85=""),"",IF(AND($E$3="3rd"),'Class 3rd'!AK84,IF(AND($E$3="4th"),'Class 4th'!AK84,"")))</f>
        <v/>
      </c>
      <c r="BT85" s="51" t="str">
        <f t="shared" si="121"/>
        <v/>
      </c>
      <c r="BU85" s="48">
        <f t="shared" si="122"/>
        <v>0</v>
      </c>
      <c r="BV85" s="99" t="str">
        <f>IF(OR($B85=0,$B85=""),"",IF(AND($E$3="3rd"),'Class 3rd'!AL84,IF(AND($E$3="4th"),'Class 4th'!AL84,"")))</f>
        <v/>
      </c>
      <c r="BW85" s="99" t="str">
        <f>IF(OR($B85=0,$B85=""),"",IF(AND($E$3="3rd"),'Class 3rd'!AM84,IF(AND($E$3="4th"),'Class 4th'!AM84,"")))</f>
        <v/>
      </c>
      <c r="BX85" s="52" t="str">
        <f t="shared" si="123"/>
        <v/>
      </c>
      <c r="BY85" s="48" t="str">
        <f t="shared" si="124"/>
        <v/>
      </c>
      <c r="BZ85" s="83">
        <f t="shared" si="125"/>
        <v>0</v>
      </c>
      <c r="CA85" s="83" t="str">
        <f t="shared" si="126"/>
        <v/>
      </c>
      <c r="CB85" s="83" t="str">
        <f t="shared" si="127"/>
        <v/>
      </c>
      <c r="CC85" s="83" t="str">
        <f t="shared" si="128"/>
        <v/>
      </c>
      <c r="CD85" s="419" t="str">
        <f t="shared" si="129"/>
        <v/>
      </c>
      <c r="CE85" s="87" t="str">
        <f t="shared" si="130"/>
        <v/>
      </c>
      <c r="CF85" s="99" t="str">
        <f>IF(OR($B85=0,$B85=""),"",IF(AND($E$3="3rd"),'Class 3rd'!AN84,IF(AND($E$3="4th"),'Class 4th'!AN84,"")))</f>
        <v/>
      </c>
      <c r="CG85" s="99" t="str">
        <f>IF(OR($B85=0,$B85=""),"",IF(AND($E$3="3rd"),'Class 3rd'!AO84,IF(AND($E$3="4th"),'Class 4th'!AO84,"")))</f>
        <v/>
      </c>
      <c r="CH85" s="99" t="str">
        <f>IF(OR($B85=0,$B85=""),"",IF(AND($E$3="3rd"),'Class 3rd'!AP84,IF(AND($E$3="4th"),'Class 4th'!AP84,"")))</f>
        <v/>
      </c>
      <c r="CI85" s="48" t="str">
        <f t="shared" si="131"/>
        <v/>
      </c>
      <c r="CJ85" s="99" t="str">
        <f>IF(OR($B85=0,$B85=""),"",IF(AND($E$3="3rd"),'Class 3rd'!AQ84,IF(AND($E$3="4th"),'Class 4th'!AQ84,"")))</f>
        <v/>
      </c>
      <c r="CK85" s="99" t="str">
        <f>IF(OR($B85=0,$B85=""),"",IF(AND($E$3="3rd"),'Class 3rd'!AR84,IF(AND($E$3="4th"),'Class 4th'!AR84,"")))</f>
        <v/>
      </c>
      <c r="CL85" s="51" t="str">
        <f t="shared" si="132"/>
        <v/>
      </c>
      <c r="CM85" s="48">
        <f t="shared" si="133"/>
        <v>0</v>
      </c>
      <c r="CN85" s="99" t="str">
        <f>IF(OR($B85=0,$B85=""),"",IF(AND($E$3="3rd"),'Class 3rd'!AS84,IF(AND($E$3="4th"),'Class 4th'!AS84,"")))</f>
        <v/>
      </c>
      <c r="CO85" s="99" t="str">
        <f>IF(OR($B85=0,$B85=""),"",IF(AND($E$3="3rd"),'Class 3rd'!AT84,IF(AND($E$3="4th"),'Class 4th'!AT84,"")))</f>
        <v/>
      </c>
      <c r="CP85" s="52" t="str">
        <f t="shared" si="134"/>
        <v/>
      </c>
      <c r="CQ85" s="48" t="str">
        <f t="shared" si="135"/>
        <v/>
      </c>
      <c r="CR85" s="83">
        <f t="shared" si="136"/>
        <v>0</v>
      </c>
      <c r="CS85" s="83" t="str">
        <f t="shared" si="137"/>
        <v/>
      </c>
      <c r="CT85" s="392" t="str">
        <f t="shared" si="138"/>
        <v/>
      </c>
      <c r="CU85" s="86" t="str">
        <f t="shared" si="139"/>
        <v/>
      </c>
      <c r="CV85" s="99" t="str">
        <f>IF(OR($B85=0,$B85=""),"",IF(AND($E$3="3rd"),'Class 3rd'!AU84,IF(AND($E$3="4th"),'Class 4th'!AU84,"")))</f>
        <v/>
      </c>
      <c r="CW85" s="99" t="str">
        <f>IF(OR($B85=0,$B85=""),"",IF(AND($E$3="3rd"),'Class 3rd'!AV84,IF(AND($E$3="4th"),'Class 4th'!AV84,"")))</f>
        <v/>
      </c>
      <c r="CX85" s="99" t="str">
        <f>IF(OR($B85=0,$B85=""),"",IF(AND($E$3="3rd"),'Class 3rd'!AW84,IF(AND($E$3="4th"),'Class 4th'!AW84,"")))</f>
        <v/>
      </c>
      <c r="CY85" s="48" t="str">
        <f t="shared" si="140"/>
        <v/>
      </c>
      <c r="CZ85" s="99" t="str">
        <f>IF(OR($B85=0,$B85=""),"",IF(AND($E$3="3rd"),'Class 3rd'!AX84,IF(AND($E$3="4th"),'Class 4th'!AX84,"")))</f>
        <v/>
      </c>
      <c r="DA85" s="99" t="str">
        <f>IF(OR($B85=0,$B85=""),"",IF(AND($E$3="3rd"),'Class 3rd'!AY84,IF(AND($E$3="4th"),'Class 4th'!AY84,"")))</f>
        <v/>
      </c>
      <c r="DB85" s="51" t="str">
        <f t="shared" si="141"/>
        <v/>
      </c>
      <c r="DC85" s="48">
        <f t="shared" si="142"/>
        <v>0</v>
      </c>
      <c r="DD85" s="99" t="str">
        <f>IF(OR($B85=0,$B85=""),"",IF(AND($E$3="3rd"),'Class 3rd'!AZ84,IF(AND($E$3="4th"),'Class 4th'!AZ84,"")))</f>
        <v/>
      </c>
      <c r="DE85" s="99" t="str">
        <f>IF(OR($B85=0,$B85=""),"",IF(AND($E$3="3rd"),'Class 3rd'!BA84,IF(AND($E$3="4th"),'Class 4th'!BA84,"")))</f>
        <v/>
      </c>
      <c r="DF85" s="52" t="str">
        <f t="shared" si="143"/>
        <v/>
      </c>
      <c r="DG85" s="48" t="str">
        <f t="shared" si="144"/>
        <v/>
      </c>
      <c r="DH85" s="83">
        <f t="shared" si="145"/>
        <v>0</v>
      </c>
      <c r="DI85" s="83" t="str">
        <f t="shared" si="146"/>
        <v/>
      </c>
      <c r="DJ85" s="392" t="str">
        <f t="shared" si="147"/>
        <v/>
      </c>
      <c r="DK85" s="86" t="str">
        <f t="shared" si="148"/>
        <v/>
      </c>
      <c r="DL85" s="454" t="str">
        <f>IF(OR($B85=0,$B85=""),"",IF(AND($E$3="3rd"),'Class 3rd'!BB84,IF(AND($E$3="4th"),'Class 4th'!BB84,"")))</f>
        <v/>
      </c>
      <c r="DM85" s="454" t="str">
        <f>IF(OR($B85=0,$B85=""),"",IF(AND($E$3="3rd"),'Class 3rd'!BC84,IF(AND($E$3="4th"),'Class 4th'!BC84,"")))</f>
        <v/>
      </c>
      <c r="DN85" s="454" t="str">
        <f>IF(OR($B85=0,$B85=""),"",IF(AND($E$3="3rd"),'Class 3rd'!BD84,IF(AND($E$3="4th"),'Class 4th'!BD84,"")))</f>
        <v/>
      </c>
      <c r="DO85" s="454" t="str">
        <f>IF(OR($B85=0,$B85=""),"",IF(AND($E$3="3rd"),'Class 3rd'!BE84,IF(AND($E$3="4th"),'Class 4th'!BE84,"")))</f>
        <v/>
      </c>
      <c r="DP85" s="454" t="str">
        <f>IF(OR($B85=0,$B85=""),"",IF(AND($E$3="3rd"),'Class 3rd'!BF84,IF(AND($E$3="4th"),'Class 4th'!BF84,"")))</f>
        <v/>
      </c>
      <c r="DQ85" s="455" t="str">
        <f t="shared" si="149"/>
        <v/>
      </c>
      <c r="DR85" s="100">
        <f t="shared" si="150"/>
        <v>0</v>
      </c>
      <c r="DS85" s="100" t="str">
        <f t="shared" si="151"/>
        <v/>
      </c>
      <c r="DT85" s="100" t="str">
        <f t="shared" si="152"/>
        <v/>
      </c>
      <c r="DU85" s="86" t="str">
        <f t="shared" si="153"/>
        <v/>
      </c>
      <c r="DV85" s="454" t="str">
        <f>IF(OR($B85=0,$B85=""),"",IF(AND($E$3="3rd"),'Class 3rd'!BG84,IF(AND($E$3="4th"),'Class 4th'!BG84,"")))</f>
        <v/>
      </c>
      <c r="DW85" s="454" t="str">
        <f>IF(OR($B85=0,$B85=""),"",IF(AND($E$3="3rd"),'Class 3rd'!BH84,IF(AND($E$3="4th"),'Class 4th'!BH84,"")))</f>
        <v/>
      </c>
      <c r="DX85" s="454" t="str">
        <f>IF(OR($B85=0,$B85=""),"",IF(AND($E$3="3rd"),'Class 3rd'!BI84,IF(AND($E$3="4th"),'Class 4th'!BI84,"")))</f>
        <v/>
      </c>
      <c r="DY85" s="454" t="str">
        <f>IF(OR($B85=0,$B85=""),"",IF(AND($E$3="3rd"),'Class 3rd'!BJ84,IF(AND($E$3="4th"),'Class 4th'!BJ84,"")))</f>
        <v/>
      </c>
      <c r="DZ85" s="454" t="str">
        <f>IF(OR($B85=0,$B85=""),"",IF(AND($E$3="3rd"),'Class 3rd'!BK84,IF(AND($E$3="4th"),'Class 4th'!BK84,"")))</f>
        <v/>
      </c>
      <c r="EA85" s="455" t="str">
        <f t="shared" si="154"/>
        <v/>
      </c>
      <c r="EB85" s="100">
        <f t="shared" si="155"/>
        <v>0</v>
      </c>
      <c r="EC85" s="100" t="str">
        <f t="shared" si="156"/>
        <v/>
      </c>
      <c r="ED85" s="100" t="str">
        <f t="shared" si="157"/>
        <v/>
      </c>
      <c r="EE85" s="86" t="str">
        <f t="shared" si="158"/>
        <v/>
      </c>
      <c r="EF85" s="454" t="str">
        <f>IF(OR($B85=0,$B85=""),"",IF(AND($E$3="3rd"),'Class 3rd'!BL84,IF(AND($E$3="4th"),'Class 4th'!BL84,"")))</f>
        <v/>
      </c>
      <c r="EG85" s="454" t="str">
        <f>IF(OR($B85=0,$B85=""),"",IF(AND($E$3="3rd"),'Class 3rd'!BM84,IF(AND($E$3="4th"),'Class 4th'!BM84,"")))</f>
        <v/>
      </c>
      <c r="EH85" s="454" t="str">
        <f>IF(OR($B85=0,$B85=""),"",IF(AND($E$3="3rd"),'Class 3rd'!BN84,IF(AND($E$3="4th"),'Class 4th'!BN84,"")))</f>
        <v/>
      </c>
      <c r="EI85" s="454" t="str">
        <f>IF(OR($B85=0,$B85=""),"",IF(AND($E$3="3rd"),'Class 3rd'!BO84,IF(AND($E$3="4th"),'Class 4th'!BO84,"")))</f>
        <v/>
      </c>
      <c r="EJ85" s="454" t="str">
        <f>IF(OR($B85=0,$B85=""),"",IF(AND($E$3="3rd"),'Class 3rd'!BP84,IF(AND($E$3="4th"),'Class 4th'!BP84,"")))</f>
        <v/>
      </c>
      <c r="EK85" s="455" t="str">
        <f t="shared" si="159"/>
        <v/>
      </c>
      <c r="EL85" s="100">
        <f t="shared" si="160"/>
        <v>0</v>
      </c>
      <c r="EM85" s="100" t="str">
        <f t="shared" si="161"/>
        <v/>
      </c>
      <c r="EN85" s="100" t="str">
        <f t="shared" si="162"/>
        <v/>
      </c>
      <c r="EO85" s="86" t="str">
        <f t="shared" si="163"/>
        <v/>
      </c>
      <c r="EP85" s="60" t="str">
        <f t="shared" si="164"/>
        <v/>
      </c>
      <c r="EQ85" s="324" t="str">
        <f t="shared" si="165"/>
        <v/>
      </c>
      <c r="ER85" s="63" t="str">
        <f t="shared" si="166"/>
        <v/>
      </c>
      <c r="ES85" s="64" t="str">
        <f t="shared" si="85"/>
        <v/>
      </c>
      <c r="ET85" s="326" t="str">
        <f>IFERROR(IF(B85="NSO","NSO",IF(OR(D85="",G85="",F85="",B85="",EP85=0),"",IF('Master sheet'!$D$14="Hindi","कक्षोंन्नति","Promoted"))),"")</f>
        <v/>
      </c>
      <c r="EU85" s="39" t="str">
        <f>IF(OR($B85=0,$B85=""),"",IF(AND($E$3="3rd"),'Class 3rd'!BQ84,IF(AND($E$3="4th"),'Class 4th'!BQ84,"")))</f>
        <v/>
      </c>
      <c r="EV85" s="39" t="str">
        <f>IF(OR($B85=0,$B85=""),"",IF(AND($E$3="3rd"),'Class 3rd'!BR84,IF(AND($E$3="4th"),'Class 4th'!BR84,"")))</f>
        <v/>
      </c>
      <c r="EW85" s="203" t="str">
        <f t="shared" si="86"/>
        <v/>
      </c>
      <c r="EX85" s="40"/>
      <c r="FE85" s="41">
        <f>IF(AND($E$3="3rd"),'Class 3rd'!I84,IF(AND($E$3="4th"),'Class 4th'!I84,""))</f>
        <v>0</v>
      </c>
    </row>
    <row r="86" spans="1:161" ht="18.95" customHeight="1">
      <c r="A86" s="53">
        <v>79</v>
      </c>
      <c r="B86" s="244" t="str">
        <f>IF(OR(FE86=0,FE86=""),"",IF(AND($E$3="3rd"),'Class 3rd'!I85,IF(AND($E$3="4th"),'Class 4th'!I85,"")))</f>
        <v/>
      </c>
      <c r="C86" s="54" t="str">
        <f>IF(OR($B86=0,$B86=""),"",IF(AND($E$3="3rd"),'Class 3rd'!B85,IF(AND($E$3="4th"),'Class 4th'!B85,"")))</f>
        <v/>
      </c>
      <c r="D86" s="54" t="str">
        <f>IF(OR($B86=0,$B86=""),"",IF(AND($E$3="3rd"),'Class 3rd'!C85,IF(AND($E$3="4th"),'Class 4th'!C85,"")))</f>
        <v/>
      </c>
      <c r="E86" s="330" t="str">
        <f>IF(OR($B86=0,$B86=""),"",IF(AND($E$3="3rd"),'Class 3rd'!E85,IF(AND($E$3="4th"),'Class 4th'!E85,"")))</f>
        <v/>
      </c>
      <c r="F86" s="243" t="str">
        <f>IF(OR($B86=0,$B86=""),"",IF(AND($E$3="3rd"),'Class 3rd'!D85,IF(AND($E$3="4th"),'Class 4th'!D85,"")))</f>
        <v/>
      </c>
      <c r="G86" s="335" t="str">
        <f>IF(OR($B86=0,$B86=""),"",IF(AND($E$3="3rd"),'Class 3rd'!F85,IF(AND($E$3="4th"),'Class 4th'!F85,"")))</f>
        <v/>
      </c>
      <c r="H86" s="335" t="str">
        <f>IF(OR($B86=0,$B86=""),"",IF(AND($E$3="3rd"),'Class 3rd'!G85,IF(AND($E$3="4th"),'Class 4th'!G85,"")))</f>
        <v/>
      </c>
      <c r="I86" s="335" t="str">
        <f>IF(OR($B86=0,$B86=""),"",IF(AND($E$3="3rd"),'Class 3rd'!H85,IF(AND($E$3="4th"),'Class 4th'!H85,"")))</f>
        <v/>
      </c>
      <c r="J86" s="217" t="str">
        <f>IF(OR($B86=0,$B86=""),"",IF(AND($E$3="3rd"),'Class 3rd'!J85,IF(AND($E$3="4th"),'Class 4th'!J85,"")))</f>
        <v/>
      </c>
      <c r="K86" s="217" t="str">
        <f>IF(OR($B86=0,$B86=""),"",IF(AND($E$3="3rd"),'Class 3rd'!K85,IF(AND($E$3="4th"),'Class 4th'!K85,"")))</f>
        <v/>
      </c>
      <c r="L86" s="99" t="str">
        <f>IF(OR($B86=0,$B86=""),"",IF(AND($E$3="3rd"),'Class 3rd'!L85,IF(AND($E$3="4th"),'Class 4th'!L85,"")))</f>
        <v/>
      </c>
      <c r="M86" s="99" t="str">
        <f>IF(OR($B86=0,$B86=""),"",IF(AND($E$3="3rd"),'Class 3rd'!M85,IF(AND($E$3="4th"),'Class 4th'!M85,"")))</f>
        <v/>
      </c>
      <c r="N86" s="99" t="str">
        <f>IF(OR($B86=0,$B86=""),"",IF(AND($E$3="3rd"),'Class 3rd'!N85,IF(AND($E$3="4th"),'Class 4th'!N85,"")))</f>
        <v/>
      </c>
      <c r="O86" s="48" t="str">
        <f t="shared" si="87"/>
        <v/>
      </c>
      <c r="P86" s="99" t="str">
        <f>IF(OR($B86=0,$B86=""),"",IF(AND($E$3="3rd"),'Class 3rd'!O85,IF(AND($E$3="4th"),'Class 4th'!O85,"")))</f>
        <v/>
      </c>
      <c r="Q86" s="99" t="str">
        <f>IF(OR($B86=0,$B86=""),"",IF(AND($E$3="3rd"),'Class 3rd'!P85,IF(AND($E$3="4th"),'Class 4th'!P85,"")))</f>
        <v/>
      </c>
      <c r="R86" s="51" t="str">
        <f t="shared" si="88"/>
        <v/>
      </c>
      <c r="S86" s="48">
        <f t="shared" si="89"/>
        <v>0</v>
      </c>
      <c r="T86" s="99" t="str">
        <f>IF(OR($B86=0,$B86=""),"",IF(AND($E$3="3rd"),'Class 3rd'!Q85,IF(AND($E$3="4th"),'Class 4th'!Q85,"")))</f>
        <v/>
      </c>
      <c r="U86" s="99" t="str">
        <f>IF(OR($B86=0,$B86=""),"",IF(AND($E$3="3rd"),'Class 3rd'!R85,IF(AND($E$3="4th"),'Class 4th'!R85,"")))</f>
        <v/>
      </c>
      <c r="V86" s="52" t="str">
        <f t="shared" si="90"/>
        <v/>
      </c>
      <c r="W86" s="48" t="str">
        <f t="shared" si="91"/>
        <v/>
      </c>
      <c r="X86" s="83">
        <f t="shared" si="92"/>
        <v>0</v>
      </c>
      <c r="Y86" s="83" t="str">
        <f t="shared" si="93"/>
        <v/>
      </c>
      <c r="Z86" s="83" t="str">
        <f t="shared" si="94"/>
        <v/>
      </c>
      <c r="AA86" s="83" t="str">
        <f t="shared" si="95"/>
        <v/>
      </c>
      <c r="AB86" s="419" t="str">
        <f t="shared" si="96"/>
        <v/>
      </c>
      <c r="AC86" s="87" t="str">
        <f t="shared" si="97"/>
        <v/>
      </c>
      <c r="AD86" s="99" t="str">
        <f>IF(OR($B86=0,$B86=""),"",IF(AND($E$3="3rd"),'Class 3rd'!S85,IF(AND($E$3="4th"),'Class 4th'!S85,"")))</f>
        <v/>
      </c>
      <c r="AE86" s="99" t="str">
        <f>IF(OR($B86=0,$B86=""),"",IF(AND($E$3="3rd"),'Class 3rd'!T85,IF(AND($E$3="4th"),'Class 4th'!T85,"")))</f>
        <v/>
      </c>
      <c r="AF86" s="99" t="str">
        <f>IF(OR($B86=0,$B86=""),"",IF(AND($E$3="3rd"),'Class 3rd'!U85,IF(AND($E$3="4th"),'Class 4th'!U85,"")))</f>
        <v/>
      </c>
      <c r="AG86" s="48" t="str">
        <f t="shared" si="98"/>
        <v/>
      </c>
      <c r="AH86" s="99" t="str">
        <f>IF(OR($B86=0,$B86=""),"",IF(AND($E$3="3rd"),'Class 3rd'!V85,IF(AND($E$3="4th"),'Class 4th'!V85,"")))</f>
        <v/>
      </c>
      <c r="AI86" s="99" t="str">
        <f>IF(OR($B86=0,$B86=""),"",IF(AND($E$3="3rd"),'Class 3rd'!W85,IF(AND($E$3="4th"),'Class 4th'!W85,"")))</f>
        <v/>
      </c>
      <c r="AJ86" s="51" t="str">
        <f t="shared" si="99"/>
        <v/>
      </c>
      <c r="AK86" s="48">
        <f t="shared" si="100"/>
        <v>0</v>
      </c>
      <c r="AL86" s="99" t="str">
        <f>IF(OR($B86=0,$B86=""),"",IF(AND($E$3="3rd"),'Class 3rd'!X85,IF(AND($E$3="4th"),'Class 4th'!X85,"")))</f>
        <v/>
      </c>
      <c r="AM86" s="99" t="str">
        <f>IF(OR($B86=0,$B86=""),"",IF(AND($E$3="3rd"),'Class 3rd'!Y85,IF(AND($E$3="4th"),'Class 4th'!Y85,"")))</f>
        <v/>
      </c>
      <c r="AN86" s="52" t="str">
        <f t="shared" si="101"/>
        <v/>
      </c>
      <c r="AO86" s="48" t="str">
        <f t="shared" si="102"/>
        <v/>
      </c>
      <c r="AP86" s="83">
        <f t="shared" si="103"/>
        <v>0</v>
      </c>
      <c r="AQ86" s="83" t="str">
        <f t="shared" si="104"/>
        <v/>
      </c>
      <c r="AR86" s="83" t="str">
        <f t="shared" si="105"/>
        <v/>
      </c>
      <c r="AS86" s="83" t="str">
        <f t="shared" si="106"/>
        <v/>
      </c>
      <c r="AT86" s="419" t="str">
        <f t="shared" si="107"/>
        <v/>
      </c>
      <c r="AU86" s="87" t="str">
        <f t="shared" si="108"/>
        <v/>
      </c>
      <c r="AV86" s="99" t="str">
        <f>IF(OR($B86=0,$B86=""),"",IF(AND($E$3="3rd"),'Class 3rd'!Z85,IF(AND($E$3="4th"),'Class 4th'!Z85,"")))</f>
        <v/>
      </c>
      <c r="AW86" s="99" t="str">
        <f>IF(OR($B86=0,$B86=""),"",IF(AND($E$3="3rd"),'Class 3rd'!AA85,IF(AND($E$3="4th"),'Class 4th'!AA85,"")))</f>
        <v/>
      </c>
      <c r="AX86" s="99" t="str">
        <f>IF(OR($B86=0,$B86=""),"",IF(AND($E$3="3rd"),'Class 3rd'!AB85,IF(AND($E$3="4th"),'Class 4th'!AB85,"")))</f>
        <v/>
      </c>
      <c r="AY86" s="48" t="str">
        <f t="shared" si="109"/>
        <v/>
      </c>
      <c r="AZ86" s="99" t="str">
        <f>IF(OR($B86=0,$B86=""),"",IF(AND($E$3="3rd"),'Class 3rd'!AC85,IF(AND($E$3="4th"),'Class 4th'!AC85,"")))</f>
        <v/>
      </c>
      <c r="BA86" s="99" t="str">
        <f>IF(OR($B86=0,$B86=""),"",IF(AND($E$3="3rd"),'Class 3rd'!AD85,IF(AND($E$3="4th"),'Class 4th'!AD85,"")))</f>
        <v/>
      </c>
      <c r="BB86" s="51" t="str">
        <f t="shared" si="110"/>
        <v/>
      </c>
      <c r="BC86" s="48">
        <f t="shared" si="111"/>
        <v>0</v>
      </c>
      <c r="BD86" s="99" t="str">
        <f>IF(OR($B86=0,$B86=""),"",IF(AND($E$3="3rd"),'Class 3rd'!AE85,IF(AND($E$3="4th"),'Class 4th'!AE85,"")))</f>
        <v/>
      </c>
      <c r="BE86" s="99" t="str">
        <f>IF(OR($B86=0,$B86=""),"",IF(AND($E$3="3rd"),'Class 3rd'!AF85,IF(AND($E$3="4th"),'Class 4th'!AF85,"")))</f>
        <v/>
      </c>
      <c r="BF86" s="52" t="str">
        <f t="shared" si="112"/>
        <v/>
      </c>
      <c r="BG86" s="48" t="str">
        <f t="shared" si="113"/>
        <v/>
      </c>
      <c r="BH86" s="83">
        <f t="shared" si="114"/>
        <v>0</v>
      </c>
      <c r="BI86" s="83" t="str">
        <f t="shared" si="115"/>
        <v/>
      </c>
      <c r="BJ86" s="83" t="str">
        <f t="shared" si="116"/>
        <v/>
      </c>
      <c r="BK86" s="83" t="str">
        <f t="shared" si="117"/>
        <v/>
      </c>
      <c r="BL86" s="419" t="str">
        <f t="shared" si="118"/>
        <v/>
      </c>
      <c r="BM86" s="87" t="str">
        <f t="shared" si="119"/>
        <v/>
      </c>
      <c r="BN86" s="99" t="str">
        <f>IF(OR($B86=0,$B86=""),"",IF(AND($E$3="3rd"),'Class 3rd'!AG85,IF(AND($E$3="4th"),'Class 4th'!AG85,"")))</f>
        <v/>
      </c>
      <c r="BO86" s="99" t="str">
        <f>IF(OR($B86=0,$B86=""),"",IF(AND($E$3="3rd"),'Class 3rd'!AH85,IF(AND($E$3="4th"),'Class 4th'!AH85,"")))</f>
        <v/>
      </c>
      <c r="BP86" s="99" t="str">
        <f>IF(OR($B86=0,$B86=""),"",IF(AND($E$3="3rd"),'Class 3rd'!AI85,IF(AND($E$3="4th"),'Class 4th'!AI85,"")))</f>
        <v/>
      </c>
      <c r="BQ86" s="48" t="str">
        <f t="shared" si="120"/>
        <v/>
      </c>
      <c r="BR86" s="99" t="str">
        <f>IF(OR($B86=0,$B86=""),"",IF(AND($E$3="3rd"),'Class 3rd'!AJ85,IF(AND($E$3="4th"),'Class 4th'!AJ85,"")))</f>
        <v/>
      </c>
      <c r="BS86" s="99" t="str">
        <f>IF(OR($B86=0,$B86=""),"",IF(AND($E$3="3rd"),'Class 3rd'!AK85,IF(AND($E$3="4th"),'Class 4th'!AK85,"")))</f>
        <v/>
      </c>
      <c r="BT86" s="51" t="str">
        <f t="shared" si="121"/>
        <v/>
      </c>
      <c r="BU86" s="48">
        <f t="shared" si="122"/>
        <v>0</v>
      </c>
      <c r="BV86" s="99" t="str">
        <f>IF(OR($B86=0,$B86=""),"",IF(AND($E$3="3rd"),'Class 3rd'!AL85,IF(AND($E$3="4th"),'Class 4th'!AL85,"")))</f>
        <v/>
      </c>
      <c r="BW86" s="99" t="str">
        <f>IF(OR($B86=0,$B86=""),"",IF(AND($E$3="3rd"),'Class 3rd'!AM85,IF(AND($E$3="4th"),'Class 4th'!AM85,"")))</f>
        <v/>
      </c>
      <c r="BX86" s="52" t="str">
        <f t="shared" si="123"/>
        <v/>
      </c>
      <c r="BY86" s="48" t="str">
        <f t="shared" si="124"/>
        <v/>
      </c>
      <c r="BZ86" s="83">
        <f t="shared" si="125"/>
        <v>0</v>
      </c>
      <c r="CA86" s="83" t="str">
        <f t="shared" si="126"/>
        <v/>
      </c>
      <c r="CB86" s="83" t="str">
        <f t="shared" si="127"/>
        <v/>
      </c>
      <c r="CC86" s="83" t="str">
        <f t="shared" si="128"/>
        <v/>
      </c>
      <c r="CD86" s="419" t="str">
        <f t="shared" si="129"/>
        <v/>
      </c>
      <c r="CE86" s="87" t="str">
        <f t="shared" si="130"/>
        <v/>
      </c>
      <c r="CF86" s="99" t="str">
        <f>IF(OR($B86=0,$B86=""),"",IF(AND($E$3="3rd"),'Class 3rd'!AN85,IF(AND($E$3="4th"),'Class 4th'!AN85,"")))</f>
        <v/>
      </c>
      <c r="CG86" s="99" t="str">
        <f>IF(OR($B86=0,$B86=""),"",IF(AND($E$3="3rd"),'Class 3rd'!AO85,IF(AND($E$3="4th"),'Class 4th'!AO85,"")))</f>
        <v/>
      </c>
      <c r="CH86" s="99" t="str">
        <f>IF(OR($B86=0,$B86=""),"",IF(AND($E$3="3rd"),'Class 3rd'!AP85,IF(AND($E$3="4th"),'Class 4th'!AP85,"")))</f>
        <v/>
      </c>
      <c r="CI86" s="48" t="str">
        <f t="shared" si="131"/>
        <v/>
      </c>
      <c r="CJ86" s="99" t="str">
        <f>IF(OR($B86=0,$B86=""),"",IF(AND($E$3="3rd"),'Class 3rd'!AQ85,IF(AND($E$3="4th"),'Class 4th'!AQ85,"")))</f>
        <v/>
      </c>
      <c r="CK86" s="99" t="str">
        <f>IF(OR($B86=0,$B86=""),"",IF(AND($E$3="3rd"),'Class 3rd'!AR85,IF(AND($E$3="4th"),'Class 4th'!AR85,"")))</f>
        <v/>
      </c>
      <c r="CL86" s="51" t="str">
        <f t="shared" si="132"/>
        <v/>
      </c>
      <c r="CM86" s="48">
        <f t="shared" si="133"/>
        <v>0</v>
      </c>
      <c r="CN86" s="99" t="str">
        <f>IF(OR($B86=0,$B86=""),"",IF(AND($E$3="3rd"),'Class 3rd'!AS85,IF(AND($E$3="4th"),'Class 4th'!AS85,"")))</f>
        <v/>
      </c>
      <c r="CO86" s="99" t="str">
        <f>IF(OR($B86=0,$B86=""),"",IF(AND($E$3="3rd"),'Class 3rd'!AT85,IF(AND($E$3="4th"),'Class 4th'!AT85,"")))</f>
        <v/>
      </c>
      <c r="CP86" s="52" t="str">
        <f t="shared" si="134"/>
        <v/>
      </c>
      <c r="CQ86" s="48" t="str">
        <f t="shared" si="135"/>
        <v/>
      </c>
      <c r="CR86" s="83">
        <f t="shared" si="136"/>
        <v>0</v>
      </c>
      <c r="CS86" s="83" t="str">
        <f t="shared" si="137"/>
        <v/>
      </c>
      <c r="CT86" s="392" t="str">
        <f t="shared" si="138"/>
        <v/>
      </c>
      <c r="CU86" s="86" t="str">
        <f t="shared" si="139"/>
        <v/>
      </c>
      <c r="CV86" s="99" t="str">
        <f>IF(OR($B86=0,$B86=""),"",IF(AND($E$3="3rd"),'Class 3rd'!AU85,IF(AND($E$3="4th"),'Class 4th'!AU85,"")))</f>
        <v/>
      </c>
      <c r="CW86" s="99" t="str">
        <f>IF(OR($B86=0,$B86=""),"",IF(AND($E$3="3rd"),'Class 3rd'!AV85,IF(AND($E$3="4th"),'Class 4th'!AV85,"")))</f>
        <v/>
      </c>
      <c r="CX86" s="99" t="str">
        <f>IF(OR($B86=0,$B86=""),"",IF(AND($E$3="3rd"),'Class 3rd'!AW85,IF(AND($E$3="4th"),'Class 4th'!AW85,"")))</f>
        <v/>
      </c>
      <c r="CY86" s="48" t="str">
        <f t="shared" si="140"/>
        <v/>
      </c>
      <c r="CZ86" s="99" t="str">
        <f>IF(OR($B86=0,$B86=""),"",IF(AND($E$3="3rd"),'Class 3rd'!AX85,IF(AND($E$3="4th"),'Class 4th'!AX85,"")))</f>
        <v/>
      </c>
      <c r="DA86" s="99" t="str">
        <f>IF(OR($B86=0,$B86=""),"",IF(AND($E$3="3rd"),'Class 3rd'!AY85,IF(AND($E$3="4th"),'Class 4th'!AY85,"")))</f>
        <v/>
      </c>
      <c r="DB86" s="51" t="str">
        <f t="shared" si="141"/>
        <v/>
      </c>
      <c r="DC86" s="48">
        <f t="shared" si="142"/>
        <v>0</v>
      </c>
      <c r="DD86" s="99" t="str">
        <f>IF(OR($B86=0,$B86=""),"",IF(AND($E$3="3rd"),'Class 3rd'!AZ85,IF(AND($E$3="4th"),'Class 4th'!AZ85,"")))</f>
        <v/>
      </c>
      <c r="DE86" s="99" t="str">
        <f>IF(OR($B86=0,$B86=""),"",IF(AND($E$3="3rd"),'Class 3rd'!BA85,IF(AND($E$3="4th"),'Class 4th'!BA85,"")))</f>
        <v/>
      </c>
      <c r="DF86" s="52" t="str">
        <f t="shared" si="143"/>
        <v/>
      </c>
      <c r="DG86" s="48" t="str">
        <f t="shared" si="144"/>
        <v/>
      </c>
      <c r="DH86" s="83">
        <f t="shared" si="145"/>
        <v>0</v>
      </c>
      <c r="DI86" s="83" t="str">
        <f t="shared" si="146"/>
        <v/>
      </c>
      <c r="DJ86" s="392" t="str">
        <f t="shared" si="147"/>
        <v/>
      </c>
      <c r="DK86" s="86" t="str">
        <f t="shared" si="148"/>
        <v/>
      </c>
      <c r="DL86" s="454" t="str">
        <f>IF(OR($B86=0,$B86=""),"",IF(AND($E$3="3rd"),'Class 3rd'!BB85,IF(AND($E$3="4th"),'Class 4th'!BB85,"")))</f>
        <v/>
      </c>
      <c r="DM86" s="454" t="str">
        <f>IF(OR($B86=0,$B86=""),"",IF(AND($E$3="3rd"),'Class 3rd'!BC85,IF(AND($E$3="4th"),'Class 4th'!BC85,"")))</f>
        <v/>
      </c>
      <c r="DN86" s="454" t="str">
        <f>IF(OR($B86=0,$B86=""),"",IF(AND($E$3="3rd"),'Class 3rd'!BD85,IF(AND($E$3="4th"),'Class 4th'!BD85,"")))</f>
        <v/>
      </c>
      <c r="DO86" s="454" t="str">
        <f>IF(OR($B86=0,$B86=""),"",IF(AND($E$3="3rd"),'Class 3rd'!BE85,IF(AND($E$3="4th"),'Class 4th'!BE85,"")))</f>
        <v/>
      </c>
      <c r="DP86" s="454" t="str">
        <f>IF(OR($B86=0,$B86=""),"",IF(AND($E$3="3rd"),'Class 3rd'!BF85,IF(AND($E$3="4th"),'Class 4th'!BF85,"")))</f>
        <v/>
      </c>
      <c r="DQ86" s="455" t="str">
        <f t="shared" si="149"/>
        <v/>
      </c>
      <c r="DR86" s="100">
        <f t="shared" si="150"/>
        <v>0</v>
      </c>
      <c r="DS86" s="100" t="str">
        <f t="shared" si="151"/>
        <v/>
      </c>
      <c r="DT86" s="100" t="str">
        <f t="shared" si="152"/>
        <v/>
      </c>
      <c r="DU86" s="86" t="str">
        <f t="shared" si="153"/>
        <v/>
      </c>
      <c r="DV86" s="454" t="str">
        <f>IF(OR($B86=0,$B86=""),"",IF(AND($E$3="3rd"),'Class 3rd'!BG85,IF(AND($E$3="4th"),'Class 4th'!BG85,"")))</f>
        <v/>
      </c>
      <c r="DW86" s="454" t="str">
        <f>IF(OR($B86=0,$B86=""),"",IF(AND($E$3="3rd"),'Class 3rd'!BH85,IF(AND($E$3="4th"),'Class 4th'!BH85,"")))</f>
        <v/>
      </c>
      <c r="DX86" s="454" t="str">
        <f>IF(OR($B86=0,$B86=""),"",IF(AND($E$3="3rd"),'Class 3rd'!BI85,IF(AND($E$3="4th"),'Class 4th'!BI85,"")))</f>
        <v/>
      </c>
      <c r="DY86" s="454" t="str">
        <f>IF(OR($B86=0,$B86=""),"",IF(AND($E$3="3rd"),'Class 3rd'!BJ85,IF(AND($E$3="4th"),'Class 4th'!BJ85,"")))</f>
        <v/>
      </c>
      <c r="DZ86" s="454" t="str">
        <f>IF(OR($B86=0,$B86=""),"",IF(AND($E$3="3rd"),'Class 3rd'!BK85,IF(AND($E$3="4th"),'Class 4th'!BK85,"")))</f>
        <v/>
      </c>
      <c r="EA86" s="455" t="str">
        <f t="shared" si="154"/>
        <v/>
      </c>
      <c r="EB86" s="100">
        <f t="shared" si="155"/>
        <v>0</v>
      </c>
      <c r="EC86" s="100" t="str">
        <f t="shared" si="156"/>
        <v/>
      </c>
      <c r="ED86" s="100" t="str">
        <f t="shared" si="157"/>
        <v/>
      </c>
      <c r="EE86" s="86" t="str">
        <f t="shared" si="158"/>
        <v/>
      </c>
      <c r="EF86" s="454" t="str">
        <f>IF(OR($B86=0,$B86=""),"",IF(AND($E$3="3rd"),'Class 3rd'!BL85,IF(AND($E$3="4th"),'Class 4th'!BL85,"")))</f>
        <v/>
      </c>
      <c r="EG86" s="454" t="str">
        <f>IF(OR($B86=0,$B86=""),"",IF(AND($E$3="3rd"),'Class 3rd'!BM85,IF(AND($E$3="4th"),'Class 4th'!BM85,"")))</f>
        <v/>
      </c>
      <c r="EH86" s="454" t="str">
        <f>IF(OR($B86=0,$B86=""),"",IF(AND($E$3="3rd"),'Class 3rd'!BN85,IF(AND($E$3="4th"),'Class 4th'!BN85,"")))</f>
        <v/>
      </c>
      <c r="EI86" s="454" t="str">
        <f>IF(OR($B86=0,$B86=""),"",IF(AND($E$3="3rd"),'Class 3rd'!BO85,IF(AND($E$3="4th"),'Class 4th'!BO85,"")))</f>
        <v/>
      </c>
      <c r="EJ86" s="454" t="str">
        <f>IF(OR($B86=0,$B86=""),"",IF(AND($E$3="3rd"),'Class 3rd'!BP85,IF(AND($E$3="4th"),'Class 4th'!BP85,"")))</f>
        <v/>
      </c>
      <c r="EK86" s="455" t="str">
        <f t="shared" si="159"/>
        <v/>
      </c>
      <c r="EL86" s="100">
        <f t="shared" si="160"/>
        <v>0</v>
      </c>
      <c r="EM86" s="100" t="str">
        <f t="shared" si="161"/>
        <v/>
      </c>
      <c r="EN86" s="100" t="str">
        <f t="shared" si="162"/>
        <v/>
      </c>
      <c r="EO86" s="86" t="str">
        <f t="shared" si="163"/>
        <v/>
      </c>
      <c r="EP86" s="60" t="str">
        <f t="shared" si="164"/>
        <v/>
      </c>
      <c r="EQ86" s="324" t="str">
        <f t="shared" si="165"/>
        <v/>
      </c>
      <c r="ER86" s="63" t="str">
        <f t="shared" si="166"/>
        <v/>
      </c>
      <c r="ES86" s="64" t="str">
        <f t="shared" si="85"/>
        <v/>
      </c>
      <c r="ET86" s="326" t="str">
        <f>IFERROR(IF(B86="NSO","NSO",IF(OR(D86="",G86="",F86="",B86="",EP86=0),"",IF('Master sheet'!$D$14="Hindi","कक्षोंन्नति","Promoted"))),"")</f>
        <v/>
      </c>
      <c r="EU86" s="39" t="str">
        <f>IF(OR($B86=0,$B86=""),"",IF(AND($E$3="3rd"),'Class 3rd'!BQ85,IF(AND($E$3="4th"),'Class 4th'!BQ85,"")))</f>
        <v/>
      </c>
      <c r="EV86" s="39" t="str">
        <f>IF(OR($B86=0,$B86=""),"",IF(AND($E$3="3rd"),'Class 3rd'!BR85,IF(AND($E$3="4th"),'Class 4th'!BR85,"")))</f>
        <v/>
      </c>
      <c r="EW86" s="203" t="str">
        <f t="shared" si="86"/>
        <v/>
      </c>
      <c r="EX86" s="40"/>
      <c r="FE86" s="41">
        <f>IF(AND($E$3="3rd"),'Class 3rd'!I85,IF(AND($E$3="4th"),'Class 4th'!I85,""))</f>
        <v>0</v>
      </c>
    </row>
    <row r="87" spans="1:161" ht="18.95" customHeight="1">
      <c r="A87" s="53">
        <v>80</v>
      </c>
      <c r="B87" s="244" t="str">
        <f>IF(OR(FE87=0,FE87=""),"",IF(AND($E$3="3rd"),'Class 3rd'!I86,IF(AND($E$3="4th"),'Class 4th'!I86,"")))</f>
        <v/>
      </c>
      <c r="C87" s="54" t="str">
        <f>IF(OR($B87=0,$B87=""),"",IF(AND($E$3="3rd"),'Class 3rd'!B86,IF(AND($E$3="4th"),'Class 4th'!B86,"")))</f>
        <v/>
      </c>
      <c r="D87" s="54" t="str">
        <f>IF(OR($B87=0,$B87=""),"",IF(AND($E$3="3rd"),'Class 3rd'!C86,IF(AND($E$3="4th"),'Class 4th'!C86,"")))</f>
        <v/>
      </c>
      <c r="E87" s="330" t="str">
        <f>IF(OR($B87=0,$B87=""),"",IF(AND($E$3="3rd"),'Class 3rd'!E86,IF(AND($E$3="4th"),'Class 4th'!E86,"")))</f>
        <v/>
      </c>
      <c r="F87" s="243" t="str">
        <f>IF(OR($B87=0,$B87=""),"",IF(AND($E$3="3rd"),'Class 3rd'!D86,IF(AND($E$3="4th"),'Class 4th'!D86,"")))</f>
        <v/>
      </c>
      <c r="G87" s="335" t="str">
        <f>IF(OR($B87=0,$B87=""),"",IF(AND($E$3="3rd"),'Class 3rd'!F86,IF(AND($E$3="4th"),'Class 4th'!F86,"")))</f>
        <v/>
      </c>
      <c r="H87" s="335" t="str">
        <f>IF(OR($B87=0,$B87=""),"",IF(AND($E$3="3rd"),'Class 3rd'!G86,IF(AND($E$3="4th"),'Class 4th'!G86,"")))</f>
        <v/>
      </c>
      <c r="I87" s="335" t="str">
        <f>IF(OR($B87=0,$B87=""),"",IF(AND($E$3="3rd"),'Class 3rd'!H86,IF(AND($E$3="4th"),'Class 4th'!H86,"")))</f>
        <v/>
      </c>
      <c r="J87" s="217" t="str">
        <f>IF(OR($B87=0,$B87=""),"",IF(AND($E$3="3rd"),'Class 3rd'!J86,IF(AND($E$3="4th"),'Class 4th'!J86,"")))</f>
        <v/>
      </c>
      <c r="K87" s="217" t="str">
        <f>IF(OR($B87=0,$B87=""),"",IF(AND($E$3="3rd"),'Class 3rd'!K86,IF(AND($E$3="4th"),'Class 4th'!K86,"")))</f>
        <v/>
      </c>
      <c r="L87" s="99" t="str">
        <f>IF(OR($B87=0,$B87=""),"",IF(AND($E$3="3rd"),'Class 3rd'!L86,IF(AND($E$3="4th"),'Class 4th'!L86,"")))</f>
        <v/>
      </c>
      <c r="M87" s="99" t="str">
        <f>IF(OR($B87=0,$B87=""),"",IF(AND($E$3="3rd"),'Class 3rd'!M86,IF(AND($E$3="4th"),'Class 4th'!M86,"")))</f>
        <v/>
      </c>
      <c r="N87" s="99" t="str">
        <f>IF(OR($B87=0,$B87=""),"",IF(AND($E$3="3rd"),'Class 3rd'!N86,IF(AND($E$3="4th"),'Class 4th'!N86,"")))</f>
        <v/>
      </c>
      <c r="O87" s="48" t="str">
        <f t="shared" si="87"/>
        <v/>
      </c>
      <c r="P87" s="99" t="str">
        <f>IF(OR($B87=0,$B87=""),"",IF(AND($E$3="3rd"),'Class 3rd'!O86,IF(AND($E$3="4th"),'Class 4th'!O86,"")))</f>
        <v/>
      </c>
      <c r="Q87" s="99" t="str">
        <f>IF(OR($B87=0,$B87=""),"",IF(AND($E$3="3rd"),'Class 3rd'!P86,IF(AND($E$3="4th"),'Class 4th'!P86,"")))</f>
        <v/>
      </c>
      <c r="R87" s="51" t="str">
        <f t="shared" si="88"/>
        <v/>
      </c>
      <c r="S87" s="48">
        <f t="shared" si="89"/>
        <v>0</v>
      </c>
      <c r="T87" s="99" t="str">
        <f>IF(OR($B87=0,$B87=""),"",IF(AND($E$3="3rd"),'Class 3rd'!Q86,IF(AND($E$3="4th"),'Class 4th'!Q86,"")))</f>
        <v/>
      </c>
      <c r="U87" s="99" t="str">
        <f>IF(OR($B87=0,$B87=""),"",IF(AND($E$3="3rd"),'Class 3rd'!R86,IF(AND($E$3="4th"),'Class 4th'!R86,"")))</f>
        <v/>
      </c>
      <c r="V87" s="52" t="str">
        <f t="shared" si="90"/>
        <v/>
      </c>
      <c r="W87" s="48" t="str">
        <f t="shared" si="91"/>
        <v/>
      </c>
      <c r="X87" s="83">
        <f t="shared" si="92"/>
        <v>0</v>
      </c>
      <c r="Y87" s="83" t="str">
        <f t="shared" si="93"/>
        <v/>
      </c>
      <c r="Z87" s="83" t="str">
        <f t="shared" si="94"/>
        <v/>
      </c>
      <c r="AA87" s="83" t="str">
        <f t="shared" si="95"/>
        <v/>
      </c>
      <c r="AB87" s="419" t="str">
        <f t="shared" si="96"/>
        <v/>
      </c>
      <c r="AC87" s="87" t="str">
        <f t="shared" si="97"/>
        <v/>
      </c>
      <c r="AD87" s="99" t="str">
        <f>IF(OR($B87=0,$B87=""),"",IF(AND($E$3="3rd"),'Class 3rd'!S86,IF(AND($E$3="4th"),'Class 4th'!S86,"")))</f>
        <v/>
      </c>
      <c r="AE87" s="99" t="str">
        <f>IF(OR($B87=0,$B87=""),"",IF(AND($E$3="3rd"),'Class 3rd'!T86,IF(AND($E$3="4th"),'Class 4th'!T86,"")))</f>
        <v/>
      </c>
      <c r="AF87" s="99" t="str">
        <f>IF(OR($B87=0,$B87=""),"",IF(AND($E$3="3rd"),'Class 3rd'!U86,IF(AND($E$3="4th"),'Class 4th'!U86,"")))</f>
        <v/>
      </c>
      <c r="AG87" s="48" t="str">
        <f t="shared" si="98"/>
        <v/>
      </c>
      <c r="AH87" s="99" t="str">
        <f>IF(OR($B87=0,$B87=""),"",IF(AND($E$3="3rd"),'Class 3rd'!V86,IF(AND($E$3="4th"),'Class 4th'!V86,"")))</f>
        <v/>
      </c>
      <c r="AI87" s="99" t="str">
        <f>IF(OR($B87=0,$B87=""),"",IF(AND($E$3="3rd"),'Class 3rd'!W86,IF(AND($E$3="4th"),'Class 4th'!W86,"")))</f>
        <v/>
      </c>
      <c r="AJ87" s="51" t="str">
        <f t="shared" si="99"/>
        <v/>
      </c>
      <c r="AK87" s="48">
        <f t="shared" si="100"/>
        <v>0</v>
      </c>
      <c r="AL87" s="99" t="str">
        <f>IF(OR($B87=0,$B87=""),"",IF(AND($E$3="3rd"),'Class 3rd'!X86,IF(AND($E$3="4th"),'Class 4th'!X86,"")))</f>
        <v/>
      </c>
      <c r="AM87" s="99" t="str">
        <f>IF(OR($B87=0,$B87=""),"",IF(AND($E$3="3rd"),'Class 3rd'!Y86,IF(AND($E$3="4th"),'Class 4th'!Y86,"")))</f>
        <v/>
      </c>
      <c r="AN87" s="52" t="str">
        <f t="shared" si="101"/>
        <v/>
      </c>
      <c r="AO87" s="48" t="str">
        <f t="shared" si="102"/>
        <v/>
      </c>
      <c r="AP87" s="83">
        <f t="shared" si="103"/>
        <v>0</v>
      </c>
      <c r="AQ87" s="83" t="str">
        <f t="shared" si="104"/>
        <v/>
      </c>
      <c r="AR87" s="83" t="str">
        <f t="shared" si="105"/>
        <v/>
      </c>
      <c r="AS87" s="83" t="str">
        <f t="shared" si="106"/>
        <v/>
      </c>
      <c r="AT87" s="419" t="str">
        <f t="shared" si="107"/>
        <v/>
      </c>
      <c r="AU87" s="87" t="str">
        <f t="shared" si="108"/>
        <v/>
      </c>
      <c r="AV87" s="99" t="str">
        <f>IF(OR($B87=0,$B87=""),"",IF(AND($E$3="3rd"),'Class 3rd'!Z86,IF(AND($E$3="4th"),'Class 4th'!Z86,"")))</f>
        <v/>
      </c>
      <c r="AW87" s="99" t="str">
        <f>IF(OR($B87=0,$B87=""),"",IF(AND($E$3="3rd"),'Class 3rd'!AA86,IF(AND($E$3="4th"),'Class 4th'!AA86,"")))</f>
        <v/>
      </c>
      <c r="AX87" s="99" t="str">
        <f>IF(OR($B87=0,$B87=""),"",IF(AND($E$3="3rd"),'Class 3rd'!AB86,IF(AND($E$3="4th"),'Class 4th'!AB86,"")))</f>
        <v/>
      </c>
      <c r="AY87" s="48" t="str">
        <f t="shared" si="109"/>
        <v/>
      </c>
      <c r="AZ87" s="99" t="str">
        <f>IF(OR($B87=0,$B87=""),"",IF(AND($E$3="3rd"),'Class 3rd'!AC86,IF(AND($E$3="4th"),'Class 4th'!AC86,"")))</f>
        <v/>
      </c>
      <c r="BA87" s="99" t="str">
        <f>IF(OR($B87=0,$B87=""),"",IF(AND($E$3="3rd"),'Class 3rd'!AD86,IF(AND($E$3="4th"),'Class 4th'!AD86,"")))</f>
        <v/>
      </c>
      <c r="BB87" s="51" t="str">
        <f t="shared" si="110"/>
        <v/>
      </c>
      <c r="BC87" s="48">
        <f t="shared" si="111"/>
        <v>0</v>
      </c>
      <c r="BD87" s="99" t="str">
        <f>IF(OR($B87=0,$B87=""),"",IF(AND($E$3="3rd"),'Class 3rd'!AE86,IF(AND($E$3="4th"),'Class 4th'!AE86,"")))</f>
        <v/>
      </c>
      <c r="BE87" s="99" t="str">
        <f>IF(OR($B87=0,$B87=""),"",IF(AND($E$3="3rd"),'Class 3rd'!AF86,IF(AND($E$3="4th"),'Class 4th'!AF86,"")))</f>
        <v/>
      </c>
      <c r="BF87" s="52" t="str">
        <f t="shared" si="112"/>
        <v/>
      </c>
      <c r="BG87" s="48" t="str">
        <f t="shared" si="113"/>
        <v/>
      </c>
      <c r="BH87" s="83">
        <f t="shared" si="114"/>
        <v>0</v>
      </c>
      <c r="BI87" s="83" t="str">
        <f t="shared" si="115"/>
        <v/>
      </c>
      <c r="BJ87" s="83" t="str">
        <f t="shared" si="116"/>
        <v/>
      </c>
      <c r="BK87" s="83" t="str">
        <f t="shared" si="117"/>
        <v/>
      </c>
      <c r="BL87" s="419" t="str">
        <f t="shared" si="118"/>
        <v/>
      </c>
      <c r="BM87" s="87" t="str">
        <f t="shared" si="119"/>
        <v/>
      </c>
      <c r="BN87" s="99" t="str">
        <f>IF(OR($B87=0,$B87=""),"",IF(AND($E$3="3rd"),'Class 3rd'!AG86,IF(AND($E$3="4th"),'Class 4th'!AG86,"")))</f>
        <v/>
      </c>
      <c r="BO87" s="99" t="str">
        <f>IF(OR($B87=0,$B87=""),"",IF(AND($E$3="3rd"),'Class 3rd'!AH86,IF(AND($E$3="4th"),'Class 4th'!AH86,"")))</f>
        <v/>
      </c>
      <c r="BP87" s="99" t="str">
        <f>IF(OR($B87=0,$B87=""),"",IF(AND($E$3="3rd"),'Class 3rd'!AI86,IF(AND($E$3="4th"),'Class 4th'!AI86,"")))</f>
        <v/>
      </c>
      <c r="BQ87" s="48" t="str">
        <f t="shared" si="120"/>
        <v/>
      </c>
      <c r="BR87" s="99" t="str">
        <f>IF(OR($B87=0,$B87=""),"",IF(AND($E$3="3rd"),'Class 3rd'!AJ86,IF(AND($E$3="4th"),'Class 4th'!AJ86,"")))</f>
        <v/>
      </c>
      <c r="BS87" s="99" t="str">
        <f>IF(OR($B87=0,$B87=""),"",IF(AND($E$3="3rd"),'Class 3rd'!AK86,IF(AND($E$3="4th"),'Class 4th'!AK86,"")))</f>
        <v/>
      </c>
      <c r="BT87" s="51" t="str">
        <f t="shared" si="121"/>
        <v/>
      </c>
      <c r="BU87" s="48">
        <f t="shared" si="122"/>
        <v>0</v>
      </c>
      <c r="BV87" s="99" t="str">
        <f>IF(OR($B87=0,$B87=""),"",IF(AND($E$3="3rd"),'Class 3rd'!AL86,IF(AND($E$3="4th"),'Class 4th'!AL86,"")))</f>
        <v/>
      </c>
      <c r="BW87" s="99" t="str">
        <f>IF(OR($B87=0,$B87=""),"",IF(AND($E$3="3rd"),'Class 3rd'!AM86,IF(AND($E$3="4th"),'Class 4th'!AM86,"")))</f>
        <v/>
      </c>
      <c r="BX87" s="52" t="str">
        <f t="shared" si="123"/>
        <v/>
      </c>
      <c r="BY87" s="48" t="str">
        <f t="shared" si="124"/>
        <v/>
      </c>
      <c r="BZ87" s="83">
        <f t="shared" si="125"/>
        <v>0</v>
      </c>
      <c r="CA87" s="83" t="str">
        <f t="shared" si="126"/>
        <v/>
      </c>
      <c r="CB87" s="83" t="str">
        <f t="shared" si="127"/>
        <v/>
      </c>
      <c r="CC87" s="83" t="str">
        <f t="shared" si="128"/>
        <v/>
      </c>
      <c r="CD87" s="419" t="str">
        <f t="shared" si="129"/>
        <v/>
      </c>
      <c r="CE87" s="87" t="str">
        <f t="shared" si="130"/>
        <v/>
      </c>
      <c r="CF87" s="99" t="str">
        <f>IF(OR($B87=0,$B87=""),"",IF(AND($E$3="3rd"),'Class 3rd'!AN86,IF(AND($E$3="4th"),'Class 4th'!AN86,"")))</f>
        <v/>
      </c>
      <c r="CG87" s="99" t="str">
        <f>IF(OR($B87=0,$B87=""),"",IF(AND($E$3="3rd"),'Class 3rd'!AO86,IF(AND($E$3="4th"),'Class 4th'!AO86,"")))</f>
        <v/>
      </c>
      <c r="CH87" s="99" t="str">
        <f>IF(OR($B87=0,$B87=""),"",IF(AND($E$3="3rd"),'Class 3rd'!AP86,IF(AND($E$3="4th"),'Class 4th'!AP86,"")))</f>
        <v/>
      </c>
      <c r="CI87" s="48" t="str">
        <f t="shared" si="131"/>
        <v/>
      </c>
      <c r="CJ87" s="99" t="str">
        <f>IF(OR($B87=0,$B87=""),"",IF(AND($E$3="3rd"),'Class 3rd'!AQ86,IF(AND($E$3="4th"),'Class 4th'!AQ86,"")))</f>
        <v/>
      </c>
      <c r="CK87" s="99" t="str">
        <f>IF(OR($B87=0,$B87=""),"",IF(AND($E$3="3rd"),'Class 3rd'!AR86,IF(AND($E$3="4th"),'Class 4th'!AR86,"")))</f>
        <v/>
      </c>
      <c r="CL87" s="51" t="str">
        <f t="shared" si="132"/>
        <v/>
      </c>
      <c r="CM87" s="48">
        <f t="shared" si="133"/>
        <v>0</v>
      </c>
      <c r="CN87" s="99" t="str">
        <f>IF(OR($B87=0,$B87=""),"",IF(AND($E$3="3rd"),'Class 3rd'!AS86,IF(AND($E$3="4th"),'Class 4th'!AS86,"")))</f>
        <v/>
      </c>
      <c r="CO87" s="99" t="str">
        <f>IF(OR($B87=0,$B87=""),"",IF(AND($E$3="3rd"),'Class 3rd'!AT86,IF(AND($E$3="4th"),'Class 4th'!AT86,"")))</f>
        <v/>
      </c>
      <c r="CP87" s="52" t="str">
        <f t="shared" si="134"/>
        <v/>
      </c>
      <c r="CQ87" s="48" t="str">
        <f t="shared" si="135"/>
        <v/>
      </c>
      <c r="CR87" s="83">
        <f t="shared" si="136"/>
        <v>0</v>
      </c>
      <c r="CS87" s="83" t="str">
        <f t="shared" si="137"/>
        <v/>
      </c>
      <c r="CT87" s="392" t="str">
        <f t="shared" si="138"/>
        <v/>
      </c>
      <c r="CU87" s="86" t="str">
        <f t="shared" si="139"/>
        <v/>
      </c>
      <c r="CV87" s="99" t="str">
        <f>IF(OR($B87=0,$B87=""),"",IF(AND($E$3="3rd"),'Class 3rd'!AU86,IF(AND($E$3="4th"),'Class 4th'!AU86,"")))</f>
        <v/>
      </c>
      <c r="CW87" s="99" t="str">
        <f>IF(OR($B87=0,$B87=""),"",IF(AND($E$3="3rd"),'Class 3rd'!AV86,IF(AND($E$3="4th"),'Class 4th'!AV86,"")))</f>
        <v/>
      </c>
      <c r="CX87" s="99" t="str">
        <f>IF(OR($B87=0,$B87=""),"",IF(AND($E$3="3rd"),'Class 3rd'!AW86,IF(AND($E$3="4th"),'Class 4th'!AW86,"")))</f>
        <v/>
      </c>
      <c r="CY87" s="48" t="str">
        <f t="shared" si="140"/>
        <v/>
      </c>
      <c r="CZ87" s="99" t="str">
        <f>IF(OR($B87=0,$B87=""),"",IF(AND($E$3="3rd"),'Class 3rd'!AX86,IF(AND($E$3="4th"),'Class 4th'!AX86,"")))</f>
        <v/>
      </c>
      <c r="DA87" s="99" t="str">
        <f>IF(OR($B87=0,$B87=""),"",IF(AND($E$3="3rd"),'Class 3rd'!AY86,IF(AND($E$3="4th"),'Class 4th'!AY86,"")))</f>
        <v/>
      </c>
      <c r="DB87" s="51" t="str">
        <f t="shared" si="141"/>
        <v/>
      </c>
      <c r="DC87" s="48">
        <f t="shared" si="142"/>
        <v>0</v>
      </c>
      <c r="DD87" s="99" t="str">
        <f>IF(OR($B87=0,$B87=""),"",IF(AND($E$3="3rd"),'Class 3rd'!AZ86,IF(AND($E$3="4th"),'Class 4th'!AZ86,"")))</f>
        <v/>
      </c>
      <c r="DE87" s="99" t="str">
        <f>IF(OR($B87=0,$B87=""),"",IF(AND($E$3="3rd"),'Class 3rd'!BA86,IF(AND($E$3="4th"),'Class 4th'!BA86,"")))</f>
        <v/>
      </c>
      <c r="DF87" s="52" t="str">
        <f t="shared" si="143"/>
        <v/>
      </c>
      <c r="DG87" s="48" t="str">
        <f t="shared" si="144"/>
        <v/>
      </c>
      <c r="DH87" s="83">
        <f t="shared" si="145"/>
        <v>0</v>
      </c>
      <c r="DI87" s="83" t="str">
        <f t="shared" si="146"/>
        <v/>
      </c>
      <c r="DJ87" s="392" t="str">
        <f t="shared" si="147"/>
        <v/>
      </c>
      <c r="DK87" s="86" t="str">
        <f t="shared" si="148"/>
        <v/>
      </c>
      <c r="DL87" s="454" t="str">
        <f>IF(OR($B87=0,$B87=""),"",IF(AND($E$3="3rd"),'Class 3rd'!BB86,IF(AND($E$3="4th"),'Class 4th'!BB86,"")))</f>
        <v/>
      </c>
      <c r="DM87" s="454" t="str">
        <f>IF(OR($B87=0,$B87=""),"",IF(AND($E$3="3rd"),'Class 3rd'!BC86,IF(AND($E$3="4th"),'Class 4th'!BC86,"")))</f>
        <v/>
      </c>
      <c r="DN87" s="454" t="str">
        <f>IF(OR($B87=0,$B87=""),"",IF(AND($E$3="3rd"),'Class 3rd'!BD86,IF(AND($E$3="4th"),'Class 4th'!BD86,"")))</f>
        <v/>
      </c>
      <c r="DO87" s="454" t="str">
        <f>IF(OR($B87=0,$B87=""),"",IF(AND($E$3="3rd"),'Class 3rd'!BE86,IF(AND($E$3="4th"),'Class 4th'!BE86,"")))</f>
        <v/>
      </c>
      <c r="DP87" s="454" t="str">
        <f>IF(OR($B87=0,$B87=""),"",IF(AND($E$3="3rd"),'Class 3rd'!BF86,IF(AND($E$3="4th"),'Class 4th'!BF86,"")))</f>
        <v/>
      </c>
      <c r="DQ87" s="455" t="str">
        <f t="shared" si="149"/>
        <v/>
      </c>
      <c r="DR87" s="100">
        <f t="shared" si="150"/>
        <v>0</v>
      </c>
      <c r="DS87" s="100" t="str">
        <f t="shared" si="151"/>
        <v/>
      </c>
      <c r="DT87" s="100" t="str">
        <f t="shared" si="152"/>
        <v/>
      </c>
      <c r="DU87" s="86" t="str">
        <f t="shared" si="153"/>
        <v/>
      </c>
      <c r="DV87" s="454" t="str">
        <f>IF(OR($B87=0,$B87=""),"",IF(AND($E$3="3rd"),'Class 3rd'!BG86,IF(AND($E$3="4th"),'Class 4th'!BG86,"")))</f>
        <v/>
      </c>
      <c r="DW87" s="454" t="str">
        <f>IF(OR($B87=0,$B87=""),"",IF(AND($E$3="3rd"),'Class 3rd'!BH86,IF(AND($E$3="4th"),'Class 4th'!BH86,"")))</f>
        <v/>
      </c>
      <c r="DX87" s="454" t="str">
        <f>IF(OR($B87=0,$B87=""),"",IF(AND($E$3="3rd"),'Class 3rd'!BI86,IF(AND($E$3="4th"),'Class 4th'!BI86,"")))</f>
        <v/>
      </c>
      <c r="DY87" s="454" t="str">
        <f>IF(OR($B87=0,$B87=""),"",IF(AND($E$3="3rd"),'Class 3rd'!BJ86,IF(AND($E$3="4th"),'Class 4th'!BJ86,"")))</f>
        <v/>
      </c>
      <c r="DZ87" s="454" t="str">
        <f>IF(OR($B87=0,$B87=""),"",IF(AND($E$3="3rd"),'Class 3rd'!BK86,IF(AND($E$3="4th"),'Class 4th'!BK86,"")))</f>
        <v/>
      </c>
      <c r="EA87" s="455" t="str">
        <f t="shared" si="154"/>
        <v/>
      </c>
      <c r="EB87" s="100">
        <f t="shared" si="155"/>
        <v>0</v>
      </c>
      <c r="EC87" s="100" t="str">
        <f t="shared" si="156"/>
        <v/>
      </c>
      <c r="ED87" s="100" t="str">
        <f t="shared" si="157"/>
        <v/>
      </c>
      <c r="EE87" s="86" t="str">
        <f t="shared" si="158"/>
        <v/>
      </c>
      <c r="EF87" s="454" t="str">
        <f>IF(OR($B87=0,$B87=""),"",IF(AND($E$3="3rd"),'Class 3rd'!BL86,IF(AND($E$3="4th"),'Class 4th'!BL86,"")))</f>
        <v/>
      </c>
      <c r="EG87" s="454" t="str">
        <f>IF(OR($B87=0,$B87=""),"",IF(AND($E$3="3rd"),'Class 3rd'!BM86,IF(AND($E$3="4th"),'Class 4th'!BM86,"")))</f>
        <v/>
      </c>
      <c r="EH87" s="454" t="str">
        <f>IF(OR($B87=0,$B87=""),"",IF(AND($E$3="3rd"),'Class 3rd'!BN86,IF(AND($E$3="4th"),'Class 4th'!BN86,"")))</f>
        <v/>
      </c>
      <c r="EI87" s="454" t="str">
        <f>IF(OR($B87=0,$B87=""),"",IF(AND($E$3="3rd"),'Class 3rd'!BO86,IF(AND($E$3="4th"),'Class 4th'!BO86,"")))</f>
        <v/>
      </c>
      <c r="EJ87" s="454" t="str">
        <f>IF(OR($B87=0,$B87=""),"",IF(AND($E$3="3rd"),'Class 3rd'!BP86,IF(AND($E$3="4th"),'Class 4th'!BP86,"")))</f>
        <v/>
      </c>
      <c r="EK87" s="455" t="str">
        <f t="shared" si="159"/>
        <v/>
      </c>
      <c r="EL87" s="100">
        <f t="shared" si="160"/>
        <v>0</v>
      </c>
      <c r="EM87" s="100" t="str">
        <f t="shared" si="161"/>
        <v/>
      </c>
      <c r="EN87" s="100" t="str">
        <f t="shared" si="162"/>
        <v/>
      </c>
      <c r="EO87" s="86" t="str">
        <f t="shared" si="163"/>
        <v/>
      </c>
      <c r="EP87" s="60" t="str">
        <f t="shared" si="164"/>
        <v/>
      </c>
      <c r="EQ87" s="324" t="str">
        <f t="shared" si="165"/>
        <v/>
      </c>
      <c r="ER87" s="63" t="str">
        <f t="shared" si="166"/>
        <v/>
      </c>
      <c r="ES87" s="64" t="str">
        <f t="shared" si="85"/>
        <v/>
      </c>
      <c r="ET87" s="326" t="str">
        <f>IFERROR(IF(B87="NSO","NSO",IF(OR(D87="",G87="",F87="",B87="",EP87=0),"",IF('Master sheet'!$D$14="Hindi","कक्षोंन्नति","Promoted"))),"")</f>
        <v/>
      </c>
      <c r="EU87" s="39" t="str">
        <f>IF(OR($B87=0,$B87=""),"",IF(AND($E$3="3rd"),'Class 3rd'!BQ86,IF(AND($E$3="4th"),'Class 4th'!BQ86,"")))</f>
        <v/>
      </c>
      <c r="EV87" s="39" t="str">
        <f>IF(OR($B87=0,$B87=""),"",IF(AND($E$3="3rd"),'Class 3rd'!BR86,IF(AND($E$3="4th"),'Class 4th'!BR86,"")))</f>
        <v/>
      </c>
      <c r="EW87" s="203" t="str">
        <f t="shared" si="86"/>
        <v/>
      </c>
      <c r="EX87" s="40"/>
      <c r="FE87" s="41">
        <f>IF(AND($E$3="3rd"),'Class 3rd'!I86,IF(AND($E$3="4th"),'Class 4th'!I86,""))</f>
        <v>0</v>
      </c>
    </row>
    <row r="88" spans="1:161" ht="18.95" customHeight="1">
      <c r="A88" s="53">
        <v>81</v>
      </c>
      <c r="B88" s="244" t="str">
        <f>IF(OR(FE88=0,FE88=""),"",IF(AND($E$3="3rd"),'Class 3rd'!I87,IF(AND($E$3="4th"),'Class 4th'!I87,"")))</f>
        <v/>
      </c>
      <c r="C88" s="54" t="str">
        <f>IF(OR($B88=0,$B88=""),"",IF(AND($E$3="3rd"),'Class 3rd'!B87,IF(AND($E$3="4th"),'Class 4th'!B87,"")))</f>
        <v/>
      </c>
      <c r="D88" s="54" t="str">
        <f>IF(OR($B88=0,$B88=""),"",IF(AND($E$3="3rd"),'Class 3rd'!C87,IF(AND($E$3="4th"),'Class 4th'!C87,"")))</f>
        <v/>
      </c>
      <c r="E88" s="330" t="str">
        <f>IF(OR($B88=0,$B88=""),"",IF(AND($E$3="3rd"),'Class 3rd'!E87,IF(AND($E$3="4th"),'Class 4th'!E87,"")))</f>
        <v/>
      </c>
      <c r="F88" s="243" t="str">
        <f>IF(OR($B88=0,$B88=""),"",IF(AND($E$3="3rd"),'Class 3rd'!D87,IF(AND($E$3="4th"),'Class 4th'!D87,"")))</f>
        <v/>
      </c>
      <c r="G88" s="335" t="str">
        <f>IF(OR($B88=0,$B88=""),"",IF(AND($E$3="3rd"),'Class 3rd'!F87,IF(AND($E$3="4th"),'Class 4th'!F87,"")))</f>
        <v/>
      </c>
      <c r="H88" s="335" t="str">
        <f>IF(OR($B88=0,$B88=""),"",IF(AND($E$3="3rd"),'Class 3rd'!G87,IF(AND($E$3="4th"),'Class 4th'!G87,"")))</f>
        <v/>
      </c>
      <c r="I88" s="335" t="str">
        <f>IF(OR($B88=0,$B88=""),"",IF(AND($E$3="3rd"),'Class 3rd'!H87,IF(AND($E$3="4th"),'Class 4th'!H87,"")))</f>
        <v/>
      </c>
      <c r="J88" s="217" t="str">
        <f>IF(OR($B88=0,$B88=""),"",IF(AND($E$3="3rd"),'Class 3rd'!J87,IF(AND($E$3="4th"),'Class 4th'!J87,"")))</f>
        <v/>
      </c>
      <c r="K88" s="217" t="str">
        <f>IF(OR($B88=0,$B88=""),"",IF(AND($E$3="3rd"),'Class 3rd'!K87,IF(AND($E$3="4th"),'Class 4th'!K87,"")))</f>
        <v/>
      </c>
      <c r="L88" s="99" t="str">
        <f>IF(OR($B88=0,$B88=""),"",IF(AND($E$3="3rd"),'Class 3rd'!L87,IF(AND($E$3="4th"),'Class 4th'!L87,"")))</f>
        <v/>
      </c>
      <c r="M88" s="99" t="str">
        <f>IF(OR($B88=0,$B88=""),"",IF(AND($E$3="3rd"),'Class 3rd'!M87,IF(AND($E$3="4th"),'Class 4th'!M87,"")))</f>
        <v/>
      </c>
      <c r="N88" s="99" t="str">
        <f>IF(OR($B88=0,$B88=""),"",IF(AND($E$3="3rd"),'Class 3rd'!N87,IF(AND($E$3="4th"),'Class 4th'!N87,"")))</f>
        <v/>
      </c>
      <c r="O88" s="48" t="str">
        <f t="shared" si="87"/>
        <v/>
      </c>
      <c r="P88" s="99" t="str">
        <f>IF(OR($B88=0,$B88=""),"",IF(AND($E$3="3rd"),'Class 3rd'!O87,IF(AND($E$3="4th"),'Class 4th'!O87,"")))</f>
        <v/>
      </c>
      <c r="Q88" s="99" t="str">
        <f>IF(OR($B88=0,$B88=""),"",IF(AND($E$3="3rd"),'Class 3rd'!P87,IF(AND($E$3="4th"),'Class 4th'!P87,"")))</f>
        <v/>
      </c>
      <c r="R88" s="51" t="str">
        <f t="shared" si="88"/>
        <v/>
      </c>
      <c r="S88" s="48">
        <f t="shared" si="89"/>
        <v>0</v>
      </c>
      <c r="T88" s="99" t="str">
        <f>IF(OR($B88=0,$B88=""),"",IF(AND($E$3="3rd"),'Class 3rd'!Q87,IF(AND($E$3="4th"),'Class 4th'!Q87,"")))</f>
        <v/>
      </c>
      <c r="U88" s="99" t="str">
        <f>IF(OR($B88=0,$B88=""),"",IF(AND($E$3="3rd"),'Class 3rd'!R87,IF(AND($E$3="4th"),'Class 4th'!R87,"")))</f>
        <v/>
      </c>
      <c r="V88" s="52" t="str">
        <f t="shared" si="90"/>
        <v/>
      </c>
      <c r="W88" s="48" t="str">
        <f t="shared" si="91"/>
        <v/>
      </c>
      <c r="X88" s="83">
        <f t="shared" si="92"/>
        <v>0</v>
      </c>
      <c r="Y88" s="83" t="str">
        <f t="shared" si="93"/>
        <v/>
      </c>
      <c r="Z88" s="83" t="str">
        <f t="shared" si="94"/>
        <v/>
      </c>
      <c r="AA88" s="83" t="str">
        <f t="shared" si="95"/>
        <v/>
      </c>
      <c r="AB88" s="419" t="str">
        <f t="shared" si="96"/>
        <v/>
      </c>
      <c r="AC88" s="87" t="str">
        <f t="shared" si="97"/>
        <v/>
      </c>
      <c r="AD88" s="99" t="str">
        <f>IF(OR($B88=0,$B88=""),"",IF(AND($E$3="3rd"),'Class 3rd'!S87,IF(AND($E$3="4th"),'Class 4th'!S87,"")))</f>
        <v/>
      </c>
      <c r="AE88" s="99" t="str">
        <f>IF(OR($B88=0,$B88=""),"",IF(AND($E$3="3rd"),'Class 3rd'!T87,IF(AND($E$3="4th"),'Class 4th'!T87,"")))</f>
        <v/>
      </c>
      <c r="AF88" s="99" t="str">
        <f>IF(OR($B88=0,$B88=""),"",IF(AND($E$3="3rd"),'Class 3rd'!U87,IF(AND($E$3="4th"),'Class 4th'!U87,"")))</f>
        <v/>
      </c>
      <c r="AG88" s="48" t="str">
        <f t="shared" si="98"/>
        <v/>
      </c>
      <c r="AH88" s="99" t="str">
        <f>IF(OR($B88=0,$B88=""),"",IF(AND($E$3="3rd"),'Class 3rd'!V87,IF(AND($E$3="4th"),'Class 4th'!V87,"")))</f>
        <v/>
      </c>
      <c r="AI88" s="99" t="str">
        <f>IF(OR($B88=0,$B88=""),"",IF(AND($E$3="3rd"),'Class 3rd'!W87,IF(AND($E$3="4th"),'Class 4th'!W87,"")))</f>
        <v/>
      </c>
      <c r="AJ88" s="51" t="str">
        <f t="shared" si="99"/>
        <v/>
      </c>
      <c r="AK88" s="48">
        <f t="shared" si="100"/>
        <v>0</v>
      </c>
      <c r="AL88" s="99" t="str">
        <f>IF(OR($B88=0,$B88=""),"",IF(AND($E$3="3rd"),'Class 3rd'!X87,IF(AND($E$3="4th"),'Class 4th'!X87,"")))</f>
        <v/>
      </c>
      <c r="AM88" s="99" t="str">
        <f>IF(OR($B88=0,$B88=""),"",IF(AND($E$3="3rd"),'Class 3rd'!Y87,IF(AND($E$3="4th"),'Class 4th'!Y87,"")))</f>
        <v/>
      </c>
      <c r="AN88" s="52" t="str">
        <f t="shared" si="101"/>
        <v/>
      </c>
      <c r="AO88" s="48" t="str">
        <f t="shared" si="102"/>
        <v/>
      </c>
      <c r="AP88" s="83">
        <f t="shared" si="103"/>
        <v>0</v>
      </c>
      <c r="AQ88" s="83" t="str">
        <f t="shared" si="104"/>
        <v/>
      </c>
      <c r="AR88" s="83" t="str">
        <f t="shared" si="105"/>
        <v/>
      </c>
      <c r="AS88" s="83" t="str">
        <f t="shared" si="106"/>
        <v/>
      </c>
      <c r="AT88" s="419" t="str">
        <f t="shared" si="107"/>
        <v/>
      </c>
      <c r="AU88" s="87" t="str">
        <f t="shared" si="108"/>
        <v/>
      </c>
      <c r="AV88" s="99" t="str">
        <f>IF(OR($B88=0,$B88=""),"",IF(AND($E$3="3rd"),'Class 3rd'!Z87,IF(AND($E$3="4th"),'Class 4th'!Z87,"")))</f>
        <v/>
      </c>
      <c r="AW88" s="99" t="str">
        <f>IF(OR($B88=0,$B88=""),"",IF(AND($E$3="3rd"),'Class 3rd'!AA87,IF(AND($E$3="4th"),'Class 4th'!AA87,"")))</f>
        <v/>
      </c>
      <c r="AX88" s="99" t="str">
        <f>IF(OR($B88=0,$B88=""),"",IF(AND($E$3="3rd"),'Class 3rd'!AB87,IF(AND($E$3="4th"),'Class 4th'!AB87,"")))</f>
        <v/>
      </c>
      <c r="AY88" s="48" t="str">
        <f t="shared" si="109"/>
        <v/>
      </c>
      <c r="AZ88" s="99" t="str">
        <f>IF(OR($B88=0,$B88=""),"",IF(AND($E$3="3rd"),'Class 3rd'!AC87,IF(AND($E$3="4th"),'Class 4th'!AC87,"")))</f>
        <v/>
      </c>
      <c r="BA88" s="99" t="str">
        <f>IF(OR($B88=0,$B88=""),"",IF(AND($E$3="3rd"),'Class 3rd'!AD87,IF(AND($E$3="4th"),'Class 4th'!AD87,"")))</f>
        <v/>
      </c>
      <c r="BB88" s="51" t="str">
        <f t="shared" si="110"/>
        <v/>
      </c>
      <c r="BC88" s="48">
        <f t="shared" si="111"/>
        <v>0</v>
      </c>
      <c r="BD88" s="99" t="str">
        <f>IF(OR($B88=0,$B88=""),"",IF(AND($E$3="3rd"),'Class 3rd'!AE87,IF(AND($E$3="4th"),'Class 4th'!AE87,"")))</f>
        <v/>
      </c>
      <c r="BE88" s="99" t="str">
        <f>IF(OR($B88=0,$B88=""),"",IF(AND($E$3="3rd"),'Class 3rd'!AF87,IF(AND($E$3="4th"),'Class 4th'!AF87,"")))</f>
        <v/>
      </c>
      <c r="BF88" s="52" t="str">
        <f t="shared" si="112"/>
        <v/>
      </c>
      <c r="BG88" s="48" t="str">
        <f t="shared" si="113"/>
        <v/>
      </c>
      <c r="BH88" s="83">
        <f t="shared" si="114"/>
        <v>0</v>
      </c>
      <c r="BI88" s="83" t="str">
        <f t="shared" si="115"/>
        <v/>
      </c>
      <c r="BJ88" s="83" t="str">
        <f t="shared" si="116"/>
        <v/>
      </c>
      <c r="BK88" s="83" t="str">
        <f t="shared" si="117"/>
        <v/>
      </c>
      <c r="BL88" s="419" t="str">
        <f t="shared" si="118"/>
        <v/>
      </c>
      <c r="BM88" s="87" t="str">
        <f t="shared" si="119"/>
        <v/>
      </c>
      <c r="BN88" s="99" t="str">
        <f>IF(OR($B88=0,$B88=""),"",IF(AND($E$3="3rd"),'Class 3rd'!AG87,IF(AND($E$3="4th"),'Class 4th'!AG87,"")))</f>
        <v/>
      </c>
      <c r="BO88" s="99" t="str">
        <f>IF(OR($B88=0,$B88=""),"",IF(AND($E$3="3rd"),'Class 3rd'!AH87,IF(AND($E$3="4th"),'Class 4th'!AH87,"")))</f>
        <v/>
      </c>
      <c r="BP88" s="99" t="str">
        <f>IF(OR($B88=0,$B88=""),"",IF(AND($E$3="3rd"),'Class 3rd'!AI87,IF(AND($E$3="4th"),'Class 4th'!AI87,"")))</f>
        <v/>
      </c>
      <c r="BQ88" s="48" t="str">
        <f t="shared" si="120"/>
        <v/>
      </c>
      <c r="BR88" s="99" t="str">
        <f>IF(OR($B88=0,$B88=""),"",IF(AND($E$3="3rd"),'Class 3rd'!AJ87,IF(AND($E$3="4th"),'Class 4th'!AJ87,"")))</f>
        <v/>
      </c>
      <c r="BS88" s="99" t="str">
        <f>IF(OR($B88=0,$B88=""),"",IF(AND($E$3="3rd"),'Class 3rd'!AK87,IF(AND($E$3="4th"),'Class 4th'!AK87,"")))</f>
        <v/>
      </c>
      <c r="BT88" s="51" t="str">
        <f t="shared" si="121"/>
        <v/>
      </c>
      <c r="BU88" s="48">
        <f t="shared" si="122"/>
        <v>0</v>
      </c>
      <c r="BV88" s="99" t="str">
        <f>IF(OR($B88=0,$B88=""),"",IF(AND($E$3="3rd"),'Class 3rd'!AL87,IF(AND($E$3="4th"),'Class 4th'!AL87,"")))</f>
        <v/>
      </c>
      <c r="BW88" s="99" t="str">
        <f>IF(OR($B88=0,$B88=""),"",IF(AND($E$3="3rd"),'Class 3rd'!AM87,IF(AND($E$3="4th"),'Class 4th'!AM87,"")))</f>
        <v/>
      </c>
      <c r="BX88" s="52" t="str">
        <f t="shared" si="123"/>
        <v/>
      </c>
      <c r="BY88" s="48" t="str">
        <f t="shared" si="124"/>
        <v/>
      </c>
      <c r="BZ88" s="83">
        <f t="shared" si="125"/>
        <v>0</v>
      </c>
      <c r="CA88" s="83" t="str">
        <f t="shared" si="126"/>
        <v/>
      </c>
      <c r="CB88" s="83" t="str">
        <f t="shared" si="127"/>
        <v/>
      </c>
      <c r="CC88" s="83" t="str">
        <f t="shared" si="128"/>
        <v/>
      </c>
      <c r="CD88" s="419" t="str">
        <f t="shared" si="129"/>
        <v/>
      </c>
      <c r="CE88" s="87" t="str">
        <f t="shared" si="130"/>
        <v/>
      </c>
      <c r="CF88" s="99" t="str">
        <f>IF(OR($B88=0,$B88=""),"",IF(AND($E$3="3rd"),'Class 3rd'!AN87,IF(AND($E$3="4th"),'Class 4th'!AN87,"")))</f>
        <v/>
      </c>
      <c r="CG88" s="99" t="str">
        <f>IF(OR($B88=0,$B88=""),"",IF(AND($E$3="3rd"),'Class 3rd'!AO87,IF(AND($E$3="4th"),'Class 4th'!AO87,"")))</f>
        <v/>
      </c>
      <c r="CH88" s="99" t="str">
        <f>IF(OR($B88=0,$B88=""),"",IF(AND($E$3="3rd"),'Class 3rd'!AP87,IF(AND($E$3="4th"),'Class 4th'!AP87,"")))</f>
        <v/>
      </c>
      <c r="CI88" s="48" t="str">
        <f t="shared" si="131"/>
        <v/>
      </c>
      <c r="CJ88" s="99" t="str">
        <f>IF(OR($B88=0,$B88=""),"",IF(AND($E$3="3rd"),'Class 3rd'!AQ87,IF(AND($E$3="4th"),'Class 4th'!AQ87,"")))</f>
        <v/>
      </c>
      <c r="CK88" s="99" t="str">
        <f>IF(OR($B88=0,$B88=""),"",IF(AND($E$3="3rd"),'Class 3rd'!AR87,IF(AND($E$3="4th"),'Class 4th'!AR87,"")))</f>
        <v/>
      </c>
      <c r="CL88" s="51" t="str">
        <f t="shared" si="132"/>
        <v/>
      </c>
      <c r="CM88" s="48">
        <f t="shared" si="133"/>
        <v>0</v>
      </c>
      <c r="CN88" s="99" t="str">
        <f>IF(OR($B88=0,$B88=""),"",IF(AND($E$3="3rd"),'Class 3rd'!AS87,IF(AND($E$3="4th"),'Class 4th'!AS87,"")))</f>
        <v/>
      </c>
      <c r="CO88" s="99" t="str">
        <f>IF(OR($B88=0,$B88=""),"",IF(AND($E$3="3rd"),'Class 3rd'!AT87,IF(AND($E$3="4th"),'Class 4th'!AT87,"")))</f>
        <v/>
      </c>
      <c r="CP88" s="52" t="str">
        <f t="shared" si="134"/>
        <v/>
      </c>
      <c r="CQ88" s="48" t="str">
        <f t="shared" si="135"/>
        <v/>
      </c>
      <c r="CR88" s="83">
        <f t="shared" si="136"/>
        <v>0</v>
      </c>
      <c r="CS88" s="83" t="str">
        <f t="shared" si="137"/>
        <v/>
      </c>
      <c r="CT88" s="392" t="str">
        <f t="shared" si="138"/>
        <v/>
      </c>
      <c r="CU88" s="86" t="str">
        <f t="shared" si="139"/>
        <v/>
      </c>
      <c r="CV88" s="99" t="str">
        <f>IF(OR($B88=0,$B88=""),"",IF(AND($E$3="3rd"),'Class 3rd'!AU87,IF(AND($E$3="4th"),'Class 4th'!AU87,"")))</f>
        <v/>
      </c>
      <c r="CW88" s="99" t="str">
        <f>IF(OR($B88=0,$B88=""),"",IF(AND($E$3="3rd"),'Class 3rd'!AV87,IF(AND($E$3="4th"),'Class 4th'!AV87,"")))</f>
        <v/>
      </c>
      <c r="CX88" s="99" t="str">
        <f>IF(OR($B88=0,$B88=""),"",IF(AND($E$3="3rd"),'Class 3rd'!AW87,IF(AND($E$3="4th"),'Class 4th'!AW87,"")))</f>
        <v/>
      </c>
      <c r="CY88" s="48" t="str">
        <f t="shared" si="140"/>
        <v/>
      </c>
      <c r="CZ88" s="99" t="str">
        <f>IF(OR($B88=0,$B88=""),"",IF(AND($E$3="3rd"),'Class 3rd'!AX87,IF(AND($E$3="4th"),'Class 4th'!AX87,"")))</f>
        <v/>
      </c>
      <c r="DA88" s="99" t="str">
        <f>IF(OR($B88=0,$B88=""),"",IF(AND($E$3="3rd"),'Class 3rd'!AY87,IF(AND($E$3="4th"),'Class 4th'!AY87,"")))</f>
        <v/>
      </c>
      <c r="DB88" s="51" t="str">
        <f t="shared" si="141"/>
        <v/>
      </c>
      <c r="DC88" s="48">
        <f t="shared" si="142"/>
        <v>0</v>
      </c>
      <c r="DD88" s="99" t="str">
        <f>IF(OR($B88=0,$B88=""),"",IF(AND($E$3="3rd"),'Class 3rd'!AZ87,IF(AND($E$3="4th"),'Class 4th'!AZ87,"")))</f>
        <v/>
      </c>
      <c r="DE88" s="99" t="str">
        <f>IF(OR($B88=0,$B88=""),"",IF(AND($E$3="3rd"),'Class 3rd'!BA87,IF(AND($E$3="4th"),'Class 4th'!BA87,"")))</f>
        <v/>
      </c>
      <c r="DF88" s="52" t="str">
        <f t="shared" si="143"/>
        <v/>
      </c>
      <c r="DG88" s="48" t="str">
        <f t="shared" si="144"/>
        <v/>
      </c>
      <c r="DH88" s="83">
        <f t="shared" si="145"/>
        <v>0</v>
      </c>
      <c r="DI88" s="83" t="str">
        <f t="shared" si="146"/>
        <v/>
      </c>
      <c r="DJ88" s="392" t="str">
        <f t="shared" si="147"/>
        <v/>
      </c>
      <c r="DK88" s="86" t="str">
        <f t="shared" si="148"/>
        <v/>
      </c>
      <c r="DL88" s="454" t="str">
        <f>IF(OR($B88=0,$B88=""),"",IF(AND($E$3="3rd"),'Class 3rd'!BB87,IF(AND($E$3="4th"),'Class 4th'!BB87,"")))</f>
        <v/>
      </c>
      <c r="DM88" s="454" t="str">
        <f>IF(OR($B88=0,$B88=""),"",IF(AND($E$3="3rd"),'Class 3rd'!BC87,IF(AND($E$3="4th"),'Class 4th'!BC87,"")))</f>
        <v/>
      </c>
      <c r="DN88" s="454" t="str">
        <f>IF(OR($B88=0,$B88=""),"",IF(AND($E$3="3rd"),'Class 3rd'!BD87,IF(AND($E$3="4th"),'Class 4th'!BD87,"")))</f>
        <v/>
      </c>
      <c r="DO88" s="454" t="str">
        <f>IF(OR($B88=0,$B88=""),"",IF(AND($E$3="3rd"),'Class 3rd'!BE87,IF(AND($E$3="4th"),'Class 4th'!BE87,"")))</f>
        <v/>
      </c>
      <c r="DP88" s="454" t="str">
        <f>IF(OR($B88=0,$B88=""),"",IF(AND($E$3="3rd"),'Class 3rd'!BF87,IF(AND($E$3="4th"),'Class 4th'!BF87,"")))</f>
        <v/>
      </c>
      <c r="DQ88" s="455" t="str">
        <f t="shared" si="149"/>
        <v/>
      </c>
      <c r="DR88" s="100">
        <f t="shared" si="150"/>
        <v>0</v>
      </c>
      <c r="DS88" s="100" t="str">
        <f t="shared" si="151"/>
        <v/>
      </c>
      <c r="DT88" s="100" t="str">
        <f t="shared" si="152"/>
        <v/>
      </c>
      <c r="DU88" s="86" t="str">
        <f t="shared" si="153"/>
        <v/>
      </c>
      <c r="DV88" s="454" t="str">
        <f>IF(OR($B88=0,$B88=""),"",IF(AND($E$3="3rd"),'Class 3rd'!BG87,IF(AND($E$3="4th"),'Class 4th'!BG87,"")))</f>
        <v/>
      </c>
      <c r="DW88" s="454" t="str">
        <f>IF(OR($B88=0,$B88=""),"",IF(AND($E$3="3rd"),'Class 3rd'!BH87,IF(AND($E$3="4th"),'Class 4th'!BH87,"")))</f>
        <v/>
      </c>
      <c r="DX88" s="454" t="str">
        <f>IF(OR($B88=0,$B88=""),"",IF(AND($E$3="3rd"),'Class 3rd'!BI87,IF(AND($E$3="4th"),'Class 4th'!BI87,"")))</f>
        <v/>
      </c>
      <c r="DY88" s="454" t="str">
        <f>IF(OR($B88=0,$B88=""),"",IF(AND($E$3="3rd"),'Class 3rd'!BJ87,IF(AND($E$3="4th"),'Class 4th'!BJ87,"")))</f>
        <v/>
      </c>
      <c r="DZ88" s="454" t="str">
        <f>IF(OR($B88=0,$B88=""),"",IF(AND($E$3="3rd"),'Class 3rd'!BK87,IF(AND($E$3="4th"),'Class 4th'!BK87,"")))</f>
        <v/>
      </c>
      <c r="EA88" s="455" t="str">
        <f t="shared" si="154"/>
        <v/>
      </c>
      <c r="EB88" s="100">
        <f t="shared" si="155"/>
        <v>0</v>
      </c>
      <c r="EC88" s="100" t="str">
        <f t="shared" si="156"/>
        <v/>
      </c>
      <c r="ED88" s="100" t="str">
        <f t="shared" si="157"/>
        <v/>
      </c>
      <c r="EE88" s="86" t="str">
        <f t="shared" si="158"/>
        <v/>
      </c>
      <c r="EF88" s="454" t="str">
        <f>IF(OR($B88=0,$B88=""),"",IF(AND($E$3="3rd"),'Class 3rd'!BL87,IF(AND($E$3="4th"),'Class 4th'!BL87,"")))</f>
        <v/>
      </c>
      <c r="EG88" s="454" t="str">
        <f>IF(OR($B88=0,$B88=""),"",IF(AND($E$3="3rd"),'Class 3rd'!BM87,IF(AND($E$3="4th"),'Class 4th'!BM87,"")))</f>
        <v/>
      </c>
      <c r="EH88" s="454" t="str">
        <f>IF(OR($B88=0,$B88=""),"",IF(AND($E$3="3rd"),'Class 3rd'!BN87,IF(AND($E$3="4th"),'Class 4th'!BN87,"")))</f>
        <v/>
      </c>
      <c r="EI88" s="454" t="str">
        <f>IF(OR($B88=0,$B88=""),"",IF(AND($E$3="3rd"),'Class 3rd'!BO87,IF(AND($E$3="4th"),'Class 4th'!BO87,"")))</f>
        <v/>
      </c>
      <c r="EJ88" s="454" t="str">
        <f>IF(OR($B88=0,$B88=""),"",IF(AND($E$3="3rd"),'Class 3rd'!BP87,IF(AND($E$3="4th"),'Class 4th'!BP87,"")))</f>
        <v/>
      </c>
      <c r="EK88" s="455" t="str">
        <f t="shared" si="159"/>
        <v/>
      </c>
      <c r="EL88" s="100">
        <f t="shared" si="160"/>
        <v>0</v>
      </c>
      <c r="EM88" s="100" t="str">
        <f t="shared" si="161"/>
        <v/>
      </c>
      <c r="EN88" s="100" t="str">
        <f t="shared" si="162"/>
        <v/>
      </c>
      <c r="EO88" s="86" t="str">
        <f t="shared" si="163"/>
        <v/>
      </c>
      <c r="EP88" s="60" t="str">
        <f t="shared" si="164"/>
        <v/>
      </c>
      <c r="EQ88" s="324" t="str">
        <f t="shared" si="165"/>
        <v/>
      </c>
      <c r="ER88" s="63" t="str">
        <f t="shared" si="166"/>
        <v/>
      </c>
      <c r="ES88" s="64" t="str">
        <f t="shared" si="85"/>
        <v/>
      </c>
      <c r="ET88" s="326" t="str">
        <f>IFERROR(IF(B88="NSO","NSO",IF(OR(D88="",G88="",F88="",B88="",EP88=0),"",IF('Master sheet'!$D$14="Hindi","कक्षोंन्नति","Promoted"))),"")</f>
        <v/>
      </c>
      <c r="EU88" s="39" t="str">
        <f>IF(OR($B88=0,$B88=""),"",IF(AND($E$3="3rd"),'Class 3rd'!BQ87,IF(AND($E$3="4th"),'Class 4th'!BQ87,"")))</f>
        <v/>
      </c>
      <c r="EV88" s="39" t="str">
        <f>IF(OR($B88=0,$B88=""),"",IF(AND($E$3="3rd"),'Class 3rd'!BR87,IF(AND($E$3="4th"),'Class 4th'!BR87,"")))</f>
        <v/>
      </c>
      <c r="EW88" s="203" t="str">
        <f t="shared" si="86"/>
        <v/>
      </c>
      <c r="EX88" s="40"/>
      <c r="FE88" s="41">
        <f>IF(AND($E$3="3rd"),'Class 3rd'!I87,IF(AND($E$3="4th"),'Class 4th'!I87,""))</f>
        <v>0</v>
      </c>
    </row>
    <row r="89" spans="1:161" ht="18.95" customHeight="1">
      <c r="A89" s="53">
        <v>82</v>
      </c>
      <c r="B89" s="244" t="str">
        <f>IF(OR(FE89=0,FE89=""),"",IF(AND($E$3="3rd"),'Class 3rd'!I88,IF(AND($E$3="4th"),'Class 4th'!I88,"")))</f>
        <v/>
      </c>
      <c r="C89" s="54" t="str">
        <f>IF(OR($B89=0,$B89=""),"",IF(AND($E$3="3rd"),'Class 3rd'!B88,IF(AND($E$3="4th"),'Class 4th'!B88,"")))</f>
        <v/>
      </c>
      <c r="D89" s="54" t="str">
        <f>IF(OR($B89=0,$B89=""),"",IF(AND($E$3="3rd"),'Class 3rd'!C88,IF(AND($E$3="4th"),'Class 4th'!C88,"")))</f>
        <v/>
      </c>
      <c r="E89" s="330" t="str">
        <f>IF(OR($B89=0,$B89=""),"",IF(AND($E$3="3rd"),'Class 3rd'!E88,IF(AND($E$3="4th"),'Class 4th'!E88,"")))</f>
        <v/>
      </c>
      <c r="F89" s="243" t="str">
        <f>IF(OR($B89=0,$B89=""),"",IF(AND($E$3="3rd"),'Class 3rd'!D88,IF(AND($E$3="4th"),'Class 4th'!D88,"")))</f>
        <v/>
      </c>
      <c r="G89" s="335" t="str">
        <f>IF(OR($B89=0,$B89=""),"",IF(AND($E$3="3rd"),'Class 3rd'!F88,IF(AND($E$3="4th"),'Class 4th'!F88,"")))</f>
        <v/>
      </c>
      <c r="H89" s="335" t="str">
        <f>IF(OR($B89=0,$B89=""),"",IF(AND($E$3="3rd"),'Class 3rd'!G88,IF(AND($E$3="4th"),'Class 4th'!G88,"")))</f>
        <v/>
      </c>
      <c r="I89" s="335" t="str">
        <f>IF(OR($B89=0,$B89=""),"",IF(AND($E$3="3rd"),'Class 3rd'!H88,IF(AND($E$3="4th"),'Class 4th'!H88,"")))</f>
        <v/>
      </c>
      <c r="J89" s="217" t="str">
        <f>IF(OR($B89=0,$B89=""),"",IF(AND($E$3="3rd"),'Class 3rd'!J88,IF(AND($E$3="4th"),'Class 4th'!J88,"")))</f>
        <v/>
      </c>
      <c r="K89" s="217" t="str">
        <f>IF(OR($B89=0,$B89=""),"",IF(AND($E$3="3rd"),'Class 3rd'!K88,IF(AND($E$3="4th"),'Class 4th'!K88,"")))</f>
        <v/>
      </c>
      <c r="L89" s="99" t="str">
        <f>IF(OR($B89=0,$B89=""),"",IF(AND($E$3="3rd"),'Class 3rd'!L88,IF(AND($E$3="4th"),'Class 4th'!L88,"")))</f>
        <v/>
      </c>
      <c r="M89" s="99" t="str">
        <f>IF(OR($B89=0,$B89=""),"",IF(AND($E$3="3rd"),'Class 3rd'!M88,IF(AND($E$3="4th"),'Class 4th'!M88,"")))</f>
        <v/>
      </c>
      <c r="N89" s="99" t="str">
        <f>IF(OR($B89=0,$B89=""),"",IF(AND($E$3="3rd"),'Class 3rd'!N88,IF(AND($E$3="4th"),'Class 4th'!N88,"")))</f>
        <v/>
      </c>
      <c r="O89" s="48" t="str">
        <f t="shared" si="87"/>
        <v/>
      </c>
      <c r="P89" s="99" t="str">
        <f>IF(OR($B89=0,$B89=""),"",IF(AND($E$3="3rd"),'Class 3rd'!O88,IF(AND($E$3="4th"),'Class 4th'!O88,"")))</f>
        <v/>
      </c>
      <c r="Q89" s="99" t="str">
        <f>IF(OR($B89=0,$B89=""),"",IF(AND($E$3="3rd"),'Class 3rd'!P88,IF(AND($E$3="4th"),'Class 4th'!P88,"")))</f>
        <v/>
      </c>
      <c r="R89" s="51" t="str">
        <f t="shared" si="88"/>
        <v/>
      </c>
      <c r="S89" s="48">
        <f t="shared" si="89"/>
        <v>0</v>
      </c>
      <c r="T89" s="99" t="str">
        <f>IF(OR($B89=0,$B89=""),"",IF(AND($E$3="3rd"),'Class 3rd'!Q88,IF(AND($E$3="4th"),'Class 4th'!Q88,"")))</f>
        <v/>
      </c>
      <c r="U89" s="99" t="str">
        <f>IF(OR($B89=0,$B89=""),"",IF(AND($E$3="3rd"),'Class 3rd'!R88,IF(AND($E$3="4th"),'Class 4th'!R88,"")))</f>
        <v/>
      </c>
      <c r="V89" s="52" t="str">
        <f t="shared" si="90"/>
        <v/>
      </c>
      <c r="W89" s="48" t="str">
        <f t="shared" si="91"/>
        <v/>
      </c>
      <c r="X89" s="83">
        <f t="shared" si="92"/>
        <v>0</v>
      </c>
      <c r="Y89" s="83" t="str">
        <f t="shared" si="93"/>
        <v/>
      </c>
      <c r="Z89" s="83" t="str">
        <f t="shared" si="94"/>
        <v/>
      </c>
      <c r="AA89" s="83" t="str">
        <f t="shared" si="95"/>
        <v/>
      </c>
      <c r="AB89" s="419" t="str">
        <f t="shared" si="96"/>
        <v/>
      </c>
      <c r="AC89" s="87" t="str">
        <f t="shared" si="97"/>
        <v/>
      </c>
      <c r="AD89" s="99" t="str">
        <f>IF(OR($B89=0,$B89=""),"",IF(AND($E$3="3rd"),'Class 3rd'!S88,IF(AND($E$3="4th"),'Class 4th'!S88,"")))</f>
        <v/>
      </c>
      <c r="AE89" s="99" t="str">
        <f>IF(OR($B89=0,$B89=""),"",IF(AND($E$3="3rd"),'Class 3rd'!T88,IF(AND($E$3="4th"),'Class 4th'!T88,"")))</f>
        <v/>
      </c>
      <c r="AF89" s="99" t="str">
        <f>IF(OR($B89=0,$B89=""),"",IF(AND($E$3="3rd"),'Class 3rd'!U88,IF(AND($E$3="4th"),'Class 4th'!U88,"")))</f>
        <v/>
      </c>
      <c r="AG89" s="48" t="str">
        <f t="shared" si="98"/>
        <v/>
      </c>
      <c r="AH89" s="99" t="str">
        <f>IF(OR($B89=0,$B89=""),"",IF(AND($E$3="3rd"),'Class 3rd'!V88,IF(AND($E$3="4th"),'Class 4th'!V88,"")))</f>
        <v/>
      </c>
      <c r="AI89" s="99" t="str">
        <f>IF(OR($B89=0,$B89=""),"",IF(AND($E$3="3rd"),'Class 3rd'!W88,IF(AND($E$3="4th"),'Class 4th'!W88,"")))</f>
        <v/>
      </c>
      <c r="AJ89" s="51" t="str">
        <f t="shared" si="99"/>
        <v/>
      </c>
      <c r="AK89" s="48">
        <f t="shared" si="100"/>
        <v>0</v>
      </c>
      <c r="AL89" s="99" t="str">
        <f>IF(OR($B89=0,$B89=""),"",IF(AND($E$3="3rd"),'Class 3rd'!X88,IF(AND($E$3="4th"),'Class 4th'!X88,"")))</f>
        <v/>
      </c>
      <c r="AM89" s="99" t="str">
        <f>IF(OR($B89=0,$B89=""),"",IF(AND($E$3="3rd"),'Class 3rd'!Y88,IF(AND($E$3="4th"),'Class 4th'!Y88,"")))</f>
        <v/>
      </c>
      <c r="AN89" s="52" t="str">
        <f t="shared" si="101"/>
        <v/>
      </c>
      <c r="AO89" s="48" t="str">
        <f t="shared" si="102"/>
        <v/>
      </c>
      <c r="AP89" s="83">
        <f t="shared" si="103"/>
        <v>0</v>
      </c>
      <c r="AQ89" s="83" t="str">
        <f t="shared" si="104"/>
        <v/>
      </c>
      <c r="AR89" s="83" t="str">
        <f t="shared" si="105"/>
        <v/>
      </c>
      <c r="AS89" s="83" t="str">
        <f t="shared" si="106"/>
        <v/>
      </c>
      <c r="AT89" s="419" t="str">
        <f t="shared" si="107"/>
        <v/>
      </c>
      <c r="AU89" s="87" t="str">
        <f t="shared" si="108"/>
        <v/>
      </c>
      <c r="AV89" s="99" t="str">
        <f>IF(OR($B89=0,$B89=""),"",IF(AND($E$3="3rd"),'Class 3rd'!Z88,IF(AND($E$3="4th"),'Class 4th'!Z88,"")))</f>
        <v/>
      </c>
      <c r="AW89" s="99" t="str">
        <f>IF(OR($B89=0,$B89=""),"",IF(AND($E$3="3rd"),'Class 3rd'!AA88,IF(AND($E$3="4th"),'Class 4th'!AA88,"")))</f>
        <v/>
      </c>
      <c r="AX89" s="99" t="str">
        <f>IF(OR($B89=0,$B89=""),"",IF(AND($E$3="3rd"),'Class 3rd'!AB88,IF(AND($E$3="4th"),'Class 4th'!AB88,"")))</f>
        <v/>
      </c>
      <c r="AY89" s="48" t="str">
        <f t="shared" si="109"/>
        <v/>
      </c>
      <c r="AZ89" s="99" t="str">
        <f>IF(OR($B89=0,$B89=""),"",IF(AND($E$3="3rd"),'Class 3rd'!AC88,IF(AND($E$3="4th"),'Class 4th'!AC88,"")))</f>
        <v/>
      </c>
      <c r="BA89" s="99" t="str">
        <f>IF(OR($B89=0,$B89=""),"",IF(AND($E$3="3rd"),'Class 3rd'!AD88,IF(AND($E$3="4th"),'Class 4th'!AD88,"")))</f>
        <v/>
      </c>
      <c r="BB89" s="51" t="str">
        <f t="shared" si="110"/>
        <v/>
      </c>
      <c r="BC89" s="48">
        <f t="shared" si="111"/>
        <v>0</v>
      </c>
      <c r="BD89" s="99" t="str">
        <f>IF(OR($B89=0,$B89=""),"",IF(AND($E$3="3rd"),'Class 3rd'!AE88,IF(AND($E$3="4th"),'Class 4th'!AE88,"")))</f>
        <v/>
      </c>
      <c r="BE89" s="99" t="str">
        <f>IF(OR($B89=0,$B89=""),"",IF(AND($E$3="3rd"),'Class 3rd'!AF88,IF(AND($E$3="4th"),'Class 4th'!AF88,"")))</f>
        <v/>
      </c>
      <c r="BF89" s="52" t="str">
        <f t="shared" si="112"/>
        <v/>
      </c>
      <c r="BG89" s="48" t="str">
        <f t="shared" si="113"/>
        <v/>
      </c>
      <c r="BH89" s="83">
        <f t="shared" si="114"/>
        <v>0</v>
      </c>
      <c r="BI89" s="83" t="str">
        <f t="shared" si="115"/>
        <v/>
      </c>
      <c r="BJ89" s="83" t="str">
        <f t="shared" si="116"/>
        <v/>
      </c>
      <c r="BK89" s="83" t="str">
        <f t="shared" si="117"/>
        <v/>
      </c>
      <c r="BL89" s="419" t="str">
        <f t="shared" si="118"/>
        <v/>
      </c>
      <c r="BM89" s="87" t="str">
        <f t="shared" si="119"/>
        <v/>
      </c>
      <c r="BN89" s="99" t="str">
        <f>IF(OR($B89=0,$B89=""),"",IF(AND($E$3="3rd"),'Class 3rd'!AG88,IF(AND($E$3="4th"),'Class 4th'!AG88,"")))</f>
        <v/>
      </c>
      <c r="BO89" s="99" t="str">
        <f>IF(OR($B89=0,$B89=""),"",IF(AND($E$3="3rd"),'Class 3rd'!AH88,IF(AND($E$3="4th"),'Class 4th'!AH88,"")))</f>
        <v/>
      </c>
      <c r="BP89" s="99" t="str">
        <f>IF(OR($B89=0,$B89=""),"",IF(AND($E$3="3rd"),'Class 3rd'!AI88,IF(AND($E$3="4th"),'Class 4th'!AI88,"")))</f>
        <v/>
      </c>
      <c r="BQ89" s="48" t="str">
        <f t="shared" si="120"/>
        <v/>
      </c>
      <c r="BR89" s="99" t="str">
        <f>IF(OR($B89=0,$B89=""),"",IF(AND($E$3="3rd"),'Class 3rd'!AJ88,IF(AND($E$3="4th"),'Class 4th'!AJ88,"")))</f>
        <v/>
      </c>
      <c r="BS89" s="99" t="str">
        <f>IF(OR($B89=0,$B89=""),"",IF(AND($E$3="3rd"),'Class 3rd'!AK88,IF(AND($E$3="4th"),'Class 4th'!AK88,"")))</f>
        <v/>
      </c>
      <c r="BT89" s="51" t="str">
        <f t="shared" si="121"/>
        <v/>
      </c>
      <c r="BU89" s="48">
        <f t="shared" si="122"/>
        <v>0</v>
      </c>
      <c r="BV89" s="99" t="str">
        <f>IF(OR($B89=0,$B89=""),"",IF(AND($E$3="3rd"),'Class 3rd'!AL88,IF(AND($E$3="4th"),'Class 4th'!AL88,"")))</f>
        <v/>
      </c>
      <c r="BW89" s="99" t="str">
        <f>IF(OR($B89=0,$B89=""),"",IF(AND($E$3="3rd"),'Class 3rd'!AM88,IF(AND($E$3="4th"),'Class 4th'!AM88,"")))</f>
        <v/>
      </c>
      <c r="BX89" s="52" t="str">
        <f t="shared" si="123"/>
        <v/>
      </c>
      <c r="BY89" s="48" t="str">
        <f t="shared" si="124"/>
        <v/>
      </c>
      <c r="BZ89" s="83">
        <f t="shared" si="125"/>
        <v>0</v>
      </c>
      <c r="CA89" s="83" t="str">
        <f t="shared" si="126"/>
        <v/>
      </c>
      <c r="CB89" s="83" t="str">
        <f t="shared" si="127"/>
        <v/>
      </c>
      <c r="CC89" s="83" t="str">
        <f t="shared" si="128"/>
        <v/>
      </c>
      <c r="CD89" s="419" t="str">
        <f t="shared" si="129"/>
        <v/>
      </c>
      <c r="CE89" s="87" t="str">
        <f t="shared" si="130"/>
        <v/>
      </c>
      <c r="CF89" s="99" t="str">
        <f>IF(OR($B89=0,$B89=""),"",IF(AND($E$3="3rd"),'Class 3rd'!AN88,IF(AND($E$3="4th"),'Class 4th'!AN88,"")))</f>
        <v/>
      </c>
      <c r="CG89" s="99" t="str">
        <f>IF(OR($B89=0,$B89=""),"",IF(AND($E$3="3rd"),'Class 3rd'!AO88,IF(AND($E$3="4th"),'Class 4th'!AO88,"")))</f>
        <v/>
      </c>
      <c r="CH89" s="99" t="str">
        <f>IF(OR($B89=0,$B89=""),"",IF(AND($E$3="3rd"),'Class 3rd'!AP88,IF(AND($E$3="4th"),'Class 4th'!AP88,"")))</f>
        <v/>
      </c>
      <c r="CI89" s="48" t="str">
        <f t="shared" si="131"/>
        <v/>
      </c>
      <c r="CJ89" s="99" t="str">
        <f>IF(OR($B89=0,$B89=""),"",IF(AND($E$3="3rd"),'Class 3rd'!AQ88,IF(AND($E$3="4th"),'Class 4th'!AQ88,"")))</f>
        <v/>
      </c>
      <c r="CK89" s="99" t="str">
        <f>IF(OR($B89=0,$B89=""),"",IF(AND($E$3="3rd"),'Class 3rd'!AR88,IF(AND($E$3="4th"),'Class 4th'!AR88,"")))</f>
        <v/>
      </c>
      <c r="CL89" s="51" t="str">
        <f t="shared" si="132"/>
        <v/>
      </c>
      <c r="CM89" s="48">
        <f t="shared" si="133"/>
        <v>0</v>
      </c>
      <c r="CN89" s="99" t="str">
        <f>IF(OR($B89=0,$B89=""),"",IF(AND($E$3="3rd"),'Class 3rd'!AS88,IF(AND($E$3="4th"),'Class 4th'!AS88,"")))</f>
        <v/>
      </c>
      <c r="CO89" s="99" t="str">
        <f>IF(OR($B89=0,$B89=""),"",IF(AND($E$3="3rd"),'Class 3rd'!AT88,IF(AND($E$3="4th"),'Class 4th'!AT88,"")))</f>
        <v/>
      </c>
      <c r="CP89" s="52" t="str">
        <f t="shared" si="134"/>
        <v/>
      </c>
      <c r="CQ89" s="48" t="str">
        <f t="shared" si="135"/>
        <v/>
      </c>
      <c r="CR89" s="83">
        <f t="shared" si="136"/>
        <v>0</v>
      </c>
      <c r="CS89" s="83" t="str">
        <f t="shared" si="137"/>
        <v/>
      </c>
      <c r="CT89" s="392" t="str">
        <f t="shared" si="138"/>
        <v/>
      </c>
      <c r="CU89" s="86" t="str">
        <f t="shared" si="139"/>
        <v/>
      </c>
      <c r="CV89" s="99" t="str">
        <f>IF(OR($B89=0,$B89=""),"",IF(AND($E$3="3rd"),'Class 3rd'!AU88,IF(AND($E$3="4th"),'Class 4th'!AU88,"")))</f>
        <v/>
      </c>
      <c r="CW89" s="99" t="str">
        <f>IF(OR($B89=0,$B89=""),"",IF(AND($E$3="3rd"),'Class 3rd'!AV88,IF(AND($E$3="4th"),'Class 4th'!AV88,"")))</f>
        <v/>
      </c>
      <c r="CX89" s="99" t="str">
        <f>IF(OR($B89=0,$B89=""),"",IF(AND($E$3="3rd"),'Class 3rd'!AW88,IF(AND($E$3="4th"),'Class 4th'!AW88,"")))</f>
        <v/>
      </c>
      <c r="CY89" s="48" t="str">
        <f t="shared" si="140"/>
        <v/>
      </c>
      <c r="CZ89" s="99" t="str">
        <f>IF(OR($B89=0,$B89=""),"",IF(AND($E$3="3rd"),'Class 3rd'!AX88,IF(AND($E$3="4th"),'Class 4th'!AX88,"")))</f>
        <v/>
      </c>
      <c r="DA89" s="99" t="str">
        <f>IF(OR($B89=0,$B89=""),"",IF(AND($E$3="3rd"),'Class 3rd'!AY88,IF(AND($E$3="4th"),'Class 4th'!AY88,"")))</f>
        <v/>
      </c>
      <c r="DB89" s="51" t="str">
        <f t="shared" si="141"/>
        <v/>
      </c>
      <c r="DC89" s="48">
        <f t="shared" si="142"/>
        <v>0</v>
      </c>
      <c r="DD89" s="99" t="str">
        <f>IF(OR($B89=0,$B89=""),"",IF(AND($E$3="3rd"),'Class 3rd'!AZ88,IF(AND($E$3="4th"),'Class 4th'!AZ88,"")))</f>
        <v/>
      </c>
      <c r="DE89" s="99" t="str">
        <f>IF(OR($B89=0,$B89=""),"",IF(AND($E$3="3rd"),'Class 3rd'!BA88,IF(AND($E$3="4th"),'Class 4th'!BA88,"")))</f>
        <v/>
      </c>
      <c r="DF89" s="52" t="str">
        <f t="shared" si="143"/>
        <v/>
      </c>
      <c r="DG89" s="48" t="str">
        <f t="shared" si="144"/>
        <v/>
      </c>
      <c r="DH89" s="83">
        <f t="shared" si="145"/>
        <v>0</v>
      </c>
      <c r="DI89" s="83" t="str">
        <f t="shared" si="146"/>
        <v/>
      </c>
      <c r="DJ89" s="392" t="str">
        <f t="shared" si="147"/>
        <v/>
      </c>
      <c r="DK89" s="86" t="str">
        <f t="shared" si="148"/>
        <v/>
      </c>
      <c r="DL89" s="454" t="str">
        <f>IF(OR($B89=0,$B89=""),"",IF(AND($E$3="3rd"),'Class 3rd'!BB88,IF(AND($E$3="4th"),'Class 4th'!BB88,"")))</f>
        <v/>
      </c>
      <c r="DM89" s="454" t="str">
        <f>IF(OR($B89=0,$B89=""),"",IF(AND($E$3="3rd"),'Class 3rd'!BC88,IF(AND($E$3="4th"),'Class 4th'!BC88,"")))</f>
        <v/>
      </c>
      <c r="DN89" s="454" t="str">
        <f>IF(OR($B89=0,$B89=""),"",IF(AND($E$3="3rd"),'Class 3rd'!BD88,IF(AND($E$3="4th"),'Class 4th'!BD88,"")))</f>
        <v/>
      </c>
      <c r="DO89" s="454" t="str">
        <f>IF(OR($B89=0,$B89=""),"",IF(AND($E$3="3rd"),'Class 3rd'!BE88,IF(AND($E$3="4th"),'Class 4th'!BE88,"")))</f>
        <v/>
      </c>
      <c r="DP89" s="454" t="str">
        <f>IF(OR($B89=0,$B89=""),"",IF(AND($E$3="3rd"),'Class 3rd'!BF88,IF(AND($E$3="4th"),'Class 4th'!BF88,"")))</f>
        <v/>
      </c>
      <c r="DQ89" s="455" t="str">
        <f t="shared" si="149"/>
        <v/>
      </c>
      <c r="DR89" s="100">
        <f t="shared" si="150"/>
        <v>0</v>
      </c>
      <c r="DS89" s="100" t="str">
        <f t="shared" si="151"/>
        <v/>
      </c>
      <c r="DT89" s="100" t="str">
        <f t="shared" si="152"/>
        <v/>
      </c>
      <c r="DU89" s="86" t="str">
        <f t="shared" si="153"/>
        <v/>
      </c>
      <c r="DV89" s="454" t="str">
        <f>IF(OR($B89=0,$B89=""),"",IF(AND($E$3="3rd"),'Class 3rd'!BG88,IF(AND($E$3="4th"),'Class 4th'!BG88,"")))</f>
        <v/>
      </c>
      <c r="DW89" s="454" t="str">
        <f>IF(OR($B89=0,$B89=""),"",IF(AND($E$3="3rd"),'Class 3rd'!BH88,IF(AND($E$3="4th"),'Class 4th'!BH88,"")))</f>
        <v/>
      </c>
      <c r="DX89" s="454" t="str">
        <f>IF(OR($B89=0,$B89=""),"",IF(AND($E$3="3rd"),'Class 3rd'!BI88,IF(AND($E$3="4th"),'Class 4th'!BI88,"")))</f>
        <v/>
      </c>
      <c r="DY89" s="454" t="str">
        <f>IF(OR($B89=0,$B89=""),"",IF(AND($E$3="3rd"),'Class 3rd'!BJ88,IF(AND($E$3="4th"),'Class 4th'!BJ88,"")))</f>
        <v/>
      </c>
      <c r="DZ89" s="454" t="str">
        <f>IF(OR($B89=0,$B89=""),"",IF(AND($E$3="3rd"),'Class 3rd'!BK88,IF(AND($E$3="4th"),'Class 4th'!BK88,"")))</f>
        <v/>
      </c>
      <c r="EA89" s="455" t="str">
        <f t="shared" si="154"/>
        <v/>
      </c>
      <c r="EB89" s="100">
        <f t="shared" si="155"/>
        <v>0</v>
      </c>
      <c r="EC89" s="100" t="str">
        <f t="shared" si="156"/>
        <v/>
      </c>
      <c r="ED89" s="100" t="str">
        <f t="shared" si="157"/>
        <v/>
      </c>
      <c r="EE89" s="86" t="str">
        <f t="shared" si="158"/>
        <v/>
      </c>
      <c r="EF89" s="454" t="str">
        <f>IF(OR($B89=0,$B89=""),"",IF(AND($E$3="3rd"),'Class 3rd'!BL88,IF(AND($E$3="4th"),'Class 4th'!BL88,"")))</f>
        <v/>
      </c>
      <c r="EG89" s="454" t="str">
        <f>IF(OR($B89=0,$B89=""),"",IF(AND($E$3="3rd"),'Class 3rd'!BM88,IF(AND($E$3="4th"),'Class 4th'!BM88,"")))</f>
        <v/>
      </c>
      <c r="EH89" s="454" t="str">
        <f>IF(OR($B89=0,$B89=""),"",IF(AND($E$3="3rd"),'Class 3rd'!BN88,IF(AND($E$3="4th"),'Class 4th'!BN88,"")))</f>
        <v/>
      </c>
      <c r="EI89" s="454" t="str">
        <f>IF(OR($B89=0,$B89=""),"",IF(AND($E$3="3rd"),'Class 3rd'!BO88,IF(AND($E$3="4th"),'Class 4th'!BO88,"")))</f>
        <v/>
      </c>
      <c r="EJ89" s="454" t="str">
        <f>IF(OR($B89=0,$B89=""),"",IF(AND($E$3="3rd"),'Class 3rd'!BP88,IF(AND($E$3="4th"),'Class 4th'!BP88,"")))</f>
        <v/>
      </c>
      <c r="EK89" s="455" t="str">
        <f t="shared" si="159"/>
        <v/>
      </c>
      <c r="EL89" s="100">
        <f t="shared" si="160"/>
        <v>0</v>
      </c>
      <c r="EM89" s="100" t="str">
        <f t="shared" si="161"/>
        <v/>
      </c>
      <c r="EN89" s="100" t="str">
        <f t="shared" si="162"/>
        <v/>
      </c>
      <c r="EO89" s="86" t="str">
        <f t="shared" si="163"/>
        <v/>
      </c>
      <c r="EP89" s="60" t="str">
        <f t="shared" si="164"/>
        <v/>
      </c>
      <c r="EQ89" s="324" t="str">
        <f t="shared" si="165"/>
        <v/>
      </c>
      <c r="ER89" s="63" t="str">
        <f t="shared" si="166"/>
        <v/>
      </c>
      <c r="ES89" s="64" t="str">
        <f t="shared" si="85"/>
        <v/>
      </c>
      <c r="ET89" s="326" t="str">
        <f>IFERROR(IF(B89="NSO","NSO",IF(OR(D89="",G89="",F89="",B89="",EP89=0),"",IF('Master sheet'!$D$14="Hindi","कक्षोंन्नति","Promoted"))),"")</f>
        <v/>
      </c>
      <c r="EU89" s="39" t="str">
        <f>IF(OR($B89=0,$B89=""),"",IF(AND($E$3="3rd"),'Class 3rd'!BQ88,IF(AND($E$3="4th"),'Class 4th'!BQ88,"")))</f>
        <v/>
      </c>
      <c r="EV89" s="39" t="str">
        <f>IF(OR($B89=0,$B89=""),"",IF(AND($E$3="3rd"),'Class 3rd'!BR88,IF(AND($E$3="4th"),'Class 4th'!BR88,"")))</f>
        <v/>
      </c>
      <c r="EW89" s="203" t="str">
        <f t="shared" si="86"/>
        <v/>
      </c>
      <c r="EX89" s="40"/>
      <c r="FE89" s="41">
        <f>IF(AND($E$3="3rd"),'Class 3rd'!I88,IF(AND($E$3="4th"),'Class 4th'!I88,""))</f>
        <v>0</v>
      </c>
    </row>
    <row r="90" spans="1:161" ht="18.95" customHeight="1">
      <c r="A90" s="53">
        <v>83</v>
      </c>
      <c r="B90" s="244" t="str">
        <f>IF(OR(FE90=0,FE90=""),"",IF(AND($E$3="3rd"),'Class 3rd'!I89,IF(AND($E$3="4th"),'Class 4th'!I89,"")))</f>
        <v/>
      </c>
      <c r="C90" s="54" t="str">
        <f>IF(OR($B90=0,$B90=""),"",IF(AND($E$3="3rd"),'Class 3rd'!B89,IF(AND($E$3="4th"),'Class 4th'!B89,"")))</f>
        <v/>
      </c>
      <c r="D90" s="54" t="str">
        <f>IF(OR($B90=0,$B90=""),"",IF(AND($E$3="3rd"),'Class 3rd'!C89,IF(AND($E$3="4th"),'Class 4th'!C89,"")))</f>
        <v/>
      </c>
      <c r="E90" s="330" t="str">
        <f>IF(OR($B90=0,$B90=""),"",IF(AND($E$3="3rd"),'Class 3rd'!E89,IF(AND($E$3="4th"),'Class 4th'!E89,"")))</f>
        <v/>
      </c>
      <c r="F90" s="243" t="str">
        <f>IF(OR($B90=0,$B90=""),"",IF(AND($E$3="3rd"),'Class 3rd'!D89,IF(AND($E$3="4th"),'Class 4th'!D89,"")))</f>
        <v/>
      </c>
      <c r="G90" s="335" t="str">
        <f>IF(OR($B90=0,$B90=""),"",IF(AND($E$3="3rd"),'Class 3rd'!F89,IF(AND($E$3="4th"),'Class 4th'!F89,"")))</f>
        <v/>
      </c>
      <c r="H90" s="335" t="str">
        <f>IF(OR($B90=0,$B90=""),"",IF(AND($E$3="3rd"),'Class 3rd'!G89,IF(AND($E$3="4th"),'Class 4th'!G89,"")))</f>
        <v/>
      </c>
      <c r="I90" s="335" t="str">
        <f>IF(OR($B90=0,$B90=""),"",IF(AND($E$3="3rd"),'Class 3rd'!H89,IF(AND($E$3="4th"),'Class 4th'!H89,"")))</f>
        <v/>
      </c>
      <c r="J90" s="217" t="str">
        <f>IF(OR($B90=0,$B90=""),"",IF(AND($E$3="3rd"),'Class 3rd'!J89,IF(AND($E$3="4th"),'Class 4th'!J89,"")))</f>
        <v/>
      </c>
      <c r="K90" s="217" t="str">
        <f>IF(OR($B90=0,$B90=""),"",IF(AND($E$3="3rd"),'Class 3rd'!K89,IF(AND($E$3="4th"),'Class 4th'!K89,"")))</f>
        <v/>
      </c>
      <c r="L90" s="99" t="str">
        <f>IF(OR($B90=0,$B90=""),"",IF(AND($E$3="3rd"),'Class 3rd'!L89,IF(AND($E$3="4th"),'Class 4th'!L89,"")))</f>
        <v/>
      </c>
      <c r="M90" s="99" t="str">
        <f>IF(OR($B90=0,$B90=""),"",IF(AND($E$3="3rd"),'Class 3rd'!M89,IF(AND($E$3="4th"),'Class 4th'!M89,"")))</f>
        <v/>
      </c>
      <c r="N90" s="99" t="str">
        <f>IF(OR($B90=0,$B90=""),"",IF(AND($E$3="3rd"),'Class 3rd'!N89,IF(AND($E$3="4th"),'Class 4th'!N89,"")))</f>
        <v/>
      </c>
      <c r="O90" s="48" t="str">
        <f t="shared" si="87"/>
        <v/>
      </c>
      <c r="P90" s="99" t="str">
        <f>IF(OR($B90=0,$B90=""),"",IF(AND($E$3="3rd"),'Class 3rd'!O89,IF(AND($E$3="4th"),'Class 4th'!O89,"")))</f>
        <v/>
      </c>
      <c r="Q90" s="99" t="str">
        <f>IF(OR($B90=0,$B90=""),"",IF(AND($E$3="3rd"),'Class 3rd'!P89,IF(AND($E$3="4th"),'Class 4th'!P89,"")))</f>
        <v/>
      </c>
      <c r="R90" s="51" t="str">
        <f t="shared" si="88"/>
        <v/>
      </c>
      <c r="S90" s="48">
        <f t="shared" si="89"/>
        <v>0</v>
      </c>
      <c r="T90" s="99" t="str">
        <f>IF(OR($B90=0,$B90=""),"",IF(AND($E$3="3rd"),'Class 3rd'!Q89,IF(AND($E$3="4th"),'Class 4th'!Q89,"")))</f>
        <v/>
      </c>
      <c r="U90" s="99" t="str">
        <f>IF(OR($B90=0,$B90=""),"",IF(AND($E$3="3rd"),'Class 3rd'!R89,IF(AND($E$3="4th"),'Class 4th'!R89,"")))</f>
        <v/>
      </c>
      <c r="V90" s="52" t="str">
        <f t="shared" si="90"/>
        <v/>
      </c>
      <c r="W90" s="48" t="str">
        <f t="shared" si="91"/>
        <v/>
      </c>
      <c r="X90" s="83">
        <f t="shared" si="92"/>
        <v>0</v>
      </c>
      <c r="Y90" s="83" t="str">
        <f t="shared" si="93"/>
        <v/>
      </c>
      <c r="Z90" s="83" t="str">
        <f t="shared" si="94"/>
        <v/>
      </c>
      <c r="AA90" s="83" t="str">
        <f t="shared" si="95"/>
        <v/>
      </c>
      <c r="AB90" s="419" t="str">
        <f t="shared" si="96"/>
        <v/>
      </c>
      <c r="AC90" s="87" t="str">
        <f t="shared" si="97"/>
        <v/>
      </c>
      <c r="AD90" s="99" t="str">
        <f>IF(OR($B90=0,$B90=""),"",IF(AND($E$3="3rd"),'Class 3rd'!S89,IF(AND($E$3="4th"),'Class 4th'!S89,"")))</f>
        <v/>
      </c>
      <c r="AE90" s="99" t="str">
        <f>IF(OR($B90=0,$B90=""),"",IF(AND($E$3="3rd"),'Class 3rd'!T89,IF(AND($E$3="4th"),'Class 4th'!T89,"")))</f>
        <v/>
      </c>
      <c r="AF90" s="99" t="str">
        <f>IF(OR($B90=0,$B90=""),"",IF(AND($E$3="3rd"),'Class 3rd'!U89,IF(AND($E$3="4th"),'Class 4th'!U89,"")))</f>
        <v/>
      </c>
      <c r="AG90" s="48" t="str">
        <f t="shared" si="98"/>
        <v/>
      </c>
      <c r="AH90" s="99" t="str">
        <f>IF(OR($B90=0,$B90=""),"",IF(AND($E$3="3rd"),'Class 3rd'!V89,IF(AND($E$3="4th"),'Class 4th'!V89,"")))</f>
        <v/>
      </c>
      <c r="AI90" s="99" t="str">
        <f>IF(OR($B90=0,$B90=""),"",IF(AND($E$3="3rd"),'Class 3rd'!W89,IF(AND($E$3="4th"),'Class 4th'!W89,"")))</f>
        <v/>
      </c>
      <c r="AJ90" s="51" t="str">
        <f t="shared" si="99"/>
        <v/>
      </c>
      <c r="AK90" s="48">
        <f t="shared" si="100"/>
        <v>0</v>
      </c>
      <c r="AL90" s="99" t="str">
        <f>IF(OR($B90=0,$B90=""),"",IF(AND($E$3="3rd"),'Class 3rd'!X89,IF(AND($E$3="4th"),'Class 4th'!X89,"")))</f>
        <v/>
      </c>
      <c r="AM90" s="99" t="str">
        <f>IF(OR($B90=0,$B90=""),"",IF(AND($E$3="3rd"),'Class 3rd'!Y89,IF(AND($E$3="4th"),'Class 4th'!Y89,"")))</f>
        <v/>
      </c>
      <c r="AN90" s="52" t="str">
        <f t="shared" si="101"/>
        <v/>
      </c>
      <c r="AO90" s="48" t="str">
        <f t="shared" si="102"/>
        <v/>
      </c>
      <c r="AP90" s="83">
        <f t="shared" si="103"/>
        <v>0</v>
      </c>
      <c r="AQ90" s="83" t="str">
        <f t="shared" si="104"/>
        <v/>
      </c>
      <c r="AR90" s="83" t="str">
        <f t="shared" si="105"/>
        <v/>
      </c>
      <c r="AS90" s="83" t="str">
        <f t="shared" si="106"/>
        <v/>
      </c>
      <c r="AT90" s="419" t="str">
        <f t="shared" si="107"/>
        <v/>
      </c>
      <c r="AU90" s="87" t="str">
        <f t="shared" si="108"/>
        <v/>
      </c>
      <c r="AV90" s="99" t="str">
        <f>IF(OR($B90=0,$B90=""),"",IF(AND($E$3="3rd"),'Class 3rd'!Z89,IF(AND($E$3="4th"),'Class 4th'!Z89,"")))</f>
        <v/>
      </c>
      <c r="AW90" s="99" t="str">
        <f>IF(OR($B90=0,$B90=""),"",IF(AND($E$3="3rd"),'Class 3rd'!AA89,IF(AND($E$3="4th"),'Class 4th'!AA89,"")))</f>
        <v/>
      </c>
      <c r="AX90" s="99" t="str">
        <f>IF(OR($B90=0,$B90=""),"",IF(AND($E$3="3rd"),'Class 3rd'!AB89,IF(AND($E$3="4th"),'Class 4th'!AB89,"")))</f>
        <v/>
      </c>
      <c r="AY90" s="48" t="str">
        <f t="shared" si="109"/>
        <v/>
      </c>
      <c r="AZ90" s="99" t="str">
        <f>IF(OR($B90=0,$B90=""),"",IF(AND($E$3="3rd"),'Class 3rd'!AC89,IF(AND($E$3="4th"),'Class 4th'!AC89,"")))</f>
        <v/>
      </c>
      <c r="BA90" s="99" t="str">
        <f>IF(OR($B90=0,$B90=""),"",IF(AND($E$3="3rd"),'Class 3rd'!AD89,IF(AND($E$3="4th"),'Class 4th'!AD89,"")))</f>
        <v/>
      </c>
      <c r="BB90" s="51" t="str">
        <f t="shared" si="110"/>
        <v/>
      </c>
      <c r="BC90" s="48">
        <f t="shared" si="111"/>
        <v>0</v>
      </c>
      <c r="BD90" s="99" t="str">
        <f>IF(OR($B90=0,$B90=""),"",IF(AND($E$3="3rd"),'Class 3rd'!AE89,IF(AND($E$3="4th"),'Class 4th'!AE89,"")))</f>
        <v/>
      </c>
      <c r="BE90" s="99" t="str">
        <f>IF(OR($B90=0,$B90=""),"",IF(AND($E$3="3rd"),'Class 3rd'!AF89,IF(AND($E$3="4th"),'Class 4th'!AF89,"")))</f>
        <v/>
      </c>
      <c r="BF90" s="52" t="str">
        <f t="shared" si="112"/>
        <v/>
      </c>
      <c r="BG90" s="48" t="str">
        <f t="shared" si="113"/>
        <v/>
      </c>
      <c r="BH90" s="83">
        <f t="shared" si="114"/>
        <v>0</v>
      </c>
      <c r="BI90" s="83" t="str">
        <f t="shared" si="115"/>
        <v/>
      </c>
      <c r="BJ90" s="83" t="str">
        <f t="shared" si="116"/>
        <v/>
      </c>
      <c r="BK90" s="83" t="str">
        <f t="shared" si="117"/>
        <v/>
      </c>
      <c r="BL90" s="419" t="str">
        <f t="shared" si="118"/>
        <v/>
      </c>
      <c r="BM90" s="87" t="str">
        <f t="shared" si="119"/>
        <v/>
      </c>
      <c r="BN90" s="99" t="str">
        <f>IF(OR($B90=0,$B90=""),"",IF(AND($E$3="3rd"),'Class 3rd'!AG89,IF(AND($E$3="4th"),'Class 4th'!AG89,"")))</f>
        <v/>
      </c>
      <c r="BO90" s="99" t="str">
        <f>IF(OR($B90=0,$B90=""),"",IF(AND($E$3="3rd"),'Class 3rd'!AH89,IF(AND($E$3="4th"),'Class 4th'!AH89,"")))</f>
        <v/>
      </c>
      <c r="BP90" s="99" t="str">
        <f>IF(OR($B90=0,$B90=""),"",IF(AND($E$3="3rd"),'Class 3rd'!AI89,IF(AND($E$3="4th"),'Class 4th'!AI89,"")))</f>
        <v/>
      </c>
      <c r="BQ90" s="48" t="str">
        <f t="shared" si="120"/>
        <v/>
      </c>
      <c r="BR90" s="99" t="str">
        <f>IF(OR($B90=0,$B90=""),"",IF(AND($E$3="3rd"),'Class 3rd'!AJ89,IF(AND($E$3="4th"),'Class 4th'!AJ89,"")))</f>
        <v/>
      </c>
      <c r="BS90" s="99" t="str">
        <f>IF(OR($B90=0,$B90=""),"",IF(AND($E$3="3rd"),'Class 3rd'!AK89,IF(AND($E$3="4th"),'Class 4th'!AK89,"")))</f>
        <v/>
      </c>
      <c r="BT90" s="51" t="str">
        <f t="shared" si="121"/>
        <v/>
      </c>
      <c r="BU90" s="48">
        <f t="shared" si="122"/>
        <v>0</v>
      </c>
      <c r="BV90" s="99" t="str">
        <f>IF(OR($B90=0,$B90=""),"",IF(AND($E$3="3rd"),'Class 3rd'!AL89,IF(AND($E$3="4th"),'Class 4th'!AL89,"")))</f>
        <v/>
      </c>
      <c r="BW90" s="99" t="str">
        <f>IF(OR($B90=0,$B90=""),"",IF(AND($E$3="3rd"),'Class 3rd'!AM89,IF(AND($E$3="4th"),'Class 4th'!AM89,"")))</f>
        <v/>
      </c>
      <c r="BX90" s="52" t="str">
        <f t="shared" si="123"/>
        <v/>
      </c>
      <c r="BY90" s="48" t="str">
        <f t="shared" si="124"/>
        <v/>
      </c>
      <c r="BZ90" s="83">
        <f t="shared" si="125"/>
        <v>0</v>
      </c>
      <c r="CA90" s="83" t="str">
        <f t="shared" si="126"/>
        <v/>
      </c>
      <c r="CB90" s="83" t="str">
        <f t="shared" si="127"/>
        <v/>
      </c>
      <c r="CC90" s="83" t="str">
        <f t="shared" si="128"/>
        <v/>
      </c>
      <c r="CD90" s="419" t="str">
        <f t="shared" si="129"/>
        <v/>
      </c>
      <c r="CE90" s="87" t="str">
        <f t="shared" si="130"/>
        <v/>
      </c>
      <c r="CF90" s="99" t="str">
        <f>IF(OR($B90=0,$B90=""),"",IF(AND($E$3="3rd"),'Class 3rd'!AN89,IF(AND($E$3="4th"),'Class 4th'!AN89,"")))</f>
        <v/>
      </c>
      <c r="CG90" s="99" t="str">
        <f>IF(OR($B90=0,$B90=""),"",IF(AND($E$3="3rd"),'Class 3rd'!AO89,IF(AND($E$3="4th"),'Class 4th'!AO89,"")))</f>
        <v/>
      </c>
      <c r="CH90" s="99" t="str">
        <f>IF(OR($B90=0,$B90=""),"",IF(AND($E$3="3rd"),'Class 3rd'!AP89,IF(AND($E$3="4th"),'Class 4th'!AP89,"")))</f>
        <v/>
      </c>
      <c r="CI90" s="48" t="str">
        <f t="shared" si="131"/>
        <v/>
      </c>
      <c r="CJ90" s="99" t="str">
        <f>IF(OR($B90=0,$B90=""),"",IF(AND($E$3="3rd"),'Class 3rd'!AQ89,IF(AND($E$3="4th"),'Class 4th'!AQ89,"")))</f>
        <v/>
      </c>
      <c r="CK90" s="99" t="str">
        <f>IF(OR($B90=0,$B90=""),"",IF(AND($E$3="3rd"),'Class 3rd'!AR89,IF(AND($E$3="4th"),'Class 4th'!AR89,"")))</f>
        <v/>
      </c>
      <c r="CL90" s="51" t="str">
        <f t="shared" si="132"/>
        <v/>
      </c>
      <c r="CM90" s="48">
        <f t="shared" si="133"/>
        <v>0</v>
      </c>
      <c r="CN90" s="99" t="str">
        <f>IF(OR($B90=0,$B90=""),"",IF(AND($E$3="3rd"),'Class 3rd'!AS89,IF(AND($E$3="4th"),'Class 4th'!AS89,"")))</f>
        <v/>
      </c>
      <c r="CO90" s="99" t="str">
        <f>IF(OR($B90=0,$B90=""),"",IF(AND($E$3="3rd"),'Class 3rd'!AT89,IF(AND($E$3="4th"),'Class 4th'!AT89,"")))</f>
        <v/>
      </c>
      <c r="CP90" s="52" t="str">
        <f t="shared" si="134"/>
        <v/>
      </c>
      <c r="CQ90" s="48" t="str">
        <f t="shared" si="135"/>
        <v/>
      </c>
      <c r="CR90" s="83">
        <f t="shared" si="136"/>
        <v>0</v>
      </c>
      <c r="CS90" s="83" t="str">
        <f t="shared" si="137"/>
        <v/>
      </c>
      <c r="CT90" s="392" t="str">
        <f t="shared" si="138"/>
        <v/>
      </c>
      <c r="CU90" s="86" t="str">
        <f t="shared" si="139"/>
        <v/>
      </c>
      <c r="CV90" s="99" t="str">
        <f>IF(OR($B90=0,$B90=""),"",IF(AND($E$3="3rd"),'Class 3rd'!AU89,IF(AND($E$3="4th"),'Class 4th'!AU89,"")))</f>
        <v/>
      </c>
      <c r="CW90" s="99" t="str">
        <f>IF(OR($B90=0,$B90=""),"",IF(AND($E$3="3rd"),'Class 3rd'!AV89,IF(AND($E$3="4th"),'Class 4th'!AV89,"")))</f>
        <v/>
      </c>
      <c r="CX90" s="99" t="str">
        <f>IF(OR($B90=0,$B90=""),"",IF(AND($E$3="3rd"),'Class 3rd'!AW89,IF(AND($E$3="4th"),'Class 4th'!AW89,"")))</f>
        <v/>
      </c>
      <c r="CY90" s="48" t="str">
        <f t="shared" si="140"/>
        <v/>
      </c>
      <c r="CZ90" s="99" t="str">
        <f>IF(OR($B90=0,$B90=""),"",IF(AND($E$3="3rd"),'Class 3rd'!AX89,IF(AND($E$3="4th"),'Class 4th'!AX89,"")))</f>
        <v/>
      </c>
      <c r="DA90" s="99" t="str">
        <f>IF(OR($B90=0,$B90=""),"",IF(AND($E$3="3rd"),'Class 3rd'!AY89,IF(AND($E$3="4th"),'Class 4th'!AY89,"")))</f>
        <v/>
      </c>
      <c r="DB90" s="51" t="str">
        <f t="shared" si="141"/>
        <v/>
      </c>
      <c r="DC90" s="48">
        <f t="shared" si="142"/>
        <v>0</v>
      </c>
      <c r="DD90" s="99" t="str">
        <f>IF(OR($B90=0,$B90=""),"",IF(AND($E$3="3rd"),'Class 3rd'!AZ89,IF(AND($E$3="4th"),'Class 4th'!AZ89,"")))</f>
        <v/>
      </c>
      <c r="DE90" s="99" t="str">
        <f>IF(OR($B90=0,$B90=""),"",IF(AND($E$3="3rd"),'Class 3rd'!BA89,IF(AND($E$3="4th"),'Class 4th'!BA89,"")))</f>
        <v/>
      </c>
      <c r="DF90" s="52" t="str">
        <f t="shared" si="143"/>
        <v/>
      </c>
      <c r="DG90" s="48" t="str">
        <f t="shared" si="144"/>
        <v/>
      </c>
      <c r="DH90" s="83">
        <f t="shared" si="145"/>
        <v>0</v>
      </c>
      <c r="DI90" s="83" t="str">
        <f t="shared" si="146"/>
        <v/>
      </c>
      <c r="DJ90" s="392" t="str">
        <f t="shared" si="147"/>
        <v/>
      </c>
      <c r="DK90" s="86" t="str">
        <f t="shared" si="148"/>
        <v/>
      </c>
      <c r="DL90" s="454" t="str">
        <f>IF(OR($B90=0,$B90=""),"",IF(AND($E$3="3rd"),'Class 3rd'!BB89,IF(AND($E$3="4th"),'Class 4th'!BB89,"")))</f>
        <v/>
      </c>
      <c r="DM90" s="454" t="str">
        <f>IF(OR($B90=0,$B90=""),"",IF(AND($E$3="3rd"),'Class 3rd'!BC89,IF(AND($E$3="4th"),'Class 4th'!BC89,"")))</f>
        <v/>
      </c>
      <c r="DN90" s="454" t="str">
        <f>IF(OR($B90=0,$B90=""),"",IF(AND($E$3="3rd"),'Class 3rd'!BD89,IF(AND($E$3="4th"),'Class 4th'!BD89,"")))</f>
        <v/>
      </c>
      <c r="DO90" s="454" t="str">
        <f>IF(OR($B90=0,$B90=""),"",IF(AND($E$3="3rd"),'Class 3rd'!BE89,IF(AND($E$3="4th"),'Class 4th'!BE89,"")))</f>
        <v/>
      </c>
      <c r="DP90" s="454" t="str">
        <f>IF(OR($B90=0,$B90=""),"",IF(AND($E$3="3rd"),'Class 3rd'!BF89,IF(AND($E$3="4th"),'Class 4th'!BF89,"")))</f>
        <v/>
      </c>
      <c r="DQ90" s="455" t="str">
        <f t="shared" si="149"/>
        <v/>
      </c>
      <c r="DR90" s="100">
        <f t="shared" si="150"/>
        <v>0</v>
      </c>
      <c r="DS90" s="100" t="str">
        <f t="shared" si="151"/>
        <v/>
      </c>
      <c r="DT90" s="100" t="str">
        <f t="shared" si="152"/>
        <v/>
      </c>
      <c r="DU90" s="86" t="str">
        <f t="shared" si="153"/>
        <v/>
      </c>
      <c r="DV90" s="454" t="str">
        <f>IF(OR($B90=0,$B90=""),"",IF(AND($E$3="3rd"),'Class 3rd'!BG89,IF(AND($E$3="4th"),'Class 4th'!BG89,"")))</f>
        <v/>
      </c>
      <c r="DW90" s="454" t="str">
        <f>IF(OR($B90=0,$B90=""),"",IF(AND($E$3="3rd"),'Class 3rd'!BH89,IF(AND($E$3="4th"),'Class 4th'!BH89,"")))</f>
        <v/>
      </c>
      <c r="DX90" s="454" t="str">
        <f>IF(OR($B90=0,$B90=""),"",IF(AND($E$3="3rd"),'Class 3rd'!BI89,IF(AND($E$3="4th"),'Class 4th'!BI89,"")))</f>
        <v/>
      </c>
      <c r="DY90" s="454" t="str">
        <f>IF(OR($B90=0,$B90=""),"",IF(AND($E$3="3rd"),'Class 3rd'!BJ89,IF(AND($E$3="4th"),'Class 4th'!BJ89,"")))</f>
        <v/>
      </c>
      <c r="DZ90" s="454" t="str">
        <f>IF(OR($B90=0,$B90=""),"",IF(AND($E$3="3rd"),'Class 3rd'!BK89,IF(AND($E$3="4th"),'Class 4th'!BK89,"")))</f>
        <v/>
      </c>
      <c r="EA90" s="455" t="str">
        <f t="shared" si="154"/>
        <v/>
      </c>
      <c r="EB90" s="100">
        <f t="shared" si="155"/>
        <v>0</v>
      </c>
      <c r="EC90" s="100" t="str">
        <f t="shared" si="156"/>
        <v/>
      </c>
      <c r="ED90" s="100" t="str">
        <f t="shared" si="157"/>
        <v/>
      </c>
      <c r="EE90" s="86" t="str">
        <f t="shared" si="158"/>
        <v/>
      </c>
      <c r="EF90" s="454" t="str">
        <f>IF(OR($B90=0,$B90=""),"",IF(AND($E$3="3rd"),'Class 3rd'!BL89,IF(AND($E$3="4th"),'Class 4th'!BL89,"")))</f>
        <v/>
      </c>
      <c r="EG90" s="454" t="str">
        <f>IF(OR($B90=0,$B90=""),"",IF(AND($E$3="3rd"),'Class 3rd'!BM89,IF(AND($E$3="4th"),'Class 4th'!BM89,"")))</f>
        <v/>
      </c>
      <c r="EH90" s="454" t="str">
        <f>IF(OR($B90=0,$B90=""),"",IF(AND($E$3="3rd"),'Class 3rd'!BN89,IF(AND($E$3="4th"),'Class 4th'!BN89,"")))</f>
        <v/>
      </c>
      <c r="EI90" s="454" t="str">
        <f>IF(OR($B90=0,$B90=""),"",IF(AND($E$3="3rd"),'Class 3rd'!BO89,IF(AND($E$3="4th"),'Class 4th'!BO89,"")))</f>
        <v/>
      </c>
      <c r="EJ90" s="454" t="str">
        <f>IF(OR($B90=0,$B90=""),"",IF(AND($E$3="3rd"),'Class 3rd'!BP89,IF(AND($E$3="4th"),'Class 4th'!BP89,"")))</f>
        <v/>
      </c>
      <c r="EK90" s="455" t="str">
        <f t="shared" si="159"/>
        <v/>
      </c>
      <c r="EL90" s="100">
        <f t="shared" si="160"/>
        <v>0</v>
      </c>
      <c r="EM90" s="100" t="str">
        <f t="shared" si="161"/>
        <v/>
      </c>
      <c r="EN90" s="100" t="str">
        <f t="shared" si="162"/>
        <v/>
      </c>
      <c r="EO90" s="86" t="str">
        <f t="shared" si="163"/>
        <v/>
      </c>
      <c r="EP90" s="60" t="str">
        <f t="shared" si="164"/>
        <v/>
      </c>
      <c r="EQ90" s="324" t="str">
        <f t="shared" si="165"/>
        <v/>
      </c>
      <c r="ER90" s="63" t="str">
        <f t="shared" si="166"/>
        <v/>
      </c>
      <c r="ES90" s="64" t="str">
        <f t="shared" si="85"/>
        <v/>
      </c>
      <c r="ET90" s="326" t="str">
        <f>IFERROR(IF(B90="NSO","NSO",IF(OR(D90="",G90="",F90="",B90="",EP90=0),"",IF('Master sheet'!$D$14="Hindi","कक्षोंन्नति","Promoted"))),"")</f>
        <v/>
      </c>
      <c r="EU90" s="39" t="str">
        <f>IF(OR($B90=0,$B90=""),"",IF(AND($E$3="3rd"),'Class 3rd'!BQ89,IF(AND($E$3="4th"),'Class 4th'!BQ89,"")))</f>
        <v/>
      </c>
      <c r="EV90" s="39" t="str">
        <f>IF(OR($B90=0,$B90=""),"",IF(AND($E$3="3rd"),'Class 3rd'!BR89,IF(AND($E$3="4th"),'Class 4th'!BR89,"")))</f>
        <v/>
      </c>
      <c r="EW90" s="203" t="str">
        <f t="shared" si="86"/>
        <v/>
      </c>
      <c r="EX90" s="40"/>
      <c r="FE90" s="41">
        <f>IF(AND($E$3="3rd"),'Class 3rd'!I89,IF(AND($E$3="4th"),'Class 4th'!I89,""))</f>
        <v>0</v>
      </c>
    </row>
    <row r="91" spans="1:161" ht="18.95" customHeight="1">
      <c r="A91" s="53">
        <v>84</v>
      </c>
      <c r="B91" s="244" t="str">
        <f>IF(OR(FE91=0,FE91=""),"",IF(AND($E$3="3rd"),'Class 3rd'!I90,IF(AND($E$3="4th"),'Class 4th'!I90,"")))</f>
        <v/>
      </c>
      <c r="C91" s="54" t="str">
        <f>IF(OR($B91=0,$B91=""),"",IF(AND($E$3="3rd"),'Class 3rd'!B90,IF(AND($E$3="4th"),'Class 4th'!B90,"")))</f>
        <v/>
      </c>
      <c r="D91" s="54" t="str">
        <f>IF(OR($B91=0,$B91=""),"",IF(AND($E$3="3rd"),'Class 3rd'!C90,IF(AND($E$3="4th"),'Class 4th'!C90,"")))</f>
        <v/>
      </c>
      <c r="E91" s="330" t="str">
        <f>IF(OR($B91=0,$B91=""),"",IF(AND($E$3="3rd"),'Class 3rd'!E90,IF(AND($E$3="4th"),'Class 4th'!E90,"")))</f>
        <v/>
      </c>
      <c r="F91" s="243" t="str">
        <f>IF(OR($B91=0,$B91=""),"",IF(AND($E$3="3rd"),'Class 3rd'!D90,IF(AND($E$3="4th"),'Class 4th'!D90,"")))</f>
        <v/>
      </c>
      <c r="G91" s="335" t="str">
        <f>IF(OR($B91=0,$B91=""),"",IF(AND($E$3="3rd"),'Class 3rd'!F90,IF(AND($E$3="4th"),'Class 4th'!F90,"")))</f>
        <v/>
      </c>
      <c r="H91" s="335" t="str">
        <f>IF(OR($B91=0,$B91=""),"",IF(AND($E$3="3rd"),'Class 3rd'!G90,IF(AND($E$3="4th"),'Class 4th'!G90,"")))</f>
        <v/>
      </c>
      <c r="I91" s="335" t="str">
        <f>IF(OR($B91=0,$B91=""),"",IF(AND($E$3="3rd"),'Class 3rd'!H90,IF(AND($E$3="4th"),'Class 4th'!H90,"")))</f>
        <v/>
      </c>
      <c r="J91" s="217" t="str">
        <f>IF(OR($B91=0,$B91=""),"",IF(AND($E$3="3rd"),'Class 3rd'!J90,IF(AND($E$3="4th"),'Class 4th'!J90,"")))</f>
        <v/>
      </c>
      <c r="K91" s="217" t="str">
        <f>IF(OR($B91=0,$B91=""),"",IF(AND($E$3="3rd"),'Class 3rd'!K90,IF(AND($E$3="4th"),'Class 4th'!K90,"")))</f>
        <v/>
      </c>
      <c r="L91" s="99" t="str">
        <f>IF(OR($B91=0,$B91=""),"",IF(AND($E$3="3rd"),'Class 3rd'!L90,IF(AND($E$3="4th"),'Class 4th'!L90,"")))</f>
        <v/>
      </c>
      <c r="M91" s="99" t="str">
        <f>IF(OR($B91=0,$B91=""),"",IF(AND($E$3="3rd"),'Class 3rd'!M90,IF(AND($E$3="4th"),'Class 4th'!M90,"")))</f>
        <v/>
      </c>
      <c r="N91" s="99" t="str">
        <f>IF(OR($B91=0,$B91=""),"",IF(AND($E$3="3rd"),'Class 3rd'!N90,IF(AND($E$3="4th"),'Class 4th'!N90,"")))</f>
        <v/>
      </c>
      <c r="O91" s="48" t="str">
        <f t="shared" si="87"/>
        <v/>
      </c>
      <c r="P91" s="99" t="str">
        <f>IF(OR($B91=0,$B91=""),"",IF(AND($E$3="3rd"),'Class 3rd'!O90,IF(AND($E$3="4th"),'Class 4th'!O90,"")))</f>
        <v/>
      </c>
      <c r="Q91" s="99" t="str">
        <f>IF(OR($B91=0,$B91=""),"",IF(AND($E$3="3rd"),'Class 3rd'!P90,IF(AND($E$3="4th"),'Class 4th'!P90,"")))</f>
        <v/>
      </c>
      <c r="R91" s="51" t="str">
        <f t="shared" si="88"/>
        <v/>
      </c>
      <c r="S91" s="48">
        <f t="shared" si="89"/>
        <v>0</v>
      </c>
      <c r="T91" s="99" t="str">
        <f>IF(OR($B91=0,$B91=""),"",IF(AND($E$3="3rd"),'Class 3rd'!Q90,IF(AND($E$3="4th"),'Class 4th'!Q90,"")))</f>
        <v/>
      </c>
      <c r="U91" s="99" t="str">
        <f>IF(OR($B91=0,$B91=""),"",IF(AND($E$3="3rd"),'Class 3rd'!R90,IF(AND($E$3="4th"),'Class 4th'!R90,"")))</f>
        <v/>
      </c>
      <c r="V91" s="52" t="str">
        <f t="shared" si="90"/>
        <v/>
      </c>
      <c r="W91" s="48" t="str">
        <f t="shared" si="91"/>
        <v/>
      </c>
      <c r="X91" s="83">
        <f t="shared" si="92"/>
        <v>0</v>
      </c>
      <c r="Y91" s="83" t="str">
        <f t="shared" si="93"/>
        <v/>
      </c>
      <c r="Z91" s="83" t="str">
        <f t="shared" si="94"/>
        <v/>
      </c>
      <c r="AA91" s="83" t="str">
        <f t="shared" si="95"/>
        <v/>
      </c>
      <c r="AB91" s="419" t="str">
        <f t="shared" si="96"/>
        <v/>
      </c>
      <c r="AC91" s="87" t="str">
        <f t="shared" si="97"/>
        <v/>
      </c>
      <c r="AD91" s="99" t="str">
        <f>IF(OR($B91=0,$B91=""),"",IF(AND($E$3="3rd"),'Class 3rd'!S90,IF(AND($E$3="4th"),'Class 4th'!S90,"")))</f>
        <v/>
      </c>
      <c r="AE91" s="99" t="str">
        <f>IF(OR($B91=0,$B91=""),"",IF(AND($E$3="3rd"),'Class 3rd'!T90,IF(AND($E$3="4th"),'Class 4th'!T90,"")))</f>
        <v/>
      </c>
      <c r="AF91" s="99" t="str">
        <f>IF(OR($B91=0,$B91=""),"",IF(AND($E$3="3rd"),'Class 3rd'!U90,IF(AND($E$3="4th"),'Class 4th'!U90,"")))</f>
        <v/>
      </c>
      <c r="AG91" s="48" t="str">
        <f t="shared" si="98"/>
        <v/>
      </c>
      <c r="AH91" s="99" t="str">
        <f>IF(OR($B91=0,$B91=""),"",IF(AND($E$3="3rd"),'Class 3rd'!V90,IF(AND($E$3="4th"),'Class 4th'!V90,"")))</f>
        <v/>
      </c>
      <c r="AI91" s="99" t="str">
        <f>IF(OR($B91=0,$B91=""),"",IF(AND($E$3="3rd"),'Class 3rd'!W90,IF(AND($E$3="4th"),'Class 4th'!W90,"")))</f>
        <v/>
      </c>
      <c r="AJ91" s="51" t="str">
        <f t="shared" si="99"/>
        <v/>
      </c>
      <c r="AK91" s="48">
        <f t="shared" si="100"/>
        <v>0</v>
      </c>
      <c r="AL91" s="99" t="str">
        <f>IF(OR($B91=0,$B91=""),"",IF(AND($E$3="3rd"),'Class 3rd'!X90,IF(AND($E$3="4th"),'Class 4th'!X90,"")))</f>
        <v/>
      </c>
      <c r="AM91" s="99" t="str">
        <f>IF(OR($B91=0,$B91=""),"",IF(AND($E$3="3rd"),'Class 3rd'!Y90,IF(AND($E$3="4th"),'Class 4th'!Y90,"")))</f>
        <v/>
      </c>
      <c r="AN91" s="52" t="str">
        <f t="shared" si="101"/>
        <v/>
      </c>
      <c r="AO91" s="48" t="str">
        <f t="shared" si="102"/>
        <v/>
      </c>
      <c r="AP91" s="83">
        <f t="shared" si="103"/>
        <v>0</v>
      </c>
      <c r="AQ91" s="83" t="str">
        <f t="shared" si="104"/>
        <v/>
      </c>
      <c r="AR91" s="83" t="str">
        <f t="shared" si="105"/>
        <v/>
      </c>
      <c r="AS91" s="83" t="str">
        <f t="shared" si="106"/>
        <v/>
      </c>
      <c r="AT91" s="419" t="str">
        <f t="shared" si="107"/>
        <v/>
      </c>
      <c r="AU91" s="87" t="str">
        <f t="shared" si="108"/>
        <v/>
      </c>
      <c r="AV91" s="99" t="str">
        <f>IF(OR($B91=0,$B91=""),"",IF(AND($E$3="3rd"),'Class 3rd'!Z90,IF(AND($E$3="4th"),'Class 4th'!Z90,"")))</f>
        <v/>
      </c>
      <c r="AW91" s="99" t="str">
        <f>IF(OR($B91=0,$B91=""),"",IF(AND($E$3="3rd"),'Class 3rd'!AA90,IF(AND($E$3="4th"),'Class 4th'!AA90,"")))</f>
        <v/>
      </c>
      <c r="AX91" s="99" t="str">
        <f>IF(OR($B91=0,$B91=""),"",IF(AND($E$3="3rd"),'Class 3rd'!AB90,IF(AND($E$3="4th"),'Class 4th'!AB90,"")))</f>
        <v/>
      </c>
      <c r="AY91" s="48" t="str">
        <f t="shared" si="109"/>
        <v/>
      </c>
      <c r="AZ91" s="99" t="str">
        <f>IF(OR($B91=0,$B91=""),"",IF(AND($E$3="3rd"),'Class 3rd'!AC90,IF(AND($E$3="4th"),'Class 4th'!AC90,"")))</f>
        <v/>
      </c>
      <c r="BA91" s="99" t="str">
        <f>IF(OR($B91=0,$B91=""),"",IF(AND($E$3="3rd"),'Class 3rd'!AD90,IF(AND($E$3="4th"),'Class 4th'!AD90,"")))</f>
        <v/>
      </c>
      <c r="BB91" s="51" t="str">
        <f t="shared" si="110"/>
        <v/>
      </c>
      <c r="BC91" s="48">
        <f t="shared" si="111"/>
        <v>0</v>
      </c>
      <c r="BD91" s="99" t="str">
        <f>IF(OR($B91=0,$B91=""),"",IF(AND($E$3="3rd"),'Class 3rd'!AE90,IF(AND($E$3="4th"),'Class 4th'!AE90,"")))</f>
        <v/>
      </c>
      <c r="BE91" s="99" t="str">
        <f>IF(OR($B91=0,$B91=""),"",IF(AND($E$3="3rd"),'Class 3rd'!AF90,IF(AND($E$3="4th"),'Class 4th'!AF90,"")))</f>
        <v/>
      </c>
      <c r="BF91" s="52" t="str">
        <f t="shared" si="112"/>
        <v/>
      </c>
      <c r="BG91" s="48" t="str">
        <f t="shared" si="113"/>
        <v/>
      </c>
      <c r="BH91" s="83">
        <f t="shared" si="114"/>
        <v>0</v>
      </c>
      <c r="BI91" s="83" t="str">
        <f t="shared" si="115"/>
        <v/>
      </c>
      <c r="BJ91" s="83" t="str">
        <f t="shared" si="116"/>
        <v/>
      </c>
      <c r="BK91" s="83" t="str">
        <f t="shared" si="117"/>
        <v/>
      </c>
      <c r="BL91" s="419" t="str">
        <f t="shared" si="118"/>
        <v/>
      </c>
      <c r="BM91" s="87" t="str">
        <f t="shared" si="119"/>
        <v/>
      </c>
      <c r="BN91" s="99" t="str">
        <f>IF(OR($B91=0,$B91=""),"",IF(AND($E$3="3rd"),'Class 3rd'!AG90,IF(AND($E$3="4th"),'Class 4th'!AG90,"")))</f>
        <v/>
      </c>
      <c r="BO91" s="99" t="str">
        <f>IF(OR($B91=0,$B91=""),"",IF(AND($E$3="3rd"),'Class 3rd'!AH90,IF(AND($E$3="4th"),'Class 4th'!AH90,"")))</f>
        <v/>
      </c>
      <c r="BP91" s="99" t="str">
        <f>IF(OR($B91=0,$B91=""),"",IF(AND($E$3="3rd"),'Class 3rd'!AI90,IF(AND($E$3="4th"),'Class 4th'!AI90,"")))</f>
        <v/>
      </c>
      <c r="BQ91" s="48" t="str">
        <f t="shared" si="120"/>
        <v/>
      </c>
      <c r="BR91" s="99" t="str">
        <f>IF(OR($B91=0,$B91=""),"",IF(AND($E$3="3rd"),'Class 3rd'!AJ90,IF(AND($E$3="4th"),'Class 4th'!AJ90,"")))</f>
        <v/>
      </c>
      <c r="BS91" s="99" t="str">
        <f>IF(OR($B91=0,$B91=""),"",IF(AND($E$3="3rd"),'Class 3rd'!AK90,IF(AND($E$3="4th"),'Class 4th'!AK90,"")))</f>
        <v/>
      </c>
      <c r="BT91" s="51" t="str">
        <f t="shared" si="121"/>
        <v/>
      </c>
      <c r="BU91" s="48">
        <f t="shared" si="122"/>
        <v>0</v>
      </c>
      <c r="BV91" s="99" t="str">
        <f>IF(OR($B91=0,$B91=""),"",IF(AND($E$3="3rd"),'Class 3rd'!AL90,IF(AND($E$3="4th"),'Class 4th'!AL90,"")))</f>
        <v/>
      </c>
      <c r="BW91" s="99" t="str">
        <f>IF(OR($B91=0,$B91=""),"",IF(AND($E$3="3rd"),'Class 3rd'!AM90,IF(AND($E$3="4th"),'Class 4th'!AM90,"")))</f>
        <v/>
      </c>
      <c r="BX91" s="52" t="str">
        <f t="shared" si="123"/>
        <v/>
      </c>
      <c r="BY91" s="48" t="str">
        <f t="shared" si="124"/>
        <v/>
      </c>
      <c r="BZ91" s="83">
        <f t="shared" si="125"/>
        <v>0</v>
      </c>
      <c r="CA91" s="83" t="str">
        <f t="shared" si="126"/>
        <v/>
      </c>
      <c r="CB91" s="83" t="str">
        <f t="shared" si="127"/>
        <v/>
      </c>
      <c r="CC91" s="83" t="str">
        <f t="shared" si="128"/>
        <v/>
      </c>
      <c r="CD91" s="419" t="str">
        <f t="shared" si="129"/>
        <v/>
      </c>
      <c r="CE91" s="87" t="str">
        <f t="shared" si="130"/>
        <v/>
      </c>
      <c r="CF91" s="99" t="str">
        <f>IF(OR($B91=0,$B91=""),"",IF(AND($E$3="3rd"),'Class 3rd'!AN90,IF(AND($E$3="4th"),'Class 4th'!AN90,"")))</f>
        <v/>
      </c>
      <c r="CG91" s="99" t="str">
        <f>IF(OR($B91=0,$B91=""),"",IF(AND($E$3="3rd"),'Class 3rd'!AO90,IF(AND($E$3="4th"),'Class 4th'!AO90,"")))</f>
        <v/>
      </c>
      <c r="CH91" s="99" t="str">
        <f>IF(OR($B91=0,$B91=""),"",IF(AND($E$3="3rd"),'Class 3rd'!AP90,IF(AND($E$3="4th"),'Class 4th'!AP90,"")))</f>
        <v/>
      </c>
      <c r="CI91" s="48" t="str">
        <f t="shared" si="131"/>
        <v/>
      </c>
      <c r="CJ91" s="99" t="str">
        <f>IF(OR($B91=0,$B91=""),"",IF(AND($E$3="3rd"),'Class 3rd'!AQ90,IF(AND($E$3="4th"),'Class 4th'!AQ90,"")))</f>
        <v/>
      </c>
      <c r="CK91" s="99" t="str">
        <f>IF(OR($B91=0,$B91=""),"",IF(AND($E$3="3rd"),'Class 3rd'!AR90,IF(AND($E$3="4th"),'Class 4th'!AR90,"")))</f>
        <v/>
      </c>
      <c r="CL91" s="51" t="str">
        <f t="shared" si="132"/>
        <v/>
      </c>
      <c r="CM91" s="48">
        <f t="shared" si="133"/>
        <v>0</v>
      </c>
      <c r="CN91" s="99" t="str">
        <f>IF(OR($B91=0,$B91=""),"",IF(AND($E$3="3rd"),'Class 3rd'!AS90,IF(AND($E$3="4th"),'Class 4th'!AS90,"")))</f>
        <v/>
      </c>
      <c r="CO91" s="99" t="str">
        <f>IF(OR($B91=0,$B91=""),"",IF(AND($E$3="3rd"),'Class 3rd'!AT90,IF(AND($E$3="4th"),'Class 4th'!AT90,"")))</f>
        <v/>
      </c>
      <c r="CP91" s="52" t="str">
        <f t="shared" si="134"/>
        <v/>
      </c>
      <c r="CQ91" s="48" t="str">
        <f t="shared" si="135"/>
        <v/>
      </c>
      <c r="CR91" s="83">
        <f t="shared" si="136"/>
        <v>0</v>
      </c>
      <c r="CS91" s="83" t="str">
        <f t="shared" si="137"/>
        <v/>
      </c>
      <c r="CT91" s="392" t="str">
        <f t="shared" si="138"/>
        <v/>
      </c>
      <c r="CU91" s="86" t="str">
        <f t="shared" si="139"/>
        <v/>
      </c>
      <c r="CV91" s="99" t="str">
        <f>IF(OR($B91=0,$B91=""),"",IF(AND($E$3="3rd"),'Class 3rd'!AU90,IF(AND($E$3="4th"),'Class 4th'!AU90,"")))</f>
        <v/>
      </c>
      <c r="CW91" s="99" t="str">
        <f>IF(OR($B91=0,$B91=""),"",IF(AND($E$3="3rd"),'Class 3rd'!AV90,IF(AND($E$3="4th"),'Class 4th'!AV90,"")))</f>
        <v/>
      </c>
      <c r="CX91" s="99" t="str">
        <f>IF(OR($B91=0,$B91=""),"",IF(AND($E$3="3rd"),'Class 3rd'!AW90,IF(AND($E$3="4th"),'Class 4th'!AW90,"")))</f>
        <v/>
      </c>
      <c r="CY91" s="48" t="str">
        <f t="shared" si="140"/>
        <v/>
      </c>
      <c r="CZ91" s="99" t="str">
        <f>IF(OR($B91=0,$B91=""),"",IF(AND($E$3="3rd"),'Class 3rd'!AX90,IF(AND($E$3="4th"),'Class 4th'!AX90,"")))</f>
        <v/>
      </c>
      <c r="DA91" s="99" t="str">
        <f>IF(OR($B91=0,$B91=""),"",IF(AND($E$3="3rd"),'Class 3rd'!AY90,IF(AND($E$3="4th"),'Class 4th'!AY90,"")))</f>
        <v/>
      </c>
      <c r="DB91" s="51" t="str">
        <f t="shared" si="141"/>
        <v/>
      </c>
      <c r="DC91" s="48">
        <f t="shared" si="142"/>
        <v>0</v>
      </c>
      <c r="DD91" s="99" t="str">
        <f>IF(OR($B91=0,$B91=""),"",IF(AND($E$3="3rd"),'Class 3rd'!AZ90,IF(AND($E$3="4th"),'Class 4th'!AZ90,"")))</f>
        <v/>
      </c>
      <c r="DE91" s="99" t="str">
        <f>IF(OR($B91=0,$B91=""),"",IF(AND($E$3="3rd"),'Class 3rd'!BA90,IF(AND($E$3="4th"),'Class 4th'!BA90,"")))</f>
        <v/>
      </c>
      <c r="DF91" s="52" t="str">
        <f t="shared" si="143"/>
        <v/>
      </c>
      <c r="DG91" s="48" t="str">
        <f t="shared" si="144"/>
        <v/>
      </c>
      <c r="DH91" s="83">
        <f t="shared" si="145"/>
        <v>0</v>
      </c>
      <c r="DI91" s="83" t="str">
        <f t="shared" si="146"/>
        <v/>
      </c>
      <c r="DJ91" s="392" t="str">
        <f t="shared" si="147"/>
        <v/>
      </c>
      <c r="DK91" s="86" t="str">
        <f t="shared" si="148"/>
        <v/>
      </c>
      <c r="DL91" s="454" t="str">
        <f>IF(OR($B91=0,$B91=""),"",IF(AND($E$3="3rd"),'Class 3rd'!BB90,IF(AND($E$3="4th"),'Class 4th'!BB90,"")))</f>
        <v/>
      </c>
      <c r="DM91" s="454" t="str">
        <f>IF(OR($B91=0,$B91=""),"",IF(AND($E$3="3rd"),'Class 3rd'!BC90,IF(AND($E$3="4th"),'Class 4th'!BC90,"")))</f>
        <v/>
      </c>
      <c r="DN91" s="454" t="str">
        <f>IF(OR($B91=0,$B91=""),"",IF(AND($E$3="3rd"),'Class 3rd'!BD90,IF(AND($E$3="4th"),'Class 4th'!BD90,"")))</f>
        <v/>
      </c>
      <c r="DO91" s="454" t="str">
        <f>IF(OR($B91=0,$B91=""),"",IF(AND($E$3="3rd"),'Class 3rd'!BE90,IF(AND($E$3="4th"),'Class 4th'!BE90,"")))</f>
        <v/>
      </c>
      <c r="DP91" s="454" t="str">
        <f>IF(OR($B91=0,$B91=""),"",IF(AND($E$3="3rd"),'Class 3rd'!BF90,IF(AND($E$3="4th"),'Class 4th'!BF90,"")))</f>
        <v/>
      </c>
      <c r="DQ91" s="455" t="str">
        <f t="shared" si="149"/>
        <v/>
      </c>
      <c r="DR91" s="100">
        <f t="shared" si="150"/>
        <v>0</v>
      </c>
      <c r="DS91" s="100" t="str">
        <f t="shared" si="151"/>
        <v/>
      </c>
      <c r="DT91" s="100" t="str">
        <f t="shared" si="152"/>
        <v/>
      </c>
      <c r="DU91" s="86" t="str">
        <f t="shared" si="153"/>
        <v/>
      </c>
      <c r="DV91" s="454" t="str">
        <f>IF(OR($B91=0,$B91=""),"",IF(AND($E$3="3rd"),'Class 3rd'!BG90,IF(AND($E$3="4th"),'Class 4th'!BG90,"")))</f>
        <v/>
      </c>
      <c r="DW91" s="454" t="str">
        <f>IF(OR($B91=0,$B91=""),"",IF(AND($E$3="3rd"),'Class 3rd'!BH90,IF(AND($E$3="4th"),'Class 4th'!BH90,"")))</f>
        <v/>
      </c>
      <c r="DX91" s="454" t="str">
        <f>IF(OR($B91=0,$B91=""),"",IF(AND($E$3="3rd"),'Class 3rd'!BI90,IF(AND($E$3="4th"),'Class 4th'!BI90,"")))</f>
        <v/>
      </c>
      <c r="DY91" s="454" t="str">
        <f>IF(OR($B91=0,$B91=""),"",IF(AND($E$3="3rd"),'Class 3rd'!BJ90,IF(AND($E$3="4th"),'Class 4th'!BJ90,"")))</f>
        <v/>
      </c>
      <c r="DZ91" s="454" t="str">
        <f>IF(OR($B91=0,$B91=""),"",IF(AND($E$3="3rd"),'Class 3rd'!BK90,IF(AND($E$3="4th"),'Class 4th'!BK90,"")))</f>
        <v/>
      </c>
      <c r="EA91" s="455" t="str">
        <f t="shared" si="154"/>
        <v/>
      </c>
      <c r="EB91" s="100">
        <f t="shared" si="155"/>
        <v>0</v>
      </c>
      <c r="EC91" s="100" t="str">
        <f t="shared" si="156"/>
        <v/>
      </c>
      <c r="ED91" s="100" t="str">
        <f t="shared" si="157"/>
        <v/>
      </c>
      <c r="EE91" s="86" t="str">
        <f t="shared" si="158"/>
        <v/>
      </c>
      <c r="EF91" s="454" t="str">
        <f>IF(OR($B91=0,$B91=""),"",IF(AND($E$3="3rd"),'Class 3rd'!BL90,IF(AND($E$3="4th"),'Class 4th'!BL90,"")))</f>
        <v/>
      </c>
      <c r="EG91" s="454" t="str">
        <f>IF(OR($B91=0,$B91=""),"",IF(AND($E$3="3rd"),'Class 3rd'!BM90,IF(AND($E$3="4th"),'Class 4th'!BM90,"")))</f>
        <v/>
      </c>
      <c r="EH91" s="454" t="str">
        <f>IF(OR($B91=0,$B91=""),"",IF(AND($E$3="3rd"),'Class 3rd'!BN90,IF(AND($E$3="4th"),'Class 4th'!BN90,"")))</f>
        <v/>
      </c>
      <c r="EI91" s="454" t="str">
        <f>IF(OR($B91=0,$B91=""),"",IF(AND($E$3="3rd"),'Class 3rd'!BO90,IF(AND($E$3="4th"),'Class 4th'!BO90,"")))</f>
        <v/>
      </c>
      <c r="EJ91" s="454" t="str">
        <f>IF(OR($B91=0,$B91=""),"",IF(AND($E$3="3rd"),'Class 3rd'!BP90,IF(AND($E$3="4th"),'Class 4th'!BP90,"")))</f>
        <v/>
      </c>
      <c r="EK91" s="455" t="str">
        <f t="shared" si="159"/>
        <v/>
      </c>
      <c r="EL91" s="100">
        <f t="shared" si="160"/>
        <v>0</v>
      </c>
      <c r="EM91" s="100" t="str">
        <f t="shared" si="161"/>
        <v/>
      </c>
      <c r="EN91" s="100" t="str">
        <f t="shared" si="162"/>
        <v/>
      </c>
      <c r="EO91" s="86" t="str">
        <f t="shared" si="163"/>
        <v/>
      </c>
      <c r="EP91" s="60" t="str">
        <f t="shared" si="164"/>
        <v/>
      </c>
      <c r="EQ91" s="324" t="str">
        <f t="shared" si="165"/>
        <v/>
      </c>
      <c r="ER91" s="63" t="str">
        <f t="shared" si="166"/>
        <v/>
      </c>
      <c r="ES91" s="64" t="str">
        <f t="shared" si="85"/>
        <v/>
      </c>
      <c r="ET91" s="326" t="str">
        <f>IFERROR(IF(B91="NSO","NSO",IF(OR(D91="",G91="",F91="",B91="",EP91=0),"",IF('Master sheet'!$D$14="Hindi","कक्षोंन्नति","Promoted"))),"")</f>
        <v/>
      </c>
      <c r="EU91" s="39" t="str">
        <f>IF(OR($B91=0,$B91=""),"",IF(AND($E$3="3rd"),'Class 3rd'!BQ90,IF(AND($E$3="4th"),'Class 4th'!BQ90,"")))</f>
        <v/>
      </c>
      <c r="EV91" s="39" t="str">
        <f>IF(OR($B91=0,$B91=""),"",IF(AND($E$3="3rd"),'Class 3rd'!BR90,IF(AND($E$3="4th"),'Class 4th'!BR90,"")))</f>
        <v/>
      </c>
      <c r="EW91" s="203" t="str">
        <f t="shared" si="86"/>
        <v/>
      </c>
      <c r="EX91" s="40"/>
      <c r="FE91" s="41">
        <f>IF(AND($E$3="3rd"),'Class 3rd'!I90,IF(AND($E$3="4th"),'Class 4th'!I90,""))</f>
        <v>0</v>
      </c>
    </row>
    <row r="92" spans="1:161" ht="18.95" customHeight="1">
      <c r="A92" s="53">
        <v>85</v>
      </c>
      <c r="B92" s="244" t="str">
        <f>IF(OR(FE92=0,FE92=""),"",IF(AND($E$3="3rd"),'Class 3rd'!I91,IF(AND($E$3="4th"),'Class 4th'!I91,"")))</f>
        <v/>
      </c>
      <c r="C92" s="54" t="str">
        <f>IF(OR($B92=0,$B92=""),"",IF(AND($E$3="3rd"),'Class 3rd'!B91,IF(AND($E$3="4th"),'Class 4th'!B91,"")))</f>
        <v/>
      </c>
      <c r="D92" s="54" t="str">
        <f>IF(OR($B92=0,$B92=""),"",IF(AND($E$3="3rd"),'Class 3rd'!C91,IF(AND($E$3="4th"),'Class 4th'!C91,"")))</f>
        <v/>
      </c>
      <c r="E92" s="330" t="str">
        <f>IF(OR($B92=0,$B92=""),"",IF(AND($E$3="3rd"),'Class 3rd'!E91,IF(AND($E$3="4th"),'Class 4th'!E91,"")))</f>
        <v/>
      </c>
      <c r="F92" s="243" t="str">
        <f>IF(OR($B92=0,$B92=""),"",IF(AND($E$3="3rd"),'Class 3rd'!D91,IF(AND($E$3="4th"),'Class 4th'!D91,"")))</f>
        <v/>
      </c>
      <c r="G92" s="335" t="str">
        <f>IF(OR($B92=0,$B92=""),"",IF(AND($E$3="3rd"),'Class 3rd'!F91,IF(AND($E$3="4th"),'Class 4th'!F91,"")))</f>
        <v/>
      </c>
      <c r="H92" s="335" t="str">
        <f>IF(OR($B92=0,$B92=""),"",IF(AND($E$3="3rd"),'Class 3rd'!G91,IF(AND($E$3="4th"),'Class 4th'!G91,"")))</f>
        <v/>
      </c>
      <c r="I92" s="335" t="str">
        <f>IF(OR($B92=0,$B92=""),"",IF(AND($E$3="3rd"),'Class 3rd'!H91,IF(AND($E$3="4th"),'Class 4th'!H91,"")))</f>
        <v/>
      </c>
      <c r="J92" s="217" t="str">
        <f>IF(OR($B92=0,$B92=""),"",IF(AND($E$3="3rd"),'Class 3rd'!J91,IF(AND($E$3="4th"),'Class 4th'!J91,"")))</f>
        <v/>
      </c>
      <c r="K92" s="217" t="str">
        <f>IF(OR($B92=0,$B92=""),"",IF(AND($E$3="3rd"),'Class 3rd'!K91,IF(AND($E$3="4th"),'Class 4th'!K91,"")))</f>
        <v/>
      </c>
      <c r="L92" s="99" t="str">
        <f>IF(OR($B92=0,$B92=""),"",IF(AND($E$3="3rd"),'Class 3rd'!L91,IF(AND($E$3="4th"),'Class 4th'!L91,"")))</f>
        <v/>
      </c>
      <c r="M92" s="99" t="str">
        <f>IF(OR($B92=0,$B92=""),"",IF(AND($E$3="3rd"),'Class 3rd'!M91,IF(AND($E$3="4th"),'Class 4th'!M91,"")))</f>
        <v/>
      </c>
      <c r="N92" s="99" t="str">
        <f>IF(OR($B92=0,$B92=""),"",IF(AND($E$3="3rd"),'Class 3rd'!N91,IF(AND($E$3="4th"),'Class 4th'!N91,"")))</f>
        <v/>
      </c>
      <c r="O92" s="48" t="str">
        <f t="shared" si="87"/>
        <v/>
      </c>
      <c r="P92" s="99" t="str">
        <f>IF(OR($B92=0,$B92=""),"",IF(AND($E$3="3rd"),'Class 3rd'!O91,IF(AND($E$3="4th"),'Class 4th'!O91,"")))</f>
        <v/>
      </c>
      <c r="Q92" s="99" t="str">
        <f>IF(OR($B92=0,$B92=""),"",IF(AND($E$3="3rd"),'Class 3rd'!P91,IF(AND($E$3="4th"),'Class 4th'!P91,"")))</f>
        <v/>
      </c>
      <c r="R92" s="51" t="str">
        <f t="shared" si="88"/>
        <v/>
      </c>
      <c r="S92" s="48">
        <f t="shared" si="89"/>
        <v>0</v>
      </c>
      <c r="T92" s="99" t="str">
        <f>IF(OR($B92=0,$B92=""),"",IF(AND($E$3="3rd"),'Class 3rd'!Q91,IF(AND($E$3="4th"),'Class 4th'!Q91,"")))</f>
        <v/>
      </c>
      <c r="U92" s="99" t="str">
        <f>IF(OR($B92=0,$B92=""),"",IF(AND($E$3="3rd"),'Class 3rd'!R91,IF(AND($E$3="4th"),'Class 4th'!R91,"")))</f>
        <v/>
      </c>
      <c r="V92" s="52" t="str">
        <f t="shared" si="90"/>
        <v/>
      </c>
      <c r="W92" s="48" t="str">
        <f t="shared" si="91"/>
        <v/>
      </c>
      <c r="X92" s="83">
        <f t="shared" si="92"/>
        <v>0</v>
      </c>
      <c r="Y92" s="83" t="str">
        <f t="shared" si="93"/>
        <v/>
      </c>
      <c r="Z92" s="83" t="str">
        <f t="shared" si="94"/>
        <v/>
      </c>
      <c r="AA92" s="83" t="str">
        <f t="shared" si="95"/>
        <v/>
      </c>
      <c r="AB92" s="419" t="str">
        <f t="shared" si="96"/>
        <v/>
      </c>
      <c r="AC92" s="87" t="str">
        <f t="shared" si="97"/>
        <v/>
      </c>
      <c r="AD92" s="99" t="str">
        <f>IF(OR($B92=0,$B92=""),"",IF(AND($E$3="3rd"),'Class 3rd'!S91,IF(AND($E$3="4th"),'Class 4th'!S91,"")))</f>
        <v/>
      </c>
      <c r="AE92" s="99" t="str">
        <f>IF(OR($B92=0,$B92=""),"",IF(AND($E$3="3rd"),'Class 3rd'!T91,IF(AND($E$3="4th"),'Class 4th'!T91,"")))</f>
        <v/>
      </c>
      <c r="AF92" s="99" t="str">
        <f>IF(OR($B92=0,$B92=""),"",IF(AND($E$3="3rd"),'Class 3rd'!U91,IF(AND($E$3="4th"),'Class 4th'!U91,"")))</f>
        <v/>
      </c>
      <c r="AG92" s="48" t="str">
        <f t="shared" si="98"/>
        <v/>
      </c>
      <c r="AH92" s="99" t="str">
        <f>IF(OR($B92=0,$B92=""),"",IF(AND($E$3="3rd"),'Class 3rd'!V91,IF(AND($E$3="4th"),'Class 4th'!V91,"")))</f>
        <v/>
      </c>
      <c r="AI92" s="99" t="str">
        <f>IF(OR($B92=0,$B92=""),"",IF(AND($E$3="3rd"),'Class 3rd'!W91,IF(AND($E$3="4th"),'Class 4th'!W91,"")))</f>
        <v/>
      </c>
      <c r="AJ92" s="51" t="str">
        <f t="shared" si="99"/>
        <v/>
      </c>
      <c r="AK92" s="48">
        <f t="shared" si="100"/>
        <v>0</v>
      </c>
      <c r="AL92" s="99" t="str">
        <f>IF(OR($B92=0,$B92=""),"",IF(AND($E$3="3rd"),'Class 3rd'!X91,IF(AND($E$3="4th"),'Class 4th'!X91,"")))</f>
        <v/>
      </c>
      <c r="AM92" s="99" t="str">
        <f>IF(OR($B92=0,$B92=""),"",IF(AND($E$3="3rd"),'Class 3rd'!Y91,IF(AND($E$3="4th"),'Class 4th'!Y91,"")))</f>
        <v/>
      </c>
      <c r="AN92" s="52" t="str">
        <f t="shared" si="101"/>
        <v/>
      </c>
      <c r="AO92" s="48" t="str">
        <f t="shared" si="102"/>
        <v/>
      </c>
      <c r="AP92" s="83">
        <f t="shared" si="103"/>
        <v>0</v>
      </c>
      <c r="AQ92" s="83" t="str">
        <f t="shared" si="104"/>
        <v/>
      </c>
      <c r="AR92" s="83" t="str">
        <f t="shared" si="105"/>
        <v/>
      </c>
      <c r="AS92" s="83" t="str">
        <f t="shared" si="106"/>
        <v/>
      </c>
      <c r="AT92" s="419" t="str">
        <f t="shared" si="107"/>
        <v/>
      </c>
      <c r="AU92" s="87" t="str">
        <f t="shared" si="108"/>
        <v/>
      </c>
      <c r="AV92" s="99" t="str">
        <f>IF(OR($B92=0,$B92=""),"",IF(AND($E$3="3rd"),'Class 3rd'!Z91,IF(AND($E$3="4th"),'Class 4th'!Z91,"")))</f>
        <v/>
      </c>
      <c r="AW92" s="99" t="str">
        <f>IF(OR($B92=0,$B92=""),"",IF(AND($E$3="3rd"),'Class 3rd'!AA91,IF(AND($E$3="4th"),'Class 4th'!AA91,"")))</f>
        <v/>
      </c>
      <c r="AX92" s="99" t="str">
        <f>IF(OR($B92=0,$B92=""),"",IF(AND($E$3="3rd"),'Class 3rd'!AB91,IF(AND($E$3="4th"),'Class 4th'!AB91,"")))</f>
        <v/>
      </c>
      <c r="AY92" s="48" t="str">
        <f t="shared" si="109"/>
        <v/>
      </c>
      <c r="AZ92" s="99" t="str">
        <f>IF(OR($B92=0,$B92=""),"",IF(AND($E$3="3rd"),'Class 3rd'!AC91,IF(AND($E$3="4th"),'Class 4th'!AC91,"")))</f>
        <v/>
      </c>
      <c r="BA92" s="99" t="str">
        <f>IF(OR($B92=0,$B92=""),"",IF(AND($E$3="3rd"),'Class 3rd'!AD91,IF(AND($E$3="4th"),'Class 4th'!AD91,"")))</f>
        <v/>
      </c>
      <c r="BB92" s="51" t="str">
        <f t="shared" si="110"/>
        <v/>
      </c>
      <c r="BC92" s="48">
        <f t="shared" si="111"/>
        <v>0</v>
      </c>
      <c r="BD92" s="99" t="str">
        <f>IF(OR($B92=0,$B92=""),"",IF(AND($E$3="3rd"),'Class 3rd'!AE91,IF(AND($E$3="4th"),'Class 4th'!AE91,"")))</f>
        <v/>
      </c>
      <c r="BE92" s="99" t="str">
        <f>IF(OR($B92=0,$B92=""),"",IF(AND($E$3="3rd"),'Class 3rd'!AF91,IF(AND($E$3="4th"),'Class 4th'!AF91,"")))</f>
        <v/>
      </c>
      <c r="BF92" s="52" t="str">
        <f t="shared" si="112"/>
        <v/>
      </c>
      <c r="BG92" s="48" t="str">
        <f t="shared" si="113"/>
        <v/>
      </c>
      <c r="BH92" s="83">
        <f t="shared" si="114"/>
        <v>0</v>
      </c>
      <c r="BI92" s="83" t="str">
        <f t="shared" si="115"/>
        <v/>
      </c>
      <c r="BJ92" s="83" t="str">
        <f t="shared" si="116"/>
        <v/>
      </c>
      <c r="BK92" s="83" t="str">
        <f t="shared" si="117"/>
        <v/>
      </c>
      <c r="BL92" s="419" t="str">
        <f t="shared" si="118"/>
        <v/>
      </c>
      <c r="BM92" s="87" t="str">
        <f t="shared" si="119"/>
        <v/>
      </c>
      <c r="BN92" s="99" t="str">
        <f>IF(OR($B92=0,$B92=""),"",IF(AND($E$3="3rd"),'Class 3rd'!AG91,IF(AND($E$3="4th"),'Class 4th'!AG91,"")))</f>
        <v/>
      </c>
      <c r="BO92" s="99" t="str">
        <f>IF(OR($B92=0,$B92=""),"",IF(AND($E$3="3rd"),'Class 3rd'!AH91,IF(AND($E$3="4th"),'Class 4th'!AH91,"")))</f>
        <v/>
      </c>
      <c r="BP92" s="99" t="str">
        <f>IF(OR($B92=0,$B92=""),"",IF(AND($E$3="3rd"),'Class 3rd'!AI91,IF(AND($E$3="4th"),'Class 4th'!AI91,"")))</f>
        <v/>
      </c>
      <c r="BQ92" s="48" t="str">
        <f t="shared" si="120"/>
        <v/>
      </c>
      <c r="BR92" s="99" t="str">
        <f>IF(OR($B92=0,$B92=""),"",IF(AND($E$3="3rd"),'Class 3rd'!AJ91,IF(AND($E$3="4th"),'Class 4th'!AJ91,"")))</f>
        <v/>
      </c>
      <c r="BS92" s="99" t="str">
        <f>IF(OR($B92=0,$B92=""),"",IF(AND($E$3="3rd"),'Class 3rd'!AK91,IF(AND($E$3="4th"),'Class 4th'!AK91,"")))</f>
        <v/>
      </c>
      <c r="BT92" s="51" t="str">
        <f t="shared" si="121"/>
        <v/>
      </c>
      <c r="BU92" s="48">
        <f t="shared" si="122"/>
        <v>0</v>
      </c>
      <c r="BV92" s="99" t="str">
        <f>IF(OR($B92=0,$B92=""),"",IF(AND($E$3="3rd"),'Class 3rd'!AL91,IF(AND($E$3="4th"),'Class 4th'!AL91,"")))</f>
        <v/>
      </c>
      <c r="BW92" s="99" t="str">
        <f>IF(OR($B92=0,$B92=""),"",IF(AND($E$3="3rd"),'Class 3rd'!AM91,IF(AND($E$3="4th"),'Class 4th'!AM91,"")))</f>
        <v/>
      </c>
      <c r="BX92" s="52" t="str">
        <f t="shared" si="123"/>
        <v/>
      </c>
      <c r="BY92" s="48" t="str">
        <f t="shared" si="124"/>
        <v/>
      </c>
      <c r="BZ92" s="83">
        <f t="shared" si="125"/>
        <v>0</v>
      </c>
      <c r="CA92" s="83" t="str">
        <f t="shared" si="126"/>
        <v/>
      </c>
      <c r="CB92" s="83" t="str">
        <f t="shared" si="127"/>
        <v/>
      </c>
      <c r="CC92" s="83" t="str">
        <f t="shared" si="128"/>
        <v/>
      </c>
      <c r="CD92" s="419" t="str">
        <f t="shared" si="129"/>
        <v/>
      </c>
      <c r="CE92" s="87" t="str">
        <f t="shared" si="130"/>
        <v/>
      </c>
      <c r="CF92" s="99" t="str">
        <f>IF(OR($B92=0,$B92=""),"",IF(AND($E$3="3rd"),'Class 3rd'!AN91,IF(AND($E$3="4th"),'Class 4th'!AN91,"")))</f>
        <v/>
      </c>
      <c r="CG92" s="99" t="str">
        <f>IF(OR($B92=0,$B92=""),"",IF(AND($E$3="3rd"),'Class 3rd'!AO91,IF(AND($E$3="4th"),'Class 4th'!AO91,"")))</f>
        <v/>
      </c>
      <c r="CH92" s="99" t="str">
        <f>IF(OR($B92=0,$B92=""),"",IF(AND($E$3="3rd"),'Class 3rd'!AP91,IF(AND($E$3="4th"),'Class 4th'!AP91,"")))</f>
        <v/>
      </c>
      <c r="CI92" s="48" t="str">
        <f t="shared" si="131"/>
        <v/>
      </c>
      <c r="CJ92" s="99" t="str">
        <f>IF(OR($B92=0,$B92=""),"",IF(AND($E$3="3rd"),'Class 3rd'!AQ91,IF(AND($E$3="4th"),'Class 4th'!AQ91,"")))</f>
        <v/>
      </c>
      <c r="CK92" s="99" t="str">
        <f>IF(OR($B92=0,$B92=""),"",IF(AND($E$3="3rd"),'Class 3rd'!AR91,IF(AND($E$3="4th"),'Class 4th'!AR91,"")))</f>
        <v/>
      </c>
      <c r="CL92" s="51" t="str">
        <f t="shared" si="132"/>
        <v/>
      </c>
      <c r="CM92" s="48">
        <f t="shared" si="133"/>
        <v>0</v>
      </c>
      <c r="CN92" s="99" t="str">
        <f>IF(OR($B92=0,$B92=""),"",IF(AND($E$3="3rd"),'Class 3rd'!AS91,IF(AND($E$3="4th"),'Class 4th'!AS91,"")))</f>
        <v/>
      </c>
      <c r="CO92" s="99" t="str">
        <f>IF(OR($B92=0,$B92=""),"",IF(AND($E$3="3rd"),'Class 3rd'!AT91,IF(AND($E$3="4th"),'Class 4th'!AT91,"")))</f>
        <v/>
      </c>
      <c r="CP92" s="52" t="str">
        <f t="shared" si="134"/>
        <v/>
      </c>
      <c r="CQ92" s="48" t="str">
        <f t="shared" si="135"/>
        <v/>
      </c>
      <c r="CR92" s="83">
        <f t="shared" si="136"/>
        <v>0</v>
      </c>
      <c r="CS92" s="83" t="str">
        <f t="shared" si="137"/>
        <v/>
      </c>
      <c r="CT92" s="392" t="str">
        <f t="shared" si="138"/>
        <v/>
      </c>
      <c r="CU92" s="86" t="str">
        <f t="shared" si="139"/>
        <v/>
      </c>
      <c r="CV92" s="99" t="str">
        <f>IF(OR($B92=0,$B92=""),"",IF(AND($E$3="3rd"),'Class 3rd'!AU91,IF(AND($E$3="4th"),'Class 4th'!AU91,"")))</f>
        <v/>
      </c>
      <c r="CW92" s="99" t="str">
        <f>IF(OR($B92=0,$B92=""),"",IF(AND($E$3="3rd"),'Class 3rd'!AV91,IF(AND($E$3="4th"),'Class 4th'!AV91,"")))</f>
        <v/>
      </c>
      <c r="CX92" s="99" t="str">
        <f>IF(OR($B92=0,$B92=""),"",IF(AND($E$3="3rd"),'Class 3rd'!AW91,IF(AND($E$3="4th"),'Class 4th'!AW91,"")))</f>
        <v/>
      </c>
      <c r="CY92" s="48" t="str">
        <f t="shared" si="140"/>
        <v/>
      </c>
      <c r="CZ92" s="99" t="str">
        <f>IF(OR($B92=0,$B92=""),"",IF(AND($E$3="3rd"),'Class 3rd'!AX91,IF(AND($E$3="4th"),'Class 4th'!AX91,"")))</f>
        <v/>
      </c>
      <c r="DA92" s="99" t="str">
        <f>IF(OR($B92=0,$B92=""),"",IF(AND($E$3="3rd"),'Class 3rd'!AY91,IF(AND($E$3="4th"),'Class 4th'!AY91,"")))</f>
        <v/>
      </c>
      <c r="DB92" s="51" t="str">
        <f t="shared" si="141"/>
        <v/>
      </c>
      <c r="DC92" s="48">
        <f t="shared" si="142"/>
        <v>0</v>
      </c>
      <c r="DD92" s="99" t="str">
        <f>IF(OR($B92=0,$B92=""),"",IF(AND($E$3="3rd"),'Class 3rd'!AZ91,IF(AND($E$3="4th"),'Class 4th'!AZ91,"")))</f>
        <v/>
      </c>
      <c r="DE92" s="99" t="str">
        <f>IF(OR($B92=0,$B92=""),"",IF(AND($E$3="3rd"),'Class 3rd'!BA91,IF(AND($E$3="4th"),'Class 4th'!BA91,"")))</f>
        <v/>
      </c>
      <c r="DF92" s="52" t="str">
        <f t="shared" si="143"/>
        <v/>
      </c>
      <c r="DG92" s="48" t="str">
        <f t="shared" si="144"/>
        <v/>
      </c>
      <c r="DH92" s="83">
        <f t="shared" si="145"/>
        <v>0</v>
      </c>
      <c r="DI92" s="83" t="str">
        <f t="shared" si="146"/>
        <v/>
      </c>
      <c r="DJ92" s="392" t="str">
        <f t="shared" si="147"/>
        <v/>
      </c>
      <c r="DK92" s="86" t="str">
        <f t="shared" si="148"/>
        <v/>
      </c>
      <c r="DL92" s="454" t="str">
        <f>IF(OR($B92=0,$B92=""),"",IF(AND($E$3="3rd"),'Class 3rd'!BB91,IF(AND($E$3="4th"),'Class 4th'!BB91,"")))</f>
        <v/>
      </c>
      <c r="DM92" s="454" t="str">
        <f>IF(OR($B92=0,$B92=""),"",IF(AND($E$3="3rd"),'Class 3rd'!BC91,IF(AND($E$3="4th"),'Class 4th'!BC91,"")))</f>
        <v/>
      </c>
      <c r="DN92" s="454" t="str">
        <f>IF(OR($B92=0,$B92=""),"",IF(AND($E$3="3rd"),'Class 3rd'!BD91,IF(AND($E$3="4th"),'Class 4th'!BD91,"")))</f>
        <v/>
      </c>
      <c r="DO92" s="454" t="str">
        <f>IF(OR($B92=0,$B92=""),"",IF(AND($E$3="3rd"),'Class 3rd'!BE91,IF(AND($E$3="4th"),'Class 4th'!BE91,"")))</f>
        <v/>
      </c>
      <c r="DP92" s="454" t="str">
        <f>IF(OR($B92=0,$B92=""),"",IF(AND($E$3="3rd"),'Class 3rd'!BF91,IF(AND($E$3="4th"),'Class 4th'!BF91,"")))</f>
        <v/>
      </c>
      <c r="DQ92" s="455" t="str">
        <f t="shared" si="149"/>
        <v/>
      </c>
      <c r="DR92" s="100">
        <f t="shared" si="150"/>
        <v>0</v>
      </c>
      <c r="DS92" s="100" t="str">
        <f t="shared" si="151"/>
        <v/>
      </c>
      <c r="DT92" s="100" t="str">
        <f t="shared" si="152"/>
        <v/>
      </c>
      <c r="DU92" s="86" t="str">
        <f t="shared" si="153"/>
        <v/>
      </c>
      <c r="DV92" s="454" t="str">
        <f>IF(OR($B92=0,$B92=""),"",IF(AND($E$3="3rd"),'Class 3rd'!BG91,IF(AND($E$3="4th"),'Class 4th'!BG91,"")))</f>
        <v/>
      </c>
      <c r="DW92" s="454" t="str">
        <f>IF(OR($B92=0,$B92=""),"",IF(AND($E$3="3rd"),'Class 3rd'!BH91,IF(AND($E$3="4th"),'Class 4th'!BH91,"")))</f>
        <v/>
      </c>
      <c r="DX92" s="454" t="str">
        <f>IF(OR($B92=0,$B92=""),"",IF(AND($E$3="3rd"),'Class 3rd'!BI91,IF(AND($E$3="4th"),'Class 4th'!BI91,"")))</f>
        <v/>
      </c>
      <c r="DY92" s="454" t="str">
        <f>IF(OR($B92=0,$B92=""),"",IF(AND($E$3="3rd"),'Class 3rd'!BJ91,IF(AND($E$3="4th"),'Class 4th'!BJ91,"")))</f>
        <v/>
      </c>
      <c r="DZ92" s="454" t="str">
        <f>IF(OR($B92=0,$B92=""),"",IF(AND($E$3="3rd"),'Class 3rd'!BK91,IF(AND($E$3="4th"),'Class 4th'!BK91,"")))</f>
        <v/>
      </c>
      <c r="EA92" s="455" t="str">
        <f t="shared" si="154"/>
        <v/>
      </c>
      <c r="EB92" s="100">
        <f t="shared" si="155"/>
        <v>0</v>
      </c>
      <c r="EC92" s="100" t="str">
        <f t="shared" si="156"/>
        <v/>
      </c>
      <c r="ED92" s="100" t="str">
        <f t="shared" si="157"/>
        <v/>
      </c>
      <c r="EE92" s="86" t="str">
        <f t="shared" si="158"/>
        <v/>
      </c>
      <c r="EF92" s="454" t="str">
        <f>IF(OR($B92=0,$B92=""),"",IF(AND($E$3="3rd"),'Class 3rd'!BL91,IF(AND($E$3="4th"),'Class 4th'!BL91,"")))</f>
        <v/>
      </c>
      <c r="EG92" s="454" t="str">
        <f>IF(OR($B92=0,$B92=""),"",IF(AND($E$3="3rd"),'Class 3rd'!BM91,IF(AND($E$3="4th"),'Class 4th'!BM91,"")))</f>
        <v/>
      </c>
      <c r="EH92" s="454" t="str">
        <f>IF(OR($B92=0,$B92=""),"",IF(AND($E$3="3rd"),'Class 3rd'!BN91,IF(AND($E$3="4th"),'Class 4th'!BN91,"")))</f>
        <v/>
      </c>
      <c r="EI92" s="454" t="str">
        <f>IF(OR($B92=0,$B92=""),"",IF(AND($E$3="3rd"),'Class 3rd'!BO91,IF(AND($E$3="4th"),'Class 4th'!BO91,"")))</f>
        <v/>
      </c>
      <c r="EJ92" s="454" t="str">
        <f>IF(OR($B92=0,$B92=""),"",IF(AND($E$3="3rd"),'Class 3rd'!BP91,IF(AND($E$3="4th"),'Class 4th'!BP91,"")))</f>
        <v/>
      </c>
      <c r="EK92" s="455" t="str">
        <f t="shared" si="159"/>
        <v/>
      </c>
      <c r="EL92" s="100">
        <f t="shared" si="160"/>
        <v>0</v>
      </c>
      <c r="EM92" s="100" t="str">
        <f t="shared" si="161"/>
        <v/>
      </c>
      <c r="EN92" s="100" t="str">
        <f t="shared" si="162"/>
        <v/>
      </c>
      <c r="EO92" s="86" t="str">
        <f t="shared" si="163"/>
        <v/>
      </c>
      <c r="EP92" s="60" t="str">
        <f t="shared" si="164"/>
        <v/>
      </c>
      <c r="EQ92" s="324" t="str">
        <f t="shared" si="165"/>
        <v/>
      </c>
      <c r="ER92" s="63" t="str">
        <f t="shared" si="166"/>
        <v/>
      </c>
      <c r="ES92" s="64" t="str">
        <f t="shared" si="85"/>
        <v/>
      </c>
      <c r="ET92" s="326" t="str">
        <f>IFERROR(IF(B92="NSO","NSO",IF(OR(D92="",G92="",F92="",B92="",EP92=0),"",IF('Master sheet'!$D$14="Hindi","कक्षोंन्नति","Promoted"))),"")</f>
        <v/>
      </c>
      <c r="EU92" s="39" t="str">
        <f>IF(OR($B92=0,$B92=""),"",IF(AND($E$3="3rd"),'Class 3rd'!BQ91,IF(AND($E$3="4th"),'Class 4th'!BQ91,"")))</f>
        <v/>
      </c>
      <c r="EV92" s="39" t="str">
        <f>IF(OR($B92=0,$B92=""),"",IF(AND($E$3="3rd"),'Class 3rd'!BR91,IF(AND($E$3="4th"),'Class 4th'!BR91,"")))</f>
        <v/>
      </c>
      <c r="EW92" s="203" t="str">
        <f t="shared" si="86"/>
        <v/>
      </c>
      <c r="EX92" s="40"/>
      <c r="FE92" s="41">
        <f>IF(AND($E$3="3rd"),'Class 3rd'!I91,IF(AND($E$3="4th"),'Class 4th'!I91,""))</f>
        <v>0</v>
      </c>
    </row>
    <row r="93" spans="1:161" ht="18.95" customHeight="1">
      <c r="A93" s="53">
        <v>86</v>
      </c>
      <c r="B93" s="244" t="str">
        <f>IF(OR(FE93=0,FE93=""),"",IF(AND($E$3="3rd"),'Class 3rd'!I92,IF(AND($E$3="4th"),'Class 4th'!I92,"")))</f>
        <v/>
      </c>
      <c r="C93" s="54" t="str">
        <f>IF(OR($B93=0,$B93=""),"",IF(AND($E$3="3rd"),'Class 3rd'!B92,IF(AND($E$3="4th"),'Class 4th'!B92,"")))</f>
        <v/>
      </c>
      <c r="D93" s="54" t="str">
        <f>IF(OR($B93=0,$B93=""),"",IF(AND($E$3="3rd"),'Class 3rd'!C92,IF(AND($E$3="4th"),'Class 4th'!C92,"")))</f>
        <v/>
      </c>
      <c r="E93" s="330" t="str">
        <f>IF(OR($B93=0,$B93=""),"",IF(AND($E$3="3rd"),'Class 3rd'!E92,IF(AND($E$3="4th"),'Class 4th'!E92,"")))</f>
        <v/>
      </c>
      <c r="F93" s="243" t="str">
        <f>IF(OR($B93=0,$B93=""),"",IF(AND($E$3="3rd"),'Class 3rd'!D92,IF(AND($E$3="4th"),'Class 4th'!D92,"")))</f>
        <v/>
      </c>
      <c r="G93" s="335" t="str">
        <f>IF(OR($B93=0,$B93=""),"",IF(AND($E$3="3rd"),'Class 3rd'!F92,IF(AND($E$3="4th"),'Class 4th'!F92,"")))</f>
        <v/>
      </c>
      <c r="H93" s="335" t="str">
        <f>IF(OR($B93=0,$B93=""),"",IF(AND($E$3="3rd"),'Class 3rd'!G92,IF(AND($E$3="4th"),'Class 4th'!G92,"")))</f>
        <v/>
      </c>
      <c r="I93" s="335" t="str">
        <f>IF(OR($B93=0,$B93=""),"",IF(AND($E$3="3rd"),'Class 3rd'!H92,IF(AND($E$3="4th"),'Class 4th'!H92,"")))</f>
        <v/>
      </c>
      <c r="J93" s="217" t="str">
        <f>IF(OR($B93=0,$B93=""),"",IF(AND($E$3="3rd"),'Class 3rd'!J92,IF(AND($E$3="4th"),'Class 4th'!J92,"")))</f>
        <v/>
      </c>
      <c r="K93" s="217" t="str">
        <f>IF(OR($B93=0,$B93=""),"",IF(AND($E$3="3rd"),'Class 3rd'!K92,IF(AND($E$3="4th"),'Class 4th'!K92,"")))</f>
        <v/>
      </c>
      <c r="L93" s="99" t="str">
        <f>IF(OR($B93=0,$B93=""),"",IF(AND($E$3="3rd"),'Class 3rd'!L92,IF(AND($E$3="4th"),'Class 4th'!L92,"")))</f>
        <v/>
      </c>
      <c r="M93" s="99" t="str">
        <f>IF(OR($B93=0,$B93=""),"",IF(AND($E$3="3rd"),'Class 3rd'!M92,IF(AND($E$3="4th"),'Class 4th'!M92,"")))</f>
        <v/>
      </c>
      <c r="N93" s="99" t="str">
        <f>IF(OR($B93=0,$B93=""),"",IF(AND($E$3="3rd"),'Class 3rd'!N92,IF(AND($E$3="4th"),'Class 4th'!N92,"")))</f>
        <v/>
      </c>
      <c r="O93" s="48" t="str">
        <f t="shared" si="87"/>
        <v/>
      </c>
      <c r="P93" s="99" t="str">
        <f>IF(OR($B93=0,$B93=""),"",IF(AND($E$3="3rd"),'Class 3rd'!O92,IF(AND($E$3="4th"),'Class 4th'!O92,"")))</f>
        <v/>
      </c>
      <c r="Q93" s="99" t="str">
        <f>IF(OR($B93=0,$B93=""),"",IF(AND($E$3="3rd"),'Class 3rd'!P92,IF(AND($E$3="4th"),'Class 4th'!P92,"")))</f>
        <v/>
      </c>
      <c r="R93" s="51" t="str">
        <f t="shared" si="88"/>
        <v/>
      </c>
      <c r="S93" s="48">
        <f t="shared" si="89"/>
        <v>0</v>
      </c>
      <c r="T93" s="99" t="str">
        <f>IF(OR($B93=0,$B93=""),"",IF(AND($E$3="3rd"),'Class 3rd'!Q92,IF(AND($E$3="4th"),'Class 4th'!Q92,"")))</f>
        <v/>
      </c>
      <c r="U93" s="99" t="str">
        <f>IF(OR($B93=0,$B93=""),"",IF(AND($E$3="3rd"),'Class 3rd'!R92,IF(AND($E$3="4th"),'Class 4th'!R92,"")))</f>
        <v/>
      </c>
      <c r="V93" s="52" t="str">
        <f t="shared" si="90"/>
        <v/>
      </c>
      <c r="W93" s="48" t="str">
        <f t="shared" si="91"/>
        <v/>
      </c>
      <c r="X93" s="83">
        <f t="shared" si="92"/>
        <v>0</v>
      </c>
      <c r="Y93" s="83" t="str">
        <f t="shared" si="93"/>
        <v/>
      </c>
      <c r="Z93" s="83" t="str">
        <f t="shared" si="94"/>
        <v/>
      </c>
      <c r="AA93" s="83" t="str">
        <f t="shared" si="95"/>
        <v/>
      </c>
      <c r="AB93" s="419" t="str">
        <f t="shared" si="96"/>
        <v/>
      </c>
      <c r="AC93" s="87" t="str">
        <f t="shared" si="97"/>
        <v/>
      </c>
      <c r="AD93" s="99" t="str">
        <f>IF(OR($B93=0,$B93=""),"",IF(AND($E$3="3rd"),'Class 3rd'!S92,IF(AND($E$3="4th"),'Class 4th'!S92,"")))</f>
        <v/>
      </c>
      <c r="AE93" s="99" t="str">
        <f>IF(OR($B93=0,$B93=""),"",IF(AND($E$3="3rd"),'Class 3rd'!T92,IF(AND($E$3="4th"),'Class 4th'!T92,"")))</f>
        <v/>
      </c>
      <c r="AF93" s="99" t="str">
        <f>IF(OR($B93=0,$B93=""),"",IF(AND($E$3="3rd"),'Class 3rd'!U92,IF(AND($E$3="4th"),'Class 4th'!U92,"")))</f>
        <v/>
      </c>
      <c r="AG93" s="48" t="str">
        <f t="shared" si="98"/>
        <v/>
      </c>
      <c r="AH93" s="99" t="str">
        <f>IF(OR($B93=0,$B93=""),"",IF(AND($E$3="3rd"),'Class 3rd'!V92,IF(AND($E$3="4th"),'Class 4th'!V92,"")))</f>
        <v/>
      </c>
      <c r="AI93" s="99" t="str">
        <f>IF(OR($B93=0,$B93=""),"",IF(AND($E$3="3rd"),'Class 3rd'!W92,IF(AND($E$3="4th"),'Class 4th'!W92,"")))</f>
        <v/>
      </c>
      <c r="AJ93" s="51" t="str">
        <f t="shared" si="99"/>
        <v/>
      </c>
      <c r="AK93" s="48">
        <f t="shared" si="100"/>
        <v>0</v>
      </c>
      <c r="AL93" s="99" t="str">
        <f>IF(OR($B93=0,$B93=""),"",IF(AND($E$3="3rd"),'Class 3rd'!X92,IF(AND($E$3="4th"),'Class 4th'!X92,"")))</f>
        <v/>
      </c>
      <c r="AM93" s="99" t="str">
        <f>IF(OR($B93=0,$B93=""),"",IF(AND($E$3="3rd"),'Class 3rd'!Y92,IF(AND($E$3="4th"),'Class 4th'!Y92,"")))</f>
        <v/>
      </c>
      <c r="AN93" s="52" t="str">
        <f t="shared" si="101"/>
        <v/>
      </c>
      <c r="AO93" s="48" t="str">
        <f t="shared" si="102"/>
        <v/>
      </c>
      <c r="AP93" s="83">
        <f t="shared" si="103"/>
        <v>0</v>
      </c>
      <c r="AQ93" s="83" t="str">
        <f t="shared" si="104"/>
        <v/>
      </c>
      <c r="AR93" s="83" t="str">
        <f t="shared" si="105"/>
        <v/>
      </c>
      <c r="AS93" s="83" t="str">
        <f t="shared" si="106"/>
        <v/>
      </c>
      <c r="AT93" s="419" t="str">
        <f t="shared" si="107"/>
        <v/>
      </c>
      <c r="AU93" s="87" t="str">
        <f t="shared" si="108"/>
        <v/>
      </c>
      <c r="AV93" s="99" t="str">
        <f>IF(OR($B93=0,$B93=""),"",IF(AND($E$3="3rd"),'Class 3rd'!Z92,IF(AND($E$3="4th"),'Class 4th'!Z92,"")))</f>
        <v/>
      </c>
      <c r="AW93" s="99" t="str">
        <f>IF(OR($B93=0,$B93=""),"",IF(AND($E$3="3rd"),'Class 3rd'!AA92,IF(AND($E$3="4th"),'Class 4th'!AA92,"")))</f>
        <v/>
      </c>
      <c r="AX93" s="99" t="str">
        <f>IF(OR($B93=0,$B93=""),"",IF(AND($E$3="3rd"),'Class 3rd'!AB92,IF(AND($E$3="4th"),'Class 4th'!AB92,"")))</f>
        <v/>
      </c>
      <c r="AY93" s="48" t="str">
        <f t="shared" si="109"/>
        <v/>
      </c>
      <c r="AZ93" s="99" t="str">
        <f>IF(OR($B93=0,$B93=""),"",IF(AND($E$3="3rd"),'Class 3rd'!AC92,IF(AND($E$3="4th"),'Class 4th'!AC92,"")))</f>
        <v/>
      </c>
      <c r="BA93" s="99" t="str">
        <f>IF(OR($B93=0,$B93=""),"",IF(AND($E$3="3rd"),'Class 3rd'!AD92,IF(AND($E$3="4th"),'Class 4th'!AD92,"")))</f>
        <v/>
      </c>
      <c r="BB93" s="51" t="str">
        <f t="shared" si="110"/>
        <v/>
      </c>
      <c r="BC93" s="48">
        <f t="shared" si="111"/>
        <v>0</v>
      </c>
      <c r="BD93" s="99" t="str">
        <f>IF(OR($B93=0,$B93=""),"",IF(AND($E$3="3rd"),'Class 3rd'!AE92,IF(AND($E$3="4th"),'Class 4th'!AE92,"")))</f>
        <v/>
      </c>
      <c r="BE93" s="99" t="str">
        <f>IF(OR($B93=0,$B93=""),"",IF(AND($E$3="3rd"),'Class 3rd'!AF92,IF(AND($E$3="4th"),'Class 4th'!AF92,"")))</f>
        <v/>
      </c>
      <c r="BF93" s="52" t="str">
        <f t="shared" si="112"/>
        <v/>
      </c>
      <c r="BG93" s="48" t="str">
        <f t="shared" si="113"/>
        <v/>
      </c>
      <c r="BH93" s="83">
        <f t="shared" si="114"/>
        <v>0</v>
      </c>
      <c r="BI93" s="83" t="str">
        <f t="shared" si="115"/>
        <v/>
      </c>
      <c r="BJ93" s="83" t="str">
        <f t="shared" si="116"/>
        <v/>
      </c>
      <c r="BK93" s="83" t="str">
        <f t="shared" si="117"/>
        <v/>
      </c>
      <c r="BL93" s="419" t="str">
        <f t="shared" si="118"/>
        <v/>
      </c>
      <c r="BM93" s="87" t="str">
        <f t="shared" si="119"/>
        <v/>
      </c>
      <c r="BN93" s="99" t="str">
        <f>IF(OR($B93=0,$B93=""),"",IF(AND($E$3="3rd"),'Class 3rd'!AG92,IF(AND($E$3="4th"),'Class 4th'!AG92,"")))</f>
        <v/>
      </c>
      <c r="BO93" s="99" t="str">
        <f>IF(OR($B93=0,$B93=""),"",IF(AND($E$3="3rd"),'Class 3rd'!AH92,IF(AND($E$3="4th"),'Class 4th'!AH92,"")))</f>
        <v/>
      </c>
      <c r="BP93" s="99" t="str">
        <f>IF(OR($B93=0,$B93=""),"",IF(AND($E$3="3rd"),'Class 3rd'!AI92,IF(AND($E$3="4th"),'Class 4th'!AI92,"")))</f>
        <v/>
      </c>
      <c r="BQ93" s="48" t="str">
        <f t="shared" si="120"/>
        <v/>
      </c>
      <c r="BR93" s="99" t="str">
        <f>IF(OR($B93=0,$B93=""),"",IF(AND($E$3="3rd"),'Class 3rd'!AJ92,IF(AND($E$3="4th"),'Class 4th'!AJ92,"")))</f>
        <v/>
      </c>
      <c r="BS93" s="99" t="str">
        <f>IF(OR($B93=0,$B93=""),"",IF(AND($E$3="3rd"),'Class 3rd'!AK92,IF(AND($E$3="4th"),'Class 4th'!AK92,"")))</f>
        <v/>
      </c>
      <c r="BT93" s="51" t="str">
        <f t="shared" si="121"/>
        <v/>
      </c>
      <c r="BU93" s="48">
        <f t="shared" si="122"/>
        <v>0</v>
      </c>
      <c r="BV93" s="99" t="str">
        <f>IF(OR($B93=0,$B93=""),"",IF(AND($E$3="3rd"),'Class 3rd'!AL92,IF(AND($E$3="4th"),'Class 4th'!AL92,"")))</f>
        <v/>
      </c>
      <c r="BW93" s="99" t="str">
        <f>IF(OR($B93=0,$B93=""),"",IF(AND($E$3="3rd"),'Class 3rd'!AM92,IF(AND($E$3="4th"),'Class 4th'!AM92,"")))</f>
        <v/>
      </c>
      <c r="BX93" s="52" t="str">
        <f t="shared" si="123"/>
        <v/>
      </c>
      <c r="BY93" s="48" t="str">
        <f t="shared" si="124"/>
        <v/>
      </c>
      <c r="BZ93" s="83">
        <f t="shared" si="125"/>
        <v>0</v>
      </c>
      <c r="CA93" s="83" t="str">
        <f t="shared" si="126"/>
        <v/>
      </c>
      <c r="CB93" s="83" t="str">
        <f t="shared" si="127"/>
        <v/>
      </c>
      <c r="CC93" s="83" t="str">
        <f t="shared" si="128"/>
        <v/>
      </c>
      <c r="CD93" s="419" t="str">
        <f t="shared" si="129"/>
        <v/>
      </c>
      <c r="CE93" s="87" t="str">
        <f t="shared" si="130"/>
        <v/>
      </c>
      <c r="CF93" s="99" t="str">
        <f>IF(OR($B93=0,$B93=""),"",IF(AND($E$3="3rd"),'Class 3rd'!AN92,IF(AND($E$3="4th"),'Class 4th'!AN92,"")))</f>
        <v/>
      </c>
      <c r="CG93" s="99" t="str">
        <f>IF(OR($B93=0,$B93=""),"",IF(AND($E$3="3rd"),'Class 3rd'!AO92,IF(AND($E$3="4th"),'Class 4th'!AO92,"")))</f>
        <v/>
      </c>
      <c r="CH93" s="99" t="str">
        <f>IF(OR($B93=0,$B93=""),"",IF(AND($E$3="3rd"),'Class 3rd'!AP92,IF(AND($E$3="4th"),'Class 4th'!AP92,"")))</f>
        <v/>
      </c>
      <c r="CI93" s="48" t="str">
        <f t="shared" si="131"/>
        <v/>
      </c>
      <c r="CJ93" s="99" t="str">
        <f>IF(OR($B93=0,$B93=""),"",IF(AND($E$3="3rd"),'Class 3rd'!AQ92,IF(AND($E$3="4th"),'Class 4th'!AQ92,"")))</f>
        <v/>
      </c>
      <c r="CK93" s="99" t="str">
        <f>IF(OR($B93=0,$B93=""),"",IF(AND($E$3="3rd"),'Class 3rd'!AR92,IF(AND($E$3="4th"),'Class 4th'!AR92,"")))</f>
        <v/>
      </c>
      <c r="CL93" s="51" t="str">
        <f t="shared" si="132"/>
        <v/>
      </c>
      <c r="CM93" s="48">
        <f t="shared" si="133"/>
        <v>0</v>
      </c>
      <c r="CN93" s="99" t="str">
        <f>IF(OR($B93=0,$B93=""),"",IF(AND($E$3="3rd"),'Class 3rd'!AS92,IF(AND($E$3="4th"),'Class 4th'!AS92,"")))</f>
        <v/>
      </c>
      <c r="CO93" s="99" t="str">
        <f>IF(OR($B93=0,$B93=""),"",IF(AND($E$3="3rd"),'Class 3rd'!AT92,IF(AND($E$3="4th"),'Class 4th'!AT92,"")))</f>
        <v/>
      </c>
      <c r="CP93" s="52" t="str">
        <f t="shared" si="134"/>
        <v/>
      </c>
      <c r="CQ93" s="48" t="str">
        <f t="shared" si="135"/>
        <v/>
      </c>
      <c r="CR93" s="83">
        <f t="shared" si="136"/>
        <v>0</v>
      </c>
      <c r="CS93" s="83" t="str">
        <f t="shared" si="137"/>
        <v/>
      </c>
      <c r="CT93" s="392" t="str">
        <f t="shared" si="138"/>
        <v/>
      </c>
      <c r="CU93" s="86" t="str">
        <f t="shared" si="139"/>
        <v/>
      </c>
      <c r="CV93" s="99" t="str">
        <f>IF(OR($B93=0,$B93=""),"",IF(AND($E$3="3rd"),'Class 3rd'!AU92,IF(AND($E$3="4th"),'Class 4th'!AU92,"")))</f>
        <v/>
      </c>
      <c r="CW93" s="99" t="str">
        <f>IF(OR($B93=0,$B93=""),"",IF(AND($E$3="3rd"),'Class 3rd'!AV92,IF(AND($E$3="4th"),'Class 4th'!AV92,"")))</f>
        <v/>
      </c>
      <c r="CX93" s="99" t="str">
        <f>IF(OR($B93=0,$B93=""),"",IF(AND($E$3="3rd"),'Class 3rd'!AW92,IF(AND($E$3="4th"),'Class 4th'!AW92,"")))</f>
        <v/>
      </c>
      <c r="CY93" s="48" t="str">
        <f t="shared" si="140"/>
        <v/>
      </c>
      <c r="CZ93" s="99" t="str">
        <f>IF(OR($B93=0,$B93=""),"",IF(AND($E$3="3rd"),'Class 3rd'!AX92,IF(AND($E$3="4th"),'Class 4th'!AX92,"")))</f>
        <v/>
      </c>
      <c r="DA93" s="99" t="str">
        <f>IF(OR($B93=0,$B93=""),"",IF(AND($E$3="3rd"),'Class 3rd'!AY92,IF(AND($E$3="4th"),'Class 4th'!AY92,"")))</f>
        <v/>
      </c>
      <c r="DB93" s="51" t="str">
        <f t="shared" si="141"/>
        <v/>
      </c>
      <c r="DC93" s="48">
        <f t="shared" si="142"/>
        <v>0</v>
      </c>
      <c r="DD93" s="99" t="str">
        <f>IF(OR($B93=0,$B93=""),"",IF(AND($E$3="3rd"),'Class 3rd'!AZ92,IF(AND($E$3="4th"),'Class 4th'!AZ92,"")))</f>
        <v/>
      </c>
      <c r="DE93" s="99" t="str">
        <f>IF(OR($B93=0,$B93=""),"",IF(AND($E$3="3rd"),'Class 3rd'!BA92,IF(AND($E$3="4th"),'Class 4th'!BA92,"")))</f>
        <v/>
      </c>
      <c r="DF93" s="52" t="str">
        <f t="shared" si="143"/>
        <v/>
      </c>
      <c r="DG93" s="48" t="str">
        <f t="shared" si="144"/>
        <v/>
      </c>
      <c r="DH93" s="83">
        <f t="shared" si="145"/>
        <v>0</v>
      </c>
      <c r="DI93" s="83" t="str">
        <f t="shared" si="146"/>
        <v/>
      </c>
      <c r="DJ93" s="392" t="str">
        <f t="shared" si="147"/>
        <v/>
      </c>
      <c r="DK93" s="86" t="str">
        <f t="shared" si="148"/>
        <v/>
      </c>
      <c r="DL93" s="454" t="str">
        <f>IF(OR($B93=0,$B93=""),"",IF(AND($E$3="3rd"),'Class 3rd'!BB92,IF(AND($E$3="4th"),'Class 4th'!BB92,"")))</f>
        <v/>
      </c>
      <c r="DM93" s="454" t="str">
        <f>IF(OR($B93=0,$B93=""),"",IF(AND($E$3="3rd"),'Class 3rd'!BC92,IF(AND($E$3="4th"),'Class 4th'!BC92,"")))</f>
        <v/>
      </c>
      <c r="DN93" s="454" t="str">
        <f>IF(OR($B93=0,$B93=""),"",IF(AND($E$3="3rd"),'Class 3rd'!BD92,IF(AND($E$3="4th"),'Class 4th'!BD92,"")))</f>
        <v/>
      </c>
      <c r="DO93" s="454" t="str">
        <f>IF(OR($B93=0,$B93=""),"",IF(AND($E$3="3rd"),'Class 3rd'!BE92,IF(AND($E$3="4th"),'Class 4th'!BE92,"")))</f>
        <v/>
      </c>
      <c r="DP93" s="454" t="str">
        <f>IF(OR($B93=0,$B93=""),"",IF(AND($E$3="3rd"),'Class 3rd'!BF92,IF(AND($E$3="4th"),'Class 4th'!BF92,"")))</f>
        <v/>
      </c>
      <c r="DQ93" s="455" t="str">
        <f t="shared" si="149"/>
        <v/>
      </c>
      <c r="DR93" s="100">
        <f t="shared" si="150"/>
        <v>0</v>
      </c>
      <c r="DS93" s="100" t="str">
        <f t="shared" si="151"/>
        <v/>
      </c>
      <c r="DT93" s="100" t="str">
        <f t="shared" si="152"/>
        <v/>
      </c>
      <c r="DU93" s="86" t="str">
        <f t="shared" si="153"/>
        <v/>
      </c>
      <c r="DV93" s="454" t="str">
        <f>IF(OR($B93=0,$B93=""),"",IF(AND($E$3="3rd"),'Class 3rd'!BG92,IF(AND($E$3="4th"),'Class 4th'!BG92,"")))</f>
        <v/>
      </c>
      <c r="DW93" s="454" t="str">
        <f>IF(OR($B93=0,$B93=""),"",IF(AND($E$3="3rd"),'Class 3rd'!BH92,IF(AND($E$3="4th"),'Class 4th'!BH92,"")))</f>
        <v/>
      </c>
      <c r="DX93" s="454" t="str">
        <f>IF(OR($B93=0,$B93=""),"",IF(AND($E$3="3rd"),'Class 3rd'!BI92,IF(AND($E$3="4th"),'Class 4th'!BI92,"")))</f>
        <v/>
      </c>
      <c r="DY93" s="454" t="str">
        <f>IF(OR($B93=0,$B93=""),"",IF(AND($E$3="3rd"),'Class 3rd'!BJ92,IF(AND($E$3="4th"),'Class 4th'!BJ92,"")))</f>
        <v/>
      </c>
      <c r="DZ93" s="454" t="str">
        <f>IF(OR($B93=0,$B93=""),"",IF(AND($E$3="3rd"),'Class 3rd'!BK92,IF(AND($E$3="4th"),'Class 4th'!BK92,"")))</f>
        <v/>
      </c>
      <c r="EA93" s="455" t="str">
        <f t="shared" si="154"/>
        <v/>
      </c>
      <c r="EB93" s="100">
        <f t="shared" si="155"/>
        <v>0</v>
      </c>
      <c r="EC93" s="100" t="str">
        <f t="shared" si="156"/>
        <v/>
      </c>
      <c r="ED93" s="100" t="str">
        <f t="shared" si="157"/>
        <v/>
      </c>
      <c r="EE93" s="86" t="str">
        <f t="shared" si="158"/>
        <v/>
      </c>
      <c r="EF93" s="454" t="str">
        <f>IF(OR($B93=0,$B93=""),"",IF(AND($E$3="3rd"),'Class 3rd'!BL92,IF(AND($E$3="4th"),'Class 4th'!BL92,"")))</f>
        <v/>
      </c>
      <c r="EG93" s="454" t="str">
        <f>IF(OR($B93=0,$B93=""),"",IF(AND($E$3="3rd"),'Class 3rd'!BM92,IF(AND($E$3="4th"),'Class 4th'!BM92,"")))</f>
        <v/>
      </c>
      <c r="EH93" s="454" t="str">
        <f>IF(OR($B93=0,$B93=""),"",IF(AND($E$3="3rd"),'Class 3rd'!BN92,IF(AND($E$3="4th"),'Class 4th'!BN92,"")))</f>
        <v/>
      </c>
      <c r="EI93" s="454" t="str">
        <f>IF(OR($B93=0,$B93=""),"",IF(AND($E$3="3rd"),'Class 3rd'!BO92,IF(AND($E$3="4th"),'Class 4th'!BO92,"")))</f>
        <v/>
      </c>
      <c r="EJ93" s="454" t="str">
        <f>IF(OR($B93=0,$B93=""),"",IF(AND($E$3="3rd"),'Class 3rd'!BP92,IF(AND($E$3="4th"),'Class 4th'!BP92,"")))</f>
        <v/>
      </c>
      <c r="EK93" s="455" t="str">
        <f t="shared" si="159"/>
        <v/>
      </c>
      <c r="EL93" s="100">
        <f t="shared" si="160"/>
        <v>0</v>
      </c>
      <c r="EM93" s="100" t="str">
        <f t="shared" si="161"/>
        <v/>
      </c>
      <c r="EN93" s="100" t="str">
        <f t="shared" si="162"/>
        <v/>
      </c>
      <c r="EO93" s="86" t="str">
        <f t="shared" si="163"/>
        <v/>
      </c>
      <c r="EP93" s="60" t="str">
        <f t="shared" si="164"/>
        <v/>
      </c>
      <c r="EQ93" s="324" t="str">
        <f t="shared" si="165"/>
        <v/>
      </c>
      <c r="ER93" s="63" t="str">
        <f t="shared" si="166"/>
        <v/>
      </c>
      <c r="ES93" s="64" t="str">
        <f t="shared" si="85"/>
        <v/>
      </c>
      <c r="ET93" s="326" t="str">
        <f>IFERROR(IF(B93="NSO","NSO",IF(OR(D93="",G93="",F93="",B93="",EP93=0),"",IF('Master sheet'!$D$14="Hindi","कक्षोंन्नति","Promoted"))),"")</f>
        <v/>
      </c>
      <c r="EU93" s="39" t="str">
        <f>IF(OR($B93=0,$B93=""),"",IF(AND($E$3="3rd"),'Class 3rd'!BQ92,IF(AND($E$3="4th"),'Class 4th'!BQ92,"")))</f>
        <v/>
      </c>
      <c r="EV93" s="39" t="str">
        <f>IF(OR($B93=0,$B93=""),"",IF(AND($E$3="3rd"),'Class 3rd'!BR92,IF(AND($E$3="4th"),'Class 4th'!BR92,"")))</f>
        <v/>
      </c>
      <c r="EW93" s="203" t="str">
        <f t="shared" si="86"/>
        <v/>
      </c>
      <c r="EX93" s="40"/>
      <c r="FE93" s="41">
        <f>IF(AND($E$3="3rd"),'Class 3rd'!I92,IF(AND($E$3="4th"),'Class 4th'!I92,""))</f>
        <v>0</v>
      </c>
    </row>
    <row r="94" spans="1:161" ht="18.95" customHeight="1">
      <c r="A94" s="53">
        <v>87</v>
      </c>
      <c r="B94" s="244" t="str">
        <f>IF(OR(FE94=0,FE94=""),"",IF(AND($E$3="3rd"),'Class 3rd'!I93,IF(AND($E$3="4th"),'Class 4th'!I93,"")))</f>
        <v/>
      </c>
      <c r="C94" s="54" t="str">
        <f>IF(OR($B94=0,$B94=""),"",IF(AND($E$3="3rd"),'Class 3rd'!B93,IF(AND($E$3="4th"),'Class 4th'!B93,"")))</f>
        <v/>
      </c>
      <c r="D94" s="54" t="str">
        <f>IF(OR($B94=0,$B94=""),"",IF(AND($E$3="3rd"),'Class 3rd'!C93,IF(AND($E$3="4th"),'Class 4th'!C93,"")))</f>
        <v/>
      </c>
      <c r="E94" s="330" t="str">
        <f>IF(OR($B94=0,$B94=""),"",IF(AND($E$3="3rd"),'Class 3rd'!E93,IF(AND($E$3="4th"),'Class 4th'!E93,"")))</f>
        <v/>
      </c>
      <c r="F94" s="243" t="str">
        <f>IF(OR($B94=0,$B94=""),"",IF(AND($E$3="3rd"),'Class 3rd'!D93,IF(AND($E$3="4th"),'Class 4th'!D93,"")))</f>
        <v/>
      </c>
      <c r="G94" s="335" t="str">
        <f>IF(OR($B94=0,$B94=""),"",IF(AND($E$3="3rd"),'Class 3rd'!F93,IF(AND($E$3="4th"),'Class 4th'!F93,"")))</f>
        <v/>
      </c>
      <c r="H94" s="335" t="str">
        <f>IF(OR($B94=0,$B94=""),"",IF(AND($E$3="3rd"),'Class 3rd'!G93,IF(AND($E$3="4th"),'Class 4th'!G93,"")))</f>
        <v/>
      </c>
      <c r="I94" s="335" t="str">
        <f>IF(OR($B94=0,$B94=""),"",IF(AND($E$3="3rd"),'Class 3rd'!H93,IF(AND($E$3="4th"),'Class 4th'!H93,"")))</f>
        <v/>
      </c>
      <c r="J94" s="217" t="str">
        <f>IF(OR($B94=0,$B94=""),"",IF(AND($E$3="3rd"),'Class 3rd'!J93,IF(AND($E$3="4th"),'Class 4th'!J93,"")))</f>
        <v/>
      </c>
      <c r="K94" s="217" t="str">
        <f>IF(OR($B94=0,$B94=""),"",IF(AND($E$3="3rd"),'Class 3rd'!K93,IF(AND($E$3="4th"),'Class 4th'!K93,"")))</f>
        <v/>
      </c>
      <c r="L94" s="99" t="str">
        <f>IF(OR($B94=0,$B94=""),"",IF(AND($E$3="3rd"),'Class 3rd'!L93,IF(AND($E$3="4th"),'Class 4th'!L93,"")))</f>
        <v/>
      </c>
      <c r="M94" s="99" t="str">
        <f>IF(OR($B94=0,$B94=""),"",IF(AND($E$3="3rd"),'Class 3rd'!M93,IF(AND($E$3="4th"),'Class 4th'!M93,"")))</f>
        <v/>
      </c>
      <c r="N94" s="99" t="str">
        <f>IF(OR($B94=0,$B94=""),"",IF(AND($E$3="3rd"),'Class 3rd'!N93,IF(AND($E$3="4th"),'Class 4th'!N93,"")))</f>
        <v/>
      </c>
      <c r="O94" s="48" t="str">
        <f t="shared" si="87"/>
        <v/>
      </c>
      <c r="P94" s="99" t="str">
        <f>IF(OR($B94=0,$B94=""),"",IF(AND($E$3="3rd"),'Class 3rd'!O93,IF(AND($E$3="4th"),'Class 4th'!O93,"")))</f>
        <v/>
      </c>
      <c r="Q94" s="99" t="str">
        <f>IF(OR($B94=0,$B94=""),"",IF(AND($E$3="3rd"),'Class 3rd'!P93,IF(AND($E$3="4th"),'Class 4th'!P93,"")))</f>
        <v/>
      </c>
      <c r="R94" s="51" t="str">
        <f t="shared" si="88"/>
        <v/>
      </c>
      <c r="S94" s="48">
        <f t="shared" si="89"/>
        <v>0</v>
      </c>
      <c r="T94" s="99" t="str">
        <f>IF(OR($B94=0,$B94=""),"",IF(AND($E$3="3rd"),'Class 3rd'!Q93,IF(AND($E$3="4th"),'Class 4th'!Q93,"")))</f>
        <v/>
      </c>
      <c r="U94" s="99" t="str">
        <f>IF(OR($B94=0,$B94=""),"",IF(AND($E$3="3rd"),'Class 3rd'!R93,IF(AND($E$3="4th"),'Class 4th'!R93,"")))</f>
        <v/>
      </c>
      <c r="V94" s="52" t="str">
        <f t="shared" si="90"/>
        <v/>
      </c>
      <c r="W94" s="48" t="str">
        <f t="shared" si="91"/>
        <v/>
      </c>
      <c r="X94" s="83">
        <f t="shared" si="92"/>
        <v>0</v>
      </c>
      <c r="Y94" s="83" t="str">
        <f t="shared" si="93"/>
        <v/>
      </c>
      <c r="Z94" s="83" t="str">
        <f t="shared" si="94"/>
        <v/>
      </c>
      <c r="AA94" s="83" t="str">
        <f t="shared" si="95"/>
        <v/>
      </c>
      <c r="AB94" s="419" t="str">
        <f t="shared" si="96"/>
        <v/>
      </c>
      <c r="AC94" s="87" t="str">
        <f t="shared" si="97"/>
        <v/>
      </c>
      <c r="AD94" s="99" t="str">
        <f>IF(OR($B94=0,$B94=""),"",IF(AND($E$3="3rd"),'Class 3rd'!S93,IF(AND($E$3="4th"),'Class 4th'!S93,"")))</f>
        <v/>
      </c>
      <c r="AE94" s="99" t="str">
        <f>IF(OR($B94=0,$B94=""),"",IF(AND($E$3="3rd"),'Class 3rd'!T93,IF(AND($E$3="4th"),'Class 4th'!T93,"")))</f>
        <v/>
      </c>
      <c r="AF94" s="99" t="str">
        <f>IF(OR($B94=0,$B94=""),"",IF(AND($E$3="3rd"),'Class 3rd'!U93,IF(AND($E$3="4th"),'Class 4th'!U93,"")))</f>
        <v/>
      </c>
      <c r="AG94" s="48" t="str">
        <f t="shared" si="98"/>
        <v/>
      </c>
      <c r="AH94" s="99" t="str">
        <f>IF(OR($B94=0,$B94=""),"",IF(AND($E$3="3rd"),'Class 3rd'!V93,IF(AND($E$3="4th"),'Class 4th'!V93,"")))</f>
        <v/>
      </c>
      <c r="AI94" s="99" t="str">
        <f>IF(OR($B94=0,$B94=""),"",IF(AND($E$3="3rd"),'Class 3rd'!W93,IF(AND($E$3="4th"),'Class 4th'!W93,"")))</f>
        <v/>
      </c>
      <c r="AJ94" s="51" t="str">
        <f t="shared" si="99"/>
        <v/>
      </c>
      <c r="AK94" s="48">
        <f t="shared" si="100"/>
        <v>0</v>
      </c>
      <c r="AL94" s="99" t="str">
        <f>IF(OR($B94=0,$B94=""),"",IF(AND($E$3="3rd"),'Class 3rd'!X93,IF(AND($E$3="4th"),'Class 4th'!X93,"")))</f>
        <v/>
      </c>
      <c r="AM94" s="99" t="str">
        <f>IF(OR($B94=0,$B94=""),"",IF(AND($E$3="3rd"),'Class 3rd'!Y93,IF(AND($E$3="4th"),'Class 4th'!Y93,"")))</f>
        <v/>
      </c>
      <c r="AN94" s="52" t="str">
        <f t="shared" si="101"/>
        <v/>
      </c>
      <c r="AO94" s="48" t="str">
        <f t="shared" si="102"/>
        <v/>
      </c>
      <c r="AP94" s="83">
        <f t="shared" si="103"/>
        <v>0</v>
      </c>
      <c r="AQ94" s="83" t="str">
        <f t="shared" si="104"/>
        <v/>
      </c>
      <c r="AR94" s="83" t="str">
        <f t="shared" si="105"/>
        <v/>
      </c>
      <c r="AS94" s="83" t="str">
        <f t="shared" si="106"/>
        <v/>
      </c>
      <c r="AT94" s="419" t="str">
        <f t="shared" si="107"/>
        <v/>
      </c>
      <c r="AU94" s="87" t="str">
        <f t="shared" si="108"/>
        <v/>
      </c>
      <c r="AV94" s="99" t="str">
        <f>IF(OR($B94=0,$B94=""),"",IF(AND($E$3="3rd"),'Class 3rd'!Z93,IF(AND($E$3="4th"),'Class 4th'!Z93,"")))</f>
        <v/>
      </c>
      <c r="AW94" s="99" t="str">
        <f>IF(OR($B94=0,$B94=""),"",IF(AND($E$3="3rd"),'Class 3rd'!AA93,IF(AND($E$3="4th"),'Class 4th'!AA93,"")))</f>
        <v/>
      </c>
      <c r="AX94" s="99" t="str">
        <f>IF(OR($B94=0,$B94=""),"",IF(AND($E$3="3rd"),'Class 3rd'!AB93,IF(AND($E$3="4th"),'Class 4th'!AB93,"")))</f>
        <v/>
      </c>
      <c r="AY94" s="48" t="str">
        <f t="shared" si="109"/>
        <v/>
      </c>
      <c r="AZ94" s="99" t="str">
        <f>IF(OR($B94=0,$B94=""),"",IF(AND($E$3="3rd"),'Class 3rd'!AC93,IF(AND($E$3="4th"),'Class 4th'!AC93,"")))</f>
        <v/>
      </c>
      <c r="BA94" s="99" t="str">
        <f>IF(OR($B94=0,$B94=""),"",IF(AND($E$3="3rd"),'Class 3rd'!AD93,IF(AND($E$3="4th"),'Class 4th'!AD93,"")))</f>
        <v/>
      </c>
      <c r="BB94" s="51" t="str">
        <f t="shared" si="110"/>
        <v/>
      </c>
      <c r="BC94" s="48">
        <f t="shared" si="111"/>
        <v>0</v>
      </c>
      <c r="BD94" s="99" t="str">
        <f>IF(OR($B94=0,$B94=""),"",IF(AND($E$3="3rd"),'Class 3rd'!AE93,IF(AND($E$3="4th"),'Class 4th'!AE93,"")))</f>
        <v/>
      </c>
      <c r="BE94" s="99" t="str">
        <f>IF(OR($B94=0,$B94=""),"",IF(AND($E$3="3rd"),'Class 3rd'!AF93,IF(AND($E$3="4th"),'Class 4th'!AF93,"")))</f>
        <v/>
      </c>
      <c r="BF94" s="52" t="str">
        <f t="shared" si="112"/>
        <v/>
      </c>
      <c r="BG94" s="48" t="str">
        <f t="shared" si="113"/>
        <v/>
      </c>
      <c r="BH94" s="83">
        <f t="shared" si="114"/>
        <v>0</v>
      </c>
      <c r="BI94" s="83" t="str">
        <f t="shared" si="115"/>
        <v/>
      </c>
      <c r="BJ94" s="83" t="str">
        <f t="shared" si="116"/>
        <v/>
      </c>
      <c r="BK94" s="83" t="str">
        <f t="shared" si="117"/>
        <v/>
      </c>
      <c r="BL94" s="419" t="str">
        <f t="shared" si="118"/>
        <v/>
      </c>
      <c r="BM94" s="87" t="str">
        <f t="shared" si="119"/>
        <v/>
      </c>
      <c r="BN94" s="99" t="str">
        <f>IF(OR($B94=0,$B94=""),"",IF(AND($E$3="3rd"),'Class 3rd'!AG93,IF(AND($E$3="4th"),'Class 4th'!AG93,"")))</f>
        <v/>
      </c>
      <c r="BO94" s="99" t="str">
        <f>IF(OR($B94=0,$B94=""),"",IF(AND($E$3="3rd"),'Class 3rd'!AH93,IF(AND($E$3="4th"),'Class 4th'!AH93,"")))</f>
        <v/>
      </c>
      <c r="BP94" s="99" t="str">
        <f>IF(OR($B94=0,$B94=""),"",IF(AND($E$3="3rd"),'Class 3rd'!AI93,IF(AND($E$3="4th"),'Class 4th'!AI93,"")))</f>
        <v/>
      </c>
      <c r="BQ94" s="48" t="str">
        <f t="shared" si="120"/>
        <v/>
      </c>
      <c r="BR94" s="99" t="str">
        <f>IF(OR($B94=0,$B94=""),"",IF(AND($E$3="3rd"),'Class 3rd'!AJ93,IF(AND($E$3="4th"),'Class 4th'!AJ93,"")))</f>
        <v/>
      </c>
      <c r="BS94" s="99" t="str">
        <f>IF(OR($B94=0,$B94=""),"",IF(AND($E$3="3rd"),'Class 3rd'!AK93,IF(AND($E$3="4th"),'Class 4th'!AK93,"")))</f>
        <v/>
      </c>
      <c r="BT94" s="51" t="str">
        <f t="shared" si="121"/>
        <v/>
      </c>
      <c r="BU94" s="48">
        <f t="shared" si="122"/>
        <v>0</v>
      </c>
      <c r="BV94" s="99" t="str">
        <f>IF(OR($B94=0,$B94=""),"",IF(AND($E$3="3rd"),'Class 3rd'!AL93,IF(AND($E$3="4th"),'Class 4th'!AL93,"")))</f>
        <v/>
      </c>
      <c r="BW94" s="99" t="str">
        <f>IF(OR($B94=0,$B94=""),"",IF(AND($E$3="3rd"),'Class 3rd'!AM93,IF(AND($E$3="4th"),'Class 4th'!AM93,"")))</f>
        <v/>
      </c>
      <c r="BX94" s="52" t="str">
        <f t="shared" si="123"/>
        <v/>
      </c>
      <c r="BY94" s="48" t="str">
        <f t="shared" si="124"/>
        <v/>
      </c>
      <c r="BZ94" s="83">
        <f t="shared" si="125"/>
        <v>0</v>
      </c>
      <c r="CA94" s="83" t="str">
        <f t="shared" si="126"/>
        <v/>
      </c>
      <c r="CB94" s="83" t="str">
        <f t="shared" si="127"/>
        <v/>
      </c>
      <c r="CC94" s="83" t="str">
        <f t="shared" si="128"/>
        <v/>
      </c>
      <c r="CD94" s="419" t="str">
        <f t="shared" si="129"/>
        <v/>
      </c>
      <c r="CE94" s="87" t="str">
        <f t="shared" si="130"/>
        <v/>
      </c>
      <c r="CF94" s="99" t="str">
        <f>IF(OR($B94=0,$B94=""),"",IF(AND($E$3="3rd"),'Class 3rd'!AN93,IF(AND($E$3="4th"),'Class 4th'!AN93,"")))</f>
        <v/>
      </c>
      <c r="CG94" s="99" t="str">
        <f>IF(OR($B94=0,$B94=""),"",IF(AND($E$3="3rd"),'Class 3rd'!AO93,IF(AND($E$3="4th"),'Class 4th'!AO93,"")))</f>
        <v/>
      </c>
      <c r="CH94" s="99" t="str">
        <f>IF(OR($B94=0,$B94=""),"",IF(AND($E$3="3rd"),'Class 3rd'!AP93,IF(AND($E$3="4th"),'Class 4th'!AP93,"")))</f>
        <v/>
      </c>
      <c r="CI94" s="48" t="str">
        <f t="shared" si="131"/>
        <v/>
      </c>
      <c r="CJ94" s="99" t="str">
        <f>IF(OR($B94=0,$B94=""),"",IF(AND($E$3="3rd"),'Class 3rd'!AQ93,IF(AND($E$3="4th"),'Class 4th'!AQ93,"")))</f>
        <v/>
      </c>
      <c r="CK94" s="99" t="str">
        <f>IF(OR($B94=0,$B94=""),"",IF(AND($E$3="3rd"),'Class 3rd'!AR93,IF(AND($E$3="4th"),'Class 4th'!AR93,"")))</f>
        <v/>
      </c>
      <c r="CL94" s="51" t="str">
        <f t="shared" si="132"/>
        <v/>
      </c>
      <c r="CM94" s="48">
        <f t="shared" si="133"/>
        <v>0</v>
      </c>
      <c r="CN94" s="99" t="str">
        <f>IF(OR($B94=0,$B94=""),"",IF(AND($E$3="3rd"),'Class 3rd'!AS93,IF(AND($E$3="4th"),'Class 4th'!AS93,"")))</f>
        <v/>
      </c>
      <c r="CO94" s="99" t="str">
        <f>IF(OR($B94=0,$B94=""),"",IF(AND($E$3="3rd"),'Class 3rd'!AT93,IF(AND($E$3="4th"),'Class 4th'!AT93,"")))</f>
        <v/>
      </c>
      <c r="CP94" s="52" t="str">
        <f t="shared" si="134"/>
        <v/>
      </c>
      <c r="CQ94" s="48" t="str">
        <f t="shared" si="135"/>
        <v/>
      </c>
      <c r="CR94" s="83">
        <f t="shared" si="136"/>
        <v>0</v>
      </c>
      <c r="CS94" s="83" t="str">
        <f t="shared" si="137"/>
        <v/>
      </c>
      <c r="CT94" s="392" t="str">
        <f t="shared" si="138"/>
        <v/>
      </c>
      <c r="CU94" s="86" t="str">
        <f t="shared" si="139"/>
        <v/>
      </c>
      <c r="CV94" s="99" t="str">
        <f>IF(OR($B94=0,$B94=""),"",IF(AND($E$3="3rd"),'Class 3rd'!AU93,IF(AND($E$3="4th"),'Class 4th'!AU93,"")))</f>
        <v/>
      </c>
      <c r="CW94" s="99" t="str">
        <f>IF(OR($B94=0,$B94=""),"",IF(AND($E$3="3rd"),'Class 3rd'!AV93,IF(AND($E$3="4th"),'Class 4th'!AV93,"")))</f>
        <v/>
      </c>
      <c r="CX94" s="99" t="str">
        <f>IF(OR($B94=0,$B94=""),"",IF(AND($E$3="3rd"),'Class 3rd'!AW93,IF(AND($E$3="4th"),'Class 4th'!AW93,"")))</f>
        <v/>
      </c>
      <c r="CY94" s="48" t="str">
        <f t="shared" si="140"/>
        <v/>
      </c>
      <c r="CZ94" s="99" t="str">
        <f>IF(OR($B94=0,$B94=""),"",IF(AND($E$3="3rd"),'Class 3rd'!AX93,IF(AND($E$3="4th"),'Class 4th'!AX93,"")))</f>
        <v/>
      </c>
      <c r="DA94" s="99" t="str">
        <f>IF(OR($B94=0,$B94=""),"",IF(AND($E$3="3rd"),'Class 3rd'!AY93,IF(AND($E$3="4th"),'Class 4th'!AY93,"")))</f>
        <v/>
      </c>
      <c r="DB94" s="51" t="str">
        <f t="shared" si="141"/>
        <v/>
      </c>
      <c r="DC94" s="48">
        <f t="shared" si="142"/>
        <v>0</v>
      </c>
      <c r="DD94" s="99" t="str">
        <f>IF(OR($B94=0,$B94=""),"",IF(AND($E$3="3rd"),'Class 3rd'!AZ93,IF(AND($E$3="4th"),'Class 4th'!AZ93,"")))</f>
        <v/>
      </c>
      <c r="DE94" s="99" t="str">
        <f>IF(OR($B94=0,$B94=""),"",IF(AND($E$3="3rd"),'Class 3rd'!BA93,IF(AND($E$3="4th"),'Class 4th'!BA93,"")))</f>
        <v/>
      </c>
      <c r="DF94" s="52" t="str">
        <f t="shared" si="143"/>
        <v/>
      </c>
      <c r="DG94" s="48" t="str">
        <f t="shared" si="144"/>
        <v/>
      </c>
      <c r="DH94" s="83">
        <f t="shared" si="145"/>
        <v>0</v>
      </c>
      <c r="DI94" s="83" t="str">
        <f t="shared" si="146"/>
        <v/>
      </c>
      <c r="DJ94" s="392" t="str">
        <f t="shared" si="147"/>
        <v/>
      </c>
      <c r="DK94" s="86" t="str">
        <f t="shared" si="148"/>
        <v/>
      </c>
      <c r="DL94" s="454" t="str">
        <f>IF(OR($B94=0,$B94=""),"",IF(AND($E$3="3rd"),'Class 3rd'!BB93,IF(AND($E$3="4th"),'Class 4th'!BB93,"")))</f>
        <v/>
      </c>
      <c r="DM94" s="454" t="str">
        <f>IF(OR($B94=0,$B94=""),"",IF(AND($E$3="3rd"),'Class 3rd'!BC93,IF(AND($E$3="4th"),'Class 4th'!BC93,"")))</f>
        <v/>
      </c>
      <c r="DN94" s="454" t="str">
        <f>IF(OR($B94=0,$B94=""),"",IF(AND($E$3="3rd"),'Class 3rd'!BD93,IF(AND($E$3="4th"),'Class 4th'!BD93,"")))</f>
        <v/>
      </c>
      <c r="DO94" s="454" t="str">
        <f>IF(OR($B94=0,$B94=""),"",IF(AND($E$3="3rd"),'Class 3rd'!BE93,IF(AND($E$3="4th"),'Class 4th'!BE93,"")))</f>
        <v/>
      </c>
      <c r="DP94" s="454" t="str">
        <f>IF(OR($B94=0,$B94=""),"",IF(AND($E$3="3rd"),'Class 3rd'!BF93,IF(AND($E$3="4th"),'Class 4th'!BF93,"")))</f>
        <v/>
      </c>
      <c r="DQ94" s="455" t="str">
        <f t="shared" si="149"/>
        <v/>
      </c>
      <c r="DR94" s="100">
        <f t="shared" si="150"/>
        <v>0</v>
      </c>
      <c r="DS94" s="100" t="str">
        <f t="shared" si="151"/>
        <v/>
      </c>
      <c r="DT94" s="100" t="str">
        <f t="shared" si="152"/>
        <v/>
      </c>
      <c r="DU94" s="86" t="str">
        <f t="shared" si="153"/>
        <v/>
      </c>
      <c r="DV94" s="454" t="str">
        <f>IF(OR($B94=0,$B94=""),"",IF(AND($E$3="3rd"),'Class 3rd'!BG93,IF(AND($E$3="4th"),'Class 4th'!BG93,"")))</f>
        <v/>
      </c>
      <c r="DW94" s="454" t="str">
        <f>IF(OR($B94=0,$B94=""),"",IF(AND($E$3="3rd"),'Class 3rd'!BH93,IF(AND($E$3="4th"),'Class 4th'!BH93,"")))</f>
        <v/>
      </c>
      <c r="DX94" s="454" t="str">
        <f>IF(OR($B94=0,$B94=""),"",IF(AND($E$3="3rd"),'Class 3rd'!BI93,IF(AND($E$3="4th"),'Class 4th'!BI93,"")))</f>
        <v/>
      </c>
      <c r="DY94" s="454" t="str">
        <f>IF(OR($B94=0,$B94=""),"",IF(AND($E$3="3rd"),'Class 3rd'!BJ93,IF(AND($E$3="4th"),'Class 4th'!BJ93,"")))</f>
        <v/>
      </c>
      <c r="DZ94" s="454" t="str">
        <f>IF(OR($B94=0,$B94=""),"",IF(AND($E$3="3rd"),'Class 3rd'!BK93,IF(AND($E$3="4th"),'Class 4th'!BK93,"")))</f>
        <v/>
      </c>
      <c r="EA94" s="455" t="str">
        <f t="shared" si="154"/>
        <v/>
      </c>
      <c r="EB94" s="100">
        <f t="shared" si="155"/>
        <v>0</v>
      </c>
      <c r="EC94" s="100" t="str">
        <f t="shared" si="156"/>
        <v/>
      </c>
      <c r="ED94" s="100" t="str">
        <f t="shared" si="157"/>
        <v/>
      </c>
      <c r="EE94" s="86" t="str">
        <f t="shared" si="158"/>
        <v/>
      </c>
      <c r="EF94" s="454" t="str">
        <f>IF(OR($B94=0,$B94=""),"",IF(AND($E$3="3rd"),'Class 3rd'!BL93,IF(AND($E$3="4th"),'Class 4th'!BL93,"")))</f>
        <v/>
      </c>
      <c r="EG94" s="454" t="str">
        <f>IF(OR($B94=0,$B94=""),"",IF(AND($E$3="3rd"),'Class 3rd'!BM93,IF(AND($E$3="4th"),'Class 4th'!BM93,"")))</f>
        <v/>
      </c>
      <c r="EH94" s="454" t="str">
        <f>IF(OR($B94=0,$B94=""),"",IF(AND($E$3="3rd"),'Class 3rd'!BN93,IF(AND($E$3="4th"),'Class 4th'!BN93,"")))</f>
        <v/>
      </c>
      <c r="EI94" s="454" t="str">
        <f>IF(OR($B94=0,$B94=""),"",IF(AND($E$3="3rd"),'Class 3rd'!BO93,IF(AND($E$3="4th"),'Class 4th'!BO93,"")))</f>
        <v/>
      </c>
      <c r="EJ94" s="454" t="str">
        <f>IF(OR($B94=0,$B94=""),"",IF(AND($E$3="3rd"),'Class 3rd'!BP93,IF(AND($E$3="4th"),'Class 4th'!BP93,"")))</f>
        <v/>
      </c>
      <c r="EK94" s="455" t="str">
        <f t="shared" si="159"/>
        <v/>
      </c>
      <c r="EL94" s="100">
        <f t="shared" si="160"/>
        <v>0</v>
      </c>
      <c r="EM94" s="100" t="str">
        <f t="shared" si="161"/>
        <v/>
      </c>
      <c r="EN94" s="100" t="str">
        <f t="shared" si="162"/>
        <v/>
      </c>
      <c r="EO94" s="86" t="str">
        <f t="shared" si="163"/>
        <v/>
      </c>
      <c r="EP94" s="60" t="str">
        <f t="shared" si="164"/>
        <v/>
      </c>
      <c r="EQ94" s="324" t="str">
        <f t="shared" si="165"/>
        <v/>
      </c>
      <c r="ER94" s="63" t="str">
        <f t="shared" si="166"/>
        <v/>
      </c>
      <c r="ES94" s="64" t="str">
        <f t="shared" si="85"/>
        <v/>
      </c>
      <c r="ET94" s="326" t="str">
        <f>IFERROR(IF(B94="NSO","NSO",IF(OR(D94="",G94="",F94="",B94="",EP94=0),"",IF('Master sheet'!$D$14="Hindi","कक्षोंन्नति","Promoted"))),"")</f>
        <v/>
      </c>
      <c r="EU94" s="39" t="str">
        <f>IF(OR($B94=0,$B94=""),"",IF(AND($E$3="3rd"),'Class 3rd'!BQ93,IF(AND($E$3="4th"),'Class 4th'!BQ93,"")))</f>
        <v/>
      </c>
      <c r="EV94" s="39" t="str">
        <f>IF(OR($B94=0,$B94=""),"",IF(AND($E$3="3rd"),'Class 3rd'!BR93,IF(AND($E$3="4th"),'Class 4th'!BR93,"")))</f>
        <v/>
      </c>
      <c r="EW94" s="203" t="str">
        <f t="shared" si="86"/>
        <v/>
      </c>
      <c r="EX94" s="40"/>
      <c r="FE94" s="41">
        <f>IF(AND($E$3="3rd"),'Class 3rd'!I93,IF(AND($E$3="4th"),'Class 4th'!I93,""))</f>
        <v>0</v>
      </c>
    </row>
    <row r="95" spans="1:161" ht="18.95" customHeight="1">
      <c r="A95" s="53">
        <v>88</v>
      </c>
      <c r="B95" s="244" t="str">
        <f>IF(OR(FE95=0,FE95=""),"",IF(AND($E$3="3rd"),'Class 3rd'!I94,IF(AND($E$3="4th"),'Class 4th'!I94,"")))</f>
        <v/>
      </c>
      <c r="C95" s="54" t="str">
        <f>IF(OR($B95=0,$B95=""),"",IF(AND($E$3="3rd"),'Class 3rd'!B94,IF(AND($E$3="4th"),'Class 4th'!B94,"")))</f>
        <v/>
      </c>
      <c r="D95" s="54" t="str">
        <f>IF(OR($B95=0,$B95=""),"",IF(AND($E$3="3rd"),'Class 3rd'!C94,IF(AND($E$3="4th"),'Class 4th'!C94,"")))</f>
        <v/>
      </c>
      <c r="E95" s="330" t="str">
        <f>IF(OR($B95=0,$B95=""),"",IF(AND($E$3="3rd"),'Class 3rd'!E94,IF(AND($E$3="4th"),'Class 4th'!E94,"")))</f>
        <v/>
      </c>
      <c r="F95" s="243" t="str">
        <f>IF(OR($B95=0,$B95=""),"",IF(AND($E$3="3rd"),'Class 3rd'!D94,IF(AND($E$3="4th"),'Class 4th'!D94,"")))</f>
        <v/>
      </c>
      <c r="G95" s="335" t="str">
        <f>IF(OR($B95=0,$B95=""),"",IF(AND($E$3="3rd"),'Class 3rd'!F94,IF(AND($E$3="4th"),'Class 4th'!F94,"")))</f>
        <v/>
      </c>
      <c r="H95" s="335" t="str">
        <f>IF(OR($B95=0,$B95=""),"",IF(AND($E$3="3rd"),'Class 3rd'!G94,IF(AND($E$3="4th"),'Class 4th'!G94,"")))</f>
        <v/>
      </c>
      <c r="I95" s="335" t="str">
        <f>IF(OR($B95=0,$B95=""),"",IF(AND($E$3="3rd"),'Class 3rd'!H94,IF(AND($E$3="4th"),'Class 4th'!H94,"")))</f>
        <v/>
      </c>
      <c r="J95" s="217" t="str">
        <f>IF(OR($B95=0,$B95=""),"",IF(AND($E$3="3rd"),'Class 3rd'!J94,IF(AND($E$3="4th"),'Class 4th'!J94,"")))</f>
        <v/>
      </c>
      <c r="K95" s="217" t="str">
        <f>IF(OR($B95=0,$B95=""),"",IF(AND($E$3="3rd"),'Class 3rd'!K94,IF(AND($E$3="4th"),'Class 4th'!K94,"")))</f>
        <v/>
      </c>
      <c r="L95" s="99" t="str">
        <f>IF(OR($B95=0,$B95=""),"",IF(AND($E$3="3rd"),'Class 3rd'!L94,IF(AND($E$3="4th"),'Class 4th'!L94,"")))</f>
        <v/>
      </c>
      <c r="M95" s="99" t="str">
        <f>IF(OR($B95=0,$B95=""),"",IF(AND($E$3="3rd"),'Class 3rd'!M94,IF(AND($E$3="4th"),'Class 4th'!M94,"")))</f>
        <v/>
      </c>
      <c r="N95" s="99" t="str">
        <f>IF(OR($B95=0,$B95=""),"",IF(AND($E$3="3rd"),'Class 3rd'!N94,IF(AND($E$3="4th"),'Class 4th'!N94,"")))</f>
        <v/>
      </c>
      <c r="O95" s="48" t="str">
        <f t="shared" si="87"/>
        <v/>
      </c>
      <c r="P95" s="99" t="str">
        <f>IF(OR($B95=0,$B95=""),"",IF(AND($E$3="3rd"),'Class 3rd'!O94,IF(AND($E$3="4th"),'Class 4th'!O94,"")))</f>
        <v/>
      </c>
      <c r="Q95" s="99" t="str">
        <f>IF(OR($B95=0,$B95=""),"",IF(AND($E$3="3rd"),'Class 3rd'!P94,IF(AND($E$3="4th"),'Class 4th'!P94,"")))</f>
        <v/>
      </c>
      <c r="R95" s="51" t="str">
        <f t="shared" si="88"/>
        <v/>
      </c>
      <c r="S95" s="48">
        <f t="shared" si="89"/>
        <v>0</v>
      </c>
      <c r="T95" s="99" t="str">
        <f>IF(OR($B95=0,$B95=""),"",IF(AND($E$3="3rd"),'Class 3rd'!Q94,IF(AND($E$3="4th"),'Class 4th'!Q94,"")))</f>
        <v/>
      </c>
      <c r="U95" s="99" t="str">
        <f>IF(OR($B95=0,$B95=""),"",IF(AND($E$3="3rd"),'Class 3rd'!R94,IF(AND($E$3="4th"),'Class 4th'!R94,"")))</f>
        <v/>
      </c>
      <c r="V95" s="52" t="str">
        <f t="shared" si="90"/>
        <v/>
      </c>
      <c r="W95" s="48" t="str">
        <f t="shared" si="91"/>
        <v/>
      </c>
      <c r="X95" s="83">
        <f t="shared" si="92"/>
        <v>0</v>
      </c>
      <c r="Y95" s="83" t="str">
        <f t="shared" si="93"/>
        <v/>
      </c>
      <c r="Z95" s="83" t="str">
        <f t="shared" si="94"/>
        <v/>
      </c>
      <c r="AA95" s="83" t="str">
        <f t="shared" si="95"/>
        <v/>
      </c>
      <c r="AB95" s="419" t="str">
        <f t="shared" si="96"/>
        <v/>
      </c>
      <c r="AC95" s="87" t="str">
        <f t="shared" si="97"/>
        <v/>
      </c>
      <c r="AD95" s="99" t="str">
        <f>IF(OR($B95=0,$B95=""),"",IF(AND($E$3="3rd"),'Class 3rd'!S94,IF(AND($E$3="4th"),'Class 4th'!S94,"")))</f>
        <v/>
      </c>
      <c r="AE95" s="99" t="str">
        <f>IF(OR($B95=0,$B95=""),"",IF(AND($E$3="3rd"),'Class 3rd'!T94,IF(AND($E$3="4th"),'Class 4th'!T94,"")))</f>
        <v/>
      </c>
      <c r="AF95" s="99" t="str">
        <f>IF(OR($B95=0,$B95=""),"",IF(AND($E$3="3rd"),'Class 3rd'!U94,IF(AND($E$3="4th"),'Class 4th'!U94,"")))</f>
        <v/>
      </c>
      <c r="AG95" s="48" t="str">
        <f t="shared" si="98"/>
        <v/>
      </c>
      <c r="AH95" s="99" t="str">
        <f>IF(OR($B95=0,$B95=""),"",IF(AND($E$3="3rd"),'Class 3rd'!V94,IF(AND($E$3="4th"),'Class 4th'!V94,"")))</f>
        <v/>
      </c>
      <c r="AI95" s="99" t="str">
        <f>IF(OR($B95=0,$B95=""),"",IF(AND($E$3="3rd"),'Class 3rd'!W94,IF(AND($E$3="4th"),'Class 4th'!W94,"")))</f>
        <v/>
      </c>
      <c r="AJ95" s="51" t="str">
        <f t="shared" si="99"/>
        <v/>
      </c>
      <c r="AK95" s="48">
        <f t="shared" si="100"/>
        <v>0</v>
      </c>
      <c r="AL95" s="99" t="str">
        <f>IF(OR($B95=0,$B95=""),"",IF(AND($E$3="3rd"),'Class 3rd'!X94,IF(AND($E$3="4th"),'Class 4th'!X94,"")))</f>
        <v/>
      </c>
      <c r="AM95" s="99" t="str">
        <f>IF(OR($B95=0,$B95=""),"",IF(AND($E$3="3rd"),'Class 3rd'!Y94,IF(AND($E$3="4th"),'Class 4th'!Y94,"")))</f>
        <v/>
      </c>
      <c r="AN95" s="52" t="str">
        <f t="shared" si="101"/>
        <v/>
      </c>
      <c r="AO95" s="48" t="str">
        <f t="shared" si="102"/>
        <v/>
      </c>
      <c r="AP95" s="83">
        <f t="shared" si="103"/>
        <v>0</v>
      </c>
      <c r="AQ95" s="83" t="str">
        <f t="shared" si="104"/>
        <v/>
      </c>
      <c r="AR95" s="83" t="str">
        <f t="shared" si="105"/>
        <v/>
      </c>
      <c r="AS95" s="83" t="str">
        <f t="shared" si="106"/>
        <v/>
      </c>
      <c r="AT95" s="419" t="str">
        <f t="shared" si="107"/>
        <v/>
      </c>
      <c r="AU95" s="87" t="str">
        <f t="shared" si="108"/>
        <v/>
      </c>
      <c r="AV95" s="99" t="str">
        <f>IF(OR($B95=0,$B95=""),"",IF(AND($E$3="3rd"),'Class 3rd'!Z94,IF(AND($E$3="4th"),'Class 4th'!Z94,"")))</f>
        <v/>
      </c>
      <c r="AW95" s="99" t="str">
        <f>IF(OR($B95=0,$B95=""),"",IF(AND($E$3="3rd"),'Class 3rd'!AA94,IF(AND($E$3="4th"),'Class 4th'!AA94,"")))</f>
        <v/>
      </c>
      <c r="AX95" s="99" t="str">
        <f>IF(OR($B95=0,$B95=""),"",IF(AND($E$3="3rd"),'Class 3rd'!AB94,IF(AND($E$3="4th"),'Class 4th'!AB94,"")))</f>
        <v/>
      </c>
      <c r="AY95" s="48" t="str">
        <f t="shared" si="109"/>
        <v/>
      </c>
      <c r="AZ95" s="99" t="str">
        <f>IF(OR($B95=0,$B95=""),"",IF(AND($E$3="3rd"),'Class 3rd'!AC94,IF(AND($E$3="4th"),'Class 4th'!AC94,"")))</f>
        <v/>
      </c>
      <c r="BA95" s="99" t="str">
        <f>IF(OR($B95=0,$B95=""),"",IF(AND($E$3="3rd"),'Class 3rd'!AD94,IF(AND($E$3="4th"),'Class 4th'!AD94,"")))</f>
        <v/>
      </c>
      <c r="BB95" s="51" t="str">
        <f t="shared" si="110"/>
        <v/>
      </c>
      <c r="BC95" s="48">
        <f t="shared" si="111"/>
        <v>0</v>
      </c>
      <c r="BD95" s="99" t="str">
        <f>IF(OR($B95=0,$B95=""),"",IF(AND($E$3="3rd"),'Class 3rd'!AE94,IF(AND($E$3="4th"),'Class 4th'!AE94,"")))</f>
        <v/>
      </c>
      <c r="BE95" s="99" t="str">
        <f>IF(OR($B95=0,$B95=""),"",IF(AND($E$3="3rd"),'Class 3rd'!AF94,IF(AND($E$3="4th"),'Class 4th'!AF94,"")))</f>
        <v/>
      </c>
      <c r="BF95" s="52" t="str">
        <f t="shared" si="112"/>
        <v/>
      </c>
      <c r="BG95" s="48" t="str">
        <f t="shared" si="113"/>
        <v/>
      </c>
      <c r="BH95" s="83">
        <f t="shared" si="114"/>
        <v>0</v>
      </c>
      <c r="BI95" s="83" t="str">
        <f t="shared" si="115"/>
        <v/>
      </c>
      <c r="BJ95" s="83" t="str">
        <f t="shared" si="116"/>
        <v/>
      </c>
      <c r="BK95" s="83" t="str">
        <f t="shared" si="117"/>
        <v/>
      </c>
      <c r="BL95" s="419" t="str">
        <f t="shared" si="118"/>
        <v/>
      </c>
      <c r="BM95" s="87" t="str">
        <f t="shared" si="119"/>
        <v/>
      </c>
      <c r="BN95" s="99" t="str">
        <f>IF(OR($B95=0,$B95=""),"",IF(AND($E$3="3rd"),'Class 3rd'!AG94,IF(AND($E$3="4th"),'Class 4th'!AG94,"")))</f>
        <v/>
      </c>
      <c r="BO95" s="99" t="str">
        <f>IF(OR($B95=0,$B95=""),"",IF(AND($E$3="3rd"),'Class 3rd'!AH94,IF(AND($E$3="4th"),'Class 4th'!AH94,"")))</f>
        <v/>
      </c>
      <c r="BP95" s="99" t="str">
        <f>IF(OR($B95=0,$B95=""),"",IF(AND($E$3="3rd"),'Class 3rd'!AI94,IF(AND($E$3="4th"),'Class 4th'!AI94,"")))</f>
        <v/>
      </c>
      <c r="BQ95" s="48" t="str">
        <f t="shared" si="120"/>
        <v/>
      </c>
      <c r="BR95" s="99" t="str">
        <f>IF(OR($B95=0,$B95=""),"",IF(AND($E$3="3rd"),'Class 3rd'!AJ94,IF(AND($E$3="4th"),'Class 4th'!AJ94,"")))</f>
        <v/>
      </c>
      <c r="BS95" s="99" t="str">
        <f>IF(OR($B95=0,$B95=""),"",IF(AND($E$3="3rd"),'Class 3rd'!AK94,IF(AND($E$3="4th"),'Class 4th'!AK94,"")))</f>
        <v/>
      </c>
      <c r="BT95" s="51" t="str">
        <f t="shared" si="121"/>
        <v/>
      </c>
      <c r="BU95" s="48">
        <f t="shared" si="122"/>
        <v>0</v>
      </c>
      <c r="BV95" s="99" t="str">
        <f>IF(OR($B95=0,$B95=""),"",IF(AND($E$3="3rd"),'Class 3rd'!AL94,IF(AND($E$3="4th"),'Class 4th'!AL94,"")))</f>
        <v/>
      </c>
      <c r="BW95" s="99" t="str">
        <f>IF(OR($B95=0,$B95=""),"",IF(AND($E$3="3rd"),'Class 3rd'!AM94,IF(AND($E$3="4th"),'Class 4th'!AM94,"")))</f>
        <v/>
      </c>
      <c r="BX95" s="52" t="str">
        <f t="shared" si="123"/>
        <v/>
      </c>
      <c r="BY95" s="48" t="str">
        <f t="shared" si="124"/>
        <v/>
      </c>
      <c r="BZ95" s="83">
        <f t="shared" si="125"/>
        <v>0</v>
      </c>
      <c r="CA95" s="83" t="str">
        <f t="shared" si="126"/>
        <v/>
      </c>
      <c r="CB95" s="83" t="str">
        <f t="shared" si="127"/>
        <v/>
      </c>
      <c r="CC95" s="83" t="str">
        <f t="shared" si="128"/>
        <v/>
      </c>
      <c r="CD95" s="419" t="str">
        <f t="shared" si="129"/>
        <v/>
      </c>
      <c r="CE95" s="87" t="str">
        <f t="shared" si="130"/>
        <v/>
      </c>
      <c r="CF95" s="99" t="str">
        <f>IF(OR($B95=0,$B95=""),"",IF(AND($E$3="3rd"),'Class 3rd'!AN94,IF(AND($E$3="4th"),'Class 4th'!AN94,"")))</f>
        <v/>
      </c>
      <c r="CG95" s="99" t="str">
        <f>IF(OR($B95=0,$B95=""),"",IF(AND($E$3="3rd"),'Class 3rd'!AO94,IF(AND($E$3="4th"),'Class 4th'!AO94,"")))</f>
        <v/>
      </c>
      <c r="CH95" s="99" t="str">
        <f>IF(OR($B95=0,$B95=""),"",IF(AND($E$3="3rd"),'Class 3rd'!AP94,IF(AND($E$3="4th"),'Class 4th'!AP94,"")))</f>
        <v/>
      </c>
      <c r="CI95" s="48" t="str">
        <f t="shared" si="131"/>
        <v/>
      </c>
      <c r="CJ95" s="99" t="str">
        <f>IF(OR($B95=0,$B95=""),"",IF(AND($E$3="3rd"),'Class 3rd'!AQ94,IF(AND($E$3="4th"),'Class 4th'!AQ94,"")))</f>
        <v/>
      </c>
      <c r="CK95" s="99" t="str">
        <f>IF(OR($B95=0,$B95=""),"",IF(AND($E$3="3rd"),'Class 3rd'!AR94,IF(AND($E$3="4th"),'Class 4th'!AR94,"")))</f>
        <v/>
      </c>
      <c r="CL95" s="51" t="str">
        <f t="shared" si="132"/>
        <v/>
      </c>
      <c r="CM95" s="48">
        <f t="shared" si="133"/>
        <v>0</v>
      </c>
      <c r="CN95" s="99" t="str">
        <f>IF(OR($B95=0,$B95=""),"",IF(AND($E$3="3rd"),'Class 3rd'!AS94,IF(AND($E$3="4th"),'Class 4th'!AS94,"")))</f>
        <v/>
      </c>
      <c r="CO95" s="99" t="str">
        <f>IF(OR($B95=0,$B95=""),"",IF(AND($E$3="3rd"),'Class 3rd'!AT94,IF(AND($E$3="4th"),'Class 4th'!AT94,"")))</f>
        <v/>
      </c>
      <c r="CP95" s="52" t="str">
        <f t="shared" si="134"/>
        <v/>
      </c>
      <c r="CQ95" s="48" t="str">
        <f t="shared" si="135"/>
        <v/>
      </c>
      <c r="CR95" s="83">
        <f t="shared" si="136"/>
        <v>0</v>
      </c>
      <c r="CS95" s="83" t="str">
        <f t="shared" si="137"/>
        <v/>
      </c>
      <c r="CT95" s="392" t="str">
        <f t="shared" si="138"/>
        <v/>
      </c>
      <c r="CU95" s="86" t="str">
        <f t="shared" si="139"/>
        <v/>
      </c>
      <c r="CV95" s="99" t="str">
        <f>IF(OR($B95=0,$B95=""),"",IF(AND($E$3="3rd"),'Class 3rd'!AU94,IF(AND($E$3="4th"),'Class 4th'!AU94,"")))</f>
        <v/>
      </c>
      <c r="CW95" s="99" t="str">
        <f>IF(OR($B95=0,$B95=""),"",IF(AND($E$3="3rd"),'Class 3rd'!AV94,IF(AND($E$3="4th"),'Class 4th'!AV94,"")))</f>
        <v/>
      </c>
      <c r="CX95" s="99" t="str">
        <f>IF(OR($B95=0,$B95=""),"",IF(AND($E$3="3rd"),'Class 3rd'!AW94,IF(AND($E$3="4th"),'Class 4th'!AW94,"")))</f>
        <v/>
      </c>
      <c r="CY95" s="48" t="str">
        <f t="shared" si="140"/>
        <v/>
      </c>
      <c r="CZ95" s="99" t="str">
        <f>IF(OR($B95=0,$B95=""),"",IF(AND($E$3="3rd"),'Class 3rd'!AX94,IF(AND($E$3="4th"),'Class 4th'!AX94,"")))</f>
        <v/>
      </c>
      <c r="DA95" s="99" t="str">
        <f>IF(OR($B95=0,$B95=""),"",IF(AND($E$3="3rd"),'Class 3rd'!AY94,IF(AND($E$3="4th"),'Class 4th'!AY94,"")))</f>
        <v/>
      </c>
      <c r="DB95" s="51" t="str">
        <f t="shared" si="141"/>
        <v/>
      </c>
      <c r="DC95" s="48">
        <f t="shared" si="142"/>
        <v>0</v>
      </c>
      <c r="DD95" s="99" t="str">
        <f>IF(OR($B95=0,$B95=""),"",IF(AND($E$3="3rd"),'Class 3rd'!AZ94,IF(AND($E$3="4th"),'Class 4th'!AZ94,"")))</f>
        <v/>
      </c>
      <c r="DE95" s="99" t="str">
        <f>IF(OR($B95=0,$B95=""),"",IF(AND($E$3="3rd"),'Class 3rd'!BA94,IF(AND($E$3="4th"),'Class 4th'!BA94,"")))</f>
        <v/>
      </c>
      <c r="DF95" s="52" t="str">
        <f t="shared" si="143"/>
        <v/>
      </c>
      <c r="DG95" s="48" t="str">
        <f t="shared" si="144"/>
        <v/>
      </c>
      <c r="DH95" s="83">
        <f t="shared" si="145"/>
        <v>0</v>
      </c>
      <c r="DI95" s="83" t="str">
        <f t="shared" si="146"/>
        <v/>
      </c>
      <c r="DJ95" s="392" t="str">
        <f t="shared" si="147"/>
        <v/>
      </c>
      <c r="DK95" s="86" t="str">
        <f t="shared" si="148"/>
        <v/>
      </c>
      <c r="DL95" s="454" t="str">
        <f>IF(OR($B95=0,$B95=""),"",IF(AND($E$3="3rd"),'Class 3rd'!BB94,IF(AND($E$3="4th"),'Class 4th'!BB94,"")))</f>
        <v/>
      </c>
      <c r="DM95" s="454" t="str">
        <f>IF(OR($B95=0,$B95=""),"",IF(AND($E$3="3rd"),'Class 3rd'!BC94,IF(AND($E$3="4th"),'Class 4th'!BC94,"")))</f>
        <v/>
      </c>
      <c r="DN95" s="454" t="str">
        <f>IF(OR($B95=0,$B95=""),"",IF(AND($E$3="3rd"),'Class 3rd'!BD94,IF(AND($E$3="4th"),'Class 4th'!BD94,"")))</f>
        <v/>
      </c>
      <c r="DO95" s="454" t="str">
        <f>IF(OR($B95=0,$B95=""),"",IF(AND($E$3="3rd"),'Class 3rd'!BE94,IF(AND($E$3="4th"),'Class 4th'!BE94,"")))</f>
        <v/>
      </c>
      <c r="DP95" s="454" t="str">
        <f>IF(OR($B95=0,$B95=""),"",IF(AND($E$3="3rd"),'Class 3rd'!BF94,IF(AND($E$3="4th"),'Class 4th'!BF94,"")))</f>
        <v/>
      </c>
      <c r="DQ95" s="455" t="str">
        <f t="shared" si="149"/>
        <v/>
      </c>
      <c r="DR95" s="100">
        <f t="shared" si="150"/>
        <v>0</v>
      </c>
      <c r="DS95" s="100" t="str">
        <f t="shared" si="151"/>
        <v/>
      </c>
      <c r="DT95" s="100" t="str">
        <f t="shared" si="152"/>
        <v/>
      </c>
      <c r="DU95" s="86" t="str">
        <f t="shared" si="153"/>
        <v/>
      </c>
      <c r="DV95" s="454" t="str">
        <f>IF(OR($B95=0,$B95=""),"",IF(AND($E$3="3rd"),'Class 3rd'!BG94,IF(AND($E$3="4th"),'Class 4th'!BG94,"")))</f>
        <v/>
      </c>
      <c r="DW95" s="454" t="str">
        <f>IF(OR($B95=0,$B95=""),"",IF(AND($E$3="3rd"),'Class 3rd'!BH94,IF(AND($E$3="4th"),'Class 4th'!BH94,"")))</f>
        <v/>
      </c>
      <c r="DX95" s="454" t="str">
        <f>IF(OR($B95=0,$B95=""),"",IF(AND($E$3="3rd"),'Class 3rd'!BI94,IF(AND($E$3="4th"),'Class 4th'!BI94,"")))</f>
        <v/>
      </c>
      <c r="DY95" s="454" t="str">
        <f>IF(OR($B95=0,$B95=""),"",IF(AND($E$3="3rd"),'Class 3rd'!BJ94,IF(AND($E$3="4th"),'Class 4th'!BJ94,"")))</f>
        <v/>
      </c>
      <c r="DZ95" s="454" t="str">
        <f>IF(OR($B95=0,$B95=""),"",IF(AND($E$3="3rd"),'Class 3rd'!BK94,IF(AND($E$3="4th"),'Class 4th'!BK94,"")))</f>
        <v/>
      </c>
      <c r="EA95" s="455" t="str">
        <f t="shared" si="154"/>
        <v/>
      </c>
      <c r="EB95" s="100">
        <f t="shared" si="155"/>
        <v>0</v>
      </c>
      <c r="EC95" s="100" t="str">
        <f t="shared" si="156"/>
        <v/>
      </c>
      <c r="ED95" s="100" t="str">
        <f t="shared" si="157"/>
        <v/>
      </c>
      <c r="EE95" s="86" t="str">
        <f t="shared" si="158"/>
        <v/>
      </c>
      <c r="EF95" s="454" t="str">
        <f>IF(OR($B95=0,$B95=""),"",IF(AND($E$3="3rd"),'Class 3rd'!BL94,IF(AND($E$3="4th"),'Class 4th'!BL94,"")))</f>
        <v/>
      </c>
      <c r="EG95" s="454" t="str">
        <f>IF(OR($B95=0,$B95=""),"",IF(AND($E$3="3rd"),'Class 3rd'!BM94,IF(AND($E$3="4th"),'Class 4th'!BM94,"")))</f>
        <v/>
      </c>
      <c r="EH95" s="454" t="str">
        <f>IF(OR($B95=0,$B95=""),"",IF(AND($E$3="3rd"),'Class 3rd'!BN94,IF(AND($E$3="4th"),'Class 4th'!BN94,"")))</f>
        <v/>
      </c>
      <c r="EI95" s="454" t="str">
        <f>IF(OR($B95=0,$B95=""),"",IF(AND($E$3="3rd"),'Class 3rd'!BO94,IF(AND($E$3="4th"),'Class 4th'!BO94,"")))</f>
        <v/>
      </c>
      <c r="EJ95" s="454" t="str">
        <f>IF(OR($B95=0,$B95=""),"",IF(AND($E$3="3rd"),'Class 3rd'!BP94,IF(AND($E$3="4th"),'Class 4th'!BP94,"")))</f>
        <v/>
      </c>
      <c r="EK95" s="455" t="str">
        <f t="shared" si="159"/>
        <v/>
      </c>
      <c r="EL95" s="100">
        <f t="shared" si="160"/>
        <v>0</v>
      </c>
      <c r="EM95" s="100" t="str">
        <f t="shared" si="161"/>
        <v/>
      </c>
      <c r="EN95" s="100" t="str">
        <f t="shared" si="162"/>
        <v/>
      </c>
      <c r="EO95" s="86" t="str">
        <f t="shared" si="163"/>
        <v/>
      </c>
      <c r="EP95" s="60" t="str">
        <f t="shared" si="164"/>
        <v/>
      </c>
      <c r="EQ95" s="324" t="str">
        <f t="shared" si="165"/>
        <v/>
      </c>
      <c r="ER95" s="63" t="str">
        <f t="shared" si="166"/>
        <v/>
      </c>
      <c r="ES95" s="64" t="str">
        <f t="shared" si="85"/>
        <v/>
      </c>
      <c r="ET95" s="326" t="str">
        <f>IFERROR(IF(B95="NSO","NSO",IF(OR(D95="",G95="",F95="",B95="",EP95=0),"",IF('Master sheet'!$D$14="Hindi","कक्षोंन्नति","Promoted"))),"")</f>
        <v/>
      </c>
      <c r="EU95" s="39" t="str">
        <f>IF(OR($B95=0,$B95=""),"",IF(AND($E$3="3rd"),'Class 3rd'!BQ94,IF(AND($E$3="4th"),'Class 4th'!BQ94,"")))</f>
        <v/>
      </c>
      <c r="EV95" s="39" t="str">
        <f>IF(OR($B95=0,$B95=""),"",IF(AND($E$3="3rd"),'Class 3rd'!BR94,IF(AND($E$3="4th"),'Class 4th'!BR94,"")))</f>
        <v/>
      </c>
      <c r="EW95" s="203" t="str">
        <f t="shared" si="86"/>
        <v/>
      </c>
      <c r="EX95" s="40"/>
      <c r="FE95" s="41">
        <f>IF(AND($E$3="3rd"),'Class 3rd'!I94,IF(AND($E$3="4th"),'Class 4th'!I94,""))</f>
        <v>0</v>
      </c>
    </row>
    <row r="96" spans="1:161" ht="18.95" customHeight="1">
      <c r="A96" s="53">
        <v>89</v>
      </c>
      <c r="B96" s="244" t="str">
        <f>IF(OR(FE96=0,FE96=""),"",IF(AND($E$3="3rd"),'Class 3rd'!I95,IF(AND($E$3="4th"),'Class 4th'!I95,"")))</f>
        <v/>
      </c>
      <c r="C96" s="54" t="str">
        <f>IF(OR($B96=0,$B96=""),"",IF(AND($E$3="3rd"),'Class 3rd'!B95,IF(AND($E$3="4th"),'Class 4th'!B95,"")))</f>
        <v/>
      </c>
      <c r="D96" s="54" t="str">
        <f>IF(OR($B96=0,$B96=""),"",IF(AND($E$3="3rd"),'Class 3rd'!C95,IF(AND($E$3="4th"),'Class 4th'!C95,"")))</f>
        <v/>
      </c>
      <c r="E96" s="330" t="str">
        <f>IF(OR($B96=0,$B96=""),"",IF(AND($E$3="3rd"),'Class 3rd'!E95,IF(AND($E$3="4th"),'Class 4th'!E95,"")))</f>
        <v/>
      </c>
      <c r="F96" s="243" t="str">
        <f>IF(OR($B96=0,$B96=""),"",IF(AND($E$3="3rd"),'Class 3rd'!D95,IF(AND($E$3="4th"),'Class 4th'!D95,"")))</f>
        <v/>
      </c>
      <c r="G96" s="335" t="str">
        <f>IF(OR($B96=0,$B96=""),"",IF(AND($E$3="3rd"),'Class 3rd'!F95,IF(AND($E$3="4th"),'Class 4th'!F95,"")))</f>
        <v/>
      </c>
      <c r="H96" s="335" t="str">
        <f>IF(OR($B96=0,$B96=""),"",IF(AND($E$3="3rd"),'Class 3rd'!G95,IF(AND($E$3="4th"),'Class 4th'!G95,"")))</f>
        <v/>
      </c>
      <c r="I96" s="335" t="str">
        <f>IF(OR($B96=0,$B96=""),"",IF(AND($E$3="3rd"),'Class 3rd'!H95,IF(AND($E$3="4th"),'Class 4th'!H95,"")))</f>
        <v/>
      </c>
      <c r="J96" s="217" t="str">
        <f>IF(OR($B96=0,$B96=""),"",IF(AND($E$3="3rd"),'Class 3rd'!J95,IF(AND($E$3="4th"),'Class 4th'!J95,"")))</f>
        <v/>
      </c>
      <c r="K96" s="217" t="str">
        <f>IF(OR($B96=0,$B96=""),"",IF(AND($E$3="3rd"),'Class 3rd'!K95,IF(AND($E$3="4th"),'Class 4th'!K95,"")))</f>
        <v/>
      </c>
      <c r="L96" s="99" t="str">
        <f>IF(OR($B96=0,$B96=""),"",IF(AND($E$3="3rd"),'Class 3rd'!L95,IF(AND($E$3="4th"),'Class 4th'!L95,"")))</f>
        <v/>
      </c>
      <c r="M96" s="99" t="str">
        <f>IF(OR($B96=0,$B96=""),"",IF(AND($E$3="3rd"),'Class 3rd'!M95,IF(AND($E$3="4th"),'Class 4th'!M95,"")))</f>
        <v/>
      </c>
      <c r="N96" s="99" t="str">
        <f>IF(OR($B96=0,$B96=""),"",IF(AND($E$3="3rd"),'Class 3rd'!N95,IF(AND($E$3="4th"),'Class 4th'!N95,"")))</f>
        <v/>
      </c>
      <c r="O96" s="48" t="str">
        <f t="shared" si="87"/>
        <v/>
      </c>
      <c r="P96" s="99" t="str">
        <f>IF(OR($B96=0,$B96=""),"",IF(AND($E$3="3rd"),'Class 3rd'!O95,IF(AND($E$3="4th"),'Class 4th'!O95,"")))</f>
        <v/>
      </c>
      <c r="Q96" s="99" t="str">
        <f>IF(OR($B96=0,$B96=""),"",IF(AND($E$3="3rd"),'Class 3rd'!P95,IF(AND($E$3="4th"),'Class 4th'!P95,"")))</f>
        <v/>
      </c>
      <c r="R96" s="51" t="str">
        <f t="shared" si="88"/>
        <v/>
      </c>
      <c r="S96" s="48">
        <f t="shared" si="89"/>
        <v>0</v>
      </c>
      <c r="T96" s="99" t="str">
        <f>IF(OR($B96=0,$B96=""),"",IF(AND($E$3="3rd"),'Class 3rd'!Q95,IF(AND($E$3="4th"),'Class 4th'!Q95,"")))</f>
        <v/>
      </c>
      <c r="U96" s="99" t="str">
        <f>IF(OR($B96=0,$B96=""),"",IF(AND($E$3="3rd"),'Class 3rd'!R95,IF(AND($E$3="4th"),'Class 4th'!R95,"")))</f>
        <v/>
      </c>
      <c r="V96" s="52" t="str">
        <f t="shared" si="90"/>
        <v/>
      </c>
      <c r="W96" s="48" t="str">
        <f t="shared" si="91"/>
        <v/>
      </c>
      <c r="X96" s="83">
        <f t="shared" si="92"/>
        <v>0</v>
      </c>
      <c r="Y96" s="83" t="str">
        <f t="shared" si="93"/>
        <v/>
      </c>
      <c r="Z96" s="83" t="str">
        <f t="shared" si="94"/>
        <v/>
      </c>
      <c r="AA96" s="83" t="str">
        <f t="shared" si="95"/>
        <v/>
      </c>
      <c r="AB96" s="419" t="str">
        <f t="shared" si="96"/>
        <v/>
      </c>
      <c r="AC96" s="87" t="str">
        <f t="shared" si="97"/>
        <v/>
      </c>
      <c r="AD96" s="99" t="str">
        <f>IF(OR($B96=0,$B96=""),"",IF(AND($E$3="3rd"),'Class 3rd'!S95,IF(AND($E$3="4th"),'Class 4th'!S95,"")))</f>
        <v/>
      </c>
      <c r="AE96" s="99" t="str">
        <f>IF(OR($B96=0,$B96=""),"",IF(AND($E$3="3rd"),'Class 3rd'!T95,IF(AND($E$3="4th"),'Class 4th'!T95,"")))</f>
        <v/>
      </c>
      <c r="AF96" s="99" t="str">
        <f>IF(OR($B96=0,$B96=""),"",IF(AND($E$3="3rd"),'Class 3rd'!U95,IF(AND($E$3="4th"),'Class 4th'!U95,"")))</f>
        <v/>
      </c>
      <c r="AG96" s="48" t="str">
        <f t="shared" si="98"/>
        <v/>
      </c>
      <c r="AH96" s="99" t="str">
        <f>IF(OR($B96=0,$B96=""),"",IF(AND($E$3="3rd"),'Class 3rd'!V95,IF(AND($E$3="4th"),'Class 4th'!V95,"")))</f>
        <v/>
      </c>
      <c r="AI96" s="99" t="str">
        <f>IF(OR($B96=0,$B96=""),"",IF(AND($E$3="3rd"),'Class 3rd'!W95,IF(AND($E$3="4th"),'Class 4th'!W95,"")))</f>
        <v/>
      </c>
      <c r="AJ96" s="51" t="str">
        <f t="shared" si="99"/>
        <v/>
      </c>
      <c r="AK96" s="48">
        <f t="shared" si="100"/>
        <v>0</v>
      </c>
      <c r="AL96" s="99" t="str">
        <f>IF(OR($B96=0,$B96=""),"",IF(AND($E$3="3rd"),'Class 3rd'!X95,IF(AND($E$3="4th"),'Class 4th'!X95,"")))</f>
        <v/>
      </c>
      <c r="AM96" s="99" t="str">
        <f>IF(OR($B96=0,$B96=""),"",IF(AND($E$3="3rd"),'Class 3rd'!Y95,IF(AND($E$3="4th"),'Class 4th'!Y95,"")))</f>
        <v/>
      </c>
      <c r="AN96" s="52" t="str">
        <f t="shared" si="101"/>
        <v/>
      </c>
      <c r="AO96" s="48" t="str">
        <f t="shared" si="102"/>
        <v/>
      </c>
      <c r="AP96" s="83">
        <f t="shared" si="103"/>
        <v>0</v>
      </c>
      <c r="AQ96" s="83" t="str">
        <f t="shared" si="104"/>
        <v/>
      </c>
      <c r="AR96" s="83" t="str">
        <f t="shared" si="105"/>
        <v/>
      </c>
      <c r="AS96" s="83" t="str">
        <f t="shared" si="106"/>
        <v/>
      </c>
      <c r="AT96" s="419" t="str">
        <f t="shared" si="107"/>
        <v/>
      </c>
      <c r="AU96" s="87" t="str">
        <f t="shared" si="108"/>
        <v/>
      </c>
      <c r="AV96" s="99" t="str">
        <f>IF(OR($B96=0,$B96=""),"",IF(AND($E$3="3rd"),'Class 3rd'!Z95,IF(AND($E$3="4th"),'Class 4th'!Z95,"")))</f>
        <v/>
      </c>
      <c r="AW96" s="99" t="str">
        <f>IF(OR($B96=0,$B96=""),"",IF(AND($E$3="3rd"),'Class 3rd'!AA95,IF(AND($E$3="4th"),'Class 4th'!AA95,"")))</f>
        <v/>
      </c>
      <c r="AX96" s="99" t="str">
        <f>IF(OR($B96=0,$B96=""),"",IF(AND($E$3="3rd"),'Class 3rd'!AB95,IF(AND($E$3="4th"),'Class 4th'!AB95,"")))</f>
        <v/>
      </c>
      <c r="AY96" s="48" t="str">
        <f t="shared" si="109"/>
        <v/>
      </c>
      <c r="AZ96" s="99" t="str">
        <f>IF(OR($B96=0,$B96=""),"",IF(AND($E$3="3rd"),'Class 3rd'!AC95,IF(AND($E$3="4th"),'Class 4th'!AC95,"")))</f>
        <v/>
      </c>
      <c r="BA96" s="99" t="str">
        <f>IF(OR($B96=0,$B96=""),"",IF(AND($E$3="3rd"),'Class 3rd'!AD95,IF(AND($E$3="4th"),'Class 4th'!AD95,"")))</f>
        <v/>
      </c>
      <c r="BB96" s="51" t="str">
        <f t="shared" si="110"/>
        <v/>
      </c>
      <c r="BC96" s="48">
        <f t="shared" si="111"/>
        <v>0</v>
      </c>
      <c r="BD96" s="99" t="str">
        <f>IF(OR($B96=0,$B96=""),"",IF(AND($E$3="3rd"),'Class 3rd'!AE95,IF(AND($E$3="4th"),'Class 4th'!AE95,"")))</f>
        <v/>
      </c>
      <c r="BE96" s="99" t="str">
        <f>IF(OR($B96=0,$B96=""),"",IF(AND($E$3="3rd"),'Class 3rd'!AF95,IF(AND($E$3="4th"),'Class 4th'!AF95,"")))</f>
        <v/>
      </c>
      <c r="BF96" s="52" t="str">
        <f t="shared" si="112"/>
        <v/>
      </c>
      <c r="BG96" s="48" t="str">
        <f t="shared" si="113"/>
        <v/>
      </c>
      <c r="BH96" s="83">
        <f t="shared" si="114"/>
        <v>0</v>
      </c>
      <c r="BI96" s="83" t="str">
        <f t="shared" si="115"/>
        <v/>
      </c>
      <c r="BJ96" s="83" t="str">
        <f t="shared" si="116"/>
        <v/>
      </c>
      <c r="BK96" s="83" t="str">
        <f t="shared" si="117"/>
        <v/>
      </c>
      <c r="BL96" s="419" t="str">
        <f t="shared" si="118"/>
        <v/>
      </c>
      <c r="BM96" s="87" t="str">
        <f t="shared" si="119"/>
        <v/>
      </c>
      <c r="BN96" s="99" t="str">
        <f>IF(OR($B96=0,$B96=""),"",IF(AND($E$3="3rd"),'Class 3rd'!AG95,IF(AND($E$3="4th"),'Class 4th'!AG95,"")))</f>
        <v/>
      </c>
      <c r="BO96" s="99" t="str">
        <f>IF(OR($B96=0,$B96=""),"",IF(AND($E$3="3rd"),'Class 3rd'!AH95,IF(AND($E$3="4th"),'Class 4th'!AH95,"")))</f>
        <v/>
      </c>
      <c r="BP96" s="99" t="str">
        <f>IF(OR($B96=0,$B96=""),"",IF(AND($E$3="3rd"),'Class 3rd'!AI95,IF(AND($E$3="4th"),'Class 4th'!AI95,"")))</f>
        <v/>
      </c>
      <c r="BQ96" s="48" t="str">
        <f t="shared" si="120"/>
        <v/>
      </c>
      <c r="BR96" s="99" t="str">
        <f>IF(OR($B96=0,$B96=""),"",IF(AND($E$3="3rd"),'Class 3rd'!AJ95,IF(AND($E$3="4th"),'Class 4th'!AJ95,"")))</f>
        <v/>
      </c>
      <c r="BS96" s="99" t="str">
        <f>IF(OR($B96=0,$B96=""),"",IF(AND($E$3="3rd"),'Class 3rd'!AK95,IF(AND($E$3="4th"),'Class 4th'!AK95,"")))</f>
        <v/>
      </c>
      <c r="BT96" s="51" t="str">
        <f t="shared" si="121"/>
        <v/>
      </c>
      <c r="BU96" s="48">
        <f t="shared" si="122"/>
        <v>0</v>
      </c>
      <c r="BV96" s="99" t="str">
        <f>IF(OR($B96=0,$B96=""),"",IF(AND($E$3="3rd"),'Class 3rd'!AL95,IF(AND($E$3="4th"),'Class 4th'!AL95,"")))</f>
        <v/>
      </c>
      <c r="BW96" s="99" t="str">
        <f>IF(OR($B96=0,$B96=""),"",IF(AND($E$3="3rd"),'Class 3rd'!AM95,IF(AND($E$3="4th"),'Class 4th'!AM95,"")))</f>
        <v/>
      </c>
      <c r="BX96" s="52" t="str">
        <f t="shared" si="123"/>
        <v/>
      </c>
      <c r="BY96" s="48" t="str">
        <f t="shared" si="124"/>
        <v/>
      </c>
      <c r="BZ96" s="83">
        <f t="shared" si="125"/>
        <v>0</v>
      </c>
      <c r="CA96" s="83" t="str">
        <f t="shared" si="126"/>
        <v/>
      </c>
      <c r="CB96" s="83" t="str">
        <f t="shared" si="127"/>
        <v/>
      </c>
      <c r="CC96" s="83" t="str">
        <f t="shared" si="128"/>
        <v/>
      </c>
      <c r="CD96" s="419" t="str">
        <f t="shared" si="129"/>
        <v/>
      </c>
      <c r="CE96" s="87" t="str">
        <f t="shared" si="130"/>
        <v/>
      </c>
      <c r="CF96" s="99" t="str">
        <f>IF(OR($B96=0,$B96=""),"",IF(AND($E$3="3rd"),'Class 3rd'!AN95,IF(AND($E$3="4th"),'Class 4th'!AN95,"")))</f>
        <v/>
      </c>
      <c r="CG96" s="99" t="str">
        <f>IF(OR($B96=0,$B96=""),"",IF(AND($E$3="3rd"),'Class 3rd'!AO95,IF(AND($E$3="4th"),'Class 4th'!AO95,"")))</f>
        <v/>
      </c>
      <c r="CH96" s="99" t="str">
        <f>IF(OR($B96=0,$B96=""),"",IF(AND($E$3="3rd"),'Class 3rd'!AP95,IF(AND($E$3="4th"),'Class 4th'!AP95,"")))</f>
        <v/>
      </c>
      <c r="CI96" s="48" t="str">
        <f t="shared" si="131"/>
        <v/>
      </c>
      <c r="CJ96" s="99" t="str">
        <f>IF(OR($B96=0,$B96=""),"",IF(AND($E$3="3rd"),'Class 3rd'!AQ95,IF(AND($E$3="4th"),'Class 4th'!AQ95,"")))</f>
        <v/>
      </c>
      <c r="CK96" s="99" t="str">
        <f>IF(OR($B96=0,$B96=""),"",IF(AND($E$3="3rd"),'Class 3rd'!AR95,IF(AND($E$3="4th"),'Class 4th'!AR95,"")))</f>
        <v/>
      </c>
      <c r="CL96" s="51" t="str">
        <f t="shared" si="132"/>
        <v/>
      </c>
      <c r="CM96" s="48">
        <f t="shared" si="133"/>
        <v>0</v>
      </c>
      <c r="CN96" s="99" t="str">
        <f>IF(OR($B96=0,$B96=""),"",IF(AND($E$3="3rd"),'Class 3rd'!AS95,IF(AND($E$3="4th"),'Class 4th'!AS95,"")))</f>
        <v/>
      </c>
      <c r="CO96" s="99" t="str">
        <f>IF(OR($B96=0,$B96=""),"",IF(AND($E$3="3rd"),'Class 3rd'!AT95,IF(AND($E$3="4th"),'Class 4th'!AT95,"")))</f>
        <v/>
      </c>
      <c r="CP96" s="52" t="str">
        <f t="shared" si="134"/>
        <v/>
      </c>
      <c r="CQ96" s="48" t="str">
        <f t="shared" si="135"/>
        <v/>
      </c>
      <c r="CR96" s="83">
        <f t="shared" si="136"/>
        <v>0</v>
      </c>
      <c r="CS96" s="83" t="str">
        <f t="shared" si="137"/>
        <v/>
      </c>
      <c r="CT96" s="392" t="str">
        <f t="shared" si="138"/>
        <v/>
      </c>
      <c r="CU96" s="86" t="str">
        <f t="shared" si="139"/>
        <v/>
      </c>
      <c r="CV96" s="99" t="str">
        <f>IF(OR($B96=0,$B96=""),"",IF(AND($E$3="3rd"),'Class 3rd'!AU95,IF(AND($E$3="4th"),'Class 4th'!AU95,"")))</f>
        <v/>
      </c>
      <c r="CW96" s="99" t="str">
        <f>IF(OR($B96=0,$B96=""),"",IF(AND($E$3="3rd"),'Class 3rd'!AV95,IF(AND($E$3="4th"),'Class 4th'!AV95,"")))</f>
        <v/>
      </c>
      <c r="CX96" s="99" t="str">
        <f>IF(OR($B96=0,$B96=""),"",IF(AND($E$3="3rd"),'Class 3rd'!AW95,IF(AND($E$3="4th"),'Class 4th'!AW95,"")))</f>
        <v/>
      </c>
      <c r="CY96" s="48" t="str">
        <f t="shared" si="140"/>
        <v/>
      </c>
      <c r="CZ96" s="99" t="str">
        <f>IF(OR($B96=0,$B96=""),"",IF(AND($E$3="3rd"),'Class 3rd'!AX95,IF(AND($E$3="4th"),'Class 4th'!AX95,"")))</f>
        <v/>
      </c>
      <c r="DA96" s="99" t="str">
        <f>IF(OR($B96=0,$B96=""),"",IF(AND($E$3="3rd"),'Class 3rd'!AY95,IF(AND($E$3="4th"),'Class 4th'!AY95,"")))</f>
        <v/>
      </c>
      <c r="DB96" s="51" t="str">
        <f t="shared" si="141"/>
        <v/>
      </c>
      <c r="DC96" s="48">
        <f t="shared" si="142"/>
        <v>0</v>
      </c>
      <c r="DD96" s="99" t="str">
        <f>IF(OR($B96=0,$B96=""),"",IF(AND($E$3="3rd"),'Class 3rd'!AZ95,IF(AND($E$3="4th"),'Class 4th'!AZ95,"")))</f>
        <v/>
      </c>
      <c r="DE96" s="99" t="str">
        <f>IF(OR($B96=0,$B96=""),"",IF(AND($E$3="3rd"),'Class 3rd'!BA95,IF(AND($E$3="4th"),'Class 4th'!BA95,"")))</f>
        <v/>
      </c>
      <c r="DF96" s="52" t="str">
        <f t="shared" si="143"/>
        <v/>
      </c>
      <c r="DG96" s="48" t="str">
        <f t="shared" si="144"/>
        <v/>
      </c>
      <c r="DH96" s="83">
        <f t="shared" si="145"/>
        <v>0</v>
      </c>
      <c r="DI96" s="83" t="str">
        <f t="shared" si="146"/>
        <v/>
      </c>
      <c r="DJ96" s="392" t="str">
        <f t="shared" si="147"/>
        <v/>
      </c>
      <c r="DK96" s="86" t="str">
        <f t="shared" si="148"/>
        <v/>
      </c>
      <c r="DL96" s="454" t="str">
        <f>IF(OR($B96=0,$B96=""),"",IF(AND($E$3="3rd"),'Class 3rd'!BB95,IF(AND($E$3="4th"),'Class 4th'!BB95,"")))</f>
        <v/>
      </c>
      <c r="DM96" s="454" t="str">
        <f>IF(OR($B96=0,$B96=""),"",IF(AND($E$3="3rd"),'Class 3rd'!BC95,IF(AND($E$3="4th"),'Class 4th'!BC95,"")))</f>
        <v/>
      </c>
      <c r="DN96" s="454" t="str">
        <f>IF(OR($B96=0,$B96=""),"",IF(AND($E$3="3rd"),'Class 3rd'!BD95,IF(AND($E$3="4th"),'Class 4th'!BD95,"")))</f>
        <v/>
      </c>
      <c r="DO96" s="454" t="str">
        <f>IF(OR($B96=0,$B96=""),"",IF(AND($E$3="3rd"),'Class 3rd'!BE95,IF(AND($E$3="4th"),'Class 4th'!BE95,"")))</f>
        <v/>
      </c>
      <c r="DP96" s="454" t="str">
        <f>IF(OR($B96=0,$B96=""),"",IF(AND($E$3="3rd"),'Class 3rd'!BF95,IF(AND($E$3="4th"),'Class 4th'!BF95,"")))</f>
        <v/>
      </c>
      <c r="DQ96" s="455" t="str">
        <f t="shared" si="149"/>
        <v/>
      </c>
      <c r="DR96" s="100">
        <f t="shared" si="150"/>
        <v>0</v>
      </c>
      <c r="DS96" s="100" t="str">
        <f t="shared" si="151"/>
        <v/>
      </c>
      <c r="DT96" s="100" t="str">
        <f t="shared" si="152"/>
        <v/>
      </c>
      <c r="DU96" s="86" t="str">
        <f t="shared" si="153"/>
        <v/>
      </c>
      <c r="DV96" s="454" t="str">
        <f>IF(OR($B96=0,$B96=""),"",IF(AND($E$3="3rd"),'Class 3rd'!BG95,IF(AND($E$3="4th"),'Class 4th'!BG95,"")))</f>
        <v/>
      </c>
      <c r="DW96" s="454" t="str">
        <f>IF(OR($B96=0,$B96=""),"",IF(AND($E$3="3rd"),'Class 3rd'!BH95,IF(AND($E$3="4th"),'Class 4th'!BH95,"")))</f>
        <v/>
      </c>
      <c r="DX96" s="454" t="str">
        <f>IF(OR($B96=0,$B96=""),"",IF(AND($E$3="3rd"),'Class 3rd'!BI95,IF(AND($E$3="4th"),'Class 4th'!BI95,"")))</f>
        <v/>
      </c>
      <c r="DY96" s="454" t="str">
        <f>IF(OR($B96=0,$B96=""),"",IF(AND($E$3="3rd"),'Class 3rd'!BJ95,IF(AND($E$3="4th"),'Class 4th'!BJ95,"")))</f>
        <v/>
      </c>
      <c r="DZ96" s="454" t="str">
        <f>IF(OR($B96=0,$B96=""),"",IF(AND($E$3="3rd"),'Class 3rd'!BK95,IF(AND($E$3="4th"),'Class 4th'!BK95,"")))</f>
        <v/>
      </c>
      <c r="EA96" s="455" t="str">
        <f t="shared" si="154"/>
        <v/>
      </c>
      <c r="EB96" s="100">
        <f t="shared" si="155"/>
        <v>0</v>
      </c>
      <c r="EC96" s="100" t="str">
        <f t="shared" si="156"/>
        <v/>
      </c>
      <c r="ED96" s="100" t="str">
        <f t="shared" si="157"/>
        <v/>
      </c>
      <c r="EE96" s="86" t="str">
        <f t="shared" si="158"/>
        <v/>
      </c>
      <c r="EF96" s="454" t="str">
        <f>IF(OR($B96=0,$B96=""),"",IF(AND($E$3="3rd"),'Class 3rd'!BL95,IF(AND($E$3="4th"),'Class 4th'!BL95,"")))</f>
        <v/>
      </c>
      <c r="EG96" s="454" t="str">
        <f>IF(OR($B96=0,$B96=""),"",IF(AND($E$3="3rd"),'Class 3rd'!BM95,IF(AND($E$3="4th"),'Class 4th'!BM95,"")))</f>
        <v/>
      </c>
      <c r="EH96" s="454" t="str">
        <f>IF(OR($B96=0,$B96=""),"",IF(AND($E$3="3rd"),'Class 3rd'!BN95,IF(AND($E$3="4th"),'Class 4th'!BN95,"")))</f>
        <v/>
      </c>
      <c r="EI96" s="454" t="str">
        <f>IF(OR($B96=0,$B96=""),"",IF(AND($E$3="3rd"),'Class 3rd'!BO95,IF(AND($E$3="4th"),'Class 4th'!BO95,"")))</f>
        <v/>
      </c>
      <c r="EJ96" s="454" t="str">
        <f>IF(OR($B96=0,$B96=""),"",IF(AND($E$3="3rd"),'Class 3rd'!BP95,IF(AND($E$3="4th"),'Class 4th'!BP95,"")))</f>
        <v/>
      </c>
      <c r="EK96" s="455" t="str">
        <f t="shared" si="159"/>
        <v/>
      </c>
      <c r="EL96" s="100">
        <f t="shared" si="160"/>
        <v>0</v>
      </c>
      <c r="EM96" s="100" t="str">
        <f t="shared" si="161"/>
        <v/>
      </c>
      <c r="EN96" s="100" t="str">
        <f t="shared" si="162"/>
        <v/>
      </c>
      <c r="EO96" s="86" t="str">
        <f t="shared" si="163"/>
        <v/>
      </c>
      <c r="EP96" s="60" t="str">
        <f t="shared" si="164"/>
        <v/>
      </c>
      <c r="EQ96" s="324" t="str">
        <f t="shared" si="165"/>
        <v/>
      </c>
      <c r="ER96" s="63" t="str">
        <f t="shared" si="166"/>
        <v/>
      </c>
      <c r="ES96" s="64" t="str">
        <f t="shared" si="85"/>
        <v/>
      </c>
      <c r="ET96" s="326" t="str">
        <f>IFERROR(IF(B96="NSO","NSO",IF(OR(D96="",G96="",F96="",B96="",EP96=0),"",IF('Master sheet'!$D$14="Hindi","कक्षोंन्नति","Promoted"))),"")</f>
        <v/>
      </c>
      <c r="EU96" s="39" t="str">
        <f>IF(OR($B96=0,$B96=""),"",IF(AND($E$3="3rd"),'Class 3rd'!BQ95,IF(AND($E$3="4th"),'Class 4th'!BQ95,"")))</f>
        <v/>
      </c>
      <c r="EV96" s="39" t="str">
        <f>IF(OR($B96=0,$B96=""),"",IF(AND($E$3="3rd"),'Class 3rd'!BR95,IF(AND($E$3="4th"),'Class 4th'!BR95,"")))</f>
        <v/>
      </c>
      <c r="EW96" s="203" t="str">
        <f t="shared" si="86"/>
        <v/>
      </c>
      <c r="EX96" s="40"/>
      <c r="FE96" s="41">
        <f>IF(AND($E$3="3rd"),'Class 3rd'!I95,IF(AND($E$3="4th"),'Class 4th'!I95,""))</f>
        <v>0</v>
      </c>
    </row>
    <row r="97" spans="1:161" ht="18.95" customHeight="1">
      <c r="A97" s="53">
        <v>90</v>
      </c>
      <c r="B97" s="244" t="str">
        <f>IF(OR(FE97=0,FE97=""),"",IF(AND($E$3="3rd"),'Class 3rd'!I96,IF(AND($E$3="4th"),'Class 4th'!I96,"")))</f>
        <v/>
      </c>
      <c r="C97" s="54" t="str">
        <f>IF(OR($B97=0,$B97=""),"",IF(AND($E$3="3rd"),'Class 3rd'!B96,IF(AND($E$3="4th"),'Class 4th'!B96,"")))</f>
        <v/>
      </c>
      <c r="D97" s="54" t="str">
        <f>IF(OR($B97=0,$B97=""),"",IF(AND($E$3="3rd"),'Class 3rd'!C96,IF(AND($E$3="4th"),'Class 4th'!C96,"")))</f>
        <v/>
      </c>
      <c r="E97" s="330" t="str">
        <f>IF(OR($B97=0,$B97=""),"",IF(AND($E$3="3rd"),'Class 3rd'!E96,IF(AND($E$3="4th"),'Class 4th'!E96,"")))</f>
        <v/>
      </c>
      <c r="F97" s="243" t="str">
        <f>IF(OR($B97=0,$B97=""),"",IF(AND($E$3="3rd"),'Class 3rd'!D96,IF(AND($E$3="4th"),'Class 4th'!D96,"")))</f>
        <v/>
      </c>
      <c r="G97" s="335" t="str">
        <f>IF(OR($B97=0,$B97=""),"",IF(AND($E$3="3rd"),'Class 3rd'!F96,IF(AND($E$3="4th"),'Class 4th'!F96,"")))</f>
        <v/>
      </c>
      <c r="H97" s="335" t="str">
        <f>IF(OR($B97=0,$B97=""),"",IF(AND($E$3="3rd"),'Class 3rd'!G96,IF(AND($E$3="4th"),'Class 4th'!G96,"")))</f>
        <v/>
      </c>
      <c r="I97" s="335" t="str">
        <f>IF(OR($B97=0,$B97=""),"",IF(AND($E$3="3rd"),'Class 3rd'!H96,IF(AND($E$3="4th"),'Class 4th'!H96,"")))</f>
        <v/>
      </c>
      <c r="J97" s="217" t="str">
        <f>IF(OR($B97=0,$B97=""),"",IF(AND($E$3="3rd"),'Class 3rd'!J96,IF(AND($E$3="4th"),'Class 4th'!J96,"")))</f>
        <v/>
      </c>
      <c r="K97" s="217" t="str">
        <f>IF(OR($B97=0,$B97=""),"",IF(AND($E$3="3rd"),'Class 3rd'!K96,IF(AND($E$3="4th"),'Class 4th'!K96,"")))</f>
        <v/>
      </c>
      <c r="L97" s="99" t="str">
        <f>IF(OR($B97=0,$B97=""),"",IF(AND($E$3="3rd"),'Class 3rd'!L96,IF(AND($E$3="4th"),'Class 4th'!L96,"")))</f>
        <v/>
      </c>
      <c r="M97" s="99" t="str">
        <f>IF(OR($B97=0,$B97=""),"",IF(AND($E$3="3rd"),'Class 3rd'!M96,IF(AND($E$3="4th"),'Class 4th'!M96,"")))</f>
        <v/>
      </c>
      <c r="N97" s="99" t="str">
        <f>IF(OR($B97=0,$B97=""),"",IF(AND($E$3="3rd"),'Class 3rd'!N96,IF(AND($E$3="4th"),'Class 4th'!N96,"")))</f>
        <v/>
      </c>
      <c r="O97" s="48" t="str">
        <f t="shared" si="87"/>
        <v/>
      </c>
      <c r="P97" s="99" t="str">
        <f>IF(OR($B97=0,$B97=""),"",IF(AND($E$3="3rd"),'Class 3rd'!O96,IF(AND($E$3="4th"),'Class 4th'!O96,"")))</f>
        <v/>
      </c>
      <c r="Q97" s="99" t="str">
        <f>IF(OR($B97=0,$B97=""),"",IF(AND($E$3="3rd"),'Class 3rd'!P96,IF(AND($E$3="4th"),'Class 4th'!P96,"")))</f>
        <v/>
      </c>
      <c r="R97" s="51" t="str">
        <f t="shared" si="88"/>
        <v/>
      </c>
      <c r="S97" s="48">
        <f t="shared" si="89"/>
        <v>0</v>
      </c>
      <c r="T97" s="99" t="str">
        <f>IF(OR($B97=0,$B97=""),"",IF(AND($E$3="3rd"),'Class 3rd'!Q96,IF(AND($E$3="4th"),'Class 4th'!Q96,"")))</f>
        <v/>
      </c>
      <c r="U97" s="99" t="str">
        <f>IF(OR($B97=0,$B97=""),"",IF(AND($E$3="3rd"),'Class 3rd'!R96,IF(AND($E$3="4th"),'Class 4th'!R96,"")))</f>
        <v/>
      </c>
      <c r="V97" s="52" t="str">
        <f t="shared" si="90"/>
        <v/>
      </c>
      <c r="W97" s="48" t="str">
        <f t="shared" si="91"/>
        <v/>
      </c>
      <c r="X97" s="83">
        <f t="shared" si="92"/>
        <v>0</v>
      </c>
      <c r="Y97" s="83" t="str">
        <f t="shared" si="93"/>
        <v/>
      </c>
      <c r="Z97" s="83" t="str">
        <f t="shared" si="94"/>
        <v/>
      </c>
      <c r="AA97" s="83" t="str">
        <f t="shared" si="95"/>
        <v/>
      </c>
      <c r="AB97" s="419" t="str">
        <f t="shared" si="96"/>
        <v/>
      </c>
      <c r="AC97" s="87" t="str">
        <f t="shared" si="97"/>
        <v/>
      </c>
      <c r="AD97" s="99" t="str">
        <f>IF(OR($B97=0,$B97=""),"",IF(AND($E$3="3rd"),'Class 3rd'!S96,IF(AND($E$3="4th"),'Class 4th'!S96,"")))</f>
        <v/>
      </c>
      <c r="AE97" s="99" t="str">
        <f>IF(OR($B97=0,$B97=""),"",IF(AND($E$3="3rd"),'Class 3rd'!T96,IF(AND($E$3="4th"),'Class 4th'!T96,"")))</f>
        <v/>
      </c>
      <c r="AF97" s="99" t="str">
        <f>IF(OR($B97=0,$B97=""),"",IF(AND($E$3="3rd"),'Class 3rd'!U96,IF(AND($E$3="4th"),'Class 4th'!U96,"")))</f>
        <v/>
      </c>
      <c r="AG97" s="48" t="str">
        <f t="shared" si="98"/>
        <v/>
      </c>
      <c r="AH97" s="99" t="str">
        <f>IF(OR($B97=0,$B97=""),"",IF(AND($E$3="3rd"),'Class 3rd'!V96,IF(AND($E$3="4th"),'Class 4th'!V96,"")))</f>
        <v/>
      </c>
      <c r="AI97" s="99" t="str">
        <f>IF(OR($B97=0,$B97=""),"",IF(AND($E$3="3rd"),'Class 3rd'!W96,IF(AND($E$3="4th"),'Class 4th'!W96,"")))</f>
        <v/>
      </c>
      <c r="AJ97" s="51" t="str">
        <f t="shared" si="99"/>
        <v/>
      </c>
      <c r="AK97" s="48">
        <f t="shared" si="100"/>
        <v>0</v>
      </c>
      <c r="AL97" s="99" t="str">
        <f>IF(OR($B97=0,$B97=""),"",IF(AND($E$3="3rd"),'Class 3rd'!X96,IF(AND($E$3="4th"),'Class 4th'!X96,"")))</f>
        <v/>
      </c>
      <c r="AM97" s="99" t="str">
        <f>IF(OR($B97=0,$B97=""),"",IF(AND($E$3="3rd"),'Class 3rd'!Y96,IF(AND($E$3="4th"),'Class 4th'!Y96,"")))</f>
        <v/>
      </c>
      <c r="AN97" s="52" t="str">
        <f t="shared" si="101"/>
        <v/>
      </c>
      <c r="AO97" s="48" t="str">
        <f t="shared" si="102"/>
        <v/>
      </c>
      <c r="AP97" s="83">
        <f t="shared" si="103"/>
        <v>0</v>
      </c>
      <c r="AQ97" s="83" t="str">
        <f t="shared" si="104"/>
        <v/>
      </c>
      <c r="AR97" s="83" t="str">
        <f t="shared" si="105"/>
        <v/>
      </c>
      <c r="AS97" s="83" t="str">
        <f t="shared" si="106"/>
        <v/>
      </c>
      <c r="AT97" s="419" t="str">
        <f t="shared" si="107"/>
        <v/>
      </c>
      <c r="AU97" s="87" t="str">
        <f t="shared" si="108"/>
        <v/>
      </c>
      <c r="AV97" s="99" t="str">
        <f>IF(OR($B97=0,$B97=""),"",IF(AND($E$3="3rd"),'Class 3rd'!Z96,IF(AND($E$3="4th"),'Class 4th'!Z96,"")))</f>
        <v/>
      </c>
      <c r="AW97" s="99" t="str">
        <f>IF(OR($B97=0,$B97=""),"",IF(AND($E$3="3rd"),'Class 3rd'!AA96,IF(AND($E$3="4th"),'Class 4th'!AA96,"")))</f>
        <v/>
      </c>
      <c r="AX97" s="99" t="str">
        <f>IF(OR($B97=0,$B97=""),"",IF(AND($E$3="3rd"),'Class 3rd'!AB96,IF(AND($E$3="4th"),'Class 4th'!AB96,"")))</f>
        <v/>
      </c>
      <c r="AY97" s="48" t="str">
        <f t="shared" si="109"/>
        <v/>
      </c>
      <c r="AZ97" s="99" t="str">
        <f>IF(OR($B97=0,$B97=""),"",IF(AND($E$3="3rd"),'Class 3rd'!AC96,IF(AND($E$3="4th"),'Class 4th'!AC96,"")))</f>
        <v/>
      </c>
      <c r="BA97" s="99" t="str">
        <f>IF(OR($B97=0,$B97=""),"",IF(AND($E$3="3rd"),'Class 3rd'!AD96,IF(AND($E$3="4th"),'Class 4th'!AD96,"")))</f>
        <v/>
      </c>
      <c r="BB97" s="51" t="str">
        <f t="shared" si="110"/>
        <v/>
      </c>
      <c r="BC97" s="48">
        <f t="shared" si="111"/>
        <v>0</v>
      </c>
      <c r="BD97" s="99" t="str">
        <f>IF(OR($B97=0,$B97=""),"",IF(AND($E$3="3rd"),'Class 3rd'!AE96,IF(AND($E$3="4th"),'Class 4th'!AE96,"")))</f>
        <v/>
      </c>
      <c r="BE97" s="99" t="str">
        <f>IF(OR($B97=0,$B97=""),"",IF(AND($E$3="3rd"),'Class 3rd'!AF96,IF(AND($E$3="4th"),'Class 4th'!AF96,"")))</f>
        <v/>
      </c>
      <c r="BF97" s="52" t="str">
        <f t="shared" si="112"/>
        <v/>
      </c>
      <c r="BG97" s="48" t="str">
        <f t="shared" si="113"/>
        <v/>
      </c>
      <c r="BH97" s="83">
        <f t="shared" si="114"/>
        <v>0</v>
      </c>
      <c r="BI97" s="83" t="str">
        <f t="shared" si="115"/>
        <v/>
      </c>
      <c r="BJ97" s="83" t="str">
        <f t="shared" si="116"/>
        <v/>
      </c>
      <c r="BK97" s="83" t="str">
        <f t="shared" si="117"/>
        <v/>
      </c>
      <c r="BL97" s="419" t="str">
        <f t="shared" si="118"/>
        <v/>
      </c>
      <c r="BM97" s="87" t="str">
        <f t="shared" si="119"/>
        <v/>
      </c>
      <c r="BN97" s="99" t="str">
        <f>IF(OR($B97=0,$B97=""),"",IF(AND($E$3="3rd"),'Class 3rd'!AG96,IF(AND($E$3="4th"),'Class 4th'!AG96,"")))</f>
        <v/>
      </c>
      <c r="BO97" s="99" t="str">
        <f>IF(OR($B97=0,$B97=""),"",IF(AND($E$3="3rd"),'Class 3rd'!AH96,IF(AND($E$3="4th"),'Class 4th'!AH96,"")))</f>
        <v/>
      </c>
      <c r="BP97" s="99" t="str">
        <f>IF(OR($B97=0,$B97=""),"",IF(AND($E$3="3rd"),'Class 3rd'!AI96,IF(AND($E$3="4th"),'Class 4th'!AI96,"")))</f>
        <v/>
      </c>
      <c r="BQ97" s="48" t="str">
        <f t="shared" si="120"/>
        <v/>
      </c>
      <c r="BR97" s="99" t="str">
        <f>IF(OR($B97=0,$B97=""),"",IF(AND($E$3="3rd"),'Class 3rd'!AJ96,IF(AND($E$3="4th"),'Class 4th'!AJ96,"")))</f>
        <v/>
      </c>
      <c r="BS97" s="99" t="str">
        <f>IF(OR($B97=0,$B97=""),"",IF(AND($E$3="3rd"),'Class 3rd'!AK96,IF(AND($E$3="4th"),'Class 4th'!AK96,"")))</f>
        <v/>
      </c>
      <c r="BT97" s="51" t="str">
        <f t="shared" si="121"/>
        <v/>
      </c>
      <c r="BU97" s="48">
        <f t="shared" si="122"/>
        <v>0</v>
      </c>
      <c r="BV97" s="99" t="str">
        <f>IF(OR($B97=0,$B97=""),"",IF(AND($E$3="3rd"),'Class 3rd'!AL96,IF(AND($E$3="4th"),'Class 4th'!AL96,"")))</f>
        <v/>
      </c>
      <c r="BW97" s="99" t="str">
        <f>IF(OR($B97=0,$B97=""),"",IF(AND($E$3="3rd"),'Class 3rd'!AM96,IF(AND($E$3="4th"),'Class 4th'!AM96,"")))</f>
        <v/>
      </c>
      <c r="BX97" s="52" t="str">
        <f t="shared" si="123"/>
        <v/>
      </c>
      <c r="BY97" s="48" t="str">
        <f t="shared" si="124"/>
        <v/>
      </c>
      <c r="BZ97" s="83">
        <f t="shared" si="125"/>
        <v>0</v>
      </c>
      <c r="CA97" s="83" t="str">
        <f t="shared" si="126"/>
        <v/>
      </c>
      <c r="CB97" s="83" t="str">
        <f t="shared" si="127"/>
        <v/>
      </c>
      <c r="CC97" s="83" t="str">
        <f t="shared" si="128"/>
        <v/>
      </c>
      <c r="CD97" s="419" t="str">
        <f t="shared" si="129"/>
        <v/>
      </c>
      <c r="CE97" s="87" t="str">
        <f t="shared" si="130"/>
        <v/>
      </c>
      <c r="CF97" s="99" t="str">
        <f>IF(OR($B97=0,$B97=""),"",IF(AND($E$3="3rd"),'Class 3rd'!AN96,IF(AND($E$3="4th"),'Class 4th'!AN96,"")))</f>
        <v/>
      </c>
      <c r="CG97" s="99" t="str">
        <f>IF(OR($B97=0,$B97=""),"",IF(AND($E$3="3rd"),'Class 3rd'!AO96,IF(AND($E$3="4th"),'Class 4th'!AO96,"")))</f>
        <v/>
      </c>
      <c r="CH97" s="99" t="str">
        <f>IF(OR($B97=0,$B97=""),"",IF(AND($E$3="3rd"),'Class 3rd'!AP96,IF(AND($E$3="4th"),'Class 4th'!AP96,"")))</f>
        <v/>
      </c>
      <c r="CI97" s="48" t="str">
        <f t="shared" si="131"/>
        <v/>
      </c>
      <c r="CJ97" s="99" t="str">
        <f>IF(OR($B97=0,$B97=""),"",IF(AND($E$3="3rd"),'Class 3rd'!AQ96,IF(AND($E$3="4th"),'Class 4th'!AQ96,"")))</f>
        <v/>
      </c>
      <c r="CK97" s="99" t="str">
        <f>IF(OR($B97=0,$B97=""),"",IF(AND($E$3="3rd"),'Class 3rd'!AR96,IF(AND($E$3="4th"),'Class 4th'!AR96,"")))</f>
        <v/>
      </c>
      <c r="CL97" s="51" t="str">
        <f t="shared" si="132"/>
        <v/>
      </c>
      <c r="CM97" s="48">
        <f t="shared" si="133"/>
        <v>0</v>
      </c>
      <c r="CN97" s="99" t="str">
        <f>IF(OR($B97=0,$B97=""),"",IF(AND($E$3="3rd"),'Class 3rd'!AS96,IF(AND($E$3="4th"),'Class 4th'!AS96,"")))</f>
        <v/>
      </c>
      <c r="CO97" s="99" t="str">
        <f>IF(OR($B97=0,$B97=""),"",IF(AND($E$3="3rd"),'Class 3rd'!AT96,IF(AND($E$3="4th"),'Class 4th'!AT96,"")))</f>
        <v/>
      </c>
      <c r="CP97" s="52" t="str">
        <f t="shared" si="134"/>
        <v/>
      </c>
      <c r="CQ97" s="48" t="str">
        <f t="shared" si="135"/>
        <v/>
      </c>
      <c r="CR97" s="83">
        <f t="shared" si="136"/>
        <v>0</v>
      </c>
      <c r="CS97" s="83" t="str">
        <f t="shared" si="137"/>
        <v/>
      </c>
      <c r="CT97" s="392" t="str">
        <f t="shared" si="138"/>
        <v/>
      </c>
      <c r="CU97" s="86" t="str">
        <f t="shared" si="139"/>
        <v/>
      </c>
      <c r="CV97" s="99" t="str">
        <f>IF(OR($B97=0,$B97=""),"",IF(AND($E$3="3rd"),'Class 3rd'!AU96,IF(AND($E$3="4th"),'Class 4th'!AU96,"")))</f>
        <v/>
      </c>
      <c r="CW97" s="99" t="str">
        <f>IF(OR($B97=0,$B97=""),"",IF(AND($E$3="3rd"),'Class 3rd'!AV96,IF(AND($E$3="4th"),'Class 4th'!AV96,"")))</f>
        <v/>
      </c>
      <c r="CX97" s="99" t="str">
        <f>IF(OR($B97=0,$B97=""),"",IF(AND($E$3="3rd"),'Class 3rd'!AW96,IF(AND($E$3="4th"),'Class 4th'!AW96,"")))</f>
        <v/>
      </c>
      <c r="CY97" s="48" t="str">
        <f t="shared" si="140"/>
        <v/>
      </c>
      <c r="CZ97" s="99" t="str">
        <f>IF(OR($B97=0,$B97=""),"",IF(AND($E$3="3rd"),'Class 3rd'!AX96,IF(AND($E$3="4th"),'Class 4th'!AX96,"")))</f>
        <v/>
      </c>
      <c r="DA97" s="99" t="str">
        <f>IF(OR($B97=0,$B97=""),"",IF(AND($E$3="3rd"),'Class 3rd'!AY96,IF(AND($E$3="4th"),'Class 4th'!AY96,"")))</f>
        <v/>
      </c>
      <c r="DB97" s="51" t="str">
        <f t="shared" si="141"/>
        <v/>
      </c>
      <c r="DC97" s="48">
        <f t="shared" si="142"/>
        <v>0</v>
      </c>
      <c r="DD97" s="99" t="str">
        <f>IF(OR($B97=0,$B97=""),"",IF(AND($E$3="3rd"),'Class 3rd'!AZ96,IF(AND($E$3="4th"),'Class 4th'!AZ96,"")))</f>
        <v/>
      </c>
      <c r="DE97" s="99" t="str">
        <f>IF(OR($B97=0,$B97=""),"",IF(AND($E$3="3rd"),'Class 3rd'!BA96,IF(AND($E$3="4th"),'Class 4th'!BA96,"")))</f>
        <v/>
      </c>
      <c r="DF97" s="52" t="str">
        <f t="shared" si="143"/>
        <v/>
      </c>
      <c r="DG97" s="48" t="str">
        <f t="shared" si="144"/>
        <v/>
      </c>
      <c r="DH97" s="83">
        <f t="shared" si="145"/>
        <v>0</v>
      </c>
      <c r="DI97" s="83" t="str">
        <f t="shared" si="146"/>
        <v/>
      </c>
      <c r="DJ97" s="392" t="str">
        <f t="shared" si="147"/>
        <v/>
      </c>
      <c r="DK97" s="86" t="str">
        <f t="shared" si="148"/>
        <v/>
      </c>
      <c r="DL97" s="454" t="str">
        <f>IF(OR($B97=0,$B97=""),"",IF(AND($E$3="3rd"),'Class 3rd'!BB96,IF(AND($E$3="4th"),'Class 4th'!BB96,"")))</f>
        <v/>
      </c>
      <c r="DM97" s="454" t="str">
        <f>IF(OR($B97=0,$B97=""),"",IF(AND($E$3="3rd"),'Class 3rd'!BC96,IF(AND($E$3="4th"),'Class 4th'!BC96,"")))</f>
        <v/>
      </c>
      <c r="DN97" s="454" t="str">
        <f>IF(OR($B97=0,$B97=""),"",IF(AND($E$3="3rd"),'Class 3rd'!BD96,IF(AND($E$3="4th"),'Class 4th'!BD96,"")))</f>
        <v/>
      </c>
      <c r="DO97" s="454" t="str">
        <f>IF(OR($B97=0,$B97=""),"",IF(AND($E$3="3rd"),'Class 3rd'!BE96,IF(AND($E$3="4th"),'Class 4th'!BE96,"")))</f>
        <v/>
      </c>
      <c r="DP97" s="454" t="str">
        <f>IF(OR($B97=0,$B97=""),"",IF(AND($E$3="3rd"),'Class 3rd'!BF96,IF(AND($E$3="4th"),'Class 4th'!BF96,"")))</f>
        <v/>
      </c>
      <c r="DQ97" s="455" t="str">
        <f t="shared" si="149"/>
        <v/>
      </c>
      <c r="DR97" s="100">
        <f t="shared" si="150"/>
        <v>0</v>
      </c>
      <c r="DS97" s="100" t="str">
        <f t="shared" si="151"/>
        <v/>
      </c>
      <c r="DT97" s="100" t="str">
        <f t="shared" si="152"/>
        <v/>
      </c>
      <c r="DU97" s="86" t="str">
        <f t="shared" si="153"/>
        <v/>
      </c>
      <c r="DV97" s="454" t="str">
        <f>IF(OR($B97=0,$B97=""),"",IF(AND($E$3="3rd"),'Class 3rd'!BG96,IF(AND($E$3="4th"),'Class 4th'!BG96,"")))</f>
        <v/>
      </c>
      <c r="DW97" s="454" t="str">
        <f>IF(OR($B97=0,$B97=""),"",IF(AND($E$3="3rd"),'Class 3rd'!BH96,IF(AND($E$3="4th"),'Class 4th'!BH96,"")))</f>
        <v/>
      </c>
      <c r="DX97" s="454" t="str">
        <f>IF(OR($B97=0,$B97=""),"",IF(AND($E$3="3rd"),'Class 3rd'!BI96,IF(AND($E$3="4th"),'Class 4th'!BI96,"")))</f>
        <v/>
      </c>
      <c r="DY97" s="454" t="str">
        <f>IF(OR($B97=0,$B97=""),"",IF(AND($E$3="3rd"),'Class 3rd'!BJ96,IF(AND($E$3="4th"),'Class 4th'!BJ96,"")))</f>
        <v/>
      </c>
      <c r="DZ97" s="454" t="str">
        <f>IF(OR($B97=0,$B97=""),"",IF(AND($E$3="3rd"),'Class 3rd'!BK96,IF(AND($E$3="4th"),'Class 4th'!BK96,"")))</f>
        <v/>
      </c>
      <c r="EA97" s="455" t="str">
        <f t="shared" si="154"/>
        <v/>
      </c>
      <c r="EB97" s="100">
        <f t="shared" si="155"/>
        <v>0</v>
      </c>
      <c r="EC97" s="100" t="str">
        <f t="shared" si="156"/>
        <v/>
      </c>
      <c r="ED97" s="100" t="str">
        <f t="shared" si="157"/>
        <v/>
      </c>
      <c r="EE97" s="86" t="str">
        <f t="shared" si="158"/>
        <v/>
      </c>
      <c r="EF97" s="454" t="str">
        <f>IF(OR($B97=0,$B97=""),"",IF(AND($E$3="3rd"),'Class 3rd'!BL96,IF(AND($E$3="4th"),'Class 4th'!BL96,"")))</f>
        <v/>
      </c>
      <c r="EG97" s="454" t="str">
        <f>IF(OR($B97=0,$B97=""),"",IF(AND($E$3="3rd"),'Class 3rd'!BM96,IF(AND($E$3="4th"),'Class 4th'!BM96,"")))</f>
        <v/>
      </c>
      <c r="EH97" s="454" t="str">
        <f>IF(OR($B97=0,$B97=""),"",IF(AND($E$3="3rd"),'Class 3rd'!BN96,IF(AND($E$3="4th"),'Class 4th'!BN96,"")))</f>
        <v/>
      </c>
      <c r="EI97" s="454" t="str">
        <f>IF(OR($B97=0,$B97=""),"",IF(AND($E$3="3rd"),'Class 3rd'!BO96,IF(AND($E$3="4th"),'Class 4th'!BO96,"")))</f>
        <v/>
      </c>
      <c r="EJ97" s="454" t="str">
        <f>IF(OR($B97=0,$B97=""),"",IF(AND($E$3="3rd"),'Class 3rd'!BP96,IF(AND($E$3="4th"),'Class 4th'!BP96,"")))</f>
        <v/>
      </c>
      <c r="EK97" s="455" t="str">
        <f t="shared" si="159"/>
        <v/>
      </c>
      <c r="EL97" s="100">
        <f t="shared" si="160"/>
        <v>0</v>
      </c>
      <c r="EM97" s="100" t="str">
        <f t="shared" si="161"/>
        <v/>
      </c>
      <c r="EN97" s="100" t="str">
        <f t="shared" si="162"/>
        <v/>
      </c>
      <c r="EO97" s="86" t="str">
        <f t="shared" si="163"/>
        <v/>
      </c>
      <c r="EP97" s="60" t="str">
        <f t="shared" si="164"/>
        <v/>
      </c>
      <c r="EQ97" s="324" t="str">
        <f t="shared" si="165"/>
        <v/>
      </c>
      <c r="ER97" s="63" t="str">
        <f t="shared" si="166"/>
        <v/>
      </c>
      <c r="ES97" s="64" t="str">
        <f t="shared" si="85"/>
        <v/>
      </c>
      <c r="ET97" s="326" t="str">
        <f>IFERROR(IF(B97="NSO","NSO",IF(OR(D97="",G97="",F97="",B97="",EP97=0),"",IF('Master sheet'!$D$14="Hindi","कक्षोंन्नति","Promoted"))),"")</f>
        <v/>
      </c>
      <c r="EU97" s="39" t="str">
        <f>IF(OR($B97=0,$B97=""),"",IF(AND($E$3="3rd"),'Class 3rd'!BQ96,IF(AND($E$3="4th"),'Class 4th'!BQ96,"")))</f>
        <v/>
      </c>
      <c r="EV97" s="39" t="str">
        <f>IF(OR($B97=0,$B97=""),"",IF(AND($E$3="3rd"),'Class 3rd'!BR96,IF(AND($E$3="4th"),'Class 4th'!BR96,"")))</f>
        <v/>
      </c>
      <c r="EW97" s="203" t="str">
        <f t="shared" si="86"/>
        <v/>
      </c>
      <c r="EX97" s="40"/>
      <c r="FE97" s="41">
        <f>IF(AND($E$3="3rd"),'Class 3rd'!I96,IF(AND($E$3="4th"),'Class 4th'!I96,""))</f>
        <v>0</v>
      </c>
    </row>
    <row r="98" spans="1:161" ht="18.95" customHeight="1">
      <c r="A98" s="53">
        <v>91</v>
      </c>
      <c r="B98" s="244" t="str">
        <f>IF(OR(FE98=0,FE98=""),"",IF(AND($E$3="3rd"),'Class 3rd'!I97,IF(AND($E$3="4th"),'Class 4th'!I97,"")))</f>
        <v/>
      </c>
      <c r="C98" s="54" t="str">
        <f>IF(OR($B98=0,$B98=""),"",IF(AND($E$3="3rd"),'Class 3rd'!B97,IF(AND($E$3="4th"),'Class 4th'!B97,"")))</f>
        <v/>
      </c>
      <c r="D98" s="54" t="str">
        <f>IF(OR($B98=0,$B98=""),"",IF(AND($E$3="3rd"),'Class 3rd'!C97,IF(AND($E$3="4th"),'Class 4th'!C97,"")))</f>
        <v/>
      </c>
      <c r="E98" s="330" t="str">
        <f>IF(OR($B98=0,$B98=""),"",IF(AND($E$3="3rd"),'Class 3rd'!E97,IF(AND($E$3="4th"),'Class 4th'!E97,"")))</f>
        <v/>
      </c>
      <c r="F98" s="243" t="str">
        <f>IF(OR($B98=0,$B98=""),"",IF(AND($E$3="3rd"),'Class 3rd'!D97,IF(AND($E$3="4th"),'Class 4th'!D97,"")))</f>
        <v/>
      </c>
      <c r="G98" s="335" t="str">
        <f>IF(OR($B98=0,$B98=""),"",IF(AND($E$3="3rd"),'Class 3rd'!F97,IF(AND($E$3="4th"),'Class 4th'!F97,"")))</f>
        <v/>
      </c>
      <c r="H98" s="335" t="str">
        <f>IF(OR($B98=0,$B98=""),"",IF(AND($E$3="3rd"),'Class 3rd'!G97,IF(AND($E$3="4th"),'Class 4th'!G97,"")))</f>
        <v/>
      </c>
      <c r="I98" s="335" t="str">
        <f>IF(OR($B98=0,$B98=""),"",IF(AND($E$3="3rd"),'Class 3rd'!H97,IF(AND($E$3="4th"),'Class 4th'!H97,"")))</f>
        <v/>
      </c>
      <c r="J98" s="217" t="str">
        <f>IF(OR($B98=0,$B98=""),"",IF(AND($E$3="3rd"),'Class 3rd'!J97,IF(AND($E$3="4th"),'Class 4th'!J97,"")))</f>
        <v/>
      </c>
      <c r="K98" s="217" t="str">
        <f>IF(OR($B98=0,$B98=""),"",IF(AND($E$3="3rd"),'Class 3rd'!K97,IF(AND($E$3="4th"),'Class 4th'!K97,"")))</f>
        <v/>
      </c>
      <c r="L98" s="99" t="str">
        <f>IF(OR($B98=0,$B98=""),"",IF(AND($E$3="3rd"),'Class 3rd'!L97,IF(AND($E$3="4th"),'Class 4th'!L97,"")))</f>
        <v/>
      </c>
      <c r="M98" s="99" t="str">
        <f>IF(OR($B98=0,$B98=""),"",IF(AND($E$3="3rd"),'Class 3rd'!M97,IF(AND($E$3="4th"),'Class 4th'!M97,"")))</f>
        <v/>
      </c>
      <c r="N98" s="99" t="str">
        <f>IF(OR($B98=0,$B98=""),"",IF(AND($E$3="3rd"),'Class 3rd'!N97,IF(AND($E$3="4th"),'Class 4th'!N97,"")))</f>
        <v/>
      </c>
      <c r="O98" s="48" t="str">
        <f t="shared" si="87"/>
        <v/>
      </c>
      <c r="P98" s="99" t="str">
        <f>IF(OR($B98=0,$B98=""),"",IF(AND($E$3="3rd"),'Class 3rd'!O97,IF(AND($E$3="4th"),'Class 4th'!O97,"")))</f>
        <v/>
      </c>
      <c r="Q98" s="99" t="str">
        <f>IF(OR($B98=0,$B98=""),"",IF(AND($E$3="3rd"),'Class 3rd'!P97,IF(AND($E$3="4th"),'Class 4th'!P97,"")))</f>
        <v/>
      </c>
      <c r="R98" s="51" t="str">
        <f t="shared" si="88"/>
        <v/>
      </c>
      <c r="S98" s="48">
        <f t="shared" si="89"/>
        <v>0</v>
      </c>
      <c r="T98" s="99" t="str">
        <f>IF(OR($B98=0,$B98=""),"",IF(AND($E$3="3rd"),'Class 3rd'!Q97,IF(AND($E$3="4th"),'Class 4th'!Q97,"")))</f>
        <v/>
      </c>
      <c r="U98" s="99" t="str">
        <f>IF(OR($B98=0,$B98=""),"",IF(AND($E$3="3rd"),'Class 3rd'!R97,IF(AND($E$3="4th"),'Class 4th'!R97,"")))</f>
        <v/>
      </c>
      <c r="V98" s="52" t="str">
        <f t="shared" si="90"/>
        <v/>
      </c>
      <c r="W98" s="48" t="str">
        <f t="shared" si="91"/>
        <v/>
      </c>
      <c r="X98" s="83">
        <f t="shared" si="92"/>
        <v>0</v>
      </c>
      <c r="Y98" s="83" t="str">
        <f t="shared" si="93"/>
        <v/>
      </c>
      <c r="Z98" s="83" t="str">
        <f t="shared" si="94"/>
        <v/>
      </c>
      <c r="AA98" s="83" t="str">
        <f t="shared" si="95"/>
        <v/>
      </c>
      <c r="AB98" s="419" t="str">
        <f t="shared" si="96"/>
        <v/>
      </c>
      <c r="AC98" s="87" t="str">
        <f t="shared" si="97"/>
        <v/>
      </c>
      <c r="AD98" s="99" t="str">
        <f>IF(OR($B98=0,$B98=""),"",IF(AND($E$3="3rd"),'Class 3rd'!S97,IF(AND($E$3="4th"),'Class 4th'!S97,"")))</f>
        <v/>
      </c>
      <c r="AE98" s="99" t="str">
        <f>IF(OR($B98=0,$B98=""),"",IF(AND($E$3="3rd"),'Class 3rd'!T97,IF(AND($E$3="4th"),'Class 4th'!T97,"")))</f>
        <v/>
      </c>
      <c r="AF98" s="99" t="str">
        <f>IF(OR($B98=0,$B98=""),"",IF(AND($E$3="3rd"),'Class 3rd'!U97,IF(AND($E$3="4th"),'Class 4th'!U97,"")))</f>
        <v/>
      </c>
      <c r="AG98" s="48" t="str">
        <f t="shared" si="98"/>
        <v/>
      </c>
      <c r="AH98" s="99" t="str">
        <f>IF(OR($B98=0,$B98=""),"",IF(AND($E$3="3rd"),'Class 3rd'!V97,IF(AND($E$3="4th"),'Class 4th'!V97,"")))</f>
        <v/>
      </c>
      <c r="AI98" s="99" t="str">
        <f>IF(OR($B98=0,$B98=""),"",IF(AND($E$3="3rd"),'Class 3rd'!W97,IF(AND($E$3="4th"),'Class 4th'!W97,"")))</f>
        <v/>
      </c>
      <c r="AJ98" s="51" t="str">
        <f t="shared" si="99"/>
        <v/>
      </c>
      <c r="AK98" s="48">
        <f t="shared" si="100"/>
        <v>0</v>
      </c>
      <c r="AL98" s="99" t="str">
        <f>IF(OR($B98=0,$B98=""),"",IF(AND($E$3="3rd"),'Class 3rd'!X97,IF(AND($E$3="4th"),'Class 4th'!X97,"")))</f>
        <v/>
      </c>
      <c r="AM98" s="99" t="str">
        <f>IF(OR($B98=0,$B98=""),"",IF(AND($E$3="3rd"),'Class 3rd'!Y97,IF(AND($E$3="4th"),'Class 4th'!Y97,"")))</f>
        <v/>
      </c>
      <c r="AN98" s="52" t="str">
        <f t="shared" si="101"/>
        <v/>
      </c>
      <c r="AO98" s="48" t="str">
        <f t="shared" si="102"/>
        <v/>
      </c>
      <c r="AP98" s="83">
        <f t="shared" si="103"/>
        <v>0</v>
      </c>
      <c r="AQ98" s="83" t="str">
        <f t="shared" si="104"/>
        <v/>
      </c>
      <c r="AR98" s="83" t="str">
        <f t="shared" si="105"/>
        <v/>
      </c>
      <c r="AS98" s="83" t="str">
        <f t="shared" si="106"/>
        <v/>
      </c>
      <c r="AT98" s="419" t="str">
        <f t="shared" si="107"/>
        <v/>
      </c>
      <c r="AU98" s="87" t="str">
        <f t="shared" si="108"/>
        <v/>
      </c>
      <c r="AV98" s="99" t="str">
        <f>IF(OR($B98=0,$B98=""),"",IF(AND($E$3="3rd"),'Class 3rd'!Z97,IF(AND($E$3="4th"),'Class 4th'!Z97,"")))</f>
        <v/>
      </c>
      <c r="AW98" s="99" t="str">
        <f>IF(OR($B98=0,$B98=""),"",IF(AND($E$3="3rd"),'Class 3rd'!AA97,IF(AND($E$3="4th"),'Class 4th'!AA97,"")))</f>
        <v/>
      </c>
      <c r="AX98" s="99" t="str">
        <f>IF(OR($B98=0,$B98=""),"",IF(AND($E$3="3rd"),'Class 3rd'!AB97,IF(AND($E$3="4th"),'Class 4th'!AB97,"")))</f>
        <v/>
      </c>
      <c r="AY98" s="48" t="str">
        <f t="shared" si="109"/>
        <v/>
      </c>
      <c r="AZ98" s="99" t="str">
        <f>IF(OR($B98=0,$B98=""),"",IF(AND($E$3="3rd"),'Class 3rd'!AC97,IF(AND($E$3="4th"),'Class 4th'!AC97,"")))</f>
        <v/>
      </c>
      <c r="BA98" s="99" t="str">
        <f>IF(OR($B98=0,$B98=""),"",IF(AND($E$3="3rd"),'Class 3rd'!AD97,IF(AND($E$3="4th"),'Class 4th'!AD97,"")))</f>
        <v/>
      </c>
      <c r="BB98" s="51" t="str">
        <f t="shared" si="110"/>
        <v/>
      </c>
      <c r="BC98" s="48">
        <f t="shared" si="111"/>
        <v>0</v>
      </c>
      <c r="BD98" s="99" t="str">
        <f>IF(OR($B98=0,$B98=""),"",IF(AND($E$3="3rd"),'Class 3rd'!AE97,IF(AND($E$3="4th"),'Class 4th'!AE97,"")))</f>
        <v/>
      </c>
      <c r="BE98" s="99" t="str">
        <f>IF(OR($B98=0,$B98=""),"",IF(AND($E$3="3rd"),'Class 3rd'!AF97,IF(AND($E$3="4th"),'Class 4th'!AF97,"")))</f>
        <v/>
      </c>
      <c r="BF98" s="52" t="str">
        <f t="shared" si="112"/>
        <v/>
      </c>
      <c r="BG98" s="48" t="str">
        <f t="shared" si="113"/>
        <v/>
      </c>
      <c r="BH98" s="83">
        <f t="shared" si="114"/>
        <v>0</v>
      </c>
      <c r="BI98" s="83" t="str">
        <f t="shared" si="115"/>
        <v/>
      </c>
      <c r="BJ98" s="83" t="str">
        <f t="shared" si="116"/>
        <v/>
      </c>
      <c r="BK98" s="83" t="str">
        <f t="shared" si="117"/>
        <v/>
      </c>
      <c r="BL98" s="419" t="str">
        <f t="shared" si="118"/>
        <v/>
      </c>
      <c r="BM98" s="87" t="str">
        <f t="shared" si="119"/>
        <v/>
      </c>
      <c r="BN98" s="99" t="str">
        <f>IF(OR($B98=0,$B98=""),"",IF(AND($E$3="3rd"),'Class 3rd'!AG97,IF(AND($E$3="4th"),'Class 4th'!AG97,"")))</f>
        <v/>
      </c>
      <c r="BO98" s="99" t="str">
        <f>IF(OR($B98=0,$B98=""),"",IF(AND($E$3="3rd"),'Class 3rd'!AH97,IF(AND($E$3="4th"),'Class 4th'!AH97,"")))</f>
        <v/>
      </c>
      <c r="BP98" s="99" t="str">
        <f>IF(OR($B98=0,$B98=""),"",IF(AND($E$3="3rd"),'Class 3rd'!AI97,IF(AND($E$3="4th"),'Class 4th'!AI97,"")))</f>
        <v/>
      </c>
      <c r="BQ98" s="48" t="str">
        <f t="shared" si="120"/>
        <v/>
      </c>
      <c r="BR98" s="99" t="str">
        <f>IF(OR($B98=0,$B98=""),"",IF(AND($E$3="3rd"),'Class 3rd'!AJ97,IF(AND($E$3="4th"),'Class 4th'!AJ97,"")))</f>
        <v/>
      </c>
      <c r="BS98" s="99" t="str">
        <f>IF(OR($B98=0,$B98=""),"",IF(AND($E$3="3rd"),'Class 3rd'!AK97,IF(AND($E$3="4th"),'Class 4th'!AK97,"")))</f>
        <v/>
      </c>
      <c r="BT98" s="51" t="str">
        <f t="shared" si="121"/>
        <v/>
      </c>
      <c r="BU98" s="48">
        <f t="shared" si="122"/>
        <v>0</v>
      </c>
      <c r="BV98" s="99" t="str">
        <f>IF(OR($B98=0,$B98=""),"",IF(AND($E$3="3rd"),'Class 3rd'!AL97,IF(AND($E$3="4th"),'Class 4th'!AL97,"")))</f>
        <v/>
      </c>
      <c r="BW98" s="99" t="str">
        <f>IF(OR($B98=0,$B98=""),"",IF(AND($E$3="3rd"),'Class 3rd'!AM97,IF(AND($E$3="4th"),'Class 4th'!AM97,"")))</f>
        <v/>
      </c>
      <c r="BX98" s="52" t="str">
        <f t="shared" si="123"/>
        <v/>
      </c>
      <c r="BY98" s="48" t="str">
        <f t="shared" si="124"/>
        <v/>
      </c>
      <c r="BZ98" s="83">
        <f t="shared" si="125"/>
        <v>0</v>
      </c>
      <c r="CA98" s="83" t="str">
        <f t="shared" si="126"/>
        <v/>
      </c>
      <c r="CB98" s="83" t="str">
        <f t="shared" si="127"/>
        <v/>
      </c>
      <c r="CC98" s="83" t="str">
        <f t="shared" si="128"/>
        <v/>
      </c>
      <c r="CD98" s="419" t="str">
        <f t="shared" si="129"/>
        <v/>
      </c>
      <c r="CE98" s="87" t="str">
        <f t="shared" si="130"/>
        <v/>
      </c>
      <c r="CF98" s="99" t="str">
        <f>IF(OR($B98=0,$B98=""),"",IF(AND($E$3="3rd"),'Class 3rd'!AN97,IF(AND($E$3="4th"),'Class 4th'!AN97,"")))</f>
        <v/>
      </c>
      <c r="CG98" s="99" t="str">
        <f>IF(OR($B98=0,$B98=""),"",IF(AND($E$3="3rd"),'Class 3rd'!AO97,IF(AND($E$3="4th"),'Class 4th'!AO97,"")))</f>
        <v/>
      </c>
      <c r="CH98" s="99" t="str">
        <f>IF(OR($B98=0,$B98=""),"",IF(AND($E$3="3rd"),'Class 3rd'!AP97,IF(AND($E$3="4th"),'Class 4th'!AP97,"")))</f>
        <v/>
      </c>
      <c r="CI98" s="48" t="str">
        <f t="shared" si="131"/>
        <v/>
      </c>
      <c r="CJ98" s="99" t="str">
        <f>IF(OR($B98=0,$B98=""),"",IF(AND($E$3="3rd"),'Class 3rd'!AQ97,IF(AND($E$3="4th"),'Class 4th'!AQ97,"")))</f>
        <v/>
      </c>
      <c r="CK98" s="99" t="str">
        <f>IF(OR($B98=0,$B98=""),"",IF(AND($E$3="3rd"),'Class 3rd'!AR97,IF(AND($E$3="4th"),'Class 4th'!AR97,"")))</f>
        <v/>
      </c>
      <c r="CL98" s="51" t="str">
        <f t="shared" si="132"/>
        <v/>
      </c>
      <c r="CM98" s="48">
        <f t="shared" si="133"/>
        <v>0</v>
      </c>
      <c r="CN98" s="99" t="str">
        <f>IF(OR($B98=0,$B98=""),"",IF(AND($E$3="3rd"),'Class 3rd'!AS97,IF(AND($E$3="4th"),'Class 4th'!AS97,"")))</f>
        <v/>
      </c>
      <c r="CO98" s="99" t="str">
        <f>IF(OR($B98=0,$B98=""),"",IF(AND($E$3="3rd"),'Class 3rd'!AT97,IF(AND($E$3="4th"),'Class 4th'!AT97,"")))</f>
        <v/>
      </c>
      <c r="CP98" s="52" t="str">
        <f t="shared" si="134"/>
        <v/>
      </c>
      <c r="CQ98" s="48" t="str">
        <f t="shared" si="135"/>
        <v/>
      </c>
      <c r="CR98" s="83">
        <f t="shared" si="136"/>
        <v>0</v>
      </c>
      <c r="CS98" s="83" t="str">
        <f t="shared" si="137"/>
        <v/>
      </c>
      <c r="CT98" s="392" t="str">
        <f t="shared" si="138"/>
        <v/>
      </c>
      <c r="CU98" s="86" t="str">
        <f t="shared" si="139"/>
        <v/>
      </c>
      <c r="CV98" s="99" t="str">
        <f>IF(OR($B98=0,$B98=""),"",IF(AND($E$3="3rd"),'Class 3rd'!AU97,IF(AND($E$3="4th"),'Class 4th'!AU97,"")))</f>
        <v/>
      </c>
      <c r="CW98" s="99" t="str">
        <f>IF(OR($B98=0,$B98=""),"",IF(AND($E$3="3rd"),'Class 3rd'!AV97,IF(AND($E$3="4th"),'Class 4th'!AV97,"")))</f>
        <v/>
      </c>
      <c r="CX98" s="99" t="str">
        <f>IF(OR($B98=0,$B98=""),"",IF(AND($E$3="3rd"),'Class 3rd'!AW97,IF(AND($E$3="4th"),'Class 4th'!AW97,"")))</f>
        <v/>
      </c>
      <c r="CY98" s="48" t="str">
        <f t="shared" si="140"/>
        <v/>
      </c>
      <c r="CZ98" s="99" t="str">
        <f>IF(OR($B98=0,$B98=""),"",IF(AND($E$3="3rd"),'Class 3rd'!AX97,IF(AND($E$3="4th"),'Class 4th'!AX97,"")))</f>
        <v/>
      </c>
      <c r="DA98" s="99" t="str">
        <f>IF(OR($B98=0,$B98=""),"",IF(AND($E$3="3rd"),'Class 3rd'!AY97,IF(AND($E$3="4th"),'Class 4th'!AY97,"")))</f>
        <v/>
      </c>
      <c r="DB98" s="51" t="str">
        <f t="shared" si="141"/>
        <v/>
      </c>
      <c r="DC98" s="48">
        <f t="shared" si="142"/>
        <v>0</v>
      </c>
      <c r="DD98" s="99" t="str">
        <f>IF(OR($B98=0,$B98=""),"",IF(AND($E$3="3rd"),'Class 3rd'!AZ97,IF(AND($E$3="4th"),'Class 4th'!AZ97,"")))</f>
        <v/>
      </c>
      <c r="DE98" s="99" t="str">
        <f>IF(OR($B98=0,$B98=""),"",IF(AND($E$3="3rd"),'Class 3rd'!BA97,IF(AND($E$3="4th"),'Class 4th'!BA97,"")))</f>
        <v/>
      </c>
      <c r="DF98" s="52" t="str">
        <f t="shared" si="143"/>
        <v/>
      </c>
      <c r="DG98" s="48" t="str">
        <f t="shared" si="144"/>
        <v/>
      </c>
      <c r="DH98" s="83">
        <f t="shared" si="145"/>
        <v>0</v>
      </c>
      <c r="DI98" s="83" t="str">
        <f t="shared" si="146"/>
        <v/>
      </c>
      <c r="DJ98" s="392" t="str">
        <f t="shared" si="147"/>
        <v/>
      </c>
      <c r="DK98" s="86" t="str">
        <f t="shared" si="148"/>
        <v/>
      </c>
      <c r="DL98" s="454" t="str">
        <f>IF(OR($B98=0,$B98=""),"",IF(AND($E$3="3rd"),'Class 3rd'!BB97,IF(AND($E$3="4th"),'Class 4th'!BB97,"")))</f>
        <v/>
      </c>
      <c r="DM98" s="454" t="str">
        <f>IF(OR($B98=0,$B98=""),"",IF(AND($E$3="3rd"),'Class 3rd'!BC97,IF(AND($E$3="4th"),'Class 4th'!BC97,"")))</f>
        <v/>
      </c>
      <c r="DN98" s="454" t="str">
        <f>IF(OR($B98=0,$B98=""),"",IF(AND($E$3="3rd"),'Class 3rd'!BD97,IF(AND($E$3="4th"),'Class 4th'!BD97,"")))</f>
        <v/>
      </c>
      <c r="DO98" s="454" t="str">
        <f>IF(OR($B98=0,$B98=""),"",IF(AND($E$3="3rd"),'Class 3rd'!BE97,IF(AND($E$3="4th"),'Class 4th'!BE97,"")))</f>
        <v/>
      </c>
      <c r="DP98" s="454" t="str">
        <f>IF(OR($B98=0,$B98=""),"",IF(AND($E$3="3rd"),'Class 3rd'!BF97,IF(AND($E$3="4th"),'Class 4th'!BF97,"")))</f>
        <v/>
      </c>
      <c r="DQ98" s="455" t="str">
        <f t="shared" si="149"/>
        <v/>
      </c>
      <c r="DR98" s="100">
        <f t="shared" si="150"/>
        <v>0</v>
      </c>
      <c r="DS98" s="100" t="str">
        <f t="shared" si="151"/>
        <v/>
      </c>
      <c r="DT98" s="100" t="str">
        <f t="shared" si="152"/>
        <v/>
      </c>
      <c r="DU98" s="86" t="str">
        <f t="shared" si="153"/>
        <v/>
      </c>
      <c r="DV98" s="454" t="str">
        <f>IF(OR($B98=0,$B98=""),"",IF(AND($E$3="3rd"),'Class 3rd'!BG97,IF(AND($E$3="4th"),'Class 4th'!BG97,"")))</f>
        <v/>
      </c>
      <c r="DW98" s="454" t="str">
        <f>IF(OR($B98=0,$B98=""),"",IF(AND($E$3="3rd"),'Class 3rd'!BH97,IF(AND($E$3="4th"),'Class 4th'!BH97,"")))</f>
        <v/>
      </c>
      <c r="DX98" s="454" t="str">
        <f>IF(OR($B98=0,$B98=""),"",IF(AND($E$3="3rd"),'Class 3rd'!BI97,IF(AND($E$3="4th"),'Class 4th'!BI97,"")))</f>
        <v/>
      </c>
      <c r="DY98" s="454" t="str">
        <f>IF(OR($B98=0,$B98=""),"",IF(AND($E$3="3rd"),'Class 3rd'!BJ97,IF(AND($E$3="4th"),'Class 4th'!BJ97,"")))</f>
        <v/>
      </c>
      <c r="DZ98" s="454" t="str">
        <f>IF(OR($B98=0,$B98=""),"",IF(AND($E$3="3rd"),'Class 3rd'!BK97,IF(AND($E$3="4th"),'Class 4th'!BK97,"")))</f>
        <v/>
      </c>
      <c r="EA98" s="455" t="str">
        <f t="shared" si="154"/>
        <v/>
      </c>
      <c r="EB98" s="100">
        <f t="shared" si="155"/>
        <v>0</v>
      </c>
      <c r="EC98" s="100" t="str">
        <f t="shared" si="156"/>
        <v/>
      </c>
      <c r="ED98" s="100" t="str">
        <f t="shared" si="157"/>
        <v/>
      </c>
      <c r="EE98" s="86" t="str">
        <f t="shared" si="158"/>
        <v/>
      </c>
      <c r="EF98" s="454" t="str">
        <f>IF(OR($B98=0,$B98=""),"",IF(AND($E$3="3rd"),'Class 3rd'!BL97,IF(AND($E$3="4th"),'Class 4th'!BL97,"")))</f>
        <v/>
      </c>
      <c r="EG98" s="454" t="str">
        <f>IF(OR($B98=0,$B98=""),"",IF(AND($E$3="3rd"),'Class 3rd'!BM97,IF(AND($E$3="4th"),'Class 4th'!BM97,"")))</f>
        <v/>
      </c>
      <c r="EH98" s="454" t="str">
        <f>IF(OR($B98=0,$B98=""),"",IF(AND($E$3="3rd"),'Class 3rd'!BN97,IF(AND($E$3="4th"),'Class 4th'!BN97,"")))</f>
        <v/>
      </c>
      <c r="EI98" s="454" t="str">
        <f>IF(OR($B98=0,$B98=""),"",IF(AND($E$3="3rd"),'Class 3rd'!BO97,IF(AND($E$3="4th"),'Class 4th'!BO97,"")))</f>
        <v/>
      </c>
      <c r="EJ98" s="454" t="str">
        <f>IF(OR($B98=0,$B98=""),"",IF(AND($E$3="3rd"),'Class 3rd'!BP97,IF(AND($E$3="4th"),'Class 4th'!BP97,"")))</f>
        <v/>
      </c>
      <c r="EK98" s="455" t="str">
        <f t="shared" si="159"/>
        <v/>
      </c>
      <c r="EL98" s="100">
        <f t="shared" si="160"/>
        <v>0</v>
      </c>
      <c r="EM98" s="100" t="str">
        <f t="shared" si="161"/>
        <v/>
      </c>
      <c r="EN98" s="100" t="str">
        <f t="shared" si="162"/>
        <v/>
      </c>
      <c r="EO98" s="86" t="str">
        <f t="shared" si="163"/>
        <v/>
      </c>
      <c r="EP98" s="60" t="str">
        <f t="shared" si="164"/>
        <v/>
      </c>
      <c r="EQ98" s="324" t="str">
        <f t="shared" si="165"/>
        <v/>
      </c>
      <c r="ER98" s="63" t="str">
        <f t="shared" si="166"/>
        <v/>
      </c>
      <c r="ES98" s="64" t="str">
        <f t="shared" si="85"/>
        <v/>
      </c>
      <c r="ET98" s="326" t="str">
        <f>IFERROR(IF(B98="NSO","NSO",IF(OR(D98="",G98="",F98="",B98="",EP98=0),"",IF('Master sheet'!$D$14="Hindi","कक्षोंन्नति","Promoted"))),"")</f>
        <v/>
      </c>
      <c r="EU98" s="39" t="str">
        <f>IF(OR($B98=0,$B98=""),"",IF(AND($E$3="3rd"),'Class 3rd'!BQ97,IF(AND($E$3="4th"),'Class 4th'!BQ97,"")))</f>
        <v/>
      </c>
      <c r="EV98" s="39" t="str">
        <f>IF(OR($B98=0,$B98=""),"",IF(AND($E$3="3rd"),'Class 3rd'!BR97,IF(AND($E$3="4th"),'Class 4th'!BR97,"")))</f>
        <v/>
      </c>
      <c r="EW98" s="203" t="str">
        <f t="shared" si="86"/>
        <v/>
      </c>
      <c r="EX98" s="40"/>
      <c r="FE98" s="41">
        <f>IF(AND($E$3="3rd"),'Class 3rd'!I97,IF(AND($E$3="4th"),'Class 4th'!I97,""))</f>
        <v>0</v>
      </c>
    </row>
    <row r="99" spans="1:161" ht="18.95" customHeight="1">
      <c r="A99" s="53">
        <v>92</v>
      </c>
      <c r="B99" s="244" t="str">
        <f>IF(OR(FE99=0,FE99=""),"",IF(AND($E$3="3rd"),'Class 3rd'!I98,IF(AND($E$3="4th"),'Class 4th'!I98,"")))</f>
        <v/>
      </c>
      <c r="C99" s="54" t="str">
        <f>IF(OR($B99=0,$B99=""),"",IF(AND($E$3="3rd"),'Class 3rd'!B98,IF(AND($E$3="4th"),'Class 4th'!B98,"")))</f>
        <v/>
      </c>
      <c r="D99" s="54" t="str">
        <f>IF(OR($B99=0,$B99=""),"",IF(AND($E$3="3rd"),'Class 3rd'!C98,IF(AND($E$3="4th"),'Class 4th'!C98,"")))</f>
        <v/>
      </c>
      <c r="E99" s="330" t="str">
        <f>IF(OR($B99=0,$B99=""),"",IF(AND($E$3="3rd"),'Class 3rd'!E98,IF(AND($E$3="4th"),'Class 4th'!E98,"")))</f>
        <v/>
      </c>
      <c r="F99" s="243" t="str">
        <f>IF(OR($B99=0,$B99=""),"",IF(AND($E$3="3rd"),'Class 3rd'!D98,IF(AND($E$3="4th"),'Class 4th'!D98,"")))</f>
        <v/>
      </c>
      <c r="G99" s="335" t="str">
        <f>IF(OR($B99=0,$B99=""),"",IF(AND($E$3="3rd"),'Class 3rd'!F98,IF(AND($E$3="4th"),'Class 4th'!F98,"")))</f>
        <v/>
      </c>
      <c r="H99" s="335" t="str">
        <f>IF(OR($B99=0,$B99=""),"",IF(AND($E$3="3rd"),'Class 3rd'!G98,IF(AND($E$3="4th"),'Class 4th'!G98,"")))</f>
        <v/>
      </c>
      <c r="I99" s="335" t="str">
        <f>IF(OR($B99=0,$B99=""),"",IF(AND($E$3="3rd"),'Class 3rd'!H98,IF(AND($E$3="4th"),'Class 4th'!H98,"")))</f>
        <v/>
      </c>
      <c r="J99" s="217" t="str">
        <f>IF(OR($B99=0,$B99=""),"",IF(AND($E$3="3rd"),'Class 3rd'!J98,IF(AND($E$3="4th"),'Class 4th'!J98,"")))</f>
        <v/>
      </c>
      <c r="K99" s="217" t="str">
        <f>IF(OR($B99=0,$B99=""),"",IF(AND($E$3="3rd"),'Class 3rd'!K98,IF(AND($E$3="4th"),'Class 4th'!K98,"")))</f>
        <v/>
      </c>
      <c r="L99" s="99" t="str">
        <f>IF(OR($B99=0,$B99=""),"",IF(AND($E$3="3rd"),'Class 3rd'!L98,IF(AND($E$3="4th"),'Class 4th'!L98,"")))</f>
        <v/>
      </c>
      <c r="M99" s="99" t="str">
        <f>IF(OR($B99=0,$B99=""),"",IF(AND($E$3="3rd"),'Class 3rd'!M98,IF(AND($E$3="4th"),'Class 4th'!M98,"")))</f>
        <v/>
      </c>
      <c r="N99" s="99" t="str">
        <f>IF(OR($B99=0,$B99=""),"",IF(AND($E$3="3rd"),'Class 3rd'!N98,IF(AND($E$3="4th"),'Class 4th'!N98,"")))</f>
        <v/>
      </c>
      <c r="O99" s="48" t="str">
        <f t="shared" si="87"/>
        <v/>
      </c>
      <c r="P99" s="99" t="str">
        <f>IF(OR($B99=0,$B99=""),"",IF(AND($E$3="3rd"),'Class 3rd'!O98,IF(AND($E$3="4th"),'Class 4th'!O98,"")))</f>
        <v/>
      </c>
      <c r="Q99" s="99" t="str">
        <f>IF(OR($B99=0,$B99=""),"",IF(AND($E$3="3rd"),'Class 3rd'!P98,IF(AND($E$3="4th"),'Class 4th'!P98,"")))</f>
        <v/>
      </c>
      <c r="R99" s="51" t="str">
        <f t="shared" si="88"/>
        <v/>
      </c>
      <c r="S99" s="48">
        <f t="shared" si="89"/>
        <v>0</v>
      </c>
      <c r="T99" s="99" t="str">
        <f>IF(OR($B99=0,$B99=""),"",IF(AND($E$3="3rd"),'Class 3rd'!Q98,IF(AND($E$3="4th"),'Class 4th'!Q98,"")))</f>
        <v/>
      </c>
      <c r="U99" s="99" t="str">
        <f>IF(OR($B99=0,$B99=""),"",IF(AND($E$3="3rd"),'Class 3rd'!R98,IF(AND($E$3="4th"),'Class 4th'!R98,"")))</f>
        <v/>
      </c>
      <c r="V99" s="52" t="str">
        <f t="shared" si="90"/>
        <v/>
      </c>
      <c r="W99" s="48" t="str">
        <f t="shared" si="91"/>
        <v/>
      </c>
      <c r="X99" s="83">
        <f t="shared" si="92"/>
        <v>0</v>
      </c>
      <c r="Y99" s="83" t="str">
        <f t="shared" si="93"/>
        <v/>
      </c>
      <c r="Z99" s="83" t="str">
        <f t="shared" si="94"/>
        <v/>
      </c>
      <c r="AA99" s="83" t="str">
        <f t="shared" si="95"/>
        <v/>
      </c>
      <c r="AB99" s="419" t="str">
        <f t="shared" si="96"/>
        <v/>
      </c>
      <c r="AC99" s="87" t="str">
        <f t="shared" si="97"/>
        <v/>
      </c>
      <c r="AD99" s="99" t="str">
        <f>IF(OR($B99=0,$B99=""),"",IF(AND($E$3="3rd"),'Class 3rd'!S98,IF(AND($E$3="4th"),'Class 4th'!S98,"")))</f>
        <v/>
      </c>
      <c r="AE99" s="99" t="str">
        <f>IF(OR($B99=0,$B99=""),"",IF(AND($E$3="3rd"),'Class 3rd'!T98,IF(AND($E$3="4th"),'Class 4th'!T98,"")))</f>
        <v/>
      </c>
      <c r="AF99" s="99" t="str">
        <f>IF(OR($B99=0,$B99=""),"",IF(AND($E$3="3rd"),'Class 3rd'!U98,IF(AND($E$3="4th"),'Class 4th'!U98,"")))</f>
        <v/>
      </c>
      <c r="AG99" s="48" t="str">
        <f t="shared" si="98"/>
        <v/>
      </c>
      <c r="AH99" s="99" t="str">
        <f>IF(OR($B99=0,$B99=""),"",IF(AND($E$3="3rd"),'Class 3rd'!V98,IF(AND($E$3="4th"),'Class 4th'!V98,"")))</f>
        <v/>
      </c>
      <c r="AI99" s="99" t="str">
        <f>IF(OR($B99=0,$B99=""),"",IF(AND($E$3="3rd"),'Class 3rd'!W98,IF(AND($E$3="4th"),'Class 4th'!W98,"")))</f>
        <v/>
      </c>
      <c r="AJ99" s="51" t="str">
        <f t="shared" si="99"/>
        <v/>
      </c>
      <c r="AK99" s="48">
        <f t="shared" si="100"/>
        <v>0</v>
      </c>
      <c r="AL99" s="99" t="str">
        <f>IF(OR($B99=0,$B99=""),"",IF(AND($E$3="3rd"),'Class 3rd'!X98,IF(AND($E$3="4th"),'Class 4th'!X98,"")))</f>
        <v/>
      </c>
      <c r="AM99" s="99" t="str">
        <f>IF(OR($B99=0,$B99=""),"",IF(AND($E$3="3rd"),'Class 3rd'!Y98,IF(AND($E$3="4th"),'Class 4th'!Y98,"")))</f>
        <v/>
      </c>
      <c r="AN99" s="52" t="str">
        <f t="shared" si="101"/>
        <v/>
      </c>
      <c r="AO99" s="48" t="str">
        <f t="shared" si="102"/>
        <v/>
      </c>
      <c r="AP99" s="83">
        <f t="shared" si="103"/>
        <v>0</v>
      </c>
      <c r="AQ99" s="83" t="str">
        <f t="shared" si="104"/>
        <v/>
      </c>
      <c r="AR99" s="83" t="str">
        <f t="shared" si="105"/>
        <v/>
      </c>
      <c r="AS99" s="83" t="str">
        <f t="shared" si="106"/>
        <v/>
      </c>
      <c r="AT99" s="419" t="str">
        <f t="shared" si="107"/>
        <v/>
      </c>
      <c r="AU99" s="87" t="str">
        <f t="shared" si="108"/>
        <v/>
      </c>
      <c r="AV99" s="99" t="str">
        <f>IF(OR($B99=0,$B99=""),"",IF(AND($E$3="3rd"),'Class 3rd'!Z98,IF(AND($E$3="4th"),'Class 4th'!Z98,"")))</f>
        <v/>
      </c>
      <c r="AW99" s="99" t="str">
        <f>IF(OR($B99=0,$B99=""),"",IF(AND($E$3="3rd"),'Class 3rd'!AA98,IF(AND($E$3="4th"),'Class 4th'!AA98,"")))</f>
        <v/>
      </c>
      <c r="AX99" s="99" t="str">
        <f>IF(OR($B99=0,$B99=""),"",IF(AND($E$3="3rd"),'Class 3rd'!AB98,IF(AND($E$3="4th"),'Class 4th'!AB98,"")))</f>
        <v/>
      </c>
      <c r="AY99" s="48" t="str">
        <f t="shared" si="109"/>
        <v/>
      </c>
      <c r="AZ99" s="99" t="str">
        <f>IF(OR($B99=0,$B99=""),"",IF(AND($E$3="3rd"),'Class 3rd'!AC98,IF(AND($E$3="4th"),'Class 4th'!AC98,"")))</f>
        <v/>
      </c>
      <c r="BA99" s="99" t="str">
        <f>IF(OR($B99=0,$B99=""),"",IF(AND($E$3="3rd"),'Class 3rd'!AD98,IF(AND($E$3="4th"),'Class 4th'!AD98,"")))</f>
        <v/>
      </c>
      <c r="BB99" s="51" t="str">
        <f t="shared" si="110"/>
        <v/>
      </c>
      <c r="BC99" s="48">
        <f t="shared" si="111"/>
        <v>0</v>
      </c>
      <c r="BD99" s="99" t="str">
        <f>IF(OR($B99=0,$B99=""),"",IF(AND($E$3="3rd"),'Class 3rd'!AE98,IF(AND($E$3="4th"),'Class 4th'!AE98,"")))</f>
        <v/>
      </c>
      <c r="BE99" s="99" t="str">
        <f>IF(OR($B99=0,$B99=""),"",IF(AND($E$3="3rd"),'Class 3rd'!AF98,IF(AND($E$3="4th"),'Class 4th'!AF98,"")))</f>
        <v/>
      </c>
      <c r="BF99" s="52" t="str">
        <f t="shared" si="112"/>
        <v/>
      </c>
      <c r="BG99" s="48" t="str">
        <f t="shared" si="113"/>
        <v/>
      </c>
      <c r="BH99" s="83">
        <f t="shared" si="114"/>
        <v>0</v>
      </c>
      <c r="BI99" s="83" t="str">
        <f t="shared" si="115"/>
        <v/>
      </c>
      <c r="BJ99" s="83" t="str">
        <f t="shared" si="116"/>
        <v/>
      </c>
      <c r="BK99" s="83" t="str">
        <f t="shared" si="117"/>
        <v/>
      </c>
      <c r="BL99" s="419" t="str">
        <f t="shared" si="118"/>
        <v/>
      </c>
      <c r="BM99" s="87" t="str">
        <f t="shared" si="119"/>
        <v/>
      </c>
      <c r="BN99" s="99" t="str">
        <f>IF(OR($B99=0,$B99=""),"",IF(AND($E$3="3rd"),'Class 3rd'!AG98,IF(AND($E$3="4th"),'Class 4th'!AG98,"")))</f>
        <v/>
      </c>
      <c r="BO99" s="99" t="str">
        <f>IF(OR($B99=0,$B99=""),"",IF(AND($E$3="3rd"),'Class 3rd'!AH98,IF(AND($E$3="4th"),'Class 4th'!AH98,"")))</f>
        <v/>
      </c>
      <c r="BP99" s="99" t="str">
        <f>IF(OR($B99=0,$B99=""),"",IF(AND($E$3="3rd"),'Class 3rd'!AI98,IF(AND($E$3="4th"),'Class 4th'!AI98,"")))</f>
        <v/>
      </c>
      <c r="BQ99" s="48" t="str">
        <f t="shared" si="120"/>
        <v/>
      </c>
      <c r="BR99" s="99" t="str">
        <f>IF(OR($B99=0,$B99=""),"",IF(AND($E$3="3rd"),'Class 3rd'!AJ98,IF(AND($E$3="4th"),'Class 4th'!AJ98,"")))</f>
        <v/>
      </c>
      <c r="BS99" s="99" t="str">
        <f>IF(OR($B99=0,$B99=""),"",IF(AND($E$3="3rd"),'Class 3rd'!AK98,IF(AND($E$3="4th"),'Class 4th'!AK98,"")))</f>
        <v/>
      </c>
      <c r="BT99" s="51" t="str">
        <f t="shared" si="121"/>
        <v/>
      </c>
      <c r="BU99" s="48">
        <f t="shared" si="122"/>
        <v>0</v>
      </c>
      <c r="BV99" s="99" t="str">
        <f>IF(OR($B99=0,$B99=""),"",IF(AND($E$3="3rd"),'Class 3rd'!AL98,IF(AND($E$3="4th"),'Class 4th'!AL98,"")))</f>
        <v/>
      </c>
      <c r="BW99" s="99" t="str">
        <f>IF(OR($B99=0,$B99=""),"",IF(AND($E$3="3rd"),'Class 3rd'!AM98,IF(AND($E$3="4th"),'Class 4th'!AM98,"")))</f>
        <v/>
      </c>
      <c r="BX99" s="52" t="str">
        <f t="shared" si="123"/>
        <v/>
      </c>
      <c r="BY99" s="48" t="str">
        <f t="shared" si="124"/>
        <v/>
      </c>
      <c r="BZ99" s="83">
        <f t="shared" si="125"/>
        <v>0</v>
      </c>
      <c r="CA99" s="83" t="str">
        <f t="shared" si="126"/>
        <v/>
      </c>
      <c r="CB99" s="83" t="str">
        <f t="shared" si="127"/>
        <v/>
      </c>
      <c r="CC99" s="83" t="str">
        <f t="shared" si="128"/>
        <v/>
      </c>
      <c r="CD99" s="419" t="str">
        <f t="shared" si="129"/>
        <v/>
      </c>
      <c r="CE99" s="87" t="str">
        <f t="shared" si="130"/>
        <v/>
      </c>
      <c r="CF99" s="99" t="str">
        <f>IF(OR($B99=0,$B99=""),"",IF(AND($E$3="3rd"),'Class 3rd'!AN98,IF(AND($E$3="4th"),'Class 4th'!AN98,"")))</f>
        <v/>
      </c>
      <c r="CG99" s="99" t="str">
        <f>IF(OR($B99=0,$B99=""),"",IF(AND($E$3="3rd"),'Class 3rd'!AO98,IF(AND($E$3="4th"),'Class 4th'!AO98,"")))</f>
        <v/>
      </c>
      <c r="CH99" s="99" t="str">
        <f>IF(OR($B99=0,$B99=""),"",IF(AND($E$3="3rd"),'Class 3rd'!AP98,IF(AND($E$3="4th"),'Class 4th'!AP98,"")))</f>
        <v/>
      </c>
      <c r="CI99" s="48" t="str">
        <f t="shared" si="131"/>
        <v/>
      </c>
      <c r="CJ99" s="99" t="str">
        <f>IF(OR($B99=0,$B99=""),"",IF(AND($E$3="3rd"),'Class 3rd'!AQ98,IF(AND($E$3="4th"),'Class 4th'!AQ98,"")))</f>
        <v/>
      </c>
      <c r="CK99" s="99" t="str">
        <f>IF(OR($B99=0,$B99=""),"",IF(AND($E$3="3rd"),'Class 3rd'!AR98,IF(AND($E$3="4th"),'Class 4th'!AR98,"")))</f>
        <v/>
      </c>
      <c r="CL99" s="51" t="str">
        <f t="shared" si="132"/>
        <v/>
      </c>
      <c r="CM99" s="48">
        <f t="shared" si="133"/>
        <v>0</v>
      </c>
      <c r="CN99" s="99" t="str">
        <f>IF(OR($B99=0,$B99=""),"",IF(AND($E$3="3rd"),'Class 3rd'!AS98,IF(AND($E$3="4th"),'Class 4th'!AS98,"")))</f>
        <v/>
      </c>
      <c r="CO99" s="99" t="str">
        <f>IF(OR($B99=0,$B99=""),"",IF(AND($E$3="3rd"),'Class 3rd'!AT98,IF(AND($E$3="4th"),'Class 4th'!AT98,"")))</f>
        <v/>
      </c>
      <c r="CP99" s="52" t="str">
        <f t="shared" si="134"/>
        <v/>
      </c>
      <c r="CQ99" s="48" t="str">
        <f t="shared" si="135"/>
        <v/>
      </c>
      <c r="CR99" s="83">
        <f t="shared" si="136"/>
        <v>0</v>
      </c>
      <c r="CS99" s="83" t="str">
        <f t="shared" si="137"/>
        <v/>
      </c>
      <c r="CT99" s="392" t="str">
        <f t="shared" si="138"/>
        <v/>
      </c>
      <c r="CU99" s="86" t="str">
        <f t="shared" si="139"/>
        <v/>
      </c>
      <c r="CV99" s="99" t="str">
        <f>IF(OR($B99=0,$B99=""),"",IF(AND($E$3="3rd"),'Class 3rd'!AU98,IF(AND($E$3="4th"),'Class 4th'!AU98,"")))</f>
        <v/>
      </c>
      <c r="CW99" s="99" t="str">
        <f>IF(OR($B99=0,$B99=""),"",IF(AND($E$3="3rd"),'Class 3rd'!AV98,IF(AND($E$3="4th"),'Class 4th'!AV98,"")))</f>
        <v/>
      </c>
      <c r="CX99" s="99" t="str">
        <f>IF(OR($B99=0,$B99=""),"",IF(AND($E$3="3rd"),'Class 3rd'!AW98,IF(AND($E$3="4th"),'Class 4th'!AW98,"")))</f>
        <v/>
      </c>
      <c r="CY99" s="48" t="str">
        <f t="shared" si="140"/>
        <v/>
      </c>
      <c r="CZ99" s="99" t="str">
        <f>IF(OR($B99=0,$B99=""),"",IF(AND($E$3="3rd"),'Class 3rd'!AX98,IF(AND($E$3="4th"),'Class 4th'!AX98,"")))</f>
        <v/>
      </c>
      <c r="DA99" s="99" t="str">
        <f>IF(OR($B99=0,$B99=""),"",IF(AND($E$3="3rd"),'Class 3rd'!AY98,IF(AND($E$3="4th"),'Class 4th'!AY98,"")))</f>
        <v/>
      </c>
      <c r="DB99" s="51" t="str">
        <f t="shared" si="141"/>
        <v/>
      </c>
      <c r="DC99" s="48">
        <f t="shared" si="142"/>
        <v>0</v>
      </c>
      <c r="DD99" s="99" t="str">
        <f>IF(OR($B99=0,$B99=""),"",IF(AND($E$3="3rd"),'Class 3rd'!AZ98,IF(AND($E$3="4th"),'Class 4th'!AZ98,"")))</f>
        <v/>
      </c>
      <c r="DE99" s="99" t="str">
        <f>IF(OR($B99=0,$B99=""),"",IF(AND($E$3="3rd"),'Class 3rd'!BA98,IF(AND($E$3="4th"),'Class 4th'!BA98,"")))</f>
        <v/>
      </c>
      <c r="DF99" s="52" t="str">
        <f t="shared" si="143"/>
        <v/>
      </c>
      <c r="DG99" s="48" t="str">
        <f t="shared" si="144"/>
        <v/>
      </c>
      <c r="DH99" s="83">
        <f t="shared" si="145"/>
        <v>0</v>
      </c>
      <c r="DI99" s="83" t="str">
        <f t="shared" si="146"/>
        <v/>
      </c>
      <c r="DJ99" s="392" t="str">
        <f t="shared" si="147"/>
        <v/>
      </c>
      <c r="DK99" s="86" t="str">
        <f t="shared" si="148"/>
        <v/>
      </c>
      <c r="DL99" s="454" t="str">
        <f>IF(OR($B99=0,$B99=""),"",IF(AND($E$3="3rd"),'Class 3rd'!BB98,IF(AND($E$3="4th"),'Class 4th'!BB98,"")))</f>
        <v/>
      </c>
      <c r="DM99" s="454" t="str">
        <f>IF(OR($B99=0,$B99=""),"",IF(AND($E$3="3rd"),'Class 3rd'!BC98,IF(AND($E$3="4th"),'Class 4th'!BC98,"")))</f>
        <v/>
      </c>
      <c r="DN99" s="454" t="str">
        <f>IF(OR($B99=0,$B99=""),"",IF(AND($E$3="3rd"),'Class 3rd'!BD98,IF(AND($E$3="4th"),'Class 4th'!BD98,"")))</f>
        <v/>
      </c>
      <c r="DO99" s="454" t="str">
        <f>IF(OR($B99=0,$B99=""),"",IF(AND($E$3="3rd"),'Class 3rd'!BE98,IF(AND($E$3="4th"),'Class 4th'!BE98,"")))</f>
        <v/>
      </c>
      <c r="DP99" s="454" t="str">
        <f>IF(OR($B99=0,$B99=""),"",IF(AND($E$3="3rd"),'Class 3rd'!BF98,IF(AND($E$3="4th"),'Class 4th'!BF98,"")))</f>
        <v/>
      </c>
      <c r="DQ99" s="455" t="str">
        <f t="shared" si="149"/>
        <v/>
      </c>
      <c r="DR99" s="100">
        <f t="shared" si="150"/>
        <v>0</v>
      </c>
      <c r="DS99" s="100" t="str">
        <f t="shared" si="151"/>
        <v/>
      </c>
      <c r="DT99" s="100" t="str">
        <f t="shared" si="152"/>
        <v/>
      </c>
      <c r="DU99" s="86" t="str">
        <f t="shared" si="153"/>
        <v/>
      </c>
      <c r="DV99" s="454" t="str">
        <f>IF(OR($B99=0,$B99=""),"",IF(AND($E$3="3rd"),'Class 3rd'!BG98,IF(AND($E$3="4th"),'Class 4th'!BG98,"")))</f>
        <v/>
      </c>
      <c r="DW99" s="454" t="str">
        <f>IF(OR($B99=0,$B99=""),"",IF(AND($E$3="3rd"),'Class 3rd'!BH98,IF(AND($E$3="4th"),'Class 4th'!BH98,"")))</f>
        <v/>
      </c>
      <c r="DX99" s="454" t="str">
        <f>IF(OR($B99=0,$B99=""),"",IF(AND($E$3="3rd"),'Class 3rd'!BI98,IF(AND($E$3="4th"),'Class 4th'!BI98,"")))</f>
        <v/>
      </c>
      <c r="DY99" s="454" t="str">
        <f>IF(OR($B99=0,$B99=""),"",IF(AND($E$3="3rd"),'Class 3rd'!BJ98,IF(AND($E$3="4th"),'Class 4th'!BJ98,"")))</f>
        <v/>
      </c>
      <c r="DZ99" s="454" t="str">
        <f>IF(OR($B99=0,$B99=""),"",IF(AND($E$3="3rd"),'Class 3rd'!BK98,IF(AND($E$3="4th"),'Class 4th'!BK98,"")))</f>
        <v/>
      </c>
      <c r="EA99" s="455" t="str">
        <f t="shared" si="154"/>
        <v/>
      </c>
      <c r="EB99" s="100">
        <f t="shared" si="155"/>
        <v>0</v>
      </c>
      <c r="EC99" s="100" t="str">
        <f t="shared" si="156"/>
        <v/>
      </c>
      <c r="ED99" s="100" t="str">
        <f t="shared" si="157"/>
        <v/>
      </c>
      <c r="EE99" s="86" t="str">
        <f t="shared" si="158"/>
        <v/>
      </c>
      <c r="EF99" s="454" t="str">
        <f>IF(OR($B99=0,$B99=""),"",IF(AND($E$3="3rd"),'Class 3rd'!BL98,IF(AND($E$3="4th"),'Class 4th'!BL98,"")))</f>
        <v/>
      </c>
      <c r="EG99" s="454" t="str">
        <f>IF(OR($B99=0,$B99=""),"",IF(AND($E$3="3rd"),'Class 3rd'!BM98,IF(AND($E$3="4th"),'Class 4th'!BM98,"")))</f>
        <v/>
      </c>
      <c r="EH99" s="454" t="str">
        <f>IF(OR($B99=0,$B99=""),"",IF(AND($E$3="3rd"),'Class 3rd'!BN98,IF(AND($E$3="4th"),'Class 4th'!BN98,"")))</f>
        <v/>
      </c>
      <c r="EI99" s="454" t="str">
        <f>IF(OR($B99=0,$B99=""),"",IF(AND($E$3="3rd"),'Class 3rd'!BO98,IF(AND($E$3="4th"),'Class 4th'!BO98,"")))</f>
        <v/>
      </c>
      <c r="EJ99" s="454" t="str">
        <f>IF(OR($B99=0,$B99=""),"",IF(AND($E$3="3rd"),'Class 3rd'!BP98,IF(AND($E$3="4th"),'Class 4th'!BP98,"")))</f>
        <v/>
      </c>
      <c r="EK99" s="455" t="str">
        <f t="shared" si="159"/>
        <v/>
      </c>
      <c r="EL99" s="100">
        <f t="shared" si="160"/>
        <v>0</v>
      </c>
      <c r="EM99" s="100" t="str">
        <f t="shared" si="161"/>
        <v/>
      </c>
      <c r="EN99" s="100" t="str">
        <f t="shared" si="162"/>
        <v/>
      </c>
      <c r="EO99" s="86" t="str">
        <f t="shared" si="163"/>
        <v/>
      </c>
      <c r="EP99" s="60" t="str">
        <f t="shared" si="164"/>
        <v/>
      </c>
      <c r="EQ99" s="324" t="str">
        <f t="shared" si="165"/>
        <v/>
      </c>
      <c r="ER99" s="63" t="str">
        <f t="shared" si="166"/>
        <v/>
      </c>
      <c r="ES99" s="64" t="str">
        <f t="shared" si="85"/>
        <v/>
      </c>
      <c r="ET99" s="326" t="str">
        <f>IFERROR(IF(B99="NSO","NSO",IF(OR(D99="",G99="",F99="",B99="",EP99=0),"",IF('Master sheet'!$D$14="Hindi","कक्षोंन्नति","Promoted"))),"")</f>
        <v/>
      </c>
      <c r="EU99" s="39" t="str">
        <f>IF(OR($B99=0,$B99=""),"",IF(AND($E$3="3rd"),'Class 3rd'!BQ98,IF(AND($E$3="4th"),'Class 4th'!BQ98,"")))</f>
        <v/>
      </c>
      <c r="EV99" s="39" t="str">
        <f>IF(OR($B99=0,$B99=""),"",IF(AND($E$3="3rd"),'Class 3rd'!BR98,IF(AND($E$3="4th"),'Class 4th'!BR98,"")))</f>
        <v/>
      </c>
      <c r="EW99" s="203" t="str">
        <f t="shared" si="86"/>
        <v/>
      </c>
      <c r="EX99" s="40"/>
      <c r="FE99" s="41">
        <f>IF(AND($E$3="3rd"),'Class 3rd'!I98,IF(AND($E$3="4th"),'Class 4th'!I98,""))</f>
        <v>0</v>
      </c>
    </row>
    <row r="100" spans="1:161" ht="18.95" customHeight="1">
      <c r="A100" s="53">
        <v>93</v>
      </c>
      <c r="B100" s="244" t="str">
        <f>IF(OR(FE100=0,FE100=""),"",IF(AND($E$3="3rd"),'Class 3rd'!I99,IF(AND($E$3="4th"),'Class 4th'!I99,"")))</f>
        <v/>
      </c>
      <c r="C100" s="54" t="str">
        <f>IF(OR($B100=0,$B100=""),"",IF(AND($E$3="3rd"),'Class 3rd'!B99,IF(AND($E$3="4th"),'Class 4th'!B99,"")))</f>
        <v/>
      </c>
      <c r="D100" s="54" t="str">
        <f>IF(OR($B100=0,$B100=""),"",IF(AND($E$3="3rd"),'Class 3rd'!C99,IF(AND($E$3="4th"),'Class 4th'!C99,"")))</f>
        <v/>
      </c>
      <c r="E100" s="330" t="str">
        <f>IF(OR($B100=0,$B100=""),"",IF(AND($E$3="3rd"),'Class 3rd'!E99,IF(AND($E$3="4th"),'Class 4th'!E99,"")))</f>
        <v/>
      </c>
      <c r="F100" s="243" t="str">
        <f>IF(OR($B100=0,$B100=""),"",IF(AND($E$3="3rd"),'Class 3rd'!D99,IF(AND($E$3="4th"),'Class 4th'!D99,"")))</f>
        <v/>
      </c>
      <c r="G100" s="335" t="str">
        <f>IF(OR($B100=0,$B100=""),"",IF(AND($E$3="3rd"),'Class 3rd'!F99,IF(AND($E$3="4th"),'Class 4th'!F99,"")))</f>
        <v/>
      </c>
      <c r="H100" s="335" t="str">
        <f>IF(OR($B100=0,$B100=""),"",IF(AND($E$3="3rd"),'Class 3rd'!G99,IF(AND($E$3="4th"),'Class 4th'!G99,"")))</f>
        <v/>
      </c>
      <c r="I100" s="335" t="str">
        <f>IF(OR($B100=0,$B100=""),"",IF(AND($E$3="3rd"),'Class 3rd'!H99,IF(AND($E$3="4th"),'Class 4th'!H99,"")))</f>
        <v/>
      </c>
      <c r="J100" s="217" t="str">
        <f>IF(OR($B100=0,$B100=""),"",IF(AND($E$3="3rd"),'Class 3rd'!J99,IF(AND($E$3="4th"),'Class 4th'!J99,"")))</f>
        <v/>
      </c>
      <c r="K100" s="217" t="str">
        <f>IF(OR($B100=0,$B100=""),"",IF(AND($E$3="3rd"),'Class 3rd'!K99,IF(AND($E$3="4th"),'Class 4th'!K99,"")))</f>
        <v/>
      </c>
      <c r="L100" s="99" t="str">
        <f>IF(OR($B100=0,$B100=""),"",IF(AND($E$3="3rd"),'Class 3rd'!L99,IF(AND($E$3="4th"),'Class 4th'!L99,"")))</f>
        <v/>
      </c>
      <c r="M100" s="99" t="str">
        <f>IF(OR($B100=0,$B100=""),"",IF(AND($E$3="3rd"),'Class 3rd'!M99,IF(AND($E$3="4th"),'Class 4th'!M99,"")))</f>
        <v/>
      </c>
      <c r="N100" s="99" t="str">
        <f>IF(OR($B100=0,$B100=""),"",IF(AND($E$3="3rd"),'Class 3rd'!N99,IF(AND($E$3="4th"),'Class 4th'!N99,"")))</f>
        <v/>
      </c>
      <c r="O100" s="48" t="str">
        <f t="shared" si="87"/>
        <v/>
      </c>
      <c r="P100" s="99" t="str">
        <f>IF(OR($B100=0,$B100=""),"",IF(AND($E$3="3rd"),'Class 3rd'!O99,IF(AND($E$3="4th"),'Class 4th'!O99,"")))</f>
        <v/>
      </c>
      <c r="Q100" s="99" t="str">
        <f>IF(OR($B100=0,$B100=""),"",IF(AND($E$3="3rd"),'Class 3rd'!P99,IF(AND($E$3="4th"),'Class 4th'!P99,"")))</f>
        <v/>
      </c>
      <c r="R100" s="51" t="str">
        <f t="shared" si="88"/>
        <v/>
      </c>
      <c r="S100" s="48">
        <f t="shared" si="89"/>
        <v>0</v>
      </c>
      <c r="T100" s="99" t="str">
        <f>IF(OR($B100=0,$B100=""),"",IF(AND($E$3="3rd"),'Class 3rd'!Q99,IF(AND($E$3="4th"),'Class 4th'!Q99,"")))</f>
        <v/>
      </c>
      <c r="U100" s="99" t="str">
        <f>IF(OR($B100=0,$B100=""),"",IF(AND($E$3="3rd"),'Class 3rd'!R99,IF(AND($E$3="4th"),'Class 4th'!R99,"")))</f>
        <v/>
      </c>
      <c r="V100" s="52" t="str">
        <f t="shared" si="90"/>
        <v/>
      </c>
      <c r="W100" s="48" t="str">
        <f t="shared" si="91"/>
        <v/>
      </c>
      <c r="X100" s="83">
        <f t="shared" si="92"/>
        <v>0</v>
      </c>
      <c r="Y100" s="83" t="str">
        <f t="shared" si="93"/>
        <v/>
      </c>
      <c r="Z100" s="83" t="str">
        <f t="shared" si="94"/>
        <v/>
      </c>
      <c r="AA100" s="83" t="str">
        <f t="shared" si="95"/>
        <v/>
      </c>
      <c r="AB100" s="419" t="str">
        <f t="shared" si="96"/>
        <v/>
      </c>
      <c r="AC100" s="87" t="str">
        <f t="shared" si="97"/>
        <v/>
      </c>
      <c r="AD100" s="99" t="str">
        <f>IF(OR($B100=0,$B100=""),"",IF(AND($E$3="3rd"),'Class 3rd'!S99,IF(AND($E$3="4th"),'Class 4th'!S99,"")))</f>
        <v/>
      </c>
      <c r="AE100" s="99" t="str">
        <f>IF(OR($B100=0,$B100=""),"",IF(AND($E$3="3rd"),'Class 3rd'!T99,IF(AND($E$3="4th"),'Class 4th'!T99,"")))</f>
        <v/>
      </c>
      <c r="AF100" s="99" t="str">
        <f>IF(OR($B100=0,$B100=""),"",IF(AND($E$3="3rd"),'Class 3rd'!U99,IF(AND($E$3="4th"),'Class 4th'!U99,"")))</f>
        <v/>
      </c>
      <c r="AG100" s="48" t="str">
        <f t="shared" si="98"/>
        <v/>
      </c>
      <c r="AH100" s="99" t="str">
        <f>IF(OR($B100=0,$B100=""),"",IF(AND($E$3="3rd"),'Class 3rd'!V99,IF(AND($E$3="4th"),'Class 4th'!V99,"")))</f>
        <v/>
      </c>
      <c r="AI100" s="99" t="str">
        <f>IF(OR($B100=0,$B100=""),"",IF(AND($E$3="3rd"),'Class 3rd'!W99,IF(AND($E$3="4th"),'Class 4th'!W99,"")))</f>
        <v/>
      </c>
      <c r="AJ100" s="51" t="str">
        <f t="shared" si="99"/>
        <v/>
      </c>
      <c r="AK100" s="48">
        <f t="shared" si="100"/>
        <v>0</v>
      </c>
      <c r="AL100" s="99" t="str">
        <f>IF(OR($B100=0,$B100=""),"",IF(AND($E$3="3rd"),'Class 3rd'!X99,IF(AND($E$3="4th"),'Class 4th'!X99,"")))</f>
        <v/>
      </c>
      <c r="AM100" s="99" t="str">
        <f>IF(OR($B100=0,$B100=""),"",IF(AND($E$3="3rd"),'Class 3rd'!Y99,IF(AND($E$3="4th"),'Class 4th'!Y99,"")))</f>
        <v/>
      </c>
      <c r="AN100" s="52" t="str">
        <f t="shared" si="101"/>
        <v/>
      </c>
      <c r="AO100" s="48" t="str">
        <f t="shared" si="102"/>
        <v/>
      </c>
      <c r="AP100" s="83">
        <f t="shared" si="103"/>
        <v>0</v>
      </c>
      <c r="AQ100" s="83" t="str">
        <f t="shared" si="104"/>
        <v/>
      </c>
      <c r="AR100" s="83" t="str">
        <f t="shared" si="105"/>
        <v/>
      </c>
      <c r="AS100" s="83" t="str">
        <f t="shared" si="106"/>
        <v/>
      </c>
      <c r="AT100" s="419" t="str">
        <f t="shared" si="107"/>
        <v/>
      </c>
      <c r="AU100" s="87" t="str">
        <f t="shared" si="108"/>
        <v/>
      </c>
      <c r="AV100" s="99" t="str">
        <f>IF(OR($B100=0,$B100=""),"",IF(AND($E$3="3rd"),'Class 3rd'!Z99,IF(AND($E$3="4th"),'Class 4th'!Z99,"")))</f>
        <v/>
      </c>
      <c r="AW100" s="99" t="str">
        <f>IF(OR($B100=0,$B100=""),"",IF(AND($E$3="3rd"),'Class 3rd'!AA99,IF(AND($E$3="4th"),'Class 4th'!AA99,"")))</f>
        <v/>
      </c>
      <c r="AX100" s="99" t="str">
        <f>IF(OR($B100=0,$B100=""),"",IF(AND($E$3="3rd"),'Class 3rd'!AB99,IF(AND($E$3="4th"),'Class 4th'!AB99,"")))</f>
        <v/>
      </c>
      <c r="AY100" s="48" t="str">
        <f t="shared" si="109"/>
        <v/>
      </c>
      <c r="AZ100" s="99" t="str">
        <f>IF(OR($B100=0,$B100=""),"",IF(AND($E$3="3rd"),'Class 3rd'!AC99,IF(AND($E$3="4th"),'Class 4th'!AC99,"")))</f>
        <v/>
      </c>
      <c r="BA100" s="99" t="str">
        <f>IF(OR($B100=0,$B100=""),"",IF(AND($E$3="3rd"),'Class 3rd'!AD99,IF(AND($E$3="4th"),'Class 4th'!AD99,"")))</f>
        <v/>
      </c>
      <c r="BB100" s="51" t="str">
        <f t="shared" si="110"/>
        <v/>
      </c>
      <c r="BC100" s="48">
        <f t="shared" si="111"/>
        <v>0</v>
      </c>
      <c r="BD100" s="99" t="str">
        <f>IF(OR($B100=0,$B100=""),"",IF(AND($E$3="3rd"),'Class 3rd'!AE99,IF(AND($E$3="4th"),'Class 4th'!AE99,"")))</f>
        <v/>
      </c>
      <c r="BE100" s="99" t="str">
        <f>IF(OR($B100=0,$B100=""),"",IF(AND($E$3="3rd"),'Class 3rd'!AF99,IF(AND($E$3="4th"),'Class 4th'!AF99,"")))</f>
        <v/>
      </c>
      <c r="BF100" s="52" t="str">
        <f t="shared" si="112"/>
        <v/>
      </c>
      <c r="BG100" s="48" t="str">
        <f t="shared" si="113"/>
        <v/>
      </c>
      <c r="BH100" s="83">
        <f t="shared" si="114"/>
        <v>0</v>
      </c>
      <c r="BI100" s="83" t="str">
        <f t="shared" si="115"/>
        <v/>
      </c>
      <c r="BJ100" s="83" t="str">
        <f t="shared" si="116"/>
        <v/>
      </c>
      <c r="BK100" s="83" t="str">
        <f t="shared" si="117"/>
        <v/>
      </c>
      <c r="BL100" s="419" t="str">
        <f t="shared" si="118"/>
        <v/>
      </c>
      <c r="BM100" s="87" t="str">
        <f t="shared" si="119"/>
        <v/>
      </c>
      <c r="BN100" s="99" t="str">
        <f>IF(OR($B100=0,$B100=""),"",IF(AND($E$3="3rd"),'Class 3rd'!AG99,IF(AND($E$3="4th"),'Class 4th'!AG99,"")))</f>
        <v/>
      </c>
      <c r="BO100" s="99" t="str">
        <f>IF(OR($B100=0,$B100=""),"",IF(AND($E$3="3rd"),'Class 3rd'!AH99,IF(AND($E$3="4th"),'Class 4th'!AH99,"")))</f>
        <v/>
      </c>
      <c r="BP100" s="99" t="str">
        <f>IF(OR($B100=0,$B100=""),"",IF(AND($E$3="3rd"),'Class 3rd'!AI99,IF(AND($E$3="4th"),'Class 4th'!AI99,"")))</f>
        <v/>
      </c>
      <c r="BQ100" s="48" t="str">
        <f t="shared" si="120"/>
        <v/>
      </c>
      <c r="BR100" s="99" t="str">
        <f>IF(OR($B100=0,$B100=""),"",IF(AND($E$3="3rd"),'Class 3rd'!AJ99,IF(AND($E$3="4th"),'Class 4th'!AJ99,"")))</f>
        <v/>
      </c>
      <c r="BS100" s="99" t="str">
        <f>IF(OR($B100=0,$B100=""),"",IF(AND($E$3="3rd"),'Class 3rd'!AK99,IF(AND($E$3="4th"),'Class 4th'!AK99,"")))</f>
        <v/>
      </c>
      <c r="BT100" s="51" t="str">
        <f t="shared" si="121"/>
        <v/>
      </c>
      <c r="BU100" s="48">
        <f t="shared" si="122"/>
        <v>0</v>
      </c>
      <c r="BV100" s="99" t="str">
        <f>IF(OR($B100=0,$B100=""),"",IF(AND($E$3="3rd"),'Class 3rd'!AL99,IF(AND($E$3="4th"),'Class 4th'!AL99,"")))</f>
        <v/>
      </c>
      <c r="BW100" s="99" t="str">
        <f>IF(OR($B100=0,$B100=""),"",IF(AND($E$3="3rd"),'Class 3rd'!AM99,IF(AND($E$3="4th"),'Class 4th'!AM99,"")))</f>
        <v/>
      </c>
      <c r="BX100" s="52" t="str">
        <f t="shared" si="123"/>
        <v/>
      </c>
      <c r="BY100" s="48" t="str">
        <f t="shared" si="124"/>
        <v/>
      </c>
      <c r="BZ100" s="83">
        <f t="shared" si="125"/>
        <v>0</v>
      </c>
      <c r="CA100" s="83" t="str">
        <f t="shared" si="126"/>
        <v/>
      </c>
      <c r="CB100" s="83" t="str">
        <f t="shared" si="127"/>
        <v/>
      </c>
      <c r="CC100" s="83" t="str">
        <f t="shared" si="128"/>
        <v/>
      </c>
      <c r="CD100" s="419" t="str">
        <f t="shared" si="129"/>
        <v/>
      </c>
      <c r="CE100" s="87" t="str">
        <f t="shared" si="130"/>
        <v/>
      </c>
      <c r="CF100" s="99" t="str">
        <f>IF(OR($B100=0,$B100=""),"",IF(AND($E$3="3rd"),'Class 3rd'!AN99,IF(AND($E$3="4th"),'Class 4th'!AN99,"")))</f>
        <v/>
      </c>
      <c r="CG100" s="99" t="str">
        <f>IF(OR($B100=0,$B100=""),"",IF(AND($E$3="3rd"),'Class 3rd'!AO99,IF(AND($E$3="4th"),'Class 4th'!AO99,"")))</f>
        <v/>
      </c>
      <c r="CH100" s="99" t="str">
        <f>IF(OR($B100=0,$B100=""),"",IF(AND($E$3="3rd"),'Class 3rd'!AP99,IF(AND($E$3="4th"),'Class 4th'!AP99,"")))</f>
        <v/>
      </c>
      <c r="CI100" s="48" t="str">
        <f t="shared" si="131"/>
        <v/>
      </c>
      <c r="CJ100" s="99" t="str">
        <f>IF(OR($B100=0,$B100=""),"",IF(AND($E$3="3rd"),'Class 3rd'!AQ99,IF(AND($E$3="4th"),'Class 4th'!AQ99,"")))</f>
        <v/>
      </c>
      <c r="CK100" s="99" t="str">
        <f>IF(OR($B100=0,$B100=""),"",IF(AND($E$3="3rd"),'Class 3rd'!AR99,IF(AND($E$3="4th"),'Class 4th'!AR99,"")))</f>
        <v/>
      </c>
      <c r="CL100" s="51" t="str">
        <f t="shared" si="132"/>
        <v/>
      </c>
      <c r="CM100" s="48">
        <f t="shared" si="133"/>
        <v>0</v>
      </c>
      <c r="CN100" s="99" t="str">
        <f>IF(OR($B100=0,$B100=""),"",IF(AND($E$3="3rd"),'Class 3rd'!AS99,IF(AND($E$3="4th"),'Class 4th'!AS99,"")))</f>
        <v/>
      </c>
      <c r="CO100" s="99" t="str">
        <f>IF(OR($B100=0,$B100=""),"",IF(AND($E$3="3rd"),'Class 3rd'!AT99,IF(AND($E$3="4th"),'Class 4th'!AT99,"")))</f>
        <v/>
      </c>
      <c r="CP100" s="52" t="str">
        <f t="shared" si="134"/>
        <v/>
      </c>
      <c r="CQ100" s="48" t="str">
        <f t="shared" si="135"/>
        <v/>
      </c>
      <c r="CR100" s="83">
        <f t="shared" si="136"/>
        <v>0</v>
      </c>
      <c r="CS100" s="83" t="str">
        <f t="shared" si="137"/>
        <v/>
      </c>
      <c r="CT100" s="392" t="str">
        <f t="shared" si="138"/>
        <v/>
      </c>
      <c r="CU100" s="86" t="str">
        <f t="shared" si="139"/>
        <v/>
      </c>
      <c r="CV100" s="99" t="str">
        <f>IF(OR($B100=0,$B100=""),"",IF(AND($E$3="3rd"),'Class 3rd'!AU99,IF(AND($E$3="4th"),'Class 4th'!AU99,"")))</f>
        <v/>
      </c>
      <c r="CW100" s="99" t="str">
        <f>IF(OR($B100=0,$B100=""),"",IF(AND($E$3="3rd"),'Class 3rd'!AV99,IF(AND($E$3="4th"),'Class 4th'!AV99,"")))</f>
        <v/>
      </c>
      <c r="CX100" s="99" t="str">
        <f>IF(OR($B100=0,$B100=""),"",IF(AND($E$3="3rd"),'Class 3rd'!AW99,IF(AND($E$3="4th"),'Class 4th'!AW99,"")))</f>
        <v/>
      </c>
      <c r="CY100" s="48" t="str">
        <f t="shared" si="140"/>
        <v/>
      </c>
      <c r="CZ100" s="99" t="str">
        <f>IF(OR($B100=0,$B100=""),"",IF(AND($E$3="3rd"),'Class 3rd'!AX99,IF(AND($E$3="4th"),'Class 4th'!AX99,"")))</f>
        <v/>
      </c>
      <c r="DA100" s="99" t="str">
        <f>IF(OR($B100=0,$B100=""),"",IF(AND($E$3="3rd"),'Class 3rd'!AY99,IF(AND($E$3="4th"),'Class 4th'!AY99,"")))</f>
        <v/>
      </c>
      <c r="DB100" s="51" t="str">
        <f t="shared" si="141"/>
        <v/>
      </c>
      <c r="DC100" s="48">
        <f t="shared" si="142"/>
        <v>0</v>
      </c>
      <c r="DD100" s="99" t="str">
        <f>IF(OR($B100=0,$B100=""),"",IF(AND($E$3="3rd"),'Class 3rd'!AZ99,IF(AND($E$3="4th"),'Class 4th'!AZ99,"")))</f>
        <v/>
      </c>
      <c r="DE100" s="99" t="str">
        <f>IF(OR($B100=0,$B100=""),"",IF(AND($E$3="3rd"),'Class 3rd'!BA99,IF(AND($E$3="4th"),'Class 4th'!BA99,"")))</f>
        <v/>
      </c>
      <c r="DF100" s="52" t="str">
        <f t="shared" si="143"/>
        <v/>
      </c>
      <c r="DG100" s="48" t="str">
        <f t="shared" si="144"/>
        <v/>
      </c>
      <c r="DH100" s="83">
        <f t="shared" si="145"/>
        <v>0</v>
      </c>
      <c r="DI100" s="83" t="str">
        <f t="shared" si="146"/>
        <v/>
      </c>
      <c r="DJ100" s="392" t="str">
        <f t="shared" si="147"/>
        <v/>
      </c>
      <c r="DK100" s="86" t="str">
        <f t="shared" si="148"/>
        <v/>
      </c>
      <c r="DL100" s="454" t="str">
        <f>IF(OR($B100=0,$B100=""),"",IF(AND($E$3="3rd"),'Class 3rd'!BB99,IF(AND($E$3="4th"),'Class 4th'!BB99,"")))</f>
        <v/>
      </c>
      <c r="DM100" s="454" t="str">
        <f>IF(OR($B100=0,$B100=""),"",IF(AND($E$3="3rd"),'Class 3rd'!BC99,IF(AND($E$3="4th"),'Class 4th'!BC99,"")))</f>
        <v/>
      </c>
      <c r="DN100" s="454" t="str">
        <f>IF(OR($B100=0,$B100=""),"",IF(AND($E$3="3rd"),'Class 3rd'!BD99,IF(AND($E$3="4th"),'Class 4th'!BD99,"")))</f>
        <v/>
      </c>
      <c r="DO100" s="454" t="str">
        <f>IF(OR($B100=0,$B100=""),"",IF(AND($E$3="3rd"),'Class 3rd'!BE99,IF(AND($E$3="4th"),'Class 4th'!BE99,"")))</f>
        <v/>
      </c>
      <c r="DP100" s="454" t="str">
        <f>IF(OR($B100=0,$B100=""),"",IF(AND($E$3="3rd"),'Class 3rd'!BF99,IF(AND($E$3="4th"),'Class 4th'!BF99,"")))</f>
        <v/>
      </c>
      <c r="DQ100" s="455" t="str">
        <f t="shared" si="149"/>
        <v/>
      </c>
      <c r="DR100" s="100">
        <f t="shared" si="150"/>
        <v>0</v>
      </c>
      <c r="DS100" s="100" t="str">
        <f t="shared" si="151"/>
        <v/>
      </c>
      <c r="DT100" s="100" t="str">
        <f t="shared" si="152"/>
        <v/>
      </c>
      <c r="DU100" s="86" t="str">
        <f t="shared" si="153"/>
        <v/>
      </c>
      <c r="DV100" s="454" t="str">
        <f>IF(OR($B100=0,$B100=""),"",IF(AND($E$3="3rd"),'Class 3rd'!BG99,IF(AND($E$3="4th"),'Class 4th'!BG99,"")))</f>
        <v/>
      </c>
      <c r="DW100" s="454" t="str">
        <f>IF(OR($B100=0,$B100=""),"",IF(AND($E$3="3rd"),'Class 3rd'!BH99,IF(AND($E$3="4th"),'Class 4th'!BH99,"")))</f>
        <v/>
      </c>
      <c r="DX100" s="454" t="str">
        <f>IF(OR($B100=0,$B100=""),"",IF(AND($E$3="3rd"),'Class 3rd'!BI99,IF(AND($E$3="4th"),'Class 4th'!BI99,"")))</f>
        <v/>
      </c>
      <c r="DY100" s="454" t="str">
        <f>IF(OR($B100=0,$B100=""),"",IF(AND($E$3="3rd"),'Class 3rd'!BJ99,IF(AND($E$3="4th"),'Class 4th'!BJ99,"")))</f>
        <v/>
      </c>
      <c r="DZ100" s="454" t="str">
        <f>IF(OR($B100=0,$B100=""),"",IF(AND($E$3="3rd"),'Class 3rd'!BK99,IF(AND($E$3="4th"),'Class 4th'!BK99,"")))</f>
        <v/>
      </c>
      <c r="EA100" s="455" t="str">
        <f t="shared" si="154"/>
        <v/>
      </c>
      <c r="EB100" s="100">
        <f t="shared" si="155"/>
        <v>0</v>
      </c>
      <c r="EC100" s="100" t="str">
        <f t="shared" si="156"/>
        <v/>
      </c>
      <c r="ED100" s="100" t="str">
        <f t="shared" si="157"/>
        <v/>
      </c>
      <c r="EE100" s="86" t="str">
        <f t="shared" si="158"/>
        <v/>
      </c>
      <c r="EF100" s="454" t="str">
        <f>IF(OR($B100=0,$B100=""),"",IF(AND($E$3="3rd"),'Class 3rd'!BL99,IF(AND($E$3="4th"),'Class 4th'!BL99,"")))</f>
        <v/>
      </c>
      <c r="EG100" s="454" t="str">
        <f>IF(OR($B100=0,$B100=""),"",IF(AND($E$3="3rd"),'Class 3rd'!BM99,IF(AND($E$3="4th"),'Class 4th'!BM99,"")))</f>
        <v/>
      </c>
      <c r="EH100" s="454" t="str">
        <f>IF(OR($B100=0,$B100=""),"",IF(AND($E$3="3rd"),'Class 3rd'!BN99,IF(AND($E$3="4th"),'Class 4th'!BN99,"")))</f>
        <v/>
      </c>
      <c r="EI100" s="454" t="str">
        <f>IF(OR($B100=0,$B100=""),"",IF(AND($E$3="3rd"),'Class 3rd'!BO99,IF(AND($E$3="4th"),'Class 4th'!BO99,"")))</f>
        <v/>
      </c>
      <c r="EJ100" s="454" t="str">
        <f>IF(OR($B100=0,$B100=""),"",IF(AND($E$3="3rd"),'Class 3rd'!BP99,IF(AND($E$3="4th"),'Class 4th'!BP99,"")))</f>
        <v/>
      </c>
      <c r="EK100" s="455" t="str">
        <f t="shared" si="159"/>
        <v/>
      </c>
      <c r="EL100" s="100">
        <f t="shared" si="160"/>
        <v>0</v>
      </c>
      <c r="EM100" s="100" t="str">
        <f t="shared" si="161"/>
        <v/>
      </c>
      <c r="EN100" s="100" t="str">
        <f t="shared" si="162"/>
        <v/>
      </c>
      <c r="EO100" s="86" t="str">
        <f t="shared" si="163"/>
        <v/>
      </c>
      <c r="EP100" s="60" t="str">
        <f t="shared" si="164"/>
        <v/>
      </c>
      <c r="EQ100" s="324" t="str">
        <f t="shared" si="165"/>
        <v/>
      </c>
      <c r="ER100" s="63" t="str">
        <f t="shared" si="166"/>
        <v/>
      </c>
      <c r="ES100" s="64" t="str">
        <f t="shared" si="85"/>
        <v/>
      </c>
      <c r="ET100" s="326" t="str">
        <f>IFERROR(IF(B100="NSO","NSO",IF(OR(D100="",G100="",F100="",B100="",EP100=0),"",IF('Master sheet'!$D$14="Hindi","कक्षोंन्नति","Promoted"))),"")</f>
        <v/>
      </c>
      <c r="EU100" s="39" t="str">
        <f>IF(OR($B100=0,$B100=""),"",IF(AND($E$3="3rd"),'Class 3rd'!BQ99,IF(AND($E$3="4th"),'Class 4th'!BQ99,"")))</f>
        <v/>
      </c>
      <c r="EV100" s="39" t="str">
        <f>IF(OR($B100=0,$B100=""),"",IF(AND($E$3="3rd"),'Class 3rd'!BR99,IF(AND($E$3="4th"),'Class 4th'!BR99,"")))</f>
        <v/>
      </c>
      <c r="EW100" s="203" t="str">
        <f t="shared" si="86"/>
        <v/>
      </c>
      <c r="EX100" s="40"/>
      <c r="FE100" s="41">
        <f>IF(AND($E$3="3rd"),'Class 3rd'!I99,IF(AND($E$3="4th"),'Class 4th'!I99,""))</f>
        <v>0</v>
      </c>
    </row>
    <row r="101" spans="1:161" ht="18.95" customHeight="1">
      <c r="A101" s="53">
        <v>94</v>
      </c>
      <c r="B101" s="244" t="str">
        <f>IF(OR(FE101=0,FE101=""),"",IF(AND($E$3="3rd"),'Class 3rd'!I100,IF(AND($E$3="4th"),'Class 4th'!I100,"")))</f>
        <v/>
      </c>
      <c r="C101" s="54" t="str">
        <f>IF(OR($B101=0,$B101=""),"",IF(AND($E$3="3rd"),'Class 3rd'!B100,IF(AND($E$3="4th"),'Class 4th'!B100,"")))</f>
        <v/>
      </c>
      <c r="D101" s="54" t="str">
        <f>IF(OR($B101=0,$B101=""),"",IF(AND($E$3="3rd"),'Class 3rd'!C100,IF(AND($E$3="4th"),'Class 4th'!C100,"")))</f>
        <v/>
      </c>
      <c r="E101" s="330" t="str">
        <f>IF(OR($B101=0,$B101=""),"",IF(AND($E$3="3rd"),'Class 3rd'!E100,IF(AND($E$3="4th"),'Class 4th'!E100,"")))</f>
        <v/>
      </c>
      <c r="F101" s="243" t="str">
        <f>IF(OR($B101=0,$B101=""),"",IF(AND($E$3="3rd"),'Class 3rd'!D100,IF(AND($E$3="4th"),'Class 4th'!D100,"")))</f>
        <v/>
      </c>
      <c r="G101" s="335" t="str">
        <f>IF(OR($B101=0,$B101=""),"",IF(AND($E$3="3rd"),'Class 3rd'!F100,IF(AND($E$3="4th"),'Class 4th'!F100,"")))</f>
        <v/>
      </c>
      <c r="H101" s="335" t="str">
        <f>IF(OR($B101=0,$B101=""),"",IF(AND($E$3="3rd"),'Class 3rd'!G100,IF(AND($E$3="4th"),'Class 4th'!G100,"")))</f>
        <v/>
      </c>
      <c r="I101" s="335" t="str">
        <f>IF(OR($B101=0,$B101=""),"",IF(AND($E$3="3rd"),'Class 3rd'!H100,IF(AND($E$3="4th"),'Class 4th'!H100,"")))</f>
        <v/>
      </c>
      <c r="J101" s="217" t="str">
        <f>IF(OR($B101=0,$B101=""),"",IF(AND($E$3="3rd"),'Class 3rd'!J100,IF(AND($E$3="4th"),'Class 4th'!J100,"")))</f>
        <v/>
      </c>
      <c r="K101" s="217" t="str">
        <f>IF(OR($B101=0,$B101=""),"",IF(AND($E$3="3rd"),'Class 3rd'!K100,IF(AND($E$3="4th"),'Class 4th'!K100,"")))</f>
        <v/>
      </c>
      <c r="L101" s="99" t="str">
        <f>IF(OR($B101=0,$B101=""),"",IF(AND($E$3="3rd"),'Class 3rd'!L100,IF(AND($E$3="4th"),'Class 4th'!L100,"")))</f>
        <v/>
      </c>
      <c r="M101" s="99" t="str">
        <f>IF(OR($B101=0,$B101=""),"",IF(AND($E$3="3rd"),'Class 3rd'!M100,IF(AND($E$3="4th"),'Class 4th'!M100,"")))</f>
        <v/>
      </c>
      <c r="N101" s="99" t="str">
        <f>IF(OR($B101=0,$B101=""),"",IF(AND($E$3="3rd"),'Class 3rd'!N100,IF(AND($E$3="4th"),'Class 4th'!N100,"")))</f>
        <v/>
      </c>
      <c r="O101" s="48" t="str">
        <f t="shared" si="87"/>
        <v/>
      </c>
      <c r="P101" s="99" t="str">
        <f>IF(OR($B101=0,$B101=""),"",IF(AND($E$3="3rd"),'Class 3rd'!O100,IF(AND($E$3="4th"),'Class 4th'!O100,"")))</f>
        <v/>
      </c>
      <c r="Q101" s="99" t="str">
        <f>IF(OR($B101=0,$B101=""),"",IF(AND($E$3="3rd"),'Class 3rd'!P100,IF(AND($E$3="4th"),'Class 4th'!P100,"")))</f>
        <v/>
      </c>
      <c r="R101" s="51" t="str">
        <f t="shared" si="88"/>
        <v/>
      </c>
      <c r="S101" s="48">
        <f t="shared" si="89"/>
        <v>0</v>
      </c>
      <c r="T101" s="99" t="str">
        <f>IF(OR($B101=0,$B101=""),"",IF(AND($E$3="3rd"),'Class 3rd'!Q100,IF(AND($E$3="4th"),'Class 4th'!Q100,"")))</f>
        <v/>
      </c>
      <c r="U101" s="99" t="str">
        <f>IF(OR($B101=0,$B101=""),"",IF(AND($E$3="3rd"),'Class 3rd'!R100,IF(AND($E$3="4th"),'Class 4th'!R100,"")))</f>
        <v/>
      </c>
      <c r="V101" s="52" t="str">
        <f t="shared" si="90"/>
        <v/>
      </c>
      <c r="W101" s="48" t="str">
        <f t="shared" si="91"/>
        <v/>
      </c>
      <c r="X101" s="83">
        <f t="shared" si="92"/>
        <v>0</v>
      </c>
      <c r="Y101" s="83" t="str">
        <f t="shared" si="93"/>
        <v/>
      </c>
      <c r="Z101" s="83" t="str">
        <f t="shared" si="94"/>
        <v/>
      </c>
      <c r="AA101" s="83" t="str">
        <f t="shared" si="95"/>
        <v/>
      </c>
      <c r="AB101" s="419" t="str">
        <f t="shared" si="96"/>
        <v/>
      </c>
      <c r="AC101" s="87" t="str">
        <f t="shared" si="97"/>
        <v/>
      </c>
      <c r="AD101" s="99" t="str">
        <f>IF(OR($B101=0,$B101=""),"",IF(AND($E$3="3rd"),'Class 3rd'!S100,IF(AND($E$3="4th"),'Class 4th'!S100,"")))</f>
        <v/>
      </c>
      <c r="AE101" s="99" t="str">
        <f>IF(OR($B101=0,$B101=""),"",IF(AND($E$3="3rd"),'Class 3rd'!T100,IF(AND($E$3="4th"),'Class 4th'!T100,"")))</f>
        <v/>
      </c>
      <c r="AF101" s="99" t="str">
        <f>IF(OR($B101=0,$B101=""),"",IF(AND($E$3="3rd"),'Class 3rd'!U100,IF(AND($E$3="4th"),'Class 4th'!U100,"")))</f>
        <v/>
      </c>
      <c r="AG101" s="48" t="str">
        <f t="shared" si="98"/>
        <v/>
      </c>
      <c r="AH101" s="99" t="str">
        <f>IF(OR($B101=0,$B101=""),"",IF(AND($E$3="3rd"),'Class 3rd'!V100,IF(AND($E$3="4th"),'Class 4th'!V100,"")))</f>
        <v/>
      </c>
      <c r="AI101" s="99" t="str">
        <f>IF(OR($B101=0,$B101=""),"",IF(AND($E$3="3rd"),'Class 3rd'!W100,IF(AND($E$3="4th"),'Class 4th'!W100,"")))</f>
        <v/>
      </c>
      <c r="AJ101" s="51" t="str">
        <f t="shared" si="99"/>
        <v/>
      </c>
      <c r="AK101" s="48">
        <f t="shared" si="100"/>
        <v>0</v>
      </c>
      <c r="AL101" s="99" t="str">
        <f>IF(OR($B101=0,$B101=""),"",IF(AND($E$3="3rd"),'Class 3rd'!X100,IF(AND($E$3="4th"),'Class 4th'!X100,"")))</f>
        <v/>
      </c>
      <c r="AM101" s="99" t="str">
        <f>IF(OR($B101=0,$B101=""),"",IF(AND($E$3="3rd"),'Class 3rd'!Y100,IF(AND($E$3="4th"),'Class 4th'!Y100,"")))</f>
        <v/>
      </c>
      <c r="AN101" s="52" t="str">
        <f t="shared" si="101"/>
        <v/>
      </c>
      <c r="AO101" s="48" t="str">
        <f t="shared" si="102"/>
        <v/>
      </c>
      <c r="AP101" s="83">
        <f t="shared" si="103"/>
        <v>0</v>
      </c>
      <c r="AQ101" s="83" t="str">
        <f t="shared" si="104"/>
        <v/>
      </c>
      <c r="AR101" s="83" t="str">
        <f t="shared" si="105"/>
        <v/>
      </c>
      <c r="AS101" s="83" t="str">
        <f t="shared" si="106"/>
        <v/>
      </c>
      <c r="AT101" s="419" t="str">
        <f t="shared" si="107"/>
        <v/>
      </c>
      <c r="AU101" s="87" t="str">
        <f t="shared" si="108"/>
        <v/>
      </c>
      <c r="AV101" s="99" t="str">
        <f>IF(OR($B101=0,$B101=""),"",IF(AND($E$3="3rd"),'Class 3rd'!Z100,IF(AND($E$3="4th"),'Class 4th'!Z100,"")))</f>
        <v/>
      </c>
      <c r="AW101" s="99" t="str">
        <f>IF(OR($B101=0,$B101=""),"",IF(AND($E$3="3rd"),'Class 3rd'!AA100,IF(AND($E$3="4th"),'Class 4th'!AA100,"")))</f>
        <v/>
      </c>
      <c r="AX101" s="99" t="str">
        <f>IF(OR($B101=0,$B101=""),"",IF(AND($E$3="3rd"),'Class 3rd'!AB100,IF(AND($E$3="4th"),'Class 4th'!AB100,"")))</f>
        <v/>
      </c>
      <c r="AY101" s="48" t="str">
        <f t="shared" si="109"/>
        <v/>
      </c>
      <c r="AZ101" s="99" t="str">
        <f>IF(OR($B101=0,$B101=""),"",IF(AND($E$3="3rd"),'Class 3rd'!AC100,IF(AND($E$3="4th"),'Class 4th'!AC100,"")))</f>
        <v/>
      </c>
      <c r="BA101" s="99" t="str">
        <f>IF(OR($B101=0,$B101=""),"",IF(AND($E$3="3rd"),'Class 3rd'!AD100,IF(AND($E$3="4th"),'Class 4th'!AD100,"")))</f>
        <v/>
      </c>
      <c r="BB101" s="51" t="str">
        <f t="shared" si="110"/>
        <v/>
      </c>
      <c r="BC101" s="48">
        <f t="shared" si="111"/>
        <v>0</v>
      </c>
      <c r="BD101" s="99" t="str">
        <f>IF(OR($B101=0,$B101=""),"",IF(AND($E$3="3rd"),'Class 3rd'!AE100,IF(AND($E$3="4th"),'Class 4th'!AE100,"")))</f>
        <v/>
      </c>
      <c r="BE101" s="99" t="str">
        <f>IF(OR($B101=0,$B101=""),"",IF(AND($E$3="3rd"),'Class 3rd'!AF100,IF(AND($E$3="4th"),'Class 4th'!AF100,"")))</f>
        <v/>
      </c>
      <c r="BF101" s="52" t="str">
        <f t="shared" si="112"/>
        <v/>
      </c>
      <c r="BG101" s="48" t="str">
        <f t="shared" si="113"/>
        <v/>
      </c>
      <c r="BH101" s="83">
        <f t="shared" si="114"/>
        <v>0</v>
      </c>
      <c r="BI101" s="83" t="str">
        <f t="shared" si="115"/>
        <v/>
      </c>
      <c r="BJ101" s="83" t="str">
        <f t="shared" si="116"/>
        <v/>
      </c>
      <c r="BK101" s="83" t="str">
        <f t="shared" si="117"/>
        <v/>
      </c>
      <c r="BL101" s="419" t="str">
        <f t="shared" si="118"/>
        <v/>
      </c>
      <c r="BM101" s="87" t="str">
        <f t="shared" si="119"/>
        <v/>
      </c>
      <c r="BN101" s="99" t="str">
        <f>IF(OR($B101=0,$B101=""),"",IF(AND($E$3="3rd"),'Class 3rd'!AG100,IF(AND($E$3="4th"),'Class 4th'!AG100,"")))</f>
        <v/>
      </c>
      <c r="BO101" s="99" t="str">
        <f>IF(OR($B101=0,$B101=""),"",IF(AND($E$3="3rd"),'Class 3rd'!AH100,IF(AND($E$3="4th"),'Class 4th'!AH100,"")))</f>
        <v/>
      </c>
      <c r="BP101" s="99" t="str">
        <f>IF(OR($B101=0,$B101=""),"",IF(AND($E$3="3rd"),'Class 3rd'!AI100,IF(AND($E$3="4th"),'Class 4th'!AI100,"")))</f>
        <v/>
      </c>
      <c r="BQ101" s="48" t="str">
        <f t="shared" si="120"/>
        <v/>
      </c>
      <c r="BR101" s="99" t="str">
        <f>IF(OR($B101=0,$B101=""),"",IF(AND($E$3="3rd"),'Class 3rd'!AJ100,IF(AND($E$3="4th"),'Class 4th'!AJ100,"")))</f>
        <v/>
      </c>
      <c r="BS101" s="99" t="str">
        <f>IF(OR($B101=0,$B101=""),"",IF(AND($E$3="3rd"),'Class 3rd'!AK100,IF(AND($E$3="4th"),'Class 4th'!AK100,"")))</f>
        <v/>
      </c>
      <c r="BT101" s="51" t="str">
        <f t="shared" si="121"/>
        <v/>
      </c>
      <c r="BU101" s="48">
        <f t="shared" si="122"/>
        <v>0</v>
      </c>
      <c r="BV101" s="99" t="str">
        <f>IF(OR($B101=0,$B101=""),"",IF(AND($E$3="3rd"),'Class 3rd'!AL100,IF(AND($E$3="4th"),'Class 4th'!AL100,"")))</f>
        <v/>
      </c>
      <c r="BW101" s="99" t="str">
        <f>IF(OR($B101=0,$B101=""),"",IF(AND($E$3="3rd"),'Class 3rd'!AM100,IF(AND($E$3="4th"),'Class 4th'!AM100,"")))</f>
        <v/>
      </c>
      <c r="BX101" s="52" t="str">
        <f t="shared" si="123"/>
        <v/>
      </c>
      <c r="BY101" s="48" t="str">
        <f t="shared" si="124"/>
        <v/>
      </c>
      <c r="BZ101" s="83">
        <f t="shared" si="125"/>
        <v>0</v>
      </c>
      <c r="CA101" s="83" t="str">
        <f t="shared" si="126"/>
        <v/>
      </c>
      <c r="CB101" s="83" t="str">
        <f t="shared" si="127"/>
        <v/>
      </c>
      <c r="CC101" s="83" t="str">
        <f t="shared" si="128"/>
        <v/>
      </c>
      <c r="CD101" s="419" t="str">
        <f t="shared" si="129"/>
        <v/>
      </c>
      <c r="CE101" s="87" t="str">
        <f t="shared" si="130"/>
        <v/>
      </c>
      <c r="CF101" s="99" t="str">
        <f>IF(OR($B101=0,$B101=""),"",IF(AND($E$3="3rd"),'Class 3rd'!AN100,IF(AND($E$3="4th"),'Class 4th'!AN100,"")))</f>
        <v/>
      </c>
      <c r="CG101" s="99" t="str">
        <f>IF(OR($B101=0,$B101=""),"",IF(AND($E$3="3rd"),'Class 3rd'!AO100,IF(AND($E$3="4th"),'Class 4th'!AO100,"")))</f>
        <v/>
      </c>
      <c r="CH101" s="99" t="str">
        <f>IF(OR($B101=0,$B101=""),"",IF(AND($E$3="3rd"),'Class 3rd'!AP100,IF(AND($E$3="4th"),'Class 4th'!AP100,"")))</f>
        <v/>
      </c>
      <c r="CI101" s="48" t="str">
        <f t="shared" si="131"/>
        <v/>
      </c>
      <c r="CJ101" s="99" t="str">
        <f>IF(OR($B101=0,$B101=""),"",IF(AND($E$3="3rd"),'Class 3rd'!AQ100,IF(AND($E$3="4th"),'Class 4th'!AQ100,"")))</f>
        <v/>
      </c>
      <c r="CK101" s="99" t="str">
        <f>IF(OR($B101=0,$B101=""),"",IF(AND($E$3="3rd"),'Class 3rd'!AR100,IF(AND($E$3="4th"),'Class 4th'!AR100,"")))</f>
        <v/>
      </c>
      <c r="CL101" s="51" t="str">
        <f t="shared" si="132"/>
        <v/>
      </c>
      <c r="CM101" s="48">
        <f t="shared" si="133"/>
        <v>0</v>
      </c>
      <c r="CN101" s="99" t="str">
        <f>IF(OR($B101=0,$B101=""),"",IF(AND($E$3="3rd"),'Class 3rd'!AS100,IF(AND($E$3="4th"),'Class 4th'!AS100,"")))</f>
        <v/>
      </c>
      <c r="CO101" s="99" t="str">
        <f>IF(OR($B101=0,$B101=""),"",IF(AND($E$3="3rd"),'Class 3rd'!AT100,IF(AND($E$3="4th"),'Class 4th'!AT100,"")))</f>
        <v/>
      </c>
      <c r="CP101" s="52" t="str">
        <f t="shared" si="134"/>
        <v/>
      </c>
      <c r="CQ101" s="48" t="str">
        <f t="shared" si="135"/>
        <v/>
      </c>
      <c r="CR101" s="83">
        <f t="shared" si="136"/>
        <v>0</v>
      </c>
      <c r="CS101" s="83" t="str">
        <f t="shared" si="137"/>
        <v/>
      </c>
      <c r="CT101" s="392" t="str">
        <f t="shared" si="138"/>
        <v/>
      </c>
      <c r="CU101" s="86" t="str">
        <f t="shared" si="139"/>
        <v/>
      </c>
      <c r="CV101" s="99" t="str">
        <f>IF(OR($B101=0,$B101=""),"",IF(AND($E$3="3rd"),'Class 3rd'!AU100,IF(AND($E$3="4th"),'Class 4th'!AU100,"")))</f>
        <v/>
      </c>
      <c r="CW101" s="99" t="str">
        <f>IF(OR($B101=0,$B101=""),"",IF(AND($E$3="3rd"),'Class 3rd'!AV100,IF(AND($E$3="4th"),'Class 4th'!AV100,"")))</f>
        <v/>
      </c>
      <c r="CX101" s="99" t="str">
        <f>IF(OR($B101=0,$B101=""),"",IF(AND($E$3="3rd"),'Class 3rd'!AW100,IF(AND($E$3="4th"),'Class 4th'!AW100,"")))</f>
        <v/>
      </c>
      <c r="CY101" s="48" t="str">
        <f t="shared" si="140"/>
        <v/>
      </c>
      <c r="CZ101" s="99" t="str">
        <f>IF(OR($B101=0,$B101=""),"",IF(AND($E$3="3rd"),'Class 3rd'!AX100,IF(AND($E$3="4th"),'Class 4th'!AX100,"")))</f>
        <v/>
      </c>
      <c r="DA101" s="99" t="str">
        <f>IF(OR($B101=0,$B101=""),"",IF(AND($E$3="3rd"),'Class 3rd'!AY100,IF(AND($E$3="4th"),'Class 4th'!AY100,"")))</f>
        <v/>
      </c>
      <c r="DB101" s="51" t="str">
        <f t="shared" si="141"/>
        <v/>
      </c>
      <c r="DC101" s="48">
        <f t="shared" si="142"/>
        <v>0</v>
      </c>
      <c r="DD101" s="99" t="str">
        <f>IF(OR($B101=0,$B101=""),"",IF(AND($E$3="3rd"),'Class 3rd'!AZ100,IF(AND($E$3="4th"),'Class 4th'!AZ100,"")))</f>
        <v/>
      </c>
      <c r="DE101" s="99" t="str">
        <f>IF(OR($B101=0,$B101=""),"",IF(AND($E$3="3rd"),'Class 3rd'!BA100,IF(AND($E$3="4th"),'Class 4th'!BA100,"")))</f>
        <v/>
      </c>
      <c r="DF101" s="52" t="str">
        <f t="shared" si="143"/>
        <v/>
      </c>
      <c r="DG101" s="48" t="str">
        <f t="shared" si="144"/>
        <v/>
      </c>
      <c r="DH101" s="83">
        <f t="shared" si="145"/>
        <v>0</v>
      </c>
      <c r="DI101" s="83" t="str">
        <f t="shared" si="146"/>
        <v/>
      </c>
      <c r="DJ101" s="392" t="str">
        <f t="shared" si="147"/>
        <v/>
      </c>
      <c r="DK101" s="86" t="str">
        <f t="shared" si="148"/>
        <v/>
      </c>
      <c r="DL101" s="454" t="str">
        <f>IF(OR($B101=0,$B101=""),"",IF(AND($E$3="3rd"),'Class 3rd'!BB100,IF(AND($E$3="4th"),'Class 4th'!BB100,"")))</f>
        <v/>
      </c>
      <c r="DM101" s="454" t="str">
        <f>IF(OR($B101=0,$B101=""),"",IF(AND($E$3="3rd"),'Class 3rd'!BC100,IF(AND($E$3="4th"),'Class 4th'!BC100,"")))</f>
        <v/>
      </c>
      <c r="DN101" s="454" t="str">
        <f>IF(OR($B101=0,$B101=""),"",IF(AND($E$3="3rd"),'Class 3rd'!BD100,IF(AND($E$3="4th"),'Class 4th'!BD100,"")))</f>
        <v/>
      </c>
      <c r="DO101" s="454" t="str">
        <f>IF(OR($B101=0,$B101=""),"",IF(AND($E$3="3rd"),'Class 3rd'!BE100,IF(AND($E$3="4th"),'Class 4th'!BE100,"")))</f>
        <v/>
      </c>
      <c r="DP101" s="454" t="str">
        <f>IF(OR($B101=0,$B101=""),"",IF(AND($E$3="3rd"),'Class 3rd'!BF100,IF(AND($E$3="4th"),'Class 4th'!BF100,"")))</f>
        <v/>
      </c>
      <c r="DQ101" s="455" t="str">
        <f t="shared" si="149"/>
        <v/>
      </c>
      <c r="DR101" s="100">
        <f t="shared" si="150"/>
        <v>0</v>
      </c>
      <c r="DS101" s="100" t="str">
        <f t="shared" si="151"/>
        <v/>
      </c>
      <c r="DT101" s="100" t="str">
        <f t="shared" si="152"/>
        <v/>
      </c>
      <c r="DU101" s="86" t="str">
        <f t="shared" si="153"/>
        <v/>
      </c>
      <c r="DV101" s="454" t="str">
        <f>IF(OR($B101=0,$B101=""),"",IF(AND($E$3="3rd"),'Class 3rd'!BG100,IF(AND($E$3="4th"),'Class 4th'!BG100,"")))</f>
        <v/>
      </c>
      <c r="DW101" s="454" t="str">
        <f>IF(OR($B101=0,$B101=""),"",IF(AND($E$3="3rd"),'Class 3rd'!BH100,IF(AND($E$3="4th"),'Class 4th'!BH100,"")))</f>
        <v/>
      </c>
      <c r="DX101" s="454" t="str">
        <f>IF(OR($B101=0,$B101=""),"",IF(AND($E$3="3rd"),'Class 3rd'!BI100,IF(AND($E$3="4th"),'Class 4th'!BI100,"")))</f>
        <v/>
      </c>
      <c r="DY101" s="454" t="str">
        <f>IF(OR($B101=0,$B101=""),"",IF(AND($E$3="3rd"),'Class 3rd'!BJ100,IF(AND($E$3="4th"),'Class 4th'!BJ100,"")))</f>
        <v/>
      </c>
      <c r="DZ101" s="454" t="str">
        <f>IF(OR($B101=0,$B101=""),"",IF(AND($E$3="3rd"),'Class 3rd'!BK100,IF(AND($E$3="4th"),'Class 4th'!BK100,"")))</f>
        <v/>
      </c>
      <c r="EA101" s="455" t="str">
        <f t="shared" si="154"/>
        <v/>
      </c>
      <c r="EB101" s="100">
        <f t="shared" si="155"/>
        <v>0</v>
      </c>
      <c r="EC101" s="100" t="str">
        <f t="shared" si="156"/>
        <v/>
      </c>
      <c r="ED101" s="100" t="str">
        <f t="shared" si="157"/>
        <v/>
      </c>
      <c r="EE101" s="86" t="str">
        <f t="shared" si="158"/>
        <v/>
      </c>
      <c r="EF101" s="454" t="str">
        <f>IF(OR($B101=0,$B101=""),"",IF(AND($E$3="3rd"),'Class 3rd'!BL100,IF(AND($E$3="4th"),'Class 4th'!BL100,"")))</f>
        <v/>
      </c>
      <c r="EG101" s="454" t="str">
        <f>IF(OR($B101=0,$B101=""),"",IF(AND($E$3="3rd"),'Class 3rd'!BM100,IF(AND($E$3="4th"),'Class 4th'!BM100,"")))</f>
        <v/>
      </c>
      <c r="EH101" s="454" t="str">
        <f>IF(OR($B101=0,$B101=""),"",IF(AND($E$3="3rd"),'Class 3rd'!BN100,IF(AND($E$3="4th"),'Class 4th'!BN100,"")))</f>
        <v/>
      </c>
      <c r="EI101" s="454" t="str">
        <f>IF(OR($B101=0,$B101=""),"",IF(AND($E$3="3rd"),'Class 3rd'!BO100,IF(AND($E$3="4th"),'Class 4th'!BO100,"")))</f>
        <v/>
      </c>
      <c r="EJ101" s="454" t="str">
        <f>IF(OR($B101=0,$B101=""),"",IF(AND($E$3="3rd"),'Class 3rd'!BP100,IF(AND($E$3="4th"),'Class 4th'!BP100,"")))</f>
        <v/>
      </c>
      <c r="EK101" s="455" t="str">
        <f t="shared" si="159"/>
        <v/>
      </c>
      <c r="EL101" s="100">
        <f t="shared" si="160"/>
        <v>0</v>
      </c>
      <c r="EM101" s="100" t="str">
        <f t="shared" si="161"/>
        <v/>
      </c>
      <c r="EN101" s="100" t="str">
        <f t="shared" si="162"/>
        <v/>
      </c>
      <c r="EO101" s="86" t="str">
        <f t="shared" si="163"/>
        <v/>
      </c>
      <c r="EP101" s="60" t="str">
        <f t="shared" si="164"/>
        <v/>
      </c>
      <c r="EQ101" s="324" t="str">
        <f t="shared" si="165"/>
        <v/>
      </c>
      <c r="ER101" s="63" t="str">
        <f t="shared" si="166"/>
        <v/>
      </c>
      <c r="ES101" s="64" t="str">
        <f t="shared" si="85"/>
        <v/>
      </c>
      <c r="ET101" s="326" t="str">
        <f>IFERROR(IF(B101="NSO","NSO",IF(OR(D101="",G101="",F101="",B101="",EP101=0),"",IF('Master sheet'!$D$14="Hindi","कक्षोंन्नति","Promoted"))),"")</f>
        <v/>
      </c>
      <c r="EU101" s="39" t="str">
        <f>IF(OR($B101=0,$B101=""),"",IF(AND($E$3="3rd"),'Class 3rd'!BQ100,IF(AND($E$3="4th"),'Class 4th'!BQ100,"")))</f>
        <v/>
      </c>
      <c r="EV101" s="39" t="str">
        <f>IF(OR($B101=0,$B101=""),"",IF(AND($E$3="3rd"),'Class 3rd'!BR100,IF(AND($E$3="4th"),'Class 4th'!BR100,"")))</f>
        <v/>
      </c>
      <c r="EW101" s="203" t="str">
        <f t="shared" si="86"/>
        <v/>
      </c>
      <c r="EX101" s="40"/>
      <c r="FE101" s="41">
        <f>IF(AND($E$3="3rd"),'Class 3rd'!I100,IF(AND($E$3="4th"),'Class 4th'!I100,""))</f>
        <v>0</v>
      </c>
    </row>
    <row r="102" spans="1:161" ht="18.95" customHeight="1">
      <c r="A102" s="53">
        <v>95</v>
      </c>
      <c r="B102" s="244" t="str">
        <f>IF(OR(FE102=0,FE102=""),"",IF(AND($E$3="3rd"),'Class 3rd'!I101,IF(AND($E$3="4th"),'Class 4th'!I101,"")))</f>
        <v/>
      </c>
      <c r="C102" s="54" t="str">
        <f>IF(OR($B102=0,$B102=""),"",IF(AND($E$3="3rd"),'Class 3rd'!B101,IF(AND($E$3="4th"),'Class 4th'!B101,"")))</f>
        <v/>
      </c>
      <c r="D102" s="54" t="str">
        <f>IF(OR($B102=0,$B102=""),"",IF(AND($E$3="3rd"),'Class 3rd'!C101,IF(AND($E$3="4th"),'Class 4th'!C101,"")))</f>
        <v/>
      </c>
      <c r="E102" s="330" t="str">
        <f>IF(OR($B102=0,$B102=""),"",IF(AND($E$3="3rd"),'Class 3rd'!E101,IF(AND($E$3="4th"),'Class 4th'!E101,"")))</f>
        <v/>
      </c>
      <c r="F102" s="243" t="str">
        <f>IF(OR($B102=0,$B102=""),"",IF(AND($E$3="3rd"),'Class 3rd'!D101,IF(AND($E$3="4th"),'Class 4th'!D101,"")))</f>
        <v/>
      </c>
      <c r="G102" s="335" t="str">
        <f>IF(OR($B102=0,$B102=""),"",IF(AND($E$3="3rd"),'Class 3rd'!F101,IF(AND($E$3="4th"),'Class 4th'!F101,"")))</f>
        <v/>
      </c>
      <c r="H102" s="335" t="str">
        <f>IF(OR($B102=0,$B102=""),"",IF(AND($E$3="3rd"),'Class 3rd'!G101,IF(AND($E$3="4th"),'Class 4th'!G101,"")))</f>
        <v/>
      </c>
      <c r="I102" s="335" t="str">
        <f>IF(OR($B102=0,$B102=""),"",IF(AND($E$3="3rd"),'Class 3rd'!H101,IF(AND($E$3="4th"),'Class 4th'!H101,"")))</f>
        <v/>
      </c>
      <c r="J102" s="217" t="str">
        <f>IF(OR($B102=0,$B102=""),"",IF(AND($E$3="3rd"),'Class 3rd'!J101,IF(AND($E$3="4th"),'Class 4th'!J101,"")))</f>
        <v/>
      </c>
      <c r="K102" s="217" t="str">
        <f>IF(OR($B102=0,$B102=""),"",IF(AND($E$3="3rd"),'Class 3rd'!K101,IF(AND($E$3="4th"),'Class 4th'!K101,"")))</f>
        <v/>
      </c>
      <c r="L102" s="99" t="str">
        <f>IF(OR($B102=0,$B102=""),"",IF(AND($E$3="3rd"),'Class 3rd'!L101,IF(AND($E$3="4th"),'Class 4th'!L101,"")))</f>
        <v/>
      </c>
      <c r="M102" s="99" t="str">
        <f>IF(OR($B102=0,$B102=""),"",IF(AND($E$3="3rd"),'Class 3rd'!M101,IF(AND($E$3="4th"),'Class 4th'!M101,"")))</f>
        <v/>
      </c>
      <c r="N102" s="99" t="str">
        <f>IF(OR($B102=0,$B102=""),"",IF(AND($E$3="3rd"),'Class 3rd'!N101,IF(AND($E$3="4th"),'Class 4th'!N101,"")))</f>
        <v/>
      </c>
      <c r="O102" s="48" t="str">
        <f t="shared" si="87"/>
        <v/>
      </c>
      <c r="P102" s="99" t="str">
        <f>IF(OR($B102=0,$B102=""),"",IF(AND($E$3="3rd"),'Class 3rd'!O101,IF(AND($E$3="4th"),'Class 4th'!O101,"")))</f>
        <v/>
      </c>
      <c r="Q102" s="99" t="str">
        <f>IF(OR($B102=0,$B102=""),"",IF(AND($E$3="3rd"),'Class 3rd'!P101,IF(AND($E$3="4th"),'Class 4th'!P101,"")))</f>
        <v/>
      </c>
      <c r="R102" s="51" t="str">
        <f t="shared" si="88"/>
        <v/>
      </c>
      <c r="S102" s="48">
        <f t="shared" si="89"/>
        <v>0</v>
      </c>
      <c r="T102" s="99" t="str">
        <f>IF(OR($B102=0,$B102=""),"",IF(AND($E$3="3rd"),'Class 3rd'!Q101,IF(AND($E$3="4th"),'Class 4th'!Q101,"")))</f>
        <v/>
      </c>
      <c r="U102" s="99" t="str">
        <f>IF(OR($B102=0,$B102=""),"",IF(AND($E$3="3rd"),'Class 3rd'!R101,IF(AND($E$3="4th"),'Class 4th'!R101,"")))</f>
        <v/>
      </c>
      <c r="V102" s="52" t="str">
        <f t="shared" si="90"/>
        <v/>
      </c>
      <c r="W102" s="48" t="str">
        <f t="shared" si="91"/>
        <v/>
      </c>
      <c r="X102" s="83">
        <f t="shared" si="92"/>
        <v>0</v>
      </c>
      <c r="Y102" s="83" t="str">
        <f t="shared" si="93"/>
        <v/>
      </c>
      <c r="Z102" s="83" t="str">
        <f t="shared" si="94"/>
        <v/>
      </c>
      <c r="AA102" s="83" t="str">
        <f t="shared" si="95"/>
        <v/>
      </c>
      <c r="AB102" s="419" t="str">
        <f t="shared" si="96"/>
        <v/>
      </c>
      <c r="AC102" s="87" t="str">
        <f t="shared" si="97"/>
        <v/>
      </c>
      <c r="AD102" s="99" t="str">
        <f>IF(OR($B102=0,$B102=""),"",IF(AND($E$3="3rd"),'Class 3rd'!S101,IF(AND($E$3="4th"),'Class 4th'!S101,"")))</f>
        <v/>
      </c>
      <c r="AE102" s="99" t="str">
        <f>IF(OR($B102=0,$B102=""),"",IF(AND($E$3="3rd"),'Class 3rd'!T101,IF(AND($E$3="4th"),'Class 4th'!T101,"")))</f>
        <v/>
      </c>
      <c r="AF102" s="99" t="str">
        <f>IF(OR($B102=0,$B102=""),"",IF(AND($E$3="3rd"),'Class 3rd'!U101,IF(AND($E$3="4th"),'Class 4th'!U101,"")))</f>
        <v/>
      </c>
      <c r="AG102" s="48" t="str">
        <f t="shared" si="98"/>
        <v/>
      </c>
      <c r="AH102" s="99" t="str">
        <f>IF(OR($B102=0,$B102=""),"",IF(AND($E$3="3rd"),'Class 3rd'!V101,IF(AND($E$3="4th"),'Class 4th'!V101,"")))</f>
        <v/>
      </c>
      <c r="AI102" s="99" t="str">
        <f>IF(OR($B102=0,$B102=""),"",IF(AND($E$3="3rd"),'Class 3rd'!W101,IF(AND($E$3="4th"),'Class 4th'!W101,"")))</f>
        <v/>
      </c>
      <c r="AJ102" s="51" t="str">
        <f t="shared" si="99"/>
        <v/>
      </c>
      <c r="AK102" s="48">
        <f t="shared" si="100"/>
        <v>0</v>
      </c>
      <c r="AL102" s="99" t="str">
        <f>IF(OR($B102=0,$B102=""),"",IF(AND($E$3="3rd"),'Class 3rd'!X101,IF(AND($E$3="4th"),'Class 4th'!X101,"")))</f>
        <v/>
      </c>
      <c r="AM102" s="99" t="str">
        <f>IF(OR($B102=0,$B102=""),"",IF(AND($E$3="3rd"),'Class 3rd'!Y101,IF(AND($E$3="4th"),'Class 4th'!Y101,"")))</f>
        <v/>
      </c>
      <c r="AN102" s="52" t="str">
        <f t="shared" si="101"/>
        <v/>
      </c>
      <c r="AO102" s="48" t="str">
        <f t="shared" si="102"/>
        <v/>
      </c>
      <c r="AP102" s="83">
        <f t="shared" si="103"/>
        <v>0</v>
      </c>
      <c r="AQ102" s="83" t="str">
        <f t="shared" si="104"/>
        <v/>
      </c>
      <c r="AR102" s="83" t="str">
        <f t="shared" si="105"/>
        <v/>
      </c>
      <c r="AS102" s="83" t="str">
        <f t="shared" si="106"/>
        <v/>
      </c>
      <c r="AT102" s="419" t="str">
        <f t="shared" si="107"/>
        <v/>
      </c>
      <c r="AU102" s="87" t="str">
        <f t="shared" si="108"/>
        <v/>
      </c>
      <c r="AV102" s="99" t="str">
        <f>IF(OR($B102=0,$B102=""),"",IF(AND($E$3="3rd"),'Class 3rd'!Z101,IF(AND($E$3="4th"),'Class 4th'!Z101,"")))</f>
        <v/>
      </c>
      <c r="AW102" s="99" t="str">
        <f>IF(OR($B102=0,$B102=""),"",IF(AND($E$3="3rd"),'Class 3rd'!AA101,IF(AND($E$3="4th"),'Class 4th'!AA101,"")))</f>
        <v/>
      </c>
      <c r="AX102" s="99" t="str">
        <f>IF(OR($B102=0,$B102=""),"",IF(AND($E$3="3rd"),'Class 3rd'!AB101,IF(AND($E$3="4th"),'Class 4th'!AB101,"")))</f>
        <v/>
      </c>
      <c r="AY102" s="48" t="str">
        <f t="shared" si="109"/>
        <v/>
      </c>
      <c r="AZ102" s="99" t="str">
        <f>IF(OR($B102=0,$B102=""),"",IF(AND($E$3="3rd"),'Class 3rd'!AC101,IF(AND($E$3="4th"),'Class 4th'!AC101,"")))</f>
        <v/>
      </c>
      <c r="BA102" s="99" t="str">
        <f>IF(OR($B102=0,$B102=""),"",IF(AND($E$3="3rd"),'Class 3rd'!AD101,IF(AND($E$3="4th"),'Class 4th'!AD101,"")))</f>
        <v/>
      </c>
      <c r="BB102" s="51" t="str">
        <f t="shared" si="110"/>
        <v/>
      </c>
      <c r="BC102" s="48">
        <f t="shared" si="111"/>
        <v>0</v>
      </c>
      <c r="BD102" s="99" t="str">
        <f>IF(OR($B102=0,$B102=""),"",IF(AND($E$3="3rd"),'Class 3rd'!AE101,IF(AND($E$3="4th"),'Class 4th'!AE101,"")))</f>
        <v/>
      </c>
      <c r="BE102" s="99" t="str">
        <f>IF(OR($B102=0,$B102=""),"",IF(AND($E$3="3rd"),'Class 3rd'!AF101,IF(AND($E$3="4th"),'Class 4th'!AF101,"")))</f>
        <v/>
      </c>
      <c r="BF102" s="52" t="str">
        <f t="shared" si="112"/>
        <v/>
      </c>
      <c r="BG102" s="48" t="str">
        <f t="shared" si="113"/>
        <v/>
      </c>
      <c r="BH102" s="83">
        <f t="shared" si="114"/>
        <v>0</v>
      </c>
      <c r="BI102" s="83" t="str">
        <f t="shared" si="115"/>
        <v/>
      </c>
      <c r="BJ102" s="83" t="str">
        <f t="shared" si="116"/>
        <v/>
      </c>
      <c r="BK102" s="83" t="str">
        <f t="shared" si="117"/>
        <v/>
      </c>
      <c r="BL102" s="419" t="str">
        <f t="shared" si="118"/>
        <v/>
      </c>
      <c r="BM102" s="87" t="str">
        <f t="shared" si="119"/>
        <v/>
      </c>
      <c r="BN102" s="99" t="str">
        <f>IF(OR($B102=0,$B102=""),"",IF(AND($E$3="3rd"),'Class 3rd'!AG101,IF(AND($E$3="4th"),'Class 4th'!AG101,"")))</f>
        <v/>
      </c>
      <c r="BO102" s="99" t="str">
        <f>IF(OR($B102=0,$B102=""),"",IF(AND($E$3="3rd"),'Class 3rd'!AH101,IF(AND($E$3="4th"),'Class 4th'!AH101,"")))</f>
        <v/>
      </c>
      <c r="BP102" s="99" t="str">
        <f>IF(OR($B102=0,$B102=""),"",IF(AND($E$3="3rd"),'Class 3rd'!AI101,IF(AND($E$3="4th"),'Class 4th'!AI101,"")))</f>
        <v/>
      </c>
      <c r="BQ102" s="48" t="str">
        <f t="shared" si="120"/>
        <v/>
      </c>
      <c r="BR102" s="99" t="str">
        <f>IF(OR($B102=0,$B102=""),"",IF(AND($E$3="3rd"),'Class 3rd'!AJ101,IF(AND($E$3="4th"),'Class 4th'!AJ101,"")))</f>
        <v/>
      </c>
      <c r="BS102" s="99" t="str">
        <f>IF(OR($B102=0,$B102=""),"",IF(AND($E$3="3rd"),'Class 3rd'!AK101,IF(AND($E$3="4th"),'Class 4th'!AK101,"")))</f>
        <v/>
      </c>
      <c r="BT102" s="51" t="str">
        <f t="shared" si="121"/>
        <v/>
      </c>
      <c r="BU102" s="48">
        <f t="shared" si="122"/>
        <v>0</v>
      </c>
      <c r="BV102" s="99" t="str">
        <f>IF(OR($B102=0,$B102=""),"",IF(AND($E$3="3rd"),'Class 3rd'!AL101,IF(AND($E$3="4th"),'Class 4th'!AL101,"")))</f>
        <v/>
      </c>
      <c r="BW102" s="99" t="str">
        <f>IF(OR($B102=0,$B102=""),"",IF(AND($E$3="3rd"),'Class 3rd'!AM101,IF(AND($E$3="4th"),'Class 4th'!AM101,"")))</f>
        <v/>
      </c>
      <c r="BX102" s="52" t="str">
        <f t="shared" si="123"/>
        <v/>
      </c>
      <c r="BY102" s="48" t="str">
        <f t="shared" si="124"/>
        <v/>
      </c>
      <c r="BZ102" s="83">
        <f t="shared" si="125"/>
        <v>0</v>
      </c>
      <c r="CA102" s="83" t="str">
        <f t="shared" si="126"/>
        <v/>
      </c>
      <c r="CB102" s="83" t="str">
        <f t="shared" si="127"/>
        <v/>
      </c>
      <c r="CC102" s="83" t="str">
        <f t="shared" si="128"/>
        <v/>
      </c>
      <c r="CD102" s="419" t="str">
        <f t="shared" si="129"/>
        <v/>
      </c>
      <c r="CE102" s="87" t="str">
        <f t="shared" si="130"/>
        <v/>
      </c>
      <c r="CF102" s="99" t="str">
        <f>IF(OR($B102=0,$B102=""),"",IF(AND($E$3="3rd"),'Class 3rd'!AN101,IF(AND($E$3="4th"),'Class 4th'!AN101,"")))</f>
        <v/>
      </c>
      <c r="CG102" s="99" t="str">
        <f>IF(OR($B102=0,$B102=""),"",IF(AND($E$3="3rd"),'Class 3rd'!AO101,IF(AND($E$3="4th"),'Class 4th'!AO101,"")))</f>
        <v/>
      </c>
      <c r="CH102" s="99" t="str">
        <f>IF(OR($B102=0,$B102=""),"",IF(AND($E$3="3rd"),'Class 3rd'!AP101,IF(AND($E$3="4th"),'Class 4th'!AP101,"")))</f>
        <v/>
      </c>
      <c r="CI102" s="48" t="str">
        <f t="shared" si="131"/>
        <v/>
      </c>
      <c r="CJ102" s="99" t="str">
        <f>IF(OR($B102=0,$B102=""),"",IF(AND($E$3="3rd"),'Class 3rd'!AQ101,IF(AND($E$3="4th"),'Class 4th'!AQ101,"")))</f>
        <v/>
      </c>
      <c r="CK102" s="99" t="str">
        <f>IF(OR($B102=0,$B102=""),"",IF(AND($E$3="3rd"),'Class 3rd'!AR101,IF(AND($E$3="4th"),'Class 4th'!AR101,"")))</f>
        <v/>
      </c>
      <c r="CL102" s="51" t="str">
        <f t="shared" si="132"/>
        <v/>
      </c>
      <c r="CM102" s="48">
        <f t="shared" si="133"/>
        <v>0</v>
      </c>
      <c r="CN102" s="99" t="str">
        <f>IF(OR($B102=0,$B102=""),"",IF(AND($E$3="3rd"),'Class 3rd'!AS101,IF(AND($E$3="4th"),'Class 4th'!AS101,"")))</f>
        <v/>
      </c>
      <c r="CO102" s="99" t="str">
        <f>IF(OR($B102=0,$B102=""),"",IF(AND($E$3="3rd"),'Class 3rd'!AT101,IF(AND($E$3="4th"),'Class 4th'!AT101,"")))</f>
        <v/>
      </c>
      <c r="CP102" s="52" t="str">
        <f t="shared" si="134"/>
        <v/>
      </c>
      <c r="CQ102" s="48" t="str">
        <f t="shared" si="135"/>
        <v/>
      </c>
      <c r="CR102" s="83">
        <f t="shared" si="136"/>
        <v>0</v>
      </c>
      <c r="CS102" s="83" t="str">
        <f t="shared" si="137"/>
        <v/>
      </c>
      <c r="CT102" s="392" t="str">
        <f t="shared" si="138"/>
        <v/>
      </c>
      <c r="CU102" s="86" t="str">
        <f t="shared" si="139"/>
        <v/>
      </c>
      <c r="CV102" s="99" t="str">
        <f>IF(OR($B102=0,$B102=""),"",IF(AND($E$3="3rd"),'Class 3rd'!AU101,IF(AND($E$3="4th"),'Class 4th'!AU101,"")))</f>
        <v/>
      </c>
      <c r="CW102" s="99" t="str">
        <f>IF(OR($B102=0,$B102=""),"",IF(AND($E$3="3rd"),'Class 3rd'!AV101,IF(AND($E$3="4th"),'Class 4th'!AV101,"")))</f>
        <v/>
      </c>
      <c r="CX102" s="99" t="str">
        <f>IF(OR($B102=0,$B102=""),"",IF(AND($E$3="3rd"),'Class 3rd'!AW101,IF(AND($E$3="4th"),'Class 4th'!AW101,"")))</f>
        <v/>
      </c>
      <c r="CY102" s="48" t="str">
        <f t="shared" si="140"/>
        <v/>
      </c>
      <c r="CZ102" s="99" t="str">
        <f>IF(OR($B102=0,$B102=""),"",IF(AND($E$3="3rd"),'Class 3rd'!AX101,IF(AND($E$3="4th"),'Class 4th'!AX101,"")))</f>
        <v/>
      </c>
      <c r="DA102" s="99" t="str">
        <f>IF(OR($B102=0,$B102=""),"",IF(AND($E$3="3rd"),'Class 3rd'!AY101,IF(AND($E$3="4th"),'Class 4th'!AY101,"")))</f>
        <v/>
      </c>
      <c r="DB102" s="51" t="str">
        <f t="shared" si="141"/>
        <v/>
      </c>
      <c r="DC102" s="48">
        <f t="shared" si="142"/>
        <v>0</v>
      </c>
      <c r="DD102" s="99" t="str">
        <f>IF(OR($B102=0,$B102=""),"",IF(AND($E$3="3rd"),'Class 3rd'!AZ101,IF(AND($E$3="4th"),'Class 4th'!AZ101,"")))</f>
        <v/>
      </c>
      <c r="DE102" s="99" t="str">
        <f>IF(OR($B102=0,$B102=""),"",IF(AND($E$3="3rd"),'Class 3rd'!BA101,IF(AND($E$3="4th"),'Class 4th'!BA101,"")))</f>
        <v/>
      </c>
      <c r="DF102" s="52" t="str">
        <f t="shared" si="143"/>
        <v/>
      </c>
      <c r="DG102" s="48" t="str">
        <f t="shared" si="144"/>
        <v/>
      </c>
      <c r="DH102" s="83">
        <f t="shared" si="145"/>
        <v>0</v>
      </c>
      <c r="DI102" s="83" t="str">
        <f t="shared" si="146"/>
        <v/>
      </c>
      <c r="DJ102" s="392" t="str">
        <f t="shared" si="147"/>
        <v/>
      </c>
      <c r="DK102" s="86" t="str">
        <f t="shared" si="148"/>
        <v/>
      </c>
      <c r="DL102" s="454" t="str">
        <f>IF(OR($B102=0,$B102=""),"",IF(AND($E$3="3rd"),'Class 3rd'!BB101,IF(AND($E$3="4th"),'Class 4th'!BB101,"")))</f>
        <v/>
      </c>
      <c r="DM102" s="454" t="str">
        <f>IF(OR($B102=0,$B102=""),"",IF(AND($E$3="3rd"),'Class 3rd'!BC101,IF(AND($E$3="4th"),'Class 4th'!BC101,"")))</f>
        <v/>
      </c>
      <c r="DN102" s="454" t="str">
        <f>IF(OR($B102=0,$B102=""),"",IF(AND($E$3="3rd"),'Class 3rd'!BD101,IF(AND($E$3="4th"),'Class 4th'!BD101,"")))</f>
        <v/>
      </c>
      <c r="DO102" s="454" t="str">
        <f>IF(OR($B102=0,$B102=""),"",IF(AND($E$3="3rd"),'Class 3rd'!BE101,IF(AND($E$3="4th"),'Class 4th'!BE101,"")))</f>
        <v/>
      </c>
      <c r="DP102" s="454" t="str">
        <f>IF(OR($B102=0,$B102=""),"",IF(AND($E$3="3rd"),'Class 3rd'!BF101,IF(AND($E$3="4th"),'Class 4th'!BF101,"")))</f>
        <v/>
      </c>
      <c r="DQ102" s="455" t="str">
        <f t="shared" si="149"/>
        <v/>
      </c>
      <c r="DR102" s="100">
        <f t="shared" si="150"/>
        <v>0</v>
      </c>
      <c r="DS102" s="100" t="str">
        <f t="shared" si="151"/>
        <v/>
      </c>
      <c r="DT102" s="100" t="str">
        <f t="shared" si="152"/>
        <v/>
      </c>
      <c r="DU102" s="86" t="str">
        <f t="shared" si="153"/>
        <v/>
      </c>
      <c r="DV102" s="454" t="str">
        <f>IF(OR($B102=0,$B102=""),"",IF(AND($E$3="3rd"),'Class 3rd'!BG101,IF(AND($E$3="4th"),'Class 4th'!BG101,"")))</f>
        <v/>
      </c>
      <c r="DW102" s="454" t="str">
        <f>IF(OR($B102=0,$B102=""),"",IF(AND($E$3="3rd"),'Class 3rd'!BH101,IF(AND($E$3="4th"),'Class 4th'!BH101,"")))</f>
        <v/>
      </c>
      <c r="DX102" s="454" t="str">
        <f>IF(OR($B102=0,$B102=""),"",IF(AND($E$3="3rd"),'Class 3rd'!BI101,IF(AND($E$3="4th"),'Class 4th'!BI101,"")))</f>
        <v/>
      </c>
      <c r="DY102" s="454" t="str">
        <f>IF(OR($B102=0,$B102=""),"",IF(AND($E$3="3rd"),'Class 3rd'!BJ101,IF(AND($E$3="4th"),'Class 4th'!BJ101,"")))</f>
        <v/>
      </c>
      <c r="DZ102" s="454" t="str">
        <f>IF(OR($B102=0,$B102=""),"",IF(AND($E$3="3rd"),'Class 3rd'!BK101,IF(AND($E$3="4th"),'Class 4th'!BK101,"")))</f>
        <v/>
      </c>
      <c r="EA102" s="455" t="str">
        <f t="shared" si="154"/>
        <v/>
      </c>
      <c r="EB102" s="100">
        <f t="shared" si="155"/>
        <v>0</v>
      </c>
      <c r="EC102" s="100" t="str">
        <f t="shared" si="156"/>
        <v/>
      </c>
      <c r="ED102" s="100" t="str">
        <f t="shared" si="157"/>
        <v/>
      </c>
      <c r="EE102" s="86" t="str">
        <f t="shared" si="158"/>
        <v/>
      </c>
      <c r="EF102" s="454" t="str">
        <f>IF(OR($B102=0,$B102=""),"",IF(AND($E$3="3rd"),'Class 3rd'!BL101,IF(AND($E$3="4th"),'Class 4th'!BL101,"")))</f>
        <v/>
      </c>
      <c r="EG102" s="454" t="str">
        <f>IF(OR($B102=0,$B102=""),"",IF(AND($E$3="3rd"),'Class 3rd'!BM101,IF(AND($E$3="4th"),'Class 4th'!BM101,"")))</f>
        <v/>
      </c>
      <c r="EH102" s="454" t="str">
        <f>IF(OR($B102=0,$B102=""),"",IF(AND($E$3="3rd"),'Class 3rd'!BN101,IF(AND($E$3="4th"),'Class 4th'!BN101,"")))</f>
        <v/>
      </c>
      <c r="EI102" s="454" t="str">
        <f>IF(OR($B102=0,$B102=""),"",IF(AND($E$3="3rd"),'Class 3rd'!BO101,IF(AND($E$3="4th"),'Class 4th'!BO101,"")))</f>
        <v/>
      </c>
      <c r="EJ102" s="454" t="str">
        <f>IF(OR($B102=0,$B102=""),"",IF(AND($E$3="3rd"),'Class 3rd'!BP101,IF(AND($E$3="4th"),'Class 4th'!BP101,"")))</f>
        <v/>
      </c>
      <c r="EK102" s="455" t="str">
        <f t="shared" si="159"/>
        <v/>
      </c>
      <c r="EL102" s="100">
        <f t="shared" si="160"/>
        <v>0</v>
      </c>
      <c r="EM102" s="100" t="str">
        <f t="shared" si="161"/>
        <v/>
      </c>
      <c r="EN102" s="100" t="str">
        <f t="shared" si="162"/>
        <v/>
      </c>
      <c r="EO102" s="86" t="str">
        <f t="shared" si="163"/>
        <v/>
      </c>
      <c r="EP102" s="60" t="str">
        <f t="shared" si="164"/>
        <v/>
      </c>
      <c r="EQ102" s="324" t="str">
        <f t="shared" si="165"/>
        <v/>
      </c>
      <c r="ER102" s="63" t="str">
        <f t="shared" si="166"/>
        <v/>
      </c>
      <c r="ES102" s="64" t="str">
        <f t="shared" si="85"/>
        <v/>
      </c>
      <c r="ET102" s="326" t="str">
        <f>IFERROR(IF(B102="NSO","NSO",IF(OR(D102="",G102="",F102="",B102="",EP102=0),"",IF('Master sheet'!$D$14="Hindi","कक्षोंन्नति","Promoted"))),"")</f>
        <v/>
      </c>
      <c r="EU102" s="39" t="str">
        <f>IF(OR($B102=0,$B102=""),"",IF(AND($E$3="3rd"),'Class 3rd'!BQ101,IF(AND($E$3="4th"),'Class 4th'!BQ101,"")))</f>
        <v/>
      </c>
      <c r="EV102" s="39" t="str">
        <f>IF(OR($B102=0,$B102=""),"",IF(AND($E$3="3rd"),'Class 3rd'!BR101,IF(AND($E$3="4th"),'Class 4th'!BR101,"")))</f>
        <v/>
      </c>
      <c r="EW102" s="203" t="str">
        <f t="shared" si="86"/>
        <v/>
      </c>
      <c r="EX102" s="40"/>
      <c r="FE102" s="41">
        <f>IF(AND($E$3="3rd"),'Class 3rd'!I101,IF(AND($E$3="4th"),'Class 4th'!I101,""))</f>
        <v>0</v>
      </c>
    </row>
    <row r="103" spans="1:161" ht="18.95" customHeight="1">
      <c r="A103" s="53">
        <v>96</v>
      </c>
      <c r="B103" s="244" t="str">
        <f>IF(OR(FE103=0,FE103=""),"",IF(AND($E$3="3rd"),'Class 3rd'!I102,IF(AND($E$3="4th"),'Class 4th'!I102,"")))</f>
        <v/>
      </c>
      <c r="C103" s="54" t="str">
        <f>IF(OR($B103=0,$B103=""),"",IF(AND($E$3="3rd"),'Class 3rd'!B102,IF(AND($E$3="4th"),'Class 4th'!B102,"")))</f>
        <v/>
      </c>
      <c r="D103" s="54" t="str">
        <f>IF(OR($B103=0,$B103=""),"",IF(AND($E$3="3rd"),'Class 3rd'!C102,IF(AND($E$3="4th"),'Class 4th'!C102,"")))</f>
        <v/>
      </c>
      <c r="E103" s="330" t="str">
        <f>IF(OR($B103=0,$B103=""),"",IF(AND($E$3="3rd"),'Class 3rd'!E102,IF(AND($E$3="4th"),'Class 4th'!E102,"")))</f>
        <v/>
      </c>
      <c r="F103" s="243" t="str">
        <f>IF(OR($B103=0,$B103=""),"",IF(AND($E$3="3rd"),'Class 3rd'!D102,IF(AND($E$3="4th"),'Class 4th'!D102,"")))</f>
        <v/>
      </c>
      <c r="G103" s="335" t="str">
        <f>IF(OR($B103=0,$B103=""),"",IF(AND($E$3="3rd"),'Class 3rd'!F102,IF(AND($E$3="4th"),'Class 4th'!F102,"")))</f>
        <v/>
      </c>
      <c r="H103" s="335" t="str">
        <f>IF(OR($B103=0,$B103=""),"",IF(AND($E$3="3rd"),'Class 3rd'!G102,IF(AND($E$3="4th"),'Class 4th'!G102,"")))</f>
        <v/>
      </c>
      <c r="I103" s="335" t="str">
        <f>IF(OR($B103=0,$B103=""),"",IF(AND($E$3="3rd"),'Class 3rd'!H102,IF(AND($E$3="4th"),'Class 4th'!H102,"")))</f>
        <v/>
      </c>
      <c r="J103" s="217" t="str">
        <f>IF(OR($B103=0,$B103=""),"",IF(AND($E$3="3rd"),'Class 3rd'!J102,IF(AND($E$3="4th"),'Class 4th'!J102,"")))</f>
        <v/>
      </c>
      <c r="K103" s="217" t="str">
        <f>IF(OR($B103=0,$B103=""),"",IF(AND($E$3="3rd"),'Class 3rd'!K102,IF(AND($E$3="4th"),'Class 4th'!K102,"")))</f>
        <v/>
      </c>
      <c r="L103" s="99" t="str">
        <f>IF(OR($B103=0,$B103=""),"",IF(AND($E$3="3rd"),'Class 3rd'!L102,IF(AND($E$3="4th"),'Class 4th'!L102,"")))</f>
        <v/>
      </c>
      <c r="M103" s="99" t="str">
        <f>IF(OR($B103=0,$B103=""),"",IF(AND($E$3="3rd"),'Class 3rd'!M102,IF(AND($E$3="4th"),'Class 4th'!M102,"")))</f>
        <v/>
      </c>
      <c r="N103" s="99" t="str">
        <f>IF(OR($B103=0,$B103=""),"",IF(AND($E$3="3rd"),'Class 3rd'!N102,IF(AND($E$3="4th"),'Class 4th'!N102,"")))</f>
        <v/>
      </c>
      <c r="O103" s="48" t="str">
        <f t="shared" si="87"/>
        <v/>
      </c>
      <c r="P103" s="99" t="str">
        <f>IF(OR($B103=0,$B103=""),"",IF(AND($E$3="3rd"),'Class 3rd'!O102,IF(AND($E$3="4th"),'Class 4th'!O102,"")))</f>
        <v/>
      </c>
      <c r="Q103" s="99" t="str">
        <f>IF(OR($B103=0,$B103=""),"",IF(AND($E$3="3rd"),'Class 3rd'!P102,IF(AND($E$3="4th"),'Class 4th'!P102,"")))</f>
        <v/>
      </c>
      <c r="R103" s="51" t="str">
        <f t="shared" si="88"/>
        <v/>
      </c>
      <c r="S103" s="48">
        <f t="shared" si="89"/>
        <v>0</v>
      </c>
      <c r="T103" s="99" t="str">
        <f>IF(OR($B103=0,$B103=""),"",IF(AND($E$3="3rd"),'Class 3rd'!Q102,IF(AND($E$3="4th"),'Class 4th'!Q102,"")))</f>
        <v/>
      </c>
      <c r="U103" s="99" t="str">
        <f>IF(OR($B103=0,$B103=""),"",IF(AND($E$3="3rd"),'Class 3rd'!R102,IF(AND($E$3="4th"),'Class 4th'!R102,"")))</f>
        <v/>
      </c>
      <c r="V103" s="52" t="str">
        <f t="shared" si="90"/>
        <v/>
      </c>
      <c r="W103" s="48" t="str">
        <f t="shared" si="91"/>
        <v/>
      </c>
      <c r="X103" s="83">
        <f t="shared" si="92"/>
        <v>0</v>
      </c>
      <c r="Y103" s="83" t="str">
        <f t="shared" si="93"/>
        <v/>
      </c>
      <c r="Z103" s="83" t="str">
        <f t="shared" si="94"/>
        <v/>
      </c>
      <c r="AA103" s="83" t="str">
        <f t="shared" si="95"/>
        <v/>
      </c>
      <c r="AB103" s="419" t="str">
        <f t="shared" si="96"/>
        <v/>
      </c>
      <c r="AC103" s="87" t="str">
        <f t="shared" si="97"/>
        <v/>
      </c>
      <c r="AD103" s="99" t="str">
        <f>IF(OR($B103=0,$B103=""),"",IF(AND($E$3="3rd"),'Class 3rd'!S102,IF(AND($E$3="4th"),'Class 4th'!S102,"")))</f>
        <v/>
      </c>
      <c r="AE103" s="99" t="str">
        <f>IF(OR($B103=0,$B103=""),"",IF(AND($E$3="3rd"),'Class 3rd'!T102,IF(AND($E$3="4th"),'Class 4th'!T102,"")))</f>
        <v/>
      </c>
      <c r="AF103" s="99" t="str">
        <f>IF(OR($B103=0,$B103=""),"",IF(AND($E$3="3rd"),'Class 3rd'!U102,IF(AND($E$3="4th"),'Class 4th'!U102,"")))</f>
        <v/>
      </c>
      <c r="AG103" s="48" t="str">
        <f t="shared" si="98"/>
        <v/>
      </c>
      <c r="AH103" s="99" t="str">
        <f>IF(OR($B103=0,$B103=""),"",IF(AND($E$3="3rd"),'Class 3rd'!V102,IF(AND($E$3="4th"),'Class 4th'!V102,"")))</f>
        <v/>
      </c>
      <c r="AI103" s="99" t="str">
        <f>IF(OR($B103=0,$B103=""),"",IF(AND($E$3="3rd"),'Class 3rd'!W102,IF(AND($E$3="4th"),'Class 4th'!W102,"")))</f>
        <v/>
      </c>
      <c r="AJ103" s="51" t="str">
        <f t="shared" si="99"/>
        <v/>
      </c>
      <c r="AK103" s="48">
        <f t="shared" si="100"/>
        <v>0</v>
      </c>
      <c r="AL103" s="99" t="str">
        <f>IF(OR($B103=0,$B103=""),"",IF(AND($E$3="3rd"),'Class 3rd'!X102,IF(AND($E$3="4th"),'Class 4th'!X102,"")))</f>
        <v/>
      </c>
      <c r="AM103" s="99" t="str">
        <f>IF(OR($B103=0,$B103=""),"",IF(AND($E$3="3rd"),'Class 3rd'!Y102,IF(AND($E$3="4th"),'Class 4th'!Y102,"")))</f>
        <v/>
      </c>
      <c r="AN103" s="52" t="str">
        <f t="shared" si="101"/>
        <v/>
      </c>
      <c r="AO103" s="48" t="str">
        <f t="shared" si="102"/>
        <v/>
      </c>
      <c r="AP103" s="83">
        <f t="shared" si="103"/>
        <v>0</v>
      </c>
      <c r="AQ103" s="83" t="str">
        <f t="shared" si="104"/>
        <v/>
      </c>
      <c r="AR103" s="83" t="str">
        <f t="shared" si="105"/>
        <v/>
      </c>
      <c r="AS103" s="83" t="str">
        <f t="shared" si="106"/>
        <v/>
      </c>
      <c r="AT103" s="419" t="str">
        <f t="shared" si="107"/>
        <v/>
      </c>
      <c r="AU103" s="87" t="str">
        <f t="shared" si="108"/>
        <v/>
      </c>
      <c r="AV103" s="99" t="str">
        <f>IF(OR($B103=0,$B103=""),"",IF(AND($E$3="3rd"),'Class 3rd'!Z102,IF(AND($E$3="4th"),'Class 4th'!Z102,"")))</f>
        <v/>
      </c>
      <c r="AW103" s="99" t="str">
        <f>IF(OR($B103=0,$B103=""),"",IF(AND($E$3="3rd"),'Class 3rd'!AA102,IF(AND($E$3="4th"),'Class 4th'!AA102,"")))</f>
        <v/>
      </c>
      <c r="AX103" s="99" t="str">
        <f>IF(OR($B103=0,$B103=""),"",IF(AND($E$3="3rd"),'Class 3rd'!AB102,IF(AND($E$3="4th"),'Class 4th'!AB102,"")))</f>
        <v/>
      </c>
      <c r="AY103" s="48" t="str">
        <f t="shared" si="109"/>
        <v/>
      </c>
      <c r="AZ103" s="99" t="str">
        <f>IF(OR($B103=0,$B103=""),"",IF(AND($E$3="3rd"),'Class 3rd'!AC102,IF(AND($E$3="4th"),'Class 4th'!AC102,"")))</f>
        <v/>
      </c>
      <c r="BA103" s="99" t="str">
        <f>IF(OR($B103=0,$B103=""),"",IF(AND($E$3="3rd"),'Class 3rd'!AD102,IF(AND($E$3="4th"),'Class 4th'!AD102,"")))</f>
        <v/>
      </c>
      <c r="BB103" s="51" t="str">
        <f t="shared" si="110"/>
        <v/>
      </c>
      <c r="BC103" s="48">
        <f t="shared" si="111"/>
        <v>0</v>
      </c>
      <c r="BD103" s="99" t="str">
        <f>IF(OR($B103=0,$B103=""),"",IF(AND($E$3="3rd"),'Class 3rd'!AE102,IF(AND($E$3="4th"),'Class 4th'!AE102,"")))</f>
        <v/>
      </c>
      <c r="BE103" s="99" t="str">
        <f>IF(OR($B103=0,$B103=""),"",IF(AND($E$3="3rd"),'Class 3rd'!AF102,IF(AND($E$3="4th"),'Class 4th'!AF102,"")))</f>
        <v/>
      </c>
      <c r="BF103" s="52" t="str">
        <f t="shared" si="112"/>
        <v/>
      </c>
      <c r="BG103" s="48" t="str">
        <f t="shared" si="113"/>
        <v/>
      </c>
      <c r="BH103" s="83">
        <f t="shared" si="114"/>
        <v>0</v>
      </c>
      <c r="BI103" s="83" t="str">
        <f t="shared" si="115"/>
        <v/>
      </c>
      <c r="BJ103" s="83" t="str">
        <f t="shared" si="116"/>
        <v/>
      </c>
      <c r="BK103" s="83" t="str">
        <f t="shared" si="117"/>
        <v/>
      </c>
      <c r="BL103" s="419" t="str">
        <f t="shared" si="118"/>
        <v/>
      </c>
      <c r="BM103" s="87" t="str">
        <f t="shared" si="119"/>
        <v/>
      </c>
      <c r="BN103" s="99" t="str">
        <f>IF(OR($B103=0,$B103=""),"",IF(AND($E$3="3rd"),'Class 3rd'!AG102,IF(AND($E$3="4th"),'Class 4th'!AG102,"")))</f>
        <v/>
      </c>
      <c r="BO103" s="99" t="str">
        <f>IF(OR($B103=0,$B103=""),"",IF(AND($E$3="3rd"),'Class 3rd'!AH102,IF(AND($E$3="4th"),'Class 4th'!AH102,"")))</f>
        <v/>
      </c>
      <c r="BP103" s="99" t="str">
        <f>IF(OR($B103=0,$B103=""),"",IF(AND($E$3="3rd"),'Class 3rd'!AI102,IF(AND($E$3="4th"),'Class 4th'!AI102,"")))</f>
        <v/>
      </c>
      <c r="BQ103" s="48" t="str">
        <f t="shared" si="120"/>
        <v/>
      </c>
      <c r="BR103" s="99" t="str">
        <f>IF(OR($B103=0,$B103=""),"",IF(AND($E$3="3rd"),'Class 3rd'!AJ102,IF(AND($E$3="4th"),'Class 4th'!AJ102,"")))</f>
        <v/>
      </c>
      <c r="BS103" s="99" t="str">
        <f>IF(OR($B103=0,$B103=""),"",IF(AND($E$3="3rd"),'Class 3rd'!AK102,IF(AND($E$3="4th"),'Class 4th'!AK102,"")))</f>
        <v/>
      </c>
      <c r="BT103" s="51" t="str">
        <f t="shared" si="121"/>
        <v/>
      </c>
      <c r="BU103" s="48">
        <f t="shared" si="122"/>
        <v>0</v>
      </c>
      <c r="BV103" s="99" t="str">
        <f>IF(OR($B103=0,$B103=""),"",IF(AND($E$3="3rd"),'Class 3rd'!AL102,IF(AND($E$3="4th"),'Class 4th'!AL102,"")))</f>
        <v/>
      </c>
      <c r="BW103" s="99" t="str">
        <f>IF(OR($B103=0,$B103=""),"",IF(AND($E$3="3rd"),'Class 3rd'!AM102,IF(AND($E$3="4th"),'Class 4th'!AM102,"")))</f>
        <v/>
      </c>
      <c r="BX103" s="52" t="str">
        <f t="shared" si="123"/>
        <v/>
      </c>
      <c r="BY103" s="48" t="str">
        <f t="shared" si="124"/>
        <v/>
      </c>
      <c r="BZ103" s="83">
        <f t="shared" si="125"/>
        <v>0</v>
      </c>
      <c r="CA103" s="83" t="str">
        <f t="shared" si="126"/>
        <v/>
      </c>
      <c r="CB103" s="83" t="str">
        <f t="shared" si="127"/>
        <v/>
      </c>
      <c r="CC103" s="83" t="str">
        <f t="shared" si="128"/>
        <v/>
      </c>
      <c r="CD103" s="419" t="str">
        <f t="shared" si="129"/>
        <v/>
      </c>
      <c r="CE103" s="87" t="str">
        <f t="shared" si="130"/>
        <v/>
      </c>
      <c r="CF103" s="99" t="str">
        <f>IF(OR($B103=0,$B103=""),"",IF(AND($E$3="3rd"),'Class 3rd'!AN102,IF(AND($E$3="4th"),'Class 4th'!AN102,"")))</f>
        <v/>
      </c>
      <c r="CG103" s="99" t="str">
        <f>IF(OR($B103=0,$B103=""),"",IF(AND($E$3="3rd"),'Class 3rd'!AO102,IF(AND($E$3="4th"),'Class 4th'!AO102,"")))</f>
        <v/>
      </c>
      <c r="CH103" s="99" t="str">
        <f>IF(OR($B103=0,$B103=""),"",IF(AND($E$3="3rd"),'Class 3rd'!AP102,IF(AND($E$3="4th"),'Class 4th'!AP102,"")))</f>
        <v/>
      </c>
      <c r="CI103" s="48" t="str">
        <f t="shared" si="131"/>
        <v/>
      </c>
      <c r="CJ103" s="99" t="str">
        <f>IF(OR($B103=0,$B103=""),"",IF(AND($E$3="3rd"),'Class 3rd'!AQ102,IF(AND($E$3="4th"),'Class 4th'!AQ102,"")))</f>
        <v/>
      </c>
      <c r="CK103" s="99" t="str">
        <f>IF(OR($B103=0,$B103=""),"",IF(AND($E$3="3rd"),'Class 3rd'!AR102,IF(AND($E$3="4th"),'Class 4th'!AR102,"")))</f>
        <v/>
      </c>
      <c r="CL103" s="51" t="str">
        <f t="shared" si="132"/>
        <v/>
      </c>
      <c r="CM103" s="48">
        <f t="shared" si="133"/>
        <v>0</v>
      </c>
      <c r="CN103" s="99" t="str">
        <f>IF(OR($B103=0,$B103=""),"",IF(AND($E$3="3rd"),'Class 3rd'!AS102,IF(AND($E$3="4th"),'Class 4th'!AS102,"")))</f>
        <v/>
      </c>
      <c r="CO103" s="99" t="str">
        <f>IF(OR($B103=0,$B103=""),"",IF(AND($E$3="3rd"),'Class 3rd'!AT102,IF(AND($E$3="4th"),'Class 4th'!AT102,"")))</f>
        <v/>
      </c>
      <c r="CP103" s="52" t="str">
        <f t="shared" si="134"/>
        <v/>
      </c>
      <c r="CQ103" s="48" t="str">
        <f t="shared" si="135"/>
        <v/>
      </c>
      <c r="CR103" s="83">
        <f t="shared" si="136"/>
        <v>0</v>
      </c>
      <c r="CS103" s="83" t="str">
        <f t="shared" si="137"/>
        <v/>
      </c>
      <c r="CT103" s="392" t="str">
        <f t="shared" si="138"/>
        <v/>
      </c>
      <c r="CU103" s="86" t="str">
        <f t="shared" si="139"/>
        <v/>
      </c>
      <c r="CV103" s="99" t="str">
        <f>IF(OR($B103=0,$B103=""),"",IF(AND($E$3="3rd"),'Class 3rd'!AU102,IF(AND($E$3="4th"),'Class 4th'!AU102,"")))</f>
        <v/>
      </c>
      <c r="CW103" s="99" t="str">
        <f>IF(OR($B103=0,$B103=""),"",IF(AND($E$3="3rd"),'Class 3rd'!AV102,IF(AND($E$3="4th"),'Class 4th'!AV102,"")))</f>
        <v/>
      </c>
      <c r="CX103" s="99" t="str">
        <f>IF(OR($B103=0,$B103=""),"",IF(AND($E$3="3rd"),'Class 3rd'!AW102,IF(AND($E$3="4th"),'Class 4th'!AW102,"")))</f>
        <v/>
      </c>
      <c r="CY103" s="48" t="str">
        <f t="shared" si="140"/>
        <v/>
      </c>
      <c r="CZ103" s="99" t="str">
        <f>IF(OR($B103=0,$B103=""),"",IF(AND($E$3="3rd"),'Class 3rd'!AX102,IF(AND($E$3="4th"),'Class 4th'!AX102,"")))</f>
        <v/>
      </c>
      <c r="DA103" s="99" t="str">
        <f>IF(OR($B103=0,$B103=""),"",IF(AND($E$3="3rd"),'Class 3rd'!AY102,IF(AND($E$3="4th"),'Class 4th'!AY102,"")))</f>
        <v/>
      </c>
      <c r="DB103" s="51" t="str">
        <f t="shared" si="141"/>
        <v/>
      </c>
      <c r="DC103" s="48">
        <f t="shared" si="142"/>
        <v>0</v>
      </c>
      <c r="DD103" s="99" t="str">
        <f>IF(OR($B103=0,$B103=""),"",IF(AND($E$3="3rd"),'Class 3rd'!AZ102,IF(AND($E$3="4th"),'Class 4th'!AZ102,"")))</f>
        <v/>
      </c>
      <c r="DE103" s="99" t="str">
        <f>IF(OR($B103=0,$B103=""),"",IF(AND($E$3="3rd"),'Class 3rd'!BA102,IF(AND($E$3="4th"),'Class 4th'!BA102,"")))</f>
        <v/>
      </c>
      <c r="DF103" s="52" t="str">
        <f t="shared" si="143"/>
        <v/>
      </c>
      <c r="DG103" s="48" t="str">
        <f t="shared" si="144"/>
        <v/>
      </c>
      <c r="DH103" s="83">
        <f t="shared" si="145"/>
        <v>0</v>
      </c>
      <c r="DI103" s="83" t="str">
        <f t="shared" si="146"/>
        <v/>
      </c>
      <c r="DJ103" s="392" t="str">
        <f t="shared" si="147"/>
        <v/>
      </c>
      <c r="DK103" s="86" t="str">
        <f t="shared" si="148"/>
        <v/>
      </c>
      <c r="DL103" s="454" t="str">
        <f>IF(OR($B103=0,$B103=""),"",IF(AND($E$3="3rd"),'Class 3rd'!BB102,IF(AND($E$3="4th"),'Class 4th'!BB102,"")))</f>
        <v/>
      </c>
      <c r="DM103" s="454" t="str">
        <f>IF(OR($B103=0,$B103=""),"",IF(AND($E$3="3rd"),'Class 3rd'!BC102,IF(AND($E$3="4th"),'Class 4th'!BC102,"")))</f>
        <v/>
      </c>
      <c r="DN103" s="454" t="str">
        <f>IF(OR($B103=0,$B103=""),"",IF(AND($E$3="3rd"),'Class 3rd'!BD102,IF(AND($E$3="4th"),'Class 4th'!BD102,"")))</f>
        <v/>
      </c>
      <c r="DO103" s="454" t="str">
        <f>IF(OR($B103=0,$B103=""),"",IF(AND($E$3="3rd"),'Class 3rd'!BE102,IF(AND($E$3="4th"),'Class 4th'!BE102,"")))</f>
        <v/>
      </c>
      <c r="DP103" s="454" t="str">
        <f>IF(OR($B103=0,$B103=""),"",IF(AND($E$3="3rd"),'Class 3rd'!BF102,IF(AND($E$3="4th"),'Class 4th'!BF102,"")))</f>
        <v/>
      </c>
      <c r="DQ103" s="455" t="str">
        <f t="shared" si="149"/>
        <v/>
      </c>
      <c r="DR103" s="100">
        <f t="shared" si="150"/>
        <v>0</v>
      </c>
      <c r="DS103" s="100" t="str">
        <f t="shared" si="151"/>
        <v/>
      </c>
      <c r="DT103" s="100" t="str">
        <f t="shared" si="152"/>
        <v/>
      </c>
      <c r="DU103" s="86" t="str">
        <f t="shared" si="153"/>
        <v/>
      </c>
      <c r="DV103" s="454" t="str">
        <f>IF(OR($B103=0,$B103=""),"",IF(AND($E$3="3rd"),'Class 3rd'!BG102,IF(AND($E$3="4th"),'Class 4th'!BG102,"")))</f>
        <v/>
      </c>
      <c r="DW103" s="454" t="str">
        <f>IF(OR($B103=0,$B103=""),"",IF(AND($E$3="3rd"),'Class 3rd'!BH102,IF(AND($E$3="4th"),'Class 4th'!BH102,"")))</f>
        <v/>
      </c>
      <c r="DX103" s="454" t="str">
        <f>IF(OR($B103=0,$B103=""),"",IF(AND($E$3="3rd"),'Class 3rd'!BI102,IF(AND($E$3="4th"),'Class 4th'!BI102,"")))</f>
        <v/>
      </c>
      <c r="DY103" s="454" t="str">
        <f>IF(OR($B103=0,$B103=""),"",IF(AND($E$3="3rd"),'Class 3rd'!BJ102,IF(AND($E$3="4th"),'Class 4th'!BJ102,"")))</f>
        <v/>
      </c>
      <c r="DZ103" s="454" t="str">
        <f>IF(OR($B103=0,$B103=""),"",IF(AND($E$3="3rd"),'Class 3rd'!BK102,IF(AND($E$3="4th"),'Class 4th'!BK102,"")))</f>
        <v/>
      </c>
      <c r="EA103" s="455" t="str">
        <f t="shared" si="154"/>
        <v/>
      </c>
      <c r="EB103" s="100">
        <f t="shared" si="155"/>
        <v>0</v>
      </c>
      <c r="EC103" s="100" t="str">
        <f t="shared" si="156"/>
        <v/>
      </c>
      <c r="ED103" s="100" t="str">
        <f t="shared" si="157"/>
        <v/>
      </c>
      <c r="EE103" s="86" t="str">
        <f t="shared" si="158"/>
        <v/>
      </c>
      <c r="EF103" s="454" t="str">
        <f>IF(OR($B103=0,$B103=""),"",IF(AND($E$3="3rd"),'Class 3rd'!BL102,IF(AND($E$3="4th"),'Class 4th'!BL102,"")))</f>
        <v/>
      </c>
      <c r="EG103" s="454" t="str">
        <f>IF(OR($B103=0,$B103=""),"",IF(AND($E$3="3rd"),'Class 3rd'!BM102,IF(AND($E$3="4th"),'Class 4th'!BM102,"")))</f>
        <v/>
      </c>
      <c r="EH103" s="454" t="str">
        <f>IF(OR($B103=0,$B103=""),"",IF(AND($E$3="3rd"),'Class 3rd'!BN102,IF(AND($E$3="4th"),'Class 4th'!BN102,"")))</f>
        <v/>
      </c>
      <c r="EI103" s="454" t="str">
        <f>IF(OR($B103=0,$B103=""),"",IF(AND($E$3="3rd"),'Class 3rd'!BO102,IF(AND($E$3="4th"),'Class 4th'!BO102,"")))</f>
        <v/>
      </c>
      <c r="EJ103" s="454" t="str">
        <f>IF(OR($B103=0,$B103=""),"",IF(AND($E$3="3rd"),'Class 3rd'!BP102,IF(AND($E$3="4th"),'Class 4th'!BP102,"")))</f>
        <v/>
      </c>
      <c r="EK103" s="455" t="str">
        <f t="shared" si="159"/>
        <v/>
      </c>
      <c r="EL103" s="100">
        <f t="shared" si="160"/>
        <v>0</v>
      </c>
      <c r="EM103" s="100" t="str">
        <f t="shared" si="161"/>
        <v/>
      </c>
      <c r="EN103" s="100" t="str">
        <f t="shared" si="162"/>
        <v/>
      </c>
      <c r="EO103" s="86" t="str">
        <f t="shared" si="163"/>
        <v/>
      </c>
      <c r="EP103" s="60" t="str">
        <f t="shared" si="164"/>
        <v/>
      </c>
      <c r="EQ103" s="324" t="str">
        <f t="shared" si="165"/>
        <v/>
      </c>
      <c r="ER103" s="63" t="str">
        <f t="shared" si="166"/>
        <v/>
      </c>
      <c r="ES103" s="64" t="str">
        <f t="shared" si="85"/>
        <v/>
      </c>
      <c r="ET103" s="326" t="str">
        <f>IFERROR(IF(B103="NSO","NSO",IF(OR(D103="",G103="",F103="",B103="",EP103=0),"",IF('Master sheet'!$D$14="Hindi","कक्षोंन्नति","Promoted"))),"")</f>
        <v/>
      </c>
      <c r="EU103" s="39" t="str">
        <f>IF(OR($B103=0,$B103=""),"",IF(AND($E$3="3rd"),'Class 3rd'!BQ102,IF(AND($E$3="4th"),'Class 4th'!BQ102,"")))</f>
        <v/>
      </c>
      <c r="EV103" s="39" t="str">
        <f>IF(OR($B103=0,$B103=""),"",IF(AND($E$3="3rd"),'Class 3rd'!BR102,IF(AND($E$3="4th"),'Class 4th'!BR102,"")))</f>
        <v/>
      </c>
      <c r="EW103" s="203" t="str">
        <f t="shared" si="86"/>
        <v/>
      </c>
      <c r="EX103" s="40"/>
      <c r="FE103" s="41">
        <f>IF(AND($E$3="3rd"),'Class 3rd'!I102,IF(AND($E$3="4th"),'Class 4th'!I102,""))</f>
        <v>0</v>
      </c>
    </row>
    <row r="104" spans="1:161" ht="18.95" customHeight="1">
      <c r="A104" s="53">
        <v>97</v>
      </c>
      <c r="B104" s="244" t="str">
        <f>IF(OR(FE104=0,FE104=""),"",IF(AND($E$3="3rd"),'Class 3rd'!I103,IF(AND($E$3="4th"),'Class 4th'!I103,"")))</f>
        <v/>
      </c>
      <c r="C104" s="54" t="str">
        <f>IF(OR($B104=0,$B104=""),"",IF(AND($E$3="3rd"),'Class 3rd'!B103,IF(AND($E$3="4th"),'Class 4th'!B103,"")))</f>
        <v/>
      </c>
      <c r="D104" s="54" t="str">
        <f>IF(OR($B104=0,$B104=""),"",IF(AND($E$3="3rd"),'Class 3rd'!C103,IF(AND($E$3="4th"),'Class 4th'!C103,"")))</f>
        <v/>
      </c>
      <c r="E104" s="330" t="str">
        <f>IF(OR($B104=0,$B104=""),"",IF(AND($E$3="3rd"),'Class 3rd'!E103,IF(AND($E$3="4th"),'Class 4th'!E103,"")))</f>
        <v/>
      </c>
      <c r="F104" s="243" t="str">
        <f>IF(OR($B104=0,$B104=""),"",IF(AND($E$3="3rd"),'Class 3rd'!D103,IF(AND($E$3="4th"),'Class 4th'!D103,"")))</f>
        <v/>
      </c>
      <c r="G104" s="335" t="str">
        <f>IF(OR($B104=0,$B104=""),"",IF(AND($E$3="3rd"),'Class 3rd'!F103,IF(AND($E$3="4th"),'Class 4th'!F103,"")))</f>
        <v/>
      </c>
      <c r="H104" s="335" t="str">
        <f>IF(OR($B104=0,$B104=""),"",IF(AND($E$3="3rd"),'Class 3rd'!G103,IF(AND($E$3="4th"),'Class 4th'!G103,"")))</f>
        <v/>
      </c>
      <c r="I104" s="335" t="str">
        <f>IF(OR($B104=0,$B104=""),"",IF(AND($E$3="3rd"),'Class 3rd'!H103,IF(AND($E$3="4th"),'Class 4th'!H103,"")))</f>
        <v/>
      </c>
      <c r="J104" s="217" t="str">
        <f>IF(OR($B104=0,$B104=""),"",IF(AND($E$3="3rd"),'Class 3rd'!J103,IF(AND($E$3="4th"),'Class 4th'!J103,"")))</f>
        <v/>
      </c>
      <c r="K104" s="217" t="str">
        <f>IF(OR($B104=0,$B104=""),"",IF(AND($E$3="3rd"),'Class 3rd'!K103,IF(AND($E$3="4th"),'Class 4th'!K103,"")))</f>
        <v/>
      </c>
      <c r="L104" s="99" t="str">
        <f>IF(OR($B104=0,$B104=""),"",IF(AND($E$3="3rd"),'Class 3rd'!L103,IF(AND($E$3="4th"),'Class 4th'!L103,"")))</f>
        <v/>
      </c>
      <c r="M104" s="99" t="str">
        <f>IF(OR($B104=0,$B104=""),"",IF(AND($E$3="3rd"),'Class 3rd'!M103,IF(AND($E$3="4th"),'Class 4th'!M103,"")))</f>
        <v/>
      </c>
      <c r="N104" s="99" t="str">
        <f>IF(OR($B104=0,$B104=""),"",IF(AND($E$3="3rd"),'Class 3rd'!N103,IF(AND($E$3="4th"),'Class 4th'!N103,"")))</f>
        <v/>
      </c>
      <c r="O104" s="48" t="str">
        <f t="shared" si="87"/>
        <v/>
      </c>
      <c r="P104" s="99" t="str">
        <f>IF(OR($B104=0,$B104=""),"",IF(AND($E$3="3rd"),'Class 3rd'!O103,IF(AND($E$3="4th"),'Class 4th'!O103,"")))</f>
        <v/>
      </c>
      <c r="Q104" s="99" t="str">
        <f>IF(OR($B104=0,$B104=""),"",IF(AND($E$3="3rd"),'Class 3rd'!P103,IF(AND($E$3="4th"),'Class 4th'!P103,"")))</f>
        <v/>
      </c>
      <c r="R104" s="51" t="str">
        <f t="shared" si="88"/>
        <v/>
      </c>
      <c r="S104" s="48">
        <f t="shared" si="89"/>
        <v>0</v>
      </c>
      <c r="T104" s="99" t="str">
        <f>IF(OR($B104=0,$B104=""),"",IF(AND($E$3="3rd"),'Class 3rd'!Q103,IF(AND($E$3="4th"),'Class 4th'!Q103,"")))</f>
        <v/>
      </c>
      <c r="U104" s="99" t="str">
        <f>IF(OR($B104=0,$B104=""),"",IF(AND($E$3="3rd"),'Class 3rd'!R103,IF(AND($E$3="4th"),'Class 4th'!R103,"")))</f>
        <v/>
      </c>
      <c r="V104" s="52" t="str">
        <f t="shared" si="90"/>
        <v/>
      </c>
      <c r="W104" s="48" t="str">
        <f t="shared" si="91"/>
        <v/>
      </c>
      <c r="X104" s="83">
        <f t="shared" si="92"/>
        <v>0</v>
      </c>
      <c r="Y104" s="83" t="str">
        <f t="shared" si="93"/>
        <v/>
      </c>
      <c r="Z104" s="83" t="str">
        <f t="shared" si="94"/>
        <v/>
      </c>
      <c r="AA104" s="83" t="str">
        <f t="shared" si="95"/>
        <v/>
      </c>
      <c r="AB104" s="419" t="str">
        <f t="shared" si="96"/>
        <v/>
      </c>
      <c r="AC104" s="87" t="str">
        <f t="shared" si="97"/>
        <v/>
      </c>
      <c r="AD104" s="99" t="str">
        <f>IF(OR($B104=0,$B104=""),"",IF(AND($E$3="3rd"),'Class 3rd'!S103,IF(AND($E$3="4th"),'Class 4th'!S103,"")))</f>
        <v/>
      </c>
      <c r="AE104" s="99" t="str">
        <f>IF(OR($B104=0,$B104=""),"",IF(AND($E$3="3rd"),'Class 3rd'!T103,IF(AND($E$3="4th"),'Class 4th'!T103,"")))</f>
        <v/>
      </c>
      <c r="AF104" s="99" t="str">
        <f>IF(OR($B104=0,$B104=""),"",IF(AND($E$3="3rd"),'Class 3rd'!U103,IF(AND($E$3="4th"),'Class 4th'!U103,"")))</f>
        <v/>
      </c>
      <c r="AG104" s="48" t="str">
        <f t="shared" si="98"/>
        <v/>
      </c>
      <c r="AH104" s="99" t="str">
        <f>IF(OR($B104=0,$B104=""),"",IF(AND($E$3="3rd"),'Class 3rd'!V103,IF(AND($E$3="4th"),'Class 4th'!V103,"")))</f>
        <v/>
      </c>
      <c r="AI104" s="99" t="str">
        <f>IF(OR($B104=0,$B104=""),"",IF(AND($E$3="3rd"),'Class 3rd'!W103,IF(AND($E$3="4th"),'Class 4th'!W103,"")))</f>
        <v/>
      </c>
      <c r="AJ104" s="51" t="str">
        <f t="shared" si="99"/>
        <v/>
      </c>
      <c r="AK104" s="48">
        <f t="shared" si="100"/>
        <v>0</v>
      </c>
      <c r="AL104" s="99" t="str">
        <f>IF(OR($B104=0,$B104=""),"",IF(AND($E$3="3rd"),'Class 3rd'!X103,IF(AND($E$3="4th"),'Class 4th'!X103,"")))</f>
        <v/>
      </c>
      <c r="AM104" s="99" t="str">
        <f>IF(OR($B104=0,$B104=""),"",IF(AND($E$3="3rd"),'Class 3rd'!Y103,IF(AND($E$3="4th"),'Class 4th'!Y103,"")))</f>
        <v/>
      </c>
      <c r="AN104" s="52" t="str">
        <f t="shared" si="101"/>
        <v/>
      </c>
      <c r="AO104" s="48" t="str">
        <f t="shared" si="102"/>
        <v/>
      </c>
      <c r="AP104" s="83">
        <f t="shared" si="103"/>
        <v>0</v>
      </c>
      <c r="AQ104" s="83" t="str">
        <f t="shared" si="104"/>
        <v/>
      </c>
      <c r="AR104" s="83" t="str">
        <f t="shared" si="105"/>
        <v/>
      </c>
      <c r="AS104" s="83" t="str">
        <f t="shared" si="106"/>
        <v/>
      </c>
      <c r="AT104" s="419" t="str">
        <f t="shared" si="107"/>
        <v/>
      </c>
      <c r="AU104" s="87" t="str">
        <f t="shared" si="108"/>
        <v/>
      </c>
      <c r="AV104" s="99" t="str">
        <f>IF(OR($B104=0,$B104=""),"",IF(AND($E$3="3rd"),'Class 3rd'!Z103,IF(AND($E$3="4th"),'Class 4th'!Z103,"")))</f>
        <v/>
      </c>
      <c r="AW104" s="99" t="str">
        <f>IF(OR($B104=0,$B104=""),"",IF(AND($E$3="3rd"),'Class 3rd'!AA103,IF(AND($E$3="4th"),'Class 4th'!AA103,"")))</f>
        <v/>
      </c>
      <c r="AX104" s="99" t="str">
        <f>IF(OR($B104=0,$B104=""),"",IF(AND($E$3="3rd"),'Class 3rd'!AB103,IF(AND($E$3="4th"),'Class 4th'!AB103,"")))</f>
        <v/>
      </c>
      <c r="AY104" s="48" t="str">
        <f t="shared" si="109"/>
        <v/>
      </c>
      <c r="AZ104" s="99" t="str">
        <f>IF(OR($B104=0,$B104=""),"",IF(AND($E$3="3rd"),'Class 3rd'!AC103,IF(AND($E$3="4th"),'Class 4th'!AC103,"")))</f>
        <v/>
      </c>
      <c r="BA104" s="99" t="str">
        <f>IF(OR($B104=0,$B104=""),"",IF(AND($E$3="3rd"),'Class 3rd'!AD103,IF(AND($E$3="4th"),'Class 4th'!AD103,"")))</f>
        <v/>
      </c>
      <c r="BB104" s="51" t="str">
        <f t="shared" si="110"/>
        <v/>
      </c>
      <c r="BC104" s="48">
        <f t="shared" si="111"/>
        <v>0</v>
      </c>
      <c r="BD104" s="99" t="str">
        <f>IF(OR($B104=0,$B104=""),"",IF(AND($E$3="3rd"),'Class 3rd'!AE103,IF(AND($E$3="4th"),'Class 4th'!AE103,"")))</f>
        <v/>
      </c>
      <c r="BE104" s="99" t="str">
        <f>IF(OR($B104=0,$B104=""),"",IF(AND($E$3="3rd"),'Class 3rd'!AF103,IF(AND($E$3="4th"),'Class 4th'!AF103,"")))</f>
        <v/>
      </c>
      <c r="BF104" s="52" t="str">
        <f t="shared" si="112"/>
        <v/>
      </c>
      <c r="BG104" s="48" t="str">
        <f t="shared" si="113"/>
        <v/>
      </c>
      <c r="BH104" s="83">
        <f t="shared" si="114"/>
        <v>0</v>
      </c>
      <c r="BI104" s="83" t="str">
        <f t="shared" si="115"/>
        <v/>
      </c>
      <c r="BJ104" s="83" t="str">
        <f t="shared" si="116"/>
        <v/>
      </c>
      <c r="BK104" s="83" t="str">
        <f t="shared" si="117"/>
        <v/>
      </c>
      <c r="BL104" s="419" t="str">
        <f t="shared" si="118"/>
        <v/>
      </c>
      <c r="BM104" s="87" t="str">
        <f t="shared" si="119"/>
        <v/>
      </c>
      <c r="BN104" s="99" t="str">
        <f>IF(OR($B104=0,$B104=""),"",IF(AND($E$3="3rd"),'Class 3rd'!AG103,IF(AND($E$3="4th"),'Class 4th'!AG103,"")))</f>
        <v/>
      </c>
      <c r="BO104" s="99" t="str">
        <f>IF(OR($B104=0,$B104=""),"",IF(AND($E$3="3rd"),'Class 3rd'!AH103,IF(AND($E$3="4th"),'Class 4th'!AH103,"")))</f>
        <v/>
      </c>
      <c r="BP104" s="99" t="str">
        <f>IF(OR($B104=0,$B104=""),"",IF(AND($E$3="3rd"),'Class 3rd'!AI103,IF(AND($E$3="4th"),'Class 4th'!AI103,"")))</f>
        <v/>
      </c>
      <c r="BQ104" s="48" t="str">
        <f t="shared" si="120"/>
        <v/>
      </c>
      <c r="BR104" s="99" t="str">
        <f>IF(OR($B104=0,$B104=""),"",IF(AND($E$3="3rd"),'Class 3rd'!AJ103,IF(AND($E$3="4th"),'Class 4th'!AJ103,"")))</f>
        <v/>
      </c>
      <c r="BS104" s="99" t="str">
        <f>IF(OR($B104=0,$B104=""),"",IF(AND($E$3="3rd"),'Class 3rd'!AK103,IF(AND($E$3="4th"),'Class 4th'!AK103,"")))</f>
        <v/>
      </c>
      <c r="BT104" s="51" t="str">
        <f t="shared" si="121"/>
        <v/>
      </c>
      <c r="BU104" s="48">
        <f t="shared" si="122"/>
        <v>0</v>
      </c>
      <c r="BV104" s="99" t="str">
        <f>IF(OR($B104=0,$B104=""),"",IF(AND($E$3="3rd"),'Class 3rd'!AL103,IF(AND($E$3="4th"),'Class 4th'!AL103,"")))</f>
        <v/>
      </c>
      <c r="BW104" s="99" t="str">
        <f>IF(OR($B104=0,$B104=""),"",IF(AND($E$3="3rd"),'Class 3rd'!AM103,IF(AND($E$3="4th"),'Class 4th'!AM103,"")))</f>
        <v/>
      </c>
      <c r="BX104" s="52" t="str">
        <f t="shared" si="123"/>
        <v/>
      </c>
      <c r="BY104" s="48" t="str">
        <f t="shared" si="124"/>
        <v/>
      </c>
      <c r="BZ104" s="83">
        <f t="shared" si="125"/>
        <v>0</v>
      </c>
      <c r="CA104" s="83" t="str">
        <f t="shared" si="126"/>
        <v/>
      </c>
      <c r="CB104" s="83" t="str">
        <f t="shared" si="127"/>
        <v/>
      </c>
      <c r="CC104" s="83" t="str">
        <f t="shared" si="128"/>
        <v/>
      </c>
      <c r="CD104" s="419" t="str">
        <f t="shared" si="129"/>
        <v/>
      </c>
      <c r="CE104" s="87" t="str">
        <f t="shared" si="130"/>
        <v/>
      </c>
      <c r="CF104" s="99" t="str">
        <f>IF(OR($B104=0,$B104=""),"",IF(AND($E$3="3rd"),'Class 3rd'!AN103,IF(AND($E$3="4th"),'Class 4th'!AN103,"")))</f>
        <v/>
      </c>
      <c r="CG104" s="99" t="str">
        <f>IF(OR($B104=0,$B104=""),"",IF(AND($E$3="3rd"),'Class 3rd'!AO103,IF(AND($E$3="4th"),'Class 4th'!AO103,"")))</f>
        <v/>
      </c>
      <c r="CH104" s="99" t="str">
        <f>IF(OR($B104=0,$B104=""),"",IF(AND($E$3="3rd"),'Class 3rd'!AP103,IF(AND($E$3="4th"),'Class 4th'!AP103,"")))</f>
        <v/>
      </c>
      <c r="CI104" s="48" t="str">
        <f t="shared" si="131"/>
        <v/>
      </c>
      <c r="CJ104" s="99" t="str">
        <f>IF(OR($B104=0,$B104=""),"",IF(AND($E$3="3rd"),'Class 3rd'!AQ103,IF(AND($E$3="4th"),'Class 4th'!AQ103,"")))</f>
        <v/>
      </c>
      <c r="CK104" s="99" t="str">
        <f>IF(OR($B104=0,$B104=""),"",IF(AND($E$3="3rd"),'Class 3rd'!AR103,IF(AND($E$3="4th"),'Class 4th'!AR103,"")))</f>
        <v/>
      </c>
      <c r="CL104" s="51" t="str">
        <f t="shared" si="132"/>
        <v/>
      </c>
      <c r="CM104" s="48">
        <f t="shared" si="133"/>
        <v>0</v>
      </c>
      <c r="CN104" s="99" t="str">
        <f>IF(OR($B104=0,$B104=""),"",IF(AND($E$3="3rd"),'Class 3rd'!AS103,IF(AND($E$3="4th"),'Class 4th'!AS103,"")))</f>
        <v/>
      </c>
      <c r="CO104" s="99" t="str">
        <f>IF(OR($B104=0,$B104=""),"",IF(AND($E$3="3rd"),'Class 3rd'!AT103,IF(AND($E$3="4th"),'Class 4th'!AT103,"")))</f>
        <v/>
      </c>
      <c r="CP104" s="52" t="str">
        <f t="shared" si="134"/>
        <v/>
      </c>
      <c r="CQ104" s="48" t="str">
        <f t="shared" si="135"/>
        <v/>
      </c>
      <c r="CR104" s="83">
        <f t="shared" si="136"/>
        <v>0</v>
      </c>
      <c r="CS104" s="83" t="str">
        <f t="shared" si="137"/>
        <v/>
      </c>
      <c r="CT104" s="392" t="str">
        <f t="shared" si="138"/>
        <v/>
      </c>
      <c r="CU104" s="86" t="str">
        <f t="shared" si="139"/>
        <v/>
      </c>
      <c r="CV104" s="99" t="str">
        <f>IF(OR($B104=0,$B104=""),"",IF(AND($E$3="3rd"),'Class 3rd'!AU103,IF(AND($E$3="4th"),'Class 4th'!AU103,"")))</f>
        <v/>
      </c>
      <c r="CW104" s="99" t="str">
        <f>IF(OR($B104=0,$B104=""),"",IF(AND($E$3="3rd"),'Class 3rd'!AV103,IF(AND($E$3="4th"),'Class 4th'!AV103,"")))</f>
        <v/>
      </c>
      <c r="CX104" s="99" t="str">
        <f>IF(OR($B104=0,$B104=""),"",IF(AND($E$3="3rd"),'Class 3rd'!AW103,IF(AND($E$3="4th"),'Class 4th'!AW103,"")))</f>
        <v/>
      </c>
      <c r="CY104" s="48" t="str">
        <f t="shared" si="140"/>
        <v/>
      </c>
      <c r="CZ104" s="99" t="str">
        <f>IF(OR($B104=0,$B104=""),"",IF(AND($E$3="3rd"),'Class 3rd'!AX103,IF(AND($E$3="4th"),'Class 4th'!AX103,"")))</f>
        <v/>
      </c>
      <c r="DA104" s="99" t="str">
        <f>IF(OR($B104=0,$B104=""),"",IF(AND($E$3="3rd"),'Class 3rd'!AY103,IF(AND($E$3="4th"),'Class 4th'!AY103,"")))</f>
        <v/>
      </c>
      <c r="DB104" s="51" t="str">
        <f t="shared" si="141"/>
        <v/>
      </c>
      <c r="DC104" s="48">
        <f t="shared" si="142"/>
        <v>0</v>
      </c>
      <c r="DD104" s="99" t="str">
        <f>IF(OR($B104=0,$B104=""),"",IF(AND($E$3="3rd"),'Class 3rd'!AZ103,IF(AND($E$3="4th"),'Class 4th'!AZ103,"")))</f>
        <v/>
      </c>
      <c r="DE104" s="99" t="str">
        <f>IF(OR($B104=0,$B104=""),"",IF(AND($E$3="3rd"),'Class 3rd'!BA103,IF(AND($E$3="4th"),'Class 4th'!BA103,"")))</f>
        <v/>
      </c>
      <c r="DF104" s="52" t="str">
        <f t="shared" si="143"/>
        <v/>
      </c>
      <c r="DG104" s="48" t="str">
        <f t="shared" si="144"/>
        <v/>
      </c>
      <c r="DH104" s="83">
        <f t="shared" si="145"/>
        <v>0</v>
      </c>
      <c r="DI104" s="83" t="str">
        <f t="shared" si="146"/>
        <v/>
      </c>
      <c r="DJ104" s="392" t="str">
        <f t="shared" si="147"/>
        <v/>
      </c>
      <c r="DK104" s="86" t="str">
        <f t="shared" si="148"/>
        <v/>
      </c>
      <c r="DL104" s="454" t="str">
        <f>IF(OR($B104=0,$B104=""),"",IF(AND($E$3="3rd"),'Class 3rd'!BB103,IF(AND($E$3="4th"),'Class 4th'!BB103,"")))</f>
        <v/>
      </c>
      <c r="DM104" s="454" t="str">
        <f>IF(OR($B104=0,$B104=""),"",IF(AND($E$3="3rd"),'Class 3rd'!BC103,IF(AND($E$3="4th"),'Class 4th'!BC103,"")))</f>
        <v/>
      </c>
      <c r="DN104" s="454" t="str">
        <f>IF(OR($B104=0,$B104=""),"",IF(AND($E$3="3rd"),'Class 3rd'!BD103,IF(AND($E$3="4th"),'Class 4th'!BD103,"")))</f>
        <v/>
      </c>
      <c r="DO104" s="454" t="str">
        <f>IF(OR($B104=0,$B104=""),"",IF(AND($E$3="3rd"),'Class 3rd'!BE103,IF(AND($E$3="4th"),'Class 4th'!BE103,"")))</f>
        <v/>
      </c>
      <c r="DP104" s="454" t="str">
        <f>IF(OR($B104=0,$B104=""),"",IF(AND($E$3="3rd"),'Class 3rd'!BF103,IF(AND($E$3="4th"),'Class 4th'!BF103,"")))</f>
        <v/>
      </c>
      <c r="DQ104" s="455" t="str">
        <f t="shared" si="149"/>
        <v/>
      </c>
      <c r="DR104" s="100">
        <f t="shared" si="150"/>
        <v>0</v>
      </c>
      <c r="DS104" s="100" t="str">
        <f t="shared" si="151"/>
        <v/>
      </c>
      <c r="DT104" s="100" t="str">
        <f t="shared" si="152"/>
        <v/>
      </c>
      <c r="DU104" s="86" t="str">
        <f t="shared" si="153"/>
        <v/>
      </c>
      <c r="DV104" s="454" t="str">
        <f>IF(OR($B104=0,$B104=""),"",IF(AND($E$3="3rd"),'Class 3rd'!BG103,IF(AND($E$3="4th"),'Class 4th'!BG103,"")))</f>
        <v/>
      </c>
      <c r="DW104" s="454" t="str">
        <f>IF(OR($B104=0,$B104=""),"",IF(AND($E$3="3rd"),'Class 3rd'!BH103,IF(AND($E$3="4th"),'Class 4th'!BH103,"")))</f>
        <v/>
      </c>
      <c r="DX104" s="454" t="str">
        <f>IF(OR($B104=0,$B104=""),"",IF(AND($E$3="3rd"),'Class 3rd'!BI103,IF(AND($E$3="4th"),'Class 4th'!BI103,"")))</f>
        <v/>
      </c>
      <c r="DY104" s="454" t="str">
        <f>IF(OR($B104=0,$B104=""),"",IF(AND($E$3="3rd"),'Class 3rd'!BJ103,IF(AND($E$3="4th"),'Class 4th'!BJ103,"")))</f>
        <v/>
      </c>
      <c r="DZ104" s="454" t="str">
        <f>IF(OR($B104=0,$B104=""),"",IF(AND($E$3="3rd"),'Class 3rd'!BK103,IF(AND($E$3="4th"),'Class 4th'!BK103,"")))</f>
        <v/>
      </c>
      <c r="EA104" s="455" t="str">
        <f t="shared" si="154"/>
        <v/>
      </c>
      <c r="EB104" s="100">
        <f t="shared" si="155"/>
        <v>0</v>
      </c>
      <c r="EC104" s="100" t="str">
        <f t="shared" si="156"/>
        <v/>
      </c>
      <c r="ED104" s="100" t="str">
        <f t="shared" si="157"/>
        <v/>
      </c>
      <c r="EE104" s="86" t="str">
        <f t="shared" si="158"/>
        <v/>
      </c>
      <c r="EF104" s="454" t="str">
        <f>IF(OR($B104=0,$B104=""),"",IF(AND($E$3="3rd"),'Class 3rd'!BL103,IF(AND($E$3="4th"),'Class 4th'!BL103,"")))</f>
        <v/>
      </c>
      <c r="EG104" s="454" t="str">
        <f>IF(OR($B104=0,$B104=""),"",IF(AND($E$3="3rd"),'Class 3rd'!BM103,IF(AND($E$3="4th"),'Class 4th'!BM103,"")))</f>
        <v/>
      </c>
      <c r="EH104" s="454" t="str">
        <f>IF(OR($B104=0,$B104=""),"",IF(AND($E$3="3rd"),'Class 3rd'!BN103,IF(AND($E$3="4th"),'Class 4th'!BN103,"")))</f>
        <v/>
      </c>
      <c r="EI104" s="454" t="str">
        <f>IF(OR($B104=0,$B104=""),"",IF(AND($E$3="3rd"),'Class 3rd'!BO103,IF(AND($E$3="4th"),'Class 4th'!BO103,"")))</f>
        <v/>
      </c>
      <c r="EJ104" s="454" t="str">
        <f>IF(OR($B104=0,$B104=""),"",IF(AND($E$3="3rd"),'Class 3rd'!BP103,IF(AND($E$3="4th"),'Class 4th'!BP103,"")))</f>
        <v/>
      </c>
      <c r="EK104" s="455" t="str">
        <f t="shared" si="159"/>
        <v/>
      </c>
      <c r="EL104" s="100">
        <f t="shared" si="160"/>
        <v>0</v>
      </c>
      <c r="EM104" s="100" t="str">
        <f t="shared" si="161"/>
        <v/>
      </c>
      <c r="EN104" s="100" t="str">
        <f t="shared" si="162"/>
        <v/>
      </c>
      <c r="EO104" s="86" t="str">
        <f t="shared" si="163"/>
        <v/>
      </c>
      <c r="EP104" s="60" t="str">
        <f t="shared" si="164"/>
        <v/>
      </c>
      <c r="EQ104" s="324" t="str">
        <f t="shared" si="165"/>
        <v/>
      </c>
      <c r="ER104" s="63" t="str">
        <f t="shared" si="166"/>
        <v/>
      </c>
      <c r="ES104" s="64" t="str">
        <f t="shared" ref="ES104:ES135" si="167">IFERROR(IF(OR(EQ104="",B104="NSO",EP104=0),"",SUMPRODUCT((EQ104&lt;$EQ$8:$EQ$207)/COUNTIF($EQ$8:$EQ$207,$EQ$8:$EQ$207))),"")</f>
        <v/>
      </c>
      <c r="ET104" s="326" t="str">
        <f>IFERROR(IF(B104="NSO","NSO",IF(OR(D104="",G104="",F104="",B104="",EP104=0),"",IF('Master sheet'!$D$14="Hindi","कक्षोंन्नति","Promoted"))),"")</f>
        <v/>
      </c>
      <c r="EU104" s="39" t="str">
        <f>IF(OR($B104=0,$B104=""),"",IF(AND($E$3="3rd"),'Class 3rd'!BQ103,IF(AND($E$3="4th"),'Class 4th'!BQ103,"")))</f>
        <v/>
      </c>
      <c r="EV104" s="39" t="str">
        <f>IF(OR($B104=0,$B104=""),"",IF(AND($E$3="3rd"),'Class 3rd'!BR103,IF(AND($E$3="4th"),'Class 4th'!BR103,"")))</f>
        <v/>
      </c>
      <c r="EW104" s="203" t="str">
        <f t="shared" ref="EW104:EW135" si="168">IF(OR(B104="",G104="",EP104="",B104="NSO"),"",IF(EP104&gt;85%*(Y104+AQ104+BI104+CA104),"A",IF(EP104&gt;70%*(Y104+AQ104+BI104+CA104),"B",IF(EP104&gt;50%*(Y104+AQ104+BI104+CA104),"C",IF(EP104&gt;30%*(Y104+AQ104+BI104+CA104),"D","E")))))</f>
        <v/>
      </c>
      <c r="EX104" s="40"/>
      <c r="FE104" s="41">
        <f>IF(AND($E$3="3rd"),'Class 3rd'!I103,IF(AND($E$3="4th"),'Class 4th'!I103,""))</f>
        <v>0</v>
      </c>
    </row>
    <row r="105" spans="1:161" ht="18.95" customHeight="1">
      <c r="A105" s="53">
        <v>98</v>
      </c>
      <c r="B105" s="244" t="str">
        <f>IF(OR(FE105=0,FE105=""),"",IF(AND($E$3="3rd"),'Class 3rd'!I104,IF(AND($E$3="4th"),'Class 4th'!I104,"")))</f>
        <v/>
      </c>
      <c r="C105" s="54" t="str">
        <f>IF(OR($B105=0,$B105=""),"",IF(AND($E$3="3rd"),'Class 3rd'!B104,IF(AND($E$3="4th"),'Class 4th'!B104,"")))</f>
        <v/>
      </c>
      <c r="D105" s="54" t="str">
        <f>IF(OR($B105=0,$B105=""),"",IF(AND($E$3="3rd"),'Class 3rd'!C104,IF(AND($E$3="4th"),'Class 4th'!C104,"")))</f>
        <v/>
      </c>
      <c r="E105" s="330" t="str">
        <f>IF(OR($B105=0,$B105=""),"",IF(AND($E$3="3rd"),'Class 3rd'!E104,IF(AND($E$3="4th"),'Class 4th'!E104,"")))</f>
        <v/>
      </c>
      <c r="F105" s="243" t="str">
        <f>IF(OR($B105=0,$B105=""),"",IF(AND($E$3="3rd"),'Class 3rd'!D104,IF(AND($E$3="4th"),'Class 4th'!D104,"")))</f>
        <v/>
      </c>
      <c r="G105" s="335" t="str">
        <f>IF(OR($B105=0,$B105=""),"",IF(AND($E$3="3rd"),'Class 3rd'!F104,IF(AND($E$3="4th"),'Class 4th'!F104,"")))</f>
        <v/>
      </c>
      <c r="H105" s="335" t="str">
        <f>IF(OR($B105=0,$B105=""),"",IF(AND($E$3="3rd"),'Class 3rd'!G104,IF(AND($E$3="4th"),'Class 4th'!G104,"")))</f>
        <v/>
      </c>
      <c r="I105" s="335" t="str">
        <f>IF(OR($B105=0,$B105=""),"",IF(AND($E$3="3rd"),'Class 3rd'!H104,IF(AND($E$3="4th"),'Class 4th'!H104,"")))</f>
        <v/>
      </c>
      <c r="J105" s="217" t="str">
        <f>IF(OR($B105=0,$B105=""),"",IF(AND($E$3="3rd"),'Class 3rd'!J104,IF(AND($E$3="4th"),'Class 4th'!J104,"")))</f>
        <v/>
      </c>
      <c r="K105" s="217" t="str">
        <f>IF(OR($B105=0,$B105=""),"",IF(AND($E$3="3rd"),'Class 3rd'!K104,IF(AND($E$3="4th"),'Class 4th'!K104,"")))</f>
        <v/>
      </c>
      <c r="L105" s="99" t="str">
        <f>IF(OR($B105=0,$B105=""),"",IF(AND($E$3="3rd"),'Class 3rd'!L104,IF(AND($E$3="4th"),'Class 4th'!L104,"")))</f>
        <v/>
      </c>
      <c r="M105" s="99" t="str">
        <f>IF(OR($B105=0,$B105=""),"",IF(AND($E$3="3rd"),'Class 3rd'!M104,IF(AND($E$3="4th"),'Class 4th'!M104,"")))</f>
        <v/>
      </c>
      <c r="N105" s="99" t="str">
        <f>IF(OR($B105=0,$B105=""),"",IF(AND($E$3="3rd"),'Class 3rd'!N104,IF(AND($E$3="4th"),'Class 4th'!N104,"")))</f>
        <v/>
      </c>
      <c r="O105" s="48" t="str">
        <f t="shared" si="87"/>
        <v/>
      </c>
      <c r="P105" s="99" t="str">
        <f>IF(OR($B105=0,$B105=""),"",IF(AND($E$3="3rd"),'Class 3rd'!O104,IF(AND($E$3="4th"),'Class 4th'!O104,"")))</f>
        <v/>
      </c>
      <c r="Q105" s="99" t="str">
        <f>IF(OR($B105=0,$B105=""),"",IF(AND($E$3="3rd"),'Class 3rd'!P104,IF(AND($E$3="4th"),'Class 4th'!P104,"")))</f>
        <v/>
      </c>
      <c r="R105" s="51" t="str">
        <f t="shared" si="88"/>
        <v/>
      </c>
      <c r="S105" s="48">
        <f t="shared" si="89"/>
        <v>0</v>
      </c>
      <c r="T105" s="99" t="str">
        <f>IF(OR($B105=0,$B105=""),"",IF(AND($E$3="3rd"),'Class 3rd'!Q104,IF(AND($E$3="4th"),'Class 4th'!Q104,"")))</f>
        <v/>
      </c>
      <c r="U105" s="99" t="str">
        <f>IF(OR($B105=0,$B105=""),"",IF(AND($E$3="3rd"),'Class 3rd'!R104,IF(AND($E$3="4th"),'Class 4th'!R104,"")))</f>
        <v/>
      </c>
      <c r="V105" s="52" t="str">
        <f t="shared" si="90"/>
        <v/>
      </c>
      <c r="W105" s="48" t="str">
        <f t="shared" si="91"/>
        <v/>
      </c>
      <c r="X105" s="83">
        <f t="shared" si="92"/>
        <v>0</v>
      </c>
      <c r="Y105" s="83" t="str">
        <f t="shared" si="93"/>
        <v/>
      </c>
      <c r="Z105" s="83" t="str">
        <f t="shared" si="94"/>
        <v/>
      </c>
      <c r="AA105" s="83" t="str">
        <f t="shared" si="95"/>
        <v/>
      </c>
      <c r="AB105" s="419" t="str">
        <f t="shared" si="96"/>
        <v/>
      </c>
      <c r="AC105" s="87" t="str">
        <f t="shared" si="97"/>
        <v/>
      </c>
      <c r="AD105" s="99" t="str">
        <f>IF(OR($B105=0,$B105=""),"",IF(AND($E$3="3rd"),'Class 3rd'!S104,IF(AND($E$3="4th"),'Class 4th'!S104,"")))</f>
        <v/>
      </c>
      <c r="AE105" s="99" t="str">
        <f>IF(OR($B105=0,$B105=""),"",IF(AND($E$3="3rd"),'Class 3rd'!T104,IF(AND($E$3="4th"),'Class 4th'!T104,"")))</f>
        <v/>
      </c>
      <c r="AF105" s="99" t="str">
        <f>IF(OR($B105=0,$B105=""),"",IF(AND($E$3="3rd"),'Class 3rd'!U104,IF(AND($E$3="4th"),'Class 4th'!U104,"")))</f>
        <v/>
      </c>
      <c r="AG105" s="48" t="str">
        <f t="shared" si="98"/>
        <v/>
      </c>
      <c r="AH105" s="99" t="str">
        <f>IF(OR($B105=0,$B105=""),"",IF(AND($E$3="3rd"),'Class 3rd'!V104,IF(AND($E$3="4th"),'Class 4th'!V104,"")))</f>
        <v/>
      </c>
      <c r="AI105" s="99" t="str">
        <f>IF(OR($B105=0,$B105=""),"",IF(AND($E$3="3rd"),'Class 3rd'!W104,IF(AND($E$3="4th"),'Class 4th'!W104,"")))</f>
        <v/>
      </c>
      <c r="AJ105" s="51" t="str">
        <f t="shared" si="99"/>
        <v/>
      </c>
      <c r="AK105" s="48">
        <f t="shared" si="100"/>
        <v>0</v>
      </c>
      <c r="AL105" s="99" t="str">
        <f>IF(OR($B105=0,$B105=""),"",IF(AND($E$3="3rd"),'Class 3rd'!X104,IF(AND($E$3="4th"),'Class 4th'!X104,"")))</f>
        <v/>
      </c>
      <c r="AM105" s="99" t="str">
        <f>IF(OR($B105=0,$B105=""),"",IF(AND($E$3="3rd"),'Class 3rd'!Y104,IF(AND($E$3="4th"),'Class 4th'!Y104,"")))</f>
        <v/>
      </c>
      <c r="AN105" s="52" t="str">
        <f t="shared" si="101"/>
        <v/>
      </c>
      <c r="AO105" s="48" t="str">
        <f t="shared" si="102"/>
        <v/>
      </c>
      <c r="AP105" s="83">
        <f t="shared" si="103"/>
        <v>0</v>
      </c>
      <c r="AQ105" s="83" t="str">
        <f t="shared" si="104"/>
        <v/>
      </c>
      <c r="AR105" s="83" t="str">
        <f t="shared" si="105"/>
        <v/>
      </c>
      <c r="AS105" s="83" t="str">
        <f t="shared" si="106"/>
        <v/>
      </c>
      <c r="AT105" s="419" t="str">
        <f t="shared" si="107"/>
        <v/>
      </c>
      <c r="AU105" s="87" t="str">
        <f t="shared" si="108"/>
        <v/>
      </c>
      <c r="AV105" s="99" t="str">
        <f>IF(OR($B105=0,$B105=""),"",IF(AND($E$3="3rd"),'Class 3rd'!Z104,IF(AND($E$3="4th"),'Class 4th'!Z104,"")))</f>
        <v/>
      </c>
      <c r="AW105" s="99" t="str">
        <f>IF(OR($B105=0,$B105=""),"",IF(AND($E$3="3rd"),'Class 3rd'!AA104,IF(AND($E$3="4th"),'Class 4th'!AA104,"")))</f>
        <v/>
      </c>
      <c r="AX105" s="99" t="str">
        <f>IF(OR($B105=0,$B105=""),"",IF(AND($E$3="3rd"),'Class 3rd'!AB104,IF(AND($E$3="4th"),'Class 4th'!AB104,"")))</f>
        <v/>
      </c>
      <c r="AY105" s="48" t="str">
        <f t="shared" si="109"/>
        <v/>
      </c>
      <c r="AZ105" s="99" t="str">
        <f>IF(OR($B105=0,$B105=""),"",IF(AND($E$3="3rd"),'Class 3rd'!AC104,IF(AND($E$3="4th"),'Class 4th'!AC104,"")))</f>
        <v/>
      </c>
      <c r="BA105" s="99" t="str">
        <f>IF(OR($B105=0,$B105=""),"",IF(AND($E$3="3rd"),'Class 3rd'!AD104,IF(AND($E$3="4th"),'Class 4th'!AD104,"")))</f>
        <v/>
      </c>
      <c r="BB105" s="51" t="str">
        <f t="shared" si="110"/>
        <v/>
      </c>
      <c r="BC105" s="48">
        <f t="shared" si="111"/>
        <v>0</v>
      </c>
      <c r="BD105" s="99" t="str">
        <f>IF(OR($B105=0,$B105=""),"",IF(AND($E$3="3rd"),'Class 3rd'!AE104,IF(AND($E$3="4th"),'Class 4th'!AE104,"")))</f>
        <v/>
      </c>
      <c r="BE105" s="99" t="str">
        <f>IF(OR($B105=0,$B105=""),"",IF(AND($E$3="3rd"),'Class 3rd'!AF104,IF(AND($E$3="4th"),'Class 4th'!AF104,"")))</f>
        <v/>
      </c>
      <c r="BF105" s="52" t="str">
        <f t="shared" si="112"/>
        <v/>
      </c>
      <c r="BG105" s="48" t="str">
        <f t="shared" si="113"/>
        <v/>
      </c>
      <c r="BH105" s="83">
        <f t="shared" si="114"/>
        <v>0</v>
      </c>
      <c r="BI105" s="83" t="str">
        <f t="shared" si="115"/>
        <v/>
      </c>
      <c r="BJ105" s="83" t="str">
        <f t="shared" si="116"/>
        <v/>
      </c>
      <c r="BK105" s="83" t="str">
        <f t="shared" si="117"/>
        <v/>
      </c>
      <c r="BL105" s="419" t="str">
        <f t="shared" si="118"/>
        <v/>
      </c>
      <c r="BM105" s="87" t="str">
        <f t="shared" si="119"/>
        <v/>
      </c>
      <c r="BN105" s="99" t="str">
        <f>IF(OR($B105=0,$B105=""),"",IF(AND($E$3="3rd"),'Class 3rd'!AG104,IF(AND($E$3="4th"),'Class 4th'!AG104,"")))</f>
        <v/>
      </c>
      <c r="BO105" s="99" t="str">
        <f>IF(OR($B105=0,$B105=""),"",IF(AND($E$3="3rd"),'Class 3rd'!AH104,IF(AND($E$3="4th"),'Class 4th'!AH104,"")))</f>
        <v/>
      </c>
      <c r="BP105" s="99" t="str">
        <f>IF(OR($B105=0,$B105=""),"",IF(AND($E$3="3rd"),'Class 3rd'!AI104,IF(AND($E$3="4th"),'Class 4th'!AI104,"")))</f>
        <v/>
      </c>
      <c r="BQ105" s="48" t="str">
        <f t="shared" si="120"/>
        <v/>
      </c>
      <c r="BR105" s="99" t="str">
        <f>IF(OR($B105=0,$B105=""),"",IF(AND($E$3="3rd"),'Class 3rd'!AJ104,IF(AND($E$3="4th"),'Class 4th'!AJ104,"")))</f>
        <v/>
      </c>
      <c r="BS105" s="99" t="str">
        <f>IF(OR($B105=0,$B105=""),"",IF(AND($E$3="3rd"),'Class 3rd'!AK104,IF(AND($E$3="4th"),'Class 4th'!AK104,"")))</f>
        <v/>
      </c>
      <c r="BT105" s="51" t="str">
        <f t="shared" si="121"/>
        <v/>
      </c>
      <c r="BU105" s="48">
        <f t="shared" si="122"/>
        <v>0</v>
      </c>
      <c r="BV105" s="99" t="str">
        <f>IF(OR($B105=0,$B105=""),"",IF(AND($E$3="3rd"),'Class 3rd'!AL104,IF(AND($E$3="4th"),'Class 4th'!AL104,"")))</f>
        <v/>
      </c>
      <c r="BW105" s="99" t="str">
        <f>IF(OR($B105=0,$B105=""),"",IF(AND($E$3="3rd"),'Class 3rd'!AM104,IF(AND($E$3="4th"),'Class 4th'!AM104,"")))</f>
        <v/>
      </c>
      <c r="BX105" s="52" t="str">
        <f t="shared" si="123"/>
        <v/>
      </c>
      <c r="BY105" s="48" t="str">
        <f t="shared" si="124"/>
        <v/>
      </c>
      <c r="BZ105" s="83">
        <f t="shared" si="125"/>
        <v>0</v>
      </c>
      <c r="CA105" s="83" t="str">
        <f t="shared" si="126"/>
        <v/>
      </c>
      <c r="CB105" s="83" t="str">
        <f t="shared" si="127"/>
        <v/>
      </c>
      <c r="CC105" s="83" t="str">
        <f t="shared" si="128"/>
        <v/>
      </c>
      <c r="CD105" s="419" t="str">
        <f t="shared" si="129"/>
        <v/>
      </c>
      <c r="CE105" s="87" t="str">
        <f t="shared" si="130"/>
        <v/>
      </c>
      <c r="CF105" s="99" t="str">
        <f>IF(OR($B105=0,$B105=""),"",IF(AND($E$3="3rd"),'Class 3rd'!AN104,IF(AND($E$3="4th"),'Class 4th'!AN104,"")))</f>
        <v/>
      </c>
      <c r="CG105" s="99" t="str">
        <f>IF(OR($B105=0,$B105=""),"",IF(AND($E$3="3rd"),'Class 3rd'!AO104,IF(AND($E$3="4th"),'Class 4th'!AO104,"")))</f>
        <v/>
      </c>
      <c r="CH105" s="99" t="str">
        <f>IF(OR($B105=0,$B105=""),"",IF(AND($E$3="3rd"),'Class 3rd'!AP104,IF(AND($E$3="4th"),'Class 4th'!AP104,"")))</f>
        <v/>
      </c>
      <c r="CI105" s="48" t="str">
        <f t="shared" si="131"/>
        <v/>
      </c>
      <c r="CJ105" s="99" t="str">
        <f>IF(OR($B105=0,$B105=""),"",IF(AND($E$3="3rd"),'Class 3rd'!AQ104,IF(AND($E$3="4th"),'Class 4th'!AQ104,"")))</f>
        <v/>
      </c>
      <c r="CK105" s="99" t="str">
        <f>IF(OR($B105=0,$B105=""),"",IF(AND($E$3="3rd"),'Class 3rd'!AR104,IF(AND($E$3="4th"),'Class 4th'!AR104,"")))</f>
        <v/>
      </c>
      <c r="CL105" s="51" t="str">
        <f t="shared" si="132"/>
        <v/>
      </c>
      <c r="CM105" s="48">
        <f t="shared" si="133"/>
        <v>0</v>
      </c>
      <c r="CN105" s="99" t="str">
        <f>IF(OR($B105=0,$B105=""),"",IF(AND($E$3="3rd"),'Class 3rd'!AS104,IF(AND($E$3="4th"),'Class 4th'!AS104,"")))</f>
        <v/>
      </c>
      <c r="CO105" s="99" t="str">
        <f>IF(OR($B105=0,$B105=""),"",IF(AND($E$3="3rd"),'Class 3rd'!AT104,IF(AND($E$3="4th"),'Class 4th'!AT104,"")))</f>
        <v/>
      </c>
      <c r="CP105" s="52" t="str">
        <f t="shared" si="134"/>
        <v/>
      </c>
      <c r="CQ105" s="48" t="str">
        <f t="shared" si="135"/>
        <v/>
      </c>
      <c r="CR105" s="83">
        <f t="shared" si="136"/>
        <v>0</v>
      </c>
      <c r="CS105" s="83" t="str">
        <f t="shared" si="137"/>
        <v/>
      </c>
      <c r="CT105" s="392" t="str">
        <f t="shared" si="138"/>
        <v/>
      </c>
      <c r="CU105" s="86" t="str">
        <f t="shared" si="139"/>
        <v/>
      </c>
      <c r="CV105" s="99" t="str">
        <f>IF(OR($B105=0,$B105=""),"",IF(AND($E$3="3rd"),'Class 3rd'!AU104,IF(AND($E$3="4th"),'Class 4th'!AU104,"")))</f>
        <v/>
      </c>
      <c r="CW105" s="99" t="str">
        <f>IF(OR($B105=0,$B105=""),"",IF(AND($E$3="3rd"),'Class 3rd'!AV104,IF(AND($E$3="4th"),'Class 4th'!AV104,"")))</f>
        <v/>
      </c>
      <c r="CX105" s="99" t="str">
        <f>IF(OR($B105=0,$B105=""),"",IF(AND($E$3="3rd"),'Class 3rd'!AW104,IF(AND($E$3="4th"),'Class 4th'!AW104,"")))</f>
        <v/>
      </c>
      <c r="CY105" s="48" t="str">
        <f t="shared" si="140"/>
        <v/>
      </c>
      <c r="CZ105" s="99" t="str">
        <f>IF(OR($B105=0,$B105=""),"",IF(AND($E$3="3rd"),'Class 3rd'!AX104,IF(AND($E$3="4th"),'Class 4th'!AX104,"")))</f>
        <v/>
      </c>
      <c r="DA105" s="99" t="str">
        <f>IF(OR($B105=0,$B105=""),"",IF(AND($E$3="3rd"),'Class 3rd'!AY104,IF(AND($E$3="4th"),'Class 4th'!AY104,"")))</f>
        <v/>
      </c>
      <c r="DB105" s="51" t="str">
        <f t="shared" si="141"/>
        <v/>
      </c>
      <c r="DC105" s="48">
        <f t="shared" si="142"/>
        <v>0</v>
      </c>
      <c r="DD105" s="99" t="str">
        <f>IF(OR($B105=0,$B105=""),"",IF(AND($E$3="3rd"),'Class 3rd'!AZ104,IF(AND($E$3="4th"),'Class 4th'!AZ104,"")))</f>
        <v/>
      </c>
      <c r="DE105" s="99" t="str">
        <f>IF(OR($B105=0,$B105=""),"",IF(AND($E$3="3rd"),'Class 3rd'!BA104,IF(AND($E$3="4th"),'Class 4th'!BA104,"")))</f>
        <v/>
      </c>
      <c r="DF105" s="52" t="str">
        <f t="shared" si="143"/>
        <v/>
      </c>
      <c r="DG105" s="48" t="str">
        <f t="shared" si="144"/>
        <v/>
      </c>
      <c r="DH105" s="83">
        <f t="shared" si="145"/>
        <v>0</v>
      </c>
      <c r="DI105" s="83" t="str">
        <f t="shared" si="146"/>
        <v/>
      </c>
      <c r="DJ105" s="392" t="str">
        <f t="shared" si="147"/>
        <v/>
      </c>
      <c r="DK105" s="86" t="str">
        <f t="shared" si="148"/>
        <v/>
      </c>
      <c r="DL105" s="454" t="str">
        <f>IF(OR($B105=0,$B105=""),"",IF(AND($E$3="3rd"),'Class 3rd'!BB104,IF(AND($E$3="4th"),'Class 4th'!BB104,"")))</f>
        <v/>
      </c>
      <c r="DM105" s="454" t="str">
        <f>IF(OR($B105=0,$B105=""),"",IF(AND($E$3="3rd"),'Class 3rd'!BC104,IF(AND($E$3="4th"),'Class 4th'!BC104,"")))</f>
        <v/>
      </c>
      <c r="DN105" s="454" t="str">
        <f>IF(OR($B105=0,$B105=""),"",IF(AND($E$3="3rd"),'Class 3rd'!BD104,IF(AND($E$3="4th"),'Class 4th'!BD104,"")))</f>
        <v/>
      </c>
      <c r="DO105" s="454" t="str">
        <f>IF(OR($B105=0,$B105=""),"",IF(AND($E$3="3rd"),'Class 3rd'!BE104,IF(AND($E$3="4th"),'Class 4th'!BE104,"")))</f>
        <v/>
      </c>
      <c r="DP105" s="454" t="str">
        <f>IF(OR($B105=0,$B105=""),"",IF(AND($E$3="3rd"),'Class 3rd'!BF104,IF(AND($E$3="4th"),'Class 4th'!BF104,"")))</f>
        <v/>
      </c>
      <c r="DQ105" s="455" t="str">
        <f t="shared" si="149"/>
        <v/>
      </c>
      <c r="DR105" s="100">
        <f t="shared" si="150"/>
        <v>0</v>
      </c>
      <c r="DS105" s="100" t="str">
        <f t="shared" si="151"/>
        <v/>
      </c>
      <c r="DT105" s="100" t="str">
        <f t="shared" si="152"/>
        <v/>
      </c>
      <c r="DU105" s="86" t="str">
        <f t="shared" si="153"/>
        <v/>
      </c>
      <c r="DV105" s="454" t="str">
        <f>IF(OR($B105=0,$B105=""),"",IF(AND($E$3="3rd"),'Class 3rd'!BG104,IF(AND($E$3="4th"),'Class 4th'!BG104,"")))</f>
        <v/>
      </c>
      <c r="DW105" s="454" t="str">
        <f>IF(OR($B105=0,$B105=""),"",IF(AND($E$3="3rd"),'Class 3rd'!BH104,IF(AND($E$3="4th"),'Class 4th'!BH104,"")))</f>
        <v/>
      </c>
      <c r="DX105" s="454" t="str">
        <f>IF(OR($B105=0,$B105=""),"",IF(AND($E$3="3rd"),'Class 3rd'!BI104,IF(AND($E$3="4th"),'Class 4th'!BI104,"")))</f>
        <v/>
      </c>
      <c r="DY105" s="454" t="str">
        <f>IF(OR($B105=0,$B105=""),"",IF(AND($E$3="3rd"),'Class 3rd'!BJ104,IF(AND($E$3="4th"),'Class 4th'!BJ104,"")))</f>
        <v/>
      </c>
      <c r="DZ105" s="454" t="str">
        <f>IF(OR($B105=0,$B105=""),"",IF(AND($E$3="3rd"),'Class 3rd'!BK104,IF(AND($E$3="4th"),'Class 4th'!BK104,"")))</f>
        <v/>
      </c>
      <c r="EA105" s="455" t="str">
        <f t="shared" si="154"/>
        <v/>
      </c>
      <c r="EB105" s="100">
        <f t="shared" si="155"/>
        <v>0</v>
      </c>
      <c r="EC105" s="100" t="str">
        <f t="shared" si="156"/>
        <v/>
      </c>
      <c r="ED105" s="100" t="str">
        <f t="shared" si="157"/>
        <v/>
      </c>
      <c r="EE105" s="86" t="str">
        <f t="shared" si="158"/>
        <v/>
      </c>
      <c r="EF105" s="454" t="str">
        <f>IF(OR($B105=0,$B105=""),"",IF(AND($E$3="3rd"),'Class 3rd'!BL104,IF(AND($E$3="4th"),'Class 4th'!BL104,"")))</f>
        <v/>
      </c>
      <c r="EG105" s="454" t="str">
        <f>IF(OR($B105=0,$B105=""),"",IF(AND($E$3="3rd"),'Class 3rd'!BM104,IF(AND($E$3="4th"),'Class 4th'!BM104,"")))</f>
        <v/>
      </c>
      <c r="EH105" s="454" t="str">
        <f>IF(OR($B105=0,$B105=""),"",IF(AND($E$3="3rd"),'Class 3rd'!BN104,IF(AND($E$3="4th"),'Class 4th'!BN104,"")))</f>
        <v/>
      </c>
      <c r="EI105" s="454" t="str">
        <f>IF(OR($B105=0,$B105=""),"",IF(AND($E$3="3rd"),'Class 3rd'!BO104,IF(AND($E$3="4th"),'Class 4th'!BO104,"")))</f>
        <v/>
      </c>
      <c r="EJ105" s="454" t="str">
        <f>IF(OR($B105=0,$B105=""),"",IF(AND($E$3="3rd"),'Class 3rd'!BP104,IF(AND($E$3="4th"),'Class 4th'!BP104,"")))</f>
        <v/>
      </c>
      <c r="EK105" s="455" t="str">
        <f t="shared" si="159"/>
        <v/>
      </c>
      <c r="EL105" s="100">
        <f t="shared" si="160"/>
        <v>0</v>
      </c>
      <c r="EM105" s="100" t="str">
        <f t="shared" si="161"/>
        <v/>
      </c>
      <c r="EN105" s="100" t="str">
        <f t="shared" si="162"/>
        <v/>
      </c>
      <c r="EO105" s="86" t="str">
        <f t="shared" si="163"/>
        <v/>
      </c>
      <c r="EP105" s="60" t="str">
        <f t="shared" si="164"/>
        <v/>
      </c>
      <c r="EQ105" s="324" t="str">
        <f t="shared" si="165"/>
        <v/>
      </c>
      <c r="ER105" s="63" t="str">
        <f t="shared" si="166"/>
        <v/>
      </c>
      <c r="ES105" s="64" t="str">
        <f t="shared" si="167"/>
        <v/>
      </c>
      <c r="ET105" s="326" t="str">
        <f>IFERROR(IF(B105="NSO","NSO",IF(OR(D105="",G105="",F105="",B105="",EP105=0),"",IF('Master sheet'!$D$14="Hindi","कक्षोंन्नति","Promoted"))),"")</f>
        <v/>
      </c>
      <c r="EU105" s="39" t="str">
        <f>IF(OR($B105=0,$B105=""),"",IF(AND($E$3="3rd"),'Class 3rd'!BQ104,IF(AND($E$3="4th"),'Class 4th'!BQ104,"")))</f>
        <v/>
      </c>
      <c r="EV105" s="39" t="str">
        <f>IF(OR($B105=0,$B105=""),"",IF(AND($E$3="3rd"),'Class 3rd'!BR104,IF(AND($E$3="4th"),'Class 4th'!BR104,"")))</f>
        <v/>
      </c>
      <c r="EW105" s="203" t="str">
        <f t="shared" si="168"/>
        <v/>
      </c>
      <c r="EX105" s="40"/>
      <c r="FE105" s="41">
        <f>IF(AND($E$3="3rd"),'Class 3rd'!I104,IF(AND($E$3="4th"),'Class 4th'!I104,""))</f>
        <v>0</v>
      </c>
    </row>
    <row r="106" spans="1:161" ht="18.95" customHeight="1">
      <c r="A106" s="53">
        <v>99</v>
      </c>
      <c r="B106" s="244" t="str">
        <f>IF(OR(FE106=0,FE106=""),"",IF(AND($E$3="3rd"),'Class 3rd'!I105,IF(AND($E$3="4th"),'Class 4th'!I105,"")))</f>
        <v/>
      </c>
      <c r="C106" s="54" t="str">
        <f>IF(OR($B106=0,$B106=""),"",IF(AND($E$3="3rd"),'Class 3rd'!B105,IF(AND($E$3="4th"),'Class 4th'!B105,"")))</f>
        <v/>
      </c>
      <c r="D106" s="54" t="str">
        <f>IF(OR($B106=0,$B106=""),"",IF(AND($E$3="3rd"),'Class 3rd'!C105,IF(AND($E$3="4th"),'Class 4th'!C105,"")))</f>
        <v/>
      </c>
      <c r="E106" s="330" t="str">
        <f>IF(OR($B106=0,$B106=""),"",IF(AND($E$3="3rd"),'Class 3rd'!E105,IF(AND($E$3="4th"),'Class 4th'!E105,"")))</f>
        <v/>
      </c>
      <c r="F106" s="243" t="str">
        <f>IF(OR($B106=0,$B106=""),"",IF(AND($E$3="3rd"),'Class 3rd'!D105,IF(AND($E$3="4th"),'Class 4th'!D105,"")))</f>
        <v/>
      </c>
      <c r="G106" s="335" t="str">
        <f>IF(OR($B106=0,$B106=""),"",IF(AND($E$3="3rd"),'Class 3rd'!F105,IF(AND($E$3="4th"),'Class 4th'!F105,"")))</f>
        <v/>
      </c>
      <c r="H106" s="335" t="str">
        <f>IF(OR($B106=0,$B106=""),"",IF(AND($E$3="3rd"),'Class 3rd'!G105,IF(AND($E$3="4th"),'Class 4th'!G105,"")))</f>
        <v/>
      </c>
      <c r="I106" s="335" t="str">
        <f>IF(OR($B106=0,$B106=""),"",IF(AND($E$3="3rd"),'Class 3rd'!H105,IF(AND($E$3="4th"),'Class 4th'!H105,"")))</f>
        <v/>
      </c>
      <c r="J106" s="217" t="str">
        <f>IF(OR($B106=0,$B106=""),"",IF(AND($E$3="3rd"),'Class 3rd'!J105,IF(AND($E$3="4th"),'Class 4th'!J105,"")))</f>
        <v/>
      </c>
      <c r="K106" s="217" t="str">
        <f>IF(OR($B106=0,$B106=""),"",IF(AND($E$3="3rd"),'Class 3rd'!K105,IF(AND($E$3="4th"),'Class 4th'!K105,"")))</f>
        <v/>
      </c>
      <c r="L106" s="99" t="str">
        <f>IF(OR($B106=0,$B106=""),"",IF(AND($E$3="3rd"),'Class 3rd'!L105,IF(AND($E$3="4th"),'Class 4th'!L105,"")))</f>
        <v/>
      </c>
      <c r="M106" s="99" t="str">
        <f>IF(OR($B106=0,$B106=""),"",IF(AND($E$3="3rd"),'Class 3rd'!M105,IF(AND($E$3="4th"),'Class 4th'!M105,"")))</f>
        <v/>
      </c>
      <c r="N106" s="99" t="str">
        <f>IF(OR($B106=0,$B106=""),"",IF(AND($E$3="3rd"),'Class 3rd'!N105,IF(AND($E$3="4th"),'Class 4th'!N105,"")))</f>
        <v/>
      </c>
      <c r="O106" s="48" t="str">
        <f t="shared" si="87"/>
        <v/>
      </c>
      <c r="P106" s="99" t="str">
        <f>IF(OR($B106=0,$B106=""),"",IF(AND($E$3="3rd"),'Class 3rd'!O105,IF(AND($E$3="4th"),'Class 4th'!O105,"")))</f>
        <v/>
      </c>
      <c r="Q106" s="99" t="str">
        <f>IF(OR($B106=0,$B106=""),"",IF(AND($E$3="3rd"),'Class 3rd'!P105,IF(AND($E$3="4th"),'Class 4th'!P105,"")))</f>
        <v/>
      </c>
      <c r="R106" s="51" t="str">
        <f t="shared" si="88"/>
        <v/>
      </c>
      <c r="S106" s="48">
        <f t="shared" si="89"/>
        <v>0</v>
      </c>
      <c r="T106" s="99" t="str">
        <f>IF(OR($B106=0,$B106=""),"",IF(AND($E$3="3rd"),'Class 3rd'!Q105,IF(AND($E$3="4th"),'Class 4th'!Q105,"")))</f>
        <v/>
      </c>
      <c r="U106" s="99" t="str">
        <f>IF(OR($B106=0,$B106=""),"",IF(AND($E$3="3rd"),'Class 3rd'!R105,IF(AND($E$3="4th"),'Class 4th'!R105,"")))</f>
        <v/>
      </c>
      <c r="V106" s="52" t="str">
        <f t="shared" si="90"/>
        <v/>
      </c>
      <c r="W106" s="48" t="str">
        <f t="shared" si="91"/>
        <v/>
      </c>
      <c r="X106" s="83">
        <f t="shared" si="92"/>
        <v>0</v>
      </c>
      <c r="Y106" s="83" t="str">
        <f t="shared" si="93"/>
        <v/>
      </c>
      <c r="Z106" s="83" t="str">
        <f t="shared" si="94"/>
        <v/>
      </c>
      <c r="AA106" s="83" t="str">
        <f t="shared" si="95"/>
        <v/>
      </c>
      <c r="AB106" s="419" t="str">
        <f t="shared" si="96"/>
        <v/>
      </c>
      <c r="AC106" s="87" t="str">
        <f t="shared" si="97"/>
        <v/>
      </c>
      <c r="AD106" s="99" t="str">
        <f>IF(OR($B106=0,$B106=""),"",IF(AND($E$3="3rd"),'Class 3rd'!S105,IF(AND($E$3="4th"),'Class 4th'!S105,"")))</f>
        <v/>
      </c>
      <c r="AE106" s="99" t="str">
        <f>IF(OR($B106=0,$B106=""),"",IF(AND($E$3="3rd"),'Class 3rd'!T105,IF(AND($E$3="4th"),'Class 4th'!T105,"")))</f>
        <v/>
      </c>
      <c r="AF106" s="99" t="str">
        <f>IF(OR($B106=0,$B106=""),"",IF(AND($E$3="3rd"),'Class 3rd'!U105,IF(AND($E$3="4th"),'Class 4th'!U105,"")))</f>
        <v/>
      </c>
      <c r="AG106" s="48" t="str">
        <f t="shared" si="98"/>
        <v/>
      </c>
      <c r="AH106" s="99" t="str">
        <f>IF(OR($B106=0,$B106=""),"",IF(AND($E$3="3rd"),'Class 3rd'!V105,IF(AND($E$3="4th"),'Class 4th'!V105,"")))</f>
        <v/>
      </c>
      <c r="AI106" s="99" t="str">
        <f>IF(OR($B106=0,$B106=""),"",IF(AND($E$3="3rd"),'Class 3rd'!W105,IF(AND($E$3="4th"),'Class 4th'!W105,"")))</f>
        <v/>
      </c>
      <c r="AJ106" s="51" t="str">
        <f t="shared" si="99"/>
        <v/>
      </c>
      <c r="AK106" s="48">
        <f t="shared" si="100"/>
        <v>0</v>
      </c>
      <c r="AL106" s="99" t="str">
        <f>IF(OR($B106=0,$B106=""),"",IF(AND($E$3="3rd"),'Class 3rd'!X105,IF(AND($E$3="4th"),'Class 4th'!X105,"")))</f>
        <v/>
      </c>
      <c r="AM106" s="99" t="str">
        <f>IF(OR($B106=0,$B106=""),"",IF(AND($E$3="3rd"),'Class 3rd'!Y105,IF(AND($E$3="4th"),'Class 4th'!Y105,"")))</f>
        <v/>
      </c>
      <c r="AN106" s="52" t="str">
        <f t="shared" si="101"/>
        <v/>
      </c>
      <c r="AO106" s="48" t="str">
        <f t="shared" si="102"/>
        <v/>
      </c>
      <c r="AP106" s="83">
        <f t="shared" si="103"/>
        <v>0</v>
      </c>
      <c r="AQ106" s="83" t="str">
        <f t="shared" si="104"/>
        <v/>
      </c>
      <c r="AR106" s="83" t="str">
        <f t="shared" si="105"/>
        <v/>
      </c>
      <c r="AS106" s="83" t="str">
        <f t="shared" si="106"/>
        <v/>
      </c>
      <c r="AT106" s="419" t="str">
        <f t="shared" si="107"/>
        <v/>
      </c>
      <c r="AU106" s="87" t="str">
        <f t="shared" si="108"/>
        <v/>
      </c>
      <c r="AV106" s="99" t="str">
        <f>IF(OR($B106=0,$B106=""),"",IF(AND($E$3="3rd"),'Class 3rd'!Z105,IF(AND($E$3="4th"),'Class 4th'!Z105,"")))</f>
        <v/>
      </c>
      <c r="AW106" s="99" t="str">
        <f>IF(OR($B106=0,$B106=""),"",IF(AND($E$3="3rd"),'Class 3rd'!AA105,IF(AND($E$3="4th"),'Class 4th'!AA105,"")))</f>
        <v/>
      </c>
      <c r="AX106" s="99" t="str">
        <f>IF(OR($B106=0,$B106=""),"",IF(AND($E$3="3rd"),'Class 3rd'!AB105,IF(AND($E$3="4th"),'Class 4th'!AB105,"")))</f>
        <v/>
      </c>
      <c r="AY106" s="48" t="str">
        <f t="shared" si="109"/>
        <v/>
      </c>
      <c r="AZ106" s="99" t="str">
        <f>IF(OR($B106=0,$B106=""),"",IF(AND($E$3="3rd"),'Class 3rd'!AC105,IF(AND($E$3="4th"),'Class 4th'!AC105,"")))</f>
        <v/>
      </c>
      <c r="BA106" s="99" t="str">
        <f>IF(OR($B106=0,$B106=""),"",IF(AND($E$3="3rd"),'Class 3rd'!AD105,IF(AND($E$3="4th"),'Class 4th'!AD105,"")))</f>
        <v/>
      </c>
      <c r="BB106" s="51" t="str">
        <f t="shared" si="110"/>
        <v/>
      </c>
      <c r="BC106" s="48">
        <f t="shared" si="111"/>
        <v>0</v>
      </c>
      <c r="BD106" s="99" t="str">
        <f>IF(OR($B106=0,$B106=""),"",IF(AND($E$3="3rd"),'Class 3rd'!AE105,IF(AND($E$3="4th"),'Class 4th'!AE105,"")))</f>
        <v/>
      </c>
      <c r="BE106" s="99" t="str">
        <f>IF(OR($B106=0,$B106=""),"",IF(AND($E$3="3rd"),'Class 3rd'!AF105,IF(AND($E$3="4th"),'Class 4th'!AF105,"")))</f>
        <v/>
      </c>
      <c r="BF106" s="52" t="str">
        <f t="shared" si="112"/>
        <v/>
      </c>
      <c r="BG106" s="48" t="str">
        <f t="shared" si="113"/>
        <v/>
      </c>
      <c r="BH106" s="83">
        <f t="shared" si="114"/>
        <v>0</v>
      </c>
      <c r="BI106" s="83" t="str">
        <f t="shared" si="115"/>
        <v/>
      </c>
      <c r="BJ106" s="83" t="str">
        <f t="shared" si="116"/>
        <v/>
      </c>
      <c r="BK106" s="83" t="str">
        <f t="shared" si="117"/>
        <v/>
      </c>
      <c r="BL106" s="419" t="str">
        <f t="shared" si="118"/>
        <v/>
      </c>
      <c r="BM106" s="87" t="str">
        <f t="shared" si="119"/>
        <v/>
      </c>
      <c r="BN106" s="99" t="str">
        <f>IF(OR($B106=0,$B106=""),"",IF(AND($E$3="3rd"),'Class 3rd'!AG105,IF(AND($E$3="4th"),'Class 4th'!AG105,"")))</f>
        <v/>
      </c>
      <c r="BO106" s="99" t="str">
        <f>IF(OR($B106=0,$B106=""),"",IF(AND($E$3="3rd"),'Class 3rd'!AH105,IF(AND($E$3="4th"),'Class 4th'!AH105,"")))</f>
        <v/>
      </c>
      <c r="BP106" s="99" t="str">
        <f>IF(OR($B106=0,$B106=""),"",IF(AND($E$3="3rd"),'Class 3rd'!AI105,IF(AND($E$3="4th"),'Class 4th'!AI105,"")))</f>
        <v/>
      </c>
      <c r="BQ106" s="48" t="str">
        <f t="shared" si="120"/>
        <v/>
      </c>
      <c r="BR106" s="99" t="str">
        <f>IF(OR($B106=0,$B106=""),"",IF(AND($E$3="3rd"),'Class 3rd'!AJ105,IF(AND($E$3="4th"),'Class 4th'!AJ105,"")))</f>
        <v/>
      </c>
      <c r="BS106" s="99" t="str">
        <f>IF(OR($B106=0,$B106=""),"",IF(AND($E$3="3rd"),'Class 3rd'!AK105,IF(AND($E$3="4th"),'Class 4th'!AK105,"")))</f>
        <v/>
      </c>
      <c r="BT106" s="51" t="str">
        <f t="shared" si="121"/>
        <v/>
      </c>
      <c r="BU106" s="48">
        <f t="shared" si="122"/>
        <v>0</v>
      </c>
      <c r="BV106" s="99" t="str">
        <f>IF(OR($B106=0,$B106=""),"",IF(AND($E$3="3rd"),'Class 3rd'!AL105,IF(AND($E$3="4th"),'Class 4th'!AL105,"")))</f>
        <v/>
      </c>
      <c r="BW106" s="99" t="str">
        <f>IF(OR($B106=0,$B106=""),"",IF(AND($E$3="3rd"),'Class 3rd'!AM105,IF(AND($E$3="4th"),'Class 4th'!AM105,"")))</f>
        <v/>
      </c>
      <c r="BX106" s="52" t="str">
        <f t="shared" si="123"/>
        <v/>
      </c>
      <c r="BY106" s="48" t="str">
        <f t="shared" si="124"/>
        <v/>
      </c>
      <c r="BZ106" s="83">
        <f t="shared" si="125"/>
        <v>0</v>
      </c>
      <c r="CA106" s="83" t="str">
        <f t="shared" si="126"/>
        <v/>
      </c>
      <c r="CB106" s="83" t="str">
        <f t="shared" si="127"/>
        <v/>
      </c>
      <c r="CC106" s="83" t="str">
        <f t="shared" si="128"/>
        <v/>
      </c>
      <c r="CD106" s="419" t="str">
        <f t="shared" si="129"/>
        <v/>
      </c>
      <c r="CE106" s="87" t="str">
        <f t="shared" si="130"/>
        <v/>
      </c>
      <c r="CF106" s="99" t="str">
        <f>IF(OR($B106=0,$B106=""),"",IF(AND($E$3="3rd"),'Class 3rd'!AN105,IF(AND($E$3="4th"),'Class 4th'!AN105,"")))</f>
        <v/>
      </c>
      <c r="CG106" s="99" t="str">
        <f>IF(OR($B106=0,$B106=""),"",IF(AND($E$3="3rd"),'Class 3rd'!AO105,IF(AND($E$3="4th"),'Class 4th'!AO105,"")))</f>
        <v/>
      </c>
      <c r="CH106" s="99" t="str">
        <f>IF(OR($B106=0,$B106=""),"",IF(AND($E$3="3rd"),'Class 3rd'!AP105,IF(AND($E$3="4th"),'Class 4th'!AP105,"")))</f>
        <v/>
      </c>
      <c r="CI106" s="48" t="str">
        <f t="shared" si="131"/>
        <v/>
      </c>
      <c r="CJ106" s="99" t="str">
        <f>IF(OR($B106=0,$B106=""),"",IF(AND($E$3="3rd"),'Class 3rd'!AQ105,IF(AND($E$3="4th"),'Class 4th'!AQ105,"")))</f>
        <v/>
      </c>
      <c r="CK106" s="99" t="str">
        <f>IF(OR($B106=0,$B106=""),"",IF(AND($E$3="3rd"),'Class 3rd'!AR105,IF(AND($E$3="4th"),'Class 4th'!AR105,"")))</f>
        <v/>
      </c>
      <c r="CL106" s="51" t="str">
        <f t="shared" si="132"/>
        <v/>
      </c>
      <c r="CM106" s="48">
        <f t="shared" si="133"/>
        <v>0</v>
      </c>
      <c r="CN106" s="99" t="str">
        <f>IF(OR($B106=0,$B106=""),"",IF(AND($E$3="3rd"),'Class 3rd'!AS105,IF(AND($E$3="4th"),'Class 4th'!AS105,"")))</f>
        <v/>
      </c>
      <c r="CO106" s="99" t="str">
        <f>IF(OR($B106=0,$B106=""),"",IF(AND($E$3="3rd"),'Class 3rd'!AT105,IF(AND($E$3="4th"),'Class 4th'!AT105,"")))</f>
        <v/>
      </c>
      <c r="CP106" s="52" t="str">
        <f t="shared" si="134"/>
        <v/>
      </c>
      <c r="CQ106" s="48" t="str">
        <f t="shared" si="135"/>
        <v/>
      </c>
      <c r="CR106" s="83">
        <f t="shared" si="136"/>
        <v>0</v>
      </c>
      <c r="CS106" s="83" t="str">
        <f t="shared" si="137"/>
        <v/>
      </c>
      <c r="CT106" s="392" t="str">
        <f t="shared" si="138"/>
        <v/>
      </c>
      <c r="CU106" s="86" t="str">
        <f t="shared" si="139"/>
        <v/>
      </c>
      <c r="CV106" s="99" t="str">
        <f>IF(OR($B106=0,$B106=""),"",IF(AND($E$3="3rd"),'Class 3rd'!AU105,IF(AND($E$3="4th"),'Class 4th'!AU105,"")))</f>
        <v/>
      </c>
      <c r="CW106" s="99" t="str">
        <f>IF(OR($B106=0,$B106=""),"",IF(AND($E$3="3rd"),'Class 3rd'!AV105,IF(AND($E$3="4th"),'Class 4th'!AV105,"")))</f>
        <v/>
      </c>
      <c r="CX106" s="99" t="str">
        <f>IF(OR($B106=0,$B106=""),"",IF(AND($E$3="3rd"),'Class 3rd'!AW105,IF(AND($E$3="4th"),'Class 4th'!AW105,"")))</f>
        <v/>
      </c>
      <c r="CY106" s="48" t="str">
        <f t="shared" si="140"/>
        <v/>
      </c>
      <c r="CZ106" s="99" t="str">
        <f>IF(OR($B106=0,$B106=""),"",IF(AND($E$3="3rd"),'Class 3rd'!AX105,IF(AND($E$3="4th"),'Class 4th'!AX105,"")))</f>
        <v/>
      </c>
      <c r="DA106" s="99" t="str">
        <f>IF(OR($B106=0,$B106=""),"",IF(AND($E$3="3rd"),'Class 3rd'!AY105,IF(AND($E$3="4th"),'Class 4th'!AY105,"")))</f>
        <v/>
      </c>
      <c r="DB106" s="51" t="str">
        <f t="shared" si="141"/>
        <v/>
      </c>
      <c r="DC106" s="48">
        <f t="shared" si="142"/>
        <v>0</v>
      </c>
      <c r="DD106" s="99" t="str">
        <f>IF(OR($B106=0,$B106=""),"",IF(AND($E$3="3rd"),'Class 3rd'!AZ105,IF(AND($E$3="4th"),'Class 4th'!AZ105,"")))</f>
        <v/>
      </c>
      <c r="DE106" s="99" t="str">
        <f>IF(OR($B106=0,$B106=""),"",IF(AND($E$3="3rd"),'Class 3rd'!BA105,IF(AND($E$3="4th"),'Class 4th'!BA105,"")))</f>
        <v/>
      </c>
      <c r="DF106" s="52" t="str">
        <f t="shared" si="143"/>
        <v/>
      </c>
      <c r="DG106" s="48" t="str">
        <f t="shared" si="144"/>
        <v/>
      </c>
      <c r="DH106" s="83">
        <f t="shared" si="145"/>
        <v>0</v>
      </c>
      <c r="DI106" s="83" t="str">
        <f t="shared" si="146"/>
        <v/>
      </c>
      <c r="DJ106" s="392" t="str">
        <f t="shared" si="147"/>
        <v/>
      </c>
      <c r="DK106" s="86" t="str">
        <f t="shared" si="148"/>
        <v/>
      </c>
      <c r="DL106" s="454" t="str">
        <f>IF(OR($B106=0,$B106=""),"",IF(AND($E$3="3rd"),'Class 3rd'!BB105,IF(AND($E$3="4th"),'Class 4th'!BB105,"")))</f>
        <v/>
      </c>
      <c r="DM106" s="454" t="str">
        <f>IF(OR($B106=0,$B106=""),"",IF(AND($E$3="3rd"),'Class 3rd'!BC105,IF(AND($E$3="4th"),'Class 4th'!BC105,"")))</f>
        <v/>
      </c>
      <c r="DN106" s="454" t="str">
        <f>IF(OR($B106=0,$B106=""),"",IF(AND($E$3="3rd"),'Class 3rd'!BD105,IF(AND($E$3="4th"),'Class 4th'!BD105,"")))</f>
        <v/>
      </c>
      <c r="DO106" s="454" t="str">
        <f>IF(OR($B106=0,$B106=""),"",IF(AND($E$3="3rd"),'Class 3rd'!BE105,IF(AND($E$3="4th"),'Class 4th'!BE105,"")))</f>
        <v/>
      </c>
      <c r="DP106" s="454" t="str">
        <f>IF(OR($B106=0,$B106=""),"",IF(AND($E$3="3rd"),'Class 3rd'!BF105,IF(AND($E$3="4th"),'Class 4th'!BF105,"")))</f>
        <v/>
      </c>
      <c r="DQ106" s="455" t="str">
        <f t="shared" si="149"/>
        <v/>
      </c>
      <c r="DR106" s="100">
        <f t="shared" si="150"/>
        <v>0</v>
      </c>
      <c r="DS106" s="100" t="str">
        <f t="shared" si="151"/>
        <v/>
      </c>
      <c r="DT106" s="100" t="str">
        <f t="shared" si="152"/>
        <v/>
      </c>
      <c r="DU106" s="86" t="str">
        <f t="shared" si="153"/>
        <v/>
      </c>
      <c r="DV106" s="454" t="str">
        <f>IF(OR($B106=0,$B106=""),"",IF(AND($E$3="3rd"),'Class 3rd'!BG105,IF(AND($E$3="4th"),'Class 4th'!BG105,"")))</f>
        <v/>
      </c>
      <c r="DW106" s="454" t="str">
        <f>IF(OR($B106=0,$B106=""),"",IF(AND($E$3="3rd"),'Class 3rd'!BH105,IF(AND($E$3="4th"),'Class 4th'!BH105,"")))</f>
        <v/>
      </c>
      <c r="DX106" s="454" t="str">
        <f>IF(OR($B106=0,$B106=""),"",IF(AND($E$3="3rd"),'Class 3rd'!BI105,IF(AND($E$3="4th"),'Class 4th'!BI105,"")))</f>
        <v/>
      </c>
      <c r="DY106" s="454" t="str">
        <f>IF(OR($B106=0,$B106=""),"",IF(AND($E$3="3rd"),'Class 3rd'!BJ105,IF(AND($E$3="4th"),'Class 4th'!BJ105,"")))</f>
        <v/>
      </c>
      <c r="DZ106" s="454" t="str">
        <f>IF(OR($B106=0,$B106=""),"",IF(AND($E$3="3rd"),'Class 3rd'!BK105,IF(AND($E$3="4th"),'Class 4th'!BK105,"")))</f>
        <v/>
      </c>
      <c r="EA106" s="455" t="str">
        <f t="shared" si="154"/>
        <v/>
      </c>
      <c r="EB106" s="100">
        <f t="shared" si="155"/>
        <v>0</v>
      </c>
      <c r="EC106" s="100" t="str">
        <f t="shared" si="156"/>
        <v/>
      </c>
      <c r="ED106" s="100" t="str">
        <f t="shared" si="157"/>
        <v/>
      </c>
      <c r="EE106" s="86" t="str">
        <f t="shared" si="158"/>
        <v/>
      </c>
      <c r="EF106" s="454" t="str">
        <f>IF(OR($B106=0,$B106=""),"",IF(AND($E$3="3rd"),'Class 3rd'!BL105,IF(AND($E$3="4th"),'Class 4th'!BL105,"")))</f>
        <v/>
      </c>
      <c r="EG106" s="454" t="str">
        <f>IF(OR($B106=0,$B106=""),"",IF(AND($E$3="3rd"),'Class 3rd'!BM105,IF(AND($E$3="4th"),'Class 4th'!BM105,"")))</f>
        <v/>
      </c>
      <c r="EH106" s="454" t="str">
        <f>IF(OR($B106=0,$B106=""),"",IF(AND($E$3="3rd"),'Class 3rd'!BN105,IF(AND($E$3="4th"),'Class 4th'!BN105,"")))</f>
        <v/>
      </c>
      <c r="EI106" s="454" t="str">
        <f>IF(OR($B106=0,$B106=""),"",IF(AND($E$3="3rd"),'Class 3rd'!BO105,IF(AND($E$3="4th"),'Class 4th'!BO105,"")))</f>
        <v/>
      </c>
      <c r="EJ106" s="454" t="str">
        <f>IF(OR($B106=0,$B106=""),"",IF(AND($E$3="3rd"),'Class 3rd'!BP105,IF(AND($E$3="4th"),'Class 4th'!BP105,"")))</f>
        <v/>
      </c>
      <c r="EK106" s="455" t="str">
        <f t="shared" si="159"/>
        <v/>
      </c>
      <c r="EL106" s="100">
        <f t="shared" si="160"/>
        <v>0</v>
      </c>
      <c r="EM106" s="100" t="str">
        <f t="shared" si="161"/>
        <v/>
      </c>
      <c r="EN106" s="100" t="str">
        <f t="shared" si="162"/>
        <v/>
      </c>
      <c r="EO106" s="86" t="str">
        <f t="shared" si="163"/>
        <v/>
      </c>
      <c r="EP106" s="60" t="str">
        <f t="shared" si="164"/>
        <v/>
      </c>
      <c r="EQ106" s="324" t="str">
        <f t="shared" si="165"/>
        <v/>
      </c>
      <c r="ER106" s="63" t="str">
        <f t="shared" si="166"/>
        <v/>
      </c>
      <c r="ES106" s="64" t="str">
        <f t="shared" si="167"/>
        <v/>
      </c>
      <c r="ET106" s="326" t="str">
        <f>IFERROR(IF(B106="NSO","NSO",IF(OR(D106="",G106="",F106="",B106="",EP106=0),"",IF('Master sheet'!$D$14="Hindi","कक्षोंन्नति","Promoted"))),"")</f>
        <v/>
      </c>
      <c r="EU106" s="39" t="str">
        <f>IF(OR($B106=0,$B106=""),"",IF(AND($E$3="3rd"),'Class 3rd'!BQ105,IF(AND($E$3="4th"),'Class 4th'!BQ105,"")))</f>
        <v/>
      </c>
      <c r="EV106" s="39" t="str">
        <f>IF(OR($B106=0,$B106=""),"",IF(AND($E$3="3rd"),'Class 3rd'!BR105,IF(AND($E$3="4th"),'Class 4th'!BR105,"")))</f>
        <v/>
      </c>
      <c r="EW106" s="203" t="str">
        <f t="shared" si="168"/>
        <v/>
      </c>
      <c r="EX106" s="40"/>
      <c r="FE106" s="41">
        <f>IF(AND($E$3="3rd"),'Class 3rd'!I105,IF(AND($E$3="4th"),'Class 4th'!I105,""))</f>
        <v>0</v>
      </c>
    </row>
    <row r="107" spans="1:161" ht="18.95" customHeight="1">
      <c r="A107" s="53">
        <v>100</v>
      </c>
      <c r="B107" s="244" t="str">
        <f>IF(OR(FE107=0,FE107=""),"",IF(AND($E$3="3rd"),'Class 3rd'!I106,IF(AND($E$3="4th"),'Class 4th'!I106,"")))</f>
        <v/>
      </c>
      <c r="C107" s="54" t="str">
        <f>IF(OR($B107=0,$B107=""),"",IF(AND($E$3="3rd"),'Class 3rd'!B106,IF(AND($E$3="4th"),'Class 4th'!B106,"")))</f>
        <v/>
      </c>
      <c r="D107" s="54" t="str">
        <f>IF(OR($B107=0,$B107=""),"",IF(AND($E$3="3rd"),'Class 3rd'!C106,IF(AND($E$3="4th"),'Class 4th'!C106,"")))</f>
        <v/>
      </c>
      <c r="E107" s="330" t="str">
        <f>IF(OR($B107=0,$B107=""),"",IF(AND($E$3="3rd"),'Class 3rd'!E106,IF(AND($E$3="4th"),'Class 4th'!E106,"")))</f>
        <v/>
      </c>
      <c r="F107" s="243" t="str">
        <f>IF(OR($B107=0,$B107=""),"",IF(AND($E$3="3rd"),'Class 3rd'!D106,IF(AND($E$3="4th"),'Class 4th'!D106,"")))</f>
        <v/>
      </c>
      <c r="G107" s="335" t="str">
        <f>IF(OR($B107=0,$B107=""),"",IF(AND($E$3="3rd"),'Class 3rd'!F106,IF(AND($E$3="4th"),'Class 4th'!F106,"")))</f>
        <v/>
      </c>
      <c r="H107" s="335" t="str">
        <f>IF(OR($B107=0,$B107=""),"",IF(AND($E$3="3rd"),'Class 3rd'!G106,IF(AND($E$3="4th"),'Class 4th'!G106,"")))</f>
        <v/>
      </c>
      <c r="I107" s="335" t="str">
        <f>IF(OR($B107=0,$B107=""),"",IF(AND($E$3="3rd"),'Class 3rd'!H106,IF(AND($E$3="4th"),'Class 4th'!H106,"")))</f>
        <v/>
      </c>
      <c r="J107" s="217" t="str">
        <f>IF(OR($B107=0,$B107=""),"",IF(AND($E$3="3rd"),'Class 3rd'!J106,IF(AND($E$3="4th"),'Class 4th'!J106,"")))</f>
        <v/>
      </c>
      <c r="K107" s="217" t="str">
        <f>IF(OR($B107=0,$B107=""),"",IF(AND($E$3="3rd"),'Class 3rd'!K106,IF(AND($E$3="4th"),'Class 4th'!K106,"")))</f>
        <v/>
      </c>
      <c r="L107" s="99" t="str">
        <f>IF(OR($B107=0,$B107=""),"",IF(AND($E$3="3rd"),'Class 3rd'!L106,IF(AND($E$3="4th"),'Class 4th'!L106,"")))</f>
        <v/>
      </c>
      <c r="M107" s="99" t="str">
        <f>IF(OR($B107=0,$B107=""),"",IF(AND($E$3="3rd"),'Class 3rd'!M106,IF(AND($E$3="4th"),'Class 4th'!M106,"")))</f>
        <v/>
      </c>
      <c r="N107" s="99" t="str">
        <f>IF(OR($B107=0,$B107=""),"",IF(AND($E$3="3rd"),'Class 3rd'!N106,IF(AND($E$3="4th"),'Class 4th'!N106,"")))</f>
        <v/>
      </c>
      <c r="O107" s="48" t="str">
        <f t="shared" si="87"/>
        <v/>
      </c>
      <c r="P107" s="99" t="str">
        <f>IF(OR($B107=0,$B107=""),"",IF(AND($E$3="3rd"),'Class 3rd'!O106,IF(AND($E$3="4th"),'Class 4th'!O106,"")))</f>
        <v/>
      </c>
      <c r="Q107" s="99" t="str">
        <f>IF(OR($B107=0,$B107=""),"",IF(AND($E$3="3rd"),'Class 3rd'!P106,IF(AND($E$3="4th"),'Class 4th'!P106,"")))</f>
        <v/>
      </c>
      <c r="R107" s="51" t="str">
        <f t="shared" si="88"/>
        <v/>
      </c>
      <c r="S107" s="48">
        <f t="shared" si="89"/>
        <v>0</v>
      </c>
      <c r="T107" s="99" t="str">
        <f>IF(OR($B107=0,$B107=""),"",IF(AND($E$3="3rd"),'Class 3rd'!Q106,IF(AND($E$3="4th"),'Class 4th'!Q106,"")))</f>
        <v/>
      </c>
      <c r="U107" s="99" t="str">
        <f>IF(OR($B107=0,$B107=""),"",IF(AND($E$3="3rd"),'Class 3rd'!R106,IF(AND($E$3="4th"),'Class 4th'!R106,"")))</f>
        <v/>
      </c>
      <c r="V107" s="52" t="str">
        <f t="shared" si="90"/>
        <v/>
      </c>
      <c r="W107" s="48" t="str">
        <f t="shared" si="91"/>
        <v/>
      </c>
      <c r="X107" s="83">
        <f t="shared" si="92"/>
        <v>0</v>
      </c>
      <c r="Y107" s="83" t="str">
        <f t="shared" si="93"/>
        <v/>
      </c>
      <c r="Z107" s="83" t="str">
        <f t="shared" si="94"/>
        <v/>
      </c>
      <c r="AA107" s="83" t="str">
        <f t="shared" si="95"/>
        <v/>
      </c>
      <c r="AB107" s="419" t="str">
        <f t="shared" si="96"/>
        <v/>
      </c>
      <c r="AC107" s="87" t="str">
        <f t="shared" si="97"/>
        <v/>
      </c>
      <c r="AD107" s="99" t="str">
        <f>IF(OR($B107=0,$B107=""),"",IF(AND($E$3="3rd"),'Class 3rd'!S106,IF(AND($E$3="4th"),'Class 4th'!S106,"")))</f>
        <v/>
      </c>
      <c r="AE107" s="99" t="str">
        <f>IF(OR($B107=0,$B107=""),"",IF(AND($E$3="3rd"),'Class 3rd'!T106,IF(AND($E$3="4th"),'Class 4th'!T106,"")))</f>
        <v/>
      </c>
      <c r="AF107" s="99" t="str">
        <f>IF(OR($B107=0,$B107=""),"",IF(AND($E$3="3rd"),'Class 3rd'!U106,IF(AND($E$3="4th"),'Class 4th'!U106,"")))</f>
        <v/>
      </c>
      <c r="AG107" s="48" t="str">
        <f t="shared" si="98"/>
        <v/>
      </c>
      <c r="AH107" s="99" t="str">
        <f>IF(OR($B107=0,$B107=""),"",IF(AND($E$3="3rd"),'Class 3rd'!V106,IF(AND($E$3="4th"),'Class 4th'!V106,"")))</f>
        <v/>
      </c>
      <c r="AI107" s="99" t="str">
        <f>IF(OR($B107=0,$B107=""),"",IF(AND($E$3="3rd"),'Class 3rd'!W106,IF(AND($E$3="4th"),'Class 4th'!W106,"")))</f>
        <v/>
      </c>
      <c r="AJ107" s="51" t="str">
        <f t="shared" si="99"/>
        <v/>
      </c>
      <c r="AK107" s="48">
        <f t="shared" si="100"/>
        <v>0</v>
      </c>
      <c r="AL107" s="99" t="str">
        <f>IF(OR($B107=0,$B107=""),"",IF(AND($E$3="3rd"),'Class 3rd'!X106,IF(AND($E$3="4th"),'Class 4th'!X106,"")))</f>
        <v/>
      </c>
      <c r="AM107" s="99" t="str">
        <f>IF(OR($B107=0,$B107=""),"",IF(AND($E$3="3rd"),'Class 3rd'!Y106,IF(AND($E$3="4th"),'Class 4th'!Y106,"")))</f>
        <v/>
      </c>
      <c r="AN107" s="52" t="str">
        <f t="shared" si="101"/>
        <v/>
      </c>
      <c r="AO107" s="48" t="str">
        <f t="shared" si="102"/>
        <v/>
      </c>
      <c r="AP107" s="83">
        <f t="shared" si="103"/>
        <v>0</v>
      </c>
      <c r="AQ107" s="83" t="str">
        <f t="shared" si="104"/>
        <v/>
      </c>
      <c r="AR107" s="83" t="str">
        <f t="shared" si="105"/>
        <v/>
      </c>
      <c r="AS107" s="83" t="str">
        <f t="shared" si="106"/>
        <v/>
      </c>
      <c r="AT107" s="419" t="str">
        <f t="shared" si="107"/>
        <v/>
      </c>
      <c r="AU107" s="87" t="str">
        <f t="shared" si="108"/>
        <v/>
      </c>
      <c r="AV107" s="99" t="str">
        <f>IF(OR($B107=0,$B107=""),"",IF(AND($E$3="3rd"),'Class 3rd'!Z106,IF(AND($E$3="4th"),'Class 4th'!Z106,"")))</f>
        <v/>
      </c>
      <c r="AW107" s="99" t="str">
        <f>IF(OR($B107=0,$B107=""),"",IF(AND($E$3="3rd"),'Class 3rd'!AA106,IF(AND($E$3="4th"),'Class 4th'!AA106,"")))</f>
        <v/>
      </c>
      <c r="AX107" s="99" t="str">
        <f>IF(OR($B107=0,$B107=""),"",IF(AND($E$3="3rd"),'Class 3rd'!AB106,IF(AND($E$3="4th"),'Class 4th'!AB106,"")))</f>
        <v/>
      </c>
      <c r="AY107" s="48" t="str">
        <f t="shared" si="109"/>
        <v/>
      </c>
      <c r="AZ107" s="99" t="str">
        <f>IF(OR($B107=0,$B107=""),"",IF(AND($E$3="3rd"),'Class 3rd'!AC106,IF(AND($E$3="4th"),'Class 4th'!AC106,"")))</f>
        <v/>
      </c>
      <c r="BA107" s="99" t="str">
        <f>IF(OR($B107=0,$B107=""),"",IF(AND($E$3="3rd"),'Class 3rd'!AD106,IF(AND($E$3="4th"),'Class 4th'!AD106,"")))</f>
        <v/>
      </c>
      <c r="BB107" s="51" t="str">
        <f t="shared" si="110"/>
        <v/>
      </c>
      <c r="BC107" s="48">
        <f t="shared" si="111"/>
        <v>0</v>
      </c>
      <c r="BD107" s="99" t="str">
        <f>IF(OR($B107=0,$B107=""),"",IF(AND($E$3="3rd"),'Class 3rd'!AE106,IF(AND($E$3="4th"),'Class 4th'!AE106,"")))</f>
        <v/>
      </c>
      <c r="BE107" s="99" t="str">
        <f>IF(OR($B107=0,$B107=""),"",IF(AND($E$3="3rd"),'Class 3rd'!AF106,IF(AND($E$3="4th"),'Class 4th'!AF106,"")))</f>
        <v/>
      </c>
      <c r="BF107" s="52" t="str">
        <f t="shared" si="112"/>
        <v/>
      </c>
      <c r="BG107" s="48" t="str">
        <f t="shared" si="113"/>
        <v/>
      </c>
      <c r="BH107" s="83">
        <f t="shared" si="114"/>
        <v>0</v>
      </c>
      <c r="BI107" s="83" t="str">
        <f t="shared" si="115"/>
        <v/>
      </c>
      <c r="BJ107" s="83" t="str">
        <f t="shared" si="116"/>
        <v/>
      </c>
      <c r="BK107" s="83" t="str">
        <f t="shared" si="117"/>
        <v/>
      </c>
      <c r="BL107" s="419" t="str">
        <f t="shared" si="118"/>
        <v/>
      </c>
      <c r="BM107" s="87" t="str">
        <f t="shared" si="119"/>
        <v/>
      </c>
      <c r="BN107" s="99" t="str">
        <f>IF(OR($B107=0,$B107=""),"",IF(AND($E$3="3rd"),'Class 3rd'!AG106,IF(AND($E$3="4th"),'Class 4th'!AG106,"")))</f>
        <v/>
      </c>
      <c r="BO107" s="99" t="str">
        <f>IF(OR($B107=0,$B107=""),"",IF(AND($E$3="3rd"),'Class 3rd'!AH106,IF(AND($E$3="4th"),'Class 4th'!AH106,"")))</f>
        <v/>
      </c>
      <c r="BP107" s="99" t="str">
        <f>IF(OR($B107=0,$B107=""),"",IF(AND($E$3="3rd"),'Class 3rd'!AI106,IF(AND($E$3="4th"),'Class 4th'!AI106,"")))</f>
        <v/>
      </c>
      <c r="BQ107" s="48" t="str">
        <f t="shared" si="120"/>
        <v/>
      </c>
      <c r="BR107" s="99" t="str">
        <f>IF(OR($B107=0,$B107=""),"",IF(AND($E$3="3rd"),'Class 3rd'!AJ106,IF(AND($E$3="4th"),'Class 4th'!AJ106,"")))</f>
        <v/>
      </c>
      <c r="BS107" s="99" t="str">
        <f>IF(OR($B107=0,$B107=""),"",IF(AND($E$3="3rd"),'Class 3rd'!AK106,IF(AND($E$3="4th"),'Class 4th'!AK106,"")))</f>
        <v/>
      </c>
      <c r="BT107" s="51" t="str">
        <f t="shared" si="121"/>
        <v/>
      </c>
      <c r="BU107" s="48">
        <f t="shared" si="122"/>
        <v>0</v>
      </c>
      <c r="BV107" s="99" t="str">
        <f>IF(OR($B107=0,$B107=""),"",IF(AND($E$3="3rd"),'Class 3rd'!AL106,IF(AND($E$3="4th"),'Class 4th'!AL106,"")))</f>
        <v/>
      </c>
      <c r="BW107" s="99" t="str">
        <f>IF(OR($B107=0,$B107=""),"",IF(AND($E$3="3rd"),'Class 3rd'!AM106,IF(AND($E$3="4th"),'Class 4th'!AM106,"")))</f>
        <v/>
      </c>
      <c r="BX107" s="52" t="str">
        <f t="shared" si="123"/>
        <v/>
      </c>
      <c r="BY107" s="48" t="str">
        <f t="shared" si="124"/>
        <v/>
      </c>
      <c r="BZ107" s="83">
        <f t="shared" si="125"/>
        <v>0</v>
      </c>
      <c r="CA107" s="83" t="str">
        <f t="shared" si="126"/>
        <v/>
      </c>
      <c r="CB107" s="83" t="str">
        <f t="shared" si="127"/>
        <v/>
      </c>
      <c r="CC107" s="83" t="str">
        <f t="shared" si="128"/>
        <v/>
      </c>
      <c r="CD107" s="419" t="str">
        <f t="shared" si="129"/>
        <v/>
      </c>
      <c r="CE107" s="87" t="str">
        <f t="shared" si="130"/>
        <v/>
      </c>
      <c r="CF107" s="99" t="str">
        <f>IF(OR($B107=0,$B107=""),"",IF(AND($E$3="3rd"),'Class 3rd'!AN106,IF(AND($E$3="4th"),'Class 4th'!AN106,"")))</f>
        <v/>
      </c>
      <c r="CG107" s="99" t="str">
        <f>IF(OR($B107=0,$B107=""),"",IF(AND($E$3="3rd"),'Class 3rd'!AO106,IF(AND($E$3="4th"),'Class 4th'!AO106,"")))</f>
        <v/>
      </c>
      <c r="CH107" s="99" t="str">
        <f>IF(OR($B107=0,$B107=""),"",IF(AND($E$3="3rd"),'Class 3rd'!AP106,IF(AND($E$3="4th"),'Class 4th'!AP106,"")))</f>
        <v/>
      </c>
      <c r="CI107" s="48" t="str">
        <f t="shared" si="131"/>
        <v/>
      </c>
      <c r="CJ107" s="99" t="str">
        <f>IF(OR($B107=0,$B107=""),"",IF(AND($E$3="3rd"),'Class 3rd'!AQ106,IF(AND($E$3="4th"),'Class 4th'!AQ106,"")))</f>
        <v/>
      </c>
      <c r="CK107" s="99" t="str">
        <f>IF(OR($B107=0,$B107=""),"",IF(AND($E$3="3rd"),'Class 3rd'!AR106,IF(AND($E$3="4th"),'Class 4th'!AR106,"")))</f>
        <v/>
      </c>
      <c r="CL107" s="51" t="str">
        <f t="shared" si="132"/>
        <v/>
      </c>
      <c r="CM107" s="48">
        <f t="shared" si="133"/>
        <v>0</v>
      </c>
      <c r="CN107" s="99" t="str">
        <f>IF(OR($B107=0,$B107=""),"",IF(AND($E$3="3rd"),'Class 3rd'!AS106,IF(AND($E$3="4th"),'Class 4th'!AS106,"")))</f>
        <v/>
      </c>
      <c r="CO107" s="99" t="str">
        <f>IF(OR($B107=0,$B107=""),"",IF(AND($E$3="3rd"),'Class 3rd'!AT106,IF(AND($E$3="4th"),'Class 4th'!AT106,"")))</f>
        <v/>
      </c>
      <c r="CP107" s="52" t="str">
        <f t="shared" si="134"/>
        <v/>
      </c>
      <c r="CQ107" s="48" t="str">
        <f t="shared" si="135"/>
        <v/>
      </c>
      <c r="CR107" s="83">
        <f t="shared" si="136"/>
        <v>0</v>
      </c>
      <c r="CS107" s="83" t="str">
        <f t="shared" si="137"/>
        <v/>
      </c>
      <c r="CT107" s="392" t="str">
        <f t="shared" si="138"/>
        <v/>
      </c>
      <c r="CU107" s="86" t="str">
        <f t="shared" si="139"/>
        <v/>
      </c>
      <c r="CV107" s="99" t="str">
        <f>IF(OR($B107=0,$B107=""),"",IF(AND($E$3="3rd"),'Class 3rd'!AU106,IF(AND($E$3="4th"),'Class 4th'!AU106,"")))</f>
        <v/>
      </c>
      <c r="CW107" s="99" t="str">
        <f>IF(OR($B107=0,$B107=""),"",IF(AND($E$3="3rd"),'Class 3rd'!AV106,IF(AND($E$3="4th"),'Class 4th'!AV106,"")))</f>
        <v/>
      </c>
      <c r="CX107" s="99" t="str">
        <f>IF(OR($B107=0,$B107=""),"",IF(AND($E$3="3rd"),'Class 3rd'!AW106,IF(AND($E$3="4th"),'Class 4th'!AW106,"")))</f>
        <v/>
      </c>
      <c r="CY107" s="48" t="str">
        <f t="shared" si="140"/>
        <v/>
      </c>
      <c r="CZ107" s="99" t="str">
        <f>IF(OR($B107=0,$B107=""),"",IF(AND($E$3="3rd"),'Class 3rd'!AX106,IF(AND($E$3="4th"),'Class 4th'!AX106,"")))</f>
        <v/>
      </c>
      <c r="DA107" s="99" t="str">
        <f>IF(OR($B107=0,$B107=""),"",IF(AND($E$3="3rd"),'Class 3rd'!AY106,IF(AND($E$3="4th"),'Class 4th'!AY106,"")))</f>
        <v/>
      </c>
      <c r="DB107" s="51" t="str">
        <f t="shared" si="141"/>
        <v/>
      </c>
      <c r="DC107" s="48">
        <f t="shared" si="142"/>
        <v>0</v>
      </c>
      <c r="DD107" s="99" t="str">
        <f>IF(OR($B107=0,$B107=""),"",IF(AND($E$3="3rd"),'Class 3rd'!AZ106,IF(AND($E$3="4th"),'Class 4th'!AZ106,"")))</f>
        <v/>
      </c>
      <c r="DE107" s="99" t="str">
        <f>IF(OR($B107=0,$B107=""),"",IF(AND($E$3="3rd"),'Class 3rd'!BA106,IF(AND($E$3="4th"),'Class 4th'!BA106,"")))</f>
        <v/>
      </c>
      <c r="DF107" s="52" t="str">
        <f t="shared" si="143"/>
        <v/>
      </c>
      <c r="DG107" s="48" t="str">
        <f t="shared" si="144"/>
        <v/>
      </c>
      <c r="DH107" s="83">
        <f t="shared" si="145"/>
        <v>0</v>
      </c>
      <c r="DI107" s="83" t="str">
        <f t="shared" si="146"/>
        <v/>
      </c>
      <c r="DJ107" s="392" t="str">
        <f t="shared" si="147"/>
        <v/>
      </c>
      <c r="DK107" s="86" t="str">
        <f t="shared" si="148"/>
        <v/>
      </c>
      <c r="DL107" s="454" t="str">
        <f>IF(OR($B107=0,$B107=""),"",IF(AND($E$3="3rd"),'Class 3rd'!BB106,IF(AND($E$3="4th"),'Class 4th'!BB106,"")))</f>
        <v/>
      </c>
      <c r="DM107" s="454" t="str">
        <f>IF(OR($B107=0,$B107=""),"",IF(AND($E$3="3rd"),'Class 3rd'!BC106,IF(AND($E$3="4th"),'Class 4th'!BC106,"")))</f>
        <v/>
      </c>
      <c r="DN107" s="454" t="str">
        <f>IF(OR($B107=0,$B107=""),"",IF(AND($E$3="3rd"),'Class 3rd'!BD106,IF(AND($E$3="4th"),'Class 4th'!BD106,"")))</f>
        <v/>
      </c>
      <c r="DO107" s="454" t="str">
        <f>IF(OR($B107=0,$B107=""),"",IF(AND($E$3="3rd"),'Class 3rd'!BE106,IF(AND($E$3="4th"),'Class 4th'!BE106,"")))</f>
        <v/>
      </c>
      <c r="DP107" s="454" t="str">
        <f>IF(OR($B107=0,$B107=""),"",IF(AND($E$3="3rd"),'Class 3rd'!BF106,IF(AND($E$3="4th"),'Class 4th'!BF106,"")))</f>
        <v/>
      </c>
      <c r="DQ107" s="455" t="str">
        <f t="shared" si="149"/>
        <v/>
      </c>
      <c r="DR107" s="100">
        <f t="shared" si="150"/>
        <v>0</v>
      </c>
      <c r="DS107" s="100" t="str">
        <f t="shared" si="151"/>
        <v/>
      </c>
      <c r="DT107" s="100" t="str">
        <f t="shared" si="152"/>
        <v/>
      </c>
      <c r="DU107" s="86" t="str">
        <f t="shared" si="153"/>
        <v/>
      </c>
      <c r="DV107" s="454" t="str">
        <f>IF(OR($B107=0,$B107=""),"",IF(AND($E$3="3rd"),'Class 3rd'!BG106,IF(AND($E$3="4th"),'Class 4th'!BG106,"")))</f>
        <v/>
      </c>
      <c r="DW107" s="454" t="str">
        <f>IF(OR($B107=0,$B107=""),"",IF(AND($E$3="3rd"),'Class 3rd'!BH106,IF(AND($E$3="4th"),'Class 4th'!BH106,"")))</f>
        <v/>
      </c>
      <c r="DX107" s="454" t="str">
        <f>IF(OR($B107=0,$B107=""),"",IF(AND($E$3="3rd"),'Class 3rd'!BI106,IF(AND($E$3="4th"),'Class 4th'!BI106,"")))</f>
        <v/>
      </c>
      <c r="DY107" s="454" t="str">
        <f>IF(OR($B107=0,$B107=""),"",IF(AND($E$3="3rd"),'Class 3rd'!BJ106,IF(AND($E$3="4th"),'Class 4th'!BJ106,"")))</f>
        <v/>
      </c>
      <c r="DZ107" s="454" t="str">
        <f>IF(OR($B107=0,$B107=""),"",IF(AND($E$3="3rd"),'Class 3rd'!BK106,IF(AND($E$3="4th"),'Class 4th'!BK106,"")))</f>
        <v/>
      </c>
      <c r="EA107" s="455" t="str">
        <f t="shared" si="154"/>
        <v/>
      </c>
      <c r="EB107" s="100">
        <f t="shared" si="155"/>
        <v>0</v>
      </c>
      <c r="EC107" s="100" t="str">
        <f t="shared" si="156"/>
        <v/>
      </c>
      <c r="ED107" s="100" t="str">
        <f t="shared" si="157"/>
        <v/>
      </c>
      <c r="EE107" s="86" t="str">
        <f t="shared" si="158"/>
        <v/>
      </c>
      <c r="EF107" s="454" t="str">
        <f>IF(OR($B107=0,$B107=""),"",IF(AND($E$3="3rd"),'Class 3rd'!BL106,IF(AND($E$3="4th"),'Class 4th'!BL106,"")))</f>
        <v/>
      </c>
      <c r="EG107" s="454" t="str">
        <f>IF(OR($B107=0,$B107=""),"",IF(AND($E$3="3rd"),'Class 3rd'!BM106,IF(AND($E$3="4th"),'Class 4th'!BM106,"")))</f>
        <v/>
      </c>
      <c r="EH107" s="454" t="str">
        <f>IF(OR($B107=0,$B107=""),"",IF(AND($E$3="3rd"),'Class 3rd'!BN106,IF(AND($E$3="4th"),'Class 4th'!BN106,"")))</f>
        <v/>
      </c>
      <c r="EI107" s="454" t="str">
        <f>IF(OR($B107=0,$B107=""),"",IF(AND($E$3="3rd"),'Class 3rd'!BO106,IF(AND($E$3="4th"),'Class 4th'!BO106,"")))</f>
        <v/>
      </c>
      <c r="EJ107" s="454" t="str">
        <f>IF(OR($B107=0,$B107=""),"",IF(AND($E$3="3rd"),'Class 3rd'!BP106,IF(AND($E$3="4th"),'Class 4th'!BP106,"")))</f>
        <v/>
      </c>
      <c r="EK107" s="455" t="str">
        <f t="shared" si="159"/>
        <v/>
      </c>
      <c r="EL107" s="100">
        <f t="shared" si="160"/>
        <v>0</v>
      </c>
      <c r="EM107" s="100" t="str">
        <f t="shared" si="161"/>
        <v/>
      </c>
      <c r="EN107" s="100" t="str">
        <f t="shared" si="162"/>
        <v/>
      </c>
      <c r="EO107" s="86" t="str">
        <f t="shared" si="163"/>
        <v/>
      </c>
      <c r="EP107" s="60" t="str">
        <f t="shared" si="164"/>
        <v/>
      </c>
      <c r="EQ107" s="324" t="str">
        <f t="shared" si="165"/>
        <v/>
      </c>
      <c r="ER107" s="63" t="str">
        <f t="shared" si="166"/>
        <v/>
      </c>
      <c r="ES107" s="64" t="str">
        <f t="shared" si="167"/>
        <v/>
      </c>
      <c r="ET107" s="326" t="str">
        <f>IFERROR(IF(B107="NSO","NSO",IF(OR(D107="",G107="",F107="",B107="",EP107=0),"",IF('Master sheet'!$D$14="Hindi","कक्षोंन्नति","Promoted"))),"")</f>
        <v/>
      </c>
      <c r="EU107" s="39" t="str">
        <f>IF(OR($B107=0,$B107=""),"",IF(AND($E$3="3rd"),'Class 3rd'!BQ106,IF(AND($E$3="4th"),'Class 4th'!BQ106,"")))</f>
        <v/>
      </c>
      <c r="EV107" s="39" t="str">
        <f>IF(OR($B107=0,$B107=""),"",IF(AND($E$3="3rd"),'Class 3rd'!BR106,IF(AND($E$3="4th"),'Class 4th'!BR106,"")))</f>
        <v/>
      </c>
      <c r="EW107" s="203" t="str">
        <f t="shared" si="168"/>
        <v/>
      </c>
      <c r="EX107" s="40"/>
      <c r="FE107" s="41">
        <f>IF(AND($E$3="3rd"),'Class 3rd'!I106,IF(AND($E$3="4th"),'Class 4th'!I106,""))</f>
        <v>0</v>
      </c>
    </row>
    <row r="108" spans="1:161" ht="18.95" customHeight="1">
      <c r="A108" s="53">
        <v>101</v>
      </c>
      <c r="B108" s="244" t="str">
        <f>IF(OR(FE108=0,FE108=""),"",IF(AND($E$3="3rd"),'Class 3rd'!I107,IF(AND($E$3="4th"),'Class 4th'!I107,"")))</f>
        <v/>
      </c>
      <c r="C108" s="54" t="str">
        <f>IF(OR($B108=0,$B108=""),"",IF(AND($E$3="3rd"),'Class 3rd'!B107,IF(AND($E$3="4th"),'Class 4th'!B107,"")))</f>
        <v/>
      </c>
      <c r="D108" s="54" t="str">
        <f>IF(OR($B108=0,$B108=""),"",IF(AND($E$3="3rd"),'Class 3rd'!C107,IF(AND($E$3="4th"),'Class 4th'!C107,"")))</f>
        <v/>
      </c>
      <c r="E108" s="330" t="str">
        <f>IF(OR($B108=0,$B108=""),"",IF(AND($E$3="3rd"),'Class 3rd'!E107,IF(AND($E$3="4th"),'Class 4th'!E107,"")))</f>
        <v/>
      </c>
      <c r="F108" s="243" t="str">
        <f>IF(OR($B108=0,$B108=""),"",IF(AND($E$3="3rd"),'Class 3rd'!D107,IF(AND($E$3="4th"),'Class 4th'!D107,"")))</f>
        <v/>
      </c>
      <c r="G108" s="335" t="str">
        <f>IF(OR($B108=0,$B108=""),"",IF(AND($E$3="3rd"),'Class 3rd'!F107,IF(AND($E$3="4th"),'Class 4th'!F107,"")))</f>
        <v/>
      </c>
      <c r="H108" s="335" t="str">
        <f>IF(OR($B108=0,$B108=""),"",IF(AND($E$3="3rd"),'Class 3rd'!G107,IF(AND($E$3="4th"),'Class 4th'!G107,"")))</f>
        <v/>
      </c>
      <c r="I108" s="335" t="str">
        <f>IF(OR($B108=0,$B108=""),"",IF(AND($E$3="3rd"),'Class 3rd'!H107,IF(AND($E$3="4th"),'Class 4th'!H107,"")))</f>
        <v/>
      </c>
      <c r="J108" s="217" t="str">
        <f>IF(OR($B108=0,$B108=""),"",IF(AND($E$3="3rd"),'Class 3rd'!J107,IF(AND($E$3="4th"),'Class 4th'!J107,"")))</f>
        <v/>
      </c>
      <c r="K108" s="217" t="str">
        <f>IF(OR($B108=0,$B108=""),"",IF(AND($E$3="3rd"),'Class 3rd'!K107,IF(AND($E$3="4th"),'Class 4th'!K107,"")))</f>
        <v/>
      </c>
      <c r="L108" s="99" t="str">
        <f>IF(OR($B108=0,$B108=""),"",IF(AND($E$3="3rd"),'Class 3rd'!L107,IF(AND($E$3="4th"),'Class 4th'!L107,"")))</f>
        <v/>
      </c>
      <c r="M108" s="99" t="str">
        <f>IF(OR($B108=0,$B108=""),"",IF(AND($E$3="3rd"),'Class 3rd'!M107,IF(AND($E$3="4th"),'Class 4th'!M107,"")))</f>
        <v/>
      </c>
      <c r="N108" s="99" t="str">
        <f>IF(OR($B108=0,$B108=""),"",IF(AND($E$3="3rd"),'Class 3rd'!N107,IF(AND($E$3="4th"),'Class 4th'!N107,"")))</f>
        <v/>
      </c>
      <c r="O108" s="48" t="str">
        <f t="shared" si="87"/>
        <v/>
      </c>
      <c r="P108" s="99" t="str">
        <f>IF(OR($B108=0,$B108=""),"",IF(AND($E$3="3rd"),'Class 3rd'!O107,IF(AND($E$3="4th"),'Class 4th'!O107,"")))</f>
        <v/>
      </c>
      <c r="Q108" s="99" t="str">
        <f>IF(OR($B108=0,$B108=""),"",IF(AND($E$3="3rd"),'Class 3rd'!P107,IF(AND($E$3="4th"),'Class 4th'!P107,"")))</f>
        <v/>
      </c>
      <c r="R108" s="51" t="str">
        <f t="shared" si="88"/>
        <v/>
      </c>
      <c r="S108" s="48">
        <f t="shared" si="89"/>
        <v>0</v>
      </c>
      <c r="T108" s="99" t="str">
        <f>IF(OR($B108=0,$B108=""),"",IF(AND($E$3="3rd"),'Class 3rd'!Q107,IF(AND($E$3="4th"),'Class 4th'!Q107,"")))</f>
        <v/>
      </c>
      <c r="U108" s="99" t="str">
        <f>IF(OR($B108=0,$B108=""),"",IF(AND($E$3="3rd"),'Class 3rd'!R107,IF(AND($E$3="4th"),'Class 4th'!R107,"")))</f>
        <v/>
      </c>
      <c r="V108" s="52" t="str">
        <f t="shared" si="90"/>
        <v/>
      </c>
      <c r="W108" s="48" t="str">
        <f t="shared" si="91"/>
        <v/>
      </c>
      <c r="X108" s="83">
        <f t="shared" si="92"/>
        <v>0</v>
      </c>
      <c r="Y108" s="83" t="str">
        <f t="shared" si="93"/>
        <v/>
      </c>
      <c r="Z108" s="83" t="str">
        <f t="shared" si="94"/>
        <v/>
      </c>
      <c r="AA108" s="83" t="str">
        <f t="shared" si="95"/>
        <v/>
      </c>
      <c r="AB108" s="419" t="str">
        <f t="shared" si="96"/>
        <v/>
      </c>
      <c r="AC108" s="87" t="str">
        <f t="shared" si="97"/>
        <v/>
      </c>
      <c r="AD108" s="99" t="str">
        <f>IF(OR($B108=0,$B108=""),"",IF(AND($E$3="3rd"),'Class 3rd'!S107,IF(AND($E$3="4th"),'Class 4th'!S107,"")))</f>
        <v/>
      </c>
      <c r="AE108" s="99" t="str">
        <f>IF(OR($B108=0,$B108=""),"",IF(AND($E$3="3rd"),'Class 3rd'!T107,IF(AND($E$3="4th"),'Class 4th'!T107,"")))</f>
        <v/>
      </c>
      <c r="AF108" s="99" t="str">
        <f>IF(OR($B108=0,$B108=""),"",IF(AND($E$3="3rd"),'Class 3rd'!U107,IF(AND($E$3="4th"),'Class 4th'!U107,"")))</f>
        <v/>
      </c>
      <c r="AG108" s="48" t="str">
        <f t="shared" si="98"/>
        <v/>
      </c>
      <c r="AH108" s="99" t="str">
        <f>IF(OR($B108=0,$B108=""),"",IF(AND($E$3="3rd"),'Class 3rd'!V107,IF(AND($E$3="4th"),'Class 4th'!V107,"")))</f>
        <v/>
      </c>
      <c r="AI108" s="99" t="str">
        <f>IF(OR($B108=0,$B108=""),"",IF(AND($E$3="3rd"),'Class 3rd'!W107,IF(AND($E$3="4th"),'Class 4th'!W107,"")))</f>
        <v/>
      </c>
      <c r="AJ108" s="51" t="str">
        <f t="shared" si="99"/>
        <v/>
      </c>
      <c r="AK108" s="48">
        <f t="shared" si="100"/>
        <v>0</v>
      </c>
      <c r="AL108" s="99" t="str">
        <f>IF(OR($B108=0,$B108=""),"",IF(AND($E$3="3rd"),'Class 3rd'!X107,IF(AND($E$3="4th"),'Class 4th'!X107,"")))</f>
        <v/>
      </c>
      <c r="AM108" s="99" t="str">
        <f>IF(OR($B108=0,$B108=""),"",IF(AND($E$3="3rd"),'Class 3rd'!Y107,IF(AND($E$3="4th"),'Class 4th'!Y107,"")))</f>
        <v/>
      </c>
      <c r="AN108" s="52" t="str">
        <f t="shared" si="101"/>
        <v/>
      </c>
      <c r="AO108" s="48" t="str">
        <f t="shared" si="102"/>
        <v/>
      </c>
      <c r="AP108" s="83">
        <f t="shared" si="103"/>
        <v>0</v>
      </c>
      <c r="AQ108" s="83" t="str">
        <f t="shared" si="104"/>
        <v/>
      </c>
      <c r="AR108" s="83" t="str">
        <f t="shared" si="105"/>
        <v/>
      </c>
      <c r="AS108" s="83" t="str">
        <f t="shared" si="106"/>
        <v/>
      </c>
      <c r="AT108" s="419" t="str">
        <f t="shared" si="107"/>
        <v/>
      </c>
      <c r="AU108" s="87" t="str">
        <f t="shared" si="108"/>
        <v/>
      </c>
      <c r="AV108" s="99" t="str">
        <f>IF(OR($B108=0,$B108=""),"",IF(AND($E$3="3rd"),'Class 3rd'!Z107,IF(AND($E$3="4th"),'Class 4th'!Z107,"")))</f>
        <v/>
      </c>
      <c r="AW108" s="99" t="str">
        <f>IF(OR($B108=0,$B108=""),"",IF(AND($E$3="3rd"),'Class 3rd'!AA107,IF(AND($E$3="4th"),'Class 4th'!AA107,"")))</f>
        <v/>
      </c>
      <c r="AX108" s="99" t="str">
        <f>IF(OR($B108=0,$B108=""),"",IF(AND($E$3="3rd"),'Class 3rd'!AB107,IF(AND($E$3="4th"),'Class 4th'!AB107,"")))</f>
        <v/>
      </c>
      <c r="AY108" s="48" t="str">
        <f t="shared" si="109"/>
        <v/>
      </c>
      <c r="AZ108" s="99" t="str">
        <f>IF(OR($B108=0,$B108=""),"",IF(AND($E$3="3rd"),'Class 3rd'!AC107,IF(AND($E$3="4th"),'Class 4th'!AC107,"")))</f>
        <v/>
      </c>
      <c r="BA108" s="99" t="str">
        <f>IF(OR($B108=0,$B108=""),"",IF(AND($E$3="3rd"),'Class 3rd'!AD107,IF(AND($E$3="4th"),'Class 4th'!AD107,"")))</f>
        <v/>
      </c>
      <c r="BB108" s="51" t="str">
        <f t="shared" si="110"/>
        <v/>
      </c>
      <c r="BC108" s="48">
        <f t="shared" si="111"/>
        <v>0</v>
      </c>
      <c r="BD108" s="99" t="str">
        <f>IF(OR($B108=0,$B108=""),"",IF(AND($E$3="3rd"),'Class 3rd'!AE107,IF(AND($E$3="4th"),'Class 4th'!AE107,"")))</f>
        <v/>
      </c>
      <c r="BE108" s="99" t="str">
        <f>IF(OR($B108=0,$B108=""),"",IF(AND($E$3="3rd"),'Class 3rd'!AF107,IF(AND($E$3="4th"),'Class 4th'!AF107,"")))</f>
        <v/>
      </c>
      <c r="BF108" s="52" t="str">
        <f t="shared" si="112"/>
        <v/>
      </c>
      <c r="BG108" s="48" t="str">
        <f t="shared" si="113"/>
        <v/>
      </c>
      <c r="BH108" s="83">
        <f t="shared" si="114"/>
        <v>0</v>
      </c>
      <c r="BI108" s="83" t="str">
        <f t="shared" si="115"/>
        <v/>
      </c>
      <c r="BJ108" s="83" t="str">
        <f t="shared" si="116"/>
        <v/>
      </c>
      <c r="BK108" s="83" t="str">
        <f t="shared" si="117"/>
        <v/>
      </c>
      <c r="BL108" s="419" t="str">
        <f t="shared" si="118"/>
        <v/>
      </c>
      <c r="BM108" s="87" t="str">
        <f t="shared" si="119"/>
        <v/>
      </c>
      <c r="BN108" s="99" t="str">
        <f>IF(OR($B108=0,$B108=""),"",IF(AND($E$3="3rd"),'Class 3rd'!AG107,IF(AND($E$3="4th"),'Class 4th'!AG107,"")))</f>
        <v/>
      </c>
      <c r="BO108" s="99" t="str">
        <f>IF(OR($B108=0,$B108=""),"",IF(AND($E$3="3rd"),'Class 3rd'!AH107,IF(AND($E$3="4th"),'Class 4th'!AH107,"")))</f>
        <v/>
      </c>
      <c r="BP108" s="99" t="str">
        <f>IF(OR($B108=0,$B108=""),"",IF(AND($E$3="3rd"),'Class 3rd'!AI107,IF(AND($E$3="4th"),'Class 4th'!AI107,"")))</f>
        <v/>
      </c>
      <c r="BQ108" s="48" t="str">
        <f t="shared" si="120"/>
        <v/>
      </c>
      <c r="BR108" s="99" t="str">
        <f>IF(OR($B108=0,$B108=""),"",IF(AND($E$3="3rd"),'Class 3rd'!AJ107,IF(AND($E$3="4th"),'Class 4th'!AJ107,"")))</f>
        <v/>
      </c>
      <c r="BS108" s="99" t="str">
        <f>IF(OR($B108=0,$B108=""),"",IF(AND($E$3="3rd"),'Class 3rd'!AK107,IF(AND($E$3="4th"),'Class 4th'!AK107,"")))</f>
        <v/>
      </c>
      <c r="BT108" s="51" t="str">
        <f t="shared" si="121"/>
        <v/>
      </c>
      <c r="BU108" s="48">
        <f t="shared" si="122"/>
        <v>0</v>
      </c>
      <c r="BV108" s="99" t="str">
        <f>IF(OR($B108=0,$B108=""),"",IF(AND($E$3="3rd"),'Class 3rd'!AL107,IF(AND($E$3="4th"),'Class 4th'!AL107,"")))</f>
        <v/>
      </c>
      <c r="BW108" s="99" t="str">
        <f>IF(OR($B108=0,$B108=""),"",IF(AND($E$3="3rd"),'Class 3rd'!AM107,IF(AND($E$3="4th"),'Class 4th'!AM107,"")))</f>
        <v/>
      </c>
      <c r="BX108" s="52" t="str">
        <f t="shared" si="123"/>
        <v/>
      </c>
      <c r="BY108" s="48" t="str">
        <f t="shared" si="124"/>
        <v/>
      </c>
      <c r="BZ108" s="83">
        <f t="shared" si="125"/>
        <v>0</v>
      </c>
      <c r="CA108" s="83" t="str">
        <f t="shared" si="126"/>
        <v/>
      </c>
      <c r="CB108" s="83" t="str">
        <f t="shared" si="127"/>
        <v/>
      </c>
      <c r="CC108" s="83" t="str">
        <f t="shared" si="128"/>
        <v/>
      </c>
      <c r="CD108" s="419" t="str">
        <f t="shared" si="129"/>
        <v/>
      </c>
      <c r="CE108" s="87" t="str">
        <f t="shared" si="130"/>
        <v/>
      </c>
      <c r="CF108" s="99" t="str">
        <f>IF(OR($B108=0,$B108=""),"",IF(AND($E$3="3rd"),'Class 3rd'!AN107,IF(AND($E$3="4th"),'Class 4th'!AN107,"")))</f>
        <v/>
      </c>
      <c r="CG108" s="99" t="str">
        <f>IF(OR($B108=0,$B108=""),"",IF(AND($E$3="3rd"),'Class 3rd'!AO107,IF(AND($E$3="4th"),'Class 4th'!AO107,"")))</f>
        <v/>
      </c>
      <c r="CH108" s="99" t="str">
        <f>IF(OR($B108=0,$B108=""),"",IF(AND($E$3="3rd"),'Class 3rd'!AP107,IF(AND($E$3="4th"),'Class 4th'!AP107,"")))</f>
        <v/>
      </c>
      <c r="CI108" s="48" t="str">
        <f t="shared" si="131"/>
        <v/>
      </c>
      <c r="CJ108" s="99" t="str">
        <f>IF(OR($B108=0,$B108=""),"",IF(AND($E$3="3rd"),'Class 3rd'!AQ107,IF(AND($E$3="4th"),'Class 4th'!AQ107,"")))</f>
        <v/>
      </c>
      <c r="CK108" s="99" t="str">
        <f>IF(OR($B108=0,$B108=""),"",IF(AND($E$3="3rd"),'Class 3rd'!AR107,IF(AND($E$3="4th"),'Class 4th'!AR107,"")))</f>
        <v/>
      </c>
      <c r="CL108" s="51" t="str">
        <f t="shared" si="132"/>
        <v/>
      </c>
      <c r="CM108" s="48">
        <f t="shared" si="133"/>
        <v>0</v>
      </c>
      <c r="CN108" s="99" t="str">
        <f>IF(OR($B108=0,$B108=""),"",IF(AND($E$3="3rd"),'Class 3rd'!AS107,IF(AND($E$3="4th"),'Class 4th'!AS107,"")))</f>
        <v/>
      </c>
      <c r="CO108" s="99" t="str">
        <f>IF(OR($B108=0,$B108=""),"",IF(AND($E$3="3rd"),'Class 3rd'!AT107,IF(AND($E$3="4th"),'Class 4th'!AT107,"")))</f>
        <v/>
      </c>
      <c r="CP108" s="52" t="str">
        <f t="shared" si="134"/>
        <v/>
      </c>
      <c r="CQ108" s="48" t="str">
        <f t="shared" si="135"/>
        <v/>
      </c>
      <c r="CR108" s="83">
        <f t="shared" si="136"/>
        <v>0</v>
      </c>
      <c r="CS108" s="83" t="str">
        <f t="shared" si="137"/>
        <v/>
      </c>
      <c r="CT108" s="392" t="str">
        <f t="shared" si="138"/>
        <v/>
      </c>
      <c r="CU108" s="86" t="str">
        <f t="shared" si="139"/>
        <v/>
      </c>
      <c r="CV108" s="99" t="str">
        <f>IF(OR($B108=0,$B108=""),"",IF(AND($E$3="3rd"),'Class 3rd'!AU107,IF(AND($E$3="4th"),'Class 4th'!AU107,"")))</f>
        <v/>
      </c>
      <c r="CW108" s="99" t="str">
        <f>IF(OR($B108=0,$B108=""),"",IF(AND($E$3="3rd"),'Class 3rd'!AV107,IF(AND($E$3="4th"),'Class 4th'!AV107,"")))</f>
        <v/>
      </c>
      <c r="CX108" s="99" t="str">
        <f>IF(OR($B108=0,$B108=""),"",IF(AND($E$3="3rd"),'Class 3rd'!AW107,IF(AND($E$3="4th"),'Class 4th'!AW107,"")))</f>
        <v/>
      </c>
      <c r="CY108" s="48" t="str">
        <f t="shared" si="140"/>
        <v/>
      </c>
      <c r="CZ108" s="99" t="str">
        <f>IF(OR($B108=0,$B108=""),"",IF(AND($E$3="3rd"),'Class 3rd'!AX107,IF(AND($E$3="4th"),'Class 4th'!AX107,"")))</f>
        <v/>
      </c>
      <c r="DA108" s="99" t="str">
        <f>IF(OR($B108=0,$B108=""),"",IF(AND($E$3="3rd"),'Class 3rd'!AY107,IF(AND($E$3="4th"),'Class 4th'!AY107,"")))</f>
        <v/>
      </c>
      <c r="DB108" s="51" t="str">
        <f t="shared" si="141"/>
        <v/>
      </c>
      <c r="DC108" s="48">
        <f t="shared" si="142"/>
        <v>0</v>
      </c>
      <c r="DD108" s="99" t="str">
        <f>IF(OR($B108=0,$B108=""),"",IF(AND($E$3="3rd"),'Class 3rd'!AZ107,IF(AND($E$3="4th"),'Class 4th'!AZ107,"")))</f>
        <v/>
      </c>
      <c r="DE108" s="99" t="str">
        <f>IF(OR($B108=0,$B108=""),"",IF(AND($E$3="3rd"),'Class 3rd'!BA107,IF(AND($E$3="4th"),'Class 4th'!BA107,"")))</f>
        <v/>
      </c>
      <c r="DF108" s="52" t="str">
        <f t="shared" si="143"/>
        <v/>
      </c>
      <c r="DG108" s="48" t="str">
        <f t="shared" si="144"/>
        <v/>
      </c>
      <c r="DH108" s="83">
        <f t="shared" si="145"/>
        <v>0</v>
      </c>
      <c r="DI108" s="83" t="str">
        <f t="shared" si="146"/>
        <v/>
      </c>
      <c r="DJ108" s="392" t="str">
        <f t="shared" si="147"/>
        <v/>
      </c>
      <c r="DK108" s="86" t="str">
        <f t="shared" si="148"/>
        <v/>
      </c>
      <c r="DL108" s="454" t="str">
        <f>IF(OR($B108=0,$B108=""),"",IF(AND($E$3="3rd"),'Class 3rd'!BB107,IF(AND($E$3="4th"),'Class 4th'!BB107,"")))</f>
        <v/>
      </c>
      <c r="DM108" s="454" t="str">
        <f>IF(OR($B108=0,$B108=""),"",IF(AND($E$3="3rd"),'Class 3rd'!BC107,IF(AND($E$3="4th"),'Class 4th'!BC107,"")))</f>
        <v/>
      </c>
      <c r="DN108" s="454" t="str">
        <f>IF(OR($B108=0,$B108=""),"",IF(AND($E$3="3rd"),'Class 3rd'!BD107,IF(AND($E$3="4th"),'Class 4th'!BD107,"")))</f>
        <v/>
      </c>
      <c r="DO108" s="454" t="str">
        <f>IF(OR($B108=0,$B108=""),"",IF(AND($E$3="3rd"),'Class 3rd'!BE107,IF(AND($E$3="4th"),'Class 4th'!BE107,"")))</f>
        <v/>
      </c>
      <c r="DP108" s="454" t="str">
        <f>IF(OR($B108=0,$B108=""),"",IF(AND($E$3="3rd"),'Class 3rd'!BF107,IF(AND($E$3="4th"),'Class 4th'!BF107,"")))</f>
        <v/>
      </c>
      <c r="DQ108" s="455" t="str">
        <f t="shared" si="149"/>
        <v/>
      </c>
      <c r="DR108" s="100">
        <f t="shared" si="150"/>
        <v>0</v>
      </c>
      <c r="DS108" s="100" t="str">
        <f t="shared" si="151"/>
        <v/>
      </c>
      <c r="DT108" s="100" t="str">
        <f t="shared" si="152"/>
        <v/>
      </c>
      <c r="DU108" s="86" t="str">
        <f t="shared" si="153"/>
        <v/>
      </c>
      <c r="DV108" s="454" t="str">
        <f>IF(OR($B108=0,$B108=""),"",IF(AND($E$3="3rd"),'Class 3rd'!BG107,IF(AND($E$3="4th"),'Class 4th'!BG107,"")))</f>
        <v/>
      </c>
      <c r="DW108" s="454" t="str">
        <f>IF(OR($B108=0,$B108=""),"",IF(AND($E$3="3rd"),'Class 3rd'!BH107,IF(AND($E$3="4th"),'Class 4th'!BH107,"")))</f>
        <v/>
      </c>
      <c r="DX108" s="454" t="str">
        <f>IF(OR($B108=0,$B108=""),"",IF(AND($E$3="3rd"),'Class 3rd'!BI107,IF(AND($E$3="4th"),'Class 4th'!BI107,"")))</f>
        <v/>
      </c>
      <c r="DY108" s="454" t="str">
        <f>IF(OR($B108=0,$B108=""),"",IF(AND($E$3="3rd"),'Class 3rd'!BJ107,IF(AND($E$3="4th"),'Class 4th'!BJ107,"")))</f>
        <v/>
      </c>
      <c r="DZ108" s="454" t="str">
        <f>IF(OR($B108=0,$B108=""),"",IF(AND($E$3="3rd"),'Class 3rd'!BK107,IF(AND($E$3="4th"),'Class 4th'!BK107,"")))</f>
        <v/>
      </c>
      <c r="EA108" s="455" t="str">
        <f t="shared" si="154"/>
        <v/>
      </c>
      <c r="EB108" s="100">
        <f t="shared" si="155"/>
        <v>0</v>
      </c>
      <c r="EC108" s="100" t="str">
        <f t="shared" si="156"/>
        <v/>
      </c>
      <c r="ED108" s="100" t="str">
        <f t="shared" si="157"/>
        <v/>
      </c>
      <c r="EE108" s="86" t="str">
        <f t="shared" si="158"/>
        <v/>
      </c>
      <c r="EF108" s="454" t="str">
        <f>IF(OR($B108=0,$B108=""),"",IF(AND($E$3="3rd"),'Class 3rd'!BL107,IF(AND($E$3="4th"),'Class 4th'!BL107,"")))</f>
        <v/>
      </c>
      <c r="EG108" s="454" t="str">
        <f>IF(OR($B108=0,$B108=""),"",IF(AND($E$3="3rd"),'Class 3rd'!BM107,IF(AND($E$3="4th"),'Class 4th'!BM107,"")))</f>
        <v/>
      </c>
      <c r="EH108" s="454" t="str">
        <f>IF(OR($B108=0,$B108=""),"",IF(AND($E$3="3rd"),'Class 3rd'!BN107,IF(AND($E$3="4th"),'Class 4th'!BN107,"")))</f>
        <v/>
      </c>
      <c r="EI108" s="454" t="str">
        <f>IF(OR($B108=0,$B108=""),"",IF(AND($E$3="3rd"),'Class 3rd'!BO107,IF(AND($E$3="4th"),'Class 4th'!BO107,"")))</f>
        <v/>
      </c>
      <c r="EJ108" s="454" t="str">
        <f>IF(OR($B108=0,$B108=""),"",IF(AND($E$3="3rd"),'Class 3rd'!BP107,IF(AND($E$3="4th"),'Class 4th'!BP107,"")))</f>
        <v/>
      </c>
      <c r="EK108" s="455" t="str">
        <f t="shared" si="159"/>
        <v/>
      </c>
      <c r="EL108" s="100">
        <f t="shared" si="160"/>
        <v>0</v>
      </c>
      <c r="EM108" s="100" t="str">
        <f t="shared" si="161"/>
        <v/>
      </c>
      <c r="EN108" s="100" t="str">
        <f t="shared" si="162"/>
        <v/>
      </c>
      <c r="EO108" s="86" t="str">
        <f t="shared" si="163"/>
        <v/>
      </c>
      <c r="EP108" s="60" t="str">
        <f t="shared" si="164"/>
        <v/>
      </c>
      <c r="EQ108" s="324" t="str">
        <f t="shared" si="165"/>
        <v/>
      </c>
      <c r="ER108" s="63" t="str">
        <f t="shared" si="166"/>
        <v/>
      </c>
      <c r="ES108" s="64" t="str">
        <f t="shared" si="167"/>
        <v/>
      </c>
      <c r="ET108" s="326" t="str">
        <f>IFERROR(IF(B108="NSO","NSO",IF(OR(D108="",G108="",F108="",B108="",EP108=0),"",IF('Master sheet'!$D$14="Hindi","कक्षोंन्नति","Promoted"))),"")</f>
        <v/>
      </c>
      <c r="EU108" s="39" t="str">
        <f>IF(OR($B108=0,$B108=""),"",IF(AND($E$3="3rd"),'Class 3rd'!BQ107,IF(AND($E$3="4th"),'Class 4th'!BQ107,"")))</f>
        <v/>
      </c>
      <c r="EV108" s="39" t="str">
        <f>IF(OR($B108=0,$B108=""),"",IF(AND($E$3="3rd"),'Class 3rd'!BR107,IF(AND($E$3="4th"),'Class 4th'!BR107,"")))</f>
        <v/>
      </c>
      <c r="EW108" s="203" t="str">
        <f t="shared" si="168"/>
        <v/>
      </c>
      <c r="EX108" s="40"/>
      <c r="FE108" s="41">
        <f>IF(AND($E$3="3rd"),'Class 3rd'!I107,IF(AND($E$3="4th"),'Class 4th'!I107,""))</f>
        <v>0</v>
      </c>
    </row>
    <row r="109" spans="1:161" ht="18.95" customHeight="1">
      <c r="A109" s="53">
        <v>102</v>
      </c>
      <c r="B109" s="244" t="str">
        <f>IF(OR(FE109=0,FE109=""),"",IF(AND($E$3="3rd"),'Class 3rd'!I108,IF(AND($E$3="4th"),'Class 4th'!I108,"")))</f>
        <v/>
      </c>
      <c r="C109" s="54" t="str">
        <f>IF(OR($B109=0,$B109=""),"",IF(AND($E$3="3rd"),'Class 3rd'!B108,IF(AND($E$3="4th"),'Class 4th'!B108,"")))</f>
        <v/>
      </c>
      <c r="D109" s="54" t="str">
        <f>IF(OR($B109=0,$B109=""),"",IF(AND($E$3="3rd"),'Class 3rd'!C108,IF(AND($E$3="4th"),'Class 4th'!C108,"")))</f>
        <v/>
      </c>
      <c r="E109" s="330" t="str">
        <f>IF(OR($B109=0,$B109=""),"",IF(AND($E$3="3rd"),'Class 3rd'!E108,IF(AND($E$3="4th"),'Class 4th'!E108,"")))</f>
        <v/>
      </c>
      <c r="F109" s="243" t="str">
        <f>IF(OR($B109=0,$B109=""),"",IF(AND($E$3="3rd"),'Class 3rd'!D108,IF(AND($E$3="4th"),'Class 4th'!D108,"")))</f>
        <v/>
      </c>
      <c r="G109" s="335" t="str">
        <f>IF(OR($B109=0,$B109=""),"",IF(AND($E$3="3rd"),'Class 3rd'!F108,IF(AND($E$3="4th"),'Class 4th'!F108,"")))</f>
        <v/>
      </c>
      <c r="H109" s="335" t="str">
        <f>IF(OR($B109=0,$B109=""),"",IF(AND($E$3="3rd"),'Class 3rd'!G108,IF(AND($E$3="4th"),'Class 4th'!G108,"")))</f>
        <v/>
      </c>
      <c r="I109" s="335" t="str">
        <f>IF(OR($B109=0,$B109=""),"",IF(AND($E$3="3rd"),'Class 3rd'!H108,IF(AND($E$3="4th"),'Class 4th'!H108,"")))</f>
        <v/>
      </c>
      <c r="J109" s="217" t="str">
        <f>IF(OR($B109=0,$B109=""),"",IF(AND($E$3="3rd"),'Class 3rd'!J108,IF(AND($E$3="4th"),'Class 4th'!J108,"")))</f>
        <v/>
      </c>
      <c r="K109" s="217" t="str">
        <f>IF(OR($B109=0,$B109=""),"",IF(AND($E$3="3rd"),'Class 3rd'!K108,IF(AND($E$3="4th"),'Class 4th'!K108,"")))</f>
        <v/>
      </c>
      <c r="L109" s="99" t="str">
        <f>IF(OR($B109=0,$B109=""),"",IF(AND($E$3="3rd"),'Class 3rd'!L108,IF(AND($E$3="4th"),'Class 4th'!L108,"")))</f>
        <v/>
      </c>
      <c r="M109" s="99" t="str">
        <f>IF(OR($B109=0,$B109=""),"",IF(AND($E$3="3rd"),'Class 3rd'!M108,IF(AND($E$3="4th"),'Class 4th'!M108,"")))</f>
        <v/>
      </c>
      <c r="N109" s="99" t="str">
        <f>IF(OR($B109=0,$B109=""),"",IF(AND($E$3="3rd"),'Class 3rd'!N108,IF(AND($E$3="4th"),'Class 4th'!N108,"")))</f>
        <v/>
      </c>
      <c r="O109" s="48" t="str">
        <f t="shared" si="87"/>
        <v/>
      </c>
      <c r="P109" s="99" t="str">
        <f>IF(OR($B109=0,$B109=""),"",IF(AND($E$3="3rd"),'Class 3rd'!O108,IF(AND($E$3="4th"),'Class 4th'!O108,"")))</f>
        <v/>
      </c>
      <c r="Q109" s="99" t="str">
        <f>IF(OR($B109=0,$B109=""),"",IF(AND($E$3="3rd"),'Class 3rd'!P108,IF(AND($E$3="4th"),'Class 4th'!P108,"")))</f>
        <v/>
      </c>
      <c r="R109" s="51" t="str">
        <f t="shared" si="88"/>
        <v/>
      </c>
      <c r="S109" s="48">
        <f t="shared" si="89"/>
        <v>0</v>
      </c>
      <c r="T109" s="99" t="str">
        <f>IF(OR($B109=0,$B109=""),"",IF(AND($E$3="3rd"),'Class 3rd'!Q108,IF(AND($E$3="4th"),'Class 4th'!Q108,"")))</f>
        <v/>
      </c>
      <c r="U109" s="99" t="str">
        <f>IF(OR($B109=0,$B109=""),"",IF(AND($E$3="3rd"),'Class 3rd'!R108,IF(AND($E$3="4th"),'Class 4th'!R108,"")))</f>
        <v/>
      </c>
      <c r="V109" s="52" t="str">
        <f t="shared" si="90"/>
        <v/>
      </c>
      <c r="W109" s="48" t="str">
        <f t="shared" si="91"/>
        <v/>
      </c>
      <c r="X109" s="83">
        <f t="shared" si="92"/>
        <v>0</v>
      </c>
      <c r="Y109" s="83" t="str">
        <f t="shared" si="93"/>
        <v/>
      </c>
      <c r="Z109" s="83" t="str">
        <f t="shared" si="94"/>
        <v/>
      </c>
      <c r="AA109" s="83" t="str">
        <f t="shared" si="95"/>
        <v/>
      </c>
      <c r="AB109" s="419" t="str">
        <f t="shared" si="96"/>
        <v/>
      </c>
      <c r="AC109" s="87" t="str">
        <f t="shared" si="97"/>
        <v/>
      </c>
      <c r="AD109" s="99" t="str">
        <f>IF(OR($B109=0,$B109=""),"",IF(AND($E$3="3rd"),'Class 3rd'!S108,IF(AND($E$3="4th"),'Class 4th'!S108,"")))</f>
        <v/>
      </c>
      <c r="AE109" s="99" t="str">
        <f>IF(OR($B109=0,$B109=""),"",IF(AND($E$3="3rd"),'Class 3rd'!T108,IF(AND($E$3="4th"),'Class 4th'!T108,"")))</f>
        <v/>
      </c>
      <c r="AF109" s="99" t="str">
        <f>IF(OR($B109=0,$B109=""),"",IF(AND($E$3="3rd"),'Class 3rd'!U108,IF(AND($E$3="4th"),'Class 4th'!U108,"")))</f>
        <v/>
      </c>
      <c r="AG109" s="48" t="str">
        <f t="shared" si="98"/>
        <v/>
      </c>
      <c r="AH109" s="99" t="str">
        <f>IF(OR($B109=0,$B109=""),"",IF(AND($E$3="3rd"),'Class 3rd'!V108,IF(AND($E$3="4th"),'Class 4th'!V108,"")))</f>
        <v/>
      </c>
      <c r="AI109" s="99" t="str">
        <f>IF(OR($B109=0,$B109=""),"",IF(AND($E$3="3rd"),'Class 3rd'!W108,IF(AND($E$3="4th"),'Class 4th'!W108,"")))</f>
        <v/>
      </c>
      <c r="AJ109" s="51" t="str">
        <f t="shared" si="99"/>
        <v/>
      </c>
      <c r="AK109" s="48">
        <f t="shared" si="100"/>
        <v>0</v>
      </c>
      <c r="AL109" s="99" t="str">
        <f>IF(OR($B109=0,$B109=""),"",IF(AND($E$3="3rd"),'Class 3rd'!X108,IF(AND($E$3="4th"),'Class 4th'!X108,"")))</f>
        <v/>
      </c>
      <c r="AM109" s="99" t="str">
        <f>IF(OR($B109=0,$B109=""),"",IF(AND($E$3="3rd"),'Class 3rd'!Y108,IF(AND($E$3="4th"),'Class 4th'!Y108,"")))</f>
        <v/>
      </c>
      <c r="AN109" s="52" t="str">
        <f t="shared" si="101"/>
        <v/>
      </c>
      <c r="AO109" s="48" t="str">
        <f t="shared" si="102"/>
        <v/>
      </c>
      <c r="AP109" s="83">
        <f t="shared" si="103"/>
        <v>0</v>
      </c>
      <c r="AQ109" s="83" t="str">
        <f t="shared" si="104"/>
        <v/>
      </c>
      <c r="AR109" s="83" t="str">
        <f t="shared" si="105"/>
        <v/>
      </c>
      <c r="AS109" s="83" t="str">
        <f t="shared" si="106"/>
        <v/>
      </c>
      <c r="AT109" s="419" t="str">
        <f t="shared" si="107"/>
        <v/>
      </c>
      <c r="AU109" s="87" t="str">
        <f t="shared" si="108"/>
        <v/>
      </c>
      <c r="AV109" s="99" t="str">
        <f>IF(OR($B109=0,$B109=""),"",IF(AND($E$3="3rd"),'Class 3rd'!Z108,IF(AND($E$3="4th"),'Class 4th'!Z108,"")))</f>
        <v/>
      </c>
      <c r="AW109" s="99" t="str">
        <f>IF(OR($B109=0,$B109=""),"",IF(AND($E$3="3rd"),'Class 3rd'!AA108,IF(AND($E$3="4th"),'Class 4th'!AA108,"")))</f>
        <v/>
      </c>
      <c r="AX109" s="99" t="str">
        <f>IF(OR($B109=0,$B109=""),"",IF(AND($E$3="3rd"),'Class 3rd'!AB108,IF(AND($E$3="4th"),'Class 4th'!AB108,"")))</f>
        <v/>
      </c>
      <c r="AY109" s="48" t="str">
        <f t="shared" si="109"/>
        <v/>
      </c>
      <c r="AZ109" s="99" t="str">
        <f>IF(OR($B109=0,$B109=""),"",IF(AND($E$3="3rd"),'Class 3rd'!AC108,IF(AND($E$3="4th"),'Class 4th'!AC108,"")))</f>
        <v/>
      </c>
      <c r="BA109" s="99" t="str">
        <f>IF(OR($B109=0,$B109=""),"",IF(AND($E$3="3rd"),'Class 3rd'!AD108,IF(AND($E$3="4th"),'Class 4th'!AD108,"")))</f>
        <v/>
      </c>
      <c r="BB109" s="51" t="str">
        <f t="shared" si="110"/>
        <v/>
      </c>
      <c r="BC109" s="48">
        <f t="shared" si="111"/>
        <v>0</v>
      </c>
      <c r="BD109" s="99" t="str">
        <f>IF(OR($B109=0,$B109=""),"",IF(AND($E$3="3rd"),'Class 3rd'!AE108,IF(AND($E$3="4th"),'Class 4th'!AE108,"")))</f>
        <v/>
      </c>
      <c r="BE109" s="99" t="str">
        <f>IF(OR($B109=0,$B109=""),"",IF(AND($E$3="3rd"),'Class 3rd'!AF108,IF(AND($E$3="4th"),'Class 4th'!AF108,"")))</f>
        <v/>
      </c>
      <c r="BF109" s="52" t="str">
        <f t="shared" si="112"/>
        <v/>
      </c>
      <c r="BG109" s="48" t="str">
        <f t="shared" si="113"/>
        <v/>
      </c>
      <c r="BH109" s="83">
        <f t="shared" si="114"/>
        <v>0</v>
      </c>
      <c r="BI109" s="83" t="str">
        <f t="shared" si="115"/>
        <v/>
      </c>
      <c r="BJ109" s="83" t="str">
        <f t="shared" si="116"/>
        <v/>
      </c>
      <c r="BK109" s="83" t="str">
        <f t="shared" si="117"/>
        <v/>
      </c>
      <c r="BL109" s="419" t="str">
        <f t="shared" si="118"/>
        <v/>
      </c>
      <c r="BM109" s="87" t="str">
        <f t="shared" si="119"/>
        <v/>
      </c>
      <c r="BN109" s="99" t="str">
        <f>IF(OR($B109=0,$B109=""),"",IF(AND($E$3="3rd"),'Class 3rd'!AG108,IF(AND($E$3="4th"),'Class 4th'!AG108,"")))</f>
        <v/>
      </c>
      <c r="BO109" s="99" t="str">
        <f>IF(OR($B109=0,$B109=""),"",IF(AND($E$3="3rd"),'Class 3rd'!AH108,IF(AND($E$3="4th"),'Class 4th'!AH108,"")))</f>
        <v/>
      </c>
      <c r="BP109" s="99" t="str">
        <f>IF(OR($B109=0,$B109=""),"",IF(AND($E$3="3rd"),'Class 3rd'!AI108,IF(AND($E$3="4th"),'Class 4th'!AI108,"")))</f>
        <v/>
      </c>
      <c r="BQ109" s="48" t="str">
        <f t="shared" si="120"/>
        <v/>
      </c>
      <c r="BR109" s="99" t="str">
        <f>IF(OR($B109=0,$B109=""),"",IF(AND($E$3="3rd"),'Class 3rd'!AJ108,IF(AND($E$3="4th"),'Class 4th'!AJ108,"")))</f>
        <v/>
      </c>
      <c r="BS109" s="99" t="str">
        <f>IF(OR($B109=0,$B109=""),"",IF(AND($E$3="3rd"),'Class 3rd'!AK108,IF(AND($E$3="4th"),'Class 4th'!AK108,"")))</f>
        <v/>
      </c>
      <c r="BT109" s="51" t="str">
        <f t="shared" si="121"/>
        <v/>
      </c>
      <c r="BU109" s="48">
        <f t="shared" si="122"/>
        <v>0</v>
      </c>
      <c r="BV109" s="99" t="str">
        <f>IF(OR($B109=0,$B109=""),"",IF(AND($E$3="3rd"),'Class 3rd'!AL108,IF(AND($E$3="4th"),'Class 4th'!AL108,"")))</f>
        <v/>
      </c>
      <c r="BW109" s="99" t="str">
        <f>IF(OR($B109=0,$B109=""),"",IF(AND($E$3="3rd"),'Class 3rd'!AM108,IF(AND($E$3="4th"),'Class 4th'!AM108,"")))</f>
        <v/>
      </c>
      <c r="BX109" s="52" t="str">
        <f t="shared" si="123"/>
        <v/>
      </c>
      <c r="BY109" s="48" t="str">
        <f t="shared" si="124"/>
        <v/>
      </c>
      <c r="BZ109" s="83">
        <f t="shared" si="125"/>
        <v>0</v>
      </c>
      <c r="CA109" s="83" t="str">
        <f t="shared" si="126"/>
        <v/>
      </c>
      <c r="CB109" s="83" t="str">
        <f t="shared" si="127"/>
        <v/>
      </c>
      <c r="CC109" s="83" t="str">
        <f t="shared" si="128"/>
        <v/>
      </c>
      <c r="CD109" s="419" t="str">
        <f t="shared" si="129"/>
        <v/>
      </c>
      <c r="CE109" s="87" t="str">
        <f t="shared" si="130"/>
        <v/>
      </c>
      <c r="CF109" s="99" t="str">
        <f>IF(OR($B109=0,$B109=""),"",IF(AND($E$3="3rd"),'Class 3rd'!AN108,IF(AND($E$3="4th"),'Class 4th'!AN108,"")))</f>
        <v/>
      </c>
      <c r="CG109" s="99" t="str">
        <f>IF(OR($B109=0,$B109=""),"",IF(AND($E$3="3rd"),'Class 3rd'!AO108,IF(AND($E$3="4th"),'Class 4th'!AO108,"")))</f>
        <v/>
      </c>
      <c r="CH109" s="99" t="str">
        <f>IF(OR($B109=0,$B109=""),"",IF(AND($E$3="3rd"),'Class 3rd'!AP108,IF(AND($E$3="4th"),'Class 4th'!AP108,"")))</f>
        <v/>
      </c>
      <c r="CI109" s="48" t="str">
        <f t="shared" si="131"/>
        <v/>
      </c>
      <c r="CJ109" s="99" t="str">
        <f>IF(OR($B109=0,$B109=""),"",IF(AND($E$3="3rd"),'Class 3rd'!AQ108,IF(AND($E$3="4th"),'Class 4th'!AQ108,"")))</f>
        <v/>
      </c>
      <c r="CK109" s="99" t="str">
        <f>IF(OR($B109=0,$B109=""),"",IF(AND($E$3="3rd"),'Class 3rd'!AR108,IF(AND($E$3="4th"),'Class 4th'!AR108,"")))</f>
        <v/>
      </c>
      <c r="CL109" s="51" t="str">
        <f t="shared" si="132"/>
        <v/>
      </c>
      <c r="CM109" s="48">
        <f t="shared" si="133"/>
        <v>0</v>
      </c>
      <c r="CN109" s="99" t="str">
        <f>IF(OR($B109=0,$B109=""),"",IF(AND($E$3="3rd"),'Class 3rd'!AS108,IF(AND($E$3="4th"),'Class 4th'!AS108,"")))</f>
        <v/>
      </c>
      <c r="CO109" s="99" t="str">
        <f>IF(OR($B109=0,$B109=""),"",IF(AND($E$3="3rd"),'Class 3rd'!AT108,IF(AND($E$3="4th"),'Class 4th'!AT108,"")))</f>
        <v/>
      </c>
      <c r="CP109" s="52" t="str">
        <f t="shared" si="134"/>
        <v/>
      </c>
      <c r="CQ109" s="48" t="str">
        <f t="shared" si="135"/>
        <v/>
      </c>
      <c r="CR109" s="83">
        <f t="shared" si="136"/>
        <v>0</v>
      </c>
      <c r="CS109" s="83" t="str">
        <f t="shared" si="137"/>
        <v/>
      </c>
      <c r="CT109" s="392" t="str">
        <f t="shared" si="138"/>
        <v/>
      </c>
      <c r="CU109" s="86" t="str">
        <f t="shared" si="139"/>
        <v/>
      </c>
      <c r="CV109" s="99" t="str">
        <f>IF(OR($B109=0,$B109=""),"",IF(AND($E$3="3rd"),'Class 3rd'!AU108,IF(AND($E$3="4th"),'Class 4th'!AU108,"")))</f>
        <v/>
      </c>
      <c r="CW109" s="99" t="str">
        <f>IF(OR($B109=0,$B109=""),"",IF(AND($E$3="3rd"),'Class 3rd'!AV108,IF(AND($E$3="4th"),'Class 4th'!AV108,"")))</f>
        <v/>
      </c>
      <c r="CX109" s="99" t="str">
        <f>IF(OR($B109=0,$B109=""),"",IF(AND($E$3="3rd"),'Class 3rd'!AW108,IF(AND($E$3="4th"),'Class 4th'!AW108,"")))</f>
        <v/>
      </c>
      <c r="CY109" s="48" t="str">
        <f t="shared" si="140"/>
        <v/>
      </c>
      <c r="CZ109" s="99" t="str">
        <f>IF(OR($B109=0,$B109=""),"",IF(AND($E$3="3rd"),'Class 3rd'!AX108,IF(AND($E$3="4th"),'Class 4th'!AX108,"")))</f>
        <v/>
      </c>
      <c r="DA109" s="99" t="str">
        <f>IF(OR($B109=0,$B109=""),"",IF(AND($E$3="3rd"),'Class 3rd'!AY108,IF(AND($E$3="4th"),'Class 4th'!AY108,"")))</f>
        <v/>
      </c>
      <c r="DB109" s="51" t="str">
        <f t="shared" si="141"/>
        <v/>
      </c>
      <c r="DC109" s="48">
        <f t="shared" si="142"/>
        <v>0</v>
      </c>
      <c r="DD109" s="99" t="str">
        <f>IF(OR($B109=0,$B109=""),"",IF(AND($E$3="3rd"),'Class 3rd'!AZ108,IF(AND($E$3="4th"),'Class 4th'!AZ108,"")))</f>
        <v/>
      </c>
      <c r="DE109" s="99" t="str">
        <f>IF(OR($B109=0,$B109=""),"",IF(AND($E$3="3rd"),'Class 3rd'!BA108,IF(AND($E$3="4th"),'Class 4th'!BA108,"")))</f>
        <v/>
      </c>
      <c r="DF109" s="52" t="str">
        <f t="shared" si="143"/>
        <v/>
      </c>
      <c r="DG109" s="48" t="str">
        <f t="shared" si="144"/>
        <v/>
      </c>
      <c r="DH109" s="83">
        <f t="shared" si="145"/>
        <v>0</v>
      </c>
      <c r="DI109" s="83" t="str">
        <f t="shared" si="146"/>
        <v/>
      </c>
      <c r="DJ109" s="392" t="str">
        <f t="shared" si="147"/>
        <v/>
      </c>
      <c r="DK109" s="86" t="str">
        <f t="shared" si="148"/>
        <v/>
      </c>
      <c r="DL109" s="454" t="str">
        <f>IF(OR($B109=0,$B109=""),"",IF(AND($E$3="3rd"),'Class 3rd'!BB108,IF(AND($E$3="4th"),'Class 4th'!BB108,"")))</f>
        <v/>
      </c>
      <c r="DM109" s="454" t="str">
        <f>IF(OR($B109=0,$B109=""),"",IF(AND($E$3="3rd"),'Class 3rd'!BC108,IF(AND($E$3="4th"),'Class 4th'!BC108,"")))</f>
        <v/>
      </c>
      <c r="DN109" s="454" t="str">
        <f>IF(OR($B109=0,$B109=""),"",IF(AND($E$3="3rd"),'Class 3rd'!BD108,IF(AND($E$3="4th"),'Class 4th'!BD108,"")))</f>
        <v/>
      </c>
      <c r="DO109" s="454" t="str">
        <f>IF(OR($B109=0,$B109=""),"",IF(AND($E$3="3rd"),'Class 3rd'!BE108,IF(AND($E$3="4th"),'Class 4th'!BE108,"")))</f>
        <v/>
      </c>
      <c r="DP109" s="454" t="str">
        <f>IF(OR($B109=0,$B109=""),"",IF(AND($E$3="3rd"),'Class 3rd'!BF108,IF(AND($E$3="4th"),'Class 4th'!BF108,"")))</f>
        <v/>
      </c>
      <c r="DQ109" s="455" t="str">
        <f t="shared" si="149"/>
        <v/>
      </c>
      <c r="DR109" s="100">
        <f t="shared" si="150"/>
        <v>0</v>
      </c>
      <c r="DS109" s="100" t="str">
        <f t="shared" si="151"/>
        <v/>
      </c>
      <c r="DT109" s="100" t="str">
        <f t="shared" si="152"/>
        <v/>
      </c>
      <c r="DU109" s="86" t="str">
        <f t="shared" si="153"/>
        <v/>
      </c>
      <c r="DV109" s="454" t="str">
        <f>IF(OR($B109=0,$B109=""),"",IF(AND($E$3="3rd"),'Class 3rd'!BG108,IF(AND($E$3="4th"),'Class 4th'!BG108,"")))</f>
        <v/>
      </c>
      <c r="DW109" s="454" t="str">
        <f>IF(OR($B109=0,$B109=""),"",IF(AND($E$3="3rd"),'Class 3rd'!BH108,IF(AND($E$3="4th"),'Class 4th'!BH108,"")))</f>
        <v/>
      </c>
      <c r="DX109" s="454" t="str">
        <f>IF(OR($B109=0,$B109=""),"",IF(AND($E$3="3rd"),'Class 3rd'!BI108,IF(AND($E$3="4th"),'Class 4th'!BI108,"")))</f>
        <v/>
      </c>
      <c r="DY109" s="454" t="str">
        <f>IF(OR($B109=0,$B109=""),"",IF(AND($E$3="3rd"),'Class 3rd'!BJ108,IF(AND($E$3="4th"),'Class 4th'!BJ108,"")))</f>
        <v/>
      </c>
      <c r="DZ109" s="454" t="str">
        <f>IF(OR($B109=0,$B109=""),"",IF(AND($E$3="3rd"),'Class 3rd'!BK108,IF(AND($E$3="4th"),'Class 4th'!BK108,"")))</f>
        <v/>
      </c>
      <c r="EA109" s="455" t="str">
        <f t="shared" si="154"/>
        <v/>
      </c>
      <c r="EB109" s="100">
        <f t="shared" si="155"/>
        <v>0</v>
      </c>
      <c r="EC109" s="100" t="str">
        <f t="shared" si="156"/>
        <v/>
      </c>
      <c r="ED109" s="100" t="str">
        <f t="shared" si="157"/>
        <v/>
      </c>
      <c r="EE109" s="86" t="str">
        <f t="shared" si="158"/>
        <v/>
      </c>
      <c r="EF109" s="454" t="str">
        <f>IF(OR($B109=0,$B109=""),"",IF(AND($E$3="3rd"),'Class 3rd'!BL108,IF(AND($E$3="4th"),'Class 4th'!BL108,"")))</f>
        <v/>
      </c>
      <c r="EG109" s="454" t="str">
        <f>IF(OR($B109=0,$B109=""),"",IF(AND($E$3="3rd"),'Class 3rd'!BM108,IF(AND($E$3="4th"),'Class 4th'!BM108,"")))</f>
        <v/>
      </c>
      <c r="EH109" s="454" t="str">
        <f>IF(OR($B109=0,$B109=""),"",IF(AND($E$3="3rd"),'Class 3rd'!BN108,IF(AND($E$3="4th"),'Class 4th'!BN108,"")))</f>
        <v/>
      </c>
      <c r="EI109" s="454" t="str">
        <f>IF(OR($B109=0,$B109=""),"",IF(AND($E$3="3rd"),'Class 3rd'!BO108,IF(AND($E$3="4th"),'Class 4th'!BO108,"")))</f>
        <v/>
      </c>
      <c r="EJ109" s="454" t="str">
        <f>IF(OR($B109=0,$B109=""),"",IF(AND($E$3="3rd"),'Class 3rd'!BP108,IF(AND($E$3="4th"),'Class 4th'!BP108,"")))</f>
        <v/>
      </c>
      <c r="EK109" s="455" t="str">
        <f t="shared" si="159"/>
        <v/>
      </c>
      <c r="EL109" s="100">
        <f t="shared" si="160"/>
        <v>0</v>
      </c>
      <c r="EM109" s="100" t="str">
        <f t="shared" si="161"/>
        <v/>
      </c>
      <c r="EN109" s="100" t="str">
        <f t="shared" si="162"/>
        <v/>
      </c>
      <c r="EO109" s="86" t="str">
        <f t="shared" si="163"/>
        <v/>
      </c>
      <c r="EP109" s="60" t="str">
        <f t="shared" si="164"/>
        <v/>
      </c>
      <c r="EQ109" s="324" t="str">
        <f t="shared" si="165"/>
        <v/>
      </c>
      <c r="ER109" s="63" t="str">
        <f t="shared" si="166"/>
        <v/>
      </c>
      <c r="ES109" s="64" t="str">
        <f t="shared" si="167"/>
        <v/>
      </c>
      <c r="ET109" s="326" t="str">
        <f>IFERROR(IF(B109="NSO","NSO",IF(OR(D109="",G109="",F109="",B109="",EP109=0),"",IF('Master sheet'!$D$14="Hindi","कक्षोंन्नति","Promoted"))),"")</f>
        <v/>
      </c>
      <c r="EU109" s="39" t="str">
        <f>IF(OR($B109=0,$B109=""),"",IF(AND($E$3="3rd"),'Class 3rd'!BQ108,IF(AND($E$3="4th"),'Class 4th'!BQ108,"")))</f>
        <v/>
      </c>
      <c r="EV109" s="39" t="str">
        <f>IF(OR($B109=0,$B109=""),"",IF(AND($E$3="3rd"),'Class 3rd'!BR108,IF(AND($E$3="4th"),'Class 4th'!BR108,"")))</f>
        <v/>
      </c>
      <c r="EW109" s="203" t="str">
        <f t="shared" si="168"/>
        <v/>
      </c>
      <c r="EX109" s="40"/>
      <c r="FE109" s="41">
        <f>IF(AND($E$3="3rd"),'Class 3rd'!I108,IF(AND($E$3="4th"),'Class 4th'!I108,""))</f>
        <v>0</v>
      </c>
    </row>
    <row r="110" spans="1:161" ht="18.95" customHeight="1">
      <c r="A110" s="53">
        <v>103</v>
      </c>
      <c r="B110" s="244" t="str">
        <f>IF(OR(FE110=0,FE110=""),"",IF(AND($E$3="3rd"),'Class 3rd'!I109,IF(AND($E$3="4th"),'Class 4th'!I109,"")))</f>
        <v/>
      </c>
      <c r="C110" s="54" t="str">
        <f>IF(OR($B110=0,$B110=""),"",IF(AND($E$3="3rd"),'Class 3rd'!B109,IF(AND($E$3="4th"),'Class 4th'!B109,"")))</f>
        <v/>
      </c>
      <c r="D110" s="54" t="str">
        <f>IF(OR($B110=0,$B110=""),"",IF(AND($E$3="3rd"),'Class 3rd'!C109,IF(AND($E$3="4th"),'Class 4th'!C109,"")))</f>
        <v/>
      </c>
      <c r="E110" s="330" t="str">
        <f>IF(OR($B110=0,$B110=""),"",IF(AND($E$3="3rd"),'Class 3rd'!E109,IF(AND($E$3="4th"),'Class 4th'!E109,"")))</f>
        <v/>
      </c>
      <c r="F110" s="243" t="str">
        <f>IF(OR($B110=0,$B110=""),"",IF(AND($E$3="3rd"),'Class 3rd'!D109,IF(AND($E$3="4th"),'Class 4th'!D109,"")))</f>
        <v/>
      </c>
      <c r="G110" s="335" t="str">
        <f>IF(OR($B110=0,$B110=""),"",IF(AND($E$3="3rd"),'Class 3rd'!F109,IF(AND($E$3="4th"),'Class 4th'!F109,"")))</f>
        <v/>
      </c>
      <c r="H110" s="335" t="str">
        <f>IF(OR($B110=0,$B110=""),"",IF(AND($E$3="3rd"),'Class 3rd'!G109,IF(AND($E$3="4th"),'Class 4th'!G109,"")))</f>
        <v/>
      </c>
      <c r="I110" s="335" t="str">
        <f>IF(OR($B110=0,$B110=""),"",IF(AND($E$3="3rd"),'Class 3rd'!H109,IF(AND($E$3="4th"),'Class 4th'!H109,"")))</f>
        <v/>
      </c>
      <c r="J110" s="217" t="str">
        <f>IF(OR($B110=0,$B110=""),"",IF(AND($E$3="3rd"),'Class 3rd'!J109,IF(AND($E$3="4th"),'Class 4th'!J109,"")))</f>
        <v/>
      </c>
      <c r="K110" s="217" t="str">
        <f>IF(OR($B110=0,$B110=""),"",IF(AND($E$3="3rd"),'Class 3rd'!K109,IF(AND($E$3="4th"),'Class 4th'!K109,"")))</f>
        <v/>
      </c>
      <c r="L110" s="99" t="str">
        <f>IF(OR($B110=0,$B110=""),"",IF(AND($E$3="3rd"),'Class 3rd'!L109,IF(AND($E$3="4th"),'Class 4th'!L109,"")))</f>
        <v/>
      </c>
      <c r="M110" s="99" t="str">
        <f>IF(OR($B110=0,$B110=""),"",IF(AND($E$3="3rd"),'Class 3rd'!M109,IF(AND($E$3="4th"),'Class 4th'!M109,"")))</f>
        <v/>
      </c>
      <c r="N110" s="99" t="str">
        <f>IF(OR($B110=0,$B110=""),"",IF(AND($E$3="3rd"),'Class 3rd'!N109,IF(AND($E$3="4th"),'Class 4th'!N109,"")))</f>
        <v/>
      </c>
      <c r="O110" s="48" t="str">
        <f t="shared" si="87"/>
        <v/>
      </c>
      <c r="P110" s="99" t="str">
        <f>IF(OR($B110=0,$B110=""),"",IF(AND($E$3="3rd"),'Class 3rd'!O109,IF(AND($E$3="4th"),'Class 4th'!O109,"")))</f>
        <v/>
      </c>
      <c r="Q110" s="99" t="str">
        <f>IF(OR($B110=0,$B110=""),"",IF(AND($E$3="3rd"),'Class 3rd'!P109,IF(AND($E$3="4th"),'Class 4th'!P109,"")))</f>
        <v/>
      </c>
      <c r="R110" s="51" t="str">
        <f t="shared" si="88"/>
        <v/>
      </c>
      <c r="S110" s="48">
        <f t="shared" si="89"/>
        <v>0</v>
      </c>
      <c r="T110" s="99" t="str">
        <f>IF(OR($B110=0,$B110=""),"",IF(AND($E$3="3rd"),'Class 3rd'!Q109,IF(AND($E$3="4th"),'Class 4th'!Q109,"")))</f>
        <v/>
      </c>
      <c r="U110" s="99" t="str">
        <f>IF(OR($B110=0,$B110=""),"",IF(AND($E$3="3rd"),'Class 3rd'!R109,IF(AND($E$3="4th"),'Class 4th'!R109,"")))</f>
        <v/>
      </c>
      <c r="V110" s="52" t="str">
        <f t="shared" si="90"/>
        <v/>
      </c>
      <c r="W110" s="48" t="str">
        <f t="shared" si="91"/>
        <v/>
      </c>
      <c r="X110" s="83">
        <f t="shared" si="92"/>
        <v>0</v>
      </c>
      <c r="Y110" s="83" t="str">
        <f t="shared" si="93"/>
        <v/>
      </c>
      <c r="Z110" s="83" t="str">
        <f t="shared" si="94"/>
        <v/>
      </c>
      <c r="AA110" s="83" t="str">
        <f t="shared" si="95"/>
        <v/>
      </c>
      <c r="AB110" s="419" t="str">
        <f t="shared" si="96"/>
        <v/>
      </c>
      <c r="AC110" s="87" t="str">
        <f t="shared" si="97"/>
        <v/>
      </c>
      <c r="AD110" s="99" t="str">
        <f>IF(OR($B110=0,$B110=""),"",IF(AND($E$3="3rd"),'Class 3rd'!S109,IF(AND($E$3="4th"),'Class 4th'!S109,"")))</f>
        <v/>
      </c>
      <c r="AE110" s="99" t="str">
        <f>IF(OR($B110=0,$B110=""),"",IF(AND($E$3="3rd"),'Class 3rd'!T109,IF(AND($E$3="4th"),'Class 4th'!T109,"")))</f>
        <v/>
      </c>
      <c r="AF110" s="99" t="str">
        <f>IF(OR($B110=0,$B110=""),"",IF(AND($E$3="3rd"),'Class 3rd'!U109,IF(AND($E$3="4th"),'Class 4th'!U109,"")))</f>
        <v/>
      </c>
      <c r="AG110" s="48" t="str">
        <f t="shared" si="98"/>
        <v/>
      </c>
      <c r="AH110" s="99" t="str">
        <f>IF(OR($B110=0,$B110=""),"",IF(AND($E$3="3rd"),'Class 3rd'!V109,IF(AND($E$3="4th"),'Class 4th'!V109,"")))</f>
        <v/>
      </c>
      <c r="AI110" s="99" t="str">
        <f>IF(OR($B110=0,$B110=""),"",IF(AND($E$3="3rd"),'Class 3rd'!W109,IF(AND($E$3="4th"),'Class 4th'!W109,"")))</f>
        <v/>
      </c>
      <c r="AJ110" s="51" t="str">
        <f t="shared" si="99"/>
        <v/>
      </c>
      <c r="AK110" s="48">
        <f t="shared" si="100"/>
        <v>0</v>
      </c>
      <c r="AL110" s="99" t="str">
        <f>IF(OR($B110=0,$B110=""),"",IF(AND($E$3="3rd"),'Class 3rd'!X109,IF(AND($E$3="4th"),'Class 4th'!X109,"")))</f>
        <v/>
      </c>
      <c r="AM110" s="99" t="str">
        <f>IF(OR($B110=0,$B110=""),"",IF(AND($E$3="3rd"),'Class 3rd'!Y109,IF(AND($E$3="4th"),'Class 4th'!Y109,"")))</f>
        <v/>
      </c>
      <c r="AN110" s="52" t="str">
        <f t="shared" si="101"/>
        <v/>
      </c>
      <c r="AO110" s="48" t="str">
        <f t="shared" si="102"/>
        <v/>
      </c>
      <c r="AP110" s="83">
        <f t="shared" si="103"/>
        <v>0</v>
      </c>
      <c r="AQ110" s="83" t="str">
        <f t="shared" si="104"/>
        <v/>
      </c>
      <c r="AR110" s="83" t="str">
        <f t="shared" si="105"/>
        <v/>
      </c>
      <c r="AS110" s="83" t="str">
        <f t="shared" si="106"/>
        <v/>
      </c>
      <c r="AT110" s="419" t="str">
        <f t="shared" si="107"/>
        <v/>
      </c>
      <c r="AU110" s="87" t="str">
        <f t="shared" si="108"/>
        <v/>
      </c>
      <c r="AV110" s="99" t="str">
        <f>IF(OR($B110=0,$B110=""),"",IF(AND($E$3="3rd"),'Class 3rd'!Z109,IF(AND($E$3="4th"),'Class 4th'!Z109,"")))</f>
        <v/>
      </c>
      <c r="AW110" s="99" t="str">
        <f>IF(OR($B110=0,$B110=""),"",IF(AND($E$3="3rd"),'Class 3rd'!AA109,IF(AND($E$3="4th"),'Class 4th'!AA109,"")))</f>
        <v/>
      </c>
      <c r="AX110" s="99" t="str">
        <f>IF(OR($B110=0,$B110=""),"",IF(AND($E$3="3rd"),'Class 3rd'!AB109,IF(AND($E$3="4th"),'Class 4th'!AB109,"")))</f>
        <v/>
      </c>
      <c r="AY110" s="48" t="str">
        <f t="shared" si="109"/>
        <v/>
      </c>
      <c r="AZ110" s="99" t="str">
        <f>IF(OR($B110=0,$B110=""),"",IF(AND($E$3="3rd"),'Class 3rd'!AC109,IF(AND($E$3="4th"),'Class 4th'!AC109,"")))</f>
        <v/>
      </c>
      <c r="BA110" s="99" t="str">
        <f>IF(OR($B110=0,$B110=""),"",IF(AND($E$3="3rd"),'Class 3rd'!AD109,IF(AND($E$3="4th"),'Class 4th'!AD109,"")))</f>
        <v/>
      </c>
      <c r="BB110" s="51" t="str">
        <f t="shared" si="110"/>
        <v/>
      </c>
      <c r="BC110" s="48">
        <f t="shared" si="111"/>
        <v>0</v>
      </c>
      <c r="BD110" s="99" t="str">
        <f>IF(OR($B110=0,$B110=""),"",IF(AND($E$3="3rd"),'Class 3rd'!AE109,IF(AND($E$3="4th"),'Class 4th'!AE109,"")))</f>
        <v/>
      </c>
      <c r="BE110" s="99" t="str">
        <f>IF(OR($B110=0,$B110=""),"",IF(AND($E$3="3rd"),'Class 3rd'!AF109,IF(AND($E$3="4th"),'Class 4th'!AF109,"")))</f>
        <v/>
      </c>
      <c r="BF110" s="52" t="str">
        <f t="shared" si="112"/>
        <v/>
      </c>
      <c r="BG110" s="48" t="str">
        <f t="shared" si="113"/>
        <v/>
      </c>
      <c r="BH110" s="83">
        <f t="shared" si="114"/>
        <v>0</v>
      </c>
      <c r="BI110" s="83" t="str">
        <f t="shared" si="115"/>
        <v/>
      </c>
      <c r="BJ110" s="83" t="str">
        <f t="shared" si="116"/>
        <v/>
      </c>
      <c r="BK110" s="83" t="str">
        <f t="shared" si="117"/>
        <v/>
      </c>
      <c r="BL110" s="419" t="str">
        <f t="shared" si="118"/>
        <v/>
      </c>
      <c r="BM110" s="87" t="str">
        <f t="shared" si="119"/>
        <v/>
      </c>
      <c r="BN110" s="99" t="str">
        <f>IF(OR($B110=0,$B110=""),"",IF(AND($E$3="3rd"),'Class 3rd'!AG109,IF(AND($E$3="4th"),'Class 4th'!AG109,"")))</f>
        <v/>
      </c>
      <c r="BO110" s="99" t="str">
        <f>IF(OR($B110=0,$B110=""),"",IF(AND($E$3="3rd"),'Class 3rd'!AH109,IF(AND($E$3="4th"),'Class 4th'!AH109,"")))</f>
        <v/>
      </c>
      <c r="BP110" s="99" t="str">
        <f>IF(OR($B110=0,$B110=""),"",IF(AND($E$3="3rd"),'Class 3rd'!AI109,IF(AND($E$3="4th"),'Class 4th'!AI109,"")))</f>
        <v/>
      </c>
      <c r="BQ110" s="48" t="str">
        <f t="shared" si="120"/>
        <v/>
      </c>
      <c r="BR110" s="99" t="str">
        <f>IF(OR($B110=0,$B110=""),"",IF(AND($E$3="3rd"),'Class 3rd'!AJ109,IF(AND($E$3="4th"),'Class 4th'!AJ109,"")))</f>
        <v/>
      </c>
      <c r="BS110" s="99" t="str">
        <f>IF(OR($B110=0,$B110=""),"",IF(AND($E$3="3rd"),'Class 3rd'!AK109,IF(AND($E$3="4th"),'Class 4th'!AK109,"")))</f>
        <v/>
      </c>
      <c r="BT110" s="51" t="str">
        <f t="shared" si="121"/>
        <v/>
      </c>
      <c r="BU110" s="48">
        <f t="shared" si="122"/>
        <v>0</v>
      </c>
      <c r="BV110" s="99" t="str">
        <f>IF(OR($B110=0,$B110=""),"",IF(AND($E$3="3rd"),'Class 3rd'!AL109,IF(AND($E$3="4th"),'Class 4th'!AL109,"")))</f>
        <v/>
      </c>
      <c r="BW110" s="99" t="str">
        <f>IF(OR($B110=0,$B110=""),"",IF(AND($E$3="3rd"),'Class 3rd'!AM109,IF(AND($E$3="4th"),'Class 4th'!AM109,"")))</f>
        <v/>
      </c>
      <c r="BX110" s="52" t="str">
        <f t="shared" si="123"/>
        <v/>
      </c>
      <c r="BY110" s="48" t="str">
        <f t="shared" si="124"/>
        <v/>
      </c>
      <c r="BZ110" s="83">
        <f t="shared" si="125"/>
        <v>0</v>
      </c>
      <c r="CA110" s="83" t="str">
        <f t="shared" si="126"/>
        <v/>
      </c>
      <c r="CB110" s="83" t="str">
        <f t="shared" si="127"/>
        <v/>
      </c>
      <c r="CC110" s="83" t="str">
        <f t="shared" si="128"/>
        <v/>
      </c>
      <c r="CD110" s="419" t="str">
        <f t="shared" si="129"/>
        <v/>
      </c>
      <c r="CE110" s="87" t="str">
        <f t="shared" si="130"/>
        <v/>
      </c>
      <c r="CF110" s="99" t="str">
        <f>IF(OR($B110=0,$B110=""),"",IF(AND($E$3="3rd"),'Class 3rd'!AN109,IF(AND($E$3="4th"),'Class 4th'!AN109,"")))</f>
        <v/>
      </c>
      <c r="CG110" s="99" t="str">
        <f>IF(OR($B110=0,$B110=""),"",IF(AND($E$3="3rd"),'Class 3rd'!AO109,IF(AND($E$3="4th"),'Class 4th'!AO109,"")))</f>
        <v/>
      </c>
      <c r="CH110" s="99" t="str">
        <f>IF(OR($B110=0,$B110=""),"",IF(AND($E$3="3rd"),'Class 3rd'!AP109,IF(AND($E$3="4th"),'Class 4th'!AP109,"")))</f>
        <v/>
      </c>
      <c r="CI110" s="48" t="str">
        <f t="shared" si="131"/>
        <v/>
      </c>
      <c r="CJ110" s="99" t="str">
        <f>IF(OR($B110=0,$B110=""),"",IF(AND($E$3="3rd"),'Class 3rd'!AQ109,IF(AND($E$3="4th"),'Class 4th'!AQ109,"")))</f>
        <v/>
      </c>
      <c r="CK110" s="99" t="str">
        <f>IF(OR($B110=0,$B110=""),"",IF(AND($E$3="3rd"),'Class 3rd'!AR109,IF(AND($E$3="4th"),'Class 4th'!AR109,"")))</f>
        <v/>
      </c>
      <c r="CL110" s="51" t="str">
        <f t="shared" si="132"/>
        <v/>
      </c>
      <c r="CM110" s="48">
        <f t="shared" si="133"/>
        <v>0</v>
      </c>
      <c r="CN110" s="99" t="str">
        <f>IF(OR($B110=0,$B110=""),"",IF(AND($E$3="3rd"),'Class 3rd'!AS109,IF(AND($E$3="4th"),'Class 4th'!AS109,"")))</f>
        <v/>
      </c>
      <c r="CO110" s="99" t="str">
        <f>IF(OR($B110=0,$B110=""),"",IF(AND($E$3="3rd"),'Class 3rd'!AT109,IF(AND($E$3="4th"),'Class 4th'!AT109,"")))</f>
        <v/>
      </c>
      <c r="CP110" s="52" t="str">
        <f t="shared" si="134"/>
        <v/>
      </c>
      <c r="CQ110" s="48" t="str">
        <f t="shared" si="135"/>
        <v/>
      </c>
      <c r="CR110" s="83">
        <f t="shared" si="136"/>
        <v>0</v>
      </c>
      <c r="CS110" s="83" t="str">
        <f t="shared" si="137"/>
        <v/>
      </c>
      <c r="CT110" s="392" t="str">
        <f t="shared" si="138"/>
        <v/>
      </c>
      <c r="CU110" s="86" t="str">
        <f t="shared" si="139"/>
        <v/>
      </c>
      <c r="CV110" s="99" t="str">
        <f>IF(OR($B110=0,$B110=""),"",IF(AND($E$3="3rd"),'Class 3rd'!AU109,IF(AND($E$3="4th"),'Class 4th'!AU109,"")))</f>
        <v/>
      </c>
      <c r="CW110" s="99" t="str">
        <f>IF(OR($B110=0,$B110=""),"",IF(AND($E$3="3rd"),'Class 3rd'!AV109,IF(AND($E$3="4th"),'Class 4th'!AV109,"")))</f>
        <v/>
      </c>
      <c r="CX110" s="99" t="str">
        <f>IF(OR($B110=0,$B110=""),"",IF(AND($E$3="3rd"),'Class 3rd'!AW109,IF(AND($E$3="4th"),'Class 4th'!AW109,"")))</f>
        <v/>
      </c>
      <c r="CY110" s="48" t="str">
        <f t="shared" si="140"/>
        <v/>
      </c>
      <c r="CZ110" s="99" t="str">
        <f>IF(OR($B110=0,$B110=""),"",IF(AND($E$3="3rd"),'Class 3rd'!AX109,IF(AND($E$3="4th"),'Class 4th'!AX109,"")))</f>
        <v/>
      </c>
      <c r="DA110" s="99" t="str">
        <f>IF(OR($B110=0,$B110=""),"",IF(AND($E$3="3rd"),'Class 3rd'!AY109,IF(AND($E$3="4th"),'Class 4th'!AY109,"")))</f>
        <v/>
      </c>
      <c r="DB110" s="51" t="str">
        <f t="shared" si="141"/>
        <v/>
      </c>
      <c r="DC110" s="48">
        <f t="shared" si="142"/>
        <v>0</v>
      </c>
      <c r="DD110" s="99" t="str">
        <f>IF(OR($B110=0,$B110=""),"",IF(AND($E$3="3rd"),'Class 3rd'!AZ109,IF(AND($E$3="4th"),'Class 4th'!AZ109,"")))</f>
        <v/>
      </c>
      <c r="DE110" s="99" t="str">
        <f>IF(OR($B110=0,$B110=""),"",IF(AND($E$3="3rd"),'Class 3rd'!BA109,IF(AND($E$3="4th"),'Class 4th'!BA109,"")))</f>
        <v/>
      </c>
      <c r="DF110" s="52" t="str">
        <f t="shared" si="143"/>
        <v/>
      </c>
      <c r="DG110" s="48" t="str">
        <f t="shared" si="144"/>
        <v/>
      </c>
      <c r="DH110" s="83">
        <f t="shared" si="145"/>
        <v>0</v>
      </c>
      <c r="DI110" s="83" t="str">
        <f t="shared" si="146"/>
        <v/>
      </c>
      <c r="DJ110" s="392" t="str">
        <f t="shared" si="147"/>
        <v/>
      </c>
      <c r="DK110" s="86" t="str">
        <f t="shared" si="148"/>
        <v/>
      </c>
      <c r="DL110" s="454" t="str">
        <f>IF(OR($B110=0,$B110=""),"",IF(AND($E$3="3rd"),'Class 3rd'!BB109,IF(AND($E$3="4th"),'Class 4th'!BB109,"")))</f>
        <v/>
      </c>
      <c r="DM110" s="454" t="str">
        <f>IF(OR($B110=0,$B110=""),"",IF(AND($E$3="3rd"),'Class 3rd'!BC109,IF(AND($E$3="4th"),'Class 4th'!BC109,"")))</f>
        <v/>
      </c>
      <c r="DN110" s="454" t="str">
        <f>IF(OR($B110=0,$B110=""),"",IF(AND($E$3="3rd"),'Class 3rd'!BD109,IF(AND($E$3="4th"),'Class 4th'!BD109,"")))</f>
        <v/>
      </c>
      <c r="DO110" s="454" t="str">
        <f>IF(OR($B110=0,$B110=""),"",IF(AND($E$3="3rd"),'Class 3rd'!BE109,IF(AND($E$3="4th"),'Class 4th'!BE109,"")))</f>
        <v/>
      </c>
      <c r="DP110" s="454" t="str">
        <f>IF(OR($B110=0,$B110=""),"",IF(AND($E$3="3rd"),'Class 3rd'!BF109,IF(AND($E$3="4th"),'Class 4th'!BF109,"")))</f>
        <v/>
      </c>
      <c r="DQ110" s="455" t="str">
        <f t="shared" si="149"/>
        <v/>
      </c>
      <c r="DR110" s="100">
        <f t="shared" si="150"/>
        <v>0</v>
      </c>
      <c r="DS110" s="100" t="str">
        <f t="shared" si="151"/>
        <v/>
      </c>
      <c r="DT110" s="100" t="str">
        <f t="shared" si="152"/>
        <v/>
      </c>
      <c r="DU110" s="86" t="str">
        <f t="shared" si="153"/>
        <v/>
      </c>
      <c r="DV110" s="454" t="str">
        <f>IF(OR($B110=0,$B110=""),"",IF(AND($E$3="3rd"),'Class 3rd'!BG109,IF(AND($E$3="4th"),'Class 4th'!BG109,"")))</f>
        <v/>
      </c>
      <c r="DW110" s="454" t="str">
        <f>IF(OR($B110=0,$B110=""),"",IF(AND($E$3="3rd"),'Class 3rd'!BH109,IF(AND($E$3="4th"),'Class 4th'!BH109,"")))</f>
        <v/>
      </c>
      <c r="DX110" s="454" t="str">
        <f>IF(OR($B110=0,$B110=""),"",IF(AND($E$3="3rd"),'Class 3rd'!BI109,IF(AND($E$3="4th"),'Class 4th'!BI109,"")))</f>
        <v/>
      </c>
      <c r="DY110" s="454" t="str">
        <f>IF(OR($B110=0,$B110=""),"",IF(AND($E$3="3rd"),'Class 3rd'!BJ109,IF(AND($E$3="4th"),'Class 4th'!BJ109,"")))</f>
        <v/>
      </c>
      <c r="DZ110" s="454" t="str">
        <f>IF(OR($B110=0,$B110=""),"",IF(AND($E$3="3rd"),'Class 3rd'!BK109,IF(AND($E$3="4th"),'Class 4th'!BK109,"")))</f>
        <v/>
      </c>
      <c r="EA110" s="455" t="str">
        <f t="shared" si="154"/>
        <v/>
      </c>
      <c r="EB110" s="100">
        <f t="shared" si="155"/>
        <v>0</v>
      </c>
      <c r="EC110" s="100" t="str">
        <f t="shared" si="156"/>
        <v/>
      </c>
      <c r="ED110" s="100" t="str">
        <f t="shared" si="157"/>
        <v/>
      </c>
      <c r="EE110" s="86" t="str">
        <f t="shared" si="158"/>
        <v/>
      </c>
      <c r="EF110" s="454" t="str">
        <f>IF(OR($B110=0,$B110=""),"",IF(AND($E$3="3rd"),'Class 3rd'!BL109,IF(AND($E$3="4th"),'Class 4th'!BL109,"")))</f>
        <v/>
      </c>
      <c r="EG110" s="454" t="str">
        <f>IF(OR($B110=0,$B110=""),"",IF(AND($E$3="3rd"),'Class 3rd'!BM109,IF(AND($E$3="4th"),'Class 4th'!BM109,"")))</f>
        <v/>
      </c>
      <c r="EH110" s="454" t="str">
        <f>IF(OR($B110=0,$B110=""),"",IF(AND($E$3="3rd"),'Class 3rd'!BN109,IF(AND($E$3="4th"),'Class 4th'!BN109,"")))</f>
        <v/>
      </c>
      <c r="EI110" s="454" t="str">
        <f>IF(OR($B110=0,$B110=""),"",IF(AND($E$3="3rd"),'Class 3rd'!BO109,IF(AND($E$3="4th"),'Class 4th'!BO109,"")))</f>
        <v/>
      </c>
      <c r="EJ110" s="454" t="str">
        <f>IF(OR($B110=0,$B110=""),"",IF(AND($E$3="3rd"),'Class 3rd'!BP109,IF(AND($E$3="4th"),'Class 4th'!BP109,"")))</f>
        <v/>
      </c>
      <c r="EK110" s="455" t="str">
        <f t="shared" si="159"/>
        <v/>
      </c>
      <c r="EL110" s="100">
        <f t="shared" si="160"/>
        <v>0</v>
      </c>
      <c r="EM110" s="100" t="str">
        <f t="shared" si="161"/>
        <v/>
      </c>
      <c r="EN110" s="100" t="str">
        <f t="shared" si="162"/>
        <v/>
      </c>
      <c r="EO110" s="86" t="str">
        <f t="shared" si="163"/>
        <v/>
      </c>
      <c r="EP110" s="60" t="str">
        <f t="shared" si="164"/>
        <v/>
      </c>
      <c r="EQ110" s="324" t="str">
        <f t="shared" si="165"/>
        <v/>
      </c>
      <c r="ER110" s="63" t="str">
        <f t="shared" si="166"/>
        <v/>
      </c>
      <c r="ES110" s="64" t="str">
        <f t="shared" si="167"/>
        <v/>
      </c>
      <c r="ET110" s="326" t="str">
        <f>IFERROR(IF(B110="NSO","NSO",IF(OR(D110="",G110="",F110="",B110="",EP110=0),"",IF('Master sheet'!$D$14="Hindi","कक्षोंन्नति","Promoted"))),"")</f>
        <v/>
      </c>
      <c r="EU110" s="39" t="str">
        <f>IF(OR($B110=0,$B110=""),"",IF(AND($E$3="3rd"),'Class 3rd'!BQ109,IF(AND($E$3="4th"),'Class 4th'!BQ109,"")))</f>
        <v/>
      </c>
      <c r="EV110" s="39" t="str">
        <f>IF(OR($B110=0,$B110=""),"",IF(AND($E$3="3rd"),'Class 3rd'!BR109,IF(AND($E$3="4th"),'Class 4th'!BR109,"")))</f>
        <v/>
      </c>
      <c r="EW110" s="203" t="str">
        <f t="shared" si="168"/>
        <v/>
      </c>
      <c r="EX110" s="40"/>
      <c r="FE110" s="41">
        <f>IF(AND($E$3="3rd"),'Class 3rd'!I109,IF(AND($E$3="4th"),'Class 4th'!I109,""))</f>
        <v>0</v>
      </c>
    </row>
    <row r="111" spans="1:161" ht="18.95" customHeight="1">
      <c r="A111" s="53">
        <v>104</v>
      </c>
      <c r="B111" s="244" t="str">
        <f>IF(OR(FE111=0,FE111=""),"",IF(AND($E$3="3rd"),'Class 3rd'!I110,IF(AND($E$3="4th"),'Class 4th'!I110,"")))</f>
        <v/>
      </c>
      <c r="C111" s="54" t="str">
        <f>IF(OR($B111=0,$B111=""),"",IF(AND($E$3="3rd"),'Class 3rd'!B110,IF(AND($E$3="4th"),'Class 4th'!B110,"")))</f>
        <v/>
      </c>
      <c r="D111" s="54" t="str">
        <f>IF(OR($B111=0,$B111=""),"",IF(AND($E$3="3rd"),'Class 3rd'!C110,IF(AND($E$3="4th"),'Class 4th'!C110,"")))</f>
        <v/>
      </c>
      <c r="E111" s="330" t="str">
        <f>IF(OR($B111=0,$B111=""),"",IF(AND($E$3="3rd"),'Class 3rd'!E110,IF(AND($E$3="4th"),'Class 4th'!E110,"")))</f>
        <v/>
      </c>
      <c r="F111" s="243" t="str">
        <f>IF(OR($B111=0,$B111=""),"",IF(AND($E$3="3rd"),'Class 3rd'!D110,IF(AND($E$3="4th"),'Class 4th'!D110,"")))</f>
        <v/>
      </c>
      <c r="G111" s="335" t="str">
        <f>IF(OR($B111=0,$B111=""),"",IF(AND($E$3="3rd"),'Class 3rd'!F110,IF(AND($E$3="4th"),'Class 4th'!F110,"")))</f>
        <v/>
      </c>
      <c r="H111" s="335" t="str">
        <f>IF(OR($B111=0,$B111=""),"",IF(AND($E$3="3rd"),'Class 3rd'!G110,IF(AND($E$3="4th"),'Class 4th'!G110,"")))</f>
        <v/>
      </c>
      <c r="I111" s="335" t="str">
        <f>IF(OR($B111=0,$B111=""),"",IF(AND($E$3="3rd"),'Class 3rd'!H110,IF(AND($E$3="4th"),'Class 4th'!H110,"")))</f>
        <v/>
      </c>
      <c r="J111" s="217" t="str">
        <f>IF(OR($B111=0,$B111=""),"",IF(AND($E$3="3rd"),'Class 3rd'!J110,IF(AND($E$3="4th"),'Class 4th'!J110,"")))</f>
        <v/>
      </c>
      <c r="K111" s="217" t="str">
        <f>IF(OR($B111=0,$B111=""),"",IF(AND($E$3="3rd"),'Class 3rd'!K110,IF(AND($E$3="4th"),'Class 4th'!K110,"")))</f>
        <v/>
      </c>
      <c r="L111" s="99" t="str">
        <f>IF(OR($B111=0,$B111=""),"",IF(AND($E$3="3rd"),'Class 3rd'!L110,IF(AND($E$3="4th"),'Class 4th'!L110,"")))</f>
        <v/>
      </c>
      <c r="M111" s="99" t="str">
        <f>IF(OR($B111=0,$B111=""),"",IF(AND($E$3="3rd"),'Class 3rd'!M110,IF(AND($E$3="4th"),'Class 4th'!M110,"")))</f>
        <v/>
      </c>
      <c r="N111" s="99" t="str">
        <f>IF(OR($B111=0,$B111=""),"",IF(AND($E$3="3rd"),'Class 3rd'!N110,IF(AND($E$3="4th"),'Class 4th'!N110,"")))</f>
        <v/>
      </c>
      <c r="O111" s="48" t="str">
        <f t="shared" si="87"/>
        <v/>
      </c>
      <c r="P111" s="99" t="str">
        <f>IF(OR($B111=0,$B111=""),"",IF(AND($E$3="3rd"),'Class 3rd'!O110,IF(AND($E$3="4th"),'Class 4th'!O110,"")))</f>
        <v/>
      </c>
      <c r="Q111" s="99" t="str">
        <f>IF(OR($B111=0,$B111=""),"",IF(AND($E$3="3rd"),'Class 3rd'!P110,IF(AND($E$3="4th"),'Class 4th'!P110,"")))</f>
        <v/>
      </c>
      <c r="R111" s="51" t="str">
        <f t="shared" si="88"/>
        <v/>
      </c>
      <c r="S111" s="48">
        <f t="shared" si="89"/>
        <v>0</v>
      </c>
      <c r="T111" s="99" t="str">
        <f>IF(OR($B111=0,$B111=""),"",IF(AND($E$3="3rd"),'Class 3rd'!Q110,IF(AND($E$3="4th"),'Class 4th'!Q110,"")))</f>
        <v/>
      </c>
      <c r="U111" s="99" t="str">
        <f>IF(OR($B111=0,$B111=""),"",IF(AND($E$3="3rd"),'Class 3rd'!R110,IF(AND($E$3="4th"),'Class 4th'!R110,"")))</f>
        <v/>
      </c>
      <c r="V111" s="52" t="str">
        <f t="shared" si="90"/>
        <v/>
      </c>
      <c r="W111" s="48" t="str">
        <f t="shared" si="91"/>
        <v/>
      </c>
      <c r="X111" s="83">
        <f t="shared" si="92"/>
        <v>0</v>
      </c>
      <c r="Y111" s="83" t="str">
        <f t="shared" si="93"/>
        <v/>
      </c>
      <c r="Z111" s="83" t="str">
        <f t="shared" si="94"/>
        <v/>
      </c>
      <c r="AA111" s="83" t="str">
        <f t="shared" si="95"/>
        <v/>
      </c>
      <c r="AB111" s="419" t="str">
        <f t="shared" si="96"/>
        <v/>
      </c>
      <c r="AC111" s="87" t="str">
        <f t="shared" si="97"/>
        <v/>
      </c>
      <c r="AD111" s="99" t="str">
        <f>IF(OR($B111=0,$B111=""),"",IF(AND($E$3="3rd"),'Class 3rd'!S110,IF(AND($E$3="4th"),'Class 4th'!S110,"")))</f>
        <v/>
      </c>
      <c r="AE111" s="99" t="str">
        <f>IF(OR($B111=0,$B111=""),"",IF(AND($E$3="3rd"),'Class 3rd'!T110,IF(AND($E$3="4th"),'Class 4th'!T110,"")))</f>
        <v/>
      </c>
      <c r="AF111" s="99" t="str">
        <f>IF(OR($B111=0,$B111=""),"",IF(AND($E$3="3rd"),'Class 3rd'!U110,IF(AND($E$3="4th"),'Class 4th'!U110,"")))</f>
        <v/>
      </c>
      <c r="AG111" s="48" t="str">
        <f t="shared" si="98"/>
        <v/>
      </c>
      <c r="AH111" s="99" t="str">
        <f>IF(OR($B111=0,$B111=""),"",IF(AND($E$3="3rd"),'Class 3rd'!V110,IF(AND($E$3="4th"),'Class 4th'!V110,"")))</f>
        <v/>
      </c>
      <c r="AI111" s="99" t="str">
        <f>IF(OR($B111=0,$B111=""),"",IF(AND($E$3="3rd"),'Class 3rd'!W110,IF(AND($E$3="4th"),'Class 4th'!W110,"")))</f>
        <v/>
      </c>
      <c r="AJ111" s="51" t="str">
        <f t="shared" si="99"/>
        <v/>
      </c>
      <c r="AK111" s="48">
        <f t="shared" si="100"/>
        <v>0</v>
      </c>
      <c r="AL111" s="99" t="str">
        <f>IF(OR($B111=0,$B111=""),"",IF(AND($E$3="3rd"),'Class 3rd'!X110,IF(AND($E$3="4th"),'Class 4th'!X110,"")))</f>
        <v/>
      </c>
      <c r="AM111" s="99" t="str">
        <f>IF(OR($B111=0,$B111=""),"",IF(AND($E$3="3rd"),'Class 3rd'!Y110,IF(AND($E$3="4th"),'Class 4th'!Y110,"")))</f>
        <v/>
      </c>
      <c r="AN111" s="52" t="str">
        <f t="shared" si="101"/>
        <v/>
      </c>
      <c r="AO111" s="48" t="str">
        <f t="shared" si="102"/>
        <v/>
      </c>
      <c r="AP111" s="83">
        <f t="shared" si="103"/>
        <v>0</v>
      </c>
      <c r="AQ111" s="83" t="str">
        <f t="shared" si="104"/>
        <v/>
      </c>
      <c r="AR111" s="83" t="str">
        <f t="shared" si="105"/>
        <v/>
      </c>
      <c r="AS111" s="83" t="str">
        <f t="shared" si="106"/>
        <v/>
      </c>
      <c r="AT111" s="419" t="str">
        <f t="shared" si="107"/>
        <v/>
      </c>
      <c r="AU111" s="87" t="str">
        <f t="shared" si="108"/>
        <v/>
      </c>
      <c r="AV111" s="99" t="str">
        <f>IF(OR($B111=0,$B111=""),"",IF(AND($E$3="3rd"),'Class 3rd'!Z110,IF(AND($E$3="4th"),'Class 4th'!Z110,"")))</f>
        <v/>
      </c>
      <c r="AW111" s="99" t="str">
        <f>IF(OR($B111=0,$B111=""),"",IF(AND($E$3="3rd"),'Class 3rd'!AA110,IF(AND($E$3="4th"),'Class 4th'!AA110,"")))</f>
        <v/>
      </c>
      <c r="AX111" s="99" t="str">
        <f>IF(OR($B111=0,$B111=""),"",IF(AND($E$3="3rd"),'Class 3rd'!AB110,IF(AND($E$3="4th"),'Class 4th'!AB110,"")))</f>
        <v/>
      </c>
      <c r="AY111" s="48" t="str">
        <f t="shared" si="109"/>
        <v/>
      </c>
      <c r="AZ111" s="99" t="str">
        <f>IF(OR($B111=0,$B111=""),"",IF(AND($E$3="3rd"),'Class 3rd'!AC110,IF(AND($E$3="4th"),'Class 4th'!AC110,"")))</f>
        <v/>
      </c>
      <c r="BA111" s="99" t="str">
        <f>IF(OR($B111=0,$B111=""),"",IF(AND($E$3="3rd"),'Class 3rd'!AD110,IF(AND($E$3="4th"),'Class 4th'!AD110,"")))</f>
        <v/>
      </c>
      <c r="BB111" s="51" t="str">
        <f t="shared" si="110"/>
        <v/>
      </c>
      <c r="BC111" s="48">
        <f t="shared" si="111"/>
        <v>0</v>
      </c>
      <c r="BD111" s="99" t="str">
        <f>IF(OR($B111=0,$B111=""),"",IF(AND($E$3="3rd"),'Class 3rd'!AE110,IF(AND($E$3="4th"),'Class 4th'!AE110,"")))</f>
        <v/>
      </c>
      <c r="BE111" s="99" t="str">
        <f>IF(OR($B111=0,$B111=""),"",IF(AND($E$3="3rd"),'Class 3rd'!AF110,IF(AND($E$3="4th"),'Class 4th'!AF110,"")))</f>
        <v/>
      </c>
      <c r="BF111" s="52" t="str">
        <f t="shared" si="112"/>
        <v/>
      </c>
      <c r="BG111" s="48" t="str">
        <f t="shared" si="113"/>
        <v/>
      </c>
      <c r="BH111" s="83">
        <f t="shared" si="114"/>
        <v>0</v>
      </c>
      <c r="BI111" s="83" t="str">
        <f t="shared" si="115"/>
        <v/>
      </c>
      <c r="BJ111" s="83" t="str">
        <f t="shared" si="116"/>
        <v/>
      </c>
      <c r="BK111" s="83" t="str">
        <f t="shared" si="117"/>
        <v/>
      </c>
      <c r="BL111" s="419" t="str">
        <f t="shared" si="118"/>
        <v/>
      </c>
      <c r="BM111" s="87" t="str">
        <f t="shared" si="119"/>
        <v/>
      </c>
      <c r="BN111" s="99" t="str">
        <f>IF(OR($B111=0,$B111=""),"",IF(AND($E$3="3rd"),'Class 3rd'!AG110,IF(AND($E$3="4th"),'Class 4th'!AG110,"")))</f>
        <v/>
      </c>
      <c r="BO111" s="99" t="str">
        <f>IF(OR($B111=0,$B111=""),"",IF(AND($E$3="3rd"),'Class 3rd'!AH110,IF(AND($E$3="4th"),'Class 4th'!AH110,"")))</f>
        <v/>
      </c>
      <c r="BP111" s="99" t="str">
        <f>IF(OR($B111=0,$B111=""),"",IF(AND($E$3="3rd"),'Class 3rd'!AI110,IF(AND($E$3="4th"),'Class 4th'!AI110,"")))</f>
        <v/>
      </c>
      <c r="BQ111" s="48" t="str">
        <f t="shared" si="120"/>
        <v/>
      </c>
      <c r="BR111" s="99" t="str">
        <f>IF(OR($B111=0,$B111=""),"",IF(AND($E$3="3rd"),'Class 3rd'!AJ110,IF(AND($E$3="4th"),'Class 4th'!AJ110,"")))</f>
        <v/>
      </c>
      <c r="BS111" s="99" t="str">
        <f>IF(OR($B111=0,$B111=""),"",IF(AND($E$3="3rd"),'Class 3rd'!AK110,IF(AND($E$3="4th"),'Class 4th'!AK110,"")))</f>
        <v/>
      </c>
      <c r="BT111" s="51" t="str">
        <f t="shared" si="121"/>
        <v/>
      </c>
      <c r="BU111" s="48">
        <f t="shared" si="122"/>
        <v>0</v>
      </c>
      <c r="BV111" s="99" t="str">
        <f>IF(OR($B111=0,$B111=""),"",IF(AND($E$3="3rd"),'Class 3rd'!AL110,IF(AND($E$3="4th"),'Class 4th'!AL110,"")))</f>
        <v/>
      </c>
      <c r="BW111" s="99" t="str">
        <f>IF(OR($B111=0,$B111=""),"",IF(AND($E$3="3rd"),'Class 3rd'!AM110,IF(AND($E$3="4th"),'Class 4th'!AM110,"")))</f>
        <v/>
      </c>
      <c r="BX111" s="52" t="str">
        <f t="shared" si="123"/>
        <v/>
      </c>
      <c r="BY111" s="48" t="str">
        <f t="shared" si="124"/>
        <v/>
      </c>
      <c r="BZ111" s="83">
        <f t="shared" si="125"/>
        <v>0</v>
      </c>
      <c r="CA111" s="83" t="str">
        <f t="shared" si="126"/>
        <v/>
      </c>
      <c r="CB111" s="83" t="str">
        <f t="shared" si="127"/>
        <v/>
      </c>
      <c r="CC111" s="83" t="str">
        <f t="shared" si="128"/>
        <v/>
      </c>
      <c r="CD111" s="419" t="str">
        <f t="shared" si="129"/>
        <v/>
      </c>
      <c r="CE111" s="87" t="str">
        <f t="shared" si="130"/>
        <v/>
      </c>
      <c r="CF111" s="99" t="str">
        <f>IF(OR($B111=0,$B111=""),"",IF(AND($E$3="3rd"),'Class 3rd'!AN110,IF(AND($E$3="4th"),'Class 4th'!AN110,"")))</f>
        <v/>
      </c>
      <c r="CG111" s="99" t="str">
        <f>IF(OR($B111=0,$B111=""),"",IF(AND($E$3="3rd"),'Class 3rd'!AO110,IF(AND($E$3="4th"),'Class 4th'!AO110,"")))</f>
        <v/>
      </c>
      <c r="CH111" s="99" t="str">
        <f>IF(OR($B111=0,$B111=""),"",IF(AND($E$3="3rd"),'Class 3rd'!AP110,IF(AND($E$3="4th"),'Class 4th'!AP110,"")))</f>
        <v/>
      </c>
      <c r="CI111" s="48" t="str">
        <f t="shared" si="131"/>
        <v/>
      </c>
      <c r="CJ111" s="99" t="str">
        <f>IF(OR($B111=0,$B111=""),"",IF(AND($E$3="3rd"),'Class 3rd'!AQ110,IF(AND($E$3="4th"),'Class 4th'!AQ110,"")))</f>
        <v/>
      </c>
      <c r="CK111" s="99" t="str">
        <f>IF(OR($B111=0,$B111=""),"",IF(AND($E$3="3rd"),'Class 3rd'!AR110,IF(AND($E$3="4th"),'Class 4th'!AR110,"")))</f>
        <v/>
      </c>
      <c r="CL111" s="51" t="str">
        <f t="shared" si="132"/>
        <v/>
      </c>
      <c r="CM111" s="48">
        <f t="shared" si="133"/>
        <v>0</v>
      </c>
      <c r="CN111" s="99" t="str">
        <f>IF(OR($B111=0,$B111=""),"",IF(AND($E$3="3rd"),'Class 3rd'!AS110,IF(AND($E$3="4th"),'Class 4th'!AS110,"")))</f>
        <v/>
      </c>
      <c r="CO111" s="99" t="str">
        <f>IF(OR($B111=0,$B111=""),"",IF(AND($E$3="3rd"),'Class 3rd'!AT110,IF(AND($E$3="4th"),'Class 4th'!AT110,"")))</f>
        <v/>
      </c>
      <c r="CP111" s="52" t="str">
        <f t="shared" si="134"/>
        <v/>
      </c>
      <c r="CQ111" s="48" t="str">
        <f t="shared" si="135"/>
        <v/>
      </c>
      <c r="CR111" s="83">
        <f t="shared" si="136"/>
        <v>0</v>
      </c>
      <c r="CS111" s="83" t="str">
        <f t="shared" si="137"/>
        <v/>
      </c>
      <c r="CT111" s="392" t="str">
        <f t="shared" si="138"/>
        <v/>
      </c>
      <c r="CU111" s="86" t="str">
        <f t="shared" si="139"/>
        <v/>
      </c>
      <c r="CV111" s="99" t="str">
        <f>IF(OR($B111=0,$B111=""),"",IF(AND($E$3="3rd"),'Class 3rd'!AU110,IF(AND($E$3="4th"),'Class 4th'!AU110,"")))</f>
        <v/>
      </c>
      <c r="CW111" s="99" t="str">
        <f>IF(OR($B111=0,$B111=""),"",IF(AND($E$3="3rd"),'Class 3rd'!AV110,IF(AND($E$3="4th"),'Class 4th'!AV110,"")))</f>
        <v/>
      </c>
      <c r="CX111" s="99" t="str">
        <f>IF(OR($B111=0,$B111=""),"",IF(AND($E$3="3rd"),'Class 3rd'!AW110,IF(AND($E$3="4th"),'Class 4th'!AW110,"")))</f>
        <v/>
      </c>
      <c r="CY111" s="48" t="str">
        <f t="shared" si="140"/>
        <v/>
      </c>
      <c r="CZ111" s="99" t="str">
        <f>IF(OR($B111=0,$B111=""),"",IF(AND($E$3="3rd"),'Class 3rd'!AX110,IF(AND($E$3="4th"),'Class 4th'!AX110,"")))</f>
        <v/>
      </c>
      <c r="DA111" s="99" t="str">
        <f>IF(OR($B111=0,$B111=""),"",IF(AND($E$3="3rd"),'Class 3rd'!AY110,IF(AND($E$3="4th"),'Class 4th'!AY110,"")))</f>
        <v/>
      </c>
      <c r="DB111" s="51" t="str">
        <f t="shared" si="141"/>
        <v/>
      </c>
      <c r="DC111" s="48">
        <f t="shared" si="142"/>
        <v>0</v>
      </c>
      <c r="DD111" s="99" t="str">
        <f>IF(OR($B111=0,$B111=""),"",IF(AND($E$3="3rd"),'Class 3rd'!AZ110,IF(AND($E$3="4th"),'Class 4th'!AZ110,"")))</f>
        <v/>
      </c>
      <c r="DE111" s="99" t="str">
        <f>IF(OR($B111=0,$B111=""),"",IF(AND($E$3="3rd"),'Class 3rd'!BA110,IF(AND($E$3="4th"),'Class 4th'!BA110,"")))</f>
        <v/>
      </c>
      <c r="DF111" s="52" t="str">
        <f t="shared" si="143"/>
        <v/>
      </c>
      <c r="DG111" s="48" t="str">
        <f t="shared" si="144"/>
        <v/>
      </c>
      <c r="DH111" s="83">
        <f t="shared" si="145"/>
        <v>0</v>
      </c>
      <c r="DI111" s="83" t="str">
        <f t="shared" si="146"/>
        <v/>
      </c>
      <c r="DJ111" s="392" t="str">
        <f t="shared" si="147"/>
        <v/>
      </c>
      <c r="DK111" s="86" t="str">
        <f t="shared" si="148"/>
        <v/>
      </c>
      <c r="DL111" s="454" t="str">
        <f>IF(OR($B111=0,$B111=""),"",IF(AND($E$3="3rd"),'Class 3rd'!BB110,IF(AND($E$3="4th"),'Class 4th'!BB110,"")))</f>
        <v/>
      </c>
      <c r="DM111" s="454" t="str">
        <f>IF(OR($B111=0,$B111=""),"",IF(AND($E$3="3rd"),'Class 3rd'!BC110,IF(AND($E$3="4th"),'Class 4th'!BC110,"")))</f>
        <v/>
      </c>
      <c r="DN111" s="454" t="str">
        <f>IF(OR($B111=0,$B111=""),"",IF(AND($E$3="3rd"),'Class 3rd'!BD110,IF(AND($E$3="4th"),'Class 4th'!BD110,"")))</f>
        <v/>
      </c>
      <c r="DO111" s="454" t="str">
        <f>IF(OR($B111=0,$B111=""),"",IF(AND($E$3="3rd"),'Class 3rd'!BE110,IF(AND($E$3="4th"),'Class 4th'!BE110,"")))</f>
        <v/>
      </c>
      <c r="DP111" s="454" t="str">
        <f>IF(OR($B111=0,$B111=""),"",IF(AND($E$3="3rd"),'Class 3rd'!BF110,IF(AND($E$3="4th"),'Class 4th'!BF110,"")))</f>
        <v/>
      </c>
      <c r="DQ111" s="455" t="str">
        <f t="shared" si="149"/>
        <v/>
      </c>
      <c r="DR111" s="100">
        <f t="shared" si="150"/>
        <v>0</v>
      </c>
      <c r="DS111" s="100" t="str">
        <f t="shared" si="151"/>
        <v/>
      </c>
      <c r="DT111" s="100" t="str">
        <f t="shared" si="152"/>
        <v/>
      </c>
      <c r="DU111" s="86" t="str">
        <f t="shared" si="153"/>
        <v/>
      </c>
      <c r="DV111" s="454" t="str">
        <f>IF(OR($B111=0,$B111=""),"",IF(AND($E$3="3rd"),'Class 3rd'!BG110,IF(AND($E$3="4th"),'Class 4th'!BG110,"")))</f>
        <v/>
      </c>
      <c r="DW111" s="454" t="str">
        <f>IF(OR($B111=0,$B111=""),"",IF(AND($E$3="3rd"),'Class 3rd'!BH110,IF(AND($E$3="4th"),'Class 4th'!BH110,"")))</f>
        <v/>
      </c>
      <c r="DX111" s="454" t="str">
        <f>IF(OR($B111=0,$B111=""),"",IF(AND($E$3="3rd"),'Class 3rd'!BI110,IF(AND($E$3="4th"),'Class 4th'!BI110,"")))</f>
        <v/>
      </c>
      <c r="DY111" s="454" t="str">
        <f>IF(OR($B111=0,$B111=""),"",IF(AND($E$3="3rd"),'Class 3rd'!BJ110,IF(AND($E$3="4th"),'Class 4th'!BJ110,"")))</f>
        <v/>
      </c>
      <c r="DZ111" s="454" t="str">
        <f>IF(OR($B111=0,$B111=""),"",IF(AND($E$3="3rd"),'Class 3rd'!BK110,IF(AND($E$3="4th"),'Class 4th'!BK110,"")))</f>
        <v/>
      </c>
      <c r="EA111" s="455" t="str">
        <f t="shared" si="154"/>
        <v/>
      </c>
      <c r="EB111" s="100">
        <f t="shared" si="155"/>
        <v>0</v>
      </c>
      <c r="EC111" s="100" t="str">
        <f t="shared" si="156"/>
        <v/>
      </c>
      <c r="ED111" s="100" t="str">
        <f t="shared" si="157"/>
        <v/>
      </c>
      <c r="EE111" s="86" t="str">
        <f t="shared" si="158"/>
        <v/>
      </c>
      <c r="EF111" s="454" t="str">
        <f>IF(OR($B111=0,$B111=""),"",IF(AND($E$3="3rd"),'Class 3rd'!BL110,IF(AND($E$3="4th"),'Class 4th'!BL110,"")))</f>
        <v/>
      </c>
      <c r="EG111" s="454" t="str">
        <f>IF(OR($B111=0,$B111=""),"",IF(AND($E$3="3rd"),'Class 3rd'!BM110,IF(AND($E$3="4th"),'Class 4th'!BM110,"")))</f>
        <v/>
      </c>
      <c r="EH111" s="454" t="str">
        <f>IF(OR($B111=0,$B111=""),"",IF(AND($E$3="3rd"),'Class 3rd'!BN110,IF(AND($E$3="4th"),'Class 4th'!BN110,"")))</f>
        <v/>
      </c>
      <c r="EI111" s="454" t="str">
        <f>IF(OR($B111=0,$B111=""),"",IF(AND($E$3="3rd"),'Class 3rd'!BO110,IF(AND($E$3="4th"),'Class 4th'!BO110,"")))</f>
        <v/>
      </c>
      <c r="EJ111" s="454" t="str">
        <f>IF(OR($B111=0,$B111=""),"",IF(AND($E$3="3rd"),'Class 3rd'!BP110,IF(AND($E$3="4th"),'Class 4th'!BP110,"")))</f>
        <v/>
      </c>
      <c r="EK111" s="455" t="str">
        <f t="shared" si="159"/>
        <v/>
      </c>
      <c r="EL111" s="100">
        <f t="shared" si="160"/>
        <v>0</v>
      </c>
      <c r="EM111" s="100" t="str">
        <f t="shared" si="161"/>
        <v/>
      </c>
      <c r="EN111" s="100" t="str">
        <f t="shared" si="162"/>
        <v/>
      </c>
      <c r="EO111" s="86" t="str">
        <f t="shared" si="163"/>
        <v/>
      </c>
      <c r="EP111" s="60" t="str">
        <f t="shared" si="164"/>
        <v/>
      </c>
      <c r="EQ111" s="324" t="str">
        <f t="shared" si="165"/>
        <v/>
      </c>
      <c r="ER111" s="63" t="str">
        <f t="shared" si="166"/>
        <v/>
      </c>
      <c r="ES111" s="64" t="str">
        <f t="shared" si="167"/>
        <v/>
      </c>
      <c r="ET111" s="326" t="str">
        <f>IFERROR(IF(B111="NSO","NSO",IF(OR(D111="",G111="",F111="",B111="",EP111=0),"",IF('Master sheet'!$D$14="Hindi","कक्षोंन्नति","Promoted"))),"")</f>
        <v/>
      </c>
      <c r="EU111" s="39" t="str">
        <f>IF(OR($B111=0,$B111=""),"",IF(AND($E$3="3rd"),'Class 3rd'!BQ110,IF(AND($E$3="4th"),'Class 4th'!BQ110,"")))</f>
        <v/>
      </c>
      <c r="EV111" s="39" t="str">
        <f>IF(OR($B111=0,$B111=""),"",IF(AND($E$3="3rd"),'Class 3rd'!BR110,IF(AND($E$3="4th"),'Class 4th'!BR110,"")))</f>
        <v/>
      </c>
      <c r="EW111" s="203" t="str">
        <f t="shared" si="168"/>
        <v/>
      </c>
      <c r="EX111" s="40"/>
      <c r="FE111" s="41">
        <f>IF(AND($E$3="3rd"),'Class 3rd'!I110,IF(AND($E$3="4th"),'Class 4th'!I110,""))</f>
        <v>0</v>
      </c>
    </row>
    <row r="112" spans="1:161" ht="18.95" customHeight="1">
      <c r="A112" s="53">
        <v>105</v>
      </c>
      <c r="B112" s="244" t="str">
        <f>IF(OR(FE112=0,FE112=""),"",IF(AND($E$3="3rd"),'Class 3rd'!I111,IF(AND($E$3="4th"),'Class 4th'!I111,"")))</f>
        <v/>
      </c>
      <c r="C112" s="54" t="str">
        <f>IF(OR($B112=0,$B112=""),"",IF(AND($E$3="3rd"),'Class 3rd'!B111,IF(AND($E$3="4th"),'Class 4th'!B111,"")))</f>
        <v/>
      </c>
      <c r="D112" s="54" t="str">
        <f>IF(OR($B112=0,$B112=""),"",IF(AND($E$3="3rd"),'Class 3rd'!C111,IF(AND($E$3="4th"),'Class 4th'!C111,"")))</f>
        <v/>
      </c>
      <c r="E112" s="330" t="str">
        <f>IF(OR($B112=0,$B112=""),"",IF(AND($E$3="3rd"),'Class 3rd'!E111,IF(AND($E$3="4th"),'Class 4th'!E111,"")))</f>
        <v/>
      </c>
      <c r="F112" s="243" t="str">
        <f>IF(OR($B112=0,$B112=""),"",IF(AND($E$3="3rd"),'Class 3rd'!D111,IF(AND($E$3="4th"),'Class 4th'!D111,"")))</f>
        <v/>
      </c>
      <c r="G112" s="335" t="str">
        <f>IF(OR($B112=0,$B112=""),"",IF(AND($E$3="3rd"),'Class 3rd'!F111,IF(AND($E$3="4th"),'Class 4th'!F111,"")))</f>
        <v/>
      </c>
      <c r="H112" s="335" t="str">
        <f>IF(OR($B112=0,$B112=""),"",IF(AND($E$3="3rd"),'Class 3rd'!G111,IF(AND($E$3="4th"),'Class 4th'!G111,"")))</f>
        <v/>
      </c>
      <c r="I112" s="335" t="str">
        <f>IF(OR($B112=0,$B112=""),"",IF(AND($E$3="3rd"),'Class 3rd'!H111,IF(AND($E$3="4th"),'Class 4th'!H111,"")))</f>
        <v/>
      </c>
      <c r="J112" s="217" t="str">
        <f>IF(OR($B112=0,$B112=""),"",IF(AND($E$3="3rd"),'Class 3rd'!J111,IF(AND($E$3="4th"),'Class 4th'!J111,"")))</f>
        <v/>
      </c>
      <c r="K112" s="217" t="str">
        <f>IF(OR($B112=0,$B112=""),"",IF(AND($E$3="3rd"),'Class 3rd'!K111,IF(AND($E$3="4th"),'Class 4th'!K111,"")))</f>
        <v/>
      </c>
      <c r="L112" s="99" t="str">
        <f>IF(OR($B112=0,$B112=""),"",IF(AND($E$3="3rd"),'Class 3rd'!L111,IF(AND($E$3="4th"),'Class 4th'!L111,"")))</f>
        <v/>
      </c>
      <c r="M112" s="99" t="str">
        <f>IF(OR($B112=0,$B112=""),"",IF(AND($E$3="3rd"),'Class 3rd'!M111,IF(AND($E$3="4th"),'Class 4th'!M111,"")))</f>
        <v/>
      </c>
      <c r="N112" s="99" t="str">
        <f>IF(OR($B112=0,$B112=""),"",IF(AND($E$3="3rd"),'Class 3rd'!N111,IF(AND($E$3="4th"),'Class 4th'!N111,"")))</f>
        <v/>
      </c>
      <c r="O112" s="48" t="str">
        <f t="shared" si="87"/>
        <v/>
      </c>
      <c r="P112" s="99" t="str">
        <f>IF(OR($B112=0,$B112=""),"",IF(AND($E$3="3rd"),'Class 3rd'!O111,IF(AND($E$3="4th"),'Class 4th'!O111,"")))</f>
        <v/>
      </c>
      <c r="Q112" s="99" t="str">
        <f>IF(OR($B112=0,$B112=""),"",IF(AND($E$3="3rd"),'Class 3rd'!P111,IF(AND($E$3="4th"),'Class 4th'!P111,"")))</f>
        <v/>
      </c>
      <c r="R112" s="51" t="str">
        <f t="shared" si="88"/>
        <v/>
      </c>
      <c r="S112" s="48">
        <f t="shared" si="89"/>
        <v>0</v>
      </c>
      <c r="T112" s="99" t="str">
        <f>IF(OR($B112=0,$B112=""),"",IF(AND($E$3="3rd"),'Class 3rd'!Q111,IF(AND($E$3="4th"),'Class 4th'!Q111,"")))</f>
        <v/>
      </c>
      <c r="U112" s="99" t="str">
        <f>IF(OR($B112=0,$B112=""),"",IF(AND($E$3="3rd"),'Class 3rd'!R111,IF(AND($E$3="4th"),'Class 4th'!R111,"")))</f>
        <v/>
      </c>
      <c r="V112" s="52" t="str">
        <f t="shared" si="90"/>
        <v/>
      </c>
      <c r="W112" s="48" t="str">
        <f t="shared" si="91"/>
        <v/>
      </c>
      <c r="X112" s="83">
        <f t="shared" si="92"/>
        <v>0</v>
      </c>
      <c r="Y112" s="83" t="str">
        <f t="shared" si="93"/>
        <v/>
      </c>
      <c r="Z112" s="83" t="str">
        <f t="shared" si="94"/>
        <v/>
      </c>
      <c r="AA112" s="83" t="str">
        <f t="shared" si="95"/>
        <v/>
      </c>
      <c r="AB112" s="419" t="str">
        <f t="shared" si="96"/>
        <v/>
      </c>
      <c r="AC112" s="87" t="str">
        <f t="shared" si="97"/>
        <v/>
      </c>
      <c r="AD112" s="99" t="str">
        <f>IF(OR($B112=0,$B112=""),"",IF(AND($E$3="3rd"),'Class 3rd'!S111,IF(AND($E$3="4th"),'Class 4th'!S111,"")))</f>
        <v/>
      </c>
      <c r="AE112" s="99" t="str">
        <f>IF(OR($B112=0,$B112=""),"",IF(AND($E$3="3rd"),'Class 3rd'!T111,IF(AND($E$3="4th"),'Class 4th'!T111,"")))</f>
        <v/>
      </c>
      <c r="AF112" s="99" t="str">
        <f>IF(OR($B112=0,$B112=""),"",IF(AND($E$3="3rd"),'Class 3rd'!U111,IF(AND($E$3="4th"),'Class 4th'!U111,"")))</f>
        <v/>
      </c>
      <c r="AG112" s="48" t="str">
        <f t="shared" si="98"/>
        <v/>
      </c>
      <c r="AH112" s="99" t="str">
        <f>IF(OR($B112=0,$B112=""),"",IF(AND($E$3="3rd"),'Class 3rd'!V111,IF(AND($E$3="4th"),'Class 4th'!V111,"")))</f>
        <v/>
      </c>
      <c r="AI112" s="99" t="str">
        <f>IF(OR($B112=0,$B112=""),"",IF(AND($E$3="3rd"),'Class 3rd'!W111,IF(AND($E$3="4th"),'Class 4th'!W111,"")))</f>
        <v/>
      </c>
      <c r="AJ112" s="51" t="str">
        <f t="shared" si="99"/>
        <v/>
      </c>
      <c r="AK112" s="48">
        <f t="shared" si="100"/>
        <v>0</v>
      </c>
      <c r="AL112" s="99" t="str">
        <f>IF(OR($B112=0,$B112=""),"",IF(AND($E$3="3rd"),'Class 3rd'!X111,IF(AND($E$3="4th"),'Class 4th'!X111,"")))</f>
        <v/>
      </c>
      <c r="AM112" s="99" t="str">
        <f>IF(OR($B112=0,$B112=""),"",IF(AND($E$3="3rd"),'Class 3rd'!Y111,IF(AND($E$3="4th"),'Class 4th'!Y111,"")))</f>
        <v/>
      </c>
      <c r="AN112" s="52" t="str">
        <f t="shared" si="101"/>
        <v/>
      </c>
      <c r="AO112" s="48" t="str">
        <f t="shared" si="102"/>
        <v/>
      </c>
      <c r="AP112" s="83">
        <f t="shared" si="103"/>
        <v>0</v>
      </c>
      <c r="AQ112" s="83" t="str">
        <f t="shared" si="104"/>
        <v/>
      </c>
      <c r="AR112" s="83" t="str">
        <f t="shared" si="105"/>
        <v/>
      </c>
      <c r="AS112" s="83" t="str">
        <f t="shared" si="106"/>
        <v/>
      </c>
      <c r="AT112" s="419" t="str">
        <f t="shared" si="107"/>
        <v/>
      </c>
      <c r="AU112" s="87" t="str">
        <f t="shared" si="108"/>
        <v/>
      </c>
      <c r="AV112" s="99" t="str">
        <f>IF(OR($B112=0,$B112=""),"",IF(AND($E$3="3rd"),'Class 3rd'!Z111,IF(AND($E$3="4th"),'Class 4th'!Z111,"")))</f>
        <v/>
      </c>
      <c r="AW112" s="99" t="str">
        <f>IF(OR($B112=0,$B112=""),"",IF(AND($E$3="3rd"),'Class 3rd'!AA111,IF(AND($E$3="4th"),'Class 4th'!AA111,"")))</f>
        <v/>
      </c>
      <c r="AX112" s="99" t="str">
        <f>IF(OR($B112=0,$B112=""),"",IF(AND($E$3="3rd"),'Class 3rd'!AB111,IF(AND($E$3="4th"),'Class 4th'!AB111,"")))</f>
        <v/>
      </c>
      <c r="AY112" s="48" t="str">
        <f t="shared" si="109"/>
        <v/>
      </c>
      <c r="AZ112" s="99" t="str">
        <f>IF(OR($B112=0,$B112=""),"",IF(AND($E$3="3rd"),'Class 3rd'!AC111,IF(AND($E$3="4th"),'Class 4th'!AC111,"")))</f>
        <v/>
      </c>
      <c r="BA112" s="99" t="str">
        <f>IF(OR($B112=0,$B112=""),"",IF(AND($E$3="3rd"),'Class 3rd'!AD111,IF(AND($E$3="4th"),'Class 4th'!AD111,"")))</f>
        <v/>
      </c>
      <c r="BB112" s="51" t="str">
        <f t="shared" si="110"/>
        <v/>
      </c>
      <c r="BC112" s="48">
        <f t="shared" si="111"/>
        <v>0</v>
      </c>
      <c r="BD112" s="99" t="str">
        <f>IF(OR($B112=0,$B112=""),"",IF(AND($E$3="3rd"),'Class 3rd'!AE111,IF(AND($E$3="4th"),'Class 4th'!AE111,"")))</f>
        <v/>
      </c>
      <c r="BE112" s="99" t="str">
        <f>IF(OR($B112=0,$B112=""),"",IF(AND($E$3="3rd"),'Class 3rd'!AF111,IF(AND($E$3="4th"),'Class 4th'!AF111,"")))</f>
        <v/>
      </c>
      <c r="BF112" s="52" t="str">
        <f t="shared" si="112"/>
        <v/>
      </c>
      <c r="BG112" s="48" t="str">
        <f t="shared" si="113"/>
        <v/>
      </c>
      <c r="BH112" s="83">
        <f t="shared" si="114"/>
        <v>0</v>
      </c>
      <c r="BI112" s="83" t="str">
        <f t="shared" si="115"/>
        <v/>
      </c>
      <c r="BJ112" s="83" t="str">
        <f t="shared" si="116"/>
        <v/>
      </c>
      <c r="BK112" s="83" t="str">
        <f t="shared" si="117"/>
        <v/>
      </c>
      <c r="BL112" s="419" t="str">
        <f t="shared" si="118"/>
        <v/>
      </c>
      <c r="BM112" s="87" t="str">
        <f t="shared" si="119"/>
        <v/>
      </c>
      <c r="BN112" s="99" t="str">
        <f>IF(OR($B112=0,$B112=""),"",IF(AND($E$3="3rd"),'Class 3rd'!AG111,IF(AND($E$3="4th"),'Class 4th'!AG111,"")))</f>
        <v/>
      </c>
      <c r="BO112" s="99" t="str">
        <f>IF(OR($B112=0,$B112=""),"",IF(AND($E$3="3rd"),'Class 3rd'!AH111,IF(AND($E$3="4th"),'Class 4th'!AH111,"")))</f>
        <v/>
      </c>
      <c r="BP112" s="99" t="str">
        <f>IF(OR($B112=0,$B112=""),"",IF(AND($E$3="3rd"),'Class 3rd'!AI111,IF(AND($E$3="4th"),'Class 4th'!AI111,"")))</f>
        <v/>
      </c>
      <c r="BQ112" s="48" t="str">
        <f t="shared" si="120"/>
        <v/>
      </c>
      <c r="BR112" s="99" t="str">
        <f>IF(OR($B112=0,$B112=""),"",IF(AND($E$3="3rd"),'Class 3rd'!AJ111,IF(AND($E$3="4th"),'Class 4th'!AJ111,"")))</f>
        <v/>
      </c>
      <c r="BS112" s="99" t="str">
        <f>IF(OR($B112=0,$B112=""),"",IF(AND($E$3="3rd"),'Class 3rd'!AK111,IF(AND($E$3="4th"),'Class 4th'!AK111,"")))</f>
        <v/>
      </c>
      <c r="BT112" s="51" t="str">
        <f t="shared" si="121"/>
        <v/>
      </c>
      <c r="BU112" s="48">
        <f t="shared" si="122"/>
        <v>0</v>
      </c>
      <c r="BV112" s="99" t="str">
        <f>IF(OR($B112=0,$B112=""),"",IF(AND($E$3="3rd"),'Class 3rd'!AL111,IF(AND($E$3="4th"),'Class 4th'!AL111,"")))</f>
        <v/>
      </c>
      <c r="BW112" s="99" t="str">
        <f>IF(OR($B112=0,$B112=""),"",IF(AND($E$3="3rd"),'Class 3rd'!AM111,IF(AND($E$3="4th"),'Class 4th'!AM111,"")))</f>
        <v/>
      </c>
      <c r="BX112" s="52" t="str">
        <f t="shared" si="123"/>
        <v/>
      </c>
      <c r="BY112" s="48" t="str">
        <f t="shared" si="124"/>
        <v/>
      </c>
      <c r="BZ112" s="83">
        <f t="shared" si="125"/>
        <v>0</v>
      </c>
      <c r="CA112" s="83" t="str">
        <f t="shared" si="126"/>
        <v/>
      </c>
      <c r="CB112" s="83" t="str">
        <f t="shared" si="127"/>
        <v/>
      </c>
      <c r="CC112" s="83" t="str">
        <f t="shared" si="128"/>
        <v/>
      </c>
      <c r="CD112" s="419" t="str">
        <f t="shared" si="129"/>
        <v/>
      </c>
      <c r="CE112" s="87" t="str">
        <f t="shared" si="130"/>
        <v/>
      </c>
      <c r="CF112" s="99" t="str">
        <f>IF(OR($B112=0,$B112=""),"",IF(AND($E$3="3rd"),'Class 3rd'!AN111,IF(AND($E$3="4th"),'Class 4th'!AN111,"")))</f>
        <v/>
      </c>
      <c r="CG112" s="99" t="str">
        <f>IF(OR($B112=0,$B112=""),"",IF(AND($E$3="3rd"),'Class 3rd'!AO111,IF(AND($E$3="4th"),'Class 4th'!AO111,"")))</f>
        <v/>
      </c>
      <c r="CH112" s="99" t="str">
        <f>IF(OR($B112=0,$B112=""),"",IF(AND($E$3="3rd"),'Class 3rd'!AP111,IF(AND($E$3="4th"),'Class 4th'!AP111,"")))</f>
        <v/>
      </c>
      <c r="CI112" s="48" t="str">
        <f t="shared" si="131"/>
        <v/>
      </c>
      <c r="CJ112" s="99" t="str">
        <f>IF(OR($B112=0,$B112=""),"",IF(AND($E$3="3rd"),'Class 3rd'!AQ111,IF(AND($E$3="4th"),'Class 4th'!AQ111,"")))</f>
        <v/>
      </c>
      <c r="CK112" s="99" t="str">
        <f>IF(OR($B112=0,$B112=""),"",IF(AND($E$3="3rd"),'Class 3rd'!AR111,IF(AND($E$3="4th"),'Class 4th'!AR111,"")))</f>
        <v/>
      </c>
      <c r="CL112" s="51" t="str">
        <f t="shared" si="132"/>
        <v/>
      </c>
      <c r="CM112" s="48">
        <f t="shared" si="133"/>
        <v>0</v>
      </c>
      <c r="CN112" s="99" t="str">
        <f>IF(OR($B112=0,$B112=""),"",IF(AND($E$3="3rd"),'Class 3rd'!AS111,IF(AND($E$3="4th"),'Class 4th'!AS111,"")))</f>
        <v/>
      </c>
      <c r="CO112" s="99" t="str">
        <f>IF(OR($B112=0,$B112=""),"",IF(AND($E$3="3rd"),'Class 3rd'!AT111,IF(AND($E$3="4th"),'Class 4th'!AT111,"")))</f>
        <v/>
      </c>
      <c r="CP112" s="52" t="str">
        <f t="shared" si="134"/>
        <v/>
      </c>
      <c r="CQ112" s="48" t="str">
        <f t="shared" si="135"/>
        <v/>
      </c>
      <c r="CR112" s="83">
        <f t="shared" si="136"/>
        <v>0</v>
      </c>
      <c r="CS112" s="83" t="str">
        <f t="shared" si="137"/>
        <v/>
      </c>
      <c r="CT112" s="392" t="str">
        <f t="shared" si="138"/>
        <v/>
      </c>
      <c r="CU112" s="86" t="str">
        <f t="shared" si="139"/>
        <v/>
      </c>
      <c r="CV112" s="99" t="str">
        <f>IF(OR($B112=0,$B112=""),"",IF(AND($E$3="3rd"),'Class 3rd'!AU111,IF(AND($E$3="4th"),'Class 4th'!AU111,"")))</f>
        <v/>
      </c>
      <c r="CW112" s="99" t="str">
        <f>IF(OR($B112=0,$B112=""),"",IF(AND($E$3="3rd"),'Class 3rd'!AV111,IF(AND($E$3="4th"),'Class 4th'!AV111,"")))</f>
        <v/>
      </c>
      <c r="CX112" s="99" t="str">
        <f>IF(OR($B112=0,$B112=""),"",IF(AND($E$3="3rd"),'Class 3rd'!AW111,IF(AND($E$3="4th"),'Class 4th'!AW111,"")))</f>
        <v/>
      </c>
      <c r="CY112" s="48" t="str">
        <f t="shared" si="140"/>
        <v/>
      </c>
      <c r="CZ112" s="99" t="str">
        <f>IF(OR($B112=0,$B112=""),"",IF(AND($E$3="3rd"),'Class 3rd'!AX111,IF(AND($E$3="4th"),'Class 4th'!AX111,"")))</f>
        <v/>
      </c>
      <c r="DA112" s="99" t="str">
        <f>IF(OR($B112=0,$B112=""),"",IF(AND($E$3="3rd"),'Class 3rd'!AY111,IF(AND($E$3="4th"),'Class 4th'!AY111,"")))</f>
        <v/>
      </c>
      <c r="DB112" s="51" t="str">
        <f t="shared" si="141"/>
        <v/>
      </c>
      <c r="DC112" s="48">
        <f t="shared" si="142"/>
        <v>0</v>
      </c>
      <c r="DD112" s="99" t="str">
        <f>IF(OR($B112=0,$B112=""),"",IF(AND($E$3="3rd"),'Class 3rd'!AZ111,IF(AND($E$3="4th"),'Class 4th'!AZ111,"")))</f>
        <v/>
      </c>
      <c r="DE112" s="99" t="str">
        <f>IF(OR($B112=0,$B112=""),"",IF(AND($E$3="3rd"),'Class 3rd'!BA111,IF(AND($E$3="4th"),'Class 4th'!BA111,"")))</f>
        <v/>
      </c>
      <c r="DF112" s="52" t="str">
        <f t="shared" si="143"/>
        <v/>
      </c>
      <c r="DG112" s="48" t="str">
        <f t="shared" si="144"/>
        <v/>
      </c>
      <c r="DH112" s="83">
        <f t="shared" si="145"/>
        <v>0</v>
      </c>
      <c r="DI112" s="83" t="str">
        <f t="shared" si="146"/>
        <v/>
      </c>
      <c r="DJ112" s="392" t="str">
        <f t="shared" si="147"/>
        <v/>
      </c>
      <c r="DK112" s="86" t="str">
        <f t="shared" si="148"/>
        <v/>
      </c>
      <c r="DL112" s="454" t="str">
        <f>IF(OR($B112=0,$B112=""),"",IF(AND($E$3="3rd"),'Class 3rd'!BB111,IF(AND($E$3="4th"),'Class 4th'!BB111,"")))</f>
        <v/>
      </c>
      <c r="DM112" s="454" t="str">
        <f>IF(OR($B112=0,$B112=""),"",IF(AND($E$3="3rd"),'Class 3rd'!BC111,IF(AND($E$3="4th"),'Class 4th'!BC111,"")))</f>
        <v/>
      </c>
      <c r="DN112" s="454" t="str">
        <f>IF(OR($B112=0,$B112=""),"",IF(AND($E$3="3rd"),'Class 3rd'!BD111,IF(AND($E$3="4th"),'Class 4th'!BD111,"")))</f>
        <v/>
      </c>
      <c r="DO112" s="454" t="str">
        <f>IF(OR($B112=0,$B112=""),"",IF(AND($E$3="3rd"),'Class 3rd'!BE111,IF(AND($E$3="4th"),'Class 4th'!BE111,"")))</f>
        <v/>
      </c>
      <c r="DP112" s="454" t="str">
        <f>IF(OR($B112=0,$B112=""),"",IF(AND($E$3="3rd"),'Class 3rd'!BF111,IF(AND($E$3="4th"),'Class 4th'!BF111,"")))</f>
        <v/>
      </c>
      <c r="DQ112" s="455" t="str">
        <f t="shared" si="149"/>
        <v/>
      </c>
      <c r="DR112" s="100">
        <f t="shared" si="150"/>
        <v>0</v>
      </c>
      <c r="DS112" s="100" t="str">
        <f t="shared" si="151"/>
        <v/>
      </c>
      <c r="DT112" s="100" t="str">
        <f t="shared" si="152"/>
        <v/>
      </c>
      <c r="DU112" s="86" t="str">
        <f t="shared" si="153"/>
        <v/>
      </c>
      <c r="DV112" s="454" t="str">
        <f>IF(OR($B112=0,$B112=""),"",IF(AND($E$3="3rd"),'Class 3rd'!BG111,IF(AND($E$3="4th"),'Class 4th'!BG111,"")))</f>
        <v/>
      </c>
      <c r="DW112" s="454" t="str">
        <f>IF(OR($B112=0,$B112=""),"",IF(AND($E$3="3rd"),'Class 3rd'!BH111,IF(AND($E$3="4th"),'Class 4th'!BH111,"")))</f>
        <v/>
      </c>
      <c r="DX112" s="454" t="str">
        <f>IF(OR($B112=0,$B112=""),"",IF(AND($E$3="3rd"),'Class 3rd'!BI111,IF(AND($E$3="4th"),'Class 4th'!BI111,"")))</f>
        <v/>
      </c>
      <c r="DY112" s="454" t="str">
        <f>IF(OR($B112=0,$B112=""),"",IF(AND($E$3="3rd"),'Class 3rd'!BJ111,IF(AND($E$3="4th"),'Class 4th'!BJ111,"")))</f>
        <v/>
      </c>
      <c r="DZ112" s="454" t="str">
        <f>IF(OR($B112=0,$B112=""),"",IF(AND($E$3="3rd"),'Class 3rd'!BK111,IF(AND($E$3="4th"),'Class 4th'!BK111,"")))</f>
        <v/>
      </c>
      <c r="EA112" s="455" t="str">
        <f t="shared" si="154"/>
        <v/>
      </c>
      <c r="EB112" s="100">
        <f t="shared" si="155"/>
        <v>0</v>
      </c>
      <c r="EC112" s="100" t="str">
        <f t="shared" si="156"/>
        <v/>
      </c>
      <c r="ED112" s="100" t="str">
        <f t="shared" si="157"/>
        <v/>
      </c>
      <c r="EE112" s="86" t="str">
        <f t="shared" si="158"/>
        <v/>
      </c>
      <c r="EF112" s="454" t="str">
        <f>IF(OR($B112=0,$B112=""),"",IF(AND($E$3="3rd"),'Class 3rd'!BL111,IF(AND($E$3="4th"),'Class 4th'!BL111,"")))</f>
        <v/>
      </c>
      <c r="EG112" s="454" t="str">
        <f>IF(OR($B112=0,$B112=""),"",IF(AND($E$3="3rd"),'Class 3rd'!BM111,IF(AND($E$3="4th"),'Class 4th'!BM111,"")))</f>
        <v/>
      </c>
      <c r="EH112" s="454" t="str">
        <f>IF(OR($B112=0,$B112=""),"",IF(AND($E$3="3rd"),'Class 3rd'!BN111,IF(AND($E$3="4th"),'Class 4th'!BN111,"")))</f>
        <v/>
      </c>
      <c r="EI112" s="454" t="str">
        <f>IF(OR($B112=0,$B112=""),"",IF(AND($E$3="3rd"),'Class 3rd'!BO111,IF(AND($E$3="4th"),'Class 4th'!BO111,"")))</f>
        <v/>
      </c>
      <c r="EJ112" s="454" t="str">
        <f>IF(OR($B112=0,$B112=""),"",IF(AND($E$3="3rd"),'Class 3rd'!BP111,IF(AND($E$3="4th"),'Class 4th'!BP111,"")))</f>
        <v/>
      </c>
      <c r="EK112" s="455" t="str">
        <f t="shared" si="159"/>
        <v/>
      </c>
      <c r="EL112" s="100">
        <f t="shared" si="160"/>
        <v>0</v>
      </c>
      <c r="EM112" s="100" t="str">
        <f t="shared" si="161"/>
        <v/>
      </c>
      <c r="EN112" s="100" t="str">
        <f t="shared" si="162"/>
        <v/>
      </c>
      <c r="EO112" s="86" t="str">
        <f t="shared" si="163"/>
        <v/>
      </c>
      <c r="EP112" s="60" t="str">
        <f t="shared" si="164"/>
        <v/>
      </c>
      <c r="EQ112" s="324" t="str">
        <f t="shared" si="165"/>
        <v/>
      </c>
      <c r="ER112" s="63" t="str">
        <f t="shared" si="166"/>
        <v/>
      </c>
      <c r="ES112" s="64" t="str">
        <f t="shared" si="167"/>
        <v/>
      </c>
      <c r="ET112" s="326" t="str">
        <f>IFERROR(IF(B112="NSO","NSO",IF(OR(D112="",G112="",F112="",B112="",EP112=0),"",IF('Master sheet'!$D$14="Hindi","कक्षोंन्नति","Promoted"))),"")</f>
        <v/>
      </c>
      <c r="EU112" s="39" t="str">
        <f>IF(OR($B112=0,$B112=""),"",IF(AND($E$3="3rd"),'Class 3rd'!BQ111,IF(AND($E$3="4th"),'Class 4th'!BQ111,"")))</f>
        <v/>
      </c>
      <c r="EV112" s="39" t="str">
        <f>IF(OR($B112=0,$B112=""),"",IF(AND($E$3="3rd"),'Class 3rd'!BR111,IF(AND($E$3="4th"),'Class 4th'!BR111,"")))</f>
        <v/>
      </c>
      <c r="EW112" s="203" t="str">
        <f t="shared" si="168"/>
        <v/>
      </c>
      <c r="EX112" s="40"/>
      <c r="FE112" s="41">
        <f>IF(AND($E$3="3rd"),'Class 3rd'!I111,IF(AND($E$3="4th"),'Class 4th'!I111,""))</f>
        <v>0</v>
      </c>
    </row>
    <row r="113" spans="1:161" ht="18.95" customHeight="1">
      <c r="A113" s="53">
        <v>106</v>
      </c>
      <c r="B113" s="244" t="str">
        <f>IF(OR(FE113=0,FE113=""),"",IF(AND($E$3="3rd"),'Class 3rd'!I112,IF(AND($E$3="4th"),'Class 4th'!I112,"")))</f>
        <v/>
      </c>
      <c r="C113" s="54" t="str">
        <f>IF(OR($B113=0,$B113=""),"",IF(AND($E$3="3rd"),'Class 3rd'!B112,IF(AND($E$3="4th"),'Class 4th'!B112,"")))</f>
        <v/>
      </c>
      <c r="D113" s="54" t="str">
        <f>IF(OR($B113=0,$B113=""),"",IF(AND($E$3="3rd"),'Class 3rd'!C112,IF(AND($E$3="4th"),'Class 4th'!C112,"")))</f>
        <v/>
      </c>
      <c r="E113" s="330" t="str">
        <f>IF(OR($B113=0,$B113=""),"",IF(AND($E$3="3rd"),'Class 3rd'!E112,IF(AND($E$3="4th"),'Class 4th'!E112,"")))</f>
        <v/>
      </c>
      <c r="F113" s="243" t="str">
        <f>IF(OR($B113=0,$B113=""),"",IF(AND($E$3="3rd"),'Class 3rd'!D112,IF(AND($E$3="4th"),'Class 4th'!D112,"")))</f>
        <v/>
      </c>
      <c r="G113" s="335" t="str">
        <f>IF(OR($B113=0,$B113=""),"",IF(AND($E$3="3rd"),'Class 3rd'!F112,IF(AND($E$3="4th"),'Class 4th'!F112,"")))</f>
        <v/>
      </c>
      <c r="H113" s="335" t="str">
        <f>IF(OR($B113=0,$B113=""),"",IF(AND($E$3="3rd"),'Class 3rd'!G112,IF(AND($E$3="4th"),'Class 4th'!G112,"")))</f>
        <v/>
      </c>
      <c r="I113" s="335" t="str">
        <f>IF(OR($B113=0,$B113=""),"",IF(AND($E$3="3rd"),'Class 3rd'!H112,IF(AND($E$3="4th"),'Class 4th'!H112,"")))</f>
        <v/>
      </c>
      <c r="J113" s="217" t="str">
        <f>IF(OR($B113=0,$B113=""),"",IF(AND($E$3="3rd"),'Class 3rd'!J112,IF(AND($E$3="4th"),'Class 4th'!J112,"")))</f>
        <v/>
      </c>
      <c r="K113" s="217" t="str">
        <f>IF(OR($B113=0,$B113=""),"",IF(AND($E$3="3rd"),'Class 3rd'!K112,IF(AND($E$3="4th"),'Class 4th'!K112,"")))</f>
        <v/>
      </c>
      <c r="L113" s="99" t="str">
        <f>IF(OR($B113=0,$B113=""),"",IF(AND($E$3="3rd"),'Class 3rd'!L112,IF(AND($E$3="4th"),'Class 4th'!L112,"")))</f>
        <v/>
      </c>
      <c r="M113" s="99" t="str">
        <f>IF(OR($B113=0,$B113=""),"",IF(AND($E$3="3rd"),'Class 3rd'!M112,IF(AND($E$3="4th"),'Class 4th'!M112,"")))</f>
        <v/>
      </c>
      <c r="N113" s="99" t="str">
        <f>IF(OR($B113=0,$B113=""),"",IF(AND($E$3="3rd"),'Class 3rd'!N112,IF(AND($E$3="4th"),'Class 4th'!N112,"")))</f>
        <v/>
      </c>
      <c r="O113" s="48" t="str">
        <f t="shared" si="87"/>
        <v/>
      </c>
      <c r="P113" s="99" t="str">
        <f>IF(OR($B113=0,$B113=""),"",IF(AND($E$3="3rd"),'Class 3rd'!O112,IF(AND($E$3="4th"),'Class 4th'!O112,"")))</f>
        <v/>
      </c>
      <c r="Q113" s="99" t="str">
        <f>IF(OR($B113=0,$B113=""),"",IF(AND($E$3="3rd"),'Class 3rd'!P112,IF(AND($E$3="4th"),'Class 4th'!P112,"")))</f>
        <v/>
      </c>
      <c r="R113" s="51" t="str">
        <f t="shared" si="88"/>
        <v/>
      </c>
      <c r="S113" s="48">
        <f t="shared" si="89"/>
        <v>0</v>
      </c>
      <c r="T113" s="99" t="str">
        <f>IF(OR($B113=0,$B113=""),"",IF(AND($E$3="3rd"),'Class 3rd'!Q112,IF(AND($E$3="4th"),'Class 4th'!Q112,"")))</f>
        <v/>
      </c>
      <c r="U113" s="99" t="str">
        <f>IF(OR($B113=0,$B113=""),"",IF(AND($E$3="3rd"),'Class 3rd'!R112,IF(AND($E$3="4th"),'Class 4th'!R112,"")))</f>
        <v/>
      </c>
      <c r="V113" s="52" t="str">
        <f t="shared" si="90"/>
        <v/>
      </c>
      <c r="W113" s="48" t="str">
        <f t="shared" si="91"/>
        <v/>
      </c>
      <c r="X113" s="83">
        <f t="shared" si="92"/>
        <v>0</v>
      </c>
      <c r="Y113" s="83" t="str">
        <f t="shared" si="93"/>
        <v/>
      </c>
      <c r="Z113" s="83" t="str">
        <f t="shared" si="94"/>
        <v/>
      </c>
      <c r="AA113" s="83" t="str">
        <f t="shared" si="95"/>
        <v/>
      </c>
      <c r="AB113" s="419" t="str">
        <f t="shared" si="96"/>
        <v/>
      </c>
      <c r="AC113" s="87" t="str">
        <f t="shared" si="97"/>
        <v/>
      </c>
      <c r="AD113" s="99" t="str">
        <f>IF(OR($B113=0,$B113=""),"",IF(AND($E$3="3rd"),'Class 3rd'!S112,IF(AND($E$3="4th"),'Class 4th'!S112,"")))</f>
        <v/>
      </c>
      <c r="AE113" s="99" t="str">
        <f>IF(OR($B113=0,$B113=""),"",IF(AND($E$3="3rd"),'Class 3rd'!T112,IF(AND($E$3="4th"),'Class 4th'!T112,"")))</f>
        <v/>
      </c>
      <c r="AF113" s="99" t="str">
        <f>IF(OR($B113=0,$B113=""),"",IF(AND($E$3="3rd"),'Class 3rd'!U112,IF(AND($E$3="4th"),'Class 4th'!U112,"")))</f>
        <v/>
      </c>
      <c r="AG113" s="48" t="str">
        <f t="shared" si="98"/>
        <v/>
      </c>
      <c r="AH113" s="99" t="str">
        <f>IF(OR($B113=0,$B113=""),"",IF(AND($E$3="3rd"),'Class 3rd'!V112,IF(AND($E$3="4th"),'Class 4th'!V112,"")))</f>
        <v/>
      </c>
      <c r="AI113" s="99" t="str">
        <f>IF(OR($B113=0,$B113=""),"",IF(AND($E$3="3rd"),'Class 3rd'!W112,IF(AND($E$3="4th"),'Class 4th'!W112,"")))</f>
        <v/>
      </c>
      <c r="AJ113" s="51" t="str">
        <f t="shared" si="99"/>
        <v/>
      </c>
      <c r="AK113" s="48">
        <f t="shared" si="100"/>
        <v>0</v>
      </c>
      <c r="AL113" s="99" t="str">
        <f>IF(OR($B113=0,$B113=""),"",IF(AND($E$3="3rd"),'Class 3rd'!X112,IF(AND($E$3="4th"),'Class 4th'!X112,"")))</f>
        <v/>
      </c>
      <c r="AM113" s="99" t="str">
        <f>IF(OR($B113=0,$B113=""),"",IF(AND($E$3="3rd"),'Class 3rd'!Y112,IF(AND($E$3="4th"),'Class 4th'!Y112,"")))</f>
        <v/>
      </c>
      <c r="AN113" s="52" t="str">
        <f t="shared" si="101"/>
        <v/>
      </c>
      <c r="AO113" s="48" t="str">
        <f t="shared" si="102"/>
        <v/>
      </c>
      <c r="AP113" s="83">
        <f t="shared" si="103"/>
        <v>0</v>
      </c>
      <c r="AQ113" s="83" t="str">
        <f t="shared" si="104"/>
        <v/>
      </c>
      <c r="AR113" s="83" t="str">
        <f t="shared" si="105"/>
        <v/>
      </c>
      <c r="AS113" s="83" t="str">
        <f t="shared" si="106"/>
        <v/>
      </c>
      <c r="AT113" s="419" t="str">
        <f t="shared" si="107"/>
        <v/>
      </c>
      <c r="AU113" s="87" t="str">
        <f t="shared" si="108"/>
        <v/>
      </c>
      <c r="AV113" s="99" t="str">
        <f>IF(OR($B113=0,$B113=""),"",IF(AND($E$3="3rd"),'Class 3rd'!Z112,IF(AND($E$3="4th"),'Class 4th'!Z112,"")))</f>
        <v/>
      </c>
      <c r="AW113" s="99" t="str">
        <f>IF(OR($B113=0,$B113=""),"",IF(AND($E$3="3rd"),'Class 3rd'!AA112,IF(AND($E$3="4th"),'Class 4th'!AA112,"")))</f>
        <v/>
      </c>
      <c r="AX113" s="99" t="str">
        <f>IF(OR($B113=0,$B113=""),"",IF(AND($E$3="3rd"),'Class 3rd'!AB112,IF(AND($E$3="4th"),'Class 4th'!AB112,"")))</f>
        <v/>
      </c>
      <c r="AY113" s="48" t="str">
        <f t="shared" si="109"/>
        <v/>
      </c>
      <c r="AZ113" s="99" t="str">
        <f>IF(OR($B113=0,$B113=""),"",IF(AND($E$3="3rd"),'Class 3rd'!AC112,IF(AND($E$3="4th"),'Class 4th'!AC112,"")))</f>
        <v/>
      </c>
      <c r="BA113" s="99" t="str">
        <f>IF(OR($B113=0,$B113=""),"",IF(AND($E$3="3rd"),'Class 3rd'!AD112,IF(AND($E$3="4th"),'Class 4th'!AD112,"")))</f>
        <v/>
      </c>
      <c r="BB113" s="51" t="str">
        <f t="shared" si="110"/>
        <v/>
      </c>
      <c r="BC113" s="48">
        <f t="shared" si="111"/>
        <v>0</v>
      </c>
      <c r="BD113" s="99" t="str">
        <f>IF(OR($B113=0,$B113=""),"",IF(AND($E$3="3rd"),'Class 3rd'!AE112,IF(AND($E$3="4th"),'Class 4th'!AE112,"")))</f>
        <v/>
      </c>
      <c r="BE113" s="99" t="str">
        <f>IF(OR($B113=0,$B113=""),"",IF(AND($E$3="3rd"),'Class 3rd'!AF112,IF(AND($E$3="4th"),'Class 4th'!AF112,"")))</f>
        <v/>
      </c>
      <c r="BF113" s="52" t="str">
        <f t="shared" si="112"/>
        <v/>
      </c>
      <c r="BG113" s="48" t="str">
        <f t="shared" si="113"/>
        <v/>
      </c>
      <c r="BH113" s="83">
        <f t="shared" si="114"/>
        <v>0</v>
      </c>
      <c r="BI113" s="83" t="str">
        <f t="shared" si="115"/>
        <v/>
      </c>
      <c r="BJ113" s="83" t="str">
        <f t="shared" si="116"/>
        <v/>
      </c>
      <c r="BK113" s="83" t="str">
        <f t="shared" si="117"/>
        <v/>
      </c>
      <c r="BL113" s="419" t="str">
        <f t="shared" si="118"/>
        <v/>
      </c>
      <c r="BM113" s="87" t="str">
        <f t="shared" si="119"/>
        <v/>
      </c>
      <c r="BN113" s="99" t="str">
        <f>IF(OR($B113=0,$B113=""),"",IF(AND($E$3="3rd"),'Class 3rd'!AG112,IF(AND($E$3="4th"),'Class 4th'!AG112,"")))</f>
        <v/>
      </c>
      <c r="BO113" s="99" t="str">
        <f>IF(OR($B113=0,$B113=""),"",IF(AND($E$3="3rd"),'Class 3rd'!AH112,IF(AND($E$3="4th"),'Class 4th'!AH112,"")))</f>
        <v/>
      </c>
      <c r="BP113" s="99" t="str">
        <f>IF(OR($B113=0,$B113=""),"",IF(AND($E$3="3rd"),'Class 3rd'!AI112,IF(AND($E$3="4th"),'Class 4th'!AI112,"")))</f>
        <v/>
      </c>
      <c r="BQ113" s="48" t="str">
        <f t="shared" si="120"/>
        <v/>
      </c>
      <c r="BR113" s="99" t="str">
        <f>IF(OR($B113=0,$B113=""),"",IF(AND($E$3="3rd"),'Class 3rd'!AJ112,IF(AND($E$3="4th"),'Class 4th'!AJ112,"")))</f>
        <v/>
      </c>
      <c r="BS113" s="99" t="str">
        <f>IF(OR($B113=0,$B113=""),"",IF(AND($E$3="3rd"),'Class 3rd'!AK112,IF(AND($E$3="4th"),'Class 4th'!AK112,"")))</f>
        <v/>
      </c>
      <c r="BT113" s="51" t="str">
        <f t="shared" si="121"/>
        <v/>
      </c>
      <c r="BU113" s="48">
        <f t="shared" si="122"/>
        <v>0</v>
      </c>
      <c r="BV113" s="99" t="str">
        <f>IF(OR($B113=0,$B113=""),"",IF(AND($E$3="3rd"),'Class 3rd'!AL112,IF(AND($E$3="4th"),'Class 4th'!AL112,"")))</f>
        <v/>
      </c>
      <c r="BW113" s="99" t="str">
        <f>IF(OR($B113=0,$B113=""),"",IF(AND($E$3="3rd"),'Class 3rd'!AM112,IF(AND($E$3="4th"),'Class 4th'!AM112,"")))</f>
        <v/>
      </c>
      <c r="BX113" s="52" t="str">
        <f t="shared" si="123"/>
        <v/>
      </c>
      <c r="BY113" s="48" t="str">
        <f t="shared" si="124"/>
        <v/>
      </c>
      <c r="BZ113" s="83">
        <f t="shared" si="125"/>
        <v>0</v>
      </c>
      <c r="CA113" s="83" t="str">
        <f t="shared" si="126"/>
        <v/>
      </c>
      <c r="CB113" s="83" t="str">
        <f t="shared" si="127"/>
        <v/>
      </c>
      <c r="CC113" s="83" t="str">
        <f t="shared" si="128"/>
        <v/>
      </c>
      <c r="CD113" s="419" t="str">
        <f t="shared" si="129"/>
        <v/>
      </c>
      <c r="CE113" s="87" t="str">
        <f t="shared" si="130"/>
        <v/>
      </c>
      <c r="CF113" s="99" t="str">
        <f>IF(OR($B113=0,$B113=""),"",IF(AND($E$3="3rd"),'Class 3rd'!AN112,IF(AND($E$3="4th"),'Class 4th'!AN112,"")))</f>
        <v/>
      </c>
      <c r="CG113" s="99" t="str">
        <f>IF(OR($B113=0,$B113=""),"",IF(AND($E$3="3rd"),'Class 3rd'!AO112,IF(AND($E$3="4th"),'Class 4th'!AO112,"")))</f>
        <v/>
      </c>
      <c r="CH113" s="99" t="str">
        <f>IF(OR($B113=0,$B113=""),"",IF(AND($E$3="3rd"),'Class 3rd'!AP112,IF(AND($E$3="4th"),'Class 4th'!AP112,"")))</f>
        <v/>
      </c>
      <c r="CI113" s="48" t="str">
        <f t="shared" si="131"/>
        <v/>
      </c>
      <c r="CJ113" s="99" t="str">
        <f>IF(OR($B113=0,$B113=""),"",IF(AND($E$3="3rd"),'Class 3rd'!AQ112,IF(AND($E$3="4th"),'Class 4th'!AQ112,"")))</f>
        <v/>
      </c>
      <c r="CK113" s="99" t="str">
        <f>IF(OR($B113=0,$B113=""),"",IF(AND($E$3="3rd"),'Class 3rd'!AR112,IF(AND($E$3="4th"),'Class 4th'!AR112,"")))</f>
        <v/>
      </c>
      <c r="CL113" s="51" t="str">
        <f t="shared" si="132"/>
        <v/>
      </c>
      <c r="CM113" s="48">
        <f t="shared" si="133"/>
        <v>0</v>
      </c>
      <c r="CN113" s="99" t="str">
        <f>IF(OR($B113=0,$B113=""),"",IF(AND($E$3="3rd"),'Class 3rd'!AS112,IF(AND($E$3="4th"),'Class 4th'!AS112,"")))</f>
        <v/>
      </c>
      <c r="CO113" s="99" t="str">
        <f>IF(OR($B113=0,$B113=""),"",IF(AND($E$3="3rd"),'Class 3rd'!AT112,IF(AND($E$3="4th"),'Class 4th'!AT112,"")))</f>
        <v/>
      </c>
      <c r="CP113" s="52" t="str">
        <f t="shared" si="134"/>
        <v/>
      </c>
      <c r="CQ113" s="48" t="str">
        <f t="shared" si="135"/>
        <v/>
      </c>
      <c r="CR113" s="83">
        <f t="shared" si="136"/>
        <v>0</v>
      </c>
      <c r="CS113" s="83" t="str">
        <f t="shared" si="137"/>
        <v/>
      </c>
      <c r="CT113" s="392" t="str">
        <f t="shared" si="138"/>
        <v/>
      </c>
      <c r="CU113" s="86" t="str">
        <f t="shared" si="139"/>
        <v/>
      </c>
      <c r="CV113" s="99" t="str">
        <f>IF(OR($B113=0,$B113=""),"",IF(AND($E$3="3rd"),'Class 3rd'!AU112,IF(AND($E$3="4th"),'Class 4th'!AU112,"")))</f>
        <v/>
      </c>
      <c r="CW113" s="99" t="str">
        <f>IF(OR($B113=0,$B113=""),"",IF(AND($E$3="3rd"),'Class 3rd'!AV112,IF(AND($E$3="4th"),'Class 4th'!AV112,"")))</f>
        <v/>
      </c>
      <c r="CX113" s="99" t="str">
        <f>IF(OR($B113=0,$B113=""),"",IF(AND($E$3="3rd"),'Class 3rd'!AW112,IF(AND($E$3="4th"),'Class 4th'!AW112,"")))</f>
        <v/>
      </c>
      <c r="CY113" s="48" t="str">
        <f t="shared" si="140"/>
        <v/>
      </c>
      <c r="CZ113" s="99" t="str">
        <f>IF(OR($B113=0,$B113=""),"",IF(AND($E$3="3rd"),'Class 3rd'!AX112,IF(AND($E$3="4th"),'Class 4th'!AX112,"")))</f>
        <v/>
      </c>
      <c r="DA113" s="99" t="str">
        <f>IF(OR($B113=0,$B113=""),"",IF(AND($E$3="3rd"),'Class 3rd'!AY112,IF(AND($E$3="4th"),'Class 4th'!AY112,"")))</f>
        <v/>
      </c>
      <c r="DB113" s="51" t="str">
        <f t="shared" si="141"/>
        <v/>
      </c>
      <c r="DC113" s="48">
        <f t="shared" si="142"/>
        <v>0</v>
      </c>
      <c r="DD113" s="99" t="str">
        <f>IF(OR($B113=0,$B113=""),"",IF(AND($E$3="3rd"),'Class 3rd'!AZ112,IF(AND($E$3="4th"),'Class 4th'!AZ112,"")))</f>
        <v/>
      </c>
      <c r="DE113" s="99" t="str">
        <f>IF(OR($B113=0,$B113=""),"",IF(AND($E$3="3rd"),'Class 3rd'!BA112,IF(AND($E$3="4th"),'Class 4th'!BA112,"")))</f>
        <v/>
      </c>
      <c r="DF113" s="52" t="str">
        <f t="shared" si="143"/>
        <v/>
      </c>
      <c r="DG113" s="48" t="str">
        <f t="shared" si="144"/>
        <v/>
      </c>
      <c r="DH113" s="83">
        <f t="shared" si="145"/>
        <v>0</v>
      </c>
      <c r="DI113" s="83" t="str">
        <f t="shared" si="146"/>
        <v/>
      </c>
      <c r="DJ113" s="392" t="str">
        <f t="shared" si="147"/>
        <v/>
      </c>
      <c r="DK113" s="86" t="str">
        <f t="shared" si="148"/>
        <v/>
      </c>
      <c r="DL113" s="454" t="str">
        <f>IF(OR($B113=0,$B113=""),"",IF(AND($E$3="3rd"),'Class 3rd'!BB112,IF(AND($E$3="4th"),'Class 4th'!BB112,"")))</f>
        <v/>
      </c>
      <c r="DM113" s="454" t="str">
        <f>IF(OR($B113=0,$B113=""),"",IF(AND($E$3="3rd"),'Class 3rd'!BC112,IF(AND($E$3="4th"),'Class 4th'!BC112,"")))</f>
        <v/>
      </c>
      <c r="DN113" s="454" t="str">
        <f>IF(OR($B113=0,$B113=""),"",IF(AND($E$3="3rd"),'Class 3rd'!BD112,IF(AND($E$3="4th"),'Class 4th'!BD112,"")))</f>
        <v/>
      </c>
      <c r="DO113" s="454" t="str">
        <f>IF(OR($B113=0,$B113=""),"",IF(AND($E$3="3rd"),'Class 3rd'!BE112,IF(AND($E$3="4th"),'Class 4th'!BE112,"")))</f>
        <v/>
      </c>
      <c r="DP113" s="454" t="str">
        <f>IF(OR($B113=0,$B113=""),"",IF(AND($E$3="3rd"),'Class 3rd'!BF112,IF(AND($E$3="4th"),'Class 4th'!BF112,"")))</f>
        <v/>
      </c>
      <c r="DQ113" s="455" t="str">
        <f t="shared" si="149"/>
        <v/>
      </c>
      <c r="DR113" s="100">
        <f t="shared" si="150"/>
        <v>0</v>
      </c>
      <c r="DS113" s="100" t="str">
        <f t="shared" si="151"/>
        <v/>
      </c>
      <c r="DT113" s="100" t="str">
        <f t="shared" si="152"/>
        <v/>
      </c>
      <c r="DU113" s="86" t="str">
        <f t="shared" si="153"/>
        <v/>
      </c>
      <c r="DV113" s="454" t="str">
        <f>IF(OR($B113=0,$B113=""),"",IF(AND($E$3="3rd"),'Class 3rd'!BG112,IF(AND($E$3="4th"),'Class 4th'!BG112,"")))</f>
        <v/>
      </c>
      <c r="DW113" s="454" t="str">
        <f>IF(OR($B113=0,$B113=""),"",IF(AND($E$3="3rd"),'Class 3rd'!BH112,IF(AND($E$3="4th"),'Class 4th'!BH112,"")))</f>
        <v/>
      </c>
      <c r="DX113" s="454" t="str">
        <f>IF(OR($B113=0,$B113=""),"",IF(AND($E$3="3rd"),'Class 3rd'!BI112,IF(AND($E$3="4th"),'Class 4th'!BI112,"")))</f>
        <v/>
      </c>
      <c r="DY113" s="454" t="str">
        <f>IF(OR($B113=0,$B113=""),"",IF(AND($E$3="3rd"),'Class 3rd'!BJ112,IF(AND($E$3="4th"),'Class 4th'!BJ112,"")))</f>
        <v/>
      </c>
      <c r="DZ113" s="454" t="str">
        <f>IF(OR($B113=0,$B113=""),"",IF(AND($E$3="3rd"),'Class 3rd'!BK112,IF(AND($E$3="4th"),'Class 4th'!BK112,"")))</f>
        <v/>
      </c>
      <c r="EA113" s="455" t="str">
        <f t="shared" si="154"/>
        <v/>
      </c>
      <c r="EB113" s="100">
        <f t="shared" si="155"/>
        <v>0</v>
      </c>
      <c r="EC113" s="100" t="str">
        <f t="shared" si="156"/>
        <v/>
      </c>
      <c r="ED113" s="100" t="str">
        <f t="shared" si="157"/>
        <v/>
      </c>
      <c r="EE113" s="86" t="str">
        <f t="shared" si="158"/>
        <v/>
      </c>
      <c r="EF113" s="454" t="str">
        <f>IF(OR($B113=0,$B113=""),"",IF(AND($E$3="3rd"),'Class 3rd'!BL112,IF(AND($E$3="4th"),'Class 4th'!BL112,"")))</f>
        <v/>
      </c>
      <c r="EG113" s="454" t="str">
        <f>IF(OR($B113=0,$B113=""),"",IF(AND($E$3="3rd"),'Class 3rd'!BM112,IF(AND($E$3="4th"),'Class 4th'!BM112,"")))</f>
        <v/>
      </c>
      <c r="EH113" s="454" t="str">
        <f>IF(OR($B113=0,$B113=""),"",IF(AND($E$3="3rd"),'Class 3rd'!BN112,IF(AND($E$3="4th"),'Class 4th'!BN112,"")))</f>
        <v/>
      </c>
      <c r="EI113" s="454" t="str">
        <f>IF(OR($B113=0,$B113=""),"",IF(AND($E$3="3rd"),'Class 3rd'!BO112,IF(AND($E$3="4th"),'Class 4th'!BO112,"")))</f>
        <v/>
      </c>
      <c r="EJ113" s="454" t="str">
        <f>IF(OR($B113=0,$B113=""),"",IF(AND($E$3="3rd"),'Class 3rd'!BP112,IF(AND($E$3="4th"),'Class 4th'!BP112,"")))</f>
        <v/>
      </c>
      <c r="EK113" s="455" t="str">
        <f t="shared" si="159"/>
        <v/>
      </c>
      <c r="EL113" s="100">
        <f t="shared" si="160"/>
        <v>0</v>
      </c>
      <c r="EM113" s="100" t="str">
        <f t="shared" si="161"/>
        <v/>
      </c>
      <c r="EN113" s="100" t="str">
        <f t="shared" si="162"/>
        <v/>
      </c>
      <c r="EO113" s="86" t="str">
        <f t="shared" si="163"/>
        <v/>
      </c>
      <c r="EP113" s="60" t="str">
        <f t="shared" si="164"/>
        <v/>
      </c>
      <c r="EQ113" s="324" t="str">
        <f t="shared" si="165"/>
        <v/>
      </c>
      <c r="ER113" s="63" t="str">
        <f t="shared" si="166"/>
        <v/>
      </c>
      <c r="ES113" s="64" t="str">
        <f t="shared" si="167"/>
        <v/>
      </c>
      <c r="ET113" s="326" t="str">
        <f>IFERROR(IF(B113="NSO","NSO",IF(OR(D113="",G113="",F113="",B113="",EP113=0),"",IF('Master sheet'!$D$14="Hindi","कक्षोंन्नति","Promoted"))),"")</f>
        <v/>
      </c>
      <c r="EU113" s="39" t="str">
        <f>IF(OR($B113=0,$B113=""),"",IF(AND($E$3="3rd"),'Class 3rd'!BQ112,IF(AND($E$3="4th"),'Class 4th'!BQ112,"")))</f>
        <v/>
      </c>
      <c r="EV113" s="39" t="str">
        <f>IF(OR($B113=0,$B113=""),"",IF(AND($E$3="3rd"),'Class 3rd'!BR112,IF(AND($E$3="4th"),'Class 4th'!BR112,"")))</f>
        <v/>
      </c>
      <c r="EW113" s="203" t="str">
        <f t="shared" si="168"/>
        <v/>
      </c>
      <c r="EX113" s="40"/>
      <c r="FE113" s="41">
        <f>IF(AND($E$3="3rd"),'Class 3rd'!I112,IF(AND($E$3="4th"),'Class 4th'!I112,""))</f>
        <v>0</v>
      </c>
    </row>
    <row r="114" spans="1:161" ht="18.95" customHeight="1">
      <c r="A114" s="53">
        <v>107</v>
      </c>
      <c r="B114" s="244" t="str">
        <f>IF(OR(FE114=0,FE114=""),"",IF(AND($E$3="3rd"),'Class 3rd'!I113,IF(AND($E$3="4th"),'Class 4th'!I113,"")))</f>
        <v/>
      </c>
      <c r="C114" s="54" t="str">
        <f>IF(OR($B114=0,$B114=""),"",IF(AND($E$3="3rd"),'Class 3rd'!B113,IF(AND($E$3="4th"),'Class 4th'!B113,"")))</f>
        <v/>
      </c>
      <c r="D114" s="54" t="str">
        <f>IF(OR($B114=0,$B114=""),"",IF(AND($E$3="3rd"),'Class 3rd'!C113,IF(AND($E$3="4th"),'Class 4th'!C113,"")))</f>
        <v/>
      </c>
      <c r="E114" s="330" t="str">
        <f>IF(OR($B114=0,$B114=""),"",IF(AND($E$3="3rd"),'Class 3rd'!E113,IF(AND($E$3="4th"),'Class 4th'!E113,"")))</f>
        <v/>
      </c>
      <c r="F114" s="243" t="str">
        <f>IF(OR($B114=0,$B114=""),"",IF(AND($E$3="3rd"),'Class 3rd'!D113,IF(AND($E$3="4th"),'Class 4th'!D113,"")))</f>
        <v/>
      </c>
      <c r="G114" s="335" t="str">
        <f>IF(OR($B114=0,$B114=""),"",IF(AND($E$3="3rd"),'Class 3rd'!F113,IF(AND($E$3="4th"),'Class 4th'!F113,"")))</f>
        <v/>
      </c>
      <c r="H114" s="335" t="str">
        <f>IF(OR($B114=0,$B114=""),"",IF(AND($E$3="3rd"),'Class 3rd'!G113,IF(AND($E$3="4th"),'Class 4th'!G113,"")))</f>
        <v/>
      </c>
      <c r="I114" s="335" t="str">
        <f>IF(OR($B114=0,$B114=""),"",IF(AND($E$3="3rd"),'Class 3rd'!H113,IF(AND($E$3="4th"),'Class 4th'!H113,"")))</f>
        <v/>
      </c>
      <c r="J114" s="217" t="str">
        <f>IF(OR($B114=0,$B114=""),"",IF(AND($E$3="3rd"),'Class 3rd'!J113,IF(AND($E$3="4th"),'Class 4th'!J113,"")))</f>
        <v/>
      </c>
      <c r="K114" s="217" t="str">
        <f>IF(OR($B114=0,$B114=""),"",IF(AND($E$3="3rd"),'Class 3rd'!K113,IF(AND($E$3="4th"),'Class 4th'!K113,"")))</f>
        <v/>
      </c>
      <c r="L114" s="99" t="str">
        <f>IF(OR($B114=0,$B114=""),"",IF(AND($E$3="3rd"),'Class 3rd'!L113,IF(AND($E$3="4th"),'Class 4th'!L113,"")))</f>
        <v/>
      </c>
      <c r="M114" s="99" t="str">
        <f>IF(OR($B114=0,$B114=""),"",IF(AND($E$3="3rd"),'Class 3rd'!M113,IF(AND($E$3="4th"),'Class 4th'!M113,"")))</f>
        <v/>
      </c>
      <c r="N114" s="99" t="str">
        <f>IF(OR($B114=0,$B114=""),"",IF(AND($E$3="3rd"),'Class 3rd'!N113,IF(AND($E$3="4th"),'Class 4th'!N113,"")))</f>
        <v/>
      </c>
      <c r="O114" s="48" t="str">
        <f t="shared" si="87"/>
        <v/>
      </c>
      <c r="P114" s="99" t="str">
        <f>IF(OR($B114=0,$B114=""),"",IF(AND($E$3="3rd"),'Class 3rd'!O113,IF(AND($E$3="4th"),'Class 4th'!O113,"")))</f>
        <v/>
      </c>
      <c r="Q114" s="99" t="str">
        <f>IF(OR($B114=0,$B114=""),"",IF(AND($E$3="3rd"),'Class 3rd'!P113,IF(AND($E$3="4th"),'Class 4th'!P113,"")))</f>
        <v/>
      </c>
      <c r="R114" s="51" t="str">
        <f t="shared" si="88"/>
        <v/>
      </c>
      <c r="S114" s="48">
        <f t="shared" si="89"/>
        <v>0</v>
      </c>
      <c r="T114" s="99" t="str">
        <f>IF(OR($B114=0,$B114=""),"",IF(AND($E$3="3rd"),'Class 3rd'!Q113,IF(AND($E$3="4th"),'Class 4th'!Q113,"")))</f>
        <v/>
      </c>
      <c r="U114" s="99" t="str">
        <f>IF(OR($B114=0,$B114=""),"",IF(AND($E$3="3rd"),'Class 3rd'!R113,IF(AND($E$3="4th"),'Class 4th'!R113,"")))</f>
        <v/>
      </c>
      <c r="V114" s="52" t="str">
        <f t="shared" si="90"/>
        <v/>
      </c>
      <c r="W114" s="48" t="str">
        <f t="shared" si="91"/>
        <v/>
      </c>
      <c r="X114" s="83">
        <f t="shared" si="92"/>
        <v>0</v>
      </c>
      <c r="Y114" s="83" t="str">
        <f t="shared" si="93"/>
        <v/>
      </c>
      <c r="Z114" s="83" t="str">
        <f t="shared" si="94"/>
        <v/>
      </c>
      <c r="AA114" s="83" t="str">
        <f t="shared" si="95"/>
        <v/>
      </c>
      <c r="AB114" s="419" t="str">
        <f t="shared" si="96"/>
        <v/>
      </c>
      <c r="AC114" s="87" t="str">
        <f t="shared" si="97"/>
        <v/>
      </c>
      <c r="AD114" s="99" t="str">
        <f>IF(OR($B114=0,$B114=""),"",IF(AND($E$3="3rd"),'Class 3rd'!S113,IF(AND($E$3="4th"),'Class 4th'!S113,"")))</f>
        <v/>
      </c>
      <c r="AE114" s="99" t="str">
        <f>IF(OR($B114=0,$B114=""),"",IF(AND($E$3="3rd"),'Class 3rd'!T113,IF(AND($E$3="4th"),'Class 4th'!T113,"")))</f>
        <v/>
      </c>
      <c r="AF114" s="99" t="str">
        <f>IF(OR($B114=0,$B114=""),"",IF(AND($E$3="3rd"),'Class 3rd'!U113,IF(AND($E$3="4th"),'Class 4th'!U113,"")))</f>
        <v/>
      </c>
      <c r="AG114" s="48" t="str">
        <f t="shared" si="98"/>
        <v/>
      </c>
      <c r="AH114" s="99" t="str">
        <f>IF(OR($B114=0,$B114=""),"",IF(AND($E$3="3rd"),'Class 3rd'!V113,IF(AND($E$3="4th"),'Class 4th'!V113,"")))</f>
        <v/>
      </c>
      <c r="AI114" s="99" t="str">
        <f>IF(OR($B114=0,$B114=""),"",IF(AND($E$3="3rd"),'Class 3rd'!W113,IF(AND($E$3="4th"),'Class 4th'!W113,"")))</f>
        <v/>
      </c>
      <c r="AJ114" s="51" t="str">
        <f t="shared" si="99"/>
        <v/>
      </c>
      <c r="AK114" s="48">
        <f t="shared" si="100"/>
        <v>0</v>
      </c>
      <c r="AL114" s="99" t="str">
        <f>IF(OR($B114=0,$B114=""),"",IF(AND($E$3="3rd"),'Class 3rd'!X113,IF(AND($E$3="4th"),'Class 4th'!X113,"")))</f>
        <v/>
      </c>
      <c r="AM114" s="99" t="str">
        <f>IF(OR($B114=0,$B114=""),"",IF(AND($E$3="3rd"),'Class 3rd'!Y113,IF(AND($E$3="4th"),'Class 4th'!Y113,"")))</f>
        <v/>
      </c>
      <c r="AN114" s="52" t="str">
        <f t="shared" si="101"/>
        <v/>
      </c>
      <c r="AO114" s="48" t="str">
        <f t="shared" si="102"/>
        <v/>
      </c>
      <c r="AP114" s="83">
        <f t="shared" si="103"/>
        <v>0</v>
      </c>
      <c r="AQ114" s="83" t="str">
        <f t="shared" si="104"/>
        <v/>
      </c>
      <c r="AR114" s="83" t="str">
        <f t="shared" si="105"/>
        <v/>
      </c>
      <c r="AS114" s="83" t="str">
        <f t="shared" si="106"/>
        <v/>
      </c>
      <c r="AT114" s="419" t="str">
        <f t="shared" si="107"/>
        <v/>
      </c>
      <c r="AU114" s="87" t="str">
        <f t="shared" si="108"/>
        <v/>
      </c>
      <c r="AV114" s="99" t="str">
        <f>IF(OR($B114=0,$B114=""),"",IF(AND($E$3="3rd"),'Class 3rd'!Z113,IF(AND($E$3="4th"),'Class 4th'!Z113,"")))</f>
        <v/>
      </c>
      <c r="AW114" s="99" t="str">
        <f>IF(OR($B114=0,$B114=""),"",IF(AND($E$3="3rd"),'Class 3rd'!AA113,IF(AND($E$3="4th"),'Class 4th'!AA113,"")))</f>
        <v/>
      </c>
      <c r="AX114" s="99" t="str">
        <f>IF(OR($B114=0,$B114=""),"",IF(AND($E$3="3rd"),'Class 3rd'!AB113,IF(AND($E$3="4th"),'Class 4th'!AB113,"")))</f>
        <v/>
      </c>
      <c r="AY114" s="48" t="str">
        <f t="shared" si="109"/>
        <v/>
      </c>
      <c r="AZ114" s="99" t="str">
        <f>IF(OR($B114=0,$B114=""),"",IF(AND($E$3="3rd"),'Class 3rd'!AC113,IF(AND($E$3="4th"),'Class 4th'!AC113,"")))</f>
        <v/>
      </c>
      <c r="BA114" s="99" t="str">
        <f>IF(OR($B114=0,$B114=""),"",IF(AND($E$3="3rd"),'Class 3rd'!AD113,IF(AND($E$3="4th"),'Class 4th'!AD113,"")))</f>
        <v/>
      </c>
      <c r="BB114" s="51" t="str">
        <f t="shared" si="110"/>
        <v/>
      </c>
      <c r="BC114" s="48">
        <f t="shared" si="111"/>
        <v>0</v>
      </c>
      <c r="BD114" s="99" t="str">
        <f>IF(OR($B114=0,$B114=""),"",IF(AND($E$3="3rd"),'Class 3rd'!AE113,IF(AND($E$3="4th"),'Class 4th'!AE113,"")))</f>
        <v/>
      </c>
      <c r="BE114" s="99" t="str">
        <f>IF(OR($B114=0,$B114=""),"",IF(AND($E$3="3rd"),'Class 3rd'!AF113,IF(AND($E$3="4th"),'Class 4th'!AF113,"")))</f>
        <v/>
      </c>
      <c r="BF114" s="52" t="str">
        <f t="shared" si="112"/>
        <v/>
      </c>
      <c r="BG114" s="48" t="str">
        <f t="shared" si="113"/>
        <v/>
      </c>
      <c r="BH114" s="83">
        <f t="shared" si="114"/>
        <v>0</v>
      </c>
      <c r="BI114" s="83" t="str">
        <f t="shared" si="115"/>
        <v/>
      </c>
      <c r="BJ114" s="83" t="str">
        <f t="shared" si="116"/>
        <v/>
      </c>
      <c r="BK114" s="83" t="str">
        <f t="shared" si="117"/>
        <v/>
      </c>
      <c r="BL114" s="419" t="str">
        <f t="shared" si="118"/>
        <v/>
      </c>
      <c r="BM114" s="87" t="str">
        <f t="shared" si="119"/>
        <v/>
      </c>
      <c r="BN114" s="99" t="str">
        <f>IF(OR($B114=0,$B114=""),"",IF(AND($E$3="3rd"),'Class 3rd'!AG113,IF(AND($E$3="4th"),'Class 4th'!AG113,"")))</f>
        <v/>
      </c>
      <c r="BO114" s="99" t="str">
        <f>IF(OR($B114=0,$B114=""),"",IF(AND($E$3="3rd"),'Class 3rd'!AH113,IF(AND($E$3="4th"),'Class 4th'!AH113,"")))</f>
        <v/>
      </c>
      <c r="BP114" s="99" t="str">
        <f>IF(OR($B114=0,$B114=""),"",IF(AND($E$3="3rd"),'Class 3rd'!AI113,IF(AND($E$3="4th"),'Class 4th'!AI113,"")))</f>
        <v/>
      </c>
      <c r="BQ114" s="48" t="str">
        <f t="shared" si="120"/>
        <v/>
      </c>
      <c r="BR114" s="99" t="str">
        <f>IF(OR($B114=0,$B114=""),"",IF(AND($E$3="3rd"),'Class 3rd'!AJ113,IF(AND($E$3="4th"),'Class 4th'!AJ113,"")))</f>
        <v/>
      </c>
      <c r="BS114" s="99" t="str">
        <f>IF(OR($B114=0,$B114=""),"",IF(AND($E$3="3rd"),'Class 3rd'!AK113,IF(AND($E$3="4th"),'Class 4th'!AK113,"")))</f>
        <v/>
      </c>
      <c r="BT114" s="51" t="str">
        <f t="shared" si="121"/>
        <v/>
      </c>
      <c r="BU114" s="48">
        <f t="shared" si="122"/>
        <v>0</v>
      </c>
      <c r="BV114" s="99" t="str">
        <f>IF(OR($B114=0,$B114=""),"",IF(AND($E$3="3rd"),'Class 3rd'!AL113,IF(AND($E$3="4th"),'Class 4th'!AL113,"")))</f>
        <v/>
      </c>
      <c r="BW114" s="99" t="str">
        <f>IF(OR($B114=0,$B114=""),"",IF(AND($E$3="3rd"),'Class 3rd'!AM113,IF(AND($E$3="4th"),'Class 4th'!AM113,"")))</f>
        <v/>
      </c>
      <c r="BX114" s="52" t="str">
        <f t="shared" si="123"/>
        <v/>
      </c>
      <c r="BY114" s="48" t="str">
        <f t="shared" si="124"/>
        <v/>
      </c>
      <c r="BZ114" s="83">
        <f t="shared" si="125"/>
        <v>0</v>
      </c>
      <c r="CA114" s="83" t="str">
        <f t="shared" si="126"/>
        <v/>
      </c>
      <c r="CB114" s="83" t="str">
        <f t="shared" si="127"/>
        <v/>
      </c>
      <c r="CC114" s="83" t="str">
        <f t="shared" si="128"/>
        <v/>
      </c>
      <c r="CD114" s="419" t="str">
        <f t="shared" si="129"/>
        <v/>
      </c>
      <c r="CE114" s="87" t="str">
        <f t="shared" si="130"/>
        <v/>
      </c>
      <c r="CF114" s="99" t="str">
        <f>IF(OR($B114=0,$B114=""),"",IF(AND($E$3="3rd"),'Class 3rd'!AN113,IF(AND($E$3="4th"),'Class 4th'!AN113,"")))</f>
        <v/>
      </c>
      <c r="CG114" s="99" t="str">
        <f>IF(OR($B114=0,$B114=""),"",IF(AND($E$3="3rd"),'Class 3rd'!AO113,IF(AND($E$3="4th"),'Class 4th'!AO113,"")))</f>
        <v/>
      </c>
      <c r="CH114" s="99" t="str">
        <f>IF(OR($B114=0,$B114=""),"",IF(AND($E$3="3rd"),'Class 3rd'!AP113,IF(AND($E$3="4th"),'Class 4th'!AP113,"")))</f>
        <v/>
      </c>
      <c r="CI114" s="48" t="str">
        <f t="shared" si="131"/>
        <v/>
      </c>
      <c r="CJ114" s="99" t="str">
        <f>IF(OR($B114=0,$B114=""),"",IF(AND($E$3="3rd"),'Class 3rd'!AQ113,IF(AND($E$3="4th"),'Class 4th'!AQ113,"")))</f>
        <v/>
      </c>
      <c r="CK114" s="99" t="str">
        <f>IF(OR($B114=0,$B114=""),"",IF(AND($E$3="3rd"),'Class 3rd'!AR113,IF(AND($E$3="4th"),'Class 4th'!AR113,"")))</f>
        <v/>
      </c>
      <c r="CL114" s="51" t="str">
        <f t="shared" si="132"/>
        <v/>
      </c>
      <c r="CM114" s="48">
        <f t="shared" si="133"/>
        <v>0</v>
      </c>
      <c r="CN114" s="99" t="str">
        <f>IF(OR($B114=0,$B114=""),"",IF(AND($E$3="3rd"),'Class 3rd'!AS113,IF(AND($E$3="4th"),'Class 4th'!AS113,"")))</f>
        <v/>
      </c>
      <c r="CO114" s="99" t="str">
        <f>IF(OR($B114=0,$B114=""),"",IF(AND($E$3="3rd"),'Class 3rd'!AT113,IF(AND($E$3="4th"),'Class 4th'!AT113,"")))</f>
        <v/>
      </c>
      <c r="CP114" s="52" t="str">
        <f t="shared" si="134"/>
        <v/>
      </c>
      <c r="CQ114" s="48" t="str">
        <f t="shared" si="135"/>
        <v/>
      </c>
      <c r="CR114" s="83">
        <f t="shared" si="136"/>
        <v>0</v>
      </c>
      <c r="CS114" s="83" t="str">
        <f t="shared" si="137"/>
        <v/>
      </c>
      <c r="CT114" s="392" t="str">
        <f t="shared" si="138"/>
        <v/>
      </c>
      <c r="CU114" s="86" t="str">
        <f t="shared" si="139"/>
        <v/>
      </c>
      <c r="CV114" s="99" t="str">
        <f>IF(OR($B114=0,$B114=""),"",IF(AND($E$3="3rd"),'Class 3rd'!AU113,IF(AND($E$3="4th"),'Class 4th'!AU113,"")))</f>
        <v/>
      </c>
      <c r="CW114" s="99" t="str">
        <f>IF(OR($B114=0,$B114=""),"",IF(AND($E$3="3rd"),'Class 3rd'!AV113,IF(AND($E$3="4th"),'Class 4th'!AV113,"")))</f>
        <v/>
      </c>
      <c r="CX114" s="99" t="str">
        <f>IF(OR($B114=0,$B114=""),"",IF(AND($E$3="3rd"),'Class 3rd'!AW113,IF(AND($E$3="4th"),'Class 4th'!AW113,"")))</f>
        <v/>
      </c>
      <c r="CY114" s="48" t="str">
        <f t="shared" si="140"/>
        <v/>
      </c>
      <c r="CZ114" s="99" t="str">
        <f>IF(OR($B114=0,$B114=""),"",IF(AND($E$3="3rd"),'Class 3rd'!AX113,IF(AND($E$3="4th"),'Class 4th'!AX113,"")))</f>
        <v/>
      </c>
      <c r="DA114" s="99" t="str">
        <f>IF(OR($B114=0,$B114=""),"",IF(AND($E$3="3rd"),'Class 3rd'!AY113,IF(AND($E$3="4th"),'Class 4th'!AY113,"")))</f>
        <v/>
      </c>
      <c r="DB114" s="51" t="str">
        <f t="shared" si="141"/>
        <v/>
      </c>
      <c r="DC114" s="48">
        <f t="shared" si="142"/>
        <v>0</v>
      </c>
      <c r="DD114" s="99" t="str">
        <f>IF(OR($B114=0,$B114=""),"",IF(AND($E$3="3rd"),'Class 3rd'!AZ113,IF(AND($E$3="4th"),'Class 4th'!AZ113,"")))</f>
        <v/>
      </c>
      <c r="DE114" s="99" t="str">
        <f>IF(OR($B114=0,$B114=""),"",IF(AND($E$3="3rd"),'Class 3rd'!BA113,IF(AND($E$3="4th"),'Class 4th'!BA113,"")))</f>
        <v/>
      </c>
      <c r="DF114" s="52" t="str">
        <f t="shared" si="143"/>
        <v/>
      </c>
      <c r="DG114" s="48" t="str">
        <f t="shared" si="144"/>
        <v/>
      </c>
      <c r="DH114" s="83">
        <f t="shared" si="145"/>
        <v>0</v>
      </c>
      <c r="DI114" s="83" t="str">
        <f t="shared" si="146"/>
        <v/>
      </c>
      <c r="DJ114" s="392" t="str">
        <f t="shared" si="147"/>
        <v/>
      </c>
      <c r="DK114" s="86" t="str">
        <f t="shared" si="148"/>
        <v/>
      </c>
      <c r="DL114" s="454" t="str">
        <f>IF(OR($B114=0,$B114=""),"",IF(AND($E$3="3rd"),'Class 3rd'!BB113,IF(AND($E$3="4th"),'Class 4th'!BB113,"")))</f>
        <v/>
      </c>
      <c r="DM114" s="454" t="str">
        <f>IF(OR($B114=0,$B114=""),"",IF(AND($E$3="3rd"),'Class 3rd'!BC113,IF(AND($E$3="4th"),'Class 4th'!BC113,"")))</f>
        <v/>
      </c>
      <c r="DN114" s="454" t="str">
        <f>IF(OR($B114=0,$B114=""),"",IF(AND($E$3="3rd"),'Class 3rd'!BD113,IF(AND($E$3="4th"),'Class 4th'!BD113,"")))</f>
        <v/>
      </c>
      <c r="DO114" s="454" t="str">
        <f>IF(OR($B114=0,$B114=""),"",IF(AND($E$3="3rd"),'Class 3rd'!BE113,IF(AND($E$3="4th"),'Class 4th'!BE113,"")))</f>
        <v/>
      </c>
      <c r="DP114" s="454" t="str">
        <f>IF(OR($B114=0,$B114=""),"",IF(AND($E$3="3rd"),'Class 3rd'!BF113,IF(AND($E$3="4th"),'Class 4th'!BF113,"")))</f>
        <v/>
      </c>
      <c r="DQ114" s="455" t="str">
        <f t="shared" si="149"/>
        <v/>
      </c>
      <c r="DR114" s="100">
        <f t="shared" si="150"/>
        <v>0</v>
      </c>
      <c r="DS114" s="100" t="str">
        <f t="shared" si="151"/>
        <v/>
      </c>
      <c r="DT114" s="100" t="str">
        <f t="shared" si="152"/>
        <v/>
      </c>
      <c r="DU114" s="86" t="str">
        <f t="shared" si="153"/>
        <v/>
      </c>
      <c r="DV114" s="454" t="str">
        <f>IF(OR($B114=0,$B114=""),"",IF(AND($E$3="3rd"),'Class 3rd'!BG113,IF(AND($E$3="4th"),'Class 4th'!BG113,"")))</f>
        <v/>
      </c>
      <c r="DW114" s="454" t="str">
        <f>IF(OR($B114=0,$B114=""),"",IF(AND($E$3="3rd"),'Class 3rd'!BH113,IF(AND($E$3="4th"),'Class 4th'!BH113,"")))</f>
        <v/>
      </c>
      <c r="DX114" s="454" t="str">
        <f>IF(OR($B114=0,$B114=""),"",IF(AND($E$3="3rd"),'Class 3rd'!BI113,IF(AND($E$3="4th"),'Class 4th'!BI113,"")))</f>
        <v/>
      </c>
      <c r="DY114" s="454" t="str">
        <f>IF(OR($B114=0,$B114=""),"",IF(AND($E$3="3rd"),'Class 3rd'!BJ113,IF(AND($E$3="4th"),'Class 4th'!BJ113,"")))</f>
        <v/>
      </c>
      <c r="DZ114" s="454" t="str">
        <f>IF(OR($B114=0,$B114=""),"",IF(AND($E$3="3rd"),'Class 3rd'!BK113,IF(AND($E$3="4th"),'Class 4th'!BK113,"")))</f>
        <v/>
      </c>
      <c r="EA114" s="455" t="str">
        <f t="shared" si="154"/>
        <v/>
      </c>
      <c r="EB114" s="100">
        <f t="shared" si="155"/>
        <v>0</v>
      </c>
      <c r="EC114" s="100" t="str">
        <f t="shared" si="156"/>
        <v/>
      </c>
      <c r="ED114" s="100" t="str">
        <f t="shared" si="157"/>
        <v/>
      </c>
      <c r="EE114" s="86" t="str">
        <f t="shared" si="158"/>
        <v/>
      </c>
      <c r="EF114" s="454" t="str">
        <f>IF(OR($B114=0,$B114=""),"",IF(AND($E$3="3rd"),'Class 3rd'!BL113,IF(AND($E$3="4th"),'Class 4th'!BL113,"")))</f>
        <v/>
      </c>
      <c r="EG114" s="454" t="str">
        <f>IF(OR($B114=0,$B114=""),"",IF(AND($E$3="3rd"),'Class 3rd'!BM113,IF(AND($E$3="4th"),'Class 4th'!BM113,"")))</f>
        <v/>
      </c>
      <c r="EH114" s="454" t="str">
        <f>IF(OR($B114=0,$B114=""),"",IF(AND($E$3="3rd"),'Class 3rd'!BN113,IF(AND($E$3="4th"),'Class 4th'!BN113,"")))</f>
        <v/>
      </c>
      <c r="EI114" s="454" t="str">
        <f>IF(OR($B114=0,$B114=""),"",IF(AND($E$3="3rd"),'Class 3rd'!BO113,IF(AND($E$3="4th"),'Class 4th'!BO113,"")))</f>
        <v/>
      </c>
      <c r="EJ114" s="454" t="str">
        <f>IF(OR($B114=0,$B114=""),"",IF(AND($E$3="3rd"),'Class 3rd'!BP113,IF(AND($E$3="4th"),'Class 4th'!BP113,"")))</f>
        <v/>
      </c>
      <c r="EK114" s="455" t="str">
        <f t="shared" si="159"/>
        <v/>
      </c>
      <c r="EL114" s="100">
        <f t="shared" si="160"/>
        <v>0</v>
      </c>
      <c r="EM114" s="100" t="str">
        <f t="shared" si="161"/>
        <v/>
      </c>
      <c r="EN114" s="100" t="str">
        <f t="shared" si="162"/>
        <v/>
      </c>
      <c r="EO114" s="86" t="str">
        <f t="shared" si="163"/>
        <v/>
      </c>
      <c r="EP114" s="60" t="str">
        <f t="shared" si="164"/>
        <v/>
      </c>
      <c r="EQ114" s="324" t="str">
        <f t="shared" si="165"/>
        <v/>
      </c>
      <c r="ER114" s="63" t="str">
        <f t="shared" si="166"/>
        <v/>
      </c>
      <c r="ES114" s="64" t="str">
        <f t="shared" si="167"/>
        <v/>
      </c>
      <c r="ET114" s="326" t="str">
        <f>IFERROR(IF(B114="NSO","NSO",IF(OR(D114="",G114="",F114="",B114="",EP114=0),"",IF('Master sheet'!$D$14="Hindi","कक्षोंन्नति","Promoted"))),"")</f>
        <v/>
      </c>
      <c r="EU114" s="39" t="str">
        <f>IF(OR($B114=0,$B114=""),"",IF(AND($E$3="3rd"),'Class 3rd'!BQ113,IF(AND($E$3="4th"),'Class 4th'!BQ113,"")))</f>
        <v/>
      </c>
      <c r="EV114" s="39" t="str">
        <f>IF(OR($B114=0,$B114=""),"",IF(AND($E$3="3rd"),'Class 3rd'!BR113,IF(AND($E$3="4th"),'Class 4th'!BR113,"")))</f>
        <v/>
      </c>
      <c r="EW114" s="203" t="str">
        <f t="shared" si="168"/>
        <v/>
      </c>
      <c r="EX114" s="40"/>
      <c r="FE114" s="41">
        <f>IF(AND($E$3="3rd"),'Class 3rd'!I113,IF(AND($E$3="4th"),'Class 4th'!I113,""))</f>
        <v>0</v>
      </c>
    </row>
    <row r="115" spans="1:161" ht="18.95" customHeight="1">
      <c r="A115" s="53">
        <v>108</v>
      </c>
      <c r="B115" s="244" t="str">
        <f>IF(OR(FE115=0,FE115=""),"",IF(AND($E$3="3rd"),'Class 3rd'!I114,IF(AND($E$3="4th"),'Class 4th'!I114,"")))</f>
        <v/>
      </c>
      <c r="C115" s="54" t="str">
        <f>IF(OR($B115=0,$B115=""),"",IF(AND($E$3="3rd"),'Class 3rd'!B114,IF(AND($E$3="4th"),'Class 4th'!B114,"")))</f>
        <v/>
      </c>
      <c r="D115" s="54" t="str">
        <f>IF(OR($B115=0,$B115=""),"",IF(AND($E$3="3rd"),'Class 3rd'!C114,IF(AND($E$3="4th"),'Class 4th'!C114,"")))</f>
        <v/>
      </c>
      <c r="E115" s="330" t="str">
        <f>IF(OR($B115=0,$B115=""),"",IF(AND($E$3="3rd"),'Class 3rd'!E114,IF(AND($E$3="4th"),'Class 4th'!E114,"")))</f>
        <v/>
      </c>
      <c r="F115" s="243" t="str">
        <f>IF(OR($B115=0,$B115=""),"",IF(AND($E$3="3rd"),'Class 3rd'!D114,IF(AND($E$3="4th"),'Class 4th'!D114,"")))</f>
        <v/>
      </c>
      <c r="G115" s="335" t="str">
        <f>IF(OR($B115=0,$B115=""),"",IF(AND($E$3="3rd"),'Class 3rd'!F114,IF(AND($E$3="4th"),'Class 4th'!F114,"")))</f>
        <v/>
      </c>
      <c r="H115" s="335" t="str">
        <f>IF(OR($B115=0,$B115=""),"",IF(AND($E$3="3rd"),'Class 3rd'!G114,IF(AND($E$3="4th"),'Class 4th'!G114,"")))</f>
        <v/>
      </c>
      <c r="I115" s="335" t="str">
        <f>IF(OR($B115=0,$B115=""),"",IF(AND($E$3="3rd"),'Class 3rd'!H114,IF(AND($E$3="4th"),'Class 4th'!H114,"")))</f>
        <v/>
      </c>
      <c r="J115" s="217" t="str">
        <f>IF(OR($B115=0,$B115=""),"",IF(AND($E$3="3rd"),'Class 3rd'!J114,IF(AND($E$3="4th"),'Class 4th'!J114,"")))</f>
        <v/>
      </c>
      <c r="K115" s="217" t="str">
        <f>IF(OR($B115=0,$B115=""),"",IF(AND($E$3="3rd"),'Class 3rd'!K114,IF(AND($E$3="4th"),'Class 4th'!K114,"")))</f>
        <v/>
      </c>
      <c r="L115" s="99" t="str">
        <f>IF(OR($B115=0,$B115=""),"",IF(AND($E$3="3rd"),'Class 3rd'!L114,IF(AND($E$3="4th"),'Class 4th'!L114,"")))</f>
        <v/>
      </c>
      <c r="M115" s="99" t="str">
        <f>IF(OR($B115=0,$B115=""),"",IF(AND($E$3="3rd"),'Class 3rd'!M114,IF(AND($E$3="4th"),'Class 4th'!M114,"")))</f>
        <v/>
      </c>
      <c r="N115" s="99" t="str">
        <f>IF(OR($B115=0,$B115=""),"",IF(AND($E$3="3rd"),'Class 3rd'!N114,IF(AND($E$3="4th"),'Class 4th'!N114,"")))</f>
        <v/>
      </c>
      <c r="O115" s="48" t="str">
        <f t="shared" si="87"/>
        <v/>
      </c>
      <c r="P115" s="99" t="str">
        <f>IF(OR($B115=0,$B115=""),"",IF(AND($E$3="3rd"),'Class 3rd'!O114,IF(AND($E$3="4th"),'Class 4th'!O114,"")))</f>
        <v/>
      </c>
      <c r="Q115" s="99" t="str">
        <f>IF(OR($B115=0,$B115=""),"",IF(AND($E$3="3rd"),'Class 3rd'!P114,IF(AND($E$3="4th"),'Class 4th'!P114,"")))</f>
        <v/>
      </c>
      <c r="R115" s="51" t="str">
        <f t="shared" si="88"/>
        <v/>
      </c>
      <c r="S115" s="48">
        <f t="shared" si="89"/>
        <v>0</v>
      </c>
      <c r="T115" s="99" t="str">
        <f>IF(OR($B115=0,$B115=""),"",IF(AND($E$3="3rd"),'Class 3rd'!Q114,IF(AND($E$3="4th"),'Class 4th'!Q114,"")))</f>
        <v/>
      </c>
      <c r="U115" s="99" t="str">
        <f>IF(OR($B115=0,$B115=""),"",IF(AND($E$3="3rd"),'Class 3rd'!R114,IF(AND($E$3="4th"),'Class 4th'!R114,"")))</f>
        <v/>
      </c>
      <c r="V115" s="52" t="str">
        <f t="shared" si="90"/>
        <v/>
      </c>
      <c r="W115" s="48" t="str">
        <f t="shared" si="91"/>
        <v/>
      </c>
      <c r="X115" s="83">
        <f t="shared" si="92"/>
        <v>0</v>
      </c>
      <c r="Y115" s="83" t="str">
        <f t="shared" si="93"/>
        <v/>
      </c>
      <c r="Z115" s="83" t="str">
        <f t="shared" si="94"/>
        <v/>
      </c>
      <c r="AA115" s="83" t="str">
        <f t="shared" si="95"/>
        <v/>
      </c>
      <c r="AB115" s="419" t="str">
        <f t="shared" si="96"/>
        <v/>
      </c>
      <c r="AC115" s="87" t="str">
        <f t="shared" si="97"/>
        <v/>
      </c>
      <c r="AD115" s="99" t="str">
        <f>IF(OR($B115=0,$B115=""),"",IF(AND($E$3="3rd"),'Class 3rd'!S114,IF(AND($E$3="4th"),'Class 4th'!S114,"")))</f>
        <v/>
      </c>
      <c r="AE115" s="99" t="str">
        <f>IF(OR($B115=0,$B115=""),"",IF(AND($E$3="3rd"),'Class 3rd'!T114,IF(AND($E$3="4th"),'Class 4th'!T114,"")))</f>
        <v/>
      </c>
      <c r="AF115" s="99" t="str">
        <f>IF(OR($B115=0,$B115=""),"",IF(AND($E$3="3rd"),'Class 3rd'!U114,IF(AND($E$3="4th"),'Class 4th'!U114,"")))</f>
        <v/>
      </c>
      <c r="AG115" s="48" t="str">
        <f t="shared" si="98"/>
        <v/>
      </c>
      <c r="AH115" s="99" t="str">
        <f>IF(OR($B115=0,$B115=""),"",IF(AND($E$3="3rd"),'Class 3rd'!V114,IF(AND($E$3="4th"),'Class 4th'!V114,"")))</f>
        <v/>
      </c>
      <c r="AI115" s="99" t="str">
        <f>IF(OR($B115=0,$B115=""),"",IF(AND($E$3="3rd"),'Class 3rd'!W114,IF(AND($E$3="4th"),'Class 4th'!W114,"")))</f>
        <v/>
      </c>
      <c r="AJ115" s="51" t="str">
        <f t="shared" si="99"/>
        <v/>
      </c>
      <c r="AK115" s="48">
        <f t="shared" si="100"/>
        <v>0</v>
      </c>
      <c r="AL115" s="99" t="str">
        <f>IF(OR($B115=0,$B115=""),"",IF(AND($E$3="3rd"),'Class 3rd'!X114,IF(AND($E$3="4th"),'Class 4th'!X114,"")))</f>
        <v/>
      </c>
      <c r="AM115" s="99" t="str">
        <f>IF(OR($B115=0,$B115=""),"",IF(AND($E$3="3rd"),'Class 3rd'!Y114,IF(AND($E$3="4th"),'Class 4th'!Y114,"")))</f>
        <v/>
      </c>
      <c r="AN115" s="52" t="str">
        <f t="shared" si="101"/>
        <v/>
      </c>
      <c r="AO115" s="48" t="str">
        <f t="shared" si="102"/>
        <v/>
      </c>
      <c r="AP115" s="83">
        <f t="shared" si="103"/>
        <v>0</v>
      </c>
      <c r="AQ115" s="83" t="str">
        <f t="shared" si="104"/>
        <v/>
      </c>
      <c r="AR115" s="83" t="str">
        <f t="shared" si="105"/>
        <v/>
      </c>
      <c r="AS115" s="83" t="str">
        <f t="shared" si="106"/>
        <v/>
      </c>
      <c r="AT115" s="419" t="str">
        <f t="shared" si="107"/>
        <v/>
      </c>
      <c r="AU115" s="87" t="str">
        <f t="shared" si="108"/>
        <v/>
      </c>
      <c r="AV115" s="99" t="str">
        <f>IF(OR($B115=0,$B115=""),"",IF(AND($E$3="3rd"),'Class 3rd'!Z114,IF(AND($E$3="4th"),'Class 4th'!Z114,"")))</f>
        <v/>
      </c>
      <c r="AW115" s="99" t="str">
        <f>IF(OR($B115=0,$B115=""),"",IF(AND($E$3="3rd"),'Class 3rd'!AA114,IF(AND($E$3="4th"),'Class 4th'!AA114,"")))</f>
        <v/>
      </c>
      <c r="AX115" s="99" t="str">
        <f>IF(OR($B115=0,$B115=""),"",IF(AND($E$3="3rd"),'Class 3rd'!AB114,IF(AND($E$3="4th"),'Class 4th'!AB114,"")))</f>
        <v/>
      </c>
      <c r="AY115" s="48" t="str">
        <f t="shared" si="109"/>
        <v/>
      </c>
      <c r="AZ115" s="99" t="str">
        <f>IF(OR($B115=0,$B115=""),"",IF(AND($E$3="3rd"),'Class 3rd'!AC114,IF(AND($E$3="4th"),'Class 4th'!AC114,"")))</f>
        <v/>
      </c>
      <c r="BA115" s="99" t="str">
        <f>IF(OR($B115=0,$B115=""),"",IF(AND($E$3="3rd"),'Class 3rd'!AD114,IF(AND($E$3="4th"),'Class 4th'!AD114,"")))</f>
        <v/>
      </c>
      <c r="BB115" s="51" t="str">
        <f t="shared" si="110"/>
        <v/>
      </c>
      <c r="BC115" s="48">
        <f t="shared" si="111"/>
        <v>0</v>
      </c>
      <c r="BD115" s="99" t="str">
        <f>IF(OR($B115=0,$B115=""),"",IF(AND($E$3="3rd"),'Class 3rd'!AE114,IF(AND($E$3="4th"),'Class 4th'!AE114,"")))</f>
        <v/>
      </c>
      <c r="BE115" s="99" t="str">
        <f>IF(OR($B115=0,$B115=""),"",IF(AND($E$3="3rd"),'Class 3rd'!AF114,IF(AND($E$3="4th"),'Class 4th'!AF114,"")))</f>
        <v/>
      </c>
      <c r="BF115" s="52" t="str">
        <f t="shared" si="112"/>
        <v/>
      </c>
      <c r="BG115" s="48" t="str">
        <f t="shared" si="113"/>
        <v/>
      </c>
      <c r="BH115" s="83">
        <f t="shared" si="114"/>
        <v>0</v>
      </c>
      <c r="BI115" s="83" t="str">
        <f t="shared" si="115"/>
        <v/>
      </c>
      <c r="BJ115" s="83" t="str">
        <f t="shared" si="116"/>
        <v/>
      </c>
      <c r="BK115" s="83" t="str">
        <f t="shared" si="117"/>
        <v/>
      </c>
      <c r="BL115" s="419" t="str">
        <f t="shared" si="118"/>
        <v/>
      </c>
      <c r="BM115" s="87" t="str">
        <f t="shared" si="119"/>
        <v/>
      </c>
      <c r="BN115" s="99" t="str">
        <f>IF(OR($B115=0,$B115=""),"",IF(AND($E$3="3rd"),'Class 3rd'!AG114,IF(AND($E$3="4th"),'Class 4th'!AG114,"")))</f>
        <v/>
      </c>
      <c r="BO115" s="99" t="str">
        <f>IF(OR($B115=0,$B115=""),"",IF(AND($E$3="3rd"),'Class 3rd'!AH114,IF(AND($E$3="4th"),'Class 4th'!AH114,"")))</f>
        <v/>
      </c>
      <c r="BP115" s="99" t="str">
        <f>IF(OR($B115=0,$B115=""),"",IF(AND($E$3="3rd"),'Class 3rd'!AI114,IF(AND($E$3="4th"),'Class 4th'!AI114,"")))</f>
        <v/>
      </c>
      <c r="BQ115" s="48" t="str">
        <f t="shared" si="120"/>
        <v/>
      </c>
      <c r="BR115" s="99" t="str">
        <f>IF(OR($B115=0,$B115=""),"",IF(AND($E$3="3rd"),'Class 3rd'!AJ114,IF(AND($E$3="4th"),'Class 4th'!AJ114,"")))</f>
        <v/>
      </c>
      <c r="BS115" s="99" t="str">
        <f>IF(OR($B115=0,$B115=""),"",IF(AND($E$3="3rd"),'Class 3rd'!AK114,IF(AND($E$3="4th"),'Class 4th'!AK114,"")))</f>
        <v/>
      </c>
      <c r="BT115" s="51" t="str">
        <f t="shared" si="121"/>
        <v/>
      </c>
      <c r="BU115" s="48">
        <f t="shared" si="122"/>
        <v>0</v>
      </c>
      <c r="BV115" s="99" t="str">
        <f>IF(OR($B115=0,$B115=""),"",IF(AND($E$3="3rd"),'Class 3rd'!AL114,IF(AND($E$3="4th"),'Class 4th'!AL114,"")))</f>
        <v/>
      </c>
      <c r="BW115" s="99" t="str">
        <f>IF(OR($B115=0,$B115=""),"",IF(AND($E$3="3rd"),'Class 3rd'!AM114,IF(AND($E$3="4th"),'Class 4th'!AM114,"")))</f>
        <v/>
      </c>
      <c r="BX115" s="52" t="str">
        <f t="shared" si="123"/>
        <v/>
      </c>
      <c r="BY115" s="48" t="str">
        <f t="shared" si="124"/>
        <v/>
      </c>
      <c r="BZ115" s="83">
        <f t="shared" si="125"/>
        <v>0</v>
      </c>
      <c r="CA115" s="83" t="str">
        <f t="shared" si="126"/>
        <v/>
      </c>
      <c r="CB115" s="83" t="str">
        <f t="shared" si="127"/>
        <v/>
      </c>
      <c r="CC115" s="83" t="str">
        <f t="shared" si="128"/>
        <v/>
      </c>
      <c r="CD115" s="419" t="str">
        <f t="shared" si="129"/>
        <v/>
      </c>
      <c r="CE115" s="87" t="str">
        <f t="shared" si="130"/>
        <v/>
      </c>
      <c r="CF115" s="99" t="str">
        <f>IF(OR($B115=0,$B115=""),"",IF(AND($E$3="3rd"),'Class 3rd'!AN114,IF(AND($E$3="4th"),'Class 4th'!AN114,"")))</f>
        <v/>
      </c>
      <c r="CG115" s="99" t="str">
        <f>IF(OR($B115=0,$B115=""),"",IF(AND($E$3="3rd"),'Class 3rd'!AO114,IF(AND($E$3="4th"),'Class 4th'!AO114,"")))</f>
        <v/>
      </c>
      <c r="CH115" s="99" t="str">
        <f>IF(OR($B115=0,$B115=""),"",IF(AND($E$3="3rd"),'Class 3rd'!AP114,IF(AND($E$3="4th"),'Class 4th'!AP114,"")))</f>
        <v/>
      </c>
      <c r="CI115" s="48" t="str">
        <f t="shared" si="131"/>
        <v/>
      </c>
      <c r="CJ115" s="99" t="str">
        <f>IF(OR($B115=0,$B115=""),"",IF(AND($E$3="3rd"),'Class 3rd'!AQ114,IF(AND($E$3="4th"),'Class 4th'!AQ114,"")))</f>
        <v/>
      </c>
      <c r="CK115" s="99" t="str">
        <f>IF(OR($B115=0,$B115=""),"",IF(AND($E$3="3rd"),'Class 3rd'!AR114,IF(AND($E$3="4th"),'Class 4th'!AR114,"")))</f>
        <v/>
      </c>
      <c r="CL115" s="51" t="str">
        <f t="shared" si="132"/>
        <v/>
      </c>
      <c r="CM115" s="48">
        <f t="shared" si="133"/>
        <v>0</v>
      </c>
      <c r="CN115" s="99" t="str">
        <f>IF(OR($B115=0,$B115=""),"",IF(AND($E$3="3rd"),'Class 3rd'!AS114,IF(AND($E$3="4th"),'Class 4th'!AS114,"")))</f>
        <v/>
      </c>
      <c r="CO115" s="99" t="str">
        <f>IF(OR($B115=0,$B115=""),"",IF(AND($E$3="3rd"),'Class 3rd'!AT114,IF(AND($E$3="4th"),'Class 4th'!AT114,"")))</f>
        <v/>
      </c>
      <c r="CP115" s="52" t="str">
        <f t="shared" si="134"/>
        <v/>
      </c>
      <c r="CQ115" s="48" t="str">
        <f t="shared" si="135"/>
        <v/>
      </c>
      <c r="CR115" s="83">
        <f t="shared" si="136"/>
        <v>0</v>
      </c>
      <c r="CS115" s="83" t="str">
        <f t="shared" si="137"/>
        <v/>
      </c>
      <c r="CT115" s="392" t="str">
        <f t="shared" si="138"/>
        <v/>
      </c>
      <c r="CU115" s="86" t="str">
        <f t="shared" si="139"/>
        <v/>
      </c>
      <c r="CV115" s="99" t="str">
        <f>IF(OR($B115=0,$B115=""),"",IF(AND($E$3="3rd"),'Class 3rd'!AU114,IF(AND($E$3="4th"),'Class 4th'!AU114,"")))</f>
        <v/>
      </c>
      <c r="CW115" s="99" t="str">
        <f>IF(OR($B115=0,$B115=""),"",IF(AND($E$3="3rd"),'Class 3rd'!AV114,IF(AND($E$3="4th"),'Class 4th'!AV114,"")))</f>
        <v/>
      </c>
      <c r="CX115" s="99" t="str">
        <f>IF(OR($B115=0,$B115=""),"",IF(AND($E$3="3rd"),'Class 3rd'!AW114,IF(AND($E$3="4th"),'Class 4th'!AW114,"")))</f>
        <v/>
      </c>
      <c r="CY115" s="48" t="str">
        <f t="shared" si="140"/>
        <v/>
      </c>
      <c r="CZ115" s="99" t="str">
        <f>IF(OR($B115=0,$B115=""),"",IF(AND($E$3="3rd"),'Class 3rd'!AX114,IF(AND($E$3="4th"),'Class 4th'!AX114,"")))</f>
        <v/>
      </c>
      <c r="DA115" s="99" t="str">
        <f>IF(OR($B115=0,$B115=""),"",IF(AND($E$3="3rd"),'Class 3rd'!AY114,IF(AND($E$3="4th"),'Class 4th'!AY114,"")))</f>
        <v/>
      </c>
      <c r="DB115" s="51" t="str">
        <f t="shared" si="141"/>
        <v/>
      </c>
      <c r="DC115" s="48">
        <f t="shared" si="142"/>
        <v>0</v>
      </c>
      <c r="DD115" s="99" t="str">
        <f>IF(OR($B115=0,$B115=""),"",IF(AND($E$3="3rd"),'Class 3rd'!AZ114,IF(AND($E$3="4th"),'Class 4th'!AZ114,"")))</f>
        <v/>
      </c>
      <c r="DE115" s="99" t="str">
        <f>IF(OR($B115=0,$B115=""),"",IF(AND($E$3="3rd"),'Class 3rd'!BA114,IF(AND($E$3="4th"),'Class 4th'!BA114,"")))</f>
        <v/>
      </c>
      <c r="DF115" s="52" t="str">
        <f t="shared" si="143"/>
        <v/>
      </c>
      <c r="DG115" s="48" t="str">
        <f t="shared" si="144"/>
        <v/>
      </c>
      <c r="DH115" s="83">
        <f t="shared" si="145"/>
        <v>0</v>
      </c>
      <c r="DI115" s="83" t="str">
        <f t="shared" si="146"/>
        <v/>
      </c>
      <c r="DJ115" s="392" t="str">
        <f t="shared" si="147"/>
        <v/>
      </c>
      <c r="DK115" s="86" t="str">
        <f t="shared" si="148"/>
        <v/>
      </c>
      <c r="DL115" s="454" t="str">
        <f>IF(OR($B115=0,$B115=""),"",IF(AND($E$3="3rd"),'Class 3rd'!BB114,IF(AND($E$3="4th"),'Class 4th'!BB114,"")))</f>
        <v/>
      </c>
      <c r="DM115" s="454" t="str">
        <f>IF(OR($B115=0,$B115=""),"",IF(AND($E$3="3rd"),'Class 3rd'!BC114,IF(AND($E$3="4th"),'Class 4th'!BC114,"")))</f>
        <v/>
      </c>
      <c r="DN115" s="454" t="str">
        <f>IF(OR($B115=0,$B115=""),"",IF(AND($E$3="3rd"),'Class 3rd'!BD114,IF(AND($E$3="4th"),'Class 4th'!BD114,"")))</f>
        <v/>
      </c>
      <c r="DO115" s="454" t="str">
        <f>IF(OR($B115=0,$B115=""),"",IF(AND($E$3="3rd"),'Class 3rd'!BE114,IF(AND($E$3="4th"),'Class 4th'!BE114,"")))</f>
        <v/>
      </c>
      <c r="DP115" s="454" t="str">
        <f>IF(OR($B115=0,$B115=""),"",IF(AND($E$3="3rd"),'Class 3rd'!BF114,IF(AND($E$3="4th"),'Class 4th'!BF114,"")))</f>
        <v/>
      </c>
      <c r="DQ115" s="455" t="str">
        <f t="shared" si="149"/>
        <v/>
      </c>
      <c r="DR115" s="100">
        <f t="shared" si="150"/>
        <v>0</v>
      </c>
      <c r="DS115" s="100" t="str">
        <f t="shared" si="151"/>
        <v/>
      </c>
      <c r="DT115" s="100" t="str">
        <f t="shared" si="152"/>
        <v/>
      </c>
      <c r="DU115" s="86" t="str">
        <f t="shared" si="153"/>
        <v/>
      </c>
      <c r="DV115" s="454" t="str">
        <f>IF(OR($B115=0,$B115=""),"",IF(AND($E$3="3rd"),'Class 3rd'!BG114,IF(AND($E$3="4th"),'Class 4th'!BG114,"")))</f>
        <v/>
      </c>
      <c r="DW115" s="454" t="str">
        <f>IF(OR($B115=0,$B115=""),"",IF(AND($E$3="3rd"),'Class 3rd'!BH114,IF(AND($E$3="4th"),'Class 4th'!BH114,"")))</f>
        <v/>
      </c>
      <c r="DX115" s="454" t="str">
        <f>IF(OR($B115=0,$B115=""),"",IF(AND($E$3="3rd"),'Class 3rd'!BI114,IF(AND($E$3="4th"),'Class 4th'!BI114,"")))</f>
        <v/>
      </c>
      <c r="DY115" s="454" t="str">
        <f>IF(OR($B115=0,$B115=""),"",IF(AND($E$3="3rd"),'Class 3rd'!BJ114,IF(AND($E$3="4th"),'Class 4th'!BJ114,"")))</f>
        <v/>
      </c>
      <c r="DZ115" s="454" t="str">
        <f>IF(OR($B115=0,$B115=""),"",IF(AND($E$3="3rd"),'Class 3rd'!BK114,IF(AND($E$3="4th"),'Class 4th'!BK114,"")))</f>
        <v/>
      </c>
      <c r="EA115" s="455" t="str">
        <f t="shared" si="154"/>
        <v/>
      </c>
      <c r="EB115" s="100">
        <f t="shared" si="155"/>
        <v>0</v>
      </c>
      <c r="EC115" s="100" t="str">
        <f t="shared" si="156"/>
        <v/>
      </c>
      <c r="ED115" s="100" t="str">
        <f t="shared" si="157"/>
        <v/>
      </c>
      <c r="EE115" s="86" t="str">
        <f t="shared" si="158"/>
        <v/>
      </c>
      <c r="EF115" s="454" t="str">
        <f>IF(OR($B115=0,$B115=""),"",IF(AND($E$3="3rd"),'Class 3rd'!BL114,IF(AND($E$3="4th"),'Class 4th'!BL114,"")))</f>
        <v/>
      </c>
      <c r="EG115" s="454" t="str">
        <f>IF(OR($B115=0,$B115=""),"",IF(AND($E$3="3rd"),'Class 3rd'!BM114,IF(AND($E$3="4th"),'Class 4th'!BM114,"")))</f>
        <v/>
      </c>
      <c r="EH115" s="454" t="str">
        <f>IF(OR($B115=0,$B115=""),"",IF(AND($E$3="3rd"),'Class 3rd'!BN114,IF(AND($E$3="4th"),'Class 4th'!BN114,"")))</f>
        <v/>
      </c>
      <c r="EI115" s="454" t="str">
        <f>IF(OR($B115=0,$B115=""),"",IF(AND($E$3="3rd"),'Class 3rd'!BO114,IF(AND($E$3="4th"),'Class 4th'!BO114,"")))</f>
        <v/>
      </c>
      <c r="EJ115" s="454" t="str">
        <f>IF(OR($B115=0,$B115=""),"",IF(AND($E$3="3rd"),'Class 3rd'!BP114,IF(AND($E$3="4th"),'Class 4th'!BP114,"")))</f>
        <v/>
      </c>
      <c r="EK115" s="455" t="str">
        <f t="shared" si="159"/>
        <v/>
      </c>
      <c r="EL115" s="100">
        <f t="shared" si="160"/>
        <v>0</v>
      </c>
      <c r="EM115" s="100" t="str">
        <f t="shared" si="161"/>
        <v/>
      </c>
      <c r="EN115" s="100" t="str">
        <f t="shared" si="162"/>
        <v/>
      </c>
      <c r="EO115" s="86" t="str">
        <f t="shared" si="163"/>
        <v/>
      </c>
      <c r="EP115" s="60" t="str">
        <f t="shared" si="164"/>
        <v/>
      </c>
      <c r="EQ115" s="324" t="str">
        <f t="shared" si="165"/>
        <v/>
      </c>
      <c r="ER115" s="63" t="str">
        <f t="shared" si="166"/>
        <v/>
      </c>
      <c r="ES115" s="64" t="str">
        <f t="shared" si="167"/>
        <v/>
      </c>
      <c r="ET115" s="326" t="str">
        <f>IFERROR(IF(B115="NSO","NSO",IF(OR(D115="",G115="",F115="",B115="",EP115=0),"",IF('Master sheet'!$D$14="Hindi","कक्षोंन्नति","Promoted"))),"")</f>
        <v/>
      </c>
      <c r="EU115" s="39" t="str">
        <f>IF(OR($B115=0,$B115=""),"",IF(AND($E$3="3rd"),'Class 3rd'!BQ114,IF(AND($E$3="4th"),'Class 4th'!BQ114,"")))</f>
        <v/>
      </c>
      <c r="EV115" s="39" t="str">
        <f>IF(OR($B115=0,$B115=""),"",IF(AND($E$3="3rd"),'Class 3rd'!BR114,IF(AND($E$3="4th"),'Class 4th'!BR114,"")))</f>
        <v/>
      </c>
      <c r="EW115" s="203" t="str">
        <f t="shared" si="168"/>
        <v/>
      </c>
      <c r="EX115" s="40"/>
      <c r="FE115" s="41">
        <f>IF(AND($E$3="3rd"),'Class 3rd'!I114,IF(AND($E$3="4th"),'Class 4th'!I114,""))</f>
        <v>0</v>
      </c>
    </row>
    <row r="116" spans="1:161" ht="18.95" customHeight="1">
      <c r="A116" s="53">
        <v>109</v>
      </c>
      <c r="B116" s="244" t="str">
        <f>IF(OR(FE116=0,FE116=""),"",IF(AND($E$3="3rd"),'Class 3rd'!I115,IF(AND($E$3="4th"),'Class 4th'!I115,"")))</f>
        <v/>
      </c>
      <c r="C116" s="54" t="str">
        <f>IF(OR($B116=0,$B116=""),"",IF(AND($E$3="3rd"),'Class 3rd'!B115,IF(AND($E$3="4th"),'Class 4th'!B115,"")))</f>
        <v/>
      </c>
      <c r="D116" s="54" t="str">
        <f>IF(OR($B116=0,$B116=""),"",IF(AND($E$3="3rd"),'Class 3rd'!C115,IF(AND($E$3="4th"),'Class 4th'!C115,"")))</f>
        <v/>
      </c>
      <c r="E116" s="330" t="str">
        <f>IF(OR($B116=0,$B116=""),"",IF(AND($E$3="3rd"),'Class 3rd'!E115,IF(AND($E$3="4th"),'Class 4th'!E115,"")))</f>
        <v/>
      </c>
      <c r="F116" s="243" t="str">
        <f>IF(OR($B116=0,$B116=""),"",IF(AND($E$3="3rd"),'Class 3rd'!D115,IF(AND($E$3="4th"),'Class 4th'!D115,"")))</f>
        <v/>
      </c>
      <c r="G116" s="335" t="str">
        <f>IF(OR($B116=0,$B116=""),"",IF(AND($E$3="3rd"),'Class 3rd'!F115,IF(AND($E$3="4th"),'Class 4th'!F115,"")))</f>
        <v/>
      </c>
      <c r="H116" s="335" t="str">
        <f>IF(OR($B116=0,$B116=""),"",IF(AND($E$3="3rd"),'Class 3rd'!G115,IF(AND($E$3="4th"),'Class 4th'!G115,"")))</f>
        <v/>
      </c>
      <c r="I116" s="335" t="str">
        <f>IF(OR($B116=0,$B116=""),"",IF(AND($E$3="3rd"),'Class 3rd'!H115,IF(AND($E$3="4th"),'Class 4th'!H115,"")))</f>
        <v/>
      </c>
      <c r="J116" s="217" t="str">
        <f>IF(OR($B116=0,$B116=""),"",IF(AND($E$3="3rd"),'Class 3rd'!J115,IF(AND($E$3="4th"),'Class 4th'!J115,"")))</f>
        <v/>
      </c>
      <c r="K116" s="217" t="str">
        <f>IF(OR($B116=0,$B116=""),"",IF(AND($E$3="3rd"),'Class 3rd'!K115,IF(AND($E$3="4th"),'Class 4th'!K115,"")))</f>
        <v/>
      </c>
      <c r="L116" s="99" t="str">
        <f>IF(OR($B116=0,$B116=""),"",IF(AND($E$3="3rd"),'Class 3rd'!L115,IF(AND($E$3="4th"),'Class 4th'!L115,"")))</f>
        <v/>
      </c>
      <c r="M116" s="99" t="str">
        <f>IF(OR($B116=0,$B116=""),"",IF(AND($E$3="3rd"),'Class 3rd'!M115,IF(AND($E$3="4th"),'Class 4th'!M115,"")))</f>
        <v/>
      </c>
      <c r="N116" s="99" t="str">
        <f>IF(OR($B116=0,$B116=""),"",IF(AND($E$3="3rd"),'Class 3rd'!N115,IF(AND($E$3="4th"),'Class 4th'!N115,"")))</f>
        <v/>
      </c>
      <c r="O116" s="48" t="str">
        <f t="shared" si="87"/>
        <v/>
      </c>
      <c r="P116" s="99" t="str">
        <f>IF(OR($B116=0,$B116=""),"",IF(AND($E$3="3rd"),'Class 3rd'!O115,IF(AND($E$3="4th"),'Class 4th'!O115,"")))</f>
        <v/>
      </c>
      <c r="Q116" s="99" t="str">
        <f>IF(OR($B116=0,$B116=""),"",IF(AND($E$3="3rd"),'Class 3rd'!P115,IF(AND($E$3="4th"),'Class 4th'!P115,"")))</f>
        <v/>
      </c>
      <c r="R116" s="51" t="str">
        <f t="shared" si="88"/>
        <v/>
      </c>
      <c r="S116" s="48">
        <f t="shared" si="89"/>
        <v>0</v>
      </c>
      <c r="T116" s="99" t="str">
        <f>IF(OR($B116=0,$B116=""),"",IF(AND($E$3="3rd"),'Class 3rd'!Q115,IF(AND($E$3="4th"),'Class 4th'!Q115,"")))</f>
        <v/>
      </c>
      <c r="U116" s="99" t="str">
        <f>IF(OR($B116=0,$B116=""),"",IF(AND($E$3="3rd"),'Class 3rd'!R115,IF(AND($E$3="4th"),'Class 4th'!R115,"")))</f>
        <v/>
      </c>
      <c r="V116" s="52" t="str">
        <f t="shared" si="90"/>
        <v/>
      </c>
      <c r="W116" s="48" t="str">
        <f t="shared" si="91"/>
        <v/>
      </c>
      <c r="X116" s="83">
        <f t="shared" si="92"/>
        <v>0</v>
      </c>
      <c r="Y116" s="83" t="str">
        <f t="shared" si="93"/>
        <v/>
      </c>
      <c r="Z116" s="83" t="str">
        <f t="shared" si="94"/>
        <v/>
      </c>
      <c r="AA116" s="83" t="str">
        <f t="shared" si="95"/>
        <v/>
      </c>
      <c r="AB116" s="419" t="str">
        <f t="shared" si="96"/>
        <v/>
      </c>
      <c r="AC116" s="87" t="str">
        <f t="shared" si="97"/>
        <v/>
      </c>
      <c r="AD116" s="99" t="str">
        <f>IF(OR($B116=0,$B116=""),"",IF(AND($E$3="3rd"),'Class 3rd'!S115,IF(AND($E$3="4th"),'Class 4th'!S115,"")))</f>
        <v/>
      </c>
      <c r="AE116" s="99" t="str">
        <f>IF(OR($B116=0,$B116=""),"",IF(AND($E$3="3rd"),'Class 3rd'!T115,IF(AND($E$3="4th"),'Class 4th'!T115,"")))</f>
        <v/>
      </c>
      <c r="AF116" s="99" t="str">
        <f>IF(OR($B116=0,$B116=""),"",IF(AND($E$3="3rd"),'Class 3rd'!U115,IF(AND($E$3="4th"),'Class 4th'!U115,"")))</f>
        <v/>
      </c>
      <c r="AG116" s="48" t="str">
        <f t="shared" si="98"/>
        <v/>
      </c>
      <c r="AH116" s="99" t="str">
        <f>IF(OR($B116=0,$B116=""),"",IF(AND($E$3="3rd"),'Class 3rd'!V115,IF(AND($E$3="4th"),'Class 4th'!V115,"")))</f>
        <v/>
      </c>
      <c r="AI116" s="99" t="str">
        <f>IF(OR($B116=0,$B116=""),"",IF(AND($E$3="3rd"),'Class 3rd'!W115,IF(AND($E$3="4th"),'Class 4th'!W115,"")))</f>
        <v/>
      </c>
      <c r="AJ116" s="51" t="str">
        <f t="shared" si="99"/>
        <v/>
      </c>
      <c r="AK116" s="48">
        <f t="shared" si="100"/>
        <v>0</v>
      </c>
      <c r="AL116" s="99" t="str">
        <f>IF(OR($B116=0,$B116=""),"",IF(AND($E$3="3rd"),'Class 3rd'!X115,IF(AND($E$3="4th"),'Class 4th'!X115,"")))</f>
        <v/>
      </c>
      <c r="AM116" s="99" t="str">
        <f>IF(OR($B116=0,$B116=""),"",IF(AND($E$3="3rd"),'Class 3rd'!Y115,IF(AND($E$3="4th"),'Class 4th'!Y115,"")))</f>
        <v/>
      </c>
      <c r="AN116" s="52" t="str">
        <f t="shared" si="101"/>
        <v/>
      </c>
      <c r="AO116" s="48" t="str">
        <f t="shared" si="102"/>
        <v/>
      </c>
      <c r="AP116" s="83">
        <f t="shared" si="103"/>
        <v>0</v>
      </c>
      <c r="AQ116" s="83" t="str">
        <f t="shared" si="104"/>
        <v/>
      </c>
      <c r="AR116" s="83" t="str">
        <f t="shared" si="105"/>
        <v/>
      </c>
      <c r="AS116" s="83" t="str">
        <f t="shared" si="106"/>
        <v/>
      </c>
      <c r="AT116" s="419" t="str">
        <f t="shared" si="107"/>
        <v/>
      </c>
      <c r="AU116" s="87" t="str">
        <f t="shared" si="108"/>
        <v/>
      </c>
      <c r="AV116" s="99" t="str">
        <f>IF(OR($B116=0,$B116=""),"",IF(AND($E$3="3rd"),'Class 3rd'!Z115,IF(AND($E$3="4th"),'Class 4th'!Z115,"")))</f>
        <v/>
      </c>
      <c r="AW116" s="99" t="str">
        <f>IF(OR($B116=0,$B116=""),"",IF(AND($E$3="3rd"),'Class 3rd'!AA115,IF(AND($E$3="4th"),'Class 4th'!AA115,"")))</f>
        <v/>
      </c>
      <c r="AX116" s="99" t="str">
        <f>IF(OR($B116=0,$B116=""),"",IF(AND($E$3="3rd"),'Class 3rd'!AB115,IF(AND($E$3="4th"),'Class 4th'!AB115,"")))</f>
        <v/>
      </c>
      <c r="AY116" s="48" t="str">
        <f t="shared" si="109"/>
        <v/>
      </c>
      <c r="AZ116" s="99" t="str">
        <f>IF(OR($B116=0,$B116=""),"",IF(AND($E$3="3rd"),'Class 3rd'!AC115,IF(AND($E$3="4th"),'Class 4th'!AC115,"")))</f>
        <v/>
      </c>
      <c r="BA116" s="99" t="str">
        <f>IF(OR($B116=0,$B116=""),"",IF(AND($E$3="3rd"),'Class 3rd'!AD115,IF(AND($E$3="4th"),'Class 4th'!AD115,"")))</f>
        <v/>
      </c>
      <c r="BB116" s="51" t="str">
        <f t="shared" si="110"/>
        <v/>
      </c>
      <c r="BC116" s="48">
        <f t="shared" si="111"/>
        <v>0</v>
      </c>
      <c r="BD116" s="99" t="str">
        <f>IF(OR($B116=0,$B116=""),"",IF(AND($E$3="3rd"),'Class 3rd'!AE115,IF(AND($E$3="4th"),'Class 4th'!AE115,"")))</f>
        <v/>
      </c>
      <c r="BE116" s="99" t="str">
        <f>IF(OR($B116=0,$B116=""),"",IF(AND($E$3="3rd"),'Class 3rd'!AF115,IF(AND($E$3="4th"),'Class 4th'!AF115,"")))</f>
        <v/>
      </c>
      <c r="BF116" s="52" t="str">
        <f t="shared" si="112"/>
        <v/>
      </c>
      <c r="BG116" s="48" t="str">
        <f t="shared" si="113"/>
        <v/>
      </c>
      <c r="BH116" s="83">
        <f t="shared" si="114"/>
        <v>0</v>
      </c>
      <c r="BI116" s="83" t="str">
        <f t="shared" si="115"/>
        <v/>
      </c>
      <c r="BJ116" s="83" t="str">
        <f t="shared" si="116"/>
        <v/>
      </c>
      <c r="BK116" s="83" t="str">
        <f t="shared" si="117"/>
        <v/>
      </c>
      <c r="BL116" s="419" t="str">
        <f t="shared" si="118"/>
        <v/>
      </c>
      <c r="BM116" s="87" t="str">
        <f t="shared" si="119"/>
        <v/>
      </c>
      <c r="BN116" s="99" t="str">
        <f>IF(OR($B116=0,$B116=""),"",IF(AND($E$3="3rd"),'Class 3rd'!AG115,IF(AND($E$3="4th"),'Class 4th'!AG115,"")))</f>
        <v/>
      </c>
      <c r="BO116" s="99" t="str">
        <f>IF(OR($B116=0,$B116=""),"",IF(AND($E$3="3rd"),'Class 3rd'!AH115,IF(AND($E$3="4th"),'Class 4th'!AH115,"")))</f>
        <v/>
      </c>
      <c r="BP116" s="99" t="str">
        <f>IF(OR($B116=0,$B116=""),"",IF(AND($E$3="3rd"),'Class 3rd'!AI115,IF(AND($E$3="4th"),'Class 4th'!AI115,"")))</f>
        <v/>
      </c>
      <c r="BQ116" s="48" t="str">
        <f t="shared" si="120"/>
        <v/>
      </c>
      <c r="BR116" s="99" t="str">
        <f>IF(OR($B116=0,$B116=""),"",IF(AND($E$3="3rd"),'Class 3rd'!AJ115,IF(AND($E$3="4th"),'Class 4th'!AJ115,"")))</f>
        <v/>
      </c>
      <c r="BS116" s="99" t="str">
        <f>IF(OR($B116=0,$B116=""),"",IF(AND($E$3="3rd"),'Class 3rd'!AK115,IF(AND($E$3="4th"),'Class 4th'!AK115,"")))</f>
        <v/>
      </c>
      <c r="BT116" s="51" t="str">
        <f t="shared" si="121"/>
        <v/>
      </c>
      <c r="BU116" s="48">
        <f t="shared" si="122"/>
        <v>0</v>
      </c>
      <c r="BV116" s="99" t="str">
        <f>IF(OR($B116=0,$B116=""),"",IF(AND($E$3="3rd"),'Class 3rd'!AL115,IF(AND($E$3="4th"),'Class 4th'!AL115,"")))</f>
        <v/>
      </c>
      <c r="BW116" s="99" t="str">
        <f>IF(OR($B116=0,$B116=""),"",IF(AND($E$3="3rd"),'Class 3rd'!AM115,IF(AND($E$3="4th"),'Class 4th'!AM115,"")))</f>
        <v/>
      </c>
      <c r="BX116" s="52" t="str">
        <f t="shared" si="123"/>
        <v/>
      </c>
      <c r="BY116" s="48" t="str">
        <f t="shared" si="124"/>
        <v/>
      </c>
      <c r="BZ116" s="83">
        <f t="shared" si="125"/>
        <v>0</v>
      </c>
      <c r="CA116" s="83" t="str">
        <f t="shared" si="126"/>
        <v/>
      </c>
      <c r="CB116" s="83" t="str">
        <f t="shared" si="127"/>
        <v/>
      </c>
      <c r="CC116" s="83" t="str">
        <f t="shared" si="128"/>
        <v/>
      </c>
      <c r="CD116" s="419" t="str">
        <f t="shared" si="129"/>
        <v/>
      </c>
      <c r="CE116" s="87" t="str">
        <f t="shared" si="130"/>
        <v/>
      </c>
      <c r="CF116" s="99" t="str">
        <f>IF(OR($B116=0,$B116=""),"",IF(AND($E$3="3rd"),'Class 3rd'!AN115,IF(AND($E$3="4th"),'Class 4th'!AN115,"")))</f>
        <v/>
      </c>
      <c r="CG116" s="99" t="str">
        <f>IF(OR($B116=0,$B116=""),"",IF(AND($E$3="3rd"),'Class 3rd'!AO115,IF(AND($E$3="4th"),'Class 4th'!AO115,"")))</f>
        <v/>
      </c>
      <c r="CH116" s="99" t="str">
        <f>IF(OR($B116=0,$B116=""),"",IF(AND($E$3="3rd"),'Class 3rd'!AP115,IF(AND($E$3="4th"),'Class 4th'!AP115,"")))</f>
        <v/>
      </c>
      <c r="CI116" s="48" t="str">
        <f t="shared" si="131"/>
        <v/>
      </c>
      <c r="CJ116" s="99" t="str">
        <f>IF(OR($B116=0,$B116=""),"",IF(AND($E$3="3rd"),'Class 3rd'!AQ115,IF(AND($E$3="4th"),'Class 4th'!AQ115,"")))</f>
        <v/>
      </c>
      <c r="CK116" s="99" t="str">
        <f>IF(OR($B116=0,$B116=""),"",IF(AND($E$3="3rd"),'Class 3rd'!AR115,IF(AND($E$3="4th"),'Class 4th'!AR115,"")))</f>
        <v/>
      </c>
      <c r="CL116" s="51" t="str">
        <f t="shared" si="132"/>
        <v/>
      </c>
      <c r="CM116" s="48">
        <f t="shared" si="133"/>
        <v>0</v>
      </c>
      <c r="CN116" s="99" t="str">
        <f>IF(OR($B116=0,$B116=""),"",IF(AND($E$3="3rd"),'Class 3rd'!AS115,IF(AND($E$3="4th"),'Class 4th'!AS115,"")))</f>
        <v/>
      </c>
      <c r="CO116" s="99" t="str">
        <f>IF(OR($B116=0,$B116=""),"",IF(AND($E$3="3rd"),'Class 3rd'!AT115,IF(AND($E$3="4th"),'Class 4th'!AT115,"")))</f>
        <v/>
      </c>
      <c r="CP116" s="52" t="str">
        <f t="shared" si="134"/>
        <v/>
      </c>
      <c r="CQ116" s="48" t="str">
        <f t="shared" si="135"/>
        <v/>
      </c>
      <c r="CR116" s="83">
        <f t="shared" si="136"/>
        <v>0</v>
      </c>
      <c r="CS116" s="83" t="str">
        <f t="shared" si="137"/>
        <v/>
      </c>
      <c r="CT116" s="392" t="str">
        <f t="shared" si="138"/>
        <v/>
      </c>
      <c r="CU116" s="86" t="str">
        <f t="shared" si="139"/>
        <v/>
      </c>
      <c r="CV116" s="99" t="str">
        <f>IF(OR($B116=0,$B116=""),"",IF(AND($E$3="3rd"),'Class 3rd'!AU115,IF(AND($E$3="4th"),'Class 4th'!AU115,"")))</f>
        <v/>
      </c>
      <c r="CW116" s="99" t="str">
        <f>IF(OR($B116=0,$B116=""),"",IF(AND($E$3="3rd"),'Class 3rd'!AV115,IF(AND($E$3="4th"),'Class 4th'!AV115,"")))</f>
        <v/>
      </c>
      <c r="CX116" s="99" t="str">
        <f>IF(OR($B116=0,$B116=""),"",IF(AND($E$3="3rd"),'Class 3rd'!AW115,IF(AND($E$3="4th"),'Class 4th'!AW115,"")))</f>
        <v/>
      </c>
      <c r="CY116" s="48" t="str">
        <f t="shared" si="140"/>
        <v/>
      </c>
      <c r="CZ116" s="99" t="str">
        <f>IF(OR($B116=0,$B116=""),"",IF(AND($E$3="3rd"),'Class 3rd'!AX115,IF(AND($E$3="4th"),'Class 4th'!AX115,"")))</f>
        <v/>
      </c>
      <c r="DA116" s="99" t="str">
        <f>IF(OR($B116=0,$B116=""),"",IF(AND($E$3="3rd"),'Class 3rd'!AY115,IF(AND($E$3="4th"),'Class 4th'!AY115,"")))</f>
        <v/>
      </c>
      <c r="DB116" s="51" t="str">
        <f t="shared" si="141"/>
        <v/>
      </c>
      <c r="DC116" s="48">
        <f t="shared" si="142"/>
        <v>0</v>
      </c>
      <c r="DD116" s="99" t="str">
        <f>IF(OR($B116=0,$B116=""),"",IF(AND($E$3="3rd"),'Class 3rd'!AZ115,IF(AND($E$3="4th"),'Class 4th'!AZ115,"")))</f>
        <v/>
      </c>
      <c r="DE116" s="99" t="str">
        <f>IF(OR($B116=0,$B116=""),"",IF(AND($E$3="3rd"),'Class 3rd'!BA115,IF(AND($E$3="4th"),'Class 4th'!BA115,"")))</f>
        <v/>
      </c>
      <c r="DF116" s="52" t="str">
        <f t="shared" si="143"/>
        <v/>
      </c>
      <c r="DG116" s="48" t="str">
        <f t="shared" si="144"/>
        <v/>
      </c>
      <c r="DH116" s="83">
        <f t="shared" si="145"/>
        <v>0</v>
      </c>
      <c r="DI116" s="83" t="str">
        <f t="shared" si="146"/>
        <v/>
      </c>
      <c r="DJ116" s="392" t="str">
        <f t="shared" si="147"/>
        <v/>
      </c>
      <c r="DK116" s="86" t="str">
        <f t="shared" si="148"/>
        <v/>
      </c>
      <c r="DL116" s="454" t="str">
        <f>IF(OR($B116=0,$B116=""),"",IF(AND($E$3="3rd"),'Class 3rd'!BB115,IF(AND($E$3="4th"),'Class 4th'!BB115,"")))</f>
        <v/>
      </c>
      <c r="DM116" s="454" t="str">
        <f>IF(OR($B116=0,$B116=""),"",IF(AND($E$3="3rd"),'Class 3rd'!BC115,IF(AND($E$3="4th"),'Class 4th'!BC115,"")))</f>
        <v/>
      </c>
      <c r="DN116" s="454" t="str">
        <f>IF(OR($B116=0,$B116=""),"",IF(AND($E$3="3rd"),'Class 3rd'!BD115,IF(AND($E$3="4th"),'Class 4th'!BD115,"")))</f>
        <v/>
      </c>
      <c r="DO116" s="454" t="str">
        <f>IF(OR($B116=0,$B116=""),"",IF(AND($E$3="3rd"),'Class 3rd'!BE115,IF(AND($E$3="4th"),'Class 4th'!BE115,"")))</f>
        <v/>
      </c>
      <c r="DP116" s="454" t="str">
        <f>IF(OR($B116=0,$B116=""),"",IF(AND($E$3="3rd"),'Class 3rd'!BF115,IF(AND($E$3="4th"),'Class 4th'!BF115,"")))</f>
        <v/>
      </c>
      <c r="DQ116" s="455" t="str">
        <f t="shared" si="149"/>
        <v/>
      </c>
      <c r="DR116" s="100">
        <f t="shared" si="150"/>
        <v>0</v>
      </c>
      <c r="DS116" s="100" t="str">
        <f t="shared" si="151"/>
        <v/>
      </c>
      <c r="DT116" s="100" t="str">
        <f t="shared" si="152"/>
        <v/>
      </c>
      <c r="DU116" s="86" t="str">
        <f t="shared" si="153"/>
        <v/>
      </c>
      <c r="DV116" s="454" t="str">
        <f>IF(OR($B116=0,$B116=""),"",IF(AND($E$3="3rd"),'Class 3rd'!BG115,IF(AND($E$3="4th"),'Class 4th'!BG115,"")))</f>
        <v/>
      </c>
      <c r="DW116" s="454" t="str">
        <f>IF(OR($B116=0,$B116=""),"",IF(AND($E$3="3rd"),'Class 3rd'!BH115,IF(AND($E$3="4th"),'Class 4th'!BH115,"")))</f>
        <v/>
      </c>
      <c r="DX116" s="454" t="str">
        <f>IF(OR($B116=0,$B116=""),"",IF(AND($E$3="3rd"),'Class 3rd'!BI115,IF(AND($E$3="4th"),'Class 4th'!BI115,"")))</f>
        <v/>
      </c>
      <c r="DY116" s="454" t="str">
        <f>IF(OR($B116=0,$B116=""),"",IF(AND($E$3="3rd"),'Class 3rd'!BJ115,IF(AND($E$3="4th"),'Class 4th'!BJ115,"")))</f>
        <v/>
      </c>
      <c r="DZ116" s="454" t="str">
        <f>IF(OR($B116=0,$B116=""),"",IF(AND($E$3="3rd"),'Class 3rd'!BK115,IF(AND($E$3="4th"),'Class 4th'!BK115,"")))</f>
        <v/>
      </c>
      <c r="EA116" s="455" t="str">
        <f t="shared" si="154"/>
        <v/>
      </c>
      <c r="EB116" s="100">
        <f t="shared" si="155"/>
        <v>0</v>
      </c>
      <c r="EC116" s="100" t="str">
        <f t="shared" si="156"/>
        <v/>
      </c>
      <c r="ED116" s="100" t="str">
        <f t="shared" si="157"/>
        <v/>
      </c>
      <c r="EE116" s="86" t="str">
        <f t="shared" si="158"/>
        <v/>
      </c>
      <c r="EF116" s="454" t="str">
        <f>IF(OR($B116=0,$B116=""),"",IF(AND($E$3="3rd"),'Class 3rd'!BL115,IF(AND($E$3="4th"),'Class 4th'!BL115,"")))</f>
        <v/>
      </c>
      <c r="EG116" s="454" t="str">
        <f>IF(OR($B116=0,$B116=""),"",IF(AND($E$3="3rd"),'Class 3rd'!BM115,IF(AND($E$3="4th"),'Class 4th'!BM115,"")))</f>
        <v/>
      </c>
      <c r="EH116" s="454" t="str">
        <f>IF(OR($B116=0,$B116=""),"",IF(AND($E$3="3rd"),'Class 3rd'!BN115,IF(AND($E$3="4th"),'Class 4th'!BN115,"")))</f>
        <v/>
      </c>
      <c r="EI116" s="454" t="str">
        <f>IF(OR($B116=0,$B116=""),"",IF(AND($E$3="3rd"),'Class 3rd'!BO115,IF(AND($E$3="4th"),'Class 4th'!BO115,"")))</f>
        <v/>
      </c>
      <c r="EJ116" s="454" t="str">
        <f>IF(OR($B116=0,$B116=""),"",IF(AND($E$3="3rd"),'Class 3rd'!BP115,IF(AND($E$3="4th"),'Class 4th'!BP115,"")))</f>
        <v/>
      </c>
      <c r="EK116" s="455" t="str">
        <f t="shared" si="159"/>
        <v/>
      </c>
      <c r="EL116" s="100">
        <f t="shared" si="160"/>
        <v>0</v>
      </c>
      <c r="EM116" s="100" t="str">
        <f t="shared" si="161"/>
        <v/>
      </c>
      <c r="EN116" s="100" t="str">
        <f t="shared" si="162"/>
        <v/>
      </c>
      <c r="EO116" s="86" t="str">
        <f t="shared" si="163"/>
        <v/>
      </c>
      <c r="EP116" s="60" t="str">
        <f t="shared" si="164"/>
        <v/>
      </c>
      <c r="EQ116" s="324" t="str">
        <f t="shared" si="165"/>
        <v/>
      </c>
      <c r="ER116" s="63" t="str">
        <f t="shared" si="166"/>
        <v/>
      </c>
      <c r="ES116" s="64" t="str">
        <f t="shared" si="167"/>
        <v/>
      </c>
      <c r="ET116" s="326" t="str">
        <f>IFERROR(IF(B116="NSO","NSO",IF(OR(D116="",G116="",F116="",B116="",EP116=0),"",IF('Master sheet'!$D$14="Hindi","कक्षोंन्नति","Promoted"))),"")</f>
        <v/>
      </c>
      <c r="EU116" s="39" t="str">
        <f>IF(OR($B116=0,$B116=""),"",IF(AND($E$3="3rd"),'Class 3rd'!BQ115,IF(AND($E$3="4th"),'Class 4th'!BQ115,"")))</f>
        <v/>
      </c>
      <c r="EV116" s="39" t="str">
        <f>IF(OR($B116=0,$B116=""),"",IF(AND($E$3="3rd"),'Class 3rd'!BR115,IF(AND($E$3="4th"),'Class 4th'!BR115,"")))</f>
        <v/>
      </c>
      <c r="EW116" s="203" t="str">
        <f t="shared" si="168"/>
        <v/>
      </c>
      <c r="EX116" s="40"/>
      <c r="FE116" s="41">
        <f>IF(AND($E$3="3rd"),'Class 3rd'!I115,IF(AND($E$3="4th"),'Class 4th'!I115,""))</f>
        <v>0</v>
      </c>
    </row>
    <row r="117" spans="1:161" ht="18.95" customHeight="1">
      <c r="A117" s="53">
        <v>110</v>
      </c>
      <c r="B117" s="244" t="str">
        <f>IF(OR(FE117=0,FE117=""),"",IF(AND($E$3="3rd"),'Class 3rd'!I116,IF(AND($E$3="4th"),'Class 4th'!I116,"")))</f>
        <v/>
      </c>
      <c r="C117" s="54" t="str">
        <f>IF(OR($B117=0,$B117=""),"",IF(AND($E$3="3rd"),'Class 3rd'!B116,IF(AND($E$3="4th"),'Class 4th'!B116,"")))</f>
        <v/>
      </c>
      <c r="D117" s="54" t="str">
        <f>IF(OR($B117=0,$B117=""),"",IF(AND($E$3="3rd"),'Class 3rd'!C116,IF(AND($E$3="4th"),'Class 4th'!C116,"")))</f>
        <v/>
      </c>
      <c r="E117" s="330" t="str">
        <f>IF(OR($B117=0,$B117=""),"",IF(AND($E$3="3rd"),'Class 3rd'!E116,IF(AND($E$3="4th"),'Class 4th'!E116,"")))</f>
        <v/>
      </c>
      <c r="F117" s="243" t="str">
        <f>IF(OR($B117=0,$B117=""),"",IF(AND($E$3="3rd"),'Class 3rd'!D116,IF(AND($E$3="4th"),'Class 4th'!D116,"")))</f>
        <v/>
      </c>
      <c r="G117" s="335" t="str">
        <f>IF(OR($B117=0,$B117=""),"",IF(AND($E$3="3rd"),'Class 3rd'!F116,IF(AND($E$3="4th"),'Class 4th'!F116,"")))</f>
        <v/>
      </c>
      <c r="H117" s="335" t="str">
        <f>IF(OR($B117=0,$B117=""),"",IF(AND($E$3="3rd"),'Class 3rd'!G116,IF(AND($E$3="4th"),'Class 4th'!G116,"")))</f>
        <v/>
      </c>
      <c r="I117" s="335" t="str">
        <f>IF(OR($B117=0,$B117=""),"",IF(AND($E$3="3rd"),'Class 3rd'!H116,IF(AND($E$3="4th"),'Class 4th'!H116,"")))</f>
        <v/>
      </c>
      <c r="J117" s="217" t="str">
        <f>IF(OR($B117=0,$B117=""),"",IF(AND($E$3="3rd"),'Class 3rd'!J116,IF(AND($E$3="4th"),'Class 4th'!J116,"")))</f>
        <v/>
      </c>
      <c r="K117" s="217" t="str">
        <f>IF(OR($B117=0,$B117=""),"",IF(AND($E$3="3rd"),'Class 3rd'!K116,IF(AND($E$3="4th"),'Class 4th'!K116,"")))</f>
        <v/>
      </c>
      <c r="L117" s="99" t="str">
        <f>IF(OR($B117=0,$B117=""),"",IF(AND($E$3="3rd"),'Class 3rd'!L116,IF(AND($E$3="4th"),'Class 4th'!L116,"")))</f>
        <v/>
      </c>
      <c r="M117" s="99" t="str">
        <f>IF(OR($B117=0,$B117=""),"",IF(AND($E$3="3rd"),'Class 3rd'!M116,IF(AND($E$3="4th"),'Class 4th'!M116,"")))</f>
        <v/>
      </c>
      <c r="N117" s="99" t="str">
        <f>IF(OR($B117=0,$B117=""),"",IF(AND($E$3="3rd"),'Class 3rd'!N116,IF(AND($E$3="4th"),'Class 4th'!N116,"")))</f>
        <v/>
      </c>
      <c r="O117" s="48" t="str">
        <f t="shared" si="87"/>
        <v/>
      </c>
      <c r="P117" s="99" t="str">
        <f>IF(OR($B117=0,$B117=""),"",IF(AND($E$3="3rd"),'Class 3rd'!O116,IF(AND($E$3="4th"),'Class 4th'!O116,"")))</f>
        <v/>
      </c>
      <c r="Q117" s="99" t="str">
        <f>IF(OR($B117=0,$B117=""),"",IF(AND($E$3="3rd"),'Class 3rd'!P116,IF(AND($E$3="4th"),'Class 4th'!P116,"")))</f>
        <v/>
      </c>
      <c r="R117" s="51" t="str">
        <f t="shared" si="88"/>
        <v/>
      </c>
      <c r="S117" s="48">
        <f t="shared" si="89"/>
        <v>0</v>
      </c>
      <c r="T117" s="99" t="str">
        <f>IF(OR($B117=0,$B117=""),"",IF(AND($E$3="3rd"),'Class 3rd'!Q116,IF(AND($E$3="4th"),'Class 4th'!Q116,"")))</f>
        <v/>
      </c>
      <c r="U117" s="99" t="str">
        <f>IF(OR($B117=0,$B117=""),"",IF(AND($E$3="3rd"),'Class 3rd'!R116,IF(AND($E$3="4th"),'Class 4th'!R116,"")))</f>
        <v/>
      </c>
      <c r="V117" s="52" t="str">
        <f t="shared" si="90"/>
        <v/>
      </c>
      <c r="W117" s="48" t="str">
        <f t="shared" si="91"/>
        <v/>
      </c>
      <c r="X117" s="83">
        <f t="shared" si="92"/>
        <v>0</v>
      </c>
      <c r="Y117" s="83" t="str">
        <f t="shared" si="93"/>
        <v/>
      </c>
      <c r="Z117" s="83" t="str">
        <f t="shared" si="94"/>
        <v/>
      </c>
      <c r="AA117" s="83" t="str">
        <f t="shared" si="95"/>
        <v/>
      </c>
      <c r="AB117" s="419" t="str">
        <f t="shared" si="96"/>
        <v/>
      </c>
      <c r="AC117" s="87" t="str">
        <f t="shared" si="97"/>
        <v/>
      </c>
      <c r="AD117" s="99" t="str">
        <f>IF(OR($B117=0,$B117=""),"",IF(AND($E$3="3rd"),'Class 3rd'!S116,IF(AND($E$3="4th"),'Class 4th'!S116,"")))</f>
        <v/>
      </c>
      <c r="AE117" s="99" t="str">
        <f>IF(OR($B117=0,$B117=""),"",IF(AND($E$3="3rd"),'Class 3rd'!T116,IF(AND($E$3="4th"),'Class 4th'!T116,"")))</f>
        <v/>
      </c>
      <c r="AF117" s="99" t="str">
        <f>IF(OR($B117=0,$B117=""),"",IF(AND($E$3="3rd"),'Class 3rd'!U116,IF(AND($E$3="4th"),'Class 4th'!U116,"")))</f>
        <v/>
      </c>
      <c r="AG117" s="48" t="str">
        <f t="shared" si="98"/>
        <v/>
      </c>
      <c r="AH117" s="99" t="str">
        <f>IF(OR($B117=0,$B117=""),"",IF(AND($E$3="3rd"),'Class 3rd'!V116,IF(AND($E$3="4th"),'Class 4th'!V116,"")))</f>
        <v/>
      </c>
      <c r="AI117" s="99" t="str">
        <f>IF(OR($B117=0,$B117=""),"",IF(AND($E$3="3rd"),'Class 3rd'!W116,IF(AND($E$3="4th"),'Class 4th'!W116,"")))</f>
        <v/>
      </c>
      <c r="AJ117" s="51" t="str">
        <f t="shared" si="99"/>
        <v/>
      </c>
      <c r="AK117" s="48">
        <f t="shared" si="100"/>
        <v>0</v>
      </c>
      <c r="AL117" s="99" t="str">
        <f>IF(OR($B117=0,$B117=""),"",IF(AND($E$3="3rd"),'Class 3rd'!X116,IF(AND($E$3="4th"),'Class 4th'!X116,"")))</f>
        <v/>
      </c>
      <c r="AM117" s="99" t="str">
        <f>IF(OR($B117=0,$B117=""),"",IF(AND($E$3="3rd"),'Class 3rd'!Y116,IF(AND($E$3="4th"),'Class 4th'!Y116,"")))</f>
        <v/>
      </c>
      <c r="AN117" s="52" t="str">
        <f t="shared" si="101"/>
        <v/>
      </c>
      <c r="AO117" s="48" t="str">
        <f t="shared" si="102"/>
        <v/>
      </c>
      <c r="AP117" s="83">
        <f t="shared" si="103"/>
        <v>0</v>
      </c>
      <c r="AQ117" s="83" t="str">
        <f t="shared" si="104"/>
        <v/>
      </c>
      <c r="AR117" s="83" t="str">
        <f t="shared" si="105"/>
        <v/>
      </c>
      <c r="AS117" s="83" t="str">
        <f t="shared" si="106"/>
        <v/>
      </c>
      <c r="AT117" s="419" t="str">
        <f t="shared" si="107"/>
        <v/>
      </c>
      <c r="AU117" s="87" t="str">
        <f t="shared" si="108"/>
        <v/>
      </c>
      <c r="AV117" s="99" t="str">
        <f>IF(OR($B117=0,$B117=""),"",IF(AND($E$3="3rd"),'Class 3rd'!Z116,IF(AND($E$3="4th"),'Class 4th'!Z116,"")))</f>
        <v/>
      </c>
      <c r="AW117" s="99" t="str">
        <f>IF(OR($B117=0,$B117=""),"",IF(AND($E$3="3rd"),'Class 3rd'!AA116,IF(AND($E$3="4th"),'Class 4th'!AA116,"")))</f>
        <v/>
      </c>
      <c r="AX117" s="99" t="str">
        <f>IF(OR($B117=0,$B117=""),"",IF(AND($E$3="3rd"),'Class 3rd'!AB116,IF(AND($E$3="4th"),'Class 4th'!AB116,"")))</f>
        <v/>
      </c>
      <c r="AY117" s="48" t="str">
        <f t="shared" si="109"/>
        <v/>
      </c>
      <c r="AZ117" s="99" t="str">
        <f>IF(OR($B117=0,$B117=""),"",IF(AND($E$3="3rd"),'Class 3rd'!AC116,IF(AND($E$3="4th"),'Class 4th'!AC116,"")))</f>
        <v/>
      </c>
      <c r="BA117" s="99" t="str">
        <f>IF(OR($B117=0,$B117=""),"",IF(AND($E$3="3rd"),'Class 3rd'!AD116,IF(AND($E$3="4th"),'Class 4th'!AD116,"")))</f>
        <v/>
      </c>
      <c r="BB117" s="51" t="str">
        <f t="shared" si="110"/>
        <v/>
      </c>
      <c r="BC117" s="48">
        <f t="shared" si="111"/>
        <v>0</v>
      </c>
      <c r="BD117" s="99" t="str">
        <f>IF(OR($B117=0,$B117=""),"",IF(AND($E$3="3rd"),'Class 3rd'!AE116,IF(AND($E$3="4th"),'Class 4th'!AE116,"")))</f>
        <v/>
      </c>
      <c r="BE117" s="99" t="str">
        <f>IF(OR($B117=0,$B117=""),"",IF(AND($E$3="3rd"),'Class 3rd'!AF116,IF(AND($E$3="4th"),'Class 4th'!AF116,"")))</f>
        <v/>
      </c>
      <c r="BF117" s="52" t="str">
        <f t="shared" si="112"/>
        <v/>
      </c>
      <c r="BG117" s="48" t="str">
        <f t="shared" si="113"/>
        <v/>
      </c>
      <c r="BH117" s="83">
        <f t="shared" si="114"/>
        <v>0</v>
      </c>
      <c r="BI117" s="83" t="str">
        <f t="shared" si="115"/>
        <v/>
      </c>
      <c r="BJ117" s="83" t="str">
        <f t="shared" si="116"/>
        <v/>
      </c>
      <c r="BK117" s="83" t="str">
        <f t="shared" si="117"/>
        <v/>
      </c>
      <c r="BL117" s="419" t="str">
        <f t="shared" si="118"/>
        <v/>
      </c>
      <c r="BM117" s="87" t="str">
        <f t="shared" si="119"/>
        <v/>
      </c>
      <c r="BN117" s="99" t="str">
        <f>IF(OR($B117=0,$B117=""),"",IF(AND($E$3="3rd"),'Class 3rd'!AG116,IF(AND($E$3="4th"),'Class 4th'!AG116,"")))</f>
        <v/>
      </c>
      <c r="BO117" s="99" t="str">
        <f>IF(OR($B117=0,$B117=""),"",IF(AND($E$3="3rd"),'Class 3rd'!AH116,IF(AND($E$3="4th"),'Class 4th'!AH116,"")))</f>
        <v/>
      </c>
      <c r="BP117" s="99" t="str">
        <f>IF(OR($B117=0,$B117=""),"",IF(AND($E$3="3rd"),'Class 3rd'!AI116,IF(AND($E$3="4th"),'Class 4th'!AI116,"")))</f>
        <v/>
      </c>
      <c r="BQ117" s="48" t="str">
        <f t="shared" si="120"/>
        <v/>
      </c>
      <c r="BR117" s="99" t="str">
        <f>IF(OR($B117=0,$B117=""),"",IF(AND($E$3="3rd"),'Class 3rd'!AJ116,IF(AND($E$3="4th"),'Class 4th'!AJ116,"")))</f>
        <v/>
      </c>
      <c r="BS117" s="99" t="str">
        <f>IF(OR($B117=0,$B117=""),"",IF(AND($E$3="3rd"),'Class 3rd'!AK116,IF(AND($E$3="4th"),'Class 4th'!AK116,"")))</f>
        <v/>
      </c>
      <c r="BT117" s="51" t="str">
        <f t="shared" si="121"/>
        <v/>
      </c>
      <c r="BU117" s="48">
        <f t="shared" si="122"/>
        <v>0</v>
      </c>
      <c r="BV117" s="99" t="str">
        <f>IF(OR($B117=0,$B117=""),"",IF(AND($E$3="3rd"),'Class 3rd'!AL116,IF(AND($E$3="4th"),'Class 4th'!AL116,"")))</f>
        <v/>
      </c>
      <c r="BW117" s="99" t="str">
        <f>IF(OR($B117=0,$B117=""),"",IF(AND($E$3="3rd"),'Class 3rd'!AM116,IF(AND($E$3="4th"),'Class 4th'!AM116,"")))</f>
        <v/>
      </c>
      <c r="BX117" s="52" t="str">
        <f t="shared" si="123"/>
        <v/>
      </c>
      <c r="BY117" s="48" t="str">
        <f t="shared" si="124"/>
        <v/>
      </c>
      <c r="BZ117" s="83">
        <f t="shared" si="125"/>
        <v>0</v>
      </c>
      <c r="CA117" s="83" t="str">
        <f t="shared" si="126"/>
        <v/>
      </c>
      <c r="CB117" s="83" t="str">
        <f t="shared" si="127"/>
        <v/>
      </c>
      <c r="CC117" s="83" t="str">
        <f t="shared" si="128"/>
        <v/>
      </c>
      <c r="CD117" s="419" t="str">
        <f t="shared" si="129"/>
        <v/>
      </c>
      <c r="CE117" s="87" t="str">
        <f t="shared" si="130"/>
        <v/>
      </c>
      <c r="CF117" s="99" t="str">
        <f>IF(OR($B117=0,$B117=""),"",IF(AND($E$3="3rd"),'Class 3rd'!AN116,IF(AND($E$3="4th"),'Class 4th'!AN116,"")))</f>
        <v/>
      </c>
      <c r="CG117" s="99" t="str">
        <f>IF(OR($B117=0,$B117=""),"",IF(AND($E$3="3rd"),'Class 3rd'!AO116,IF(AND($E$3="4th"),'Class 4th'!AO116,"")))</f>
        <v/>
      </c>
      <c r="CH117" s="99" t="str">
        <f>IF(OR($B117=0,$B117=""),"",IF(AND($E$3="3rd"),'Class 3rd'!AP116,IF(AND($E$3="4th"),'Class 4th'!AP116,"")))</f>
        <v/>
      </c>
      <c r="CI117" s="48" t="str">
        <f t="shared" si="131"/>
        <v/>
      </c>
      <c r="CJ117" s="99" t="str">
        <f>IF(OR($B117=0,$B117=""),"",IF(AND($E$3="3rd"),'Class 3rd'!AQ116,IF(AND($E$3="4th"),'Class 4th'!AQ116,"")))</f>
        <v/>
      </c>
      <c r="CK117" s="99" t="str">
        <f>IF(OR($B117=0,$B117=""),"",IF(AND($E$3="3rd"),'Class 3rd'!AR116,IF(AND($E$3="4th"),'Class 4th'!AR116,"")))</f>
        <v/>
      </c>
      <c r="CL117" s="51" t="str">
        <f t="shared" si="132"/>
        <v/>
      </c>
      <c r="CM117" s="48">
        <f t="shared" si="133"/>
        <v>0</v>
      </c>
      <c r="CN117" s="99" t="str">
        <f>IF(OR($B117=0,$B117=""),"",IF(AND($E$3="3rd"),'Class 3rd'!AS116,IF(AND($E$3="4th"),'Class 4th'!AS116,"")))</f>
        <v/>
      </c>
      <c r="CO117" s="99" t="str">
        <f>IF(OR($B117=0,$B117=""),"",IF(AND($E$3="3rd"),'Class 3rd'!AT116,IF(AND($E$3="4th"),'Class 4th'!AT116,"")))</f>
        <v/>
      </c>
      <c r="CP117" s="52" t="str">
        <f t="shared" si="134"/>
        <v/>
      </c>
      <c r="CQ117" s="48" t="str">
        <f t="shared" si="135"/>
        <v/>
      </c>
      <c r="CR117" s="83">
        <f t="shared" si="136"/>
        <v>0</v>
      </c>
      <c r="CS117" s="83" t="str">
        <f t="shared" si="137"/>
        <v/>
      </c>
      <c r="CT117" s="392" t="str">
        <f t="shared" si="138"/>
        <v/>
      </c>
      <c r="CU117" s="86" t="str">
        <f t="shared" si="139"/>
        <v/>
      </c>
      <c r="CV117" s="99" t="str">
        <f>IF(OR($B117=0,$B117=""),"",IF(AND($E$3="3rd"),'Class 3rd'!AU116,IF(AND($E$3="4th"),'Class 4th'!AU116,"")))</f>
        <v/>
      </c>
      <c r="CW117" s="99" t="str">
        <f>IF(OR($B117=0,$B117=""),"",IF(AND($E$3="3rd"),'Class 3rd'!AV116,IF(AND($E$3="4th"),'Class 4th'!AV116,"")))</f>
        <v/>
      </c>
      <c r="CX117" s="99" t="str">
        <f>IF(OR($B117=0,$B117=""),"",IF(AND($E$3="3rd"),'Class 3rd'!AW116,IF(AND($E$3="4th"),'Class 4th'!AW116,"")))</f>
        <v/>
      </c>
      <c r="CY117" s="48" t="str">
        <f t="shared" si="140"/>
        <v/>
      </c>
      <c r="CZ117" s="99" t="str">
        <f>IF(OR($B117=0,$B117=""),"",IF(AND($E$3="3rd"),'Class 3rd'!AX116,IF(AND($E$3="4th"),'Class 4th'!AX116,"")))</f>
        <v/>
      </c>
      <c r="DA117" s="99" t="str">
        <f>IF(OR($B117=0,$B117=""),"",IF(AND($E$3="3rd"),'Class 3rd'!AY116,IF(AND($E$3="4th"),'Class 4th'!AY116,"")))</f>
        <v/>
      </c>
      <c r="DB117" s="51" t="str">
        <f t="shared" si="141"/>
        <v/>
      </c>
      <c r="DC117" s="48">
        <f t="shared" si="142"/>
        <v>0</v>
      </c>
      <c r="DD117" s="99" t="str">
        <f>IF(OR($B117=0,$B117=""),"",IF(AND($E$3="3rd"),'Class 3rd'!AZ116,IF(AND($E$3="4th"),'Class 4th'!AZ116,"")))</f>
        <v/>
      </c>
      <c r="DE117" s="99" t="str">
        <f>IF(OR($B117=0,$B117=""),"",IF(AND($E$3="3rd"),'Class 3rd'!BA116,IF(AND($E$3="4th"),'Class 4th'!BA116,"")))</f>
        <v/>
      </c>
      <c r="DF117" s="52" t="str">
        <f t="shared" si="143"/>
        <v/>
      </c>
      <c r="DG117" s="48" t="str">
        <f t="shared" si="144"/>
        <v/>
      </c>
      <c r="DH117" s="83">
        <f t="shared" si="145"/>
        <v>0</v>
      </c>
      <c r="DI117" s="83" t="str">
        <f t="shared" si="146"/>
        <v/>
      </c>
      <c r="DJ117" s="392" t="str">
        <f t="shared" si="147"/>
        <v/>
      </c>
      <c r="DK117" s="86" t="str">
        <f t="shared" si="148"/>
        <v/>
      </c>
      <c r="DL117" s="454" t="str">
        <f>IF(OR($B117=0,$B117=""),"",IF(AND($E$3="3rd"),'Class 3rd'!BB116,IF(AND($E$3="4th"),'Class 4th'!BB116,"")))</f>
        <v/>
      </c>
      <c r="DM117" s="454" t="str">
        <f>IF(OR($B117=0,$B117=""),"",IF(AND($E$3="3rd"),'Class 3rd'!BC116,IF(AND($E$3="4th"),'Class 4th'!BC116,"")))</f>
        <v/>
      </c>
      <c r="DN117" s="454" t="str">
        <f>IF(OR($B117=0,$B117=""),"",IF(AND($E$3="3rd"),'Class 3rd'!BD116,IF(AND($E$3="4th"),'Class 4th'!BD116,"")))</f>
        <v/>
      </c>
      <c r="DO117" s="454" t="str">
        <f>IF(OR($B117=0,$B117=""),"",IF(AND($E$3="3rd"),'Class 3rd'!BE116,IF(AND($E$3="4th"),'Class 4th'!BE116,"")))</f>
        <v/>
      </c>
      <c r="DP117" s="454" t="str">
        <f>IF(OR($B117=0,$B117=""),"",IF(AND($E$3="3rd"),'Class 3rd'!BF116,IF(AND($E$3="4th"),'Class 4th'!BF116,"")))</f>
        <v/>
      </c>
      <c r="DQ117" s="455" t="str">
        <f t="shared" si="149"/>
        <v/>
      </c>
      <c r="DR117" s="100">
        <f t="shared" si="150"/>
        <v>0</v>
      </c>
      <c r="DS117" s="100" t="str">
        <f t="shared" si="151"/>
        <v/>
      </c>
      <c r="DT117" s="100" t="str">
        <f t="shared" si="152"/>
        <v/>
      </c>
      <c r="DU117" s="86" t="str">
        <f t="shared" si="153"/>
        <v/>
      </c>
      <c r="DV117" s="454" t="str">
        <f>IF(OR($B117=0,$B117=""),"",IF(AND($E$3="3rd"),'Class 3rd'!BG116,IF(AND($E$3="4th"),'Class 4th'!BG116,"")))</f>
        <v/>
      </c>
      <c r="DW117" s="454" t="str">
        <f>IF(OR($B117=0,$B117=""),"",IF(AND($E$3="3rd"),'Class 3rd'!BH116,IF(AND($E$3="4th"),'Class 4th'!BH116,"")))</f>
        <v/>
      </c>
      <c r="DX117" s="454" t="str">
        <f>IF(OR($B117=0,$B117=""),"",IF(AND($E$3="3rd"),'Class 3rd'!BI116,IF(AND($E$3="4th"),'Class 4th'!BI116,"")))</f>
        <v/>
      </c>
      <c r="DY117" s="454" t="str">
        <f>IF(OR($B117=0,$B117=""),"",IF(AND($E$3="3rd"),'Class 3rd'!BJ116,IF(AND($E$3="4th"),'Class 4th'!BJ116,"")))</f>
        <v/>
      </c>
      <c r="DZ117" s="454" t="str">
        <f>IF(OR($B117=0,$B117=""),"",IF(AND($E$3="3rd"),'Class 3rd'!BK116,IF(AND($E$3="4th"),'Class 4th'!BK116,"")))</f>
        <v/>
      </c>
      <c r="EA117" s="455" t="str">
        <f t="shared" si="154"/>
        <v/>
      </c>
      <c r="EB117" s="100">
        <f t="shared" si="155"/>
        <v>0</v>
      </c>
      <c r="EC117" s="100" t="str">
        <f t="shared" si="156"/>
        <v/>
      </c>
      <c r="ED117" s="100" t="str">
        <f t="shared" si="157"/>
        <v/>
      </c>
      <c r="EE117" s="86" t="str">
        <f t="shared" si="158"/>
        <v/>
      </c>
      <c r="EF117" s="454" t="str">
        <f>IF(OR($B117=0,$B117=""),"",IF(AND($E$3="3rd"),'Class 3rd'!BL116,IF(AND($E$3="4th"),'Class 4th'!BL116,"")))</f>
        <v/>
      </c>
      <c r="EG117" s="454" t="str">
        <f>IF(OR($B117=0,$B117=""),"",IF(AND($E$3="3rd"),'Class 3rd'!BM116,IF(AND($E$3="4th"),'Class 4th'!BM116,"")))</f>
        <v/>
      </c>
      <c r="EH117" s="454" t="str">
        <f>IF(OR($B117=0,$B117=""),"",IF(AND($E$3="3rd"),'Class 3rd'!BN116,IF(AND($E$3="4th"),'Class 4th'!BN116,"")))</f>
        <v/>
      </c>
      <c r="EI117" s="454" t="str">
        <f>IF(OR($B117=0,$B117=""),"",IF(AND($E$3="3rd"),'Class 3rd'!BO116,IF(AND($E$3="4th"),'Class 4th'!BO116,"")))</f>
        <v/>
      </c>
      <c r="EJ117" s="454" t="str">
        <f>IF(OR($B117=0,$B117=""),"",IF(AND($E$3="3rd"),'Class 3rd'!BP116,IF(AND($E$3="4th"),'Class 4th'!BP116,"")))</f>
        <v/>
      </c>
      <c r="EK117" s="455" t="str">
        <f t="shared" si="159"/>
        <v/>
      </c>
      <c r="EL117" s="100">
        <f t="shared" si="160"/>
        <v>0</v>
      </c>
      <c r="EM117" s="100" t="str">
        <f t="shared" si="161"/>
        <v/>
      </c>
      <c r="EN117" s="100" t="str">
        <f t="shared" si="162"/>
        <v/>
      </c>
      <c r="EO117" s="86" t="str">
        <f t="shared" si="163"/>
        <v/>
      </c>
      <c r="EP117" s="60" t="str">
        <f t="shared" si="164"/>
        <v/>
      </c>
      <c r="EQ117" s="324" t="str">
        <f t="shared" si="165"/>
        <v/>
      </c>
      <c r="ER117" s="63" t="str">
        <f t="shared" si="166"/>
        <v/>
      </c>
      <c r="ES117" s="64" t="str">
        <f t="shared" si="167"/>
        <v/>
      </c>
      <c r="ET117" s="326" t="str">
        <f>IFERROR(IF(B117="NSO","NSO",IF(OR(D117="",G117="",F117="",B117="",EP117=0),"",IF('Master sheet'!$D$14="Hindi","कक्षोंन्नति","Promoted"))),"")</f>
        <v/>
      </c>
      <c r="EU117" s="39" t="str">
        <f>IF(OR($B117=0,$B117=""),"",IF(AND($E$3="3rd"),'Class 3rd'!BQ116,IF(AND($E$3="4th"),'Class 4th'!BQ116,"")))</f>
        <v/>
      </c>
      <c r="EV117" s="39" t="str">
        <f>IF(OR($B117=0,$B117=""),"",IF(AND($E$3="3rd"),'Class 3rd'!BR116,IF(AND($E$3="4th"),'Class 4th'!BR116,"")))</f>
        <v/>
      </c>
      <c r="EW117" s="203" t="str">
        <f t="shared" si="168"/>
        <v/>
      </c>
      <c r="EX117" s="40"/>
      <c r="FE117" s="41">
        <f>IF(AND($E$3="3rd"),'Class 3rd'!I116,IF(AND($E$3="4th"),'Class 4th'!I116,""))</f>
        <v>0</v>
      </c>
    </row>
    <row r="118" spans="1:161" ht="18.95" customHeight="1">
      <c r="A118" s="53">
        <v>111</v>
      </c>
      <c r="B118" s="244" t="str">
        <f>IF(OR(FE118=0,FE118=""),"",IF(AND($E$3="3rd"),'Class 3rd'!I117,IF(AND($E$3="4th"),'Class 4th'!I117,"")))</f>
        <v/>
      </c>
      <c r="C118" s="54" t="str">
        <f>IF(OR($B118=0,$B118=""),"",IF(AND($E$3="3rd"),'Class 3rd'!B117,IF(AND($E$3="4th"),'Class 4th'!B117,"")))</f>
        <v/>
      </c>
      <c r="D118" s="54" t="str">
        <f>IF(OR($B118=0,$B118=""),"",IF(AND($E$3="3rd"),'Class 3rd'!C117,IF(AND($E$3="4th"),'Class 4th'!C117,"")))</f>
        <v/>
      </c>
      <c r="E118" s="330" t="str">
        <f>IF(OR($B118=0,$B118=""),"",IF(AND($E$3="3rd"),'Class 3rd'!E117,IF(AND($E$3="4th"),'Class 4th'!E117,"")))</f>
        <v/>
      </c>
      <c r="F118" s="243" t="str">
        <f>IF(OR($B118=0,$B118=""),"",IF(AND($E$3="3rd"),'Class 3rd'!D117,IF(AND($E$3="4th"),'Class 4th'!D117,"")))</f>
        <v/>
      </c>
      <c r="G118" s="335" t="str">
        <f>IF(OR($B118=0,$B118=""),"",IF(AND($E$3="3rd"),'Class 3rd'!F117,IF(AND($E$3="4th"),'Class 4th'!F117,"")))</f>
        <v/>
      </c>
      <c r="H118" s="335" t="str">
        <f>IF(OR($B118=0,$B118=""),"",IF(AND($E$3="3rd"),'Class 3rd'!G117,IF(AND($E$3="4th"),'Class 4th'!G117,"")))</f>
        <v/>
      </c>
      <c r="I118" s="335" t="str">
        <f>IF(OR($B118=0,$B118=""),"",IF(AND($E$3="3rd"),'Class 3rd'!H117,IF(AND($E$3="4th"),'Class 4th'!H117,"")))</f>
        <v/>
      </c>
      <c r="J118" s="217" t="str">
        <f>IF(OR($B118=0,$B118=""),"",IF(AND($E$3="3rd"),'Class 3rd'!J117,IF(AND($E$3="4th"),'Class 4th'!J117,"")))</f>
        <v/>
      </c>
      <c r="K118" s="217" t="str">
        <f>IF(OR($B118=0,$B118=""),"",IF(AND($E$3="3rd"),'Class 3rd'!K117,IF(AND($E$3="4th"),'Class 4th'!K117,"")))</f>
        <v/>
      </c>
      <c r="L118" s="99" t="str">
        <f>IF(OR($B118=0,$B118=""),"",IF(AND($E$3="3rd"),'Class 3rd'!L117,IF(AND($E$3="4th"),'Class 4th'!L117,"")))</f>
        <v/>
      </c>
      <c r="M118" s="99" t="str">
        <f>IF(OR($B118=0,$B118=""),"",IF(AND($E$3="3rd"),'Class 3rd'!M117,IF(AND($E$3="4th"),'Class 4th'!M117,"")))</f>
        <v/>
      </c>
      <c r="N118" s="99" t="str">
        <f>IF(OR($B118=0,$B118=""),"",IF(AND($E$3="3rd"),'Class 3rd'!N117,IF(AND($E$3="4th"),'Class 4th'!N117,"")))</f>
        <v/>
      </c>
      <c r="O118" s="48" t="str">
        <f t="shared" si="87"/>
        <v/>
      </c>
      <c r="P118" s="99" t="str">
        <f>IF(OR($B118=0,$B118=""),"",IF(AND($E$3="3rd"),'Class 3rd'!O117,IF(AND($E$3="4th"),'Class 4th'!O117,"")))</f>
        <v/>
      </c>
      <c r="Q118" s="99" t="str">
        <f>IF(OR($B118=0,$B118=""),"",IF(AND($E$3="3rd"),'Class 3rd'!P117,IF(AND($E$3="4th"),'Class 4th'!P117,"")))</f>
        <v/>
      </c>
      <c r="R118" s="51" t="str">
        <f t="shared" si="88"/>
        <v/>
      </c>
      <c r="S118" s="48">
        <f t="shared" si="89"/>
        <v>0</v>
      </c>
      <c r="T118" s="99" t="str">
        <f>IF(OR($B118=0,$B118=""),"",IF(AND($E$3="3rd"),'Class 3rd'!Q117,IF(AND($E$3="4th"),'Class 4th'!Q117,"")))</f>
        <v/>
      </c>
      <c r="U118" s="99" t="str">
        <f>IF(OR($B118=0,$B118=""),"",IF(AND($E$3="3rd"),'Class 3rd'!R117,IF(AND($E$3="4th"),'Class 4th'!R117,"")))</f>
        <v/>
      </c>
      <c r="V118" s="52" t="str">
        <f t="shared" si="90"/>
        <v/>
      </c>
      <c r="W118" s="48" t="str">
        <f t="shared" si="91"/>
        <v/>
      </c>
      <c r="X118" s="83">
        <f t="shared" si="92"/>
        <v>0</v>
      </c>
      <c r="Y118" s="83" t="str">
        <f t="shared" si="93"/>
        <v/>
      </c>
      <c r="Z118" s="83" t="str">
        <f t="shared" si="94"/>
        <v/>
      </c>
      <c r="AA118" s="83" t="str">
        <f t="shared" si="95"/>
        <v/>
      </c>
      <c r="AB118" s="419" t="str">
        <f t="shared" si="96"/>
        <v/>
      </c>
      <c r="AC118" s="87" t="str">
        <f t="shared" si="97"/>
        <v/>
      </c>
      <c r="AD118" s="99" t="str">
        <f>IF(OR($B118=0,$B118=""),"",IF(AND($E$3="3rd"),'Class 3rd'!S117,IF(AND($E$3="4th"),'Class 4th'!S117,"")))</f>
        <v/>
      </c>
      <c r="AE118" s="99" t="str">
        <f>IF(OR($B118=0,$B118=""),"",IF(AND($E$3="3rd"),'Class 3rd'!T117,IF(AND($E$3="4th"),'Class 4th'!T117,"")))</f>
        <v/>
      </c>
      <c r="AF118" s="99" t="str">
        <f>IF(OR($B118=0,$B118=""),"",IF(AND($E$3="3rd"),'Class 3rd'!U117,IF(AND($E$3="4th"),'Class 4th'!U117,"")))</f>
        <v/>
      </c>
      <c r="AG118" s="48" t="str">
        <f t="shared" si="98"/>
        <v/>
      </c>
      <c r="AH118" s="99" t="str">
        <f>IF(OR($B118=0,$B118=""),"",IF(AND($E$3="3rd"),'Class 3rd'!V117,IF(AND($E$3="4th"),'Class 4th'!V117,"")))</f>
        <v/>
      </c>
      <c r="AI118" s="99" t="str">
        <f>IF(OR($B118=0,$B118=""),"",IF(AND($E$3="3rd"),'Class 3rd'!W117,IF(AND($E$3="4th"),'Class 4th'!W117,"")))</f>
        <v/>
      </c>
      <c r="AJ118" s="51" t="str">
        <f t="shared" si="99"/>
        <v/>
      </c>
      <c r="AK118" s="48">
        <f t="shared" si="100"/>
        <v>0</v>
      </c>
      <c r="AL118" s="99" t="str">
        <f>IF(OR($B118=0,$B118=""),"",IF(AND($E$3="3rd"),'Class 3rd'!X117,IF(AND($E$3="4th"),'Class 4th'!X117,"")))</f>
        <v/>
      </c>
      <c r="AM118" s="99" t="str">
        <f>IF(OR($B118=0,$B118=""),"",IF(AND($E$3="3rd"),'Class 3rd'!Y117,IF(AND($E$3="4th"),'Class 4th'!Y117,"")))</f>
        <v/>
      </c>
      <c r="AN118" s="52" t="str">
        <f t="shared" si="101"/>
        <v/>
      </c>
      <c r="AO118" s="48" t="str">
        <f t="shared" si="102"/>
        <v/>
      </c>
      <c r="AP118" s="83">
        <f t="shared" si="103"/>
        <v>0</v>
      </c>
      <c r="AQ118" s="83" t="str">
        <f t="shared" si="104"/>
        <v/>
      </c>
      <c r="AR118" s="83" t="str">
        <f t="shared" si="105"/>
        <v/>
      </c>
      <c r="AS118" s="83" t="str">
        <f t="shared" si="106"/>
        <v/>
      </c>
      <c r="AT118" s="419" t="str">
        <f t="shared" si="107"/>
        <v/>
      </c>
      <c r="AU118" s="87" t="str">
        <f t="shared" si="108"/>
        <v/>
      </c>
      <c r="AV118" s="99" t="str">
        <f>IF(OR($B118=0,$B118=""),"",IF(AND($E$3="3rd"),'Class 3rd'!Z117,IF(AND($E$3="4th"),'Class 4th'!Z117,"")))</f>
        <v/>
      </c>
      <c r="AW118" s="99" t="str">
        <f>IF(OR($B118=0,$B118=""),"",IF(AND($E$3="3rd"),'Class 3rd'!AA117,IF(AND($E$3="4th"),'Class 4th'!AA117,"")))</f>
        <v/>
      </c>
      <c r="AX118" s="99" t="str">
        <f>IF(OR($B118=0,$B118=""),"",IF(AND($E$3="3rd"),'Class 3rd'!AB117,IF(AND($E$3="4th"),'Class 4th'!AB117,"")))</f>
        <v/>
      </c>
      <c r="AY118" s="48" t="str">
        <f t="shared" si="109"/>
        <v/>
      </c>
      <c r="AZ118" s="99" t="str">
        <f>IF(OR($B118=0,$B118=""),"",IF(AND($E$3="3rd"),'Class 3rd'!AC117,IF(AND($E$3="4th"),'Class 4th'!AC117,"")))</f>
        <v/>
      </c>
      <c r="BA118" s="99" t="str">
        <f>IF(OR($B118=0,$B118=""),"",IF(AND($E$3="3rd"),'Class 3rd'!AD117,IF(AND($E$3="4th"),'Class 4th'!AD117,"")))</f>
        <v/>
      </c>
      <c r="BB118" s="51" t="str">
        <f t="shared" si="110"/>
        <v/>
      </c>
      <c r="BC118" s="48">
        <f t="shared" si="111"/>
        <v>0</v>
      </c>
      <c r="BD118" s="99" t="str">
        <f>IF(OR($B118=0,$B118=""),"",IF(AND($E$3="3rd"),'Class 3rd'!AE117,IF(AND($E$3="4th"),'Class 4th'!AE117,"")))</f>
        <v/>
      </c>
      <c r="BE118" s="99" t="str">
        <f>IF(OR($B118=0,$B118=""),"",IF(AND($E$3="3rd"),'Class 3rd'!AF117,IF(AND($E$3="4th"),'Class 4th'!AF117,"")))</f>
        <v/>
      </c>
      <c r="BF118" s="52" t="str">
        <f t="shared" si="112"/>
        <v/>
      </c>
      <c r="BG118" s="48" t="str">
        <f t="shared" si="113"/>
        <v/>
      </c>
      <c r="BH118" s="83">
        <f t="shared" si="114"/>
        <v>0</v>
      </c>
      <c r="BI118" s="83" t="str">
        <f t="shared" si="115"/>
        <v/>
      </c>
      <c r="BJ118" s="83" t="str">
        <f t="shared" si="116"/>
        <v/>
      </c>
      <c r="BK118" s="83" t="str">
        <f t="shared" si="117"/>
        <v/>
      </c>
      <c r="BL118" s="419" t="str">
        <f t="shared" si="118"/>
        <v/>
      </c>
      <c r="BM118" s="87" t="str">
        <f t="shared" si="119"/>
        <v/>
      </c>
      <c r="BN118" s="99" t="str">
        <f>IF(OR($B118=0,$B118=""),"",IF(AND($E$3="3rd"),'Class 3rd'!AG117,IF(AND($E$3="4th"),'Class 4th'!AG117,"")))</f>
        <v/>
      </c>
      <c r="BO118" s="99" t="str">
        <f>IF(OR($B118=0,$B118=""),"",IF(AND($E$3="3rd"),'Class 3rd'!AH117,IF(AND($E$3="4th"),'Class 4th'!AH117,"")))</f>
        <v/>
      </c>
      <c r="BP118" s="99" t="str">
        <f>IF(OR($B118=0,$B118=""),"",IF(AND($E$3="3rd"),'Class 3rd'!AI117,IF(AND($E$3="4th"),'Class 4th'!AI117,"")))</f>
        <v/>
      </c>
      <c r="BQ118" s="48" t="str">
        <f t="shared" si="120"/>
        <v/>
      </c>
      <c r="BR118" s="99" t="str">
        <f>IF(OR($B118=0,$B118=""),"",IF(AND($E$3="3rd"),'Class 3rd'!AJ117,IF(AND($E$3="4th"),'Class 4th'!AJ117,"")))</f>
        <v/>
      </c>
      <c r="BS118" s="99" t="str">
        <f>IF(OR($B118=0,$B118=""),"",IF(AND($E$3="3rd"),'Class 3rd'!AK117,IF(AND($E$3="4th"),'Class 4th'!AK117,"")))</f>
        <v/>
      </c>
      <c r="BT118" s="51" t="str">
        <f t="shared" si="121"/>
        <v/>
      </c>
      <c r="BU118" s="48">
        <f t="shared" si="122"/>
        <v>0</v>
      </c>
      <c r="BV118" s="99" t="str">
        <f>IF(OR($B118=0,$B118=""),"",IF(AND($E$3="3rd"),'Class 3rd'!AL117,IF(AND($E$3="4th"),'Class 4th'!AL117,"")))</f>
        <v/>
      </c>
      <c r="BW118" s="99" t="str">
        <f>IF(OR($B118=0,$B118=""),"",IF(AND($E$3="3rd"),'Class 3rd'!AM117,IF(AND($E$3="4th"),'Class 4th'!AM117,"")))</f>
        <v/>
      </c>
      <c r="BX118" s="52" t="str">
        <f t="shared" si="123"/>
        <v/>
      </c>
      <c r="BY118" s="48" t="str">
        <f t="shared" si="124"/>
        <v/>
      </c>
      <c r="BZ118" s="83">
        <f t="shared" si="125"/>
        <v>0</v>
      </c>
      <c r="CA118" s="83" t="str">
        <f t="shared" si="126"/>
        <v/>
      </c>
      <c r="CB118" s="83" t="str">
        <f t="shared" si="127"/>
        <v/>
      </c>
      <c r="CC118" s="83" t="str">
        <f t="shared" si="128"/>
        <v/>
      </c>
      <c r="CD118" s="419" t="str">
        <f t="shared" si="129"/>
        <v/>
      </c>
      <c r="CE118" s="87" t="str">
        <f t="shared" si="130"/>
        <v/>
      </c>
      <c r="CF118" s="99" t="str">
        <f>IF(OR($B118=0,$B118=""),"",IF(AND($E$3="3rd"),'Class 3rd'!AN117,IF(AND($E$3="4th"),'Class 4th'!AN117,"")))</f>
        <v/>
      </c>
      <c r="CG118" s="99" t="str">
        <f>IF(OR($B118=0,$B118=""),"",IF(AND($E$3="3rd"),'Class 3rd'!AO117,IF(AND($E$3="4th"),'Class 4th'!AO117,"")))</f>
        <v/>
      </c>
      <c r="CH118" s="99" t="str">
        <f>IF(OR($B118=0,$B118=""),"",IF(AND($E$3="3rd"),'Class 3rd'!AP117,IF(AND($E$3="4th"),'Class 4th'!AP117,"")))</f>
        <v/>
      </c>
      <c r="CI118" s="48" t="str">
        <f t="shared" si="131"/>
        <v/>
      </c>
      <c r="CJ118" s="99" t="str">
        <f>IF(OR($B118=0,$B118=""),"",IF(AND($E$3="3rd"),'Class 3rd'!AQ117,IF(AND($E$3="4th"),'Class 4th'!AQ117,"")))</f>
        <v/>
      </c>
      <c r="CK118" s="99" t="str">
        <f>IF(OR($B118=0,$B118=""),"",IF(AND($E$3="3rd"),'Class 3rd'!AR117,IF(AND($E$3="4th"),'Class 4th'!AR117,"")))</f>
        <v/>
      </c>
      <c r="CL118" s="51" t="str">
        <f t="shared" si="132"/>
        <v/>
      </c>
      <c r="CM118" s="48">
        <f t="shared" si="133"/>
        <v>0</v>
      </c>
      <c r="CN118" s="99" t="str">
        <f>IF(OR($B118=0,$B118=""),"",IF(AND($E$3="3rd"),'Class 3rd'!AS117,IF(AND($E$3="4th"),'Class 4th'!AS117,"")))</f>
        <v/>
      </c>
      <c r="CO118" s="99" t="str">
        <f>IF(OR($B118=0,$B118=""),"",IF(AND($E$3="3rd"),'Class 3rd'!AT117,IF(AND($E$3="4th"),'Class 4th'!AT117,"")))</f>
        <v/>
      </c>
      <c r="CP118" s="52" t="str">
        <f t="shared" si="134"/>
        <v/>
      </c>
      <c r="CQ118" s="48" t="str">
        <f t="shared" si="135"/>
        <v/>
      </c>
      <c r="CR118" s="83">
        <f t="shared" si="136"/>
        <v>0</v>
      </c>
      <c r="CS118" s="83" t="str">
        <f t="shared" si="137"/>
        <v/>
      </c>
      <c r="CT118" s="392" t="str">
        <f t="shared" si="138"/>
        <v/>
      </c>
      <c r="CU118" s="86" t="str">
        <f t="shared" si="139"/>
        <v/>
      </c>
      <c r="CV118" s="99" t="str">
        <f>IF(OR($B118=0,$B118=""),"",IF(AND($E$3="3rd"),'Class 3rd'!AU117,IF(AND($E$3="4th"),'Class 4th'!AU117,"")))</f>
        <v/>
      </c>
      <c r="CW118" s="99" t="str">
        <f>IF(OR($B118=0,$B118=""),"",IF(AND($E$3="3rd"),'Class 3rd'!AV117,IF(AND($E$3="4th"),'Class 4th'!AV117,"")))</f>
        <v/>
      </c>
      <c r="CX118" s="99" t="str">
        <f>IF(OR($B118=0,$B118=""),"",IF(AND($E$3="3rd"),'Class 3rd'!AW117,IF(AND($E$3="4th"),'Class 4th'!AW117,"")))</f>
        <v/>
      </c>
      <c r="CY118" s="48" t="str">
        <f t="shared" si="140"/>
        <v/>
      </c>
      <c r="CZ118" s="99" t="str">
        <f>IF(OR($B118=0,$B118=""),"",IF(AND($E$3="3rd"),'Class 3rd'!AX117,IF(AND($E$3="4th"),'Class 4th'!AX117,"")))</f>
        <v/>
      </c>
      <c r="DA118" s="99" t="str">
        <f>IF(OR($B118=0,$B118=""),"",IF(AND($E$3="3rd"),'Class 3rd'!AY117,IF(AND($E$3="4th"),'Class 4th'!AY117,"")))</f>
        <v/>
      </c>
      <c r="DB118" s="51" t="str">
        <f t="shared" si="141"/>
        <v/>
      </c>
      <c r="DC118" s="48">
        <f t="shared" si="142"/>
        <v>0</v>
      </c>
      <c r="DD118" s="99" t="str">
        <f>IF(OR($B118=0,$B118=""),"",IF(AND($E$3="3rd"),'Class 3rd'!AZ117,IF(AND($E$3="4th"),'Class 4th'!AZ117,"")))</f>
        <v/>
      </c>
      <c r="DE118" s="99" t="str">
        <f>IF(OR($B118=0,$B118=""),"",IF(AND($E$3="3rd"),'Class 3rd'!BA117,IF(AND($E$3="4th"),'Class 4th'!BA117,"")))</f>
        <v/>
      </c>
      <c r="DF118" s="52" t="str">
        <f t="shared" si="143"/>
        <v/>
      </c>
      <c r="DG118" s="48" t="str">
        <f t="shared" si="144"/>
        <v/>
      </c>
      <c r="DH118" s="83">
        <f t="shared" si="145"/>
        <v>0</v>
      </c>
      <c r="DI118" s="83" t="str">
        <f t="shared" si="146"/>
        <v/>
      </c>
      <c r="DJ118" s="392" t="str">
        <f t="shared" si="147"/>
        <v/>
      </c>
      <c r="DK118" s="86" t="str">
        <f t="shared" si="148"/>
        <v/>
      </c>
      <c r="DL118" s="454" t="str">
        <f>IF(OR($B118=0,$B118=""),"",IF(AND($E$3="3rd"),'Class 3rd'!BB117,IF(AND($E$3="4th"),'Class 4th'!BB117,"")))</f>
        <v/>
      </c>
      <c r="DM118" s="454" t="str">
        <f>IF(OR($B118=0,$B118=""),"",IF(AND($E$3="3rd"),'Class 3rd'!BC117,IF(AND($E$3="4th"),'Class 4th'!BC117,"")))</f>
        <v/>
      </c>
      <c r="DN118" s="454" t="str">
        <f>IF(OR($B118=0,$B118=""),"",IF(AND($E$3="3rd"),'Class 3rd'!BD117,IF(AND($E$3="4th"),'Class 4th'!BD117,"")))</f>
        <v/>
      </c>
      <c r="DO118" s="454" t="str">
        <f>IF(OR($B118=0,$B118=""),"",IF(AND($E$3="3rd"),'Class 3rd'!BE117,IF(AND($E$3="4th"),'Class 4th'!BE117,"")))</f>
        <v/>
      </c>
      <c r="DP118" s="454" t="str">
        <f>IF(OR($B118=0,$B118=""),"",IF(AND($E$3="3rd"),'Class 3rd'!BF117,IF(AND($E$3="4th"),'Class 4th'!BF117,"")))</f>
        <v/>
      </c>
      <c r="DQ118" s="455" t="str">
        <f t="shared" si="149"/>
        <v/>
      </c>
      <c r="DR118" s="100">
        <f t="shared" si="150"/>
        <v>0</v>
      </c>
      <c r="DS118" s="100" t="str">
        <f t="shared" si="151"/>
        <v/>
      </c>
      <c r="DT118" s="100" t="str">
        <f t="shared" si="152"/>
        <v/>
      </c>
      <c r="DU118" s="86" t="str">
        <f t="shared" si="153"/>
        <v/>
      </c>
      <c r="DV118" s="454" t="str">
        <f>IF(OR($B118=0,$B118=""),"",IF(AND($E$3="3rd"),'Class 3rd'!BG117,IF(AND($E$3="4th"),'Class 4th'!BG117,"")))</f>
        <v/>
      </c>
      <c r="DW118" s="454" t="str">
        <f>IF(OR($B118=0,$B118=""),"",IF(AND($E$3="3rd"),'Class 3rd'!BH117,IF(AND($E$3="4th"),'Class 4th'!BH117,"")))</f>
        <v/>
      </c>
      <c r="DX118" s="454" t="str">
        <f>IF(OR($B118=0,$B118=""),"",IF(AND($E$3="3rd"),'Class 3rd'!BI117,IF(AND($E$3="4th"),'Class 4th'!BI117,"")))</f>
        <v/>
      </c>
      <c r="DY118" s="454" t="str">
        <f>IF(OR($B118=0,$B118=""),"",IF(AND($E$3="3rd"),'Class 3rd'!BJ117,IF(AND($E$3="4th"),'Class 4th'!BJ117,"")))</f>
        <v/>
      </c>
      <c r="DZ118" s="454" t="str">
        <f>IF(OR($B118=0,$B118=""),"",IF(AND($E$3="3rd"),'Class 3rd'!BK117,IF(AND($E$3="4th"),'Class 4th'!BK117,"")))</f>
        <v/>
      </c>
      <c r="EA118" s="455" t="str">
        <f t="shared" si="154"/>
        <v/>
      </c>
      <c r="EB118" s="100">
        <f t="shared" si="155"/>
        <v>0</v>
      </c>
      <c r="EC118" s="100" t="str">
        <f t="shared" si="156"/>
        <v/>
      </c>
      <c r="ED118" s="100" t="str">
        <f t="shared" si="157"/>
        <v/>
      </c>
      <c r="EE118" s="86" t="str">
        <f t="shared" si="158"/>
        <v/>
      </c>
      <c r="EF118" s="454" t="str">
        <f>IF(OR($B118=0,$B118=""),"",IF(AND($E$3="3rd"),'Class 3rd'!BL117,IF(AND($E$3="4th"),'Class 4th'!BL117,"")))</f>
        <v/>
      </c>
      <c r="EG118" s="454" t="str">
        <f>IF(OR($B118=0,$B118=""),"",IF(AND($E$3="3rd"),'Class 3rd'!BM117,IF(AND($E$3="4th"),'Class 4th'!BM117,"")))</f>
        <v/>
      </c>
      <c r="EH118" s="454" t="str">
        <f>IF(OR($B118=0,$B118=""),"",IF(AND($E$3="3rd"),'Class 3rd'!BN117,IF(AND($E$3="4th"),'Class 4th'!BN117,"")))</f>
        <v/>
      </c>
      <c r="EI118" s="454" t="str">
        <f>IF(OR($B118=0,$B118=""),"",IF(AND($E$3="3rd"),'Class 3rd'!BO117,IF(AND($E$3="4th"),'Class 4th'!BO117,"")))</f>
        <v/>
      </c>
      <c r="EJ118" s="454" t="str">
        <f>IF(OR($B118=0,$B118=""),"",IF(AND($E$3="3rd"),'Class 3rd'!BP117,IF(AND($E$3="4th"),'Class 4th'!BP117,"")))</f>
        <v/>
      </c>
      <c r="EK118" s="455" t="str">
        <f t="shared" si="159"/>
        <v/>
      </c>
      <c r="EL118" s="100">
        <f t="shared" si="160"/>
        <v>0</v>
      </c>
      <c r="EM118" s="100" t="str">
        <f t="shared" si="161"/>
        <v/>
      </c>
      <c r="EN118" s="100" t="str">
        <f t="shared" si="162"/>
        <v/>
      </c>
      <c r="EO118" s="86" t="str">
        <f t="shared" si="163"/>
        <v/>
      </c>
      <c r="EP118" s="60" t="str">
        <f t="shared" si="164"/>
        <v/>
      </c>
      <c r="EQ118" s="324" t="str">
        <f t="shared" si="165"/>
        <v/>
      </c>
      <c r="ER118" s="63" t="str">
        <f t="shared" si="166"/>
        <v/>
      </c>
      <c r="ES118" s="64" t="str">
        <f t="shared" si="167"/>
        <v/>
      </c>
      <c r="ET118" s="326" t="str">
        <f>IFERROR(IF(B118="NSO","NSO",IF(OR(D118="",G118="",F118="",B118="",EP118=0),"",IF('Master sheet'!$D$14="Hindi","कक्षोंन्नति","Promoted"))),"")</f>
        <v/>
      </c>
      <c r="EU118" s="39" t="str">
        <f>IF(OR($B118=0,$B118=""),"",IF(AND($E$3="3rd"),'Class 3rd'!BQ117,IF(AND($E$3="4th"),'Class 4th'!BQ117,"")))</f>
        <v/>
      </c>
      <c r="EV118" s="39" t="str">
        <f>IF(OR($B118=0,$B118=""),"",IF(AND($E$3="3rd"),'Class 3rd'!BR117,IF(AND($E$3="4th"),'Class 4th'!BR117,"")))</f>
        <v/>
      </c>
      <c r="EW118" s="203" t="str">
        <f t="shared" si="168"/>
        <v/>
      </c>
      <c r="EX118" s="40"/>
      <c r="FE118" s="41">
        <f>IF(AND($E$3="3rd"),'Class 3rd'!I117,IF(AND($E$3="4th"),'Class 4th'!I117,""))</f>
        <v>0</v>
      </c>
    </row>
    <row r="119" spans="1:161" ht="18.95" customHeight="1">
      <c r="A119" s="53">
        <v>112</v>
      </c>
      <c r="B119" s="244" t="str">
        <f>IF(OR(FE119=0,FE119=""),"",IF(AND($E$3="3rd"),'Class 3rd'!I118,IF(AND($E$3="4th"),'Class 4th'!I118,"")))</f>
        <v/>
      </c>
      <c r="C119" s="54" t="str">
        <f>IF(OR($B119=0,$B119=""),"",IF(AND($E$3="3rd"),'Class 3rd'!B118,IF(AND($E$3="4th"),'Class 4th'!B118,"")))</f>
        <v/>
      </c>
      <c r="D119" s="54" t="str">
        <f>IF(OR($B119=0,$B119=""),"",IF(AND($E$3="3rd"),'Class 3rd'!C118,IF(AND($E$3="4th"),'Class 4th'!C118,"")))</f>
        <v/>
      </c>
      <c r="E119" s="330" t="str">
        <f>IF(OR($B119=0,$B119=""),"",IF(AND($E$3="3rd"),'Class 3rd'!E118,IF(AND($E$3="4th"),'Class 4th'!E118,"")))</f>
        <v/>
      </c>
      <c r="F119" s="243" t="str">
        <f>IF(OR($B119=0,$B119=""),"",IF(AND($E$3="3rd"),'Class 3rd'!D118,IF(AND($E$3="4th"),'Class 4th'!D118,"")))</f>
        <v/>
      </c>
      <c r="G119" s="335" t="str">
        <f>IF(OR($B119=0,$B119=""),"",IF(AND($E$3="3rd"),'Class 3rd'!F118,IF(AND($E$3="4th"),'Class 4th'!F118,"")))</f>
        <v/>
      </c>
      <c r="H119" s="335" t="str">
        <f>IF(OR($B119=0,$B119=""),"",IF(AND($E$3="3rd"),'Class 3rd'!G118,IF(AND($E$3="4th"),'Class 4th'!G118,"")))</f>
        <v/>
      </c>
      <c r="I119" s="335" t="str">
        <f>IF(OR($B119=0,$B119=""),"",IF(AND($E$3="3rd"),'Class 3rd'!H118,IF(AND($E$3="4th"),'Class 4th'!H118,"")))</f>
        <v/>
      </c>
      <c r="J119" s="217" t="str">
        <f>IF(OR($B119=0,$B119=""),"",IF(AND($E$3="3rd"),'Class 3rd'!J118,IF(AND($E$3="4th"),'Class 4th'!J118,"")))</f>
        <v/>
      </c>
      <c r="K119" s="217" t="str">
        <f>IF(OR($B119=0,$B119=""),"",IF(AND($E$3="3rd"),'Class 3rd'!K118,IF(AND($E$3="4th"),'Class 4th'!K118,"")))</f>
        <v/>
      </c>
      <c r="L119" s="99" t="str">
        <f>IF(OR($B119=0,$B119=""),"",IF(AND($E$3="3rd"),'Class 3rd'!L118,IF(AND($E$3="4th"),'Class 4th'!L118,"")))</f>
        <v/>
      </c>
      <c r="M119" s="99" t="str">
        <f>IF(OR($B119=0,$B119=""),"",IF(AND($E$3="3rd"),'Class 3rd'!M118,IF(AND($E$3="4th"),'Class 4th'!M118,"")))</f>
        <v/>
      </c>
      <c r="N119" s="99" t="str">
        <f>IF(OR($B119=0,$B119=""),"",IF(AND($E$3="3rd"),'Class 3rd'!N118,IF(AND($E$3="4th"),'Class 4th'!N118,"")))</f>
        <v/>
      </c>
      <c r="O119" s="48" t="str">
        <f t="shared" si="87"/>
        <v/>
      </c>
      <c r="P119" s="99" t="str">
        <f>IF(OR($B119=0,$B119=""),"",IF(AND($E$3="3rd"),'Class 3rd'!O118,IF(AND($E$3="4th"),'Class 4th'!O118,"")))</f>
        <v/>
      </c>
      <c r="Q119" s="99" t="str">
        <f>IF(OR($B119=0,$B119=""),"",IF(AND($E$3="3rd"),'Class 3rd'!P118,IF(AND($E$3="4th"),'Class 4th'!P118,"")))</f>
        <v/>
      </c>
      <c r="R119" s="51" t="str">
        <f t="shared" si="88"/>
        <v/>
      </c>
      <c r="S119" s="48">
        <f t="shared" si="89"/>
        <v>0</v>
      </c>
      <c r="T119" s="99" t="str">
        <f>IF(OR($B119=0,$B119=""),"",IF(AND($E$3="3rd"),'Class 3rd'!Q118,IF(AND($E$3="4th"),'Class 4th'!Q118,"")))</f>
        <v/>
      </c>
      <c r="U119" s="99" t="str">
        <f>IF(OR($B119=0,$B119=""),"",IF(AND($E$3="3rd"),'Class 3rd'!R118,IF(AND($E$3="4th"),'Class 4th'!R118,"")))</f>
        <v/>
      </c>
      <c r="V119" s="52" t="str">
        <f t="shared" si="90"/>
        <v/>
      </c>
      <c r="W119" s="48" t="str">
        <f t="shared" si="91"/>
        <v/>
      </c>
      <c r="X119" s="83">
        <f t="shared" si="92"/>
        <v>0</v>
      </c>
      <c r="Y119" s="83" t="str">
        <f t="shared" si="93"/>
        <v/>
      </c>
      <c r="Z119" s="83" t="str">
        <f t="shared" si="94"/>
        <v/>
      </c>
      <c r="AA119" s="83" t="str">
        <f t="shared" si="95"/>
        <v/>
      </c>
      <c r="AB119" s="419" t="str">
        <f t="shared" si="96"/>
        <v/>
      </c>
      <c r="AC119" s="87" t="str">
        <f t="shared" si="97"/>
        <v/>
      </c>
      <c r="AD119" s="99" t="str">
        <f>IF(OR($B119=0,$B119=""),"",IF(AND($E$3="3rd"),'Class 3rd'!S118,IF(AND($E$3="4th"),'Class 4th'!S118,"")))</f>
        <v/>
      </c>
      <c r="AE119" s="99" t="str">
        <f>IF(OR($B119=0,$B119=""),"",IF(AND($E$3="3rd"),'Class 3rd'!T118,IF(AND($E$3="4th"),'Class 4th'!T118,"")))</f>
        <v/>
      </c>
      <c r="AF119" s="99" t="str">
        <f>IF(OR($B119=0,$B119=""),"",IF(AND($E$3="3rd"),'Class 3rd'!U118,IF(AND($E$3="4th"),'Class 4th'!U118,"")))</f>
        <v/>
      </c>
      <c r="AG119" s="48" t="str">
        <f t="shared" si="98"/>
        <v/>
      </c>
      <c r="AH119" s="99" t="str">
        <f>IF(OR($B119=0,$B119=""),"",IF(AND($E$3="3rd"),'Class 3rd'!V118,IF(AND($E$3="4th"),'Class 4th'!V118,"")))</f>
        <v/>
      </c>
      <c r="AI119" s="99" t="str">
        <f>IF(OR($B119=0,$B119=""),"",IF(AND($E$3="3rd"),'Class 3rd'!W118,IF(AND($E$3="4th"),'Class 4th'!W118,"")))</f>
        <v/>
      </c>
      <c r="AJ119" s="51" t="str">
        <f t="shared" si="99"/>
        <v/>
      </c>
      <c r="AK119" s="48">
        <f t="shared" si="100"/>
        <v>0</v>
      </c>
      <c r="AL119" s="99" t="str">
        <f>IF(OR($B119=0,$B119=""),"",IF(AND($E$3="3rd"),'Class 3rd'!X118,IF(AND($E$3="4th"),'Class 4th'!X118,"")))</f>
        <v/>
      </c>
      <c r="AM119" s="99" t="str">
        <f>IF(OR($B119=0,$B119=""),"",IF(AND($E$3="3rd"),'Class 3rd'!Y118,IF(AND($E$3="4th"),'Class 4th'!Y118,"")))</f>
        <v/>
      </c>
      <c r="AN119" s="52" t="str">
        <f t="shared" si="101"/>
        <v/>
      </c>
      <c r="AO119" s="48" t="str">
        <f t="shared" si="102"/>
        <v/>
      </c>
      <c r="AP119" s="83">
        <f t="shared" si="103"/>
        <v>0</v>
      </c>
      <c r="AQ119" s="83" t="str">
        <f t="shared" si="104"/>
        <v/>
      </c>
      <c r="AR119" s="83" t="str">
        <f t="shared" si="105"/>
        <v/>
      </c>
      <c r="AS119" s="83" t="str">
        <f t="shared" si="106"/>
        <v/>
      </c>
      <c r="AT119" s="419" t="str">
        <f t="shared" si="107"/>
        <v/>
      </c>
      <c r="AU119" s="87" t="str">
        <f t="shared" si="108"/>
        <v/>
      </c>
      <c r="AV119" s="99" t="str">
        <f>IF(OR($B119=0,$B119=""),"",IF(AND($E$3="3rd"),'Class 3rd'!Z118,IF(AND($E$3="4th"),'Class 4th'!Z118,"")))</f>
        <v/>
      </c>
      <c r="AW119" s="99" t="str">
        <f>IF(OR($B119=0,$B119=""),"",IF(AND($E$3="3rd"),'Class 3rd'!AA118,IF(AND($E$3="4th"),'Class 4th'!AA118,"")))</f>
        <v/>
      </c>
      <c r="AX119" s="99" t="str">
        <f>IF(OR($B119=0,$B119=""),"",IF(AND($E$3="3rd"),'Class 3rd'!AB118,IF(AND($E$3="4th"),'Class 4th'!AB118,"")))</f>
        <v/>
      </c>
      <c r="AY119" s="48" t="str">
        <f t="shared" si="109"/>
        <v/>
      </c>
      <c r="AZ119" s="99" t="str">
        <f>IF(OR($B119=0,$B119=""),"",IF(AND($E$3="3rd"),'Class 3rd'!AC118,IF(AND($E$3="4th"),'Class 4th'!AC118,"")))</f>
        <v/>
      </c>
      <c r="BA119" s="99" t="str">
        <f>IF(OR($B119=0,$B119=""),"",IF(AND($E$3="3rd"),'Class 3rd'!AD118,IF(AND($E$3="4th"),'Class 4th'!AD118,"")))</f>
        <v/>
      </c>
      <c r="BB119" s="51" t="str">
        <f t="shared" si="110"/>
        <v/>
      </c>
      <c r="BC119" s="48">
        <f t="shared" si="111"/>
        <v>0</v>
      </c>
      <c r="BD119" s="99" t="str">
        <f>IF(OR($B119=0,$B119=""),"",IF(AND($E$3="3rd"),'Class 3rd'!AE118,IF(AND($E$3="4th"),'Class 4th'!AE118,"")))</f>
        <v/>
      </c>
      <c r="BE119" s="99" t="str">
        <f>IF(OR($B119=0,$B119=""),"",IF(AND($E$3="3rd"),'Class 3rd'!AF118,IF(AND($E$3="4th"),'Class 4th'!AF118,"")))</f>
        <v/>
      </c>
      <c r="BF119" s="52" t="str">
        <f t="shared" si="112"/>
        <v/>
      </c>
      <c r="BG119" s="48" t="str">
        <f t="shared" si="113"/>
        <v/>
      </c>
      <c r="BH119" s="83">
        <f t="shared" si="114"/>
        <v>0</v>
      </c>
      <c r="BI119" s="83" t="str">
        <f t="shared" si="115"/>
        <v/>
      </c>
      <c r="BJ119" s="83" t="str">
        <f t="shared" si="116"/>
        <v/>
      </c>
      <c r="BK119" s="83" t="str">
        <f t="shared" si="117"/>
        <v/>
      </c>
      <c r="BL119" s="419" t="str">
        <f t="shared" si="118"/>
        <v/>
      </c>
      <c r="BM119" s="87" t="str">
        <f t="shared" si="119"/>
        <v/>
      </c>
      <c r="BN119" s="99" t="str">
        <f>IF(OR($B119=0,$B119=""),"",IF(AND($E$3="3rd"),'Class 3rd'!AG118,IF(AND($E$3="4th"),'Class 4th'!AG118,"")))</f>
        <v/>
      </c>
      <c r="BO119" s="99" t="str">
        <f>IF(OR($B119=0,$B119=""),"",IF(AND($E$3="3rd"),'Class 3rd'!AH118,IF(AND($E$3="4th"),'Class 4th'!AH118,"")))</f>
        <v/>
      </c>
      <c r="BP119" s="99" t="str">
        <f>IF(OR($B119=0,$B119=""),"",IF(AND($E$3="3rd"),'Class 3rd'!AI118,IF(AND($E$3="4th"),'Class 4th'!AI118,"")))</f>
        <v/>
      </c>
      <c r="BQ119" s="48" t="str">
        <f t="shared" si="120"/>
        <v/>
      </c>
      <c r="BR119" s="99" t="str">
        <f>IF(OR($B119=0,$B119=""),"",IF(AND($E$3="3rd"),'Class 3rd'!AJ118,IF(AND($E$3="4th"),'Class 4th'!AJ118,"")))</f>
        <v/>
      </c>
      <c r="BS119" s="99" t="str">
        <f>IF(OR($B119=0,$B119=""),"",IF(AND($E$3="3rd"),'Class 3rd'!AK118,IF(AND($E$3="4th"),'Class 4th'!AK118,"")))</f>
        <v/>
      </c>
      <c r="BT119" s="51" t="str">
        <f t="shared" si="121"/>
        <v/>
      </c>
      <c r="BU119" s="48">
        <f t="shared" si="122"/>
        <v>0</v>
      </c>
      <c r="BV119" s="99" t="str">
        <f>IF(OR($B119=0,$B119=""),"",IF(AND($E$3="3rd"),'Class 3rd'!AL118,IF(AND($E$3="4th"),'Class 4th'!AL118,"")))</f>
        <v/>
      </c>
      <c r="BW119" s="99" t="str">
        <f>IF(OR($B119=0,$B119=""),"",IF(AND($E$3="3rd"),'Class 3rd'!AM118,IF(AND($E$3="4th"),'Class 4th'!AM118,"")))</f>
        <v/>
      </c>
      <c r="BX119" s="52" t="str">
        <f t="shared" si="123"/>
        <v/>
      </c>
      <c r="BY119" s="48" t="str">
        <f t="shared" si="124"/>
        <v/>
      </c>
      <c r="BZ119" s="83">
        <f t="shared" si="125"/>
        <v>0</v>
      </c>
      <c r="CA119" s="83" t="str">
        <f t="shared" si="126"/>
        <v/>
      </c>
      <c r="CB119" s="83" t="str">
        <f t="shared" si="127"/>
        <v/>
      </c>
      <c r="CC119" s="83" t="str">
        <f t="shared" si="128"/>
        <v/>
      </c>
      <c r="CD119" s="419" t="str">
        <f t="shared" si="129"/>
        <v/>
      </c>
      <c r="CE119" s="87" t="str">
        <f t="shared" si="130"/>
        <v/>
      </c>
      <c r="CF119" s="99" t="str">
        <f>IF(OR($B119=0,$B119=""),"",IF(AND($E$3="3rd"),'Class 3rd'!AN118,IF(AND($E$3="4th"),'Class 4th'!AN118,"")))</f>
        <v/>
      </c>
      <c r="CG119" s="99" t="str">
        <f>IF(OR($B119=0,$B119=""),"",IF(AND($E$3="3rd"),'Class 3rd'!AO118,IF(AND($E$3="4th"),'Class 4th'!AO118,"")))</f>
        <v/>
      </c>
      <c r="CH119" s="99" t="str">
        <f>IF(OR($B119=0,$B119=""),"",IF(AND($E$3="3rd"),'Class 3rd'!AP118,IF(AND($E$3="4th"),'Class 4th'!AP118,"")))</f>
        <v/>
      </c>
      <c r="CI119" s="48" t="str">
        <f t="shared" si="131"/>
        <v/>
      </c>
      <c r="CJ119" s="99" t="str">
        <f>IF(OR($B119=0,$B119=""),"",IF(AND($E$3="3rd"),'Class 3rd'!AQ118,IF(AND($E$3="4th"),'Class 4th'!AQ118,"")))</f>
        <v/>
      </c>
      <c r="CK119" s="99" t="str">
        <f>IF(OR($B119=0,$B119=""),"",IF(AND($E$3="3rd"),'Class 3rd'!AR118,IF(AND($E$3="4th"),'Class 4th'!AR118,"")))</f>
        <v/>
      </c>
      <c r="CL119" s="51" t="str">
        <f t="shared" si="132"/>
        <v/>
      </c>
      <c r="CM119" s="48">
        <f t="shared" si="133"/>
        <v>0</v>
      </c>
      <c r="CN119" s="99" t="str">
        <f>IF(OR($B119=0,$B119=""),"",IF(AND($E$3="3rd"),'Class 3rd'!AS118,IF(AND($E$3="4th"),'Class 4th'!AS118,"")))</f>
        <v/>
      </c>
      <c r="CO119" s="99" t="str">
        <f>IF(OR($B119=0,$B119=""),"",IF(AND($E$3="3rd"),'Class 3rd'!AT118,IF(AND($E$3="4th"),'Class 4th'!AT118,"")))</f>
        <v/>
      </c>
      <c r="CP119" s="52" t="str">
        <f t="shared" si="134"/>
        <v/>
      </c>
      <c r="CQ119" s="48" t="str">
        <f t="shared" si="135"/>
        <v/>
      </c>
      <c r="CR119" s="83">
        <f t="shared" si="136"/>
        <v>0</v>
      </c>
      <c r="CS119" s="83" t="str">
        <f t="shared" si="137"/>
        <v/>
      </c>
      <c r="CT119" s="392" t="str">
        <f t="shared" si="138"/>
        <v/>
      </c>
      <c r="CU119" s="86" t="str">
        <f t="shared" si="139"/>
        <v/>
      </c>
      <c r="CV119" s="99" t="str">
        <f>IF(OR($B119=0,$B119=""),"",IF(AND($E$3="3rd"),'Class 3rd'!AU118,IF(AND($E$3="4th"),'Class 4th'!AU118,"")))</f>
        <v/>
      </c>
      <c r="CW119" s="99" t="str">
        <f>IF(OR($B119=0,$B119=""),"",IF(AND($E$3="3rd"),'Class 3rd'!AV118,IF(AND($E$3="4th"),'Class 4th'!AV118,"")))</f>
        <v/>
      </c>
      <c r="CX119" s="99" t="str">
        <f>IF(OR($B119=0,$B119=""),"",IF(AND($E$3="3rd"),'Class 3rd'!AW118,IF(AND($E$3="4th"),'Class 4th'!AW118,"")))</f>
        <v/>
      </c>
      <c r="CY119" s="48" t="str">
        <f t="shared" si="140"/>
        <v/>
      </c>
      <c r="CZ119" s="99" t="str">
        <f>IF(OR($B119=0,$B119=""),"",IF(AND($E$3="3rd"),'Class 3rd'!AX118,IF(AND($E$3="4th"),'Class 4th'!AX118,"")))</f>
        <v/>
      </c>
      <c r="DA119" s="99" t="str">
        <f>IF(OR($B119=0,$B119=""),"",IF(AND($E$3="3rd"),'Class 3rd'!AY118,IF(AND($E$3="4th"),'Class 4th'!AY118,"")))</f>
        <v/>
      </c>
      <c r="DB119" s="51" t="str">
        <f t="shared" si="141"/>
        <v/>
      </c>
      <c r="DC119" s="48">
        <f t="shared" si="142"/>
        <v>0</v>
      </c>
      <c r="DD119" s="99" t="str">
        <f>IF(OR($B119=0,$B119=""),"",IF(AND($E$3="3rd"),'Class 3rd'!AZ118,IF(AND($E$3="4th"),'Class 4th'!AZ118,"")))</f>
        <v/>
      </c>
      <c r="DE119" s="99" t="str">
        <f>IF(OR($B119=0,$B119=""),"",IF(AND($E$3="3rd"),'Class 3rd'!BA118,IF(AND($E$3="4th"),'Class 4th'!BA118,"")))</f>
        <v/>
      </c>
      <c r="DF119" s="52" t="str">
        <f t="shared" si="143"/>
        <v/>
      </c>
      <c r="DG119" s="48" t="str">
        <f t="shared" si="144"/>
        <v/>
      </c>
      <c r="DH119" s="83">
        <f t="shared" si="145"/>
        <v>0</v>
      </c>
      <c r="DI119" s="83" t="str">
        <f t="shared" si="146"/>
        <v/>
      </c>
      <c r="DJ119" s="392" t="str">
        <f t="shared" si="147"/>
        <v/>
      </c>
      <c r="DK119" s="86" t="str">
        <f t="shared" si="148"/>
        <v/>
      </c>
      <c r="DL119" s="454" t="str">
        <f>IF(OR($B119=0,$B119=""),"",IF(AND($E$3="3rd"),'Class 3rd'!BB118,IF(AND($E$3="4th"),'Class 4th'!BB118,"")))</f>
        <v/>
      </c>
      <c r="DM119" s="454" t="str">
        <f>IF(OR($B119=0,$B119=""),"",IF(AND($E$3="3rd"),'Class 3rd'!BC118,IF(AND($E$3="4th"),'Class 4th'!BC118,"")))</f>
        <v/>
      </c>
      <c r="DN119" s="454" t="str">
        <f>IF(OR($B119=0,$B119=""),"",IF(AND($E$3="3rd"),'Class 3rd'!BD118,IF(AND($E$3="4th"),'Class 4th'!BD118,"")))</f>
        <v/>
      </c>
      <c r="DO119" s="454" t="str">
        <f>IF(OR($B119=0,$B119=""),"",IF(AND($E$3="3rd"),'Class 3rd'!BE118,IF(AND($E$3="4th"),'Class 4th'!BE118,"")))</f>
        <v/>
      </c>
      <c r="DP119" s="454" t="str">
        <f>IF(OR($B119=0,$B119=""),"",IF(AND($E$3="3rd"),'Class 3rd'!BF118,IF(AND($E$3="4th"),'Class 4th'!BF118,"")))</f>
        <v/>
      </c>
      <c r="DQ119" s="455" t="str">
        <f t="shared" si="149"/>
        <v/>
      </c>
      <c r="DR119" s="100">
        <f t="shared" si="150"/>
        <v>0</v>
      </c>
      <c r="DS119" s="100" t="str">
        <f t="shared" si="151"/>
        <v/>
      </c>
      <c r="DT119" s="100" t="str">
        <f t="shared" si="152"/>
        <v/>
      </c>
      <c r="DU119" s="86" t="str">
        <f t="shared" si="153"/>
        <v/>
      </c>
      <c r="DV119" s="454" t="str">
        <f>IF(OR($B119=0,$B119=""),"",IF(AND($E$3="3rd"),'Class 3rd'!BG118,IF(AND($E$3="4th"),'Class 4th'!BG118,"")))</f>
        <v/>
      </c>
      <c r="DW119" s="454" t="str">
        <f>IF(OR($B119=0,$B119=""),"",IF(AND($E$3="3rd"),'Class 3rd'!BH118,IF(AND($E$3="4th"),'Class 4th'!BH118,"")))</f>
        <v/>
      </c>
      <c r="DX119" s="454" t="str">
        <f>IF(OR($B119=0,$B119=""),"",IF(AND($E$3="3rd"),'Class 3rd'!BI118,IF(AND($E$3="4th"),'Class 4th'!BI118,"")))</f>
        <v/>
      </c>
      <c r="DY119" s="454" t="str">
        <f>IF(OR($B119=0,$B119=""),"",IF(AND($E$3="3rd"),'Class 3rd'!BJ118,IF(AND($E$3="4th"),'Class 4th'!BJ118,"")))</f>
        <v/>
      </c>
      <c r="DZ119" s="454" t="str">
        <f>IF(OR($B119=0,$B119=""),"",IF(AND($E$3="3rd"),'Class 3rd'!BK118,IF(AND($E$3="4th"),'Class 4th'!BK118,"")))</f>
        <v/>
      </c>
      <c r="EA119" s="455" t="str">
        <f t="shared" si="154"/>
        <v/>
      </c>
      <c r="EB119" s="100">
        <f t="shared" si="155"/>
        <v>0</v>
      </c>
      <c r="EC119" s="100" t="str">
        <f t="shared" si="156"/>
        <v/>
      </c>
      <c r="ED119" s="100" t="str">
        <f t="shared" si="157"/>
        <v/>
      </c>
      <c r="EE119" s="86" t="str">
        <f t="shared" si="158"/>
        <v/>
      </c>
      <c r="EF119" s="454" t="str">
        <f>IF(OR($B119=0,$B119=""),"",IF(AND($E$3="3rd"),'Class 3rd'!BL118,IF(AND($E$3="4th"),'Class 4th'!BL118,"")))</f>
        <v/>
      </c>
      <c r="EG119" s="454" t="str">
        <f>IF(OR($B119=0,$B119=""),"",IF(AND($E$3="3rd"),'Class 3rd'!BM118,IF(AND($E$3="4th"),'Class 4th'!BM118,"")))</f>
        <v/>
      </c>
      <c r="EH119" s="454" t="str">
        <f>IF(OR($B119=0,$B119=""),"",IF(AND($E$3="3rd"),'Class 3rd'!BN118,IF(AND($E$3="4th"),'Class 4th'!BN118,"")))</f>
        <v/>
      </c>
      <c r="EI119" s="454" t="str">
        <f>IF(OR($B119=0,$B119=""),"",IF(AND($E$3="3rd"),'Class 3rd'!BO118,IF(AND($E$3="4th"),'Class 4th'!BO118,"")))</f>
        <v/>
      </c>
      <c r="EJ119" s="454" t="str">
        <f>IF(OR($B119=0,$B119=""),"",IF(AND($E$3="3rd"),'Class 3rd'!BP118,IF(AND($E$3="4th"),'Class 4th'!BP118,"")))</f>
        <v/>
      </c>
      <c r="EK119" s="455" t="str">
        <f t="shared" si="159"/>
        <v/>
      </c>
      <c r="EL119" s="100">
        <f t="shared" si="160"/>
        <v>0</v>
      </c>
      <c r="EM119" s="100" t="str">
        <f t="shared" si="161"/>
        <v/>
      </c>
      <c r="EN119" s="100" t="str">
        <f t="shared" si="162"/>
        <v/>
      </c>
      <c r="EO119" s="86" t="str">
        <f t="shared" si="163"/>
        <v/>
      </c>
      <c r="EP119" s="60" t="str">
        <f t="shared" si="164"/>
        <v/>
      </c>
      <c r="EQ119" s="324" t="str">
        <f t="shared" si="165"/>
        <v/>
      </c>
      <c r="ER119" s="63" t="str">
        <f t="shared" si="166"/>
        <v/>
      </c>
      <c r="ES119" s="64" t="str">
        <f t="shared" si="167"/>
        <v/>
      </c>
      <c r="ET119" s="326" t="str">
        <f>IFERROR(IF(B119="NSO","NSO",IF(OR(D119="",G119="",F119="",B119="",EP119=0),"",IF('Master sheet'!$D$14="Hindi","कक्षोंन्नति","Promoted"))),"")</f>
        <v/>
      </c>
      <c r="EU119" s="39" t="str">
        <f>IF(OR($B119=0,$B119=""),"",IF(AND($E$3="3rd"),'Class 3rd'!BQ118,IF(AND($E$3="4th"),'Class 4th'!BQ118,"")))</f>
        <v/>
      </c>
      <c r="EV119" s="39" t="str">
        <f>IF(OR($B119=0,$B119=""),"",IF(AND($E$3="3rd"),'Class 3rd'!BR118,IF(AND($E$3="4th"),'Class 4th'!BR118,"")))</f>
        <v/>
      </c>
      <c r="EW119" s="203" t="str">
        <f t="shared" si="168"/>
        <v/>
      </c>
      <c r="EX119" s="40"/>
      <c r="FE119" s="41">
        <f>IF(AND($E$3="3rd"),'Class 3rd'!I118,IF(AND($E$3="4th"),'Class 4th'!I118,""))</f>
        <v>0</v>
      </c>
    </row>
    <row r="120" spans="1:161" ht="18.95" customHeight="1">
      <c r="A120" s="53">
        <v>113</v>
      </c>
      <c r="B120" s="244" t="str">
        <f>IF(OR(FE120=0,FE120=""),"",IF(AND($E$3="3rd"),'Class 3rd'!I119,IF(AND($E$3="4th"),'Class 4th'!I119,"")))</f>
        <v/>
      </c>
      <c r="C120" s="54" t="str">
        <f>IF(OR($B120=0,$B120=""),"",IF(AND($E$3="3rd"),'Class 3rd'!B119,IF(AND($E$3="4th"),'Class 4th'!B119,"")))</f>
        <v/>
      </c>
      <c r="D120" s="54" t="str">
        <f>IF(OR($B120=0,$B120=""),"",IF(AND($E$3="3rd"),'Class 3rd'!C119,IF(AND($E$3="4th"),'Class 4th'!C119,"")))</f>
        <v/>
      </c>
      <c r="E120" s="330" t="str">
        <f>IF(OR($B120=0,$B120=""),"",IF(AND($E$3="3rd"),'Class 3rd'!E119,IF(AND($E$3="4th"),'Class 4th'!E119,"")))</f>
        <v/>
      </c>
      <c r="F120" s="243" t="str">
        <f>IF(OR($B120=0,$B120=""),"",IF(AND($E$3="3rd"),'Class 3rd'!D119,IF(AND($E$3="4th"),'Class 4th'!D119,"")))</f>
        <v/>
      </c>
      <c r="G120" s="335" t="str">
        <f>IF(OR($B120=0,$B120=""),"",IF(AND($E$3="3rd"),'Class 3rd'!F119,IF(AND($E$3="4th"),'Class 4th'!F119,"")))</f>
        <v/>
      </c>
      <c r="H120" s="335" t="str">
        <f>IF(OR($B120=0,$B120=""),"",IF(AND($E$3="3rd"),'Class 3rd'!G119,IF(AND($E$3="4th"),'Class 4th'!G119,"")))</f>
        <v/>
      </c>
      <c r="I120" s="335" t="str">
        <f>IF(OR($B120=0,$B120=""),"",IF(AND($E$3="3rd"),'Class 3rd'!H119,IF(AND($E$3="4th"),'Class 4th'!H119,"")))</f>
        <v/>
      </c>
      <c r="J120" s="217" t="str">
        <f>IF(OR($B120=0,$B120=""),"",IF(AND($E$3="3rd"),'Class 3rd'!J119,IF(AND($E$3="4th"),'Class 4th'!J119,"")))</f>
        <v/>
      </c>
      <c r="K120" s="217" t="str">
        <f>IF(OR($B120=0,$B120=""),"",IF(AND($E$3="3rd"),'Class 3rd'!K119,IF(AND($E$3="4th"),'Class 4th'!K119,"")))</f>
        <v/>
      </c>
      <c r="L120" s="99" t="str">
        <f>IF(OR($B120=0,$B120=""),"",IF(AND($E$3="3rd"),'Class 3rd'!L119,IF(AND($E$3="4th"),'Class 4th'!L119,"")))</f>
        <v/>
      </c>
      <c r="M120" s="99" t="str">
        <f>IF(OR($B120=0,$B120=""),"",IF(AND($E$3="3rd"),'Class 3rd'!M119,IF(AND($E$3="4th"),'Class 4th'!M119,"")))</f>
        <v/>
      </c>
      <c r="N120" s="99" t="str">
        <f>IF(OR($B120=0,$B120=""),"",IF(AND($E$3="3rd"),'Class 3rd'!N119,IF(AND($E$3="4th"),'Class 4th'!N119,"")))</f>
        <v/>
      </c>
      <c r="O120" s="48" t="str">
        <f t="shared" si="87"/>
        <v/>
      </c>
      <c r="P120" s="99" t="str">
        <f>IF(OR($B120=0,$B120=""),"",IF(AND($E$3="3rd"),'Class 3rd'!O119,IF(AND($E$3="4th"),'Class 4th'!O119,"")))</f>
        <v/>
      </c>
      <c r="Q120" s="99" t="str">
        <f>IF(OR($B120=0,$B120=""),"",IF(AND($E$3="3rd"),'Class 3rd'!P119,IF(AND($E$3="4th"),'Class 4th'!P119,"")))</f>
        <v/>
      </c>
      <c r="R120" s="51" t="str">
        <f t="shared" si="88"/>
        <v/>
      </c>
      <c r="S120" s="48">
        <f t="shared" si="89"/>
        <v>0</v>
      </c>
      <c r="T120" s="99" t="str">
        <f>IF(OR($B120=0,$B120=""),"",IF(AND($E$3="3rd"),'Class 3rd'!Q119,IF(AND($E$3="4th"),'Class 4th'!Q119,"")))</f>
        <v/>
      </c>
      <c r="U120" s="99" t="str">
        <f>IF(OR($B120=0,$B120=""),"",IF(AND($E$3="3rd"),'Class 3rd'!R119,IF(AND($E$3="4th"),'Class 4th'!R119,"")))</f>
        <v/>
      </c>
      <c r="V120" s="52" t="str">
        <f t="shared" si="90"/>
        <v/>
      </c>
      <c r="W120" s="48" t="str">
        <f t="shared" si="91"/>
        <v/>
      </c>
      <c r="X120" s="83">
        <f t="shared" si="92"/>
        <v>0</v>
      </c>
      <c r="Y120" s="83" t="str">
        <f t="shared" si="93"/>
        <v/>
      </c>
      <c r="Z120" s="83" t="str">
        <f t="shared" si="94"/>
        <v/>
      </c>
      <c r="AA120" s="83" t="str">
        <f t="shared" si="95"/>
        <v/>
      </c>
      <c r="AB120" s="419" t="str">
        <f t="shared" si="96"/>
        <v/>
      </c>
      <c r="AC120" s="87" t="str">
        <f t="shared" si="97"/>
        <v/>
      </c>
      <c r="AD120" s="99" t="str">
        <f>IF(OR($B120=0,$B120=""),"",IF(AND($E$3="3rd"),'Class 3rd'!S119,IF(AND($E$3="4th"),'Class 4th'!S119,"")))</f>
        <v/>
      </c>
      <c r="AE120" s="99" t="str">
        <f>IF(OR($B120=0,$B120=""),"",IF(AND($E$3="3rd"),'Class 3rd'!T119,IF(AND($E$3="4th"),'Class 4th'!T119,"")))</f>
        <v/>
      </c>
      <c r="AF120" s="99" t="str">
        <f>IF(OR($B120=0,$B120=""),"",IF(AND($E$3="3rd"),'Class 3rd'!U119,IF(AND($E$3="4th"),'Class 4th'!U119,"")))</f>
        <v/>
      </c>
      <c r="AG120" s="48" t="str">
        <f t="shared" si="98"/>
        <v/>
      </c>
      <c r="AH120" s="99" t="str">
        <f>IF(OR($B120=0,$B120=""),"",IF(AND($E$3="3rd"),'Class 3rd'!V119,IF(AND($E$3="4th"),'Class 4th'!V119,"")))</f>
        <v/>
      </c>
      <c r="AI120" s="99" t="str">
        <f>IF(OR($B120=0,$B120=""),"",IF(AND($E$3="3rd"),'Class 3rd'!W119,IF(AND($E$3="4th"),'Class 4th'!W119,"")))</f>
        <v/>
      </c>
      <c r="AJ120" s="51" t="str">
        <f t="shared" si="99"/>
        <v/>
      </c>
      <c r="AK120" s="48">
        <f t="shared" si="100"/>
        <v>0</v>
      </c>
      <c r="AL120" s="99" t="str">
        <f>IF(OR($B120=0,$B120=""),"",IF(AND($E$3="3rd"),'Class 3rd'!X119,IF(AND($E$3="4th"),'Class 4th'!X119,"")))</f>
        <v/>
      </c>
      <c r="AM120" s="99" t="str">
        <f>IF(OR($B120=0,$B120=""),"",IF(AND($E$3="3rd"),'Class 3rd'!Y119,IF(AND($E$3="4th"),'Class 4th'!Y119,"")))</f>
        <v/>
      </c>
      <c r="AN120" s="52" t="str">
        <f t="shared" si="101"/>
        <v/>
      </c>
      <c r="AO120" s="48" t="str">
        <f t="shared" si="102"/>
        <v/>
      </c>
      <c r="AP120" s="83">
        <f t="shared" si="103"/>
        <v>0</v>
      </c>
      <c r="AQ120" s="83" t="str">
        <f t="shared" si="104"/>
        <v/>
      </c>
      <c r="AR120" s="83" t="str">
        <f t="shared" si="105"/>
        <v/>
      </c>
      <c r="AS120" s="83" t="str">
        <f t="shared" si="106"/>
        <v/>
      </c>
      <c r="AT120" s="419" t="str">
        <f t="shared" si="107"/>
        <v/>
      </c>
      <c r="AU120" s="87" t="str">
        <f t="shared" si="108"/>
        <v/>
      </c>
      <c r="AV120" s="99" t="str">
        <f>IF(OR($B120=0,$B120=""),"",IF(AND($E$3="3rd"),'Class 3rd'!Z119,IF(AND($E$3="4th"),'Class 4th'!Z119,"")))</f>
        <v/>
      </c>
      <c r="AW120" s="99" t="str">
        <f>IF(OR($B120=0,$B120=""),"",IF(AND($E$3="3rd"),'Class 3rd'!AA119,IF(AND($E$3="4th"),'Class 4th'!AA119,"")))</f>
        <v/>
      </c>
      <c r="AX120" s="99" t="str">
        <f>IF(OR($B120=0,$B120=""),"",IF(AND($E$3="3rd"),'Class 3rd'!AB119,IF(AND($E$3="4th"),'Class 4th'!AB119,"")))</f>
        <v/>
      </c>
      <c r="AY120" s="48" t="str">
        <f t="shared" si="109"/>
        <v/>
      </c>
      <c r="AZ120" s="99" t="str">
        <f>IF(OR($B120=0,$B120=""),"",IF(AND($E$3="3rd"),'Class 3rd'!AC119,IF(AND($E$3="4th"),'Class 4th'!AC119,"")))</f>
        <v/>
      </c>
      <c r="BA120" s="99" t="str">
        <f>IF(OR($B120=0,$B120=""),"",IF(AND($E$3="3rd"),'Class 3rd'!AD119,IF(AND($E$3="4th"),'Class 4th'!AD119,"")))</f>
        <v/>
      </c>
      <c r="BB120" s="51" t="str">
        <f t="shared" si="110"/>
        <v/>
      </c>
      <c r="BC120" s="48">
        <f t="shared" si="111"/>
        <v>0</v>
      </c>
      <c r="BD120" s="99" t="str">
        <f>IF(OR($B120=0,$B120=""),"",IF(AND($E$3="3rd"),'Class 3rd'!AE119,IF(AND($E$3="4th"),'Class 4th'!AE119,"")))</f>
        <v/>
      </c>
      <c r="BE120" s="99" t="str">
        <f>IF(OR($B120=0,$B120=""),"",IF(AND($E$3="3rd"),'Class 3rd'!AF119,IF(AND($E$3="4th"),'Class 4th'!AF119,"")))</f>
        <v/>
      </c>
      <c r="BF120" s="52" t="str">
        <f t="shared" si="112"/>
        <v/>
      </c>
      <c r="BG120" s="48" t="str">
        <f t="shared" si="113"/>
        <v/>
      </c>
      <c r="BH120" s="83">
        <f t="shared" si="114"/>
        <v>0</v>
      </c>
      <c r="BI120" s="83" t="str">
        <f t="shared" si="115"/>
        <v/>
      </c>
      <c r="BJ120" s="83" t="str">
        <f t="shared" si="116"/>
        <v/>
      </c>
      <c r="BK120" s="83" t="str">
        <f t="shared" si="117"/>
        <v/>
      </c>
      <c r="BL120" s="419" t="str">
        <f t="shared" si="118"/>
        <v/>
      </c>
      <c r="BM120" s="87" t="str">
        <f t="shared" si="119"/>
        <v/>
      </c>
      <c r="BN120" s="99" t="str">
        <f>IF(OR($B120=0,$B120=""),"",IF(AND($E$3="3rd"),'Class 3rd'!AG119,IF(AND($E$3="4th"),'Class 4th'!AG119,"")))</f>
        <v/>
      </c>
      <c r="BO120" s="99" t="str">
        <f>IF(OR($B120=0,$B120=""),"",IF(AND($E$3="3rd"),'Class 3rd'!AH119,IF(AND($E$3="4th"),'Class 4th'!AH119,"")))</f>
        <v/>
      </c>
      <c r="BP120" s="99" t="str">
        <f>IF(OR($B120=0,$B120=""),"",IF(AND($E$3="3rd"),'Class 3rd'!AI119,IF(AND($E$3="4th"),'Class 4th'!AI119,"")))</f>
        <v/>
      </c>
      <c r="BQ120" s="48" t="str">
        <f t="shared" si="120"/>
        <v/>
      </c>
      <c r="BR120" s="99" t="str">
        <f>IF(OR($B120=0,$B120=""),"",IF(AND($E$3="3rd"),'Class 3rd'!AJ119,IF(AND($E$3="4th"),'Class 4th'!AJ119,"")))</f>
        <v/>
      </c>
      <c r="BS120" s="99" t="str">
        <f>IF(OR($B120=0,$B120=""),"",IF(AND($E$3="3rd"),'Class 3rd'!AK119,IF(AND($E$3="4th"),'Class 4th'!AK119,"")))</f>
        <v/>
      </c>
      <c r="BT120" s="51" t="str">
        <f t="shared" si="121"/>
        <v/>
      </c>
      <c r="BU120" s="48">
        <f t="shared" si="122"/>
        <v>0</v>
      </c>
      <c r="BV120" s="99" t="str">
        <f>IF(OR($B120=0,$B120=""),"",IF(AND($E$3="3rd"),'Class 3rd'!AL119,IF(AND($E$3="4th"),'Class 4th'!AL119,"")))</f>
        <v/>
      </c>
      <c r="BW120" s="99" t="str">
        <f>IF(OR($B120=0,$B120=""),"",IF(AND($E$3="3rd"),'Class 3rd'!AM119,IF(AND($E$3="4th"),'Class 4th'!AM119,"")))</f>
        <v/>
      </c>
      <c r="BX120" s="52" t="str">
        <f t="shared" si="123"/>
        <v/>
      </c>
      <c r="BY120" s="48" t="str">
        <f t="shared" si="124"/>
        <v/>
      </c>
      <c r="BZ120" s="83">
        <f t="shared" si="125"/>
        <v>0</v>
      </c>
      <c r="CA120" s="83" t="str">
        <f t="shared" si="126"/>
        <v/>
      </c>
      <c r="CB120" s="83" t="str">
        <f t="shared" si="127"/>
        <v/>
      </c>
      <c r="CC120" s="83" t="str">
        <f t="shared" si="128"/>
        <v/>
      </c>
      <c r="CD120" s="419" t="str">
        <f t="shared" si="129"/>
        <v/>
      </c>
      <c r="CE120" s="87" t="str">
        <f t="shared" si="130"/>
        <v/>
      </c>
      <c r="CF120" s="99" t="str">
        <f>IF(OR($B120=0,$B120=""),"",IF(AND($E$3="3rd"),'Class 3rd'!AN119,IF(AND($E$3="4th"),'Class 4th'!AN119,"")))</f>
        <v/>
      </c>
      <c r="CG120" s="99" t="str">
        <f>IF(OR($B120=0,$B120=""),"",IF(AND($E$3="3rd"),'Class 3rd'!AO119,IF(AND($E$3="4th"),'Class 4th'!AO119,"")))</f>
        <v/>
      </c>
      <c r="CH120" s="99" t="str">
        <f>IF(OR($B120=0,$B120=""),"",IF(AND($E$3="3rd"),'Class 3rd'!AP119,IF(AND($E$3="4th"),'Class 4th'!AP119,"")))</f>
        <v/>
      </c>
      <c r="CI120" s="48" t="str">
        <f t="shared" si="131"/>
        <v/>
      </c>
      <c r="CJ120" s="99" t="str">
        <f>IF(OR($B120=0,$B120=""),"",IF(AND($E$3="3rd"),'Class 3rd'!AQ119,IF(AND($E$3="4th"),'Class 4th'!AQ119,"")))</f>
        <v/>
      </c>
      <c r="CK120" s="99" t="str">
        <f>IF(OR($B120=0,$B120=""),"",IF(AND($E$3="3rd"),'Class 3rd'!AR119,IF(AND($E$3="4th"),'Class 4th'!AR119,"")))</f>
        <v/>
      </c>
      <c r="CL120" s="51" t="str">
        <f t="shared" si="132"/>
        <v/>
      </c>
      <c r="CM120" s="48">
        <f t="shared" si="133"/>
        <v>0</v>
      </c>
      <c r="CN120" s="99" t="str">
        <f>IF(OR($B120=0,$B120=""),"",IF(AND($E$3="3rd"),'Class 3rd'!AS119,IF(AND($E$3="4th"),'Class 4th'!AS119,"")))</f>
        <v/>
      </c>
      <c r="CO120" s="99" t="str">
        <f>IF(OR($B120=0,$B120=""),"",IF(AND($E$3="3rd"),'Class 3rd'!AT119,IF(AND($E$3="4th"),'Class 4th'!AT119,"")))</f>
        <v/>
      </c>
      <c r="CP120" s="52" t="str">
        <f t="shared" si="134"/>
        <v/>
      </c>
      <c r="CQ120" s="48" t="str">
        <f t="shared" si="135"/>
        <v/>
      </c>
      <c r="CR120" s="83">
        <f t="shared" si="136"/>
        <v>0</v>
      </c>
      <c r="CS120" s="83" t="str">
        <f t="shared" si="137"/>
        <v/>
      </c>
      <c r="CT120" s="392" t="str">
        <f t="shared" si="138"/>
        <v/>
      </c>
      <c r="CU120" s="86" t="str">
        <f t="shared" si="139"/>
        <v/>
      </c>
      <c r="CV120" s="99" t="str">
        <f>IF(OR($B120=0,$B120=""),"",IF(AND($E$3="3rd"),'Class 3rd'!AU119,IF(AND($E$3="4th"),'Class 4th'!AU119,"")))</f>
        <v/>
      </c>
      <c r="CW120" s="99" t="str">
        <f>IF(OR($B120=0,$B120=""),"",IF(AND($E$3="3rd"),'Class 3rd'!AV119,IF(AND($E$3="4th"),'Class 4th'!AV119,"")))</f>
        <v/>
      </c>
      <c r="CX120" s="99" t="str">
        <f>IF(OR($B120=0,$B120=""),"",IF(AND($E$3="3rd"),'Class 3rd'!AW119,IF(AND($E$3="4th"),'Class 4th'!AW119,"")))</f>
        <v/>
      </c>
      <c r="CY120" s="48" t="str">
        <f t="shared" si="140"/>
        <v/>
      </c>
      <c r="CZ120" s="99" t="str">
        <f>IF(OR($B120=0,$B120=""),"",IF(AND($E$3="3rd"),'Class 3rd'!AX119,IF(AND($E$3="4th"),'Class 4th'!AX119,"")))</f>
        <v/>
      </c>
      <c r="DA120" s="99" t="str">
        <f>IF(OR($B120=0,$B120=""),"",IF(AND($E$3="3rd"),'Class 3rd'!AY119,IF(AND($E$3="4th"),'Class 4th'!AY119,"")))</f>
        <v/>
      </c>
      <c r="DB120" s="51" t="str">
        <f t="shared" si="141"/>
        <v/>
      </c>
      <c r="DC120" s="48">
        <f t="shared" si="142"/>
        <v>0</v>
      </c>
      <c r="DD120" s="99" t="str">
        <f>IF(OR($B120=0,$B120=""),"",IF(AND($E$3="3rd"),'Class 3rd'!AZ119,IF(AND($E$3="4th"),'Class 4th'!AZ119,"")))</f>
        <v/>
      </c>
      <c r="DE120" s="99" t="str">
        <f>IF(OR($B120=0,$B120=""),"",IF(AND($E$3="3rd"),'Class 3rd'!BA119,IF(AND($E$3="4th"),'Class 4th'!BA119,"")))</f>
        <v/>
      </c>
      <c r="DF120" s="52" t="str">
        <f t="shared" si="143"/>
        <v/>
      </c>
      <c r="DG120" s="48" t="str">
        <f t="shared" si="144"/>
        <v/>
      </c>
      <c r="DH120" s="83">
        <f t="shared" si="145"/>
        <v>0</v>
      </c>
      <c r="DI120" s="83" t="str">
        <f t="shared" si="146"/>
        <v/>
      </c>
      <c r="DJ120" s="392" t="str">
        <f t="shared" si="147"/>
        <v/>
      </c>
      <c r="DK120" s="86" t="str">
        <f t="shared" si="148"/>
        <v/>
      </c>
      <c r="DL120" s="454" t="str">
        <f>IF(OR($B120=0,$B120=""),"",IF(AND($E$3="3rd"),'Class 3rd'!BB119,IF(AND($E$3="4th"),'Class 4th'!BB119,"")))</f>
        <v/>
      </c>
      <c r="DM120" s="454" t="str">
        <f>IF(OR($B120=0,$B120=""),"",IF(AND($E$3="3rd"),'Class 3rd'!BC119,IF(AND($E$3="4th"),'Class 4th'!BC119,"")))</f>
        <v/>
      </c>
      <c r="DN120" s="454" t="str">
        <f>IF(OR($B120=0,$B120=""),"",IF(AND($E$3="3rd"),'Class 3rd'!BD119,IF(AND($E$3="4th"),'Class 4th'!BD119,"")))</f>
        <v/>
      </c>
      <c r="DO120" s="454" t="str">
        <f>IF(OR($B120=0,$B120=""),"",IF(AND($E$3="3rd"),'Class 3rd'!BE119,IF(AND($E$3="4th"),'Class 4th'!BE119,"")))</f>
        <v/>
      </c>
      <c r="DP120" s="454" t="str">
        <f>IF(OR($B120=0,$B120=""),"",IF(AND($E$3="3rd"),'Class 3rd'!BF119,IF(AND($E$3="4th"),'Class 4th'!BF119,"")))</f>
        <v/>
      </c>
      <c r="DQ120" s="455" t="str">
        <f t="shared" si="149"/>
        <v/>
      </c>
      <c r="DR120" s="100">
        <f t="shared" si="150"/>
        <v>0</v>
      </c>
      <c r="DS120" s="100" t="str">
        <f t="shared" si="151"/>
        <v/>
      </c>
      <c r="DT120" s="100" t="str">
        <f t="shared" si="152"/>
        <v/>
      </c>
      <c r="DU120" s="86" t="str">
        <f t="shared" si="153"/>
        <v/>
      </c>
      <c r="DV120" s="454" t="str">
        <f>IF(OR($B120=0,$B120=""),"",IF(AND($E$3="3rd"),'Class 3rd'!BG119,IF(AND($E$3="4th"),'Class 4th'!BG119,"")))</f>
        <v/>
      </c>
      <c r="DW120" s="454" t="str">
        <f>IF(OR($B120=0,$B120=""),"",IF(AND($E$3="3rd"),'Class 3rd'!BH119,IF(AND($E$3="4th"),'Class 4th'!BH119,"")))</f>
        <v/>
      </c>
      <c r="DX120" s="454" t="str">
        <f>IF(OR($B120=0,$B120=""),"",IF(AND($E$3="3rd"),'Class 3rd'!BI119,IF(AND($E$3="4th"),'Class 4th'!BI119,"")))</f>
        <v/>
      </c>
      <c r="DY120" s="454" t="str">
        <f>IF(OR($B120=0,$B120=""),"",IF(AND($E$3="3rd"),'Class 3rd'!BJ119,IF(AND($E$3="4th"),'Class 4th'!BJ119,"")))</f>
        <v/>
      </c>
      <c r="DZ120" s="454" t="str">
        <f>IF(OR($B120=0,$B120=""),"",IF(AND($E$3="3rd"),'Class 3rd'!BK119,IF(AND($E$3="4th"),'Class 4th'!BK119,"")))</f>
        <v/>
      </c>
      <c r="EA120" s="455" t="str">
        <f t="shared" si="154"/>
        <v/>
      </c>
      <c r="EB120" s="100">
        <f t="shared" si="155"/>
        <v>0</v>
      </c>
      <c r="EC120" s="100" t="str">
        <f t="shared" si="156"/>
        <v/>
      </c>
      <c r="ED120" s="100" t="str">
        <f t="shared" si="157"/>
        <v/>
      </c>
      <c r="EE120" s="86" t="str">
        <f t="shared" si="158"/>
        <v/>
      </c>
      <c r="EF120" s="454" t="str">
        <f>IF(OR($B120=0,$B120=""),"",IF(AND($E$3="3rd"),'Class 3rd'!BL119,IF(AND($E$3="4th"),'Class 4th'!BL119,"")))</f>
        <v/>
      </c>
      <c r="EG120" s="454" t="str">
        <f>IF(OR($B120=0,$B120=""),"",IF(AND($E$3="3rd"),'Class 3rd'!BM119,IF(AND($E$3="4th"),'Class 4th'!BM119,"")))</f>
        <v/>
      </c>
      <c r="EH120" s="454" t="str">
        <f>IF(OR($B120=0,$B120=""),"",IF(AND($E$3="3rd"),'Class 3rd'!BN119,IF(AND($E$3="4th"),'Class 4th'!BN119,"")))</f>
        <v/>
      </c>
      <c r="EI120" s="454" t="str">
        <f>IF(OR($B120=0,$B120=""),"",IF(AND($E$3="3rd"),'Class 3rd'!BO119,IF(AND($E$3="4th"),'Class 4th'!BO119,"")))</f>
        <v/>
      </c>
      <c r="EJ120" s="454" t="str">
        <f>IF(OR($B120=0,$B120=""),"",IF(AND($E$3="3rd"),'Class 3rd'!BP119,IF(AND($E$3="4th"),'Class 4th'!BP119,"")))</f>
        <v/>
      </c>
      <c r="EK120" s="455" t="str">
        <f t="shared" si="159"/>
        <v/>
      </c>
      <c r="EL120" s="100">
        <f t="shared" si="160"/>
        <v>0</v>
      </c>
      <c r="EM120" s="100" t="str">
        <f t="shared" si="161"/>
        <v/>
      </c>
      <c r="EN120" s="100" t="str">
        <f t="shared" si="162"/>
        <v/>
      </c>
      <c r="EO120" s="86" t="str">
        <f t="shared" si="163"/>
        <v/>
      </c>
      <c r="EP120" s="60" t="str">
        <f t="shared" si="164"/>
        <v/>
      </c>
      <c r="EQ120" s="324" t="str">
        <f t="shared" si="165"/>
        <v/>
      </c>
      <c r="ER120" s="63" t="str">
        <f t="shared" si="166"/>
        <v/>
      </c>
      <c r="ES120" s="64" t="str">
        <f t="shared" si="167"/>
        <v/>
      </c>
      <c r="ET120" s="326" t="str">
        <f>IFERROR(IF(B120="NSO","NSO",IF(OR(D120="",G120="",F120="",B120="",EP120=0),"",IF('Master sheet'!$D$14="Hindi","कक्षोंन्नति","Promoted"))),"")</f>
        <v/>
      </c>
      <c r="EU120" s="39" t="str">
        <f>IF(OR($B120=0,$B120=""),"",IF(AND($E$3="3rd"),'Class 3rd'!BQ119,IF(AND($E$3="4th"),'Class 4th'!BQ119,"")))</f>
        <v/>
      </c>
      <c r="EV120" s="39" t="str">
        <f>IF(OR($B120=0,$B120=""),"",IF(AND($E$3="3rd"),'Class 3rd'!BR119,IF(AND($E$3="4th"),'Class 4th'!BR119,"")))</f>
        <v/>
      </c>
      <c r="EW120" s="203" t="str">
        <f t="shared" si="168"/>
        <v/>
      </c>
      <c r="EX120" s="40"/>
      <c r="FE120" s="41">
        <f>IF(AND($E$3="3rd"),'Class 3rd'!I119,IF(AND($E$3="4th"),'Class 4th'!I119,""))</f>
        <v>0</v>
      </c>
    </row>
    <row r="121" spans="1:161" ht="18.95" customHeight="1">
      <c r="A121" s="53">
        <v>114</v>
      </c>
      <c r="B121" s="244" t="str">
        <f>IF(OR(FE121=0,FE121=""),"",IF(AND($E$3="3rd"),'Class 3rd'!I120,IF(AND($E$3="4th"),'Class 4th'!I120,"")))</f>
        <v/>
      </c>
      <c r="C121" s="54" t="str">
        <f>IF(OR($B121=0,$B121=""),"",IF(AND($E$3="3rd"),'Class 3rd'!B120,IF(AND($E$3="4th"),'Class 4th'!B120,"")))</f>
        <v/>
      </c>
      <c r="D121" s="54" t="str">
        <f>IF(OR($B121=0,$B121=""),"",IF(AND($E$3="3rd"),'Class 3rd'!C120,IF(AND($E$3="4th"),'Class 4th'!C120,"")))</f>
        <v/>
      </c>
      <c r="E121" s="330" t="str">
        <f>IF(OR($B121=0,$B121=""),"",IF(AND($E$3="3rd"),'Class 3rd'!E120,IF(AND($E$3="4th"),'Class 4th'!E120,"")))</f>
        <v/>
      </c>
      <c r="F121" s="243" t="str">
        <f>IF(OR($B121=0,$B121=""),"",IF(AND($E$3="3rd"),'Class 3rd'!D120,IF(AND($E$3="4th"),'Class 4th'!D120,"")))</f>
        <v/>
      </c>
      <c r="G121" s="335" t="str">
        <f>IF(OR($B121=0,$B121=""),"",IF(AND($E$3="3rd"),'Class 3rd'!F120,IF(AND($E$3="4th"),'Class 4th'!F120,"")))</f>
        <v/>
      </c>
      <c r="H121" s="335" t="str">
        <f>IF(OR($B121=0,$B121=""),"",IF(AND($E$3="3rd"),'Class 3rd'!G120,IF(AND($E$3="4th"),'Class 4th'!G120,"")))</f>
        <v/>
      </c>
      <c r="I121" s="335" t="str">
        <f>IF(OR($B121=0,$B121=""),"",IF(AND($E$3="3rd"),'Class 3rd'!H120,IF(AND($E$3="4th"),'Class 4th'!H120,"")))</f>
        <v/>
      </c>
      <c r="J121" s="217" t="str">
        <f>IF(OR($B121=0,$B121=""),"",IF(AND($E$3="3rd"),'Class 3rd'!J120,IF(AND($E$3="4th"),'Class 4th'!J120,"")))</f>
        <v/>
      </c>
      <c r="K121" s="217" t="str">
        <f>IF(OR($B121=0,$B121=""),"",IF(AND($E$3="3rd"),'Class 3rd'!K120,IF(AND($E$3="4th"),'Class 4th'!K120,"")))</f>
        <v/>
      </c>
      <c r="L121" s="99" t="str">
        <f>IF(OR($B121=0,$B121=""),"",IF(AND($E$3="3rd"),'Class 3rd'!L120,IF(AND($E$3="4th"),'Class 4th'!L120,"")))</f>
        <v/>
      </c>
      <c r="M121" s="99" t="str">
        <f>IF(OR($B121=0,$B121=""),"",IF(AND($E$3="3rd"),'Class 3rd'!M120,IF(AND($E$3="4th"),'Class 4th'!M120,"")))</f>
        <v/>
      </c>
      <c r="N121" s="99" t="str">
        <f>IF(OR($B121=0,$B121=""),"",IF(AND($E$3="3rd"),'Class 3rd'!N120,IF(AND($E$3="4th"),'Class 4th'!N120,"")))</f>
        <v/>
      </c>
      <c r="O121" s="48" t="str">
        <f t="shared" si="87"/>
        <v/>
      </c>
      <c r="P121" s="99" t="str">
        <f>IF(OR($B121=0,$B121=""),"",IF(AND($E$3="3rd"),'Class 3rd'!O120,IF(AND($E$3="4th"),'Class 4th'!O120,"")))</f>
        <v/>
      </c>
      <c r="Q121" s="99" t="str">
        <f>IF(OR($B121=0,$B121=""),"",IF(AND($E$3="3rd"),'Class 3rd'!P120,IF(AND($E$3="4th"),'Class 4th'!P120,"")))</f>
        <v/>
      </c>
      <c r="R121" s="51" t="str">
        <f t="shared" si="88"/>
        <v/>
      </c>
      <c r="S121" s="48">
        <f t="shared" si="89"/>
        <v>0</v>
      </c>
      <c r="T121" s="99" t="str">
        <f>IF(OR($B121=0,$B121=""),"",IF(AND($E$3="3rd"),'Class 3rd'!Q120,IF(AND($E$3="4th"),'Class 4th'!Q120,"")))</f>
        <v/>
      </c>
      <c r="U121" s="99" t="str">
        <f>IF(OR($B121=0,$B121=""),"",IF(AND($E$3="3rd"),'Class 3rd'!R120,IF(AND($E$3="4th"),'Class 4th'!R120,"")))</f>
        <v/>
      </c>
      <c r="V121" s="52" t="str">
        <f t="shared" si="90"/>
        <v/>
      </c>
      <c r="W121" s="48" t="str">
        <f t="shared" si="91"/>
        <v/>
      </c>
      <c r="X121" s="83">
        <f t="shared" si="92"/>
        <v>0</v>
      </c>
      <c r="Y121" s="83" t="str">
        <f t="shared" si="93"/>
        <v/>
      </c>
      <c r="Z121" s="83" t="str">
        <f t="shared" si="94"/>
        <v/>
      </c>
      <c r="AA121" s="83" t="str">
        <f t="shared" si="95"/>
        <v/>
      </c>
      <c r="AB121" s="419" t="str">
        <f t="shared" si="96"/>
        <v/>
      </c>
      <c r="AC121" s="87" t="str">
        <f t="shared" si="97"/>
        <v/>
      </c>
      <c r="AD121" s="99" t="str">
        <f>IF(OR($B121=0,$B121=""),"",IF(AND($E$3="3rd"),'Class 3rd'!S120,IF(AND($E$3="4th"),'Class 4th'!S120,"")))</f>
        <v/>
      </c>
      <c r="AE121" s="99" t="str">
        <f>IF(OR($B121=0,$B121=""),"",IF(AND($E$3="3rd"),'Class 3rd'!T120,IF(AND($E$3="4th"),'Class 4th'!T120,"")))</f>
        <v/>
      </c>
      <c r="AF121" s="99" t="str">
        <f>IF(OR($B121=0,$B121=""),"",IF(AND($E$3="3rd"),'Class 3rd'!U120,IF(AND($E$3="4th"),'Class 4th'!U120,"")))</f>
        <v/>
      </c>
      <c r="AG121" s="48" t="str">
        <f t="shared" si="98"/>
        <v/>
      </c>
      <c r="AH121" s="99" t="str">
        <f>IF(OR($B121=0,$B121=""),"",IF(AND($E$3="3rd"),'Class 3rd'!V120,IF(AND($E$3="4th"),'Class 4th'!V120,"")))</f>
        <v/>
      </c>
      <c r="AI121" s="99" t="str">
        <f>IF(OR($B121=0,$B121=""),"",IF(AND($E$3="3rd"),'Class 3rd'!W120,IF(AND($E$3="4th"),'Class 4th'!W120,"")))</f>
        <v/>
      </c>
      <c r="AJ121" s="51" t="str">
        <f t="shared" si="99"/>
        <v/>
      </c>
      <c r="AK121" s="48">
        <f t="shared" si="100"/>
        <v>0</v>
      </c>
      <c r="AL121" s="99" t="str">
        <f>IF(OR($B121=0,$B121=""),"",IF(AND($E$3="3rd"),'Class 3rd'!X120,IF(AND($E$3="4th"),'Class 4th'!X120,"")))</f>
        <v/>
      </c>
      <c r="AM121" s="99" t="str">
        <f>IF(OR($B121=0,$B121=""),"",IF(AND($E$3="3rd"),'Class 3rd'!Y120,IF(AND($E$3="4th"),'Class 4th'!Y120,"")))</f>
        <v/>
      </c>
      <c r="AN121" s="52" t="str">
        <f t="shared" si="101"/>
        <v/>
      </c>
      <c r="AO121" s="48" t="str">
        <f t="shared" si="102"/>
        <v/>
      </c>
      <c r="AP121" s="83">
        <f t="shared" si="103"/>
        <v>0</v>
      </c>
      <c r="AQ121" s="83" t="str">
        <f t="shared" si="104"/>
        <v/>
      </c>
      <c r="AR121" s="83" t="str">
        <f t="shared" si="105"/>
        <v/>
      </c>
      <c r="AS121" s="83" t="str">
        <f t="shared" si="106"/>
        <v/>
      </c>
      <c r="AT121" s="419" t="str">
        <f t="shared" si="107"/>
        <v/>
      </c>
      <c r="AU121" s="87" t="str">
        <f t="shared" si="108"/>
        <v/>
      </c>
      <c r="AV121" s="99" t="str">
        <f>IF(OR($B121=0,$B121=""),"",IF(AND($E$3="3rd"),'Class 3rd'!Z120,IF(AND($E$3="4th"),'Class 4th'!Z120,"")))</f>
        <v/>
      </c>
      <c r="AW121" s="99" t="str">
        <f>IF(OR($B121=0,$B121=""),"",IF(AND($E$3="3rd"),'Class 3rd'!AA120,IF(AND($E$3="4th"),'Class 4th'!AA120,"")))</f>
        <v/>
      </c>
      <c r="AX121" s="99" t="str">
        <f>IF(OR($B121=0,$B121=""),"",IF(AND($E$3="3rd"),'Class 3rd'!AB120,IF(AND($E$3="4th"),'Class 4th'!AB120,"")))</f>
        <v/>
      </c>
      <c r="AY121" s="48" t="str">
        <f t="shared" si="109"/>
        <v/>
      </c>
      <c r="AZ121" s="99" t="str">
        <f>IF(OR($B121=0,$B121=""),"",IF(AND($E$3="3rd"),'Class 3rd'!AC120,IF(AND($E$3="4th"),'Class 4th'!AC120,"")))</f>
        <v/>
      </c>
      <c r="BA121" s="99" t="str">
        <f>IF(OR($B121=0,$B121=""),"",IF(AND($E$3="3rd"),'Class 3rd'!AD120,IF(AND($E$3="4th"),'Class 4th'!AD120,"")))</f>
        <v/>
      </c>
      <c r="BB121" s="51" t="str">
        <f t="shared" si="110"/>
        <v/>
      </c>
      <c r="BC121" s="48">
        <f t="shared" si="111"/>
        <v>0</v>
      </c>
      <c r="BD121" s="99" t="str">
        <f>IF(OR($B121=0,$B121=""),"",IF(AND($E$3="3rd"),'Class 3rd'!AE120,IF(AND($E$3="4th"),'Class 4th'!AE120,"")))</f>
        <v/>
      </c>
      <c r="BE121" s="99" t="str">
        <f>IF(OR($B121=0,$B121=""),"",IF(AND($E$3="3rd"),'Class 3rd'!AF120,IF(AND($E$3="4th"),'Class 4th'!AF120,"")))</f>
        <v/>
      </c>
      <c r="BF121" s="52" t="str">
        <f t="shared" si="112"/>
        <v/>
      </c>
      <c r="BG121" s="48" t="str">
        <f t="shared" si="113"/>
        <v/>
      </c>
      <c r="BH121" s="83">
        <f t="shared" si="114"/>
        <v>0</v>
      </c>
      <c r="BI121" s="83" t="str">
        <f t="shared" si="115"/>
        <v/>
      </c>
      <c r="BJ121" s="83" t="str">
        <f t="shared" si="116"/>
        <v/>
      </c>
      <c r="BK121" s="83" t="str">
        <f t="shared" si="117"/>
        <v/>
      </c>
      <c r="BL121" s="419" t="str">
        <f t="shared" si="118"/>
        <v/>
      </c>
      <c r="BM121" s="87" t="str">
        <f t="shared" si="119"/>
        <v/>
      </c>
      <c r="BN121" s="99" t="str">
        <f>IF(OR($B121=0,$B121=""),"",IF(AND($E$3="3rd"),'Class 3rd'!AG120,IF(AND($E$3="4th"),'Class 4th'!AG120,"")))</f>
        <v/>
      </c>
      <c r="BO121" s="99" t="str">
        <f>IF(OR($B121=0,$B121=""),"",IF(AND($E$3="3rd"),'Class 3rd'!AH120,IF(AND($E$3="4th"),'Class 4th'!AH120,"")))</f>
        <v/>
      </c>
      <c r="BP121" s="99" t="str">
        <f>IF(OR($B121=0,$B121=""),"",IF(AND($E$3="3rd"),'Class 3rd'!AI120,IF(AND($E$3="4th"),'Class 4th'!AI120,"")))</f>
        <v/>
      </c>
      <c r="BQ121" s="48" t="str">
        <f t="shared" si="120"/>
        <v/>
      </c>
      <c r="BR121" s="99" t="str">
        <f>IF(OR($B121=0,$B121=""),"",IF(AND($E$3="3rd"),'Class 3rd'!AJ120,IF(AND($E$3="4th"),'Class 4th'!AJ120,"")))</f>
        <v/>
      </c>
      <c r="BS121" s="99" t="str">
        <f>IF(OR($B121=0,$B121=""),"",IF(AND($E$3="3rd"),'Class 3rd'!AK120,IF(AND($E$3="4th"),'Class 4th'!AK120,"")))</f>
        <v/>
      </c>
      <c r="BT121" s="51" t="str">
        <f t="shared" si="121"/>
        <v/>
      </c>
      <c r="BU121" s="48">
        <f t="shared" si="122"/>
        <v>0</v>
      </c>
      <c r="BV121" s="99" t="str">
        <f>IF(OR($B121=0,$B121=""),"",IF(AND($E$3="3rd"),'Class 3rd'!AL120,IF(AND($E$3="4th"),'Class 4th'!AL120,"")))</f>
        <v/>
      </c>
      <c r="BW121" s="99" t="str">
        <f>IF(OR($B121=0,$B121=""),"",IF(AND($E$3="3rd"),'Class 3rd'!AM120,IF(AND($E$3="4th"),'Class 4th'!AM120,"")))</f>
        <v/>
      </c>
      <c r="BX121" s="52" t="str">
        <f t="shared" si="123"/>
        <v/>
      </c>
      <c r="BY121" s="48" t="str">
        <f t="shared" si="124"/>
        <v/>
      </c>
      <c r="BZ121" s="83">
        <f t="shared" si="125"/>
        <v>0</v>
      </c>
      <c r="CA121" s="83" t="str">
        <f t="shared" si="126"/>
        <v/>
      </c>
      <c r="CB121" s="83" t="str">
        <f t="shared" si="127"/>
        <v/>
      </c>
      <c r="CC121" s="83" t="str">
        <f t="shared" si="128"/>
        <v/>
      </c>
      <c r="CD121" s="419" t="str">
        <f t="shared" si="129"/>
        <v/>
      </c>
      <c r="CE121" s="87" t="str">
        <f t="shared" si="130"/>
        <v/>
      </c>
      <c r="CF121" s="99" t="str">
        <f>IF(OR($B121=0,$B121=""),"",IF(AND($E$3="3rd"),'Class 3rd'!AN120,IF(AND($E$3="4th"),'Class 4th'!AN120,"")))</f>
        <v/>
      </c>
      <c r="CG121" s="99" t="str">
        <f>IF(OR($B121=0,$B121=""),"",IF(AND($E$3="3rd"),'Class 3rd'!AO120,IF(AND($E$3="4th"),'Class 4th'!AO120,"")))</f>
        <v/>
      </c>
      <c r="CH121" s="99" t="str">
        <f>IF(OR($B121=0,$B121=""),"",IF(AND($E$3="3rd"),'Class 3rd'!AP120,IF(AND($E$3="4th"),'Class 4th'!AP120,"")))</f>
        <v/>
      </c>
      <c r="CI121" s="48" t="str">
        <f t="shared" si="131"/>
        <v/>
      </c>
      <c r="CJ121" s="99" t="str">
        <f>IF(OR($B121=0,$B121=""),"",IF(AND($E$3="3rd"),'Class 3rd'!AQ120,IF(AND($E$3="4th"),'Class 4th'!AQ120,"")))</f>
        <v/>
      </c>
      <c r="CK121" s="99" t="str">
        <f>IF(OR($B121=0,$B121=""),"",IF(AND($E$3="3rd"),'Class 3rd'!AR120,IF(AND($E$3="4th"),'Class 4th'!AR120,"")))</f>
        <v/>
      </c>
      <c r="CL121" s="51" t="str">
        <f t="shared" si="132"/>
        <v/>
      </c>
      <c r="CM121" s="48">
        <f t="shared" si="133"/>
        <v>0</v>
      </c>
      <c r="CN121" s="99" t="str">
        <f>IF(OR($B121=0,$B121=""),"",IF(AND($E$3="3rd"),'Class 3rd'!AS120,IF(AND($E$3="4th"),'Class 4th'!AS120,"")))</f>
        <v/>
      </c>
      <c r="CO121" s="99" t="str">
        <f>IF(OR($B121=0,$B121=""),"",IF(AND($E$3="3rd"),'Class 3rd'!AT120,IF(AND($E$3="4th"),'Class 4th'!AT120,"")))</f>
        <v/>
      </c>
      <c r="CP121" s="52" t="str">
        <f t="shared" si="134"/>
        <v/>
      </c>
      <c r="CQ121" s="48" t="str">
        <f t="shared" si="135"/>
        <v/>
      </c>
      <c r="CR121" s="83">
        <f t="shared" si="136"/>
        <v>0</v>
      </c>
      <c r="CS121" s="83" t="str">
        <f t="shared" si="137"/>
        <v/>
      </c>
      <c r="CT121" s="392" t="str">
        <f t="shared" si="138"/>
        <v/>
      </c>
      <c r="CU121" s="86" t="str">
        <f t="shared" si="139"/>
        <v/>
      </c>
      <c r="CV121" s="99" t="str">
        <f>IF(OR($B121=0,$B121=""),"",IF(AND($E$3="3rd"),'Class 3rd'!AU120,IF(AND($E$3="4th"),'Class 4th'!AU120,"")))</f>
        <v/>
      </c>
      <c r="CW121" s="99" t="str">
        <f>IF(OR($B121=0,$B121=""),"",IF(AND($E$3="3rd"),'Class 3rd'!AV120,IF(AND($E$3="4th"),'Class 4th'!AV120,"")))</f>
        <v/>
      </c>
      <c r="CX121" s="99" t="str">
        <f>IF(OR($B121=0,$B121=""),"",IF(AND($E$3="3rd"),'Class 3rd'!AW120,IF(AND($E$3="4th"),'Class 4th'!AW120,"")))</f>
        <v/>
      </c>
      <c r="CY121" s="48" t="str">
        <f t="shared" si="140"/>
        <v/>
      </c>
      <c r="CZ121" s="99" t="str">
        <f>IF(OR($B121=0,$B121=""),"",IF(AND($E$3="3rd"),'Class 3rd'!AX120,IF(AND($E$3="4th"),'Class 4th'!AX120,"")))</f>
        <v/>
      </c>
      <c r="DA121" s="99" t="str">
        <f>IF(OR($B121=0,$B121=""),"",IF(AND($E$3="3rd"),'Class 3rd'!AY120,IF(AND($E$3="4th"),'Class 4th'!AY120,"")))</f>
        <v/>
      </c>
      <c r="DB121" s="51" t="str">
        <f t="shared" si="141"/>
        <v/>
      </c>
      <c r="DC121" s="48">
        <f t="shared" si="142"/>
        <v>0</v>
      </c>
      <c r="DD121" s="99" t="str">
        <f>IF(OR($B121=0,$B121=""),"",IF(AND($E$3="3rd"),'Class 3rd'!AZ120,IF(AND($E$3="4th"),'Class 4th'!AZ120,"")))</f>
        <v/>
      </c>
      <c r="DE121" s="99" t="str">
        <f>IF(OR($B121=0,$B121=""),"",IF(AND($E$3="3rd"),'Class 3rd'!BA120,IF(AND($E$3="4th"),'Class 4th'!BA120,"")))</f>
        <v/>
      </c>
      <c r="DF121" s="52" t="str">
        <f t="shared" si="143"/>
        <v/>
      </c>
      <c r="DG121" s="48" t="str">
        <f t="shared" si="144"/>
        <v/>
      </c>
      <c r="DH121" s="83">
        <f t="shared" si="145"/>
        <v>0</v>
      </c>
      <c r="DI121" s="83" t="str">
        <f t="shared" si="146"/>
        <v/>
      </c>
      <c r="DJ121" s="392" t="str">
        <f t="shared" si="147"/>
        <v/>
      </c>
      <c r="DK121" s="86" t="str">
        <f t="shared" si="148"/>
        <v/>
      </c>
      <c r="DL121" s="454" t="str">
        <f>IF(OR($B121=0,$B121=""),"",IF(AND($E$3="3rd"),'Class 3rd'!BB120,IF(AND($E$3="4th"),'Class 4th'!BB120,"")))</f>
        <v/>
      </c>
      <c r="DM121" s="454" t="str">
        <f>IF(OR($B121=0,$B121=""),"",IF(AND($E$3="3rd"),'Class 3rd'!BC120,IF(AND($E$3="4th"),'Class 4th'!BC120,"")))</f>
        <v/>
      </c>
      <c r="DN121" s="454" t="str">
        <f>IF(OR($B121=0,$B121=""),"",IF(AND($E$3="3rd"),'Class 3rd'!BD120,IF(AND($E$3="4th"),'Class 4th'!BD120,"")))</f>
        <v/>
      </c>
      <c r="DO121" s="454" t="str">
        <f>IF(OR($B121=0,$B121=""),"",IF(AND($E$3="3rd"),'Class 3rd'!BE120,IF(AND($E$3="4th"),'Class 4th'!BE120,"")))</f>
        <v/>
      </c>
      <c r="DP121" s="454" t="str">
        <f>IF(OR($B121=0,$B121=""),"",IF(AND($E$3="3rd"),'Class 3rd'!BF120,IF(AND($E$3="4th"),'Class 4th'!BF120,"")))</f>
        <v/>
      </c>
      <c r="DQ121" s="455" t="str">
        <f t="shared" si="149"/>
        <v/>
      </c>
      <c r="DR121" s="100">
        <f t="shared" si="150"/>
        <v>0</v>
      </c>
      <c r="DS121" s="100" t="str">
        <f t="shared" si="151"/>
        <v/>
      </c>
      <c r="DT121" s="100" t="str">
        <f t="shared" si="152"/>
        <v/>
      </c>
      <c r="DU121" s="86" t="str">
        <f t="shared" si="153"/>
        <v/>
      </c>
      <c r="DV121" s="454" t="str">
        <f>IF(OR($B121=0,$B121=""),"",IF(AND($E$3="3rd"),'Class 3rd'!BG120,IF(AND($E$3="4th"),'Class 4th'!BG120,"")))</f>
        <v/>
      </c>
      <c r="DW121" s="454" t="str">
        <f>IF(OR($B121=0,$B121=""),"",IF(AND($E$3="3rd"),'Class 3rd'!BH120,IF(AND($E$3="4th"),'Class 4th'!BH120,"")))</f>
        <v/>
      </c>
      <c r="DX121" s="454" t="str">
        <f>IF(OR($B121=0,$B121=""),"",IF(AND($E$3="3rd"),'Class 3rd'!BI120,IF(AND($E$3="4th"),'Class 4th'!BI120,"")))</f>
        <v/>
      </c>
      <c r="DY121" s="454" t="str">
        <f>IF(OR($B121=0,$B121=""),"",IF(AND($E$3="3rd"),'Class 3rd'!BJ120,IF(AND($E$3="4th"),'Class 4th'!BJ120,"")))</f>
        <v/>
      </c>
      <c r="DZ121" s="454" t="str">
        <f>IF(OR($B121=0,$B121=""),"",IF(AND($E$3="3rd"),'Class 3rd'!BK120,IF(AND($E$3="4th"),'Class 4th'!BK120,"")))</f>
        <v/>
      </c>
      <c r="EA121" s="455" t="str">
        <f t="shared" si="154"/>
        <v/>
      </c>
      <c r="EB121" s="100">
        <f t="shared" si="155"/>
        <v>0</v>
      </c>
      <c r="EC121" s="100" t="str">
        <f t="shared" si="156"/>
        <v/>
      </c>
      <c r="ED121" s="100" t="str">
        <f t="shared" si="157"/>
        <v/>
      </c>
      <c r="EE121" s="86" t="str">
        <f t="shared" si="158"/>
        <v/>
      </c>
      <c r="EF121" s="454" t="str">
        <f>IF(OR($B121=0,$B121=""),"",IF(AND($E$3="3rd"),'Class 3rd'!BL120,IF(AND($E$3="4th"),'Class 4th'!BL120,"")))</f>
        <v/>
      </c>
      <c r="EG121" s="454" t="str">
        <f>IF(OR($B121=0,$B121=""),"",IF(AND($E$3="3rd"),'Class 3rd'!BM120,IF(AND($E$3="4th"),'Class 4th'!BM120,"")))</f>
        <v/>
      </c>
      <c r="EH121" s="454" t="str">
        <f>IF(OR($B121=0,$B121=""),"",IF(AND($E$3="3rd"),'Class 3rd'!BN120,IF(AND($E$3="4th"),'Class 4th'!BN120,"")))</f>
        <v/>
      </c>
      <c r="EI121" s="454" t="str">
        <f>IF(OR($B121=0,$B121=""),"",IF(AND($E$3="3rd"),'Class 3rd'!BO120,IF(AND($E$3="4th"),'Class 4th'!BO120,"")))</f>
        <v/>
      </c>
      <c r="EJ121" s="454" t="str">
        <f>IF(OR($B121=0,$B121=""),"",IF(AND($E$3="3rd"),'Class 3rd'!BP120,IF(AND($E$3="4th"),'Class 4th'!BP120,"")))</f>
        <v/>
      </c>
      <c r="EK121" s="455" t="str">
        <f t="shared" si="159"/>
        <v/>
      </c>
      <c r="EL121" s="100">
        <f t="shared" si="160"/>
        <v>0</v>
      </c>
      <c r="EM121" s="100" t="str">
        <f t="shared" si="161"/>
        <v/>
      </c>
      <c r="EN121" s="100" t="str">
        <f t="shared" si="162"/>
        <v/>
      </c>
      <c r="EO121" s="86" t="str">
        <f t="shared" si="163"/>
        <v/>
      </c>
      <c r="EP121" s="60" t="str">
        <f t="shared" si="164"/>
        <v/>
      </c>
      <c r="EQ121" s="324" t="str">
        <f t="shared" si="165"/>
        <v/>
      </c>
      <c r="ER121" s="63" t="str">
        <f t="shared" si="166"/>
        <v/>
      </c>
      <c r="ES121" s="64" t="str">
        <f t="shared" si="167"/>
        <v/>
      </c>
      <c r="ET121" s="326" t="str">
        <f>IFERROR(IF(B121="NSO","NSO",IF(OR(D121="",G121="",F121="",B121="",EP121=0),"",IF('Master sheet'!$D$14="Hindi","कक्षोंन्नति","Promoted"))),"")</f>
        <v/>
      </c>
      <c r="EU121" s="39" t="str">
        <f>IF(OR($B121=0,$B121=""),"",IF(AND($E$3="3rd"),'Class 3rd'!BQ120,IF(AND($E$3="4th"),'Class 4th'!BQ120,"")))</f>
        <v/>
      </c>
      <c r="EV121" s="39" t="str">
        <f>IF(OR($B121=0,$B121=""),"",IF(AND($E$3="3rd"),'Class 3rd'!BR120,IF(AND($E$3="4th"),'Class 4th'!BR120,"")))</f>
        <v/>
      </c>
      <c r="EW121" s="203" t="str">
        <f t="shared" si="168"/>
        <v/>
      </c>
      <c r="EX121" s="40"/>
      <c r="FE121" s="41">
        <f>IF(AND($E$3="3rd"),'Class 3rd'!I120,IF(AND($E$3="4th"),'Class 4th'!I120,""))</f>
        <v>0</v>
      </c>
    </row>
    <row r="122" spans="1:161" ht="18.95" customHeight="1">
      <c r="A122" s="53">
        <v>115</v>
      </c>
      <c r="B122" s="244" t="str">
        <f>IF(OR(FE122=0,FE122=""),"",IF(AND($E$3="3rd"),'Class 3rd'!I121,IF(AND($E$3="4th"),'Class 4th'!I121,"")))</f>
        <v/>
      </c>
      <c r="C122" s="54" t="str">
        <f>IF(OR($B122=0,$B122=""),"",IF(AND($E$3="3rd"),'Class 3rd'!B121,IF(AND($E$3="4th"),'Class 4th'!B121,"")))</f>
        <v/>
      </c>
      <c r="D122" s="54" t="str">
        <f>IF(OR($B122=0,$B122=""),"",IF(AND($E$3="3rd"),'Class 3rd'!C121,IF(AND($E$3="4th"),'Class 4th'!C121,"")))</f>
        <v/>
      </c>
      <c r="E122" s="330" t="str">
        <f>IF(OR($B122=0,$B122=""),"",IF(AND($E$3="3rd"),'Class 3rd'!E121,IF(AND($E$3="4th"),'Class 4th'!E121,"")))</f>
        <v/>
      </c>
      <c r="F122" s="243" t="str">
        <f>IF(OR($B122=0,$B122=""),"",IF(AND($E$3="3rd"),'Class 3rd'!D121,IF(AND($E$3="4th"),'Class 4th'!D121,"")))</f>
        <v/>
      </c>
      <c r="G122" s="335" t="str">
        <f>IF(OR($B122=0,$B122=""),"",IF(AND($E$3="3rd"),'Class 3rd'!F121,IF(AND($E$3="4th"),'Class 4th'!F121,"")))</f>
        <v/>
      </c>
      <c r="H122" s="335" t="str">
        <f>IF(OR($B122=0,$B122=""),"",IF(AND($E$3="3rd"),'Class 3rd'!G121,IF(AND($E$3="4th"),'Class 4th'!G121,"")))</f>
        <v/>
      </c>
      <c r="I122" s="335" t="str">
        <f>IF(OR($B122=0,$B122=""),"",IF(AND($E$3="3rd"),'Class 3rd'!H121,IF(AND($E$3="4th"),'Class 4th'!H121,"")))</f>
        <v/>
      </c>
      <c r="J122" s="217" t="str">
        <f>IF(OR($B122=0,$B122=""),"",IF(AND($E$3="3rd"),'Class 3rd'!J121,IF(AND($E$3="4th"),'Class 4th'!J121,"")))</f>
        <v/>
      </c>
      <c r="K122" s="217" t="str">
        <f>IF(OR($B122=0,$B122=""),"",IF(AND($E$3="3rd"),'Class 3rd'!K121,IF(AND($E$3="4th"),'Class 4th'!K121,"")))</f>
        <v/>
      </c>
      <c r="L122" s="99" t="str">
        <f>IF(OR($B122=0,$B122=""),"",IF(AND($E$3="3rd"),'Class 3rd'!L121,IF(AND($E$3="4th"),'Class 4th'!L121,"")))</f>
        <v/>
      </c>
      <c r="M122" s="99" t="str">
        <f>IF(OR($B122=0,$B122=""),"",IF(AND($E$3="3rd"),'Class 3rd'!M121,IF(AND($E$3="4th"),'Class 4th'!M121,"")))</f>
        <v/>
      </c>
      <c r="N122" s="99" t="str">
        <f>IF(OR($B122=0,$B122=""),"",IF(AND($E$3="3rd"),'Class 3rd'!N121,IF(AND($E$3="4th"),'Class 4th'!N121,"")))</f>
        <v/>
      </c>
      <c r="O122" s="48" t="str">
        <f t="shared" si="87"/>
        <v/>
      </c>
      <c r="P122" s="99" t="str">
        <f>IF(OR($B122=0,$B122=""),"",IF(AND($E$3="3rd"),'Class 3rd'!O121,IF(AND($E$3="4th"),'Class 4th'!O121,"")))</f>
        <v/>
      </c>
      <c r="Q122" s="99" t="str">
        <f>IF(OR($B122=0,$B122=""),"",IF(AND($E$3="3rd"),'Class 3rd'!P121,IF(AND($E$3="4th"),'Class 4th'!P121,"")))</f>
        <v/>
      </c>
      <c r="R122" s="51" t="str">
        <f t="shared" si="88"/>
        <v/>
      </c>
      <c r="S122" s="48">
        <f t="shared" si="89"/>
        <v>0</v>
      </c>
      <c r="T122" s="99" t="str">
        <f>IF(OR($B122=0,$B122=""),"",IF(AND($E$3="3rd"),'Class 3rd'!Q121,IF(AND($E$3="4th"),'Class 4th'!Q121,"")))</f>
        <v/>
      </c>
      <c r="U122" s="99" t="str">
        <f>IF(OR($B122=0,$B122=""),"",IF(AND($E$3="3rd"),'Class 3rd'!R121,IF(AND($E$3="4th"),'Class 4th'!R121,"")))</f>
        <v/>
      </c>
      <c r="V122" s="52" t="str">
        <f t="shared" si="90"/>
        <v/>
      </c>
      <c r="W122" s="48" t="str">
        <f t="shared" si="91"/>
        <v/>
      </c>
      <c r="X122" s="83">
        <f t="shared" si="92"/>
        <v>0</v>
      </c>
      <c r="Y122" s="83" t="str">
        <f t="shared" si="93"/>
        <v/>
      </c>
      <c r="Z122" s="83" t="str">
        <f t="shared" si="94"/>
        <v/>
      </c>
      <c r="AA122" s="83" t="str">
        <f t="shared" si="95"/>
        <v/>
      </c>
      <c r="AB122" s="419" t="str">
        <f t="shared" si="96"/>
        <v/>
      </c>
      <c r="AC122" s="87" t="str">
        <f t="shared" si="97"/>
        <v/>
      </c>
      <c r="AD122" s="99" t="str">
        <f>IF(OR($B122=0,$B122=""),"",IF(AND($E$3="3rd"),'Class 3rd'!S121,IF(AND($E$3="4th"),'Class 4th'!S121,"")))</f>
        <v/>
      </c>
      <c r="AE122" s="99" t="str">
        <f>IF(OR($B122=0,$B122=""),"",IF(AND($E$3="3rd"),'Class 3rd'!T121,IF(AND($E$3="4th"),'Class 4th'!T121,"")))</f>
        <v/>
      </c>
      <c r="AF122" s="99" t="str">
        <f>IF(OR($B122=0,$B122=""),"",IF(AND($E$3="3rd"),'Class 3rd'!U121,IF(AND($E$3="4th"),'Class 4th'!U121,"")))</f>
        <v/>
      </c>
      <c r="AG122" s="48" t="str">
        <f t="shared" si="98"/>
        <v/>
      </c>
      <c r="AH122" s="99" t="str">
        <f>IF(OR($B122=0,$B122=""),"",IF(AND($E$3="3rd"),'Class 3rd'!V121,IF(AND($E$3="4th"),'Class 4th'!V121,"")))</f>
        <v/>
      </c>
      <c r="AI122" s="99" t="str">
        <f>IF(OR($B122=0,$B122=""),"",IF(AND($E$3="3rd"),'Class 3rd'!W121,IF(AND($E$3="4th"),'Class 4th'!W121,"")))</f>
        <v/>
      </c>
      <c r="AJ122" s="51" t="str">
        <f t="shared" si="99"/>
        <v/>
      </c>
      <c r="AK122" s="48">
        <f t="shared" si="100"/>
        <v>0</v>
      </c>
      <c r="AL122" s="99" t="str">
        <f>IF(OR($B122=0,$B122=""),"",IF(AND($E$3="3rd"),'Class 3rd'!X121,IF(AND($E$3="4th"),'Class 4th'!X121,"")))</f>
        <v/>
      </c>
      <c r="AM122" s="99" t="str">
        <f>IF(OR($B122=0,$B122=""),"",IF(AND($E$3="3rd"),'Class 3rd'!Y121,IF(AND($E$3="4th"),'Class 4th'!Y121,"")))</f>
        <v/>
      </c>
      <c r="AN122" s="52" t="str">
        <f t="shared" si="101"/>
        <v/>
      </c>
      <c r="AO122" s="48" t="str">
        <f t="shared" si="102"/>
        <v/>
      </c>
      <c r="AP122" s="83">
        <f t="shared" si="103"/>
        <v>0</v>
      </c>
      <c r="AQ122" s="83" t="str">
        <f t="shared" si="104"/>
        <v/>
      </c>
      <c r="AR122" s="83" t="str">
        <f t="shared" si="105"/>
        <v/>
      </c>
      <c r="AS122" s="83" t="str">
        <f t="shared" si="106"/>
        <v/>
      </c>
      <c r="AT122" s="419" t="str">
        <f t="shared" si="107"/>
        <v/>
      </c>
      <c r="AU122" s="87" t="str">
        <f t="shared" si="108"/>
        <v/>
      </c>
      <c r="AV122" s="99" t="str">
        <f>IF(OR($B122=0,$B122=""),"",IF(AND($E$3="3rd"),'Class 3rd'!Z121,IF(AND($E$3="4th"),'Class 4th'!Z121,"")))</f>
        <v/>
      </c>
      <c r="AW122" s="99" t="str">
        <f>IF(OR($B122=0,$B122=""),"",IF(AND($E$3="3rd"),'Class 3rd'!AA121,IF(AND($E$3="4th"),'Class 4th'!AA121,"")))</f>
        <v/>
      </c>
      <c r="AX122" s="99" t="str">
        <f>IF(OR($B122=0,$B122=""),"",IF(AND($E$3="3rd"),'Class 3rd'!AB121,IF(AND($E$3="4th"),'Class 4th'!AB121,"")))</f>
        <v/>
      </c>
      <c r="AY122" s="48" t="str">
        <f t="shared" si="109"/>
        <v/>
      </c>
      <c r="AZ122" s="99" t="str">
        <f>IF(OR($B122=0,$B122=""),"",IF(AND($E$3="3rd"),'Class 3rd'!AC121,IF(AND($E$3="4th"),'Class 4th'!AC121,"")))</f>
        <v/>
      </c>
      <c r="BA122" s="99" t="str">
        <f>IF(OR($B122=0,$B122=""),"",IF(AND($E$3="3rd"),'Class 3rd'!AD121,IF(AND($E$3="4th"),'Class 4th'!AD121,"")))</f>
        <v/>
      </c>
      <c r="BB122" s="51" t="str">
        <f t="shared" si="110"/>
        <v/>
      </c>
      <c r="BC122" s="48">
        <f t="shared" si="111"/>
        <v>0</v>
      </c>
      <c r="BD122" s="99" t="str">
        <f>IF(OR($B122=0,$B122=""),"",IF(AND($E$3="3rd"),'Class 3rd'!AE121,IF(AND($E$3="4th"),'Class 4th'!AE121,"")))</f>
        <v/>
      </c>
      <c r="BE122" s="99" t="str">
        <f>IF(OR($B122=0,$B122=""),"",IF(AND($E$3="3rd"),'Class 3rd'!AF121,IF(AND($E$3="4th"),'Class 4th'!AF121,"")))</f>
        <v/>
      </c>
      <c r="BF122" s="52" t="str">
        <f t="shared" si="112"/>
        <v/>
      </c>
      <c r="BG122" s="48" t="str">
        <f t="shared" si="113"/>
        <v/>
      </c>
      <c r="BH122" s="83">
        <f t="shared" si="114"/>
        <v>0</v>
      </c>
      <c r="BI122" s="83" t="str">
        <f t="shared" si="115"/>
        <v/>
      </c>
      <c r="BJ122" s="83" t="str">
        <f t="shared" si="116"/>
        <v/>
      </c>
      <c r="BK122" s="83" t="str">
        <f t="shared" si="117"/>
        <v/>
      </c>
      <c r="BL122" s="419" t="str">
        <f t="shared" si="118"/>
        <v/>
      </c>
      <c r="BM122" s="87" t="str">
        <f t="shared" si="119"/>
        <v/>
      </c>
      <c r="BN122" s="99" t="str">
        <f>IF(OR($B122=0,$B122=""),"",IF(AND($E$3="3rd"),'Class 3rd'!AG121,IF(AND($E$3="4th"),'Class 4th'!AG121,"")))</f>
        <v/>
      </c>
      <c r="BO122" s="99" t="str">
        <f>IF(OR($B122=0,$B122=""),"",IF(AND($E$3="3rd"),'Class 3rd'!AH121,IF(AND($E$3="4th"),'Class 4th'!AH121,"")))</f>
        <v/>
      </c>
      <c r="BP122" s="99" t="str">
        <f>IF(OR($B122=0,$B122=""),"",IF(AND($E$3="3rd"),'Class 3rd'!AI121,IF(AND($E$3="4th"),'Class 4th'!AI121,"")))</f>
        <v/>
      </c>
      <c r="BQ122" s="48" t="str">
        <f t="shared" si="120"/>
        <v/>
      </c>
      <c r="BR122" s="99" t="str">
        <f>IF(OR($B122=0,$B122=""),"",IF(AND($E$3="3rd"),'Class 3rd'!AJ121,IF(AND($E$3="4th"),'Class 4th'!AJ121,"")))</f>
        <v/>
      </c>
      <c r="BS122" s="99" t="str">
        <f>IF(OR($B122=0,$B122=""),"",IF(AND($E$3="3rd"),'Class 3rd'!AK121,IF(AND($E$3="4th"),'Class 4th'!AK121,"")))</f>
        <v/>
      </c>
      <c r="BT122" s="51" t="str">
        <f t="shared" si="121"/>
        <v/>
      </c>
      <c r="BU122" s="48">
        <f t="shared" si="122"/>
        <v>0</v>
      </c>
      <c r="BV122" s="99" t="str">
        <f>IF(OR($B122=0,$B122=""),"",IF(AND($E$3="3rd"),'Class 3rd'!AL121,IF(AND($E$3="4th"),'Class 4th'!AL121,"")))</f>
        <v/>
      </c>
      <c r="BW122" s="99" t="str">
        <f>IF(OR($B122=0,$B122=""),"",IF(AND($E$3="3rd"),'Class 3rd'!AM121,IF(AND($E$3="4th"),'Class 4th'!AM121,"")))</f>
        <v/>
      </c>
      <c r="BX122" s="52" t="str">
        <f t="shared" si="123"/>
        <v/>
      </c>
      <c r="BY122" s="48" t="str">
        <f t="shared" si="124"/>
        <v/>
      </c>
      <c r="BZ122" s="83">
        <f t="shared" si="125"/>
        <v>0</v>
      </c>
      <c r="CA122" s="83" t="str">
        <f t="shared" si="126"/>
        <v/>
      </c>
      <c r="CB122" s="83" t="str">
        <f t="shared" si="127"/>
        <v/>
      </c>
      <c r="CC122" s="83" t="str">
        <f t="shared" si="128"/>
        <v/>
      </c>
      <c r="CD122" s="419" t="str">
        <f t="shared" si="129"/>
        <v/>
      </c>
      <c r="CE122" s="87" t="str">
        <f t="shared" si="130"/>
        <v/>
      </c>
      <c r="CF122" s="99" t="str">
        <f>IF(OR($B122=0,$B122=""),"",IF(AND($E$3="3rd"),'Class 3rd'!AN121,IF(AND($E$3="4th"),'Class 4th'!AN121,"")))</f>
        <v/>
      </c>
      <c r="CG122" s="99" t="str">
        <f>IF(OR($B122=0,$B122=""),"",IF(AND($E$3="3rd"),'Class 3rd'!AO121,IF(AND($E$3="4th"),'Class 4th'!AO121,"")))</f>
        <v/>
      </c>
      <c r="CH122" s="99" t="str">
        <f>IF(OR($B122=0,$B122=""),"",IF(AND($E$3="3rd"),'Class 3rd'!AP121,IF(AND($E$3="4th"),'Class 4th'!AP121,"")))</f>
        <v/>
      </c>
      <c r="CI122" s="48" t="str">
        <f t="shared" si="131"/>
        <v/>
      </c>
      <c r="CJ122" s="99" t="str">
        <f>IF(OR($B122=0,$B122=""),"",IF(AND($E$3="3rd"),'Class 3rd'!AQ121,IF(AND($E$3="4th"),'Class 4th'!AQ121,"")))</f>
        <v/>
      </c>
      <c r="CK122" s="99" t="str">
        <f>IF(OR($B122=0,$B122=""),"",IF(AND($E$3="3rd"),'Class 3rd'!AR121,IF(AND($E$3="4th"),'Class 4th'!AR121,"")))</f>
        <v/>
      </c>
      <c r="CL122" s="51" t="str">
        <f t="shared" si="132"/>
        <v/>
      </c>
      <c r="CM122" s="48">
        <f t="shared" si="133"/>
        <v>0</v>
      </c>
      <c r="CN122" s="99" t="str">
        <f>IF(OR($B122=0,$B122=""),"",IF(AND($E$3="3rd"),'Class 3rd'!AS121,IF(AND($E$3="4th"),'Class 4th'!AS121,"")))</f>
        <v/>
      </c>
      <c r="CO122" s="99" t="str">
        <f>IF(OR($B122=0,$B122=""),"",IF(AND($E$3="3rd"),'Class 3rd'!AT121,IF(AND($E$3="4th"),'Class 4th'!AT121,"")))</f>
        <v/>
      </c>
      <c r="CP122" s="52" t="str">
        <f t="shared" si="134"/>
        <v/>
      </c>
      <c r="CQ122" s="48" t="str">
        <f t="shared" si="135"/>
        <v/>
      </c>
      <c r="CR122" s="83">
        <f t="shared" si="136"/>
        <v>0</v>
      </c>
      <c r="CS122" s="83" t="str">
        <f t="shared" si="137"/>
        <v/>
      </c>
      <c r="CT122" s="392" t="str">
        <f t="shared" si="138"/>
        <v/>
      </c>
      <c r="CU122" s="86" t="str">
        <f t="shared" si="139"/>
        <v/>
      </c>
      <c r="CV122" s="99" t="str">
        <f>IF(OR($B122=0,$B122=""),"",IF(AND($E$3="3rd"),'Class 3rd'!AU121,IF(AND($E$3="4th"),'Class 4th'!AU121,"")))</f>
        <v/>
      </c>
      <c r="CW122" s="99" t="str">
        <f>IF(OR($B122=0,$B122=""),"",IF(AND($E$3="3rd"),'Class 3rd'!AV121,IF(AND($E$3="4th"),'Class 4th'!AV121,"")))</f>
        <v/>
      </c>
      <c r="CX122" s="99" t="str">
        <f>IF(OR($B122=0,$B122=""),"",IF(AND($E$3="3rd"),'Class 3rd'!AW121,IF(AND($E$3="4th"),'Class 4th'!AW121,"")))</f>
        <v/>
      </c>
      <c r="CY122" s="48" t="str">
        <f t="shared" si="140"/>
        <v/>
      </c>
      <c r="CZ122" s="99" t="str">
        <f>IF(OR($B122=0,$B122=""),"",IF(AND($E$3="3rd"),'Class 3rd'!AX121,IF(AND($E$3="4th"),'Class 4th'!AX121,"")))</f>
        <v/>
      </c>
      <c r="DA122" s="99" t="str">
        <f>IF(OR($B122=0,$B122=""),"",IF(AND($E$3="3rd"),'Class 3rd'!AY121,IF(AND($E$3="4th"),'Class 4th'!AY121,"")))</f>
        <v/>
      </c>
      <c r="DB122" s="51" t="str">
        <f t="shared" si="141"/>
        <v/>
      </c>
      <c r="DC122" s="48">
        <f t="shared" si="142"/>
        <v>0</v>
      </c>
      <c r="DD122" s="99" t="str">
        <f>IF(OR($B122=0,$B122=""),"",IF(AND($E$3="3rd"),'Class 3rd'!AZ121,IF(AND($E$3="4th"),'Class 4th'!AZ121,"")))</f>
        <v/>
      </c>
      <c r="DE122" s="99" t="str">
        <f>IF(OR($B122=0,$B122=""),"",IF(AND($E$3="3rd"),'Class 3rd'!BA121,IF(AND($E$3="4th"),'Class 4th'!BA121,"")))</f>
        <v/>
      </c>
      <c r="DF122" s="52" t="str">
        <f t="shared" si="143"/>
        <v/>
      </c>
      <c r="DG122" s="48" t="str">
        <f t="shared" si="144"/>
        <v/>
      </c>
      <c r="DH122" s="83">
        <f t="shared" si="145"/>
        <v>0</v>
      </c>
      <c r="DI122" s="83" t="str">
        <f t="shared" si="146"/>
        <v/>
      </c>
      <c r="DJ122" s="392" t="str">
        <f t="shared" si="147"/>
        <v/>
      </c>
      <c r="DK122" s="86" t="str">
        <f t="shared" si="148"/>
        <v/>
      </c>
      <c r="DL122" s="454" t="str">
        <f>IF(OR($B122=0,$B122=""),"",IF(AND($E$3="3rd"),'Class 3rd'!BB121,IF(AND($E$3="4th"),'Class 4th'!BB121,"")))</f>
        <v/>
      </c>
      <c r="DM122" s="454" t="str">
        <f>IF(OR($B122=0,$B122=""),"",IF(AND($E$3="3rd"),'Class 3rd'!BC121,IF(AND($E$3="4th"),'Class 4th'!BC121,"")))</f>
        <v/>
      </c>
      <c r="DN122" s="454" t="str">
        <f>IF(OR($B122=0,$B122=""),"",IF(AND($E$3="3rd"),'Class 3rd'!BD121,IF(AND($E$3="4th"),'Class 4th'!BD121,"")))</f>
        <v/>
      </c>
      <c r="DO122" s="454" t="str">
        <f>IF(OR($B122=0,$B122=""),"",IF(AND($E$3="3rd"),'Class 3rd'!BE121,IF(AND($E$3="4th"),'Class 4th'!BE121,"")))</f>
        <v/>
      </c>
      <c r="DP122" s="454" t="str">
        <f>IF(OR($B122=0,$B122=""),"",IF(AND($E$3="3rd"),'Class 3rd'!BF121,IF(AND($E$3="4th"),'Class 4th'!BF121,"")))</f>
        <v/>
      </c>
      <c r="DQ122" s="455" t="str">
        <f t="shared" si="149"/>
        <v/>
      </c>
      <c r="DR122" s="100">
        <f t="shared" si="150"/>
        <v>0</v>
      </c>
      <c r="DS122" s="100" t="str">
        <f t="shared" si="151"/>
        <v/>
      </c>
      <c r="DT122" s="100" t="str">
        <f t="shared" si="152"/>
        <v/>
      </c>
      <c r="DU122" s="86" t="str">
        <f t="shared" si="153"/>
        <v/>
      </c>
      <c r="DV122" s="454" t="str">
        <f>IF(OR($B122=0,$B122=""),"",IF(AND($E$3="3rd"),'Class 3rd'!BG121,IF(AND($E$3="4th"),'Class 4th'!BG121,"")))</f>
        <v/>
      </c>
      <c r="DW122" s="454" t="str">
        <f>IF(OR($B122=0,$B122=""),"",IF(AND($E$3="3rd"),'Class 3rd'!BH121,IF(AND($E$3="4th"),'Class 4th'!BH121,"")))</f>
        <v/>
      </c>
      <c r="DX122" s="454" t="str">
        <f>IF(OR($B122=0,$B122=""),"",IF(AND($E$3="3rd"),'Class 3rd'!BI121,IF(AND($E$3="4th"),'Class 4th'!BI121,"")))</f>
        <v/>
      </c>
      <c r="DY122" s="454" t="str">
        <f>IF(OR($B122=0,$B122=""),"",IF(AND($E$3="3rd"),'Class 3rd'!BJ121,IF(AND($E$3="4th"),'Class 4th'!BJ121,"")))</f>
        <v/>
      </c>
      <c r="DZ122" s="454" t="str">
        <f>IF(OR($B122=0,$B122=""),"",IF(AND($E$3="3rd"),'Class 3rd'!BK121,IF(AND($E$3="4th"),'Class 4th'!BK121,"")))</f>
        <v/>
      </c>
      <c r="EA122" s="455" t="str">
        <f t="shared" si="154"/>
        <v/>
      </c>
      <c r="EB122" s="100">
        <f t="shared" si="155"/>
        <v>0</v>
      </c>
      <c r="EC122" s="100" t="str">
        <f t="shared" si="156"/>
        <v/>
      </c>
      <c r="ED122" s="100" t="str">
        <f t="shared" si="157"/>
        <v/>
      </c>
      <c r="EE122" s="86" t="str">
        <f t="shared" si="158"/>
        <v/>
      </c>
      <c r="EF122" s="454" t="str">
        <f>IF(OR($B122=0,$B122=""),"",IF(AND($E$3="3rd"),'Class 3rd'!BL121,IF(AND($E$3="4th"),'Class 4th'!BL121,"")))</f>
        <v/>
      </c>
      <c r="EG122" s="454" t="str">
        <f>IF(OR($B122=0,$B122=""),"",IF(AND($E$3="3rd"),'Class 3rd'!BM121,IF(AND($E$3="4th"),'Class 4th'!BM121,"")))</f>
        <v/>
      </c>
      <c r="EH122" s="454" t="str">
        <f>IF(OR($B122=0,$B122=""),"",IF(AND($E$3="3rd"),'Class 3rd'!BN121,IF(AND($E$3="4th"),'Class 4th'!BN121,"")))</f>
        <v/>
      </c>
      <c r="EI122" s="454" t="str">
        <f>IF(OR($B122=0,$B122=""),"",IF(AND($E$3="3rd"),'Class 3rd'!BO121,IF(AND($E$3="4th"),'Class 4th'!BO121,"")))</f>
        <v/>
      </c>
      <c r="EJ122" s="454" t="str">
        <f>IF(OR($B122=0,$B122=""),"",IF(AND($E$3="3rd"),'Class 3rd'!BP121,IF(AND($E$3="4th"),'Class 4th'!BP121,"")))</f>
        <v/>
      </c>
      <c r="EK122" s="455" t="str">
        <f t="shared" si="159"/>
        <v/>
      </c>
      <c r="EL122" s="100">
        <f t="shared" si="160"/>
        <v>0</v>
      </c>
      <c r="EM122" s="100" t="str">
        <f t="shared" si="161"/>
        <v/>
      </c>
      <c r="EN122" s="100" t="str">
        <f t="shared" si="162"/>
        <v/>
      </c>
      <c r="EO122" s="86" t="str">
        <f t="shared" si="163"/>
        <v/>
      </c>
      <c r="EP122" s="60" t="str">
        <f t="shared" si="164"/>
        <v/>
      </c>
      <c r="EQ122" s="324" t="str">
        <f t="shared" si="165"/>
        <v/>
      </c>
      <c r="ER122" s="63" t="str">
        <f t="shared" si="166"/>
        <v/>
      </c>
      <c r="ES122" s="64" t="str">
        <f t="shared" si="167"/>
        <v/>
      </c>
      <c r="ET122" s="326" t="str">
        <f>IFERROR(IF(B122="NSO","NSO",IF(OR(D122="",G122="",F122="",B122="",EP122=0),"",IF('Master sheet'!$D$14="Hindi","कक्षोंन्नति","Promoted"))),"")</f>
        <v/>
      </c>
      <c r="EU122" s="39" t="str">
        <f>IF(OR($B122=0,$B122=""),"",IF(AND($E$3="3rd"),'Class 3rd'!BQ121,IF(AND($E$3="4th"),'Class 4th'!BQ121,"")))</f>
        <v/>
      </c>
      <c r="EV122" s="39" t="str">
        <f>IF(OR($B122=0,$B122=""),"",IF(AND($E$3="3rd"),'Class 3rd'!BR121,IF(AND($E$3="4th"),'Class 4th'!BR121,"")))</f>
        <v/>
      </c>
      <c r="EW122" s="203" t="str">
        <f t="shared" si="168"/>
        <v/>
      </c>
      <c r="EX122" s="40"/>
      <c r="FE122" s="41">
        <f>IF(AND($E$3="3rd"),'Class 3rd'!I121,IF(AND($E$3="4th"),'Class 4th'!I121,""))</f>
        <v>0</v>
      </c>
    </row>
    <row r="123" spans="1:161" ht="18.95" customHeight="1">
      <c r="A123" s="53">
        <v>116</v>
      </c>
      <c r="B123" s="244" t="str">
        <f>IF(OR(FE123=0,FE123=""),"",IF(AND($E$3="3rd"),'Class 3rd'!I122,IF(AND($E$3="4th"),'Class 4th'!I122,"")))</f>
        <v/>
      </c>
      <c r="C123" s="54" t="str">
        <f>IF(OR($B123=0,$B123=""),"",IF(AND($E$3="3rd"),'Class 3rd'!B122,IF(AND($E$3="4th"),'Class 4th'!B122,"")))</f>
        <v/>
      </c>
      <c r="D123" s="54" t="str">
        <f>IF(OR($B123=0,$B123=""),"",IF(AND($E$3="3rd"),'Class 3rd'!C122,IF(AND($E$3="4th"),'Class 4th'!C122,"")))</f>
        <v/>
      </c>
      <c r="E123" s="330" t="str">
        <f>IF(OR($B123=0,$B123=""),"",IF(AND($E$3="3rd"),'Class 3rd'!E122,IF(AND($E$3="4th"),'Class 4th'!E122,"")))</f>
        <v/>
      </c>
      <c r="F123" s="243" t="str">
        <f>IF(OR($B123=0,$B123=""),"",IF(AND($E$3="3rd"),'Class 3rd'!D122,IF(AND($E$3="4th"),'Class 4th'!D122,"")))</f>
        <v/>
      </c>
      <c r="G123" s="335" t="str">
        <f>IF(OR($B123=0,$B123=""),"",IF(AND($E$3="3rd"),'Class 3rd'!F122,IF(AND($E$3="4th"),'Class 4th'!F122,"")))</f>
        <v/>
      </c>
      <c r="H123" s="335" t="str">
        <f>IF(OR($B123=0,$B123=""),"",IF(AND($E$3="3rd"),'Class 3rd'!G122,IF(AND($E$3="4th"),'Class 4th'!G122,"")))</f>
        <v/>
      </c>
      <c r="I123" s="335" t="str">
        <f>IF(OR($B123=0,$B123=""),"",IF(AND($E$3="3rd"),'Class 3rd'!H122,IF(AND($E$3="4th"),'Class 4th'!H122,"")))</f>
        <v/>
      </c>
      <c r="J123" s="217" t="str">
        <f>IF(OR($B123=0,$B123=""),"",IF(AND($E$3="3rd"),'Class 3rd'!J122,IF(AND($E$3="4th"),'Class 4th'!J122,"")))</f>
        <v/>
      </c>
      <c r="K123" s="217" t="str">
        <f>IF(OR($B123=0,$B123=""),"",IF(AND($E$3="3rd"),'Class 3rd'!K122,IF(AND($E$3="4th"),'Class 4th'!K122,"")))</f>
        <v/>
      </c>
      <c r="L123" s="99" t="str">
        <f>IF(OR($B123=0,$B123=""),"",IF(AND($E$3="3rd"),'Class 3rd'!L122,IF(AND($E$3="4th"),'Class 4th'!L122,"")))</f>
        <v/>
      </c>
      <c r="M123" s="99" t="str">
        <f>IF(OR($B123=0,$B123=""),"",IF(AND($E$3="3rd"),'Class 3rd'!M122,IF(AND($E$3="4th"),'Class 4th'!M122,"")))</f>
        <v/>
      </c>
      <c r="N123" s="99" t="str">
        <f>IF(OR($B123=0,$B123=""),"",IF(AND($E$3="3rd"),'Class 3rd'!N122,IF(AND($E$3="4th"),'Class 4th'!N122,"")))</f>
        <v/>
      </c>
      <c r="O123" s="48" t="str">
        <f t="shared" si="87"/>
        <v/>
      </c>
      <c r="P123" s="99" t="str">
        <f>IF(OR($B123=0,$B123=""),"",IF(AND($E$3="3rd"),'Class 3rd'!O122,IF(AND($E$3="4th"),'Class 4th'!O122,"")))</f>
        <v/>
      </c>
      <c r="Q123" s="99" t="str">
        <f>IF(OR($B123=0,$B123=""),"",IF(AND($E$3="3rd"),'Class 3rd'!P122,IF(AND($E$3="4th"),'Class 4th'!P122,"")))</f>
        <v/>
      </c>
      <c r="R123" s="51" t="str">
        <f t="shared" si="88"/>
        <v/>
      </c>
      <c r="S123" s="48">
        <f t="shared" si="89"/>
        <v>0</v>
      </c>
      <c r="T123" s="99" t="str">
        <f>IF(OR($B123=0,$B123=""),"",IF(AND($E$3="3rd"),'Class 3rd'!Q122,IF(AND($E$3="4th"),'Class 4th'!Q122,"")))</f>
        <v/>
      </c>
      <c r="U123" s="99" t="str">
        <f>IF(OR($B123=0,$B123=""),"",IF(AND($E$3="3rd"),'Class 3rd'!R122,IF(AND($E$3="4th"),'Class 4th'!R122,"")))</f>
        <v/>
      </c>
      <c r="V123" s="52" t="str">
        <f t="shared" si="90"/>
        <v/>
      </c>
      <c r="W123" s="48" t="str">
        <f t="shared" si="91"/>
        <v/>
      </c>
      <c r="X123" s="83">
        <f t="shared" si="92"/>
        <v>0</v>
      </c>
      <c r="Y123" s="83" t="str">
        <f t="shared" si="93"/>
        <v/>
      </c>
      <c r="Z123" s="83" t="str">
        <f t="shared" si="94"/>
        <v/>
      </c>
      <c r="AA123" s="83" t="str">
        <f t="shared" si="95"/>
        <v/>
      </c>
      <c r="AB123" s="419" t="str">
        <f t="shared" si="96"/>
        <v/>
      </c>
      <c r="AC123" s="87" t="str">
        <f t="shared" si="97"/>
        <v/>
      </c>
      <c r="AD123" s="99" t="str">
        <f>IF(OR($B123=0,$B123=""),"",IF(AND($E$3="3rd"),'Class 3rd'!S122,IF(AND($E$3="4th"),'Class 4th'!S122,"")))</f>
        <v/>
      </c>
      <c r="AE123" s="99" t="str">
        <f>IF(OR($B123=0,$B123=""),"",IF(AND($E$3="3rd"),'Class 3rd'!T122,IF(AND($E$3="4th"),'Class 4th'!T122,"")))</f>
        <v/>
      </c>
      <c r="AF123" s="99" t="str">
        <f>IF(OR($B123=0,$B123=""),"",IF(AND($E$3="3rd"),'Class 3rd'!U122,IF(AND($E$3="4th"),'Class 4th'!U122,"")))</f>
        <v/>
      </c>
      <c r="AG123" s="48" t="str">
        <f t="shared" si="98"/>
        <v/>
      </c>
      <c r="AH123" s="99" t="str">
        <f>IF(OR($B123=0,$B123=""),"",IF(AND($E$3="3rd"),'Class 3rd'!V122,IF(AND($E$3="4th"),'Class 4th'!V122,"")))</f>
        <v/>
      </c>
      <c r="AI123" s="99" t="str">
        <f>IF(OR($B123=0,$B123=""),"",IF(AND($E$3="3rd"),'Class 3rd'!W122,IF(AND($E$3="4th"),'Class 4th'!W122,"")))</f>
        <v/>
      </c>
      <c r="AJ123" s="51" t="str">
        <f t="shared" si="99"/>
        <v/>
      </c>
      <c r="AK123" s="48">
        <f t="shared" si="100"/>
        <v>0</v>
      </c>
      <c r="AL123" s="99" t="str">
        <f>IF(OR($B123=0,$B123=""),"",IF(AND($E$3="3rd"),'Class 3rd'!X122,IF(AND($E$3="4th"),'Class 4th'!X122,"")))</f>
        <v/>
      </c>
      <c r="AM123" s="99" t="str">
        <f>IF(OR($B123=0,$B123=""),"",IF(AND($E$3="3rd"),'Class 3rd'!Y122,IF(AND($E$3="4th"),'Class 4th'!Y122,"")))</f>
        <v/>
      </c>
      <c r="AN123" s="52" t="str">
        <f t="shared" si="101"/>
        <v/>
      </c>
      <c r="AO123" s="48" t="str">
        <f t="shared" si="102"/>
        <v/>
      </c>
      <c r="AP123" s="83">
        <f t="shared" si="103"/>
        <v>0</v>
      </c>
      <c r="AQ123" s="83" t="str">
        <f t="shared" si="104"/>
        <v/>
      </c>
      <c r="AR123" s="83" t="str">
        <f t="shared" si="105"/>
        <v/>
      </c>
      <c r="AS123" s="83" t="str">
        <f t="shared" si="106"/>
        <v/>
      </c>
      <c r="AT123" s="419" t="str">
        <f t="shared" si="107"/>
        <v/>
      </c>
      <c r="AU123" s="87" t="str">
        <f t="shared" si="108"/>
        <v/>
      </c>
      <c r="AV123" s="99" t="str">
        <f>IF(OR($B123=0,$B123=""),"",IF(AND($E$3="3rd"),'Class 3rd'!Z122,IF(AND($E$3="4th"),'Class 4th'!Z122,"")))</f>
        <v/>
      </c>
      <c r="AW123" s="99" t="str">
        <f>IF(OR($B123=0,$B123=""),"",IF(AND($E$3="3rd"),'Class 3rd'!AA122,IF(AND($E$3="4th"),'Class 4th'!AA122,"")))</f>
        <v/>
      </c>
      <c r="AX123" s="99" t="str">
        <f>IF(OR($B123=0,$B123=""),"",IF(AND($E$3="3rd"),'Class 3rd'!AB122,IF(AND($E$3="4th"),'Class 4th'!AB122,"")))</f>
        <v/>
      </c>
      <c r="AY123" s="48" t="str">
        <f t="shared" si="109"/>
        <v/>
      </c>
      <c r="AZ123" s="99" t="str">
        <f>IF(OR($B123=0,$B123=""),"",IF(AND($E$3="3rd"),'Class 3rd'!AC122,IF(AND($E$3="4th"),'Class 4th'!AC122,"")))</f>
        <v/>
      </c>
      <c r="BA123" s="99" t="str">
        <f>IF(OR($B123=0,$B123=""),"",IF(AND($E$3="3rd"),'Class 3rd'!AD122,IF(AND($E$3="4th"),'Class 4th'!AD122,"")))</f>
        <v/>
      </c>
      <c r="BB123" s="51" t="str">
        <f t="shared" si="110"/>
        <v/>
      </c>
      <c r="BC123" s="48">
        <f t="shared" si="111"/>
        <v>0</v>
      </c>
      <c r="BD123" s="99" t="str">
        <f>IF(OR($B123=0,$B123=""),"",IF(AND($E$3="3rd"),'Class 3rd'!AE122,IF(AND($E$3="4th"),'Class 4th'!AE122,"")))</f>
        <v/>
      </c>
      <c r="BE123" s="99" t="str">
        <f>IF(OR($B123=0,$B123=""),"",IF(AND($E$3="3rd"),'Class 3rd'!AF122,IF(AND($E$3="4th"),'Class 4th'!AF122,"")))</f>
        <v/>
      </c>
      <c r="BF123" s="52" t="str">
        <f t="shared" si="112"/>
        <v/>
      </c>
      <c r="BG123" s="48" t="str">
        <f t="shared" si="113"/>
        <v/>
      </c>
      <c r="BH123" s="83">
        <f t="shared" si="114"/>
        <v>0</v>
      </c>
      <c r="BI123" s="83" t="str">
        <f t="shared" si="115"/>
        <v/>
      </c>
      <c r="BJ123" s="83" t="str">
        <f t="shared" si="116"/>
        <v/>
      </c>
      <c r="BK123" s="83" t="str">
        <f t="shared" si="117"/>
        <v/>
      </c>
      <c r="BL123" s="419" t="str">
        <f t="shared" si="118"/>
        <v/>
      </c>
      <c r="BM123" s="87" t="str">
        <f t="shared" si="119"/>
        <v/>
      </c>
      <c r="BN123" s="99" t="str">
        <f>IF(OR($B123=0,$B123=""),"",IF(AND($E$3="3rd"),'Class 3rd'!AG122,IF(AND($E$3="4th"),'Class 4th'!AG122,"")))</f>
        <v/>
      </c>
      <c r="BO123" s="99" t="str">
        <f>IF(OR($B123=0,$B123=""),"",IF(AND($E$3="3rd"),'Class 3rd'!AH122,IF(AND($E$3="4th"),'Class 4th'!AH122,"")))</f>
        <v/>
      </c>
      <c r="BP123" s="99" t="str">
        <f>IF(OR($B123=0,$B123=""),"",IF(AND($E$3="3rd"),'Class 3rd'!AI122,IF(AND($E$3="4th"),'Class 4th'!AI122,"")))</f>
        <v/>
      </c>
      <c r="BQ123" s="48" t="str">
        <f t="shared" si="120"/>
        <v/>
      </c>
      <c r="BR123" s="99" t="str">
        <f>IF(OR($B123=0,$B123=""),"",IF(AND($E$3="3rd"),'Class 3rd'!AJ122,IF(AND($E$3="4th"),'Class 4th'!AJ122,"")))</f>
        <v/>
      </c>
      <c r="BS123" s="99" t="str">
        <f>IF(OR($B123=0,$B123=""),"",IF(AND($E$3="3rd"),'Class 3rd'!AK122,IF(AND($E$3="4th"),'Class 4th'!AK122,"")))</f>
        <v/>
      </c>
      <c r="BT123" s="51" t="str">
        <f t="shared" si="121"/>
        <v/>
      </c>
      <c r="BU123" s="48">
        <f t="shared" si="122"/>
        <v>0</v>
      </c>
      <c r="BV123" s="99" t="str">
        <f>IF(OR($B123=0,$B123=""),"",IF(AND($E$3="3rd"),'Class 3rd'!AL122,IF(AND($E$3="4th"),'Class 4th'!AL122,"")))</f>
        <v/>
      </c>
      <c r="BW123" s="99" t="str">
        <f>IF(OR($B123=0,$B123=""),"",IF(AND($E$3="3rd"),'Class 3rd'!AM122,IF(AND($E$3="4th"),'Class 4th'!AM122,"")))</f>
        <v/>
      </c>
      <c r="BX123" s="52" t="str">
        <f t="shared" si="123"/>
        <v/>
      </c>
      <c r="BY123" s="48" t="str">
        <f t="shared" si="124"/>
        <v/>
      </c>
      <c r="BZ123" s="83">
        <f t="shared" si="125"/>
        <v>0</v>
      </c>
      <c r="CA123" s="83" t="str">
        <f t="shared" si="126"/>
        <v/>
      </c>
      <c r="CB123" s="83" t="str">
        <f t="shared" si="127"/>
        <v/>
      </c>
      <c r="CC123" s="83" t="str">
        <f t="shared" si="128"/>
        <v/>
      </c>
      <c r="CD123" s="419" t="str">
        <f t="shared" si="129"/>
        <v/>
      </c>
      <c r="CE123" s="87" t="str">
        <f t="shared" si="130"/>
        <v/>
      </c>
      <c r="CF123" s="99" t="str">
        <f>IF(OR($B123=0,$B123=""),"",IF(AND($E$3="3rd"),'Class 3rd'!AN122,IF(AND($E$3="4th"),'Class 4th'!AN122,"")))</f>
        <v/>
      </c>
      <c r="CG123" s="99" t="str">
        <f>IF(OR($B123=0,$B123=""),"",IF(AND($E$3="3rd"),'Class 3rd'!AO122,IF(AND($E$3="4th"),'Class 4th'!AO122,"")))</f>
        <v/>
      </c>
      <c r="CH123" s="99" t="str">
        <f>IF(OR($B123=0,$B123=""),"",IF(AND($E$3="3rd"),'Class 3rd'!AP122,IF(AND($E$3="4th"),'Class 4th'!AP122,"")))</f>
        <v/>
      </c>
      <c r="CI123" s="48" t="str">
        <f t="shared" si="131"/>
        <v/>
      </c>
      <c r="CJ123" s="99" t="str">
        <f>IF(OR($B123=0,$B123=""),"",IF(AND($E$3="3rd"),'Class 3rd'!AQ122,IF(AND($E$3="4th"),'Class 4th'!AQ122,"")))</f>
        <v/>
      </c>
      <c r="CK123" s="99" t="str">
        <f>IF(OR($B123=0,$B123=""),"",IF(AND($E$3="3rd"),'Class 3rd'!AR122,IF(AND($E$3="4th"),'Class 4th'!AR122,"")))</f>
        <v/>
      </c>
      <c r="CL123" s="51" t="str">
        <f t="shared" si="132"/>
        <v/>
      </c>
      <c r="CM123" s="48">
        <f t="shared" si="133"/>
        <v>0</v>
      </c>
      <c r="CN123" s="99" t="str">
        <f>IF(OR($B123=0,$B123=""),"",IF(AND($E$3="3rd"),'Class 3rd'!AS122,IF(AND($E$3="4th"),'Class 4th'!AS122,"")))</f>
        <v/>
      </c>
      <c r="CO123" s="99" t="str">
        <f>IF(OR($B123=0,$B123=""),"",IF(AND($E$3="3rd"),'Class 3rd'!AT122,IF(AND($E$3="4th"),'Class 4th'!AT122,"")))</f>
        <v/>
      </c>
      <c r="CP123" s="52" t="str">
        <f t="shared" si="134"/>
        <v/>
      </c>
      <c r="CQ123" s="48" t="str">
        <f t="shared" si="135"/>
        <v/>
      </c>
      <c r="CR123" s="83">
        <f t="shared" si="136"/>
        <v>0</v>
      </c>
      <c r="CS123" s="83" t="str">
        <f t="shared" si="137"/>
        <v/>
      </c>
      <c r="CT123" s="392" t="str">
        <f t="shared" si="138"/>
        <v/>
      </c>
      <c r="CU123" s="86" t="str">
        <f t="shared" si="139"/>
        <v/>
      </c>
      <c r="CV123" s="99" t="str">
        <f>IF(OR($B123=0,$B123=""),"",IF(AND($E$3="3rd"),'Class 3rd'!AU122,IF(AND($E$3="4th"),'Class 4th'!AU122,"")))</f>
        <v/>
      </c>
      <c r="CW123" s="99" t="str">
        <f>IF(OR($B123=0,$B123=""),"",IF(AND($E$3="3rd"),'Class 3rd'!AV122,IF(AND($E$3="4th"),'Class 4th'!AV122,"")))</f>
        <v/>
      </c>
      <c r="CX123" s="99" t="str">
        <f>IF(OR($B123=0,$B123=""),"",IF(AND($E$3="3rd"),'Class 3rd'!AW122,IF(AND($E$3="4th"),'Class 4th'!AW122,"")))</f>
        <v/>
      </c>
      <c r="CY123" s="48" t="str">
        <f t="shared" si="140"/>
        <v/>
      </c>
      <c r="CZ123" s="99" t="str">
        <f>IF(OR($B123=0,$B123=""),"",IF(AND($E$3="3rd"),'Class 3rd'!AX122,IF(AND($E$3="4th"),'Class 4th'!AX122,"")))</f>
        <v/>
      </c>
      <c r="DA123" s="99" t="str">
        <f>IF(OR($B123=0,$B123=""),"",IF(AND($E$3="3rd"),'Class 3rd'!AY122,IF(AND($E$3="4th"),'Class 4th'!AY122,"")))</f>
        <v/>
      </c>
      <c r="DB123" s="51" t="str">
        <f t="shared" si="141"/>
        <v/>
      </c>
      <c r="DC123" s="48">
        <f t="shared" si="142"/>
        <v>0</v>
      </c>
      <c r="DD123" s="99" t="str">
        <f>IF(OR($B123=0,$B123=""),"",IF(AND($E$3="3rd"),'Class 3rd'!AZ122,IF(AND($E$3="4th"),'Class 4th'!AZ122,"")))</f>
        <v/>
      </c>
      <c r="DE123" s="99" t="str">
        <f>IF(OR($B123=0,$B123=""),"",IF(AND($E$3="3rd"),'Class 3rd'!BA122,IF(AND($E$3="4th"),'Class 4th'!BA122,"")))</f>
        <v/>
      </c>
      <c r="DF123" s="52" t="str">
        <f t="shared" si="143"/>
        <v/>
      </c>
      <c r="DG123" s="48" t="str">
        <f t="shared" si="144"/>
        <v/>
      </c>
      <c r="DH123" s="83">
        <f t="shared" si="145"/>
        <v>0</v>
      </c>
      <c r="DI123" s="83" t="str">
        <f t="shared" si="146"/>
        <v/>
      </c>
      <c r="DJ123" s="392" t="str">
        <f t="shared" si="147"/>
        <v/>
      </c>
      <c r="DK123" s="86" t="str">
        <f t="shared" si="148"/>
        <v/>
      </c>
      <c r="DL123" s="454" t="str">
        <f>IF(OR($B123=0,$B123=""),"",IF(AND($E$3="3rd"),'Class 3rd'!BB122,IF(AND($E$3="4th"),'Class 4th'!BB122,"")))</f>
        <v/>
      </c>
      <c r="DM123" s="454" t="str">
        <f>IF(OR($B123=0,$B123=""),"",IF(AND($E$3="3rd"),'Class 3rd'!BC122,IF(AND($E$3="4th"),'Class 4th'!BC122,"")))</f>
        <v/>
      </c>
      <c r="DN123" s="454" t="str">
        <f>IF(OR($B123=0,$B123=""),"",IF(AND($E$3="3rd"),'Class 3rd'!BD122,IF(AND($E$3="4th"),'Class 4th'!BD122,"")))</f>
        <v/>
      </c>
      <c r="DO123" s="454" t="str">
        <f>IF(OR($B123=0,$B123=""),"",IF(AND($E$3="3rd"),'Class 3rd'!BE122,IF(AND($E$3="4th"),'Class 4th'!BE122,"")))</f>
        <v/>
      </c>
      <c r="DP123" s="454" t="str">
        <f>IF(OR($B123=0,$B123=""),"",IF(AND($E$3="3rd"),'Class 3rd'!BF122,IF(AND($E$3="4th"),'Class 4th'!BF122,"")))</f>
        <v/>
      </c>
      <c r="DQ123" s="455" t="str">
        <f t="shared" si="149"/>
        <v/>
      </c>
      <c r="DR123" s="100">
        <f t="shared" si="150"/>
        <v>0</v>
      </c>
      <c r="DS123" s="100" t="str">
        <f t="shared" si="151"/>
        <v/>
      </c>
      <c r="DT123" s="100" t="str">
        <f t="shared" si="152"/>
        <v/>
      </c>
      <c r="DU123" s="86" t="str">
        <f t="shared" si="153"/>
        <v/>
      </c>
      <c r="DV123" s="454" t="str">
        <f>IF(OR($B123=0,$B123=""),"",IF(AND($E$3="3rd"),'Class 3rd'!BG122,IF(AND($E$3="4th"),'Class 4th'!BG122,"")))</f>
        <v/>
      </c>
      <c r="DW123" s="454" t="str">
        <f>IF(OR($B123=0,$B123=""),"",IF(AND($E$3="3rd"),'Class 3rd'!BH122,IF(AND($E$3="4th"),'Class 4th'!BH122,"")))</f>
        <v/>
      </c>
      <c r="DX123" s="454" t="str">
        <f>IF(OR($B123=0,$B123=""),"",IF(AND($E$3="3rd"),'Class 3rd'!BI122,IF(AND($E$3="4th"),'Class 4th'!BI122,"")))</f>
        <v/>
      </c>
      <c r="DY123" s="454" t="str">
        <f>IF(OR($B123=0,$B123=""),"",IF(AND($E$3="3rd"),'Class 3rd'!BJ122,IF(AND($E$3="4th"),'Class 4th'!BJ122,"")))</f>
        <v/>
      </c>
      <c r="DZ123" s="454" t="str">
        <f>IF(OR($B123=0,$B123=""),"",IF(AND($E$3="3rd"),'Class 3rd'!BK122,IF(AND($E$3="4th"),'Class 4th'!BK122,"")))</f>
        <v/>
      </c>
      <c r="EA123" s="455" t="str">
        <f t="shared" si="154"/>
        <v/>
      </c>
      <c r="EB123" s="100">
        <f t="shared" si="155"/>
        <v>0</v>
      </c>
      <c r="EC123" s="100" t="str">
        <f t="shared" si="156"/>
        <v/>
      </c>
      <c r="ED123" s="100" t="str">
        <f t="shared" si="157"/>
        <v/>
      </c>
      <c r="EE123" s="86" t="str">
        <f t="shared" si="158"/>
        <v/>
      </c>
      <c r="EF123" s="454" t="str">
        <f>IF(OR($B123=0,$B123=""),"",IF(AND($E$3="3rd"),'Class 3rd'!BL122,IF(AND($E$3="4th"),'Class 4th'!BL122,"")))</f>
        <v/>
      </c>
      <c r="EG123" s="454" t="str">
        <f>IF(OR($B123=0,$B123=""),"",IF(AND($E$3="3rd"),'Class 3rd'!BM122,IF(AND($E$3="4th"),'Class 4th'!BM122,"")))</f>
        <v/>
      </c>
      <c r="EH123" s="454" t="str">
        <f>IF(OR($B123=0,$B123=""),"",IF(AND($E$3="3rd"),'Class 3rd'!BN122,IF(AND($E$3="4th"),'Class 4th'!BN122,"")))</f>
        <v/>
      </c>
      <c r="EI123" s="454" t="str">
        <f>IF(OR($B123=0,$B123=""),"",IF(AND($E$3="3rd"),'Class 3rd'!BO122,IF(AND($E$3="4th"),'Class 4th'!BO122,"")))</f>
        <v/>
      </c>
      <c r="EJ123" s="454" t="str">
        <f>IF(OR($B123=0,$B123=""),"",IF(AND($E$3="3rd"),'Class 3rd'!BP122,IF(AND($E$3="4th"),'Class 4th'!BP122,"")))</f>
        <v/>
      </c>
      <c r="EK123" s="455" t="str">
        <f t="shared" si="159"/>
        <v/>
      </c>
      <c r="EL123" s="100">
        <f t="shared" si="160"/>
        <v>0</v>
      </c>
      <c r="EM123" s="100" t="str">
        <f t="shared" si="161"/>
        <v/>
      </c>
      <c r="EN123" s="100" t="str">
        <f t="shared" si="162"/>
        <v/>
      </c>
      <c r="EO123" s="86" t="str">
        <f t="shared" si="163"/>
        <v/>
      </c>
      <c r="EP123" s="60" t="str">
        <f t="shared" si="164"/>
        <v/>
      </c>
      <c r="EQ123" s="324" t="str">
        <f t="shared" si="165"/>
        <v/>
      </c>
      <c r="ER123" s="63" t="str">
        <f t="shared" si="166"/>
        <v/>
      </c>
      <c r="ES123" s="64" t="str">
        <f t="shared" si="167"/>
        <v/>
      </c>
      <c r="ET123" s="326" t="str">
        <f>IFERROR(IF(B123="NSO","NSO",IF(OR(D123="",G123="",F123="",B123="",EP123=0),"",IF('Master sheet'!$D$14="Hindi","कक्षोंन्नति","Promoted"))),"")</f>
        <v/>
      </c>
      <c r="EU123" s="39" t="str">
        <f>IF(OR($B123=0,$B123=""),"",IF(AND($E$3="3rd"),'Class 3rd'!BQ122,IF(AND($E$3="4th"),'Class 4th'!BQ122,"")))</f>
        <v/>
      </c>
      <c r="EV123" s="39" t="str">
        <f>IF(OR($B123=0,$B123=""),"",IF(AND($E$3="3rd"),'Class 3rd'!BR122,IF(AND($E$3="4th"),'Class 4th'!BR122,"")))</f>
        <v/>
      </c>
      <c r="EW123" s="203" t="str">
        <f t="shared" si="168"/>
        <v/>
      </c>
      <c r="EX123" s="40"/>
      <c r="FE123" s="41">
        <f>IF(AND($E$3="3rd"),'Class 3rd'!I122,IF(AND($E$3="4th"),'Class 4th'!I122,""))</f>
        <v>0</v>
      </c>
    </row>
    <row r="124" spans="1:161" ht="18.95" customHeight="1">
      <c r="A124" s="53">
        <v>117</v>
      </c>
      <c r="B124" s="244" t="str">
        <f>IF(OR(FE124=0,FE124=""),"",IF(AND($E$3="3rd"),'Class 3rd'!I123,IF(AND($E$3="4th"),'Class 4th'!I123,"")))</f>
        <v/>
      </c>
      <c r="C124" s="54" t="str">
        <f>IF(OR($B124=0,$B124=""),"",IF(AND($E$3="3rd"),'Class 3rd'!B123,IF(AND($E$3="4th"),'Class 4th'!B123,"")))</f>
        <v/>
      </c>
      <c r="D124" s="54" t="str">
        <f>IF(OR($B124=0,$B124=""),"",IF(AND($E$3="3rd"),'Class 3rd'!C123,IF(AND($E$3="4th"),'Class 4th'!C123,"")))</f>
        <v/>
      </c>
      <c r="E124" s="330" t="str">
        <f>IF(OR($B124=0,$B124=""),"",IF(AND($E$3="3rd"),'Class 3rd'!E123,IF(AND($E$3="4th"),'Class 4th'!E123,"")))</f>
        <v/>
      </c>
      <c r="F124" s="243" t="str">
        <f>IF(OR($B124=0,$B124=""),"",IF(AND($E$3="3rd"),'Class 3rd'!D123,IF(AND($E$3="4th"),'Class 4th'!D123,"")))</f>
        <v/>
      </c>
      <c r="G124" s="335" t="str">
        <f>IF(OR($B124=0,$B124=""),"",IF(AND($E$3="3rd"),'Class 3rd'!F123,IF(AND($E$3="4th"),'Class 4th'!F123,"")))</f>
        <v/>
      </c>
      <c r="H124" s="335" t="str">
        <f>IF(OR($B124=0,$B124=""),"",IF(AND($E$3="3rd"),'Class 3rd'!G123,IF(AND($E$3="4th"),'Class 4th'!G123,"")))</f>
        <v/>
      </c>
      <c r="I124" s="335" t="str">
        <f>IF(OR($B124=0,$B124=""),"",IF(AND($E$3="3rd"),'Class 3rd'!H123,IF(AND($E$3="4th"),'Class 4th'!H123,"")))</f>
        <v/>
      </c>
      <c r="J124" s="217" t="str">
        <f>IF(OR($B124=0,$B124=""),"",IF(AND($E$3="3rd"),'Class 3rd'!J123,IF(AND($E$3="4th"),'Class 4th'!J123,"")))</f>
        <v/>
      </c>
      <c r="K124" s="217" t="str">
        <f>IF(OR($B124=0,$B124=""),"",IF(AND($E$3="3rd"),'Class 3rd'!K123,IF(AND($E$3="4th"),'Class 4th'!K123,"")))</f>
        <v/>
      </c>
      <c r="L124" s="99" t="str">
        <f>IF(OR($B124=0,$B124=""),"",IF(AND($E$3="3rd"),'Class 3rd'!L123,IF(AND($E$3="4th"),'Class 4th'!L123,"")))</f>
        <v/>
      </c>
      <c r="M124" s="99" t="str">
        <f>IF(OR($B124=0,$B124=""),"",IF(AND($E$3="3rd"),'Class 3rd'!M123,IF(AND($E$3="4th"),'Class 4th'!M123,"")))</f>
        <v/>
      </c>
      <c r="N124" s="99" t="str">
        <f>IF(OR($B124=0,$B124=""),"",IF(AND($E$3="3rd"),'Class 3rd'!N123,IF(AND($E$3="4th"),'Class 4th'!N123,"")))</f>
        <v/>
      </c>
      <c r="O124" s="48" t="str">
        <f t="shared" si="87"/>
        <v/>
      </c>
      <c r="P124" s="99" t="str">
        <f>IF(OR($B124=0,$B124=""),"",IF(AND($E$3="3rd"),'Class 3rd'!O123,IF(AND($E$3="4th"),'Class 4th'!O123,"")))</f>
        <v/>
      </c>
      <c r="Q124" s="99" t="str">
        <f>IF(OR($B124=0,$B124=""),"",IF(AND($E$3="3rd"),'Class 3rd'!P123,IF(AND($E$3="4th"),'Class 4th'!P123,"")))</f>
        <v/>
      </c>
      <c r="R124" s="51" t="str">
        <f t="shared" si="88"/>
        <v/>
      </c>
      <c r="S124" s="48">
        <f t="shared" si="89"/>
        <v>0</v>
      </c>
      <c r="T124" s="99" t="str">
        <f>IF(OR($B124=0,$B124=""),"",IF(AND($E$3="3rd"),'Class 3rd'!Q123,IF(AND($E$3="4th"),'Class 4th'!Q123,"")))</f>
        <v/>
      </c>
      <c r="U124" s="99" t="str">
        <f>IF(OR($B124=0,$B124=""),"",IF(AND($E$3="3rd"),'Class 3rd'!R123,IF(AND($E$3="4th"),'Class 4th'!R123,"")))</f>
        <v/>
      </c>
      <c r="V124" s="52" t="str">
        <f t="shared" si="90"/>
        <v/>
      </c>
      <c r="W124" s="48" t="str">
        <f t="shared" si="91"/>
        <v/>
      </c>
      <c r="X124" s="83">
        <f t="shared" si="92"/>
        <v>0</v>
      </c>
      <c r="Y124" s="83" t="str">
        <f t="shared" si="93"/>
        <v/>
      </c>
      <c r="Z124" s="83" t="str">
        <f t="shared" si="94"/>
        <v/>
      </c>
      <c r="AA124" s="83" t="str">
        <f t="shared" si="95"/>
        <v/>
      </c>
      <c r="AB124" s="419" t="str">
        <f t="shared" si="96"/>
        <v/>
      </c>
      <c r="AC124" s="87" t="str">
        <f t="shared" si="97"/>
        <v/>
      </c>
      <c r="AD124" s="99" t="str">
        <f>IF(OR($B124=0,$B124=""),"",IF(AND($E$3="3rd"),'Class 3rd'!S123,IF(AND($E$3="4th"),'Class 4th'!S123,"")))</f>
        <v/>
      </c>
      <c r="AE124" s="99" t="str">
        <f>IF(OR($B124=0,$B124=""),"",IF(AND($E$3="3rd"),'Class 3rd'!T123,IF(AND($E$3="4th"),'Class 4th'!T123,"")))</f>
        <v/>
      </c>
      <c r="AF124" s="99" t="str">
        <f>IF(OR($B124=0,$B124=""),"",IF(AND($E$3="3rd"),'Class 3rd'!U123,IF(AND($E$3="4th"),'Class 4th'!U123,"")))</f>
        <v/>
      </c>
      <c r="AG124" s="48" t="str">
        <f t="shared" si="98"/>
        <v/>
      </c>
      <c r="AH124" s="99" t="str">
        <f>IF(OR($B124=0,$B124=""),"",IF(AND($E$3="3rd"),'Class 3rd'!V123,IF(AND($E$3="4th"),'Class 4th'!V123,"")))</f>
        <v/>
      </c>
      <c r="AI124" s="99" t="str">
        <f>IF(OR($B124=0,$B124=""),"",IF(AND($E$3="3rd"),'Class 3rd'!W123,IF(AND($E$3="4th"),'Class 4th'!W123,"")))</f>
        <v/>
      </c>
      <c r="AJ124" s="51" t="str">
        <f t="shared" si="99"/>
        <v/>
      </c>
      <c r="AK124" s="48">
        <f t="shared" si="100"/>
        <v>0</v>
      </c>
      <c r="AL124" s="99" t="str">
        <f>IF(OR($B124=0,$B124=""),"",IF(AND($E$3="3rd"),'Class 3rd'!X123,IF(AND($E$3="4th"),'Class 4th'!X123,"")))</f>
        <v/>
      </c>
      <c r="AM124" s="99" t="str">
        <f>IF(OR($B124=0,$B124=""),"",IF(AND($E$3="3rd"),'Class 3rd'!Y123,IF(AND($E$3="4th"),'Class 4th'!Y123,"")))</f>
        <v/>
      </c>
      <c r="AN124" s="52" t="str">
        <f t="shared" si="101"/>
        <v/>
      </c>
      <c r="AO124" s="48" t="str">
        <f t="shared" si="102"/>
        <v/>
      </c>
      <c r="AP124" s="83">
        <f t="shared" si="103"/>
        <v>0</v>
      </c>
      <c r="AQ124" s="83" t="str">
        <f t="shared" si="104"/>
        <v/>
      </c>
      <c r="AR124" s="83" t="str">
        <f t="shared" si="105"/>
        <v/>
      </c>
      <c r="AS124" s="83" t="str">
        <f t="shared" si="106"/>
        <v/>
      </c>
      <c r="AT124" s="419" t="str">
        <f t="shared" si="107"/>
        <v/>
      </c>
      <c r="AU124" s="87" t="str">
        <f t="shared" si="108"/>
        <v/>
      </c>
      <c r="AV124" s="99" t="str">
        <f>IF(OR($B124=0,$B124=""),"",IF(AND($E$3="3rd"),'Class 3rd'!Z123,IF(AND($E$3="4th"),'Class 4th'!Z123,"")))</f>
        <v/>
      </c>
      <c r="AW124" s="99" t="str">
        <f>IF(OR($B124=0,$B124=""),"",IF(AND($E$3="3rd"),'Class 3rd'!AA123,IF(AND($E$3="4th"),'Class 4th'!AA123,"")))</f>
        <v/>
      </c>
      <c r="AX124" s="99" t="str">
        <f>IF(OR($B124=0,$B124=""),"",IF(AND($E$3="3rd"),'Class 3rd'!AB123,IF(AND($E$3="4th"),'Class 4th'!AB123,"")))</f>
        <v/>
      </c>
      <c r="AY124" s="48" t="str">
        <f t="shared" si="109"/>
        <v/>
      </c>
      <c r="AZ124" s="99" t="str">
        <f>IF(OR($B124=0,$B124=""),"",IF(AND($E$3="3rd"),'Class 3rd'!AC123,IF(AND($E$3="4th"),'Class 4th'!AC123,"")))</f>
        <v/>
      </c>
      <c r="BA124" s="99" t="str">
        <f>IF(OR($B124=0,$B124=""),"",IF(AND($E$3="3rd"),'Class 3rd'!AD123,IF(AND($E$3="4th"),'Class 4th'!AD123,"")))</f>
        <v/>
      </c>
      <c r="BB124" s="51" t="str">
        <f t="shared" si="110"/>
        <v/>
      </c>
      <c r="BC124" s="48">
        <f t="shared" si="111"/>
        <v>0</v>
      </c>
      <c r="BD124" s="99" t="str">
        <f>IF(OR($B124=0,$B124=""),"",IF(AND($E$3="3rd"),'Class 3rd'!AE123,IF(AND($E$3="4th"),'Class 4th'!AE123,"")))</f>
        <v/>
      </c>
      <c r="BE124" s="99" t="str">
        <f>IF(OR($B124=0,$B124=""),"",IF(AND($E$3="3rd"),'Class 3rd'!AF123,IF(AND($E$3="4th"),'Class 4th'!AF123,"")))</f>
        <v/>
      </c>
      <c r="BF124" s="52" t="str">
        <f t="shared" si="112"/>
        <v/>
      </c>
      <c r="BG124" s="48" t="str">
        <f t="shared" si="113"/>
        <v/>
      </c>
      <c r="BH124" s="83">
        <f t="shared" si="114"/>
        <v>0</v>
      </c>
      <c r="BI124" s="83" t="str">
        <f t="shared" si="115"/>
        <v/>
      </c>
      <c r="BJ124" s="83" t="str">
        <f t="shared" si="116"/>
        <v/>
      </c>
      <c r="BK124" s="83" t="str">
        <f t="shared" si="117"/>
        <v/>
      </c>
      <c r="BL124" s="419" t="str">
        <f t="shared" si="118"/>
        <v/>
      </c>
      <c r="BM124" s="87" t="str">
        <f t="shared" si="119"/>
        <v/>
      </c>
      <c r="BN124" s="99" t="str">
        <f>IF(OR($B124=0,$B124=""),"",IF(AND($E$3="3rd"),'Class 3rd'!AG123,IF(AND($E$3="4th"),'Class 4th'!AG123,"")))</f>
        <v/>
      </c>
      <c r="BO124" s="99" t="str">
        <f>IF(OR($B124=0,$B124=""),"",IF(AND($E$3="3rd"),'Class 3rd'!AH123,IF(AND($E$3="4th"),'Class 4th'!AH123,"")))</f>
        <v/>
      </c>
      <c r="BP124" s="99" t="str">
        <f>IF(OR($B124=0,$B124=""),"",IF(AND($E$3="3rd"),'Class 3rd'!AI123,IF(AND($E$3="4th"),'Class 4th'!AI123,"")))</f>
        <v/>
      </c>
      <c r="BQ124" s="48" t="str">
        <f t="shared" si="120"/>
        <v/>
      </c>
      <c r="BR124" s="99" t="str">
        <f>IF(OR($B124=0,$B124=""),"",IF(AND($E$3="3rd"),'Class 3rd'!AJ123,IF(AND($E$3="4th"),'Class 4th'!AJ123,"")))</f>
        <v/>
      </c>
      <c r="BS124" s="99" t="str">
        <f>IF(OR($B124=0,$B124=""),"",IF(AND($E$3="3rd"),'Class 3rd'!AK123,IF(AND($E$3="4th"),'Class 4th'!AK123,"")))</f>
        <v/>
      </c>
      <c r="BT124" s="51" t="str">
        <f t="shared" si="121"/>
        <v/>
      </c>
      <c r="BU124" s="48">
        <f t="shared" si="122"/>
        <v>0</v>
      </c>
      <c r="BV124" s="99" t="str">
        <f>IF(OR($B124=0,$B124=""),"",IF(AND($E$3="3rd"),'Class 3rd'!AL123,IF(AND($E$3="4th"),'Class 4th'!AL123,"")))</f>
        <v/>
      </c>
      <c r="BW124" s="99" t="str">
        <f>IF(OR($B124=0,$B124=""),"",IF(AND($E$3="3rd"),'Class 3rd'!AM123,IF(AND($E$3="4th"),'Class 4th'!AM123,"")))</f>
        <v/>
      </c>
      <c r="BX124" s="52" t="str">
        <f t="shared" si="123"/>
        <v/>
      </c>
      <c r="BY124" s="48" t="str">
        <f t="shared" si="124"/>
        <v/>
      </c>
      <c r="BZ124" s="83">
        <f t="shared" si="125"/>
        <v>0</v>
      </c>
      <c r="CA124" s="83" t="str">
        <f t="shared" si="126"/>
        <v/>
      </c>
      <c r="CB124" s="83" t="str">
        <f t="shared" si="127"/>
        <v/>
      </c>
      <c r="CC124" s="83" t="str">
        <f t="shared" si="128"/>
        <v/>
      </c>
      <c r="CD124" s="419" t="str">
        <f t="shared" si="129"/>
        <v/>
      </c>
      <c r="CE124" s="87" t="str">
        <f t="shared" si="130"/>
        <v/>
      </c>
      <c r="CF124" s="99" t="str">
        <f>IF(OR($B124=0,$B124=""),"",IF(AND($E$3="3rd"),'Class 3rd'!AN123,IF(AND($E$3="4th"),'Class 4th'!AN123,"")))</f>
        <v/>
      </c>
      <c r="CG124" s="99" t="str">
        <f>IF(OR($B124=0,$B124=""),"",IF(AND($E$3="3rd"),'Class 3rd'!AO123,IF(AND($E$3="4th"),'Class 4th'!AO123,"")))</f>
        <v/>
      </c>
      <c r="CH124" s="99" t="str">
        <f>IF(OR($B124=0,$B124=""),"",IF(AND($E$3="3rd"),'Class 3rd'!AP123,IF(AND($E$3="4th"),'Class 4th'!AP123,"")))</f>
        <v/>
      </c>
      <c r="CI124" s="48" t="str">
        <f t="shared" si="131"/>
        <v/>
      </c>
      <c r="CJ124" s="99" t="str">
        <f>IF(OR($B124=0,$B124=""),"",IF(AND($E$3="3rd"),'Class 3rd'!AQ123,IF(AND($E$3="4th"),'Class 4th'!AQ123,"")))</f>
        <v/>
      </c>
      <c r="CK124" s="99" t="str">
        <f>IF(OR($B124=0,$B124=""),"",IF(AND($E$3="3rd"),'Class 3rd'!AR123,IF(AND($E$3="4th"),'Class 4th'!AR123,"")))</f>
        <v/>
      </c>
      <c r="CL124" s="51" t="str">
        <f t="shared" si="132"/>
        <v/>
      </c>
      <c r="CM124" s="48">
        <f t="shared" si="133"/>
        <v>0</v>
      </c>
      <c r="CN124" s="99" t="str">
        <f>IF(OR($B124=0,$B124=""),"",IF(AND($E$3="3rd"),'Class 3rd'!AS123,IF(AND($E$3="4th"),'Class 4th'!AS123,"")))</f>
        <v/>
      </c>
      <c r="CO124" s="99" t="str">
        <f>IF(OR($B124=0,$B124=""),"",IF(AND($E$3="3rd"),'Class 3rd'!AT123,IF(AND($E$3="4th"),'Class 4th'!AT123,"")))</f>
        <v/>
      </c>
      <c r="CP124" s="52" t="str">
        <f t="shared" si="134"/>
        <v/>
      </c>
      <c r="CQ124" s="48" t="str">
        <f t="shared" si="135"/>
        <v/>
      </c>
      <c r="CR124" s="83">
        <f t="shared" si="136"/>
        <v>0</v>
      </c>
      <c r="CS124" s="83" t="str">
        <f t="shared" si="137"/>
        <v/>
      </c>
      <c r="CT124" s="392" t="str">
        <f t="shared" si="138"/>
        <v/>
      </c>
      <c r="CU124" s="86" t="str">
        <f t="shared" si="139"/>
        <v/>
      </c>
      <c r="CV124" s="99" t="str">
        <f>IF(OR($B124=0,$B124=""),"",IF(AND($E$3="3rd"),'Class 3rd'!AU123,IF(AND($E$3="4th"),'Class 4th'!AU123,"")))</f>
        <v/>
      </c>
      <c r="CW124" s="99" t="str">
        <f>IF(OR($B124=0,$B124=""),"",IF(AND($E$3="3rd"),'Class 3rd'!AV123,IF(AND($E$3="4th"),'Class 4th'!AV123,"")))</f>
        <v/>
      </c>
      <c r="CX124" s="99" t="str">
        <f>IF(OR($B124=0,$B124=""),"",IF(AND($E$3="3rd"),'Class 3rd'!AW123,IF(AND($E$3="4th"),'Class 4th'!AW123,"")))</f>
        <v/>
      </c>
      <c r="CY124" s="48" t="str">
        <f t="shared" si="140"/>
        <v/>
      </c>
      <c r="CZ124" s="99" t="str">
        <f>IF(OR($B124=0,$B124=""),"",IF(AND($E$3="3rd"),'Class 3rd'!AX123,IF(AND($E$3="4th"),'Class 4th'!AX123,"")))</f>
        <v/>
      </c>
      <c r="DA124" s="99" t="str">
        <f>IF(OR($B124=0,$B124=""),"",IF(AND($E$3="3rd"),'Class 3rd'!AY123,IF(AND($E$3="4th"),'Class 4th'!AY123,"")))</f>
        <v/>
      </c>
      <c r="DB124" s="51" t="str">
        <f t="shared" si="141"/>
        <v/>
      </c>
      <c r="DC124" s="48">
        <f t="shared" si="142"/>
        <v>0</v>
      </c>
      <c r="DD124" s="99" t="str">
        <f>IF(OR($B124=0,$B124=""),"",IF(AND($E$3="3rd"),'Class 3rd'!AZ123,IF(AND($E$3="4th"),'Class 4th'!AZ123,"")))</f>
        <v/>
      </c>
      <c r="DE124" s="99" t="str">
        <f>IF(OR($B124=0,$B124=""),"",IF(AND($E$3="3rd"),'Class 3rd'!BA123,IF(AND($E$3="4th"),'Class 4th'!BA123,"")))</f>
        <v/>
      </c>
      <c r="DF124" s="52" t="str">
        <f t="shared" si="143"/>
        <v/>
      </c>
      <c r="DG124" s="48" t="str">
        <f t="shared" si="144"/>
        <v/>
      </c>
      <c r="DH124" s="83">
        <f t="shared" si="145"/>
        <v>0</v>
      </c>
      <c r="DI124" s="83" t="str">
        <f t="shared" si="146"/>
        <v/>
      </c>
      <c r="DJ124" s="392" t="str">
        <f t="shared" si="147"/>
        <v/>
      </c>
      <c r="DK124" s="86" t="str">
        <f t="shared" si="148"/>
        <v/>
      </c>
      <c r="DL124" s="454" t="str">
        <f>IF(OR($B124=0,$B124=""),"",IF(AND($E$3="3rd"),'Class 3rd'!BB123,IF(AND($E$3="4th"),'Class 4th'!BB123,"")))</f>
        <v/>
      </c>
      <c r="DM124" s="454" t="str">
        <f>IF(OR($B124=0,$B124=""),"",IF(AND($E$3="3rd"),'Class 3rd'!BC123,IF(AND($E$3="4th"),'Class 4th'!BC123,"")))</f>
        <v/>
      </c>
      <c r="DN124" s="454" t="str">
        <f>IF(OR($B124=0,$B124=""),"",IF(AND($E$3="3rd"),'Class 3rd'!BD123,IF(AND($E$3="4th"),'Class 4th'!BD123,"")))</f>
        <v/>
      </c>
      <c r="DO124" s="454" t="str">
        <f>IF(OR($B124=0,$B124=""),"",IF(AND($E$3="3rd"),'Class 3rd'!BE123,IF(AND($E$3="4th"),'Class 4th'!BE123,"")))</f>
        <v/>
      </c>
      <c r="DP124" s="454" t="str">
        <f>IF(OR($B124=0,$B124=""),"",IF(AND($E$3="3rd"),'Class 3rd'!BF123,IF(AND($E$3="4th"),'Class 4th'!BF123,"")))</f>
        <v/>
      </c>
      <c r="DQ124" s="455" t="str">
        <f t="shared" si="149"/>
        <v/>
      </c>
      <c r="DR124" s="100">
        <f t="shared" si="150"/>
        <v>0</v>
      </c>
      <c r="DS124" s="100" t="str">
        <f t="shared" si="151"/>
        <v/>
      </c>
      <c r="DT124" s="100" t="str">
        <f t="shared" si="152"/>
        <v/>
      </c>
      <c r="DU124" s="86" t="str">
        <f t="shared" si="153"/>
        <v/>
      </c>
      <c r="DV124" s="454" t="str">
        <f>IF(OR($B124=0,$B124=""),"",IF(AND($E$3="3rd"),'Class 3rd'!BG123,IF(AND($E$3="4th"),'Class 4th'!BG123,"")))</f>
        <v/>
      </c>
      <c r="DW124" s="454" t="str">
        <f>IF(OR($B124=0,$B124=""),"",IF(AND($E$3="3rd"),'Class 3rd'!BH123,IF(AND($E$3="4th"),'Class 4th'!BH123,"")))</f>
        <v/>
      </c>
      <c r="DX124" s="454" t="str">
        <f>IF(OR($B124=0,$B124=""),"",IF(AND($E$3="3rd"),'Class 3rd'!BI123,IF(AND($E$3="4th"),'Class 4th'!BI123,"")))</f>
        <v/>
      </c>
      <c r="DY124" s="454" t="str">
        <f>IF(OR($B124=0,$B124=""),"",IF(AND($E$3="3rd"),'Class 3rd'!BJ123,IF(AND($E$3="4th"),'Class 4th'!BJ123,"")))</f>
        <v/>
      </c>
      <c r="DZ124" s="454" t="str">
        <f>IF(OR($B124=0,$B124=""),"",IF(AND($E$3="3rd"),'Class 3rd'!BK123,IF(AND($E$3="4th"),'Class 4th'!BK123,"")))</f>
        <v/>
      </c>
      <c r="EA124" s="455" t="str">
        <f t="shared" si="154"/>
        <v/>
      </c>
      <c r="EB124" s="100">
        <f t="shared" si="155"/>
        <v>0</v>
      </c>
      <c r="EC124" s="100" t="str">
        <f t="shared" si="156"/>
        <v/>
      </c>
      <c r="ED124" s="100" t="str">
        <f t="shared" si="157"/>
        <v/>
      </c>
      <c r="EE124" s="86" t="str">
        <f t="shared" si="158"/>
        <v/>
      </c>
      <c r="EF124" s="454" t="str">
        <f>IF(OR($B124=0,$B124=""),"",IF(AND($E$3="3rd"),'Class 3rd'!BL123,IF(AND($E$3="4th"),'Class 4th'!BL123,"")))</f>
        <v/>
      </c>
      <c r="EG124" s="454" t="str">
        <f>IF(OR($B124=0,$B124=""),"",IF(AND($E$3="3rd"),'Class 3rd'!BM123,IF(AND($E$3="4th"),'Class 4th'!BM123,"")))</f>
        <v/>
      </c>
      <c r="EH124" s="454" t="str">
        <f>IF(OR($B124=0,$B124=""),"",IF(AND($E$3="3rd"),'Class 3rd'!BN123,IF(AND($E$3="4th"),'Class 4th'!BN123,"")))</f>
        <v/>
      </c>
      <c r="EI124" s="454" t="str">
        <f>IF(OR($B124=0,$B124=""),"",IF(AND($E$3="3rd"),'Class 3rd'!BO123,IF(AND($E$3="4th"),'Class 4th'!BO123,"")))</f>
        <v/>
      </c>
      <c r="EJ124" s="454" t="str">
        <f>IF(OR($B124=0,$B124=""),"",IF(AND($E$3="3rd"),'Class 3rd'!BP123,IF(AND($E$3="4th"),'Class 4th'!BP123,"")))</f>
        <v/>
      </c>
      <c r="EK124" s="455" t="str">
        <f t="shared" si="159"/>
        <v/>
      </c>
      <c r="EL124" s="100">
        <f t="shared" si="160"/>
        <v>0</v>
      </c>
      <c r="EM124" s="100" t="str">
        <f t="shared" si="161"/>
        <v/>
      </c>
      <c r="EN124" s="100" t="str">
        <f t="shared" si="162"/>
        <v/>
      </c>
      <c r="EO124" s="86" t="str">
        <f t="shared" si="163"/>
        <v/>
      </c>
      <c r="EP124" s="60" t="str">
        <f t="shared" si="164"/>
        <v/>
      </c>
      <c r="EQ124" s="324" t="str">
        <f t="shared" si="165"/>
        <v/>
      </c>
      <c r="ER124" s="63" t="str">
        <f t="shared" si="166"/>
        <v/>
      </c>
      <c r="ES124" s="64" t="str">
        <f t="shared" si="167"/>
        <v/>
      </c>
      <c r="ET124" s="326" t="str">
        <f>IFERROR(IF(B124="NSO","NSO",IF(OR(D124="",G124="",F124="",B124="",EP124=0),"",IF('Master sheet'!$D$14="Hindi","कक्षोंन्नति","Promoted"))),"")</f>
        <v/>
      </c>
      <c r="EU124" s="39" t="str">
        <f>IF(OR($B124=0,$B124=""),"",IF(AND($E$3="3rd"),'Class 3rd'!BQ123,IF(AND($E$3="4th"),'Class 4th'!BQ123,"")))</f>
        <v/>
      </c>
      <c r="EV124" s="39" t="str">
        <f>IF(OR($B124=0,$B124=""),"",IF(AND($E$3="3rd"),'Class 3rd'!BR123,IF(AND($E$3="4th"),'Class 4th'!BR123,"")))</f>
        <v/>
      </c>
      <c r="EW124" s="203" t="str">
        <f t="shared" si="168"/>
        <v/>
      </c>
      <c r="EX124" s="40"/>
      <c r="FE124" s="41">
        <f>IF(AND($E$3="3rd"),'Class 3rd'!I123,IF(AND($E$3="4th"),'Class 4th'!I123,""))</f>
        <v>0</v>
      </c>
    </row>
    <row r="125" spans="1:161" ht="18.95" customHeight="1">
      <c r="A125" s="53">
        <v>118</v>
      </c>
      <c r="B125" s="244" t="str">
        <f>IF(OR(FE125=0,FE125=""),"",IF(AND($E$3="3rd"),'Class 3rd'!I124,IF(AND($E$3="4th"),'Class 4th'!I124,"")))</f>
        <v/>
      </c>
      <c r="C125" s="54" t="str">
        <f>IF(OR($B125=0,$B125=""),"",IF(AND($E$3="3rd"),'Class 3rd'!B124,IF(AND($E$3="4th"),'Class 4th'!B124,"")))</f>
        <v/>
      </c>
      <c r="D125" s="54" t="str">
        <f>IF(OR($B125=0,$B125=""),"",IF(AND($E$3="3rd"),'Class 3rd'!C124,IF(AND($E$3="4th"),'Class 4th'!C124,"")))</f>
        <v/>
      </c>
      <c r="E125" s="330" t="str">
        <f>IF(OR($B125=0,$B125=""),"",IF(AND($E$3="3rd"),'Class 3rd'!E124,IF(AND($E$3="4th"),'Class 4th'!E124,"")))</f>
        <v/>
      </c>
      <c r="F125" s="243" t="str">
        <f>IF(OR($B125=0,$B125=""),"",IF(AND($E$3="3rd"),'Class 3rd'!D124,IF(AND($E$3="4th"),'Class 4th'!D124,"")))</f>
        <v/>
      </c>
      <c r="G125" s="335" t="str">
        <f>IF(OR($B125=0,$B125=""),"",IF(AND($E$3="3rd"),'Class 3rd'!F124,IF(AND($E$3="4th"),'Class 4th'!F124,"")))</f>
        <v/>
      </c>
      <c r="H125" s="335" t="str">
        <f>IF(OR($B125=0,$B125=""),"",IF(AND($E$3="3rd"),'Class 3rd'!G124,IF(AND($E$3="4th"),'Class 4th'!G124,"")))</f>
        <v/>
      </c>
      <c r="I125" s="335" t="str">
        <f>IF(OR($B125=0,$B125=""),"",IF(AND($E$3="3rd"),'Class 3rd'!H124,IF(AND($E$3="4th"),'Class 4th'!H124,"")))</f>
        <v/>
      </c>
      <c r="J125" s="217" t="str">
        <f>IF(OR($B125=0,$B125=""),"",IF(AND($E$3="3rd"),'Class 3rd'!J124,IF(AND($E$3="4th"),'Class 4th'!J124,"")))</f>
        <v/>
      </c>
      <c r="K125" s="217" t="str">
        <f>IF(OR($B125=0,$B125=""),"",IF(AND($E$3="3rd"),'Class 3rd'!K124,IF(AND($E$3="4th"),'Class 4th'!K124,"")))</f>
        <v/>
      </c>
      <c r="L125" s="99" t="str">
        <f>IF(OR($B125=0,$B125=""),"",IF(AND($E$3="3rd"),'Class 3rd'!L124,IF(AND($E$3="4th"),'Class 4th'!L124,"")))</f>
        <v/>
      </c>
      <c r="M125" s="99" t="str">
        <f>IF(OR($B125=0,$B125=""),"",IF(AND($E$3="3rd"),'Class 3rd'!M124,IF(AND($E$3="4th"),'Class 4th'!M124,"")))</f>
        <v/>
      </c>
      <c r="N125" s="99" t="str">
        <f>IF(OR($B125=0,$B125=""),"",IF(AND($E$3="3rd"),'Class 3rd'!N124,IF(AND($E$3="4th"),'Class 4th'!N124,"")))</f>
        <v/>
      </c>
      <c r="O125" s="48" t="str">
        <f t="shared" si="87"/>
        <v/>
      </c>
      <c r="P125" s="99" t="str">
        <f>IF(OR($B125=0,$B125=""),"",IF(AND($E$3="3rd"),'Class 3rd'!O124,IF(AND($E$3="4th"),'Class 4th'!O124,"")))</f>
        <v/>
      </c>
      <c r="Q125" s="99" t="str">
        <f>IF(OR($B125=0,$B125=""),"",IF(AND($E$3="3rd"),'Class 3rd'!P124,IF(AND($E$3="4th"),'Class 4th'!P124,"")))</f>
        <v/>
      </c>
      <c r="R125" s="51" t="str">
        <f t="shared" si="88"/>
        <v/>
      </c>
      <c r="S125" s="48">
        <f t="shared" si="89"/>
        <v>0</v>
      </c>
      <c r="T125" s="99" t="str">
        <f>IF(OR($B125=0,$B125=""),"",IF(AND($E$3="3rd"),'Class 3rd'!Q124,IF(AND($E$3="4th"),'Class 4th'!Q124,"")))</f>
        <v/>
      </c>
      <c r="U125" s="99" t="str">
        <f>IF(OR($B125=0,$B125=""),"",IF(AND($E$3="3rd"),'Class 3rd'!R124,IF(AND($E$3="4th"),'Class 4th'!R124,"")))</f>
        <v/>
      </c>
      <c r="V125" s="52" t="str">
        <f t="shared" si="90"/>
        <v/>
      </c>
      <c r="W125" s="48" t="str">
        <f t="shared" si="91"/>
        <v/>
      </c>
      <c r="X125" s="83">
        <f t="shared" si="92"/>
        <v>0</v>
      </c>
      <c r="Y125" s="83" t="str">
        <f t="shared" si="93"/>
        <v/>
      </c>
      <c r="Z125" s="83" t="str">
        <f t="shared" si="94"/>
        <v/>
      </c>
      <c r="AA125" s="83" t="str">
        <f t="shared" si="95"/>
        <v/>
      </c>
      <c r="AB125" s="419" t="str">
        <f t="shared" si="96"/>
        <v/>
      </c>
      <c r="AC125" s="87" t="str">
        <f t="shared" si="97"/>
        <v/>
      </c>
      <c r="AD125" s="99" t="str">
        <f>IF(OR($B125=0,$B125=""),"",IF(AND($E$3="3rd"),'Class 3rd'!S124,IF(AND($E$3="4th"),'Class 4th'!S124,"")))</f>
        <v/>
      </c>
      <c r="AE125" s="99" t="str">
        <f>IF(OR($B125=0,$B125=""),"",IF(AND($E$3="3rd"),'Class 3rd'!T124,IF(AND($E$3="4th"),'Class 4th'!T124,"")))</f>
        <v/>
      </c>
      <c r="AF125" s="99" t="str">
        <f>IF(OR($B125=0,$B125=""),"",IF(AND($E$3="3rd"),'Class 3rd'!U124,IF(AND($E$3="4th"),'Class 4th'!U124,"")))</f>
        <v/>
      </c>
      <c r="AG125" s="48" t="str">
        <f t="shared" si="98"/>
        <v/>
      </c>
      <c r="AH125" s="99" t="str">
        <f>IF(OR($B125=0,$B125=""),"",IF(AND($E$3="3rd"),'Class 3rd'!V124,IF(AND($E$3="4th"),'Class 4th'!V124,"")))</f>
        <v/>
      </c>
      <c r="AI125" s="99" t="str">
        <f>IF(OR($B125=0,$B125=""),"",IF(AND($E$3="3rd"),'Class 3rd'!W124,IF(AND($E$3="4th"),'Class 4th'!W124,"")))</f>
        <v/>
      </c>
      <c r="AJ125" s="51" t="str">
        <f t="shared" si="99"/>
        <v/>
      </c>
      <c r="AK125" s="48">
        <f t="shared" si="100"/>
        <v>0</v>
      </c>
      <c r="AL125" s="99" t="str">
        <f>IF(OR($B125=0,$B125=""),"",IF(AND($E$3="3rd"),'Class 3rd'!X124,IF(AND($E$3="4th"),'Class 4th'!X124,"")))</f>
        <v/>
      </c>
      <c r="AM125" s="99" t="str">
        <f>IF(OR($B125=0,$B125=""),"",IF(AND($E$3="3rd"),'Class 3rd'!Y124,IF(AND($E$3="4th"),'Class 4th'!Y124,"")))</f>
        <v/>
      </c>
      <c r="AN125" s="52" t="str">
        <f t="shared" si="101"/>
        <v/>
      </c>
      <c r="AO125" s="48" t="str">
        <f t="shared" si="102"/>
        <v/>
      </c>
      <c r="AP125" s="83">
        <f t="shared" si="103"/>
        <v>0</v>
      </c>
      <c r="AQ125" s="83" t="str">
        <f t="shared" si="104"/>
        <v/>
      </c>
      <c r="AR125" s="83" t="str">
        <f t="shared" si="105"/>
        <v/>
      </c>
      <c r="AS125" s="83" t="str">
        <f t="shared" si="106"/>
        <v/>
      </c>
      <c r="AT125" s="419" t="str">
        <f t="shared" si="107"/>
        <v/>
      </c>
      <c r="AU125" s="87" t="str">
        <f t="shared" si="108"/>
        <v/>
      </c>
      <c r="AV125" s="99" t="str">
        <f>IF(OR($B125=0,$B125=""),"",IF(AND($E$3="3rd"),'Class 3rd'!Z124,IF(AND($E$3="4th"),'Class 4th'!Z124,"")))</f>
        <v/>
      </c>
      <c r="AW125" s="99" t="str">
        <f>IF(OR($B125=0,$B125=""),"",IF(AND($E$3="3rd"),'Class 3rd'!AA124,IF(AND($E$3="4th"),'Class 4th'!AA124,"")))</f>
        <v/>
      </c>
      <c r="AX125" s="99" t="str">
        <f>IF(OR($B125=0,$B125=""),"",IF(AND($E$3="3rd"),'Class 3rd'!AB124,IF(AND($E$3="4th"),'Class 4th'!AB124,"")))</f>
        <v/>
      </c>
      <c r="AY125" s="48" t="str">
        <f t="shared" si="109"/>
        <v/>
      </c>
      <c r="AZ125" s="99" t="str">
        <f>IF(OR($B125=0,$B125=""),"",IF(AND($E$3="3rd"),'Class 3rd'!AC124,IF(AND($E$3="4th"),'Class 4th'!AC124,"")))</f>
        <v/>
      </c>
      <c r="BA125" s="99" t="str">
        <f>IF(OR($B125=0,$B125=""),"",IF(AND($E$3="3rd"),'Class 3rd'!AD124,IF(AND($E$3="4th"),'Class 4th'!AD124,"")))</f>
        <v/>
      </c>
      <c r="BB125" s="51" t="str">
        <f t="shared" si="110"/>
        <v/>
      </c>
      <c r="BC125" s="48">
        <f t="shared" si="111"/>
        <v>0</v>
      </c>
      <c r="BD125" s="99" t="str">
        <f>IF(OR($B125=0,$B125=""),"",IF(AND($E$3="3rd"),'Class 3rd'!AE124,IF(AND($E$3="4th"),'Class 4th'!AE124,"")))</f>
        <v/>
      </c>
      <c r="BE125" s="99" t="str">
        <f>IF(OR($B125=0,$B125=""),"",IF(AND($E$3="3rd"),'Class 3rd'!AF124,IF(AND($E$3="4th"),'Class 4th'!AF124,"")))</f>
        <v/>
      </c>
      <c r="BF125" s="52" t="str">
        <f t="shared" si="112"/>
        <v/>
      </c>
      <c r="BG125" s="48" t="str">
        <f t="shared" si="113"/>
        <v/>
      </c>
      <c r="BH125" s="83">
        <f t="shared" si="114"/>
        <v>0</v>
      </c>
      <c r="BI125" s="83" t="str">
        <f t="shared" si="115"/>
        <v/>
      </c>
      <c r="BJ125" s="83" t="str">
        <f t="shared" si="116"/>
        <v/>
      </c>
      <c r="BK125" s="83" t="str">
        <f t="shared" si="117"/>
        <v/>
      </c>
      <c r="BL125" s="419" t="str">
        <f t="shared" si="118"/>
        <v/>
      </c>
      <c r="BM125" s="87" t="str">
        <f t="shared" si="119"/>
        <v/>
      </c>
      <c r="BN125" s="99" t="str">
        <f>IF(OR($B125=0,$B125=""),"",IF(AND($E$3="3rd"),'Class 3rd'!AG124,IF(AND($E$3="4th"),'Class 4th'!AG124,"")))</f>
        <v/>
      </c>
      <c r="BO125" s="99" t="str">
        <f>IF(OR($B125=0,$B125=""),"",IF(AND($E$3="3rd"),'Class 3rd'!AH124,IF(AND($E$3="4th"),'Class 4th'!AH124,"")))</f>
        <v/>
      </c>
      <c r="BP125" s="99" t="str">
        <f>IF(OR($B125=0,$B125=""),"",IF(AND($E$3="3rd"),'Class 3rd'!AI124,IF(AND($E$3="4th"),'Class 4th'!AI124,"")))</f>
        <v/>
      </c>
      <c r="BQ125" s="48" t="str">
        <f t="shared" si="120"/>
        <v/>
      </c>
      <c r="BR125" s="99" t="str">
        <f>IF(OR($B125=0,$B125=""),"",IF(AND($E$3="3rd"),'Class 3rd'!AJ124,IF(AND($E$3="4th"),'Class 4th'!AJ124,"")))</f>
        <v/>
      </c>
      <c r="BS125" s="99" t="str">
        <f>IF(OR($B125=0,$B125=""),"",IF(AND($E$3="3rd"),'Class 3rd'!AK124,IF(AND($E$3="4th"),'Class 4th'!AK124,"")))</f>
        <v/>
      </c>
      <c r="BT125" s="51" t="str">
        <f t="shared" si="121"/>
        <v/>
      </c>
      <c r="BU125" s="48">
        <f t="shared" si="122"/>
        <v>0</v>
      </c>
      <c r="BV125" s="99" t="str">
        <f>IF(OR($B125=0,$B125=""),"",IF(AND($E$3="3rd"),'Class 3rd'!AL124,IF(AND($E$3="4th"),'Class 4th'!AL124,"")))</f>
        <v/>
      </c>
      <c r="BW125" s="99" t="str">
        <f>IF(OR($B125=0,$B125=""),"",IF(AND($E$3="3rd"),'Class 3rd'!AM124,IF(AND($E$3="4th"),'Class 4th'!AM124,"")))</f>
        <v/>
      </c>
      <c r="BX125" s="52" t="str">
        <f t="shared" si="123"/>
        <v/>
      </c>
      <c r="BY125" s="48" t="str">
        <f t="shared" si="124"/>
        <v/>
      </c>
      <c r="BZ125" s="83">
        <f t="shared" si="125"/>
        <v>0</v>
      </c>
      <c r="CA125" s="83" t="str">
        <f t="shared" si="126"/>
        <v/>
      </c>
      <c r="CB125" s="83" t="str">
        <f t="shared" si="127"/>
        <v/>
      </c>
      <c r="CC125" s="83" t="str">
        <f t="shared" si="128"/>
        <v/>
      </c>
      <c r="CD125" s="419" t="str">
        <f t="shared" si="129"/>
        <v/>
      </c>
      <c r="CE125" s="87" t="str">
        <f t="shared" si="130"/>
        <v/>
      </c>
      <c r="CF125" s="99" t="str">
        <f>IF(OR($B125=0,$B125=""),"",IF(AND($E$3="3rd"),'Class 3rd'!AN124,IF(AND($E$3="4th"),'Class 4th'!AN124,"")))</f>
        <v/>
      </c>
      <c r="CG125" s="99" t="str">
        <f>IF(OR($B125=0,$B125=""),"",IF(AND($E$3="3rd"),'Class 3rd'!AO124,IF(AND($E$3="4th"),'Class 4th'!AO124,"")))</f>
        <v/>
      </c>
      <c r="CH125" s="99" t="str">
        <f>IF(OR($B125=0,$B125=""),"",IF(AND($E$3="3rd"),'Class 3rd'!AP124,IF(AND($E$3="4th"),'Class 4th'!AP124,"")))</f>
        <v/>
      </c>
      <c r="CI125" s="48" t="str">
        <f t="shared" si="131"/>
        <v/>
      </c>
      <c r="CJ125" s="99" t="str">
        <f>IF(OR($B125=0,$B125=""),"",IF(AND($E$3="3rd"),'Class 3rd'!AQ124,IF(AND($E$3="4th"),'Class 4th'!AQ124,"")))</f>
        <v/>
      </c>
      <c r="CK125" s="99" t="str">
        <f>IF(OR($B125=0,$B125=""),"",IF(AND($E$3="3rd"),'Class 3rd'!AR124,IF(AND($E$3="4th"),'Class 4th'!AR124,"")))</f>
        <v/>
      </c>
      <c r="CL125" s="51" t="str">
        <f t="shared" si="132"/>
        <v/>
      </c>
      <c r="CM125" s="48">
        <f t="shared" si="133"/>
        <v>0</v>
      </c>
      <c r="CN125" s="99" t="str">
        <f>IF(OR($B125=0,$B125=""),"",IF(AND($E$3="3rd"),'Class 3rd'!AS124,IF(AND($E$3="4th"),'Class 4th'!AS124,"")))</f>
        <v/>
      </c>
      <c r="CO125" s="99" t="str">
        <f>IF(OR($B125=0,$B125=""),"",IF(AND($E$3="3rd"),'Class 3rd'!AT124,IF(AND($E$3="4th"),'Class 4th'!AT124,"")))</f>
        <v/>
      </c>
      <c r="CP125" s="52" t="str">
        <f t="shared" si="134"/>
        <v/>
      </c>
      <c r="CQ125" s="48" t="str">
        <f t="shared" si="135"/>
        <v/>
      </c>
      <c r="CR125" s="83">
        <f t="shared" si="136"/>
        <v>0</v>
      </c>
      <c r="CS125" s="83" t="str">
        <f t="shared" si="137"/>
        <v/>
      </c>
      <c r="CT125" s="392" t="str">
        <f t="shared" si="138"/>
        <v/>
      </c>
      <c r="CU125" s="86" t="str">
        <f t="shared" si="139"/>
        <v/>
      </c>
      <c r="CV125" s="99" t="str">
        <f>IF(OR($B125=0,$B125=""),"",IF(AND($E$3="3rd"),'Class 3rd'!AU124,IF(AND($E$3="4th"),'Class 4th'!AU124,"")))</f>
        <v/>
      </c>
      <c r="CW125" s="99" t="str">
        <f>IF(OR($B125=0,$B125=""),"",IF(AND($E$3="3rd"),'Class 3rd'!AV124,IF(AND($E$3="4th"),'Class 4th'!AV124,"")))</f>
        <v/>
      </c>
      <c r="CX125" s="99" t="str">
        <f>IF(OR($B125=0,$B125=""),"",IF(AND($E$3="3rd"),'Class 3rd'!AW124,IF(AND($E$3="4th"),'Class 4th'!AW124,"")))</f>
        <v/>
      </c>
      <c r="CY125" s="48" t="str">
        <f t="shared" si="140"/>
        <v/>
      </c>
      <c r="CZ125" s="99" t="str">
        <f>IF(OR($B125=0,$B125=""),"",IF(AND($E$3="3rd"),'Class 3rd'!AX124,IF(AND($E$3="4th"),'Class 4th'!AX124,"")))</f>
        <v/>
      </c>
      <c r="DA125" s="99" t="str">
        <f>IF(OR($B125=0,$B125=""),"",IF(AND($E$3="3rd"),'Class 3rd'!AY124,IF(AND($E$3="4th"),'Class 4th'!AY124,"")))</f>
        <v/>
      </c>
      <c r="DB125" s="51" t="str">
        <f t="shared" si="141"/>
        <v/>
      </c>
      <c r="DC125" s="48">
        <f t="shared" si="142"/>
        <v>0</v>
      </c>
      <c r="DD125" s="99" t="str">
        <f>IF(OR($B125=0,$B125=""),"",IF(AND($E$3="3rd"),'Class 3rd'!AZ124,IF(AND($E$3="4th"),'Class 4th'!AZ124,"")))</f>
        <v/>
      </c>
      <c r="DE125" s="99" t="str">
        <f>IF(OR($B125=0,$B125=""),"",IF(AND($E$3="3rd"),'Class 3rd'!BA124,IF(AND($E$3="4th"),'Class 4th'!BA124,"")))</f>
        <v/>
      </c>
      <c r="DF125" s="52" t="str">
        <f t="shared" si="143"/>
        <v/>
      </c>
      <c r="DG125" s="48" t="str">
        <f t="shared" si="144"/>
        <v/>
      </c>
      <c r="DH125" s="83">
        <f t="shared" si="145"/>
        <v>0</v>
      </c>
      <c r="DI125" s="83" t="str">
        <f t="shared" si="146"/>
        <v/>
      </c>
      <c r="DJ125" s="392" t="str">
        <f t="shared" si="147"/>
        <v/>
      </c>
      <c r="DK125" s="86" t="str">
        <f t="shared" si="148"/>
        <v/>
      </c>
      <c r="DL125" s="454" t="str">
        <f>IF(OR($B125=0,$B125=""),"",IF(AND($E$3="3rd"),'Class 3rd'!BB124,IF(AND($E$3="4th"),'Class 4th'!BB124,"")))</f>
        <v/>
      </c>
      <c r="DM125" s="454" t="str">
        <f>IF(OR($B125=0,$B125=""),"",IF(AND($E$3="3rd"),'Class 3rd'!BC124,IF(AND($E$3="4th"),'Class 4th'!BC124,"")))</f>
        <v/>
      </c>
      <c r="DN125" s="454" t="str">
        <f>IF(OR($B125=0,$B125=""),"",IF(AND($E$3="3rd"),'Class 3rd'!BD124,IF(AND($E$3="4th"),'Class 4th'!BD124,"")))</f>
        <v/>
      </c>
      <c r="DO125" s="454" t="str">
        <f>IF(OR($B125=0,$B125=""),"",IF(AND($E$3="3rd"),'Class 3rd'!BE124,IF(AND($E$3="4th"),'Class 4th'!BE124,"")))</f>
        <v/>
      </c>
      <c r="DP125" s="454" t="str">
        <f>IF(OR($B125=0,$B125=""),"",IF(AND($E$3="3rd"),'Class 3rd'!BF124,IF(AND($E$3="4th"),'Class 4th'!BF124,"")))</f>
        <v/>
      </c>
      <c r="DQ125" s="455" t="str">
        <f t="shared" si="149"/>
        <v/>
      </c>
      <c r="DR125" s="100">
        <f t="shared" si="150"/>
        <v>0</v>
      </c>
      <c r="DS125" s="100" t="str">
        <f t="shared" si="151"/>
        <v/>
      </c>
      <c r="DT125" s="100" t="str">
        <f t="shared" si="152"/>
        <v/>
      </c>
      <c r="DU125" s="86" t="str">
        <f t="shared" si="153"/>
        <v/>
      </c>
      <c r="DV125" s="454" t="str">
        <f>IF(OR($B125=0,$B125=""),"",IF(AND($E$3="3rd"),'Class 3rd'!BG124,IF(AND($E$3="4th"),'Class 4th'!BG124,"")))</f>
        <v/>
      </c>
      <c r="DW125" s="454" t="str">
        <f>IF(OR($B125=0,$B125=""),"",IF(AND($E$3="3rd"),'Class 3rd'!BH124,IF(AND($E$3="4th"),'Class 4th'!BH124,"")))</f>
        <v/>
      </c>
      <c r="DX125" s="454" t="str">
        <f>IF(OR($B125=0,$B125=""),"",IF(AND($E$3="3rd"),'Class 3rd'!BI124,IF(AND($E$3="4th"),'Class 4th'!BI124,"")))</f>
        <v/>
      </c>
      <c r="DY125" s="454" t="str">
        <f>IF(OR($B125=0,$B125=""),"",IF(AND($E$3="3rd"),'Class 3rd'!BJ124,IF(AND($E$3="4th"),'Class 4th'!BJ124,"")))</f>
        <v/>
      </c>
      <c r="DZ125" s="454" t="str">
        <f>IF(OR($B125=0,$B125=""),"",IF(AND($E$3="3rd"),'Class 3rd'!BK124,IF(AND($E$3="4th"),'Class 4th'!BK124,"")))</f>
        <v/>
      </c>
      <c r="EA125" s="455" t="str">
        <f t="shared" si="154"/>
        <v/>
      </c>
      <c r="EB125" s="100">
        <f t="shared" si="155"/>
        <v>0</v>
      </c>
      <c r="EC125" s="100" t="str">
        <f t="shared" si="156"/>
        <v/>
      </c>
      <c r="ED125" s="100" t="str">
        <f t="shared" si="157"/>
        <v/>
      </c>
      <c r="EE125" s="86" t="str">
        <f t="shared" si="158"/>
        <v/>
      </c>
      <c r="EF125" s="454" t="str">
        <f>IF(OR($B125=0,$B125=""),"",IF(AND($E$3="3rd"),'Class 3rd'!BL124,IF(AND($E$3="4th"),'Class 4th'!BL124,"")))</f>
        <v/>
      </c>
      <c r="EG125" s="454" t="str">
        <f>IF(OR($B125=0,$B125=""),"",IF(AND($E$3="3rd"),'Class 3rd'!BM124,IF(AND($E$3="4th"),'Class 4th'!BM124,"")))</f>
        <v/>
      </c>
      <c r="EH125" s="454" t="str">
        <f>IF(OR($B125=0,$B125=""),"",IF(AND($E$3="3rd"),'Class 3rd'!BN124,IF(AND($E$3="4th"),'Class 4th'!BN124,"")))</f>
        <v/>
      </c>
      <c r="EI125" s="454" t="str">
        <f>IF(OR($B125=0,$B125=""),"",IF(AND($E$3="3rd"),'Class 3rd'!BO124,IF(AND($E$3="4th"),'Class 4th'!BO124,"")))</f>
        <v/>
      </c>
      <c r="EJ125" s="454" t="str">
        <f>IF(OR($B125=0,$B125=""),"",IF(AND($E$3="3rd"),'Class 3rd'!BP124,IF(AND($E$3="4th"),'Class 4th'!BP124,"")))</f>
        <v/>
      </c>
      <c r="EK125" s="455" t="str">
        <f t="shared" si="159"/>
        <v/>
      </c>
      <c r="EL125" s="100">
        <f t="shared" si="160"/>
        <v>0</v>
      </c>
      <c r="EM125" s="100" t="str">
        <f t="shared" si="161"/>
        <v/>
      </c>
      <c r="EN125" s="100" t="str">
        <f t="shared" si="162"/>
        <v/>
      </c>
      <c r="EO125" s="86" t="str">
        <f t="shared" si="163"/>
        <v/>
      </c>
      <c r="EP125" s="60" t="str">
        <f t="shared" si="164"/>
        <v/>
      </c>
      <c r="EQ125" s="324" t="str">
        <f t="shared" si="165"/>
        <v/>
      </c>
      <c r="ER125" s="63" t="str">
        <f t="shared" si="166"/>
        <v/>
      </c>
      <c r="ES125" s="64" t="str">
        <f t="shared" si="167"/>
        <v/>
      </c>
      <c r="ET125" s="326" t="str">
        <f>IFERROR(IF(B125="NSO","NSO",IF(OR(D125="",G125="",F125="",B125="",EP125=0),"",IF('Master sheet'!$D$14="Hindi","कक्षोंन्नति","Promoted"))),"")</f>
        <v/>
      </c>
      <c r="EU125" s="39" t="str">
        <f>IF(OR($B125=0,$B125=""),"",IF(AND($E$3="3rd"),'Class 3rd'!BQ124,IF(AND($E$3="4th"),'Class 4th'!BQ124,"")))</f>
        <v/>
      </c>
      <c r="EV125" s="39" t="str">
        <f>IF(OR($B125=0,$B125=""),"",IF(AND($E$3="3rd"),'Class 3rd'!BR124,IF(AND($E$3="4th"),'Class 4th'!BR124,"")))</f>
        <v/>
      </c>
      <c r="EW125" s="203" t="str">
        <f t="shared" si="168"/>
        <v/>
      </c>
      <c r="EX125" s="40"/>
      <c r="FE125" s="41">
        <f>IF(AND($E$3="3rd"),'Class 3rd'!I124,IF(AND($E$3="4th"),'Class 4th'!I124,""))</f>
        <v>0</v>
      </c>
    </row>
    <row r="126" spans="1:161" ht="18.95" customHeight="1">
      <c r="A126" s="53">
        <v>119</v>
      </c>
      <c r="B126" s="244" t="str">
        <f>IF(OR(FE126=0,FE126=""),"",IF(AND($E$3="3rd"),'Class 3rd'!I125,IF(AND($E$3="4th"),'Class 4th'!I125,"")))</f>
        <v/>
      </c>
      <c r="C126" s="54" t="str">
        <f>IF(OR($B126=0,$B126=""),"",IF(AND($E$3="3rd"),'Class 3rd'!B125,IF(AND($E$3="4th"),'Class 4th'!B125,"")))</f>
        <v/>
      </c>
      <c r="D126" s="54" t="str">
        <f>IF(OR($B126=0,$B126=""),"",IF(AND($E$3="3rd"),'Class 3rd'!C125,IF(AND($E$3="4th"),'Class 4th'!C125,"")))</f>
        <v/>
      </c>
      <c r="E126" s="330" t="str">
        <f>IF(OR($B126=0,$B126=""),"",IF(AND($E$3="3rd"),'Class 3rd'!E125,IF(AND($E$3="4th"),'Class 4th'!E125,"")))</f>
        <v/>
      </c>
      <c r="F126" s="243" t="str">
        <f>IF(OR($B126=0,$B126=""),"",IF(AND($E$3="3rd"),'Class 3rd'!D125,IF(AND($E$3="4th"),'Class 4th'!D125,"")))</f>
        <v/>
      </c>
      <c r="G126" s="335" t="str">
        <f>IF(OR($B126=0,$B126=""),"",IF(AND($E$3="3rd"),'Class 3rd'!F125,IF(AND($E$3="4th"),'Class 4th'!F125,"")))</f>
        <v/>
      </c>
      <c r="H126" s="335" t="str">
        <f>IF(OR($B126=0,$B126=""),"",IF(AND($E$3="3rd"),'Class 3rd'!G125,IF(AND($E$3="4th"),'Class 4th'!G125,"")))</f>
        <v/>
      </c>
      <c r="I126" s="335" t="str">
        <f>IF(OR($B126=0,$B126=""),"",IF(AND($E$3="3rd"),'Class 3rd'!H125,IF(AND($E$3="4th"),'Class 4th'!H125,"")))</f>
        <v/>
      </c>
      <c r="J126" s="217" t="str">
        <f>IF(OR($B126=0,$B126=""),"",IF(AND($E$3="3rd"),'Class 3rd'!J125,IF(AND($E$3="4th"),'Class 4th'!J125,"")))</f>
        <v/>
      </c>
      <c r="K126" s="217" t="str">
        <f>IF(OR($B126=0,$B126=""),"",IF(AND($E$3="3rd"),'Class 3rd'!K125,IF(AND($E$3="4th"),'Class 4th'!K125,"")))</f>
        <v/>
      </c>
      <c r="L126" s="99" t="str">
        <f>IF(OR($B126=0,$B126=""),"",IF(AND($E$3="3rd"),'Class 3rd'!L125,IF(AND($E$3="4th"),'Class 4th'!L125,"")))</f>
        <v/>
      </c>
      <c r="M126" s="99" t="str">
        <f>IF(OR($B126=0,$B126=""),"",IF(AND($E$3="3rd"),'Class 3rd'!M125,IF(AND($E$3="4th"),'Class 4th'!M125,"")))</f>
        <v/>
      </c>
      <c r="N126" s="99" t="str">
        <f>IF(OR($B126=0,$B126=""),"",IF(AND($E$3="3rd"),'Class 3rd'!N125,IF(AND($E$3="4th"),'Class 4th'!N125,"")))</f>
        <v/>
      </c>
      <c r="O126" s="48" t="str">
        <f t="shared" si="87"/>
        <v/>
      </c>
      <c r="P126" s="99" t="str">
        <f>IF(OR($B126=0,$B126=""),"",IF(AND($E$3="3rd"),'Class 3rd'!O125,IF(AND($E$3="4th"),'Class 4th'!O125,"")))</f>
        <v/>
      </c>
      <c r="Q126" s="99" t="str">
        <f>IF(OR($B126=0,$B126=""),"",IF(AND($E$3="3rd"),'Class 3rd'!P125,IF(AND($E$3="4th"),'Class 4th'!P125,"")))</f>
        <v/>
      </c>
      <c r="R126" s="51" t="str">
        <f t="shared" si="88"/>
        <v/>
      </c>
      <c r="S126" s="48">
        <f t="shared" si="89"/>
        <v>0</v>
      </c>
      <c r="T126" s="99" t="str">
        <f>IF(OR($B126=0,$B126=""),"",IF(AND($E$3="3rd"),'Class 3rd'!Q125,IF(AND($E$3="4th"),'Class 4th'!Q125,"")))</f>
        <v/>
      </c>
      <c r="U126" s="99" t="str">
        <f>IF(OR($B126=0,$B126=""),"",IF(AND($E$3="3rd"),'Class 3rd'!R125,IF(AND($E$3="4th"),'Class 4th'!R125,"")))</f>
        <v/>
      </c>
      <c r="V126" s="52" t="str">
        <f t="shared" si="90"/>
        <v/>
      </c>
      <c r="W126" s="48" t="str">
        <f t="shared" si="91"/>
        <v/>
      </c>
      <c r="X126" s="83">
        <f t="shared" si="92"/>
        <v>0</v>
      </c>
      <c r="Y126" s="83" t="str">
        <f t="shared" si="93"/>
        <v/>
      </c>
      <c r="Z126" s="83" t="str">
        <f t="shared" si="94"/>
        <v/>
      </c>
      <c r="AA126" s="83" t="str">
        <f t="shared" si="95"/>
        <v/>
      </c>
      <c r="AB126" s="419" t="str">
        <f t="shared" si="96"/>
        <v/>
      </c>
      <c r="AC126" s="87" t="str">
        <f t="shared" si="97"/>
        <v/>
      </c>
      <c r="AD126" s="99" t="str">
        <f>IF(OR($B126=0,$B126=""),"",IF(AND($E$3="3rd"),'Class 3rd'!S125,IF(AND($E$3="4th"),'Class 4th'!S125,"")))</f>
        <v/>
      </c>
      <c r="AE126" s="99" t="str">
        <f>IF(OR($B126=0,$B126=""),"",IF(AND($E$3="3rd"),'Class 3rd'!T125,IF(AND($E$3="4th"),'Class 4th'!T125,"")))</f>
        <v/>
      </c>
      <c r="AF126" s="99" t="str">
        <f>IF(OR($B126=0,$B126=""),"",IF(AND($E$3="3rd"),'Class 3rd'!U125,IF(AND($E$3="4th"),'Class 4th'!U125,"")))</f>
        <v/>
      </c>
      <c r="AG126" s="48" t="str">
        <f t="shared" si="98"/>
        <v/>
      </c>
      <c r="AH126" s="99" t="str">
        <f>IF(OR($B126=0,$B126=""),"",IF(AND($E$3="3rd"),'Class 3rd'!V125,IF(AND($E$3="4th"),'Class 4th'!V125,"")))</f>
        <v/>
      </c>
      <c r="AI126" s="99" t="str">
        <f>IF(OR($B126=0,$B126=""),"",IF(AND($E$3="3rd"),'Class 3rd'!W125,IF(AND($E$3="4th"),'Class 4th'!W125,"")))</f>
        <v/>
      </c>
      <c r="AJ126" s="51" t="str">
        <f t="shared" si="99"/>
        <v/>
      </c>
      <c r="AK126" s="48">
        <f t="shared" si="100"/>
        <v>0</v>
      </c>
      <c r="AL126" s="99" t="str">
        <f>IF(OR($B126=0,$B126=""),"",IF(AND($E$3="3rd"),'Class 3rd'!X125,IF(AND($E$3="4th"),'Class 4th'!X125,"")))</f>
        <v/>
      </c>
      <c r="AM126" s="99" t="str">
        <f>IF(OR($B126=0,$B126=""),"",IF(AND($E$3="3rd"),'Class 3rd'!Y125,IF(AND($E$3="4th"),'Class 4th'!Y125,"")))</f>
        <v/>
      </c>
      <c r="AN126" s="52" t="str">
        <f t="shared" si="101"/>
        <v/>
      </c>
      <c r="AO126" s="48" t="str">
        <f t="shared" si="102"/>
        <v/>
      </c>
      <c r="AP126" s="83">
        <f t="shared" si="103"/>
        <v>0</v>
      </c>
      <c r="AQ126" s="83" t="str">
        <f t="shared" si="104"/>
        <v/>
      </c>
      <c r="AR126" s="83" t="str">
        <f t="shared" si="105"/>
        <v/>
      </c>
      <c r="AS126" s="83" t="str">
        <f t="shared" si="106"/>
        <v/>
      </c>
      <c r="AT126" s="419" t="str">
        <f t="shared" si="107"/>
        <v/>
      </c>
      <c r="AU126" s="87" t="str">
        <f t="shared" si="108"/>
        <v/>
      </c>
      <c r="AV126" s="99" t="str">
        <f>IF(OR($B126=0,$B126=""),"",IF(AND($E$3="3rd"),'Class 3rd'!Z125,IF(AND($E$3="4th"),'Class 4th'!Z125,"")))</f>
        <v/>
      </c>
      <c r="AW126" s="99" t="str">
        <f>IF(OR($B126=0,$B126=""),"",IF(AND($E$3="3rd"),'Class 3rd'!AA125,IF(AND($E$3="4th"),'Class 4th'!AA125,"")))</f>
        <v/>
      </c>
      <c r="AX126" s="99" t="str">
        <f>IF(OR($B126=0,$B126=""),"",IF(AND($E$3="3rd"),'Class 3rd'!AB125,IF(AND($E$3="4th"),'Class 4th'!AB125,"")))</f>
        <v/>
      </c>
      <c r="AY126" s="48" t="str">
        <f t="shared" si="109"/>
        <v/>
      </c>
      <c r="AZ126" s="99" t="str">
        <f>IF(OR($B126=0,$B126=""),"",IF(AND($E$3="3rd"),'Class 3rd'!AC125,IF(AND($E$3="4th"),'Class 4th'!AC125,"")))</f>
        <v/>
      </c>
      <c r="BA126" s="99" t="str">
        <f>IF(OR($B126=0,$B126=""),"",IF(AND($E$3="3rd"),'Class 3rd'!AD125,IF(AND($E$3="4th"),'Class 4th'!AD125,"")))</f>
        <v/>
      </c>
      <c r="BB126" s="51" t="str">
        <f t="shared" si="110"/>
        <v/>
      </c>
      <c r="BC126" s="48">
        <f t="shared" si="111"/>
        <v>0</v>
      </c>
      <c r="BD126" s="99" t="str">
        <f>IF(OR($B126=0,$B126=""),"",IF(AND($E$3="3rd"),'Class 3rd'!AE125,IF(AND($E$3="4th"),'Class 4th'!AE125,"")))</f>
        <v/>
      </c>
      <c r="BE126" s="99" t="str">
        <f>IF(OR($B126=0,$B126=""),"",IF(AND($E$3="3rd"),'Class 3rd'!AF125,IF(AND($E$3="4th"),'Class 4th'!AF125,"")))</f>
        <v/>
      </c>
      <c r="BF126" s="52" t="str">
        <f t="shared" si="112"/>
        <v/>
      </c>
      <c r="BG126" s="48" t="str">
        <f t="shared" si="113"/>
        <v/>
      </c>
      <c r="BH126" s="83">
        <f t="shared" si="114"/>
        <v>0</v>
      </c>
      <c r="BI126" s="83" t="str">
        <f t="shared" si="115"/>
        <v/>
      </c>
      <c r="BJ126" s="83" t="str">
        <f t="shared" si="116"/>
        <v/>
      </c>
      <c r="BK126" s="83" t="str">
        <f t="shared" si="117"/>
        <v/>
      </c>
      <c r="BL126" s="419" t="str">
        <f t="shared" si="118"/>
        <v/>
      </c>
      <c r="BM126" s="87" t="str">
        <f t="shared" si="119"/>
        <v/>
      </c>
      <c r="BN126" s="99" t="str">
        <f>IF(OR($B126=0,$B126=""),"",IF(AND($E$3="3rd"),'Class 3rd'!AG125,IF(AND($E$3="4th"),'Class 4th'!AG125,"")))</f>
        <v/>
      </c>
      <c r="BO126" s="99" t="str">
        <f>IF(OR($B126=0,$B126=""),"",IF(AND($E$3="3rd"),'Class 3rd'!AH125,IF(AND($E$3="4th"),'Class 4th'!AH125,"")))</f>
        <v/>
      </c>
      <c r="BP126" s="99" t="str">
        <f>IF(OR($B126=0,$B126=""),"",IF(AND($E$3="3rd"),'Class 3rd'!AI125,IF(AND($E$3="4th"),'Class 4th'!AI125,"")))</f>
        <v/>
      </c>
      <c r="BQ126" s="48" t="str">
        <f t="shared" si="120"/>
        <v/>
      </c>
      <c r="BR126" s="99" t="str">
        <f>IF(OR($B126=0,$B126=""),"",IF(AND($E$3="3rd"),'Class 3rd'!AJ125,IF(AND($E$3="4th"),'Class 4th'!AJ125,"")))</f>
        <v/>
      </c>
      <c r="BS126" s="99" t="str">
        <f>IF(OR($B126=0,$B126=""),"",IF(AND($E$3="3rd"),'Class 3rd'!AK125,IF(AND($E$3="4th"),'Class 4th'!AK125,"")))</f>
        <v/>
      </c>
      <c r="BT126" s="51" t="str">
        <f t="shared" si="121"/>
        <v/>
      </c>
      <c r="BU126" s="48">
        <f t="shared" si="122"/>
        <v>0</v>
      </c>
      <c r="BV126" s="99" t="str">
        <f>IF(OR($B126=0,$B126=""),"",IF(AND($E$3="3rd"),'Class 3rd'!AL125,IF(AND($E$3="4th"),'Class 4th'!AL125,"")))</f>
        <v/>
      </c>
      <c r="BW126" s="99" t="str">
        <f>IF(OR($B126=0,$B126=""),"",IF(AND($E$3="3rd"),'Class 3rd'!AM125,IF(AND($E$3="4th"),'Class 4th'!AM125,"")))</f>
        <v/>
      </c>
      <c r="BX126" s="52" t="str">
        <f t="shared" si="123"/>
        <v/>
      </c>
      <c r="BY126" s="48" t="str">
        <f t="shared" si="124"/>
        <v/>
      </c>
      <c r="BZ126" s="83">
        <f t="shared" si="125"/>
        <v>0</v>
      </c>
      <c r="CA126" s="83" t="str">
        <f t="shared" si="126"/>
        <v/>
      </c>
      <c r="CB126" s="83" t="str">
        <f t="shared" si="127"/>
        <v/>
      </c>
      <c r="CC126" s="83" t="str">
        <f t="shared" si="128"/>
        <v/>
      </c>
      <c r="CD126" s="419" t="str">
        <f t="shared" si="129"/>
        <v/>
      </c>
      <c r="CE126" s="87" t="str">
        <f t="shared" si="130"/>
        <v/>
      </c>
      <c r="CF126" s="99" t="str">
        <f>IF(OR($B126=0,$B126=""),"",IF(AND($E$3="3rd"),'Class 3rd'!AN125,IF(AND($E$3="4th"),'Class 4th'!AN125,"")))</f>
        <v/>
      </c>
      <c r="CG126" s="99" t="str">
        <f>IF(OR($B126=0,$B126=""),"",IF(AND($E$3="3rd"),'Class 3rd'!AO125,IF(AND($E$3="4th"),'Class 4th'!AO125,"")))</f>
        <v/>
      </c>
      <c r="CH126" s="99" t="str">
        <f>IF(OR($B126=0,$B126=""),"",IF(AND($E$3="3rd"),'Class 3rd'!AP125,IF(AND($E$3="4th"),'Class 4th'!AP125,"")))</f>
        <v/>
      </c>
      <c r="CI126" s="48" t="str">
        <f t="shared" si="131"/>
        <v/>
      </c>
      <c r="CJ126" s="99" t="str">
        <f>IF(OR($B126=0,$B126=""),"",IF(AND($E$3="3rd"),'Class 3rd'!AQ125,IF(AND($E$3="4th"),'Class 4th'!AQ125,"")))</f>
        <v/>
      </c>
      <c r="CK126" s="99" t="str">
        <f>IF(OR($B126=0,$B126=""),"",IF(AND($E$3="3rd"),'Class 3rd'!AR125,IF(AND($E$3="4th"),'Class 4th'!AR125,"")))</f>
        <v/>
      </c>
      <c r="CL126" s="51" t="str">
        <f t="shared" si="132"/>
        <v/>
      </c>
      <c r="CM126" s="48">
        <f t="shared" si="133"/>
        <v>0</v>
      </c>
      <c r="CN126" s="99" t="str">
        <f>IF(OR($B126=0,$B126=""),"",IF(AND($E$3="3rd"),'Class 3rd'!AS125,IF(AND($E$3="4th"),'Class 4th'!AS125,"")))</f>
        <v/>
      </c>
      <c r="CO126" s="99" t="str">
        <f>IF(OR($B126=0,$B126=""),"",IF(AND($E$3="3rd"),'Class 3rd'!AT125,IF(AND($E$3="4th"),'Class 4th'!AT125,"")))</f>
        <v/>
      </c>
      <c r="CP126" s="52" t="str">
        <f t="shared" si="134"/>
        <v/>
      </c>
      <c r="CQ126" s="48" t="str">
        <f t="shared" si="135"/>
        <v/>
      </c>
      <c r="CR126" s="83">
        <f t="shared" si="136"/>
        <v>0</v>
      </c>
      <c r="CS126" s="83" t="str">
        <f t="shared" si="137"/>
        <v/>
      </c>
      <c r="CT126" s="392" t="str">
        <f t="shared" si="138"/>
        <v/>
      </c>
      <c r="CU126" s="86" t="str">
        <f t="shared" si="139"/>
        <v/>
      </c>
      <c r="CV126" s="99" t="str">
        <f>IF(OR($B126=0,$B126=""),"",IF(AND($E$3="3rd"),'Class 3rd'!AU125,IF(AND($E$3="4th"),'Class 4th'!AU125,"")))</f>
        <v/>
      </c>
      <c r="CW126" s="99" t="str">
        <f>IF(OR($B126=0,$B126=""),"",IF(AND($E$3="3rd"),'Class 3rd'!AV125,IF(AND($E$3="4th"),'Class 4th'!AV125,"")))</f>
        <v/>
      </c>
      <c r="CX126" s="99" t="str">
        <f>IF(OR($B126=0,$B126=""),"",IF(AND($E$3="3rd"),'Class 3rd'!AW125,IF(AND($E$3="4th"),'Class 4th'!AW125,"")))</f>
        <v/>
      </c>
      <c r="CY126" s="48" t="str">
        <f t="shared" si="140"/>
        <v/>
      </c>
      <c r="CZ126" s="99" t="str">
        <f>IF(OR($B126=0,$B126=""),"",IF(AND($E$3="3rd"),'Class 3rd'!AX125,IF(AND($E$3="4th"),'Class 4th'!AX125,"")))</f>
        <v/>
      </c>
      <c r="DA126" s="99" t="str">
        <f>IF(OR($B126=0,$B126=""),"",IF(AND($E$3="3rd"),'Class 3rd'!AY125,IF(AND($E$3="4th"),'Class 4th'!AY125,"")))</f>
        <v/>
      </c>
      <c r="DB126" s="51" t="str">
        <f t="shared" si="141"/>
        <v/>
      </c>
      <c r="DC126" s="48">
        <f t="shared" si="142"/>
        <v>0</v>
      </c>
      <c r="DD126" s="99" t="str">
        <f>IF(OR($B126=0,$B126=""),"",IF(AND($E$3="3rd"),'Class 3rd'!AZ125,IF(AND($E$3="4th"),'Class 4th'!AZ125,"")))</f>
        <v/>
      </c>
      <c r="DE126" s="99" t="str">
        <f>IF(OR($B126=0,$B126=""),"",IF(AND($E$3="3rd"),'Class 3rd'!BA125,IF(AND($E$3="4th"),'Class 4th'!BA125,"")))</f>
        <v/>
      </c>
      <c r="DF126" s="52" t="str">
        <f t="shared" si="143"/>
        <v/>
      </c>
      <c r="DG126" s="48" t="str">
        <f t="shared" si="144"/>
        <v/>
      </c>
      <c r="DH126" s="83">
        <f t="shared" si="145"/>
        <v>0</v>
      </c>
      <c r="DI126" s="83" t="str">
        <f t="shared" si="146"/>
        <v/>
      </c>
      <c r="DJ126" s="392" t="str">
        <f t="shared" si="147"/>
        <v/>
      </c>
      <c r="DK126" s="86" t="str">
        <f t="shared" si="148"/>
        <v/>
      </c>
      <c r="DL126" s="454" t="str">
        <f>IF(OR($B126=0,$B126=""),"",IF(AND($E$3="3rd"),'Class 3rd'!BB125,IF(AND($E$3="4th"),'Class 4th'!BB125,"")))</f>
        <v/>
      </c>
      <c r="DM126" s="454" t="str">
        <f>IF(OR($B126=0,$B126=""),"",IF(AND($E$3="3rd"),'Class 3rd'!BC125,IF(AND($E$3="4th"),'Class 4th'!BC125,"")))</f>
        <v/>
      </c>
      <c r="DN126" s="454" t="str">
        <f>IF(OR($B126=0,$B126=""),"",IF(AND($E$3="3rd"),'Class 3rd'!BD125,IF(AND($E$3="4th"),'Class 4th'!BD125,"")))</f>
        <v/>
      </c>
      <c r="DO126" s="454" t="str">
        <f>IF(OR($B126=0,$B126=""),"",IF(AND($E$3="3rd"),'Class 3rd'!BE125,IF(AND($E$3="4th"),'Class 4th'!BE125,"")))</f>
        <v/>
      </c>
      <c r="DP126" s="454" t="str">
        <f>IF(OR($B126=0,$B126=""),"",IF(AND($E$3="3rd"),'Class 3rd'!BF125,IF(AND($E$3="4th"),'Class 4th'!BF125,"")))</f>
        <v/>
      </c>
      <c r="DQ126" s="455" t="str">
        <f t="shared" si="149"/>
        <v/>
      </c>
      <c r="DR126" s="100">
        <f t="shared" si="150"/>
        <v>0</v>
      </c>
      <c r="DS126" s="100" t="str">
        <f t="shared" si="151"/>
        <v/>
      </c>
      <c r="DT126" s="100" t="str">
        <f t="shared" si="152"/>
        <v/>
      </c>
      <c r="DU126" s="86" t="str">
        <f t="shared" si="153"/>
        <v/>
      </c>
      <c r="DV126" s="454" t="str">
        <f>IF(OR($B126=0,$B126=""),"",IF(AND($E$3="3rd"),'Class 3rd'!BG125,IF(AND($E$3="4th"),'Class 4th'!BG125,"")))</f>
        <v/>
      </c>
      <c r="DW126" s="454" t="str">
        <f>IF(OR($B126=0,$B126=""),"",IF(AND($E$3="3rd"),'Class 3rd'!BH125,IF(AND($E$3="4th"),'Class 4th'!BH125,"")))</f>
        <v/>
      </c>
      <c r="DX126" s="454" t="str">
        <f>IF(OR($B126=0,$B126=""),"",IF(AND($E$3="3rd"),'Class 3rd'!BI125,IF(AND($E$3="4th"),'Class 4th'!BI125,"")))</f>
        <v/>
      </c>
      <c r="DY126" s="454" t="str">
        <f>IF(OR($B126=0,$B126=""),"",IF(AND($E$3="3rd"),'Class 3rd'!BJ125,IF(AND($E$3="4th"),'Class 4th'!BJ125,"")))</f>
        <v/>
      </c>
      <c r="DZ126" s="454" t="str">
        <f>IF(OR($B126=0,$B126=""),"",IF(AND($E$3="3rd"),'Class 3rd'!BK125,IF(AND($E$3="4th"),'Class 4th'!BK125,"")))</f>
        <v/>
      </c>
      <c r="EA126" s="455" t="str">
        <f t="shared" si="154"/>
        <v/>
      </c>
      <c r="EB126" s="100">
        <f t="shared" si="155"/>
        <v>0</v>
      </c>
      <c r="EC126" s="100" t="str">
        <f t="shared" si="156"/>
        <v/>
      </c>
      <c r="ED126" s="100" t="str">
        <f t="shared" si="157"/>
        <v/>
      </c>
      <c r="EE126" s="86" t="str">
        <f t="shared" si="158"/>
        <v/>
      </c>
      <c r="EF126" s="454" t="str">
        <f>IF(OR($B126=0,$B126=""),"",IF(AND($E$3="3rd"),'Class 3rd'!BL125,IF(AND($E$3="4th"),'Class 4th'!BL125,"")))</f>
        <v/>
      </c>
      <c r="EG126" s="454" t="str">
        <f>IF(OR($B126=0,$B126=""),"",IF(AND($E$3="3rd"),'Class 3rd'!BM125,IF(AND($E$3="4th"),'Class 4th'!BM125,"")))</f>
        <v/>
      </c>
      <c r="EH126" s="454" t="str">
        <f>IF(OR($B126=0,$B126=""),"",IF(AND($E$3="3rd"),'Class 3rd'!BN125,IF(AND($E$3="4th"),'Class 4th'!BN125,"")))</f>
        <v/>
      </c>
      <c r="EI126" s="454" t="str">
        <f>IF(OR($B126=0,$B126=""),"",IF(AND($E$3="3rd"),'Class 3rd'!BO125,IF(AND($E$3="4th"),'Class 4th'!BO125,"")))</f>
        <v/>
      </c>
      <c r="EJ126" s="454" t="str">
        <f>IF(OR($B126=0,$B126=""),"",IF(AND($E$3="3rd"),'Class 3rd'!BP125,IF(AND($E$3="4th"),'Class 4th'!BP125,"")))</f>
        <v/>
      </c>
      <c r="EK126" s="455" t="str">
        <f t="shared" si="159"/>
        <v/>
      </c>
      <c r="EL126" s="100">
        <f t="shared" si="160"/>
        <v>0</v>
      </c>
      <c r="EM126" s="100" t="str">
        <f t="shared" si="161"/>
        <v/>
      </c>
      <c r="EN126" s="100" t="str">
        <f t="shared" si="162"/>
        <v/>
      </c>
      <c r="EO126" s="86" t="str">
        <f t="shared" si="163"/>
        <v/>
      </c>
      <c r="EP126" s="60" t="str">
        <f t="shared" si="164"/>
        <v/>
      </c>
      <c r="EQ126" s="324" t="str">
        <f t="shared" si="165"/>
        <v/>
      </c>
      <c r="ER126" s="63" t="str">
        <f t="shared" si="166"/>
        <v/>
      </c>
      <c r="ES126" s="64" t="str">
        <f t="shared" si="167"/>
        <v/>
      </c>
      <c r="ET126" s="326" t="str">
        <f>IFERROR(IF(B126="NSO","NSO",IF(OR(D126="",G126="",F126="",B126="",EP126=0),"",IF('Master sheet'!$D$14="Hindi","कक्षोंन्नति","Promoted"))),"")</f>
        <v/>
      </c>
      <c r="EU126" s="39" t="str">
        <f>IF(OR($B126=0,$B126=""),"",IF(AND($E$3="3rd"),'Class 3rd'!BQ125,IF(AND($E$3="4th"),'Class 4th'!BQ125,"")))</f>
        <v/>
      </c>
      <c r="EV126" s="39" t="str">
        <f>IF(OR($B126=0,$B126=""),"",IF(AND($E$3="3rd"),'Class 3rd'!BR125,IF(AND($E$3="4th"),'Class 4th'!BR125,"")))</f>
        <v/>
      </c>
      <c r="EW126" s="203" t="str">
        <f t="shared" si="168"/>
        <v/>
      </c>
      <c r="EX126" s="40"/>
      <c r="FE126" s="41">
        <f>IF(AND($E$3="3rd"),'Class 3rd'!I125,IF(AND($E$3="4th"),'Class 4th'!I125,""))</f>
        <v>0</v>
      </c>
    </row>
    <row r="127" spans="1:161" ht="18.95" customHeight="1">
      <c r="A127" s="53">
        <v>120</v>
      </c>
      <c r="B127" s="244" t="str">
        <f>IF(OR(FE127=0,FE127=""),"",IF(AND($E$3="3rd"),'Class 3rd'!I126,IF(AND($E$3="4th"),'Class 4th'!I126,"")))</f>
        <v/>
      </c>
      <c r="C127" s="54" t="str">
        <f>IF(OR($B127=0,$B127=""),"",IF(AND($E$3="3rd"),'Class 3rd'!B126,IF(AND($E$3="4th"),'Class 4th'!B126,"")))</f>
        <v/>
      </c>
      <c r="D127" s="54" t="str">
        <f>IF(OR($B127=0,$B127=""),"",IF(AND($E$3="3rd"),'Class 3rd'!C126,IF(AND($E$3="4th"),'Class 4th'!C126,"")))</f>
        <v/>
      </c>
      <c r="E127" s="330" t="str">
        <f>IF(OR($B127=0,$B127=""),"",IF(AND($E$3="3rd"),'Class 3rd'!E126,IF(AND($E$3="4th"),'Class 4th'!E126,"")))</f>
        <v/>
      </c>
      <c r="F127" s="243" t="str">
        <f>IF(OR($B127=0,$B127=""),"",IF(AND($E$3="3rd"),'Class 3rd'!D126,IF(AND($E$3="4th"),'Class 4th'!D126,"")))</f>
        <v/>
      </c>
      <c r="G127" s="335" t="str">
        <f>IF(OR($B127=0,$B127=""),"",IF(AND($E$3="3rd"),'Class 3rd'!F126,IF(AND($E$3="4th"),'Class 4th'!F126,"")))</f>
        <v/>
      </c>
      <c r="H127" s="335" t="str">
        <f>IF(OR($B127=0,$B127=""),"",IF(AND($E$3="3rd"),'Class 3rd'!G126,IF(AND($E$3="4th"),'Class 4th'!G126,"")))</f>
        <v/>
      </c>
      <c r="I127" s="335" t="str">
        <f>IF(OR($B127=0,$B127=""),"",IF(AND($E$3="3rd"),'Class 3rd'!H126,IF(AND($E$3="4th"),'Class 4th'!H126,"")))</f>
        <v/>
      </c>
      <c r="J127" s="217" t="str">
        <f>IF(OR($B127=0,$B127=""),"",IF(AND($E$3="3rd"),'Class 3rd'!J126,IF(AND($E$3="4th"),'Class 4th'!J126,"")))</f>
        <v/>
      </c>
      <c r="K127" s="217" t="str">
        <f>IF(OR($B127=0,$B127=""),"",IF(AND($E$3="3rd"),'Class 3rd'!K126,IF(AND($E$3="4th"),'Class 4th'!K126,"")))</f>
        <v/>
      </c>
      <c r="L127" s="99" t="str">
        <f>IF(OR($B127=0,$B127=""),"",IF(AND($E$3="3rd"),'Class 3rd'!L126,IF(AND($E$3="4th"),'Class 4th'!L126,"")))</f>
        <v/>
      </c>
      <c r="M127" s="99" t="str">
        <f>IF(OR($B127=0,$B127=""),"",IF(AND($E$3="3rd"),'Class 3rd'!M126,IF(AND($E$3="4th"),'Class 4th'!M126,"")))</f>
        <v/>
      </c>
      <c r="N127" s="99" t="str">
        <f>IF(OR($B127=0,$B127=""),"",IF(AND($E$3="3rd"),'Class 3rd'!N126,IF(AND($E$3="4th"),'Class 4th'!N126,"")))</f>
        <v/>
      </c>
      <c r="O127" s="48" t="str">
        <f t="shared" si="87"/>
        <v/>
      </c>
      <c r="P127" s="99" t="str">
        <f>IF(OR($B127=0,$B127=""),"",IF(AND($E$3="3rd"),'Class 3rd'!O126,IF(AND($E$3="4th"),'Class 4th'!O126,"")))</f>
        <v/>
      </c>
      <c r="Q127" s="99" t="str">
        <f>IF(OR($B127=0,$B127=""),"",IF(AND($E$3="3rd"),'Class 3rd'!P126,IF(AND($E$3="4th"),'Class 4th'!P126,"")))</f>
        <v/>
      </c>
      <c r="R127" s="51" t="str">
        <f t="shared" si="88"/>
        <v/>
      </c>
      <c r="S127" s="48">
        <f t="shared" si="89"/>
        <v>0</v>
      </c>
      <c r="T127" s="99" t="str">
        <f>IF(OR($B127=0,$B127=""),"",IF(AND($E$3="3rd"),'Class 3rd'!Q126,IF(AND($E$3="4th"),'Class 4th'!Q126,"")))</f>
        <v/>
      </c>
      <c r="U127" s="99" t="str">
        <f>IF(OR($B127=0,$B127=""),"",IF(AND($E$3="3rd"),'Class 3rd'!R126,IF(AND($E$3="4th"),'Class 4th'!R126,"")))</f>
        <v/>
      </c>
      <c r="V127" s="52" t="str">
        <f t="shared" si="90"/>
        <v/>
      </c>
      <c r="W127" s="48" t="str">
        <f t="shared" si="91"/>
        <v/>
      </c>
      <c r="X127" s="83">
        <f t="shared" si="92"/>
        <v>0</v>
      </c>
      <c r="Y127" s="83" t="str">
        <f t="shared" si="93"/>
        <v/>
      </c>
      <c r="Z127" s="83" t="str">
        <f t="shared" si="94"/>
        <v/>
      </c>
      <c r="AA127" s="83" t="str">
        <f t="shared" si="95"/>
        <v/>
      </c>
      <c r="AB127" s="419" t="str">
        <f t="shared" si="96"/>
        <v/>
      </c>
      <c r="AC127" s="87" t="str">
        <f t="shared" si="97"/>
        <v/>
      </c>
      <c r="AD127" s="99" t="str">
        <f>IF(OR($B127=0,$B127=""),"",IF(AND($E$3="3rd"),'Class 3rd'!S126,IF(AND($E$3="4th"),'Class 4th'!S126,"")))</f>
        <v/>
      </c>
      <c r="AE127" s="99" t="str">
        <f>IF(OR($B127=0,$B127=""),"",IF(AND($E$3="3rd"),'Class 3rd'!T126,IF(AND($E$3="4th"),'Class 4th'!T126,"")))</f>
        <v/>
      </c>
      <c r="AF127" s="99" t="str">
        <f>IF(OR($B127=0,$B127=""),"",IF(AND($E$3="3rd"),'Class 3rd'!U126,IF(AND($E$3="4th"),'Class 4th'!U126,"")))</f>
        <v/>
      </c>
      <c r="AG127" s="48" t="str">
        <f t="shared" si="98"/>
        <v/>
      </c>
      <c r="AH127" s="99" t="str">
        <f>IF(OR($B127=0,$B127=""),"",IF(AND($E$3="3rd"),'Class 3rd'!V126,IF(AND($E$3="4th"),'Class 4th'!V126,"")))</f>
        <v/>
      </c>
      <c r="AI127" s="99" t="str">
        <f>IF(OR($B127=0,$B127=""),"",IF(AND($E$3="3rd"),'Class 3rd'!W126,IF(AND($E$3="4th"),'Class 4th'!W126,"")))</f>
        <v/>
      </c>
      <c r="AJ127" s="51" t="str">
        <f t="shared" si="99"/>
        <v/>
      </c>
      <c r="AK127" s="48">
        <f t="shared" si="100"/>
        <v>0</v>
      </c>
      <c r="AL127" s="99" t="str">
        <f>IF(OR($B127=0,$B127=""),"",IF(AND($E$3="3rd"),'Class 3rd'!X126,IF(AND($E$3="4th"),'Class 4th'!X126,"")))</f>
        <v/>
      </c>
      <c r="AM127" s="99" t="str">
        <f>IF(OR($B127=0,$B127=""),"",IF(AND($E$3="3rd"),'Class 3rd'!Y126,IF(AND($E$3="4th"),'Class 4th'!Y126,"")))</f>
        <v/>
      </c>
      <c r="AN127" s="52" t="str">
        <f t="shared" si="101"/>
        <v/>
      </c>
      <c r="AO127" s="48" t="str">
        <f t="shared" si="102"/>
        <v/>
      </c>
      <c r="AP127" s="83">
        <f t="shared" si="103"/>
        <v>0</v>
      </c>
      <c r="AQ127" s="83" t="str">
        <f t="shared" si="104"/>
        <v/>
      </c>
      <c r="AR127" s="83" t="str">
        <f t="shared" si="105"/>
        <v/>
      </c>
      <c r="AS127" s="83" t="str">
        <f t="shared" si="106"/>
        <v/>
      </c>
      <c r="AT127" s="419" t="str">
        <f t="shared" si="107"/>
        <v/>
      </c>
      <c r="AU127" s="87" t="str">
        <f t="shared" si="108"/>
        <v/>
      </c>
      <c r="AV127" s="99" t="str">
        <f>IF(OR($B127=0,$B127=""),"",IF(AND($E$3="3rd"),'Class 3rd'!Z126,IF(AND($E$3="4th"),'Class 4th'!Z126,"")))</f>
        <v/>
      </c>
      <c r="AW127" s="99" t="str">
        <f>IF(OR($B127=0,$B127=""),"",IF(AND($E$3="3rd"),'Class 3rd'!AA126,IF(AND($E$3="4th"),'Class 4th'!AA126,"")))</f>
        <v/>
      </c>
      <c r="AX127" s="99" t="str">
        <f>IF(OR($B127=0,$B127=""),"",IF(AND($E$3="3rd"),'Class 3rd'!AB126,IF(AND($E$3="4th"),'Class 4th'!AB126,"")))</f>
        <v/>
      </c>
      <c r="AY127" s="48" t="str">
        <f t="shared" si="109"/>
        <v/>
      </c>
      <c r="AZ127" s="99" t="str">
        <f>IF(OR($B127=0,$B127=""),"",IF(AND($E$3="3rd"),'Class 3rd'!AC126,IF(AND($E$3="4th"),'Class 4th'!AC126,"")))</f>
        <v/>
      </c>
      <c r="BA127" s="99" t="str">
        <f>IF(OR($B127=0,$B127=""),"",IF(AND($E$3="3rd"),'Class 3rd'!AD126,IF(AND($E$3="4th"),'Class 4th'!AD126,"")))</f>
        <v/>
      </c>
      <c r="BB127" s="51" t="str">
        <f t="shared" si="110"/>
        <v/>
      </c>
      <c r="BC127" s="48">
        <f t="shared" si="111"/>
        <v>0</v>
      </c>
      <c r="BD127" s="99" t="str">
        <f>IF(OR($B127=0,$B127=""),"",IF(AND($E$3="3rd"),'Class 3rd'!AE126,IF(AND($E$3="4th"),'Class 4th'!AE126,"")))</f>
        <v/>
      </c>
      <c r="BE127" s="99" t="str">
        <f>IF(OR($B127=0,$B127=""),"",IF(AND($E$3="3rd"),'Class 3rd'!AF126,IF(AND($E$3="4th"),'Class 4th'!AF126,"")))</f>
        <v/>
      </c>
      <c r="BF127" s="52" t="str">
        <f t="shared" si="112"/>
        <v/>
      </c>
      <c r="BG127" s="48" t="str">
        <f t="shared" si="113"/>
        <v/>
      </c>
      <c r="BH127" s="83">
        <f t="shared" si="114"/>
        <v>0</v>
      </c>
      <c r="BI127" s="83" t="str">
        <f t="shared" si="115"/>
        <v/>
      </c>
      <c r="BJ127" s="83" t="str">
        <f t="shared" si="116"/>
        <v/>
      </c>
      <c r="BK127" s="83" t="str">
        <f t="shared" si="117"/>
        <v/>
      </c>
      <c r="BL127" s="419" t="str">
        <f t="shared" si="118"/>
        <v/>
      </c>
      <c r="BM127" s="87" t="str">
        <f t="shared" si="119"/>
        <v/>
      </c>
      <c r="BN127" s="99" t="str">
        <f>IF(OR($B127=0,$B127=""),"",IF(AND($E$3="3rd"),'Class 3rd'!AG126,IF(AND($E$3="4th"),'Class 4th'!AG126,"")))</f>
        <v/>
      </c>
      <c r="BO127" s="99" t="str">
        <f>IF(OR($B127=0,$B127=""),"",IF(AND($E$3="3rd"),'Class 3rd'!AH126,IF(AND($E$3="4th"),'Class 4th'!AH126,"")))</f>
        <v/>
      </c>
      <c r="BP127" s="99" t="str">
        <f>IF(OR($B127=0,$B127=""),"",IF(AND($E$3="3rd"),'Class 3rd'!AI126,IF(AND($E$3="4th"),'Class 4th'!AI126,"")))</f>
        <v/>
      </c>
      <c r="BQ127" s="48" t="str">
        <f t="shared" si="120"/>
        <v/>
      </c>
      <c r="BR127" s="99" t="str">
        <f>IF(OR($B127=0,$B127=""),"",IF(AND($E$3="3rd"),'Class 3rd'!AJ126,IF(AND($E$3="4th"),'Class 4th'!AJ126,"")))</f>
        <v/>
      </c>
      <c r="BS127" s="99" t="str">
        <f>IF(OR($B127=0,$B127=""),"",IF(AND($E$3="3rd"),'Class 3rd'!AK126,IF(AND($E$3="4th"),'Class 4th'!AK126,"")))</f>
        <v/>
      </c>
      <c r="BT127" s="51" t="str">
        <f t="shared" si="121"/>
        <v/>
      </c>
      <c r="BU127" s="48">
        <f t="shared" si="122"/>
        <v>0</v>
      </c>
      <c r="BV127" s="99" t="str">
        <f>IF(OR($B127=0,$B127=""),"",IF(AND($E$3="3rd"),'Class 3rd'!AL126,IF(AND($E$3="4th"),'Class 4th'!AL126,"")))</f>
        <v/>
      </c>
      <c r="BW127" s="99" t="str">
        <f>IF(OR($B127=0,$B127=""),"",IF(AND($E$3="3rd"),'Class 3rd'!AM126,IF(AND($E$3="4th"),'Class 4th'!AM126,"")))</f>
        <v/>
      </c>
      <c r="BX127" s="52" t="str">
        <f t="shared" si="123"/>
        <v/>
      </c>
      <c r="BY127" s="48" t="str">
        <f t="shared" si="124"/>
        <v/>
      </c>
      <c r="BZ127" s="83">
        <f t="shared" si="125"/>
        <v>0</v>
      </c>
      <c r="CA127" s="83" t="str">
        <f t="shared" si="126"/>
        <v/>
      </c>
      <c r="CB127" s="83" t="str">
        <f t="shared" si="127"/>
        <v/>
      </c>
      <c r="CC127" s="83" t="str">
        <f t="shared" si="128"/>
        <v/>
      </c>
      <c r="CD127" s="419" t="str">
        <f t="shared" si="129"/>
        <v/>
      </c>
      <c r="CE127" s="87" t="str">
        <f t="shared" si="130"/>
        <v/>
      </c>
      <c r="CF127" s="99" t="str">
        <f>IF(OR($B127=0,$B127=""),"",IF(AND($E$3="3rd"),'Class 3rd'!AN126,IF(AND($E$3="4th"),'Class 4th'!AN126,"")))</f>
        <v/>
      </c>
      <c r="CG127" s="99" t="str">
        <f>IF(OR($B127=0,$B127=""),"",IF(AND($E$3="3rd"),'Class 3rd'!AO126,IF(AND($E$3="4th"),'Class 4th'!AO126,"")))</f>
        <v/>
      </c>
      <c r="CH127" s="99" t="str">
        <f>IF(OR($B127=0,$B127=""),"",IF(AND($E$3="3rd"),'Class 3rd'!AP126,IF(AND($E$3="4th"),'Class 4th'!AP126,"")))</f>
        <v/>
      </c>
      <c r="CI127" s="48" t="str">
        <f t="shared" si="131"/>
        <v/>
      </c>
      <c r="CJ127" s="99" t="str">
        <f>IF(OR($B127=0,$B127=""),"",IF(AND($E$3="3rd"),'Class 3rd'!AQ126,IF(AND($E$3="4th"),'Class 4th'!AQ126,"")))</f>
        <v/>
      </c>
      <c r="CK127" s="99" t="str">
        <f>IF(OR($B127=0,$B127=""),"",IF(AND($E$3="3rd"),'Class 3rd'!AR126,IF(AND($E$3="4th"),'Class 4th'!AR126,"")))</f>
        <v/>
      </c>
      <c r="CL127" s="51" t="str">
        <f t="shared" si="132"/>
        <v/>
      </c>
      <c r="CM127" s="48">
        <f t="shared" si="133"/>
        <v>0</v>
      </c>
      <c r="CN127" s="99" t="str">
        <f>IF(OR($B127=0,$B127=""),"",IF(AND($E$3="3rd"),'Class 3rd'!AS126,IF(AND($E$3="4th"),'Class 4th'!AS126,"")))</f>
        <v/>
      </c>
      <c r="CO127" s="99" t="str">
        <f>IF(OR($B127=0,$B127=""),"",IF(AND($E$3="3rd"),'Class 3rd'!AT126,IF(AND($E$3="4th"),'Class 4th'!AT126,"")))</f>
        <v/>
      </c>
      <c r="CP127" s="52" t="str">
        <f t="shared" si="134"/>
        <v/>
      </c>
      <c r="CQ127" s="48" t="str">
        <f t="shared" si="135"/>
        <v/>
      </c>
      <c r="CR127" s="83">
        <f t="shared" si="136"/>
        <v>0</v>
      </c>
      <c r="CS127" s="83" t="str">
        <f t="shared" si="137"/>
        <v/>
      </c>
      <c r="CT127" s="392" t="str">
        <f t="shared" si="138"/>
        <v/>
      </c>
      <c r="CU127" s="86" t="str">
        <f t="shared" si="139"/>
        <v/>
      </c>
      <c r="CV127" s="99" t="str">
        <f>IF(OR($B127=0,$B127=""),"",IF(AND($E$3="3rd"),'Class 3rd'!AU126,IF(AND($E$3="4th"),'Class 4th'!AU126,"")))</f>
        <v/>
      </c>
      <c r="CW127" s="99" t="str">
        <f>IF(OR($B127=0,$B127=""),"",IF(AND($E$3="3rd"),'Class 3rd'!AV126,IF(AND($E$3="4th"),'Class 4th'!AV126,"")))</f>
        <v/>
      </c>
      <c r="CX127" s="99" t="str">
        <f>IF(OR($B127=0,$B127=""),"",IF(AND($E$3="3rd"),'Class 3rd'!AW126,IF(AND($E$3="4th"),'Class 4th'!AW126,"")))</f>
        <v/>
      </c>
      <c r="CY127" s="48" t="str">
        <f t="shared" si="140"/>
        <v/>
      </c>
      <c r="CZ127" s="99" t="str">
        <f>IF(OR($B127=0,$B127=""),"",IF(AND($E$3="3rd"),'Class 3rd'!AX126,IF(AND($E$3="4th"),'Class 4th'!AX126,"")))</f>
        <v/>
      </c>
      <c r="DA127" s="99" t="str">
        <f>IF(OR($B127=0,$B127=""),"",IF(AND($E$3="3rd"),'Class 3rd'!AY126,IF(AND($E$3="4th"),'Class 4th'!AY126,"")))</f>
        <v/>
      </c>
      <c r="DB127" s="51" t="str">
        <f t="shared" si="141"/>
        <v/>
      </c>
      <c r="DC127" s="48">
        <f t="shared" si="142"/>
        <v>0</v>
      </c>
      <c r="DD127" s="99" t="str">
        <f>IF(OR($B127=0,$B127=""),"",IF(AND($E$3="3rd"),'Class 3rd'!AZ126,IF(AND($E$3="4th"),'Class 4th'!AZ126,"")))</f>
        <v/>
      </c>
      <c r="DE127" s="99" t="str">
        <f>IF(OR($B127=0,$B127=""),"",IF(AND($E$3="3rd"),'Class 3rd'!BA126,IF(AND($E$3="4th"),'Class 4th'!BA126,"")))</f>
        <v/>
      </c>
      <c r="DF127" s="52" t="str">
        <f t="shared" si="143"/>
        <v/>
      </c>
      <c r="DG127" s="48" t="str">
        <f t="shared" si="144"/>
        <v/>
      </c>
      <c r="DH127" s="83">
        <f t="shared" si="145"/>
        <v>0</v>
      </c>
      <c r="DI127" s="83" t="str">
        <f t="shared" si="146"/>
        <v/>
      </c>
      <c r="DJ127" s="392" t="str">
        <f t="shared" si="147"/>
        <v/>
      </c>
      <c r="DK127" s="86" t="str">
        <f t="shared" si="148"/>
        <v/>
      </c>
      <c r="DL127" s="454" t="str">
        <f>IF(OR($B127=0,$B127=""),"",IF(AND($E$3="3rd"),'Class 3rd'!BB126,IF(AND($E$3="4th"),'Class 4th'!BB126,"")))</f>
        <v/>
      </c>
      <c r="DM127" s="454" t="str">
        <f>IF(OR($B127=0,$B127=""),"",IF(AND($E$3="3rd"),'Class 3rd'!BC126,IF(AND($E$3="4th"),'Class 4th'!BC126,"")))</f>
        <v/>
      </c>
      <c r="DN127" s="454" t="str">
        <f>IF(OR($B127=0,$B127=""),"",IF(AND($E$3="3rd"),'Class 3rd'!BD126,IF(AND($E$3="4th"),'Class 4th'!BD126,"")))</f>
        <v/>
      </c>
      <c r="DO127" s="454" t="str">
        <f>IF(OR($B127=0,$B127=""),"",IF(AND($E$3="3rd"),'Class 3rd'!BE126,IF(AND($E$3="4th"),'Class 4th'!BE126,"")))</f>
        <v/>
      </c>
      <c r="DP127" s="454" t="str">
        <f>IF(OR($B127=0,$B127=""),"",IF(AND($E$3="3rd"),'Class 3rd'!BF126,IF(AND($E$3="4th"),'Class 4th'!BF126,"")))</f>
        <v/>
      </c>
      <c r="DQ127" s="455" t="str">
        <f t="shared" si="149"/>
        <v/>
      </c>
      <c r="DR127" s="100">
        <f t="shared" si="150"/>
        <v>0</v>
      </c>
      <c r="DS127" s="100" t="str">
        <f t="shared" si="151"/>
        <v/>
      </c>
      <c r="DT127" s="100" t="str">
        <f t="shared" si="152"/>
        <v/>
      </c>
      <c r="DU127" s="86" t="str">
        <f t="shared" si="153"/>
        <v/>
      </c>
      <c r="DV127" s="454" t="str">
        <f>IF(OR($B127=0,$B127=""),"",IF(AND($E$3="3rd"),'Class 3rd'!BG126,IF(AND($E$3="4th"),'Class 4th'!BG126,"")))</f>
        <v/>
      </c>
      <c r="DW127" s="454" t="str">
        <f>IF(OR($B127=0,$B127=""),"",IF(AND($E$3="3rd"),'Class 3rd'!BH126,IF(AND($E$3="4th"),'Class 4th'!BH126,"")))</f>
        <v/>
      </c>
      <c r="DX127" s="454" t="str">
        <f>IF(OR($B127=0,$B127=""),"",IF(AND($E$3="3rd"),'Class 3rd'!BI126,IF(AND($E$3="4th"),'Class 4th'!BI126,"")))</f>
        <v/>
      </c>
      <c r="DY127" s="454" t="str">
        <f>IF(OR($B127=0,$B127=""),"",IF(AND($E$3="3rd"),'Class 3rd'!BJ126,IF(AND($E$3="4th"),'Class 4th'!BJ126,"")))</f>
        <v/>
      </c>
      <c r="DZ127" s="454" t="str">
        <f>IF(OR($B127=0,$B127=""),"",IF(AND($E$3="3rd"),'Class 3rd'!BK126,IF(AND($E$3="4th"),'Class 4th'!BK126,"")))</f>
        <v/>
      </c>
      <c r="EA127" s="455" t="str">
        <f t="shared" si="154"/>
        <v/>
      </c>
      <c r="EB127" s="100">
        <f t="shared" si="155"/>
        <v>0</v>
      </c>
      <c r="EC127" s="100" t="str">
        <f t="shared" si="156"/>
        <v/>
      </c>
      <c r="ED127" s="100" t="str">
        <f t="shared" si="157"/>
        <v/>
      </c>
      <c r="EE127" s="86" t="str">
        <f t="shared" si="158"/>
        <v/>
      </c>
      <c r="EF127" s="454" t="str">
        <f>IF(OR($B127=0,$B127=""),"",IF(AND($E$3="3rd"),'Class 3rd'!BL126,IF(AND($E$3="4th"),'Class 4th'!BL126,"")))</f>
        <v/>
      </c>
      <c r="EG127" s="454" t="str">
        <f>IF(OR($B127=0,$B127=""),"",IF(AND($E$3="3rd"),'Class 3rd'!BM126,IF(AND($E$3="4th"),'Class 4th'!BM126,"")))</f>
        <v/>
      </c>
      <c r="EH127" s="454" t="str">
        <f>IF(OR($B127=0,$B127=""),"",IF(AND($E$3="3rd"),'Class 3rd'!BN126,IF(AND($E$3="4th"),'Class 4th'!BN126,"")))</f>
        <v/>
      </c>
      <c r="EI127" s="454" t="str">
        <f>IF(OR($B127=0,$B127=""),"",IF(AND($E$3="3rd"),'Class 3rd'!BO126,IF(AND($E$3="4th"),'Class 4th'!BO126,"")))</f>
        <v/>
      </c>
      <c r="EJ127" s="454" t="str">
        <f>IF(OR($B127=0,$B127=""),"",IF(AND($E$3="3rd"),'Class 3rd'!BP126,IF(AND($E$3="4th"),'Class 4th'!BP126,"")))</f>
        <v/>
      </c>
      <c r="EK127" s="455" t="str">
        <f t="shared" si="159"/>
        <v/>
      </c>
      <c r="EL127" s="100">
        <f t="shared" si="160"/>
        <v>0</v>
      </c>
      <c r="EM127" s="100" t="str">
        <f t="shared" si="161"/>
        <v/>
      </c>
      <c r="EN127" s="100" t="str">
        <f t="shared" si="162"/>
        <v/>
      </c>
      <c r="EO127" s="86" t="str">
        <f t="shared" si="163"/>
        <v/>
      </c>
      <c r="EP127" s="60" t="str">
        <f t="shared" si="164"/>
        <v/>
      </c>
      <c r="EQ127" s="324" t="str">
        <f t="shared" si="165"/>
        <v/>
      </c>
      <c r="ER127" s="63" t="str">
        <f t="shared" si="166"/>
        <v/>
      </c>
      <c r="ES127" s="64" t="str">
        <f t="shared" si="167"/>
        <v/>
      </c>
      <c r="ET127" s="326" t="str">
        <f>IFERROR(IF(B127="NSO","NSO",IF(OR(D127="",G127="",F127="",B127="",EP127=0),"",IF('Master sheet'!$D$14="Hindi","कक्षोंन्नति","Promoted"))),"")</f>
        <v/>
      </c>
      <c r="EU127" s="39" t="str">
        <f>IF(OR($B127=0,$B127=""),"",IF(AND($E$3="3rd"),'Class 3rd'!BQ126,IF(AND($E$3="4th"),'Class 4th'!BQ126,"")))</f>
        <v/>
      </c>
      <c r="EV127" s="39" t="str">
        <f>IF(OR($B127=0,$B127=""),"",IF(AND($E$3="3rd"),'Class 3rd'!BR126,IF(AND($E$3="4th"),'Class 4th'!BR126,"")))</f>
        <v/>
      </c>
      <c r="EW127" s="203" t="str">
        <f t="shared" si="168"/>
        <v/>
      </c>
      <c r="EX127" s="40"/>
      <c r="FE127" s="41">
        <f>IF(AND($E$3="3rd"),'Class 3rd'!I126,IF(AND($E$3="4th"),'Class 4th'!I126,""))</f>
        <v>0</v>
      </c>
    </row>
    <row r="128" spans="1:161" ht="18.95" customHeight="1">
      <c r="A128" s="53">
        <v>121</v>
      </c>
      <c r="B128" s="244" t="str">
        <f>IF(OR(FE128=0,FE128=""),"",IF(AND($E$3="3rd"),'Class 3rd'!I127,IF(AND($E$3="4th"),'Class 4th'!I127,"")))</f>
        <v/>
      </c>
      <c r="C128" s="54" t="str">
        <f>IF(OR($B128=0,$B128=""),"",IF(AND($E$3="3rd"),'Class 3rd'!B127,IF(AND($E$3="4th"),'Class 4th'!B127,"")))</f>
        <v/>
      </c>
      <c r="D128" s="54" t="str">
        <f>IF(OR($B128=0,$B128=""),"",IF(AND($E$3="3rd"),'Class 3rd'!C127,IF(AND($E$3="4th"),'Class 4th'!C127,"")))</f>
        <v/>
      </c>
      <c r="E128" s="330" t="str">
        <f>IF(OR($B128=0,$B128=""),"",IF(AND($E$3="3rd"),'Class 3rd'!E127,IF(AND($E$3="4th"),'Class 4th'!E127,"")))</f>
        <v/>
      </c>
      <c r="F128" s="243" t="str">
        <f>IF(OR($B128=0,$B128=""),"",IF(AND($E$3="3rd"),'Class 3rd'!D127,IF(AND($E$3="4th"),'Class 4th'!D127,"")))</f>
        <v/>
      </c>
      <c r="G128" s="335" t="str">
        <f>IF(OR($B128=0,$B128=""),"",IF(AND($E$3="3rd"),'Class 3rd'!F127,IF(AND($E$3="4th"),'Class 4th'!F127,"")))</f>
        <v/>
      </c>
      <c r="H128" s="335" t="str">
        <f>IF(OR($B128=0,$B128=""),"",IF(AND($E$3="3rd"),'Class 3rd'!G127,IF(AND($E$3="4th"),'Class 4th'!G127,"")))</f>
        <v/>
      </c>
      <c r="I128" s="335" t="str">
        <f>IF(OR($B128=0,$B128=""),"",IF(AND($E$3="3rd"),'Class 3rd'!H127,IF(AND($E$3="4th"),'Class 4th'!H127,"")))</f>
        <v/>
      </c>
      <c r="J128" s="217" t="str">
        <f>IF(OR($B128=0,$B128=""),"",IF(AND($E$3="3rd"),'Class 3rd'!J127,IF(AND($E$3="4th"),'Class 4th'!J127,"")))</f>
        <v/>
      </c>
      <c r="K128" s="217" t="str">
        <f>IF(OR($B128=0,$B128=""),"",IF(AND($E$3="3rd"),'Class 3rd'!K127,IF(AND($E$3="4th"),'Class 4th'!K127,"")))</f>
        <v/>
      </c>
      <c r="L128" s="99" t="str">
        <f>IF(OR($B128=0,$B128=""),"",IF(AND($E$3="3rd"),'Class 3rd'!L127,IF(AND($E$3="4th"),'Class 4th'!L127,"")))</f>
        <v/>
      </c>
      <c r="M128" s="99" t="str">
        <f>IF(OR($B128=0,$B128=""),"",IF(AND($E$3="3rd"),'Class 3rd'!M127,IF(AND($E$3="4th"),'Class 4th'!M127,"")))</f>
        <v/>
      </c>
      <c r="N128" s="99" t="str">
        <f>IF(OR($B128=0,$B128=""),"",IF(AND($E$3="3rd"),'Class 3rd'!N127,IF(AND($E$3="4th"),'Class 4th'!N127,"")))</f>
        <v/>
      </c>
      <c r="O128" s="48" t="str">
        <f t="shared" si="87"/>
        <v/>
      </c>
      <c r="P128" s="99" t="str">
        <f>IF(OR($B128=0,$B128=""),"",IF(AND($E$3="3rd"),'Class 3rd'!O127,IF(AND($E$3="4th"),'Class 4th'!O127,"")))</f>
        <v/>
      </c>
      <c r="Q128" s="99" t="str">
        <f>IF(OR($B128=0,$B128=""),"",IF(AND($E$3="3rd"),'Class 3rd'!P127,IF(AND($E$3="4th"),'Class 4th'!P127,"")))</f>
        <v/>
      </c>
      <c r="R128" s="51" t="str">
        <f t="shared" si="88"/>
        <v/>
      </c>
      <c r="S128" s="48">
        <f t="shared" si="89"/>
        <v>0</v>
      </c>
      <c r="T128" s="99" t="str">
        <f>IF(OR($B128=0,$B128=""),"",IF(AND($E$3="3rd"),'Class 3rd'!Q127,IF(AND($E$3="4th"),'Class 4th'!Q127,"")))</f>
        <v/>
      </c>
      <c r="U128" s="99" t="str">
        <f>IF(OR($B128=0,$B128=""),"",IF(AND($E$3="3rd"),'Class 3rd'!R127,IF(AND($E$3="4th"),'Class 4th'!R127,"")))</f>
        <v/>
      </c>
      <c r="V128" s="52" t="str">
        <f t="shared" si="90"/>
        <v/>
      </c>
      <c r="W128" s="48" t="str">
        <f t="shared" si="91"/>
        <v/>
      </c>
      <c r="X128" s="83">
        <f t="shared" si="92"/>
        <v>0</v>
      </c>
      <c r="Y128" s="83" t="str">
        <f t="shared" si="93"/>
        <v/>
      </c>
      <c r="Z128" s="83" t="str">
        <f t="shared" si="94"/>
        <v/>
      </c>
      <c r="AA128" s="83" t="str">
        <f t="shared" si="95"/>
        <v/>
      </c>
      <c r="AB128" s="419" t="str">
        <f t="shared" si="96"/>
        <v/>
      </c>
      <c r="AC128" s="87" t="str">
        <f t="shared" si="97"/>
        <v/>
      </c>
      <c r="AD128" s="99" t="str">
        <f>IF(OR($B128=0,$B128=""),"",IF(AND($E$3="3rd"),'Class 3rd'!S127,IF(AND($E$3="4th"),'Class 4th'!S127,"")))</f>
        <v/>
      </c>
      <c r="AE128" s="99" t="str">
        <f>IF(OR($B128=0,$B128=""),"",IF(AND($E$3="3rd"),'Class 3rd'!T127,IF(AND($E$3="4th"),'Class 4th'!T127,"")))</f>
        <v/>
      </c>
      <c r="AF128" s="99" t="str">
        <f>IF(OR($B128=0,$B128=""),"",IF(AND($E$3="3rd"),'Class 3rd'!U127,IF(AND($E$3="4th"),'Class 4th'!U127,"")))</f>
        <v/>
      </c>
      <c r="AG128" s="48" t="str">
        <f t="shared" si="98"/>
        <v/>
      </c>
      <c r="AH128" s="99" t="str">
        <f>IF(OR($B128=0,$B128=""),"",IF(AND($E$3="3rd"),'Class 3rd'!V127,IF(AND($E$3="4th"),'Class 4th'!V127,"")))</f>
        <v/>
      </c>
      <c r="AI128" s="99" t="str">
        <f>IF(OR($B128=0,$B128=""),"",IF(AND($E$3="3rd"),'Class 3rd'!W127,IF(AND($E$3="4th"),'Class 4th'!W127,"")))</f>
        <v/>
      </c>
      <c r="AJ128" s="51" t="str">
        <f t="shared" si="99"/>
        <v/>
      </c>
      <c r="AK128" s="48">
        <f t="shared" si="100"/>
        <v>0</v>
      </c>
      <c r="AL128" s="99" t="str">
        <f>IF(OR($B128=0,$B128=""),"",IF(AND($E$3="3rd"),'Class 3rd'!X127,IF(AND($E$3="4th"),'Class 4th'!X127,"")))</f>
        <v/>
      </c>
      <c r="AM128" s="99" t="str">
        <f>IF(OR($B128=0,$B128=""),"",IF(AND($E$3="3rd"),'Class 3rd'!Y127,IF(AND($E$3="4th"),'Class 4th'!Y127,"")))</f>
        <v/>
      </c>
      <c r="AN128" s="52" t="str">
        <f t="shared" si="101"/>
        <v/>
      </c>
      <c r="AO128" s="48" t="str">
        <f t="shared" si="102"/>
        <v/>
      </c>
      <c r="AP128" s="83">
        <f t="shared" si="103"/>
        <v>0</v>
      </c>
      <c r="AQ128" s="83" t="str">
        <f t="shared" si="104"/>
        <v/>
      </c>
      <c r="AR128" s="83" t="str">
        <f t="shared" si="105"/>
        <v/>
      </c>
      <c r="AS128" s="83" t="str">
        <f t="shared" si="106"/>
        <v/>
      </c>
      <c r="AT128" s="419" t="str">
        <f t="shared" si="107"/>
        <v/>
      </c>
      <c r="AU128" s="87" t="str">
        <f t="shared" si="108"/>
        <v/>
      </c>
      <c r="AV128" s="99" t="str">
        <f>IF(OR($B128=0,$B128=""),"",IF(AND($E$3="3rd"),'Class 3rd'!Z127,IF(AND($E$3="4th"),'Class 4th'!Z127,"")))</f>
        <v/>
      </c>
      <c r="AW128" s="99" t="str">
        <f>IF(OR($B128=0,$B128=""),"",IF(AND($E$3="3rd"),'Class 3rd'!AA127,IF(AND($E$3="4th"),'Class 4th'!AA127,"")))</f>
        <v/>
      </c>
      <c r="AX128" s="99" t="str">
        <f>IF(OR($B128=0,$B128=""),"",IF(AND($E$3="3rd"),'Class 3rd'!AB127,IF(AND($E$3="4th"),'Class 4th'!AB127,"")))</f>
        <v/>
      </c>
      <c r="AY128" s="48" t="str">
        <f t="shared" si="109"/>
        <v/>
      </c>
      <c r="AZ128" s="99" t="str">
        <f>IF(OR($B128=0,$B128=""),"",IF(AND($E$3="3rd"),'Class 3rd'!AC127,IF(AND($E$3="4th"),'Class 4th'!AC127,"")))</f>
        <v/>
      </c>
      <c r="BA128" s="99" t="str">
        <f>IF(OR($B128=0,$B128=""),"",IF(AND($E$3="3rd"),'Class 3rd'!AD127,IF(AND($E$3="4th"),'Class 4th'!AD127,"")))</f>
        <v/>
      </c>
      <c r="BB128" s="51" t="str">
        <f t="shared" si="110"/>
        <v/>
      </c>
      <c r="BC128" s="48">
        <f t="shared" si="111"/>
        <v>0</v>
      </c>
      <c r="BD128" s="99" t="str">
        <f>IF(OR($B128=0,$B128=""),"",IF(AND($E$3="3rd"),'Class 3rd'!AE127,IF(AND($E$3="4th"),'Class 4th'!AE127,"")))</f>
        <v/>
      </c>
      <c r="BE128" s="99" t="str">
        <f>IF(OR($B128=0,$B128=""),"",IF(AND($E$3="3rd"),'Class 3rd'!AF127,IF(AND($E$3="4th"),'Class 4th'!AF127,"")))</f>
        <v/>
      </c>
      <c r="BF128" s="52" t="str">
        <f t="shared" si="112"/>
        <v/>
      </c>
      <c r="BG128" s="48" t="str">
        <f t="shared" si="113"/>
        <v/>
      </c>
      <c r="BH128" s="83">
        <f t="shared" si="114"/>
        <v>0</v>
      </c>
      <c r="BI128" s="83" t="str">
        <f t="shared" si="115"/>
        <v/>
      </c>
      <c r="BJ128" s="83" t="str">
        <f t="shared" si="116"/>
        <v/>
      </c>
      <c r="BK128" s="83" t="str">
        <f t="shared" si="117"/>
        <v/>
      </c>
      <c r="BL128" s="419" t="str">
        <f t="shared" si="118"/>
        <v/>
      </c>
      <c r="BM128" s="87" t="str">
        <f t="shared" si="119"/>
        <v/>
      </c>
      <c r="BN128" s="99" t="str">
        <f>IF(OR($B128=0,$B128=""),"",IF(AND($E$3="3rd"),'Class 3rd'!AG127,IF(AND($E$3="4th"),'Class 4th'!AG127,"")))</f>
        <v/>
      </c>
      <c r="BO128" s="99" t="str">
        <f>IF(OR($B128=0,$B128=""),"",IF(AND($E$3="3rd"),'Class 3rd'!AH127,IF(AND($E$3="4th"),'Class 4th'!AH127,"")))</f>
        <v/>
      </c>
      <c r="BP128" s="99" t="str">
        <f>IF(OR($B128=0,$B128=""),"",IF(AND($E$3="3rd"),'Class 3rd'!AI127,IF(AND($E$3="4th"),'Class 4th'!AI127,"")))</f>
        <v/>
      </c>
      <c r="BQ128" s="48" t="str">
        <f t="shared" si="120"/>
        <v/>
      </c>
      <c r="BR128" s="99" t="str">
        <f>IF(OR($B128=0,$B128=""),"",IF(AND($E$3="3rd"),'Class 3rd'!AJ127,IF(AND($E$3="4th"),'Class 4th'!AJ127,"")))</f>
        <v/>
      </c>
      <c r="BS128" s="99" t="str">
        <f>IF(OR($B128=0,$B128=""),"",IF(AND($E$3="3rd"),'Class 3rd'!AK127,IF(AND($E$3="4th"),'Class 4th'!AK127,"")))</f>
        <v/>
      </c>
      <c r="BT128" s="51" t="str">
        <f t="shared" si="121"/>
        <v/>
      </c>
      <c r="BU128" s="48">
        <f t="shared" si="122"/>
        <v>0</v>
      </c>
      <c r="BV128" s="99" t="str">
        <f>IF(OR($B128=0,$B128=""),"",IF(AND($E$3="3rd"),'Class 3rd'!AL127,IF(AND($E$3="4th"),'Class 4th'!AL127,"")))</f>
        <v/>
      </c>
      <c r="BW128" s="99" t="str">
        <f>IF(OR($B128=0,$B128=""),"",IF(AND($E$3="3rd"),'Class 3rd'!AM127,IF(AND($E$3="4th"),'Class 4th'!AM127,"")))</f>
        <v/>
      </c>
      <c r="BX128" s="52" t="str">
        <f t="shared" si="123"/>
        <v/>
      </c>
      <c r="BY128" s="48" t="str">
        <f t="shared" si="124"/>
        <v/>
      </c>
      <c r="BZ128" s="83">
        <f t="shared" si="125"/>
        <v>0</v>
      </c>
      <c r="CA128" s="83" t="str">
        <f t="shared" si="126"/>
        <v/>
      </c>
      <c r="CB128" s="83" t="str">
        <f t="shared" si="127"/>
        <v/>
      </c>
      <c r="CC128" s="83" t="str">
        <f t="shared" si="128"/>
        <v/>
      </c>
      <c r="CD128" s="419" t="str">
        <f t="shared" si="129"/>
        <v/>
      </c>
      <c r="CE128" s="87" t="str">
        <f t="shared" si="130"/>
        <v/>
      </c>
      <c r="CF128" s="99" t="str">
        <f>IF(OR($B128=0,$B128=""),"",IF(AND($E$3="3rd"),'Class 3rd'!AN127,IF(AND($E$3="4th"),'Class 4th'!AN127,"")))</f>
        <v/>
      </c>
      <c r="CG128" s="99" t="str">
        <f>IF(OR($B128=0,$B128=""),"",IF(AND($E$3="3rd"),'Class 3rd'!AO127,IF(AND($E$3="4th"),'Class 4th'!AO127,"")))</f>
        <v/>
      </c>
      <c r="CH128" s="99" t="str">
        <f>IF(OR($B128=0,$B128=""),"",IF(AND($E$3="3rd"),'Class 3rd'!AP127,IF(AND($E$3="4th"),'Class 4th'!AP127,"")))</f>
        <v/>
      </c>
      <c r="CI128" s="48" t="str">
        <f t="shared" si="131"/>
        <v/>
      </c>
      <c r="CJ128" s="99" t="str">
        <f>IF(OR($B128=0,$B128=""),"",IF(AND($E$3="3rd"),'Class 3rd'!AQ127,IF(AND($E$3="4th"),'Class 4th'!AQ127,"")))</f>
        <v/>
      </c>
      <c r="CK128" s="99" t="str">
        <f>IF(OR($B128=0,$B128=""),"",IF(AND($E$3="3rd"),'Class 3rd'!AR127,IF(AND($E$3="4th"),'Class 4th'!AR127,"")))</f>
        <v/>
      </c>
      <c r="CL128" s="51" t="str">
        <f t="shared" si="132"/>
        <v/>
      </c>
      <c r="CM128" s="48">
        <f t="shared" si="133"/>
        <v>0</v>
      </c>
      <c r="CN128" s="99" t="str">
        <f>IF(OR($B128=0,$B128=""),"",IF(AND($E$3="3rd"),'Class 3rd'!AS127,IF(AND($E$3="4th"),'Class 4th'!AS127,"")))</f>
        <v/>
      </c>
      <c r="CO128" s="99" t="str">
        <f>IF(OR($B128=0,$B128=""),"",IF(AND($E$3="3rd"),'Class 3rd'!AT127,IF(AND($E$3="4th"),'Class 4th'!AT127,"")))</f>
        <v/>
      </c>
      <c r="CP128" s="52" t="str">
        <f t="shared" si="134"/>
        <v/>
      </c>
      <c r="CQ128" s="48" t="str">
        <f t="shared" si="135"/>
        <v/>
      </c>
      <c r="CR128" s="83">
        <f t="shared" si="136"/>
        <v>0</v>
      </c>
      <c r="CS128" s="83" t="str">
        <f t="shared" si="137"/>
        <v/>
      </c>
      <c r="CT128" s="392" t="str">
        <f t="shared" si="138"/>
        <v/>
      </c>
      <c r="CU128" s="86" t="str">
        <f t="shared" si="139"/>
        <v/>
      </c>
      <c r="CV128" s="99" t="str">
        <f>IF(OR($B128=0,$B128=""),"",IF(AND($E$3="3rd"),'Class 3rd'!AU127,IF(AND($E$3="4th"),'Class 4th'!AU127,"")))</f>
        <v/>
      </c>
      <c r="CW128" s="99" t="str">
        <f>IF(OR($B128=0,$B128=""),"",IF(AND($E$3="3rd"),'Class 3rd'!AV127,IF(AND($E$3="4th"),'Class 4th'!AV127,"")))</f>
        <v/>
      </c>
      <c r="CX128" s="99" t="str">
        <f>IF(OR($B128=0,$B128=""),"",IF(AND($E$3="3rd"),'Class 3rd'!AW127,IF(AND($E$3="4th"),'Class 4th'!AW127,"")))</f>
        <v/>
      </c>
      <c r="CY128" s="48" t="str">
        <f t="shared" si="140"/>
        <v/>
      </c>
      <c r="CZ128" s="99" t="str">
        <f>IF(OR($B128=0,$B128=""),"",IF(AND($E$3="3rd"),'Class 3rd'!AX127,IF(AND($E$3="4th"),'Class 4th'!AX127,"")))</f>
        <v/>
      </c>
      <c r="DA128" s="99" t="str">
        <f>IF(OR($B128=0,$B128=""),"",IF(AND($E$3="3rd"),'Class 3rd'!AY127,IF(AND($E$3="4th"),'Class 4th'!AY127,"")))</f>
        <v/>
      </c>
      <c r="DB128" s="51" t="str">
        <f t="shared" si="141"/>
        <v/>
      </c>
      <c r="DC128" s="48">
        <f t="shared" si="142"/>
        <v>0</v>
      </c>
      <c r="DD128" s="99" t="str">
        <f>IF(OR($B128=0,$B128=""),"",IF(AND($E$3="3rd"),'Class 3rd'!AZ127,IF(AND($E$3="4th"),'Class 4th'!AZ127,"")))</f>
        <v/>
      </c>
      <c r="DE128" s="99" t="str">
        <f>IF(OR($B128=0,$B128=""),"",IF(AND($E$3="3rd"),'Class 3rd'!BA127,IF(AND($E$3="4th"),'Class 4th'!BA127,"")))</f>
        <v/>
      </c>
      <c r="DF128" s="52" t="str">
        <f t="shared" si="143"/>
        <v/>
      </c>
      <c r="DG128" s="48" t="str">
        <f t="shared" si="144"/>
        <v/>
      </c>
      <c r="DH128" s="83">
        <f t="shared" si="145"/>
        <v>0</v>
      </c>
      <c r="DI128" s="83" t="str">
        <f t="shared" si="146"/>
        <v/>
      </c>
      <c r="DJ128" s="392" t="str">
        <f t="shared" si="147"/>
        <v/>
      </c>
      <c r="DK128" s="86" t="str">
        <f t="shared" si="148"/>
        <v/>
      </c>
      <c r="DL128" s="454" t="str">
        <f>IF(OR($B128=0,$B128=""),"",IF(AND($E$3="3rd"),'Class 3rd'!BB127,IF(AND($E$3="4th"),'Class 4th'!BB127,"")))</f>
        <v/>
      </c>
      <c r="DM128" s="454" t="str">
        <f>IF(OR($B128=0,$B128=""),"",IF(AND($E$3="3rd"),'Class 3rd'!BC127,IF(AND($E$3="4th"),'Class 4th'!BC127,"")))</f>
        <v/>
      </c>
      <c r="DN128" s="454" t="str">
        <f>IF(OR($B128=0,$B128=""),"",IF(AND($E$3="3rd"),'Class 3rd'!BD127,IF(AND($E$3="4th"),'Class 4th'!BD127,"")))</f>
        <v/>
      </c>
      <c r="DO128" s="454" t="str">
        <f>IF(OR($B128=0,$B128=""),"",IF(AND($E$3="3rd"),'Class 3rd'!BE127,IF(AND($E$3="4th"),'Class 4th'!BE127,"")))</f>
        <v/>
      </c>
      <c r="DP128" s="454" t="str">
        <f>IF(OR($B128=0,$B128=""),"",IF(AND($E$3="3rd"),'Class 3rd'!BF127,IF(AND($E$3="4th"),'Class 4th'!BF127,"")))</f>
        <v/>
      </c>
      <c r="DQ128" s="455" t="str">
        <f t="shared" si="149"/>
        <v/>
      </c>
      <c r="DR128" s="100">
        <f t="shared" si="150"/>
        <v>0</v>
      </c>
      <c r="DS128" s="100" t="str">
        <f t="shared" si="151"/>
        <v/>
      </c>
      <c r="DT128" s="100" t="str">
        <f t="shared" si="152"/>
        <v/>
      </c>
      <c r="DU128" s="86" t="str">
        <f t="shared" si="153"/>
        <v/>
      </c>
      <c r="DV128" s="454" t="str">
        <f>IF(OR($B128=0,$B128=""),"",IF(AND($E$3="3rd"),'Class 3rd'!BG127,IF(AND($E$3="4th"),'Class 4th'!BG127,"")))</f>
        <v/>
      </c>
      <c r="DW128" s="454" t="str">
        <f>IF(OR($B128=0,$B128=""),"",IF(AND($E$3="3rd"),'Class 3rd'!BH127,IF(AND($E$3="4th"),'Class 4th'!BH127,"")))</f>
        <v/>
      </c>
      <c r="DX128" s="454" t="str">
        <f>IF(OR($B128=0,$B128=""),"",IF(AND($E$3="3rd"),'Class 3rd'!BI127,IF(AND($E$3="4th"),'Class 4th'!BI127,"")))</f>
        <v/>
      </c>
      <c r="DY128" s="454" t="str">
        <f>IF(OR($B128=0,$B128=""),"",IF(AND($E$3="3rd"),'Class 3rd'!BJ127,IF(AND($E$3="4th"),'Class 4th'!BJ127,"")))</f>
        <v/>
      </c>
      <c r="DZ128" s="454" t="str">
        <f>IF(OR($B128=0,$B128=""),"",IF(AND($E$3="3rd"),'Class 3rd'!BK127,IF(AND($E$3="4th"),'Class 4th'!BK127,"")))</f>
        <v/>
      </c>
      <c r="EA128" s="455" t="str">
        <f t="shared" si="154"/>
        <v/>
      </c>
      <c r="EB128" s="100">
        <f t="shared" si="155"/>
        <v>0</v>
      </c>
      <c r="EC128" s="100" t="str">
        <f t="shared" si="156"/>
        <v/>
      </c>
      <c r="ED128" s="100" t="str">
        <f t="shared" si="157"/>
        <v/>
      </c>
      <c r="EE128" s="86" t="str">
        <f t="shared" si="158"/>
        <v/>
      </c>
      <c r="EF128" s="454" t="str">
        <f>IF(OR($B128=0,$B128=""),"",IF(AND($E$3="3rd"),'Class 3rd'!BL127,IF(AND($E$3="4th"),'Class 4th'!BL127,"")))</f>
        <v/>
      </c>
      <c r="EG128" s="454" t="str">
        <f>IF(OR($B128=0,$B128=""),"",IF(AND($E$3="3rd"),'Class 3rd'!BM127,IF(AND($E$3="4th"),'Class 4th'!BM127,"")))</f>
        <v/>
      </c>
      <c r="EH128" s="454" t="str">
        <f>IF(OR($B128=0,$B128=""),"",IF(AND($E$3="3rd"),'Class 3rd'!BN127,IF(AND($E$3="4th"),'Class 4th'!BN127,"")))</f>
        <v/>
      </c>
      <c r="EI128" s="454" t="str">
        <f>IF(OR($B128=0,$B128=""),"",IF(AND($E$3="3rd"),'Class 3rd'!BO127,IF(AND($E$3="4th"),'Class 4th'!BO127,"")))</f>
        <v/>
      </c>
      <c r="EJ128" s="454" t="str">
        <f>IF(OR($B128=0,$B128=""),"",IF(AND($E$3="3rd"),'Class 3rd'!BP127,IF(AND($E$3="4th"),'Class 4th'!BP127,"")))</f>
        <v/>
      </c>
      <c r="EK128" s="455" t="str">
        <f t="shared" si="159"/>
        <v/>
      </c>
      <c r="EL128" s="100">
        <f t="shared" si="160"/>
        <v>0</v>
      </c>
      <c r="EM128" s="100" t="str">
        <f t="shared" si="161"/>
        <v/>
      </c>
      <c r="EN128" s="100" t="str">
        <f t="shared" si="162"/>
        <v/>
      </c>
      <c r="EO128" s="86" t="str">
        <f t="shared" si="163"/>
        <v/>
      </c>
      <c r="EP128" s="60" t="str">
        <f t="shared" si="164"/>
        <v/>
      </c>
      <c r="EQ128" s="324" t="str">
        <f t="shared" si="165"/>
        <v/>
      </c>
      <c r="ER128" s="63" t="str">
        <f t="shared" si="166"/>
        <v/>
      </c>
      <c r="ES128" s="64" t="str">
        <f t="shared" si="167"/>
        <v/>
      </c>
      <c r="ET128" s="326" t="str">
        <f>IFERROR(IF(B128="NSO","NSO",IF(OR(D128="",G128="",F128="",B128="",EP128=0),"",IF('Master sheet'!$D$14="Hindi","कक्षोंन्नति","Promoted"))),"")</f>
        <v/>
      </c>
      <c r="EU128" s="39" t="str">
        <f>IF(OR($B128=0,$B128=""),"",IF(AND($E$3="3rd"),'Class 3rd'!BQ127,IF(AND($E$3="4th"),'Class 4th'!BQ127,"")))</f>
        <v/>
      </c>
      <c r="EV128" s="39" t="str">
        <f>IF(OR($B128=0,$B128=""),"",IF(AND($E$3="3rd"),'Class 3rd'!BR127,IF(AND($E$3="4th"),'Class 4th'!BR127,"")))</f>
        <v/>
      </c>
      <c r="EW128" s="203" t="str">
        <f t="shared" si="168"/>
        <v/>
      </c>
      <c r="EX128" s="40"/>
      <c r="FE128" s="41">
        <f>IF(AND($E$3="3rd"),'Class 3rd'!I127,IF(AND($E$3="4th"),'Class 4th'!I127,""))</f>
        <v>0</v>
      </c>
    </row>
    <row r="129" spans="1:161" ht="18.95" customHeight="1">
      <c r="A129" s="53">
        <v>122</v>
      </c>
      <c r="B129" s="244" t="str">
        <f>IF(OR(FE129=0,FE129=""),"",IF(AND($E$3="3rd"),'Class 3rd'!I128,IF(AND($E$3="4th"),'Class 4th'!I128,"")))</f>
        <v/>
      </c>
      <c r="C129" s="54" t="str">
        <f>IF(OR($B129=0,$B129=""),"",IF(AND($E$3="3rd"),'Class 3rd'!B128,IF(AND($E$3="4th"),'Class 4th'!B128,"")))</f>
        <v/>
      </c>
      <c r="D129" s="54" t="str">
        <f>IF(OR($B129=0,$B129=""),"",IF(AND($E$3="3rd"),'Class 3rd'!C128,IF(AND($E$3="4th"),'Class 4th'!C128,"")))</f>
        <v/>
      </c>
      <c r="E129" s="330" t="str">
        <f>IF(OR($B129=0,$B129=""),"",IF(AND($E$3="3rd"),'Class 3rd'!E128,IF(AND($E$3="4th"),'Class 4th'!E128,"")))</f>
        <v/>
      </c>
      <c r="F129" s="243" t="str">
        <f>IF(OR($B129=0,$B129=""),"",IF(AND($E$3="3rd"),'Class 3rd'!D128,IF(AND($E$3="4th"),'Class 4th'!D128,"")))</f>
        <v/>
      </c>
      <c r="G129" s="335" t="str">
        <f>IF(OR($B129=0,$B129=""),"",IF(AND($E$3="3rd"),'Class 3rd'!F128,IF(AND($E$3="4th"),'Class 4th'!F128,"")))</f>
        <v/>
      </c>
      <c r="H129" s="335" t="str">
        <f>IF(OR($B129=0,$B129=""),"",IF(AND($E$3="3rd"),'Class 3rd'!G128,IF(AND($E$3="4th"),'Class 4th'!G128,"")))</f>
        <v/>
      </c>
      <c r="I129" s="335" t="str">
        <f>IF(OR($B129=0,$B129=""),"",IF(AND($E$3="3rd"),'Class 3rd'!H128,IF(AND($E$3="4th"),'Class 4th'!H128,"")))</f>
        <v/>
      </c>
      <c r="J129" s="217" t="str">
        <f>IF(OR($B129=0,$B129=""),"",IF(AND($E$3="3rd"),'Class 3rd'!J128,IF(AND($E$3="4th"),'Class 4th'!J128,"")))</f>
        <v/>
      </c>
      <c r="K129" s="217" t="str">
        <f>IF(OR($B129=0,$B129=""),"",IF(AND($E$3="3rd"),'Class 3rd'!K128,IF(AND($E$3="4th"),'Class 4th'!K128,"")))</f>
        <v/>
      </c>
      <c r="L129" s="99" t="str">
        <f>IF(OR($B129=0,$B129=""),"",IF(AND($E$3="3rd"),'Class 3rd'!L128,IF(AND($E$3="4th"),'Class 4th'!L128,"")))</f>
        <v/>
      </c>
      <c r="M129" s="99" t="str">
        <f>IF(OR($B129=0,$B129=""),"",IF(AND($E$3="3rd"),'Class 3rd'!M128,IF(AND($E$3="4th"),'Class 4th'!M128,"")))</f>
        <v/>
      </c>
      <c r="N129" s="99" t="str">
        <f>IF(OR($B129=0,$B129=""),"",IF(AND($E$3="3rd"),'Class 3rd'!N128,IF(AND($E$3="4th"),'Class 4th'!N128,"")))</f>
        <v/>
      </c>
      <c r="O129" s="48" t="str">
        <f t="shared" si="87"/>
        <v/>
      </c>
      <c r="P129" s="99" t="str">
        <f>IF(OR($B129=0,$B129=""),"",IF(AND($E$3="3rd"),'Class 3rd'!O128,IF(AND($E$3="4th"),'Class 4th'!O128,"")))</f>
        <v/>
      </c>
      <c r="Q129" s="99" t="str">
        <f>IF(OR($B129=0,$B129=""),"",IF(AND($E$3="3rd"),'Class 3rd'!P128,IF(AND($E$3="4th"),'Class 4th'!P128,"")))</f>
        <v/>
      </c>
      <c r="R129" s="51" t="str">
        <f t="shared" si="88"/>
        <v/>
      </c>
      <c r="S129" s="48">
        <f t="shared" si="89"/>
        <v>0</v>
      </c>
      <c r="T129" s="99" t="str">
        <f>IF(OR($B129=0,$B129=""),"",IF(AND($E$3="3rd"),'Class 3rd'!Q128,IF(AND($E$3="4th"),'Class 4th'!Q128,"")))</f>
        <v/>
      </c>
      <c r="U129" s="99" t="str">
        <f>IF(OR($B129=0,$B129=""),"",IF(AND($E$3="3rd"),'Class 3rd'!R128,IF(AND($E$3="4th"),'Class 4th'!R128,"")))</f>
        <v/>
      </c>
      <c r="V129" s="52" t="str">
        <f t="shared" si="90"/>
        <v/>
      </c>
      <c r="W129" s="48" t="str">
        <f t="shared" si="91"/>
        <v/>
      </c>
      <c r="X129" s="83">
        <f t="shared" si="92"/>
        <v>0</v>
      </c>
      <c r="Y129" s="83" t="str">
        <f t="shared" si="93"/>
        <v/>
      </c>
      <c r="Z129" s="83" t="str">
        <f t="shared" si="94"/>
        <v/>
      </c>
      <c r="AA129" s="83" t="str">
        <f t="shared" si="95"/>
        <v/>
      </c>
      <c r="AB129" s="419" t="str">
        <f t="shared" si="96"/>
        <v/>
      </c>
      <c r="AC129" s="87" t="str">
        <f t="shared" si="97"/>
        <v/>
      </c>
      <c r="AD129" s="99" t="str">
        <f>IF(OR($B129=0,$B129=""),"",IF(AND($E$3="3rd"),'Class 3rd'!S128,IF(AND($E$3="4th"),'Class 4th'!S128,"")))</f>
        <v/>
      </c>
      <c r="AE129" s="99" t="str">
        <f>IF(OR($B129=0,$B129=""),"",IF(AND($E$3="3rd"),'Class 3rd'!T128,IF(AND($E$3="4th"),'Class 4th'!T128,"")))</f>
        <v/>
      </c>
      <c r="AF129" s="99" t="str">
        <f>IF(OR($B129=0,$B129=""),"",IF(AND($E$3="3rd"),'Class 3rd'!U128,IF(AND($E$3="4th"),'Class 4th'!U128,"")))</f>
        <v/>
      </c>
      <c r="AG129" s="48" t="str">
        <f t="shared" si="98"/>
        <v/>
      </c>
      <c r="AH129" s="99" t="str">
        <f>IF(OR($B129=0,$B129=""),"",IF(AND($E$3="3rd"),'Class 3rd'!V128,IF(AND($E$3="4th"),'Class 4th'!V128,"")))</f>
        <v/>
      </c>
      <c r="AI129" s="99" t="str">
        <f>IF(OR($B129=0,$B129=""),"",IF(AND($E$3="3rd"),'Class 3rd'!W128,IF(AND($E$3="4th"),'Class 4th'!W128,"")))</f>
        <v/>
      </c>
      <c r="AJ129" s="51" t="str">
        <f t="shared" si="99"/>
        <v/>
      </c>
      <c r="AK129" s="48">
        <f t="shared" si="100"/>
        <v>0</v>
      </c>
      <c r="AL129" s="99" t="str">
        <f>IF(OR($B129=0,$B129=""),"",IF(AND($E$3="3rd"),'Class 3rd'!X128,IF(AND($E$3="4th"),'Class 4th'!X128,"")))</f>
        <v/>
      </c>
      <c r="AM129" s="99" t="str">
        <f>IF(OR($B129=0,$B129=""),"",IF(AND($E$3="3rd"),'Class 3rd'!Y128,IF(AND($E$3="4th"),'Class 4th'!Y128,"")))</f>
        <v/>
      </c>
      <c r="AN129" s="52" t="str">
        <f t="shared" si="101"/>
        <v/>
      </c>
      <c r="AO129" s="48" t="str">
        <f t="shared" si="102"/>
        <v/>
      </c>
      <c r="AP129" s="83">
        <f t="shared" si="103"/>
        <v>0</v>
      </c>
      <c r="AQ129" s="83" t="str">
        <f t="shared" si="104"/>
        <v/>
      </c>
      <c r="AR129" s="83" t="str">
        <f t="shared" si="105"/>
        <v/>
      </c>
      <c r="AS129" s="83" t="str">
        <f t="shared" si="106"/>
        <v/>
      </c>
      <c r="AT129" s="419" t="str">
        <f t="shared" si="107"/>
        <v/>
      </c>
      <c r="AU129" s="87" t="str">
        <f t="shared" si="108"/>
        <v/>
      </c>
      <c r="AV129" s="99" t="str">
        <f>IF(OR($B129=0,$B129=""),"",IF(AND($E$3="3rd"),'Class 3rd'!Z128,IF(AND($E$3="4th"),'Class 4th'!Z128,"")))</f>
        <v/>
      </c>
      <c r="AW129" s="99" t="str">
        <f>IF(OR($B129=0,$B129=""),"",IF(AND($E$3="3rd"),'Class 3rd'!AA128,IF(AND($E$3="4th"),'Class 4th'!AA128,"")))</f>
        <v/>
      </c>
      <c r="AX129" s="99" t="str">
        <f>IF(OR($B129=0,$B129=""),"",IF(AND($E$3="3rd"),'Class 3rd'!AB128,IF(AND($E$3="4th"),'Class 4th'!AB128,"")))</f>
        <v/>
      </c>
      <c r="AY129" s="48" t="str">
        <f t="shared" si="109"/>
        <v/>
      </c>
      <c r="AZ129" s="99" t="str">
        <f>IF(OR($B129=0,$B129=""),"",IF(AND($E$3="3rd"),'Class 3rd'!AC128,IF(AND($E$3="4th"),'Class 4th'!AC128,"")))</f>
        <v/>
      </c>
      <c r="BA129" s="99" t="str">
        <f>IF(OR($B129=0,$B129=""),"",IF(AND($E$3="3rd"),'Class 3rd'!AD128,IF(AND($E$3="4th"),'Class 4th'!AD128,"")))</f>
        <v/>
      </c>
      <c r="BB129" s="51" t="str">
        <f t="shared" si="110"/>
        <v/>
      </c>
      <c r="BC129" s="48">
        <f t="shared" si="111"/>
        <v>0</v>
      </c>
      <c r="BD129" s="99" t="str">
        <f>IF(OR($B129=0,$B129=""),"",IF(AND($E$3="3rd"),'Class 3rd'!AE128,IF(AND($E$3="4th"),'Class 4th'!AE128,"")))</f>
        <v/>
      </c>
      <c r="BE129" s="99" t="str">
        <f>IF(OR($B129=0,$B129=""),"",IF(AND($E$3="3rd"),'Class 3rd'!AF128,IF(AND($E$3="4th"),'Class 4th'!AF128,"")))</f>
        <v/>
      </c>
      <c r="BF129" s="52" t="str">
        <f t="shared" si="112"/>
        <v/>
      </c>
      <c r="BG129" s="48" t="str">
        <f t="shared" si="113"/>
        <v/>
      </c>
      <c r="BH129" s="83">
        <f t="shared" si="114"/>
        <v>0</v>
      </c>
      <c r="BI129" s="83" t="str">
        <f t="shared" si="115"/>
        <v/>
      </c>
      <c r="BJ129" s="83" t="str">
        <f t="shared" si="116"/>
        <v/>
      </c>
      <c r="BK129" s="83" t="str">
        <f t="shared" si="117"/>
        <v/>
      </c>
      <c r="BL129" s="419" t="str">
        <f t="shared" si="118"/>
        <v/>
      </c>
      <c r="BM129" s="87" t="str">
        <f t="shared" si="119"/>
        <v/>
      </c>
      <c r="BN129" s="99" t="str">
        <f>IF(OR($B129=0,$B129=""),"",IF(AND($E$3="3rd"),'Class 3rd'!AG128,IF(AND($E$3="4th"),'Class 4th'!AG128,"")))</f>
        <v/>
      </c>
      <c r="BO129" s="99" t="str">
        <f>IF(OR($B129=0,$B129=""),"",IF(AND($E$3="3rd"),'Class 3rd'!AH128,IF(AND($E$3="4th"),'Class 4th'!AH128,"")))</f>
        <v/>
      </c>
      <c r="BP129" s="99" t="str">
        <f>IF(OR($B129=0,$B129=""),"",IF(AND($E$3="3rd"),'Class 3rd'!AI128,IF(AND($E$3="4th"),'Class 4th'!AI128,"")))</f>
        <v/>
      </c>
      <c r="BQ129" s="48" t="str">
        <f t="shared" si="120"/>
        <v/>
      </c>
      <c r="BR129" s="99" t="str">
        <f>IF(OR($B129=0,$B129=""),"",IF(AND($E$3="3rd"),'Class 3rd'!AJ128,IF(AND($E$3="4th"),'Class 4th'!AJ128,"")))</f>
        <v/>
      </c>
      <c r="BS129" s="99" t="str">
        <f>IF(OR($B129=0,$B129=""),"",IF(AND($E$3="3rd"),'Class 3rd'!AK128,IF(AND($E$3="4th"),'Class 4th'!AK128,"")))</f>
        <v/>
      </c>
      <c r="BT129" s="51" t="str">
        <f t="shared" si="121"/>
        <v/>
      </c>
      <c r="BU129" s="48">
        <f t="shared" si="122"/>
        <v>0</v>
      </c>
      <c r="BV129" s="99" t="str">
        <f>IF(OR($B129=0,$B129=""),"",IF(AND($E$3="3rd"),'Class 3rd'!AL128,IF(AND($E$3="4th"),'Class 4th'!AL128,"")))</f>
        <v/>
      </c>
      <c r="BW129" s="99" t="str">
        <f>IF(OR($B129=0,$B129=""),"",IF(AND($E$3="3rd"),'Class 3rd'!AM128,IF(AND($E$3="4th"),'Class 4th'!AM128,"")))</f>
        <v/>
      </c>
      <c r="BX129" s="52" t="str">
        <f t="shared" si="123"/>
        <v/>
      </c>
      <c r="BY129" s="48" t="str">
        <f t="shared" si="124"/>
        <v/>
      </c>
      <c r="BZ129" s="83">
        <f t="shared" si="125"/>
        <v>0</v>
      </c>
      <c r="CA129" s="83" t="str">
        <f t="shared" si="126"/>
        <v/>
      </c>
      <c r="CB129" s="83" t="str">
        <f t="shared" si="127"/>
        <v/>
      </c>
      <c r="CC129" s="83" t="str">
        <f t="shared" si="128"/>
        <v/>
      </c>
      <c r="CD129" s="419" t="str">
        <f t="shared" si="129"/>
        <v/>
      </c>
      <c r="CE129" s="87" t="str">
        <f t="shared" si="130"/>
        <v/>
      </c>
      <c r="CF129" s="99" t="str">
        <f>IF(OR($B129=0,$B129=""),"",IF(AND($E$3="3rd"),'Class 3rd'!AN128,IF(AND($E$3="4th"),'Class 4th'!AN128,"")))</f>
        <v/>
      </c>
      <c r="CG129" s="99" t="str">
        <f>IF(OR($B129=0,$B129=""),"",IF(AND($E$3="3rd"),'Class 3rd'!AO128,IF(AND($E$3="4th"),'Class 4th'!AO128,"")))</f>
        <v/>
      </c>
      <c r="CH129" s="99" t="str">
        <f>IF(OR($B129=0,$B129=""),"",IF(AND($E$3="3rd"),'Class 3rd'!AP128,IF(AND($E$3="4th"),'Class 4th'!AP128,"")))</f>
        <v/>
      </c>
      <c r="CI129" s="48" t="str">
        <f t="shared" si="131"/>
        <v/>
      </c>
      <c r="CJ129" s="99" t="str">
        <f>IF(OR($B129=0,$B129=""),"",IF(AND($E$3="3rd"),'Class 3rd'!AQ128,IF(AND($E$3="4th"),'Class 4th'!AQ128,"")))</f>
        <v/>
      </c>
      <c r="CK129" s="99" t="str">
        <f>IF(OR($B129=0,$B129=""),"",IF(AND($E$3="3rd"),'Class 3rd'!AR128,IF(AND($E$3="4th"),'Class 4th'!AR128,"")))</f>
        <v/>
      </c>
      <c r="CL129" s="51" t="str">
        <f t="shared" si="132"/>
        <v/>
      </c>
      <c r="CM129" s="48">
        <f t="shared" si="133"/>
        <v>0</v>
      </c>
      <c r="CN129" s="99" t="str">
        <f>IF(OR($B129=0,$B129=""),"",IF(AND($E$3="3rd"),'Class 3rd'!AS128,IF(AND($E$3="4th"),'Class 4th'!AS128,"")))</f>
        <v/>
      </c>
      <c r="CO129" s="99" t="str">
        <f>IF(OR($B129=0,$B129=""),"",IF(AND($E$3="3rd"),'Class 3rd'!AT128,IF(AND($E$3="4th"),'Class 4th'!AT128,"")))</f>
        <v/>
      </c>
      <c r="CP129" s="52" t="str">
        <f t="shared" si="134"/>
        <v/>
      </c>
      <c r="CQ129" s="48" t="str">
        <f t="shared" si="135"/>
        <v/>
      </c>
      <c r="CR129" s="83">
        <f t="shared" si="136"/>
        <v>0</v>
      </c>
      <c r="CS129" s="83" t="str">
        <f t="shared" si="137"/>
        <v/>
      </c>
      <c r="CT129" s="392" t="str">
        <f t="shared" si="138"/>
        <v/>
      </c>
      <c r="CU129" s="86" t="str">
        <f t="shared" si="139"/>
        <v/>
      </c>
      <c r="CV129" s="99" t="str">
        <f>IF(OR($B129=0,$B129=""),"",IF(AND($E$3="3rd"),'Class 3rd'!AU128,IF(AND($E$3="4th"),'Class 4th'!AU128,"")))</f>
        <v/>
      </c>
      <c r="CW129" s="99" t="str">
        <f>IF(OR($B129=0,$B129=""),"",IF(AND($E$3="3rd"),'Class 3rd'!AV128,IF(AND($E$3="4th"),'Class 4th'!AV128,"")))</f>
        <v/>
      </c>
      <c r="CX129" s="99" t="str">
        <f>IF(OR($B129=0,$B129=""),"",IF(AND($E$3="3rd"),'Class 3rd'!AW128,IF(AND($E$3="4th"),'Class 4th'!AW128,"")))</f>
        <v/>
      </c>
      <c r="CY129" s="48" t="str">
        <f t="shared" si="140"/>
        <v/>
      </c>
      <c r="CZ129" s="99" t="str">
        <f>IF(OR($B129=0,$B129=""),"",IF(AND($E$3="3rd"),'Class 3rd'!AX128,IF(AND($E$3="4th"),'Class 4th'!AX128,"")))</f>
        <v/>
      </c>
      <c r="DA129" s="99" t="str">
        <f>IF(OR($B129=0,$B129=""),"",IF(AND($E$3="3rd"),'Class 3rd'!AY128,IF(AND($E$3="4th"),'Class 4th'!AY128,"")))</f>
        <v/>
      </c>
      <c r="DB129" s="51" t="str">
        <f t="shared" si="141"/>
        <v/>
      </c>
      <c r="DC129" s="48">
        <f t="shared" si="142"/>
        <v>0</v>
      </c>
      <c r="DD129" s="99" t="str">
        <f>IF(OR($B129=0,$B129=""),"",IF(AND($E$3="3rd"),'Class 3rd'!AZ128,IF(AND($E$3="4th"),'Class 4th'!AZ128,"")))</f>
        <v/>
      </c>
      <c r="DE129" s="99" t="str">
        <f>IF(OR($B129=0,$B129=""),"",IF(AND($E$3="3rd"),'Class 3rd'!BA128,IF(AND($E$3="4th"),'Class 4th'!BA128,"")))</f>
        <v/>
      </c>
      <c r="DF129" s="52" t="str">
        <f t="shared" si="143"/>
        <v/>
      </c>
      <c r="DG129" s="48" t="str">
        <f t="shared" si="144"/>
        <v/>
      </c>
      <c r="DH129" s="83">
        <f t="shared" si="145"/>
        <v>0</v>
      </c>
      <c r="DI129" s="83" t="str">
        <f t="shared" si="146"/>
        <v/>
      </c>
      <c r="DJ129" s="392" t="str">
        <f t="shared" si="147"/>
        <v/>
      </c>
      <c r="DK129" s="86" t="str">
        <f t="shared" si="148"/>
        <v/>
      </c>
      <c r="DL129" s="454" t="str">
        <f>IF(OR($B129=0,$B129=""),"",IF(AND($E$3="3rd"),'Class 3rd'!BB128,IF(AND($E$3="4th"),'Class 4th'!BB128,"")))</f>
        <v/>
      </c>
      <c r="DM129" s="454" t="str">
        <f>IF(OR($B129=0,$B129=""),"",IF(AND($E$3="3rd"),'Class 3rd'!BC128,IF(AND($E$3="4th"),'Class 4th'!BC128,"")))</f>
        <v/>
      </c>
      <c r="DN129" s="454" t="str">
        <f>IF(OR($B129=0,$B129=""),"",IF(AND($E$3="3rd"),'Class 3rd'!BD128,IF(AND($E$3="4th"),'Class 4th'!BD128,"")))</f>
        <v/>
      </c>
      <c r="DO129" s="454" t="str">
        <f>IF(OR($B129=0,$B129=""),"",IF(AND($E$3="3rd"),'Class 3rd'!BE128,IF(AND($E$3="4th"),'Class 4th'!BE128,"")))</f>
        <v/>
      </c>
      <c r="DP129" s="454" t="str">
        <f>IF(OR($B129=0,$B129=""),"",IF(AND($E$3="3rd"),'Class 3rd'!BF128,IF(AND($E$3="4th"),'Class 4th'!BF128,"")))</f>
        <v/>
      </c>
      <c r="DQ129" s="455" t="str">
        <f t="shared" si="149"/>
        <v/>
      </c>
      <c r="DR129" s="100">
        <f t="shared" si="150"/>
        <v>0</v>
      </c>
      <c r="DS129" s="100" t="str">
        <f t="shared" si="151"/>
        <v/>
      </c>
      <c r="DT129" s="100" t="str">
        <f t="shared" si="152"/>
        <v/>
      </c>
      <c r="DU129" s="86" t="str">
        <f t="shared" si="153"/>
        <v/>
      </c>
      <c r="DV129" s="454" t="str">
        <f>IF(OR($B129=0,$B129=""),"",IF(AND($E$3="3rd"),'Class 3rd'!BG128,IF(AND($E$3="4th"),'Class 4th'!BG128,"")))</f>
        <v/>
      </c>
      <c r="DW129" s="454" t="str">
        <f>IF(OR($B129=0,$B129=""),"",IF(AND($E$3="3rd"),'Class 3rd'!BH128,IF(AND($E$3="4th"),'Class 4th'!BH128,"")))</f>
        <v/>
      </c>
      <c r="DX129" s="454" t="str">
        <f>IF(OR($B129=0,$B129=""),"",IF(AND($E$3="3rd"),'Class 3rd'!BI128,IF(AND($E$3="4th"),'Class 4th'!BI128,"")))</f>
        <v/>
      </c>
      <c r="DY129" s="454" t="str">
        <f>IF(OR($B129=0,$B129=""),"",IF(AND($E$3="3rd"),'Class 3rd'!BJ128,IF(AND($E$3="4th"),'Class 4th'!BJ128,"")))</f>
        <v/>
      </c>
      <c r="DZ129" s="454" t="str">
        <f>IF(OR($B129=0,$B129=""),"",IF(AND($E$3="3rd"),'Class 3rd'!BK128,IF(AND($E$3="4th"),'Class 4th'!BK128,"")))</f>
        <v/>
      </c>
      <c r="EA129" s="455" t="str">
        <f t="shared" si="154"/>
        <v/>
      </c>
      <c r="EB129" s="100">
        <f t="shared" si="155"/>
        <v>0</v>
      </c>
      <c r="EC129" s="100" t="str">
        <f t="shared" si="156"/>
        <v/>
      </c>
      <c r="ED129" s="100" t="str">
        <f t="shared" si="157"/>
        <v/>
      </c>
      <c r="EE129" s="86" t="str">
        <f t="shared" si="158"/>
        <v/>
      </c>
      <c r="EF129" s="454" t="str">
        <f>IF(OR($B129=0,$B129=""),"",IF(AND($E$3="3rd"),'Class 3rd'!BL128,IF(AND($E$3="4th"),'Class 4th'!BL128,"")))</f>
        <v/>
      </c>
      <c r="EG129" s="454" t="str">
        <f>IF(OR($B129=0,$B129=""),"",IF(AND($E$3="3rd"),'Class 3rd'!BM128,IF(AND($E$3="4th"),'Class 4th'!BM128,"")))</f>
        <v/>
      </c>
      <c r="EH129" s="454" t="str">
        <f>IF(OR($B129=0,$B129=""),"",IF(AND($E$3="3rd"),'Class 3rd'!BN128,IF(AND($E$3="4th"),'Class 4th'!BN128,"")))</f>
        <v/>
      </c>
      <c r="EI129" s="454" t="str">
        <f>IF(OR($B129=0,$B129=""),"",IF(AND($E$3="3rd"),'Class 3rd'!BO128,IF(AND($E$3="4th"),'Class 4th'!BO128,"")))</f>
        <v/>
      </c>
      <c r="EJ129" s="454" t="str">
        <f>IF(OR($B129=0,$B129=""),"",IF(AND($E$3="3rd"),'Class 3rd'!BP128,IF(AND($E$3="4th"),'Class 4th'!BP128,"")))</f>
        <v/>
      </c>
      <c r="EK129" s="455" t="str">
        <f t="shared" si="159"/>
        <v/>
      </c>
      <c r="EL129" s="100">
        <f t="shared" si="160"/>
        <v>0</v>
      </c>
      <c r="EM129" s="100" t="str">
        <f t="shared" si="161"/>
        <v/>
      </c>
      <c r="EN129" s="100" t="str">
        <f t="shared" si="162"/>
        <v/>
      </c>
      <c r="EO129" s="86" t="str">
        <f t="shared" si="163"/>
        <v/>
      </c>
      <c r="EP129" s="60" t="str">
        <f t="shared" si="164"/>
        <v/>
      </c>
      <c r="EQ129" s="324" t="str">
        <f t="shared" si="165"/>
        <v/>
      </c>
      <c r="ER129" s="63" t="str">
        <f t="shared" si="166"/>
        <v/>
      </c>
      <c r="ES129" s="64" t="str">
        <f t="shared" si="167"/>
        <v/>
      </c>
      <c r="ET129" s="326" t="str">
        <f>IFERROR(IF(B129="NSO","NSO",IF(OR(D129="",G129="",F129="",B129="",EP129=0),"",IF('Master sheet'!$D$14="Hindi","कक्षोंन्नति","Promoted"))),"")</f>
        <v/>
      </c>
      <c r="EU129" s="39" t="str">
        <f>IF(OR($B129=0,$B129=""),"",IF(AND($E$3="3rd"),'Class 3rd'!BQ128,IF(AND($E$3="4th"),'Class 4th'!BQ128,"")))</f>
        <v/>
      </c>
      <c r="EV129" s="39" t="str">
        <f>IF(OR($B129=0,$B129=""),"",IF(AND($E$3="3rd"),'Class 3rd'!BR128,IF(AND($E$3="4th"),'Class 4th'!BR128,"")))</f>
        <v/>
      </c>
      <c r="EW129" s="203" t="str">
        <f t="shared" si="168"/>
        <v/>
      </c>
      <c r="EX129" s="40"/>
      <c r="FE129" s="41">
        <f>IF(AND($E$3="3rd"),'Class 3rd'!I128,IF(AND($E$3="4th"),'Class 4th'!I128,""))</f>
        <v>0</v>
      </c>
    </row>
    <row r="130" spans="1:161" ht="18.95" customHeight="1">
      <c r="A130" s="53">
        <v>123</v>
      </c>
      <c r="B130" s="244" t="str">
        <f>IF(OR(FE130=0,FE130=""),"",IF(AND($E$3="3rd"),'Class 3rd'!I129,IF(AND($E$3="4th"),'Class 4th'!I129,"")))</f>
        <v/>
      </c>
      <c r="C130" s="54" t="str">
        <f>IF(OR($B130=0,$B130=""),"",IF(AND($E$3="3rd"),'Class 3rd'!B129,IF(AND($E$3="4th"),'Class 4th'!B129,"")))</f>
        <v/>
      </c>
      <c r="D130" s="54" t="str">
        <f>IF(OR($B130=0,$B130=""),"",IF(AND($E$3="3rd"),'Class 3rd'!C129,IF(AND($E$3="4th"),'Class 4th'!C129,"")))</f>
        <v/>
      </c>
      <c r="E130" s="330" t="str">
        <f>IF(OR($B130=0,$B130=""),"",IF(AND($E$3="3rd"),'Class 3rd'!E129,IF(AND($E$3="4th"),'Class 4th'!E129,"")))</f>
        <v/>
      </c>
      <c r="F130" s="243" t="str">
        <f>IF(OR($B130=0,$B130=""),"",IF(AND($E$3="3rd"),'Class 3rd'!D129,IF(AND($E$3="4th"),'Class 4th'!D129,"")))</f>
        <v/>
      </c>
      <c r="G130" s="335" t="str">
        <f>IF(OR($B130=0,$B130=""),"",IF(AND($E$3="3rd"),'Class 3rd'!F129,IF(AND($E$3="4th"),'Class 4th'!F129,"")))</f>
        <v/>
      </c>
      <c r="H130" s="335" t="str">
        <f>IF(OR($B130=0,$B130=""),"",IF(AND($E$3="3rd"),'Class 3rd'!G129,IF(AND($E$3="4th"),'Class 4th'!G129,"")))</f>
        <v/>
      </c>
      <c r="I130" s="335" t="str">
        <f>IF(OR($B130=0,$B130=""),"",IF(AND($E$3="3rd"),'Class 3rd'!H129,IF(AND($E$3="4th"),'Class 4th'!H129,"")))</f>
        <v/>
      </c>
      <c r="J130" s="217" t="str">
        <f>IF(OR($B130=0,$B130=""),"",IF(AND($E$3="3rd"),'Class 3rd'!J129,IF(AND($E$3="4th"),'Class 4th'!J129,"")))</f>
        <v/>
      </c>
      <c r="K130" s="217" t="str">
        <f>IF(OR($B130=0,$B130=""),"",IF(AND($E$3="3rd"),'Class 3rd'!K129,IF(AND($E$3="4th"),'Class 4th'!K129,"")))</f>
        <v/>
      </c>
      <c r="L130" s="99" t="str">
        <f>IF(OR($B130=0,$B130=""),"",IF(AND($E$3="3rd"),'Class 3rd'!L129,IF(AND($E$3="4th"),'Class 4th'!L129,"")))</f>
        <v/>
      </c>
      <c r="M130" s="99" t="str">
        <f>IF(OR($B130=0,$B130=""),"",IF(AND($E$3="3rd"),'Class 3rd'!M129,IF(AND($E$3="4th"),'Class 4th'!M129,"")))</f>
        <v/>
      </c>
      <c r="N130" s="99" t="str">
        <f>IF(OR($B130=0,$B130=""),"",IF(AND($E$3="3rd"),'Class 3rd'!N129,IF(AND($E$3="4th"),'Class 4th'!N129,"")))</f>
        <v/>
      </c>
      <c r="O130" s="48" t="str">
        <f t="shared" si="87"/>
        <v/>
      </c>
      <c r="P130" s="99" t="str">
        <f>IF(OR($B130=0,$B130=""),"",IF(AND($E$3="3rd"),'Class 3rd'!O129,IF(AND($E$3="4th"),'Class 4th'!O129,"")))</f>
        <v/>
      </c>
      <c r="Q130" s="99" t="str">
        <f>IF(OR($B130=0,$B130=""),"",IF(AND($E$3="3rd"),'Class 3rd'!P129,IF(AND($E$3="4th"),'Class 4th'!P129,"")))</f>
        <v/>
      </c>
      <c r="R130" s="51" t="str">
        <f t="shared" si="88"/>
        <v/>
      </c>
      <c r="S130" s="48">
        <f t="shared" si="89"/>
        <v>0</v>
      </c>
      <c r="T130" s="99" t="str">
        <f>IF(OR($B130=0,$B130=""),"",IF(AND($E$3="3rd"),'Class 3rd'!Q129,IF(AND($E$3="4th"),'Class 4th'!Q129,"")))</f>
        <v/>
      </c>
      <c r="U130" s="99" t="str">
        <f>IF(OR($B130=0,$B130=""),"",IF(AND($E$3="3rd"),'Class 3rd'!R129,IF(AND($E$3="4th"),'Class 4th'!R129,"")))</f>
        <v/>
      </c>
      <c r="V130" s="52" t="str">
        <f t="shared" si="90"/>
        <v/>
      </c>
      <c r="W130" s="48" t="str">
        <f t="shared" si="91"/>
        <v/>
      </c>
      <c r="X130" s="83">
        <f t="shared" si="92"/>
        <v>0</v>
      </c>
      <c r="Y130" s="83" t="str">
        <f t="shared" si="93"/>
        <v/>
      </c>
      <c r="Z130" s="83" t="str">
        <f t="shared" si="94"/>
        <v/>
      </c>
      <c r="AA130" s="83" t="str">
        <f t="shared" si="95"/>
        <v/>
      </c>
      <c r="AB130" s="419" t="str">
        <f t="shared" si="96"/>
        <v/>
      </c>
      <c r="AC130" s="87" t="str">
        <f t="shared" si="97"/>
        <v/>
      </c>
      <c r="AD130" s="99" t="str">
        <f>IF(OR($B130=0,$B130=""),"",IF(AND($E$3="3rd"),'Class 3rd'!S129,IF(AND($E$3="4th"),'Class 4th'!S129,"")))</f>
        <v/>
      </c>
      <c r="AE130" s="99" t="str">
        <f>IF(OR($B130=0,$B130=""),"",IF(AND($E$3="3rd"),'Class 3rd'!T129,IF(AND($E$3="4th"),'Class 4th'!T129,"")))</f>
        <v/>
      </c>
      <c r="AF130" s="99" t="str">
        <f>IF(OR($B130=0,$B130=""),"",IF(AND($E$3="3rd"),'Class 3rd'!U129,IF(AND($E$3="4th"),'Class 4th'!U129,"")))</f>
        <v/>
      </c>
      <c r="AG130" s="48" t="str">
        <f t="shared" si="98"/>
        <v/>
      </c>
      <c r="AH130" s="99" t="str">
        <f>IF(OR($B130=0,$B130=""),"",IF(AND($E$3="3rd"),'Class 3rd'!V129,IF(AND($E$3="4th"),'Class 4th'!V129,"")))</f>
        <v/>
      </c>
      <c r="AI130" s="99" t="str">
        <f>IF(OR($B130=0,$B130=""),"",IF(AND($E$3="3rd"),'Class 3rd'!W129,IF(AND($E$3="4th"),'Class 4th'!W129,"")))</f>
        <v/>
      </c>
      <c r="AJ130" s="51" t="str">
        <f t="shared" si="99"/>
        <v/>
      </c>
      <c r="AK130" s="48">
        <f t="shared" si="100"/>
        <v>0</v>
      </c>
      <c r="AL130" s="99" t="str">
        <f>IF(OR($B130=0,$B130=""),"",IF(AND($E$3="3rd"),'Class 3rd'!X129,IF(AND($E$3="4th"),'Class 4th'!X129,"")))</f>
        <v/>
      </c>
      <c r="AM130" s="99" t="str">
        <f>IF(OR($B130=0,$B130=""),"",IF(AND($E$3="3rd"),'Class 3rd'!Y129,IF(AND($E$3="4th"),'Class 4th'!Y129,"")))</f>
        <v/>
      </c>
      <c r="AN130" s="52" t="str">
        <f t="shared" si="101"/>
        <v/>
      </c>
      <c r="AO130" s="48" t="str">
        <f t="shared" si="102"/>
        <v/>
      </c>
      <c r="AP130" s="83">
        <f t="shared" si="103"/>
        <v>0</v>
      </c>
      <c r="AQ130" s="83" t="str">
        <f t="shared" si="104"/>
        <v/>
      </c>
      <c r="AR130" s="83" t="str">
        <f t="shared" si="105"/>
        <v/>
      </c>
      <c r="AS130" s="83" t="str">
        <f t="shared" si="106"/>
        <v/>
      </c>
      <c r="AT130" s="419" t="str">
        <f t="shared" si="107"/>
        <v/>
      </c>
      <c r="AU130" s="87" t="str">
        <f t="shared" si="108"/>
        <v/>
      </c>
      <c r="AV130" s="99" t="str">
        <f>IF(OR($B130=0,$B130=""),"",IF(AND($E$3="3rd"),'Class 3rd'!Z129,IF(AND($E$3="4th"),'Class 4th'!Z129,"")))</f>
        <v/>
      </c>
      <c r="AW130" s="99" t="str">
        <f>IF(OR($B130=0,$B130=""),"",IF(AND($E$3="3rd"),'Class 3rd'!AA129,IF(AND($E$3="4th"),'Class 4th'!AA129,"")))</f>
        <v/>
      </c>
      <c r="AX130" s="99" t="str">
        <f>IF(OR($B130=0,$B130=""),"",IF(AND($E$3="3rd"),'Class 3rd'!AB129,IF(AND($E$3="4th"),'Class 4th'!AB129,"")))</f>
        <v/>
      </c>
      <c r="AY130" s="48" t="str">
        <f t="shared" si="109"/>
        <v/>
      </c>
      <c r="AZ130" s="99" t="str">
        <f>IF(OR($B130=0,$B130=""),"",IF(AND($E$3="3rd"),'Class 3rd'!AC129,IF(AND($E$3="4th"),'Class 4th'!AC129,"")))</f>
        <v/>
      </c>
      <c r="BA130" s="99" t="str">
        <f>IF(OR($B130=0,$B130=""),"",IF(AND($E$3="3rd"),'Class 3rd'!AD129,IF(AND($E$3="4th"),'Class 4th'!AD129,"")))</f>
        <v/>
      </c>
      <c r="BB130" s="51" t="str">
        <f t="shared" si="110"/>
        <v/>
      </c>
      <c r="BC130" s="48">
        <f t="shared" si="111"/>
        <v>0</v>
      </c>
      <c r="BD130" s="99" t="str">
        <f>IF(OR($B130=0,$B130=""),"",IF(AND($E$3="3rd"),'Class 3rd'!AE129,IF(AND($E$3="4th"),'Class 4th'!AE129,"")))</f>
        <v/>
      </c>
      <c r="BE130" s="99" t="str">
        <f>IF(OR($B130=0,$B130=""),"",IF(AND($E$3="3rd"),'Class 3rd'!AF129,IF(AND($E$3="4th"),'Class 4th'!AF129,"")))</f>
        <v/>
      </c>
      <c r="BF130" s="52" t="str">
        <f t="shared" si="112"/>
        <v/>
      </c>
      <c r="BG130" s="48" t="str">
        <f t="shared" si="113"/>
        <v/>
      </c>
      <c r="BH130" s="83">
        <f t="shared" si="114"/>
        <v>0</v>
      </c>
      <c r="BI130" s="83" t="str">
        <f t="shared" si="115"/>
        <v/>
      </c>
      <c r="BJ130" s="83" t="str">
        <f t="shared" si="116"/>
        <v/>
      </c>
      <c r="BK130" s="83" t="str">
        <f t="shared" si="117"/>
        <v/>
      </c>
      <c r="BL130" s="419" t="str">
        <f t="shared" si="118"/>
        <v/>
      </c>
      <c r="BM130" s="87" t="str">
        <f t="shared" si="119"/>
        <v/>
      </c>
      <c r="BN130" s="99" t="str">
        <f>IF(OR($B130=0,$B130=""),"",IF(AND($E$3="3rd"),'Class 3rd'!AG129,IF(AND($E$3="4th"),'Class 4th'!AG129,"")))</f>
        <v/>
      </c>
      <c r="BO130" s="99" t="str">
        <f>IF(OR($B130=0,$B130=""),"",IF(AND($E$3="3rd"),'Class 3rd'!AH129,IF(AND($E$3="4th"),'Class 4th'!AH129,"")))</f>
        <v/>
      </c>
      <c r="BP130" s="99" t="str">
        <f>IF(OR($B130=0,$B130=""),"",IF(AND($E$3="3rd"),'Class 3rd'!AI129,IF(AND($E$3="4th"),'Class 4th'!AI129,"")))</f>
        <v/>
      </c>
      <c r="BQ130" s="48" t="str">
        <f t="shared" si="120"/>
        <v/>
      </c>
      <c r="BR130" s="99" t="str">
        <f>IF(OR($B130=0,$B130=""),"",IF(AND($E$3="3rd"),'Class 3rd'!AJ129,IF(AND($E$3="4th"),'Class 4th'!AJ129,"")))</f>
        <v/>
      </c>
      <c r="BS130" s="99" t="str">
        <f>IF(OR($B130=0,$B130=""),"",IF(AND($E$3="3rd"),'Class 3rd'!AK129,IF(AND($E$3="4th"),'Class 4th'!AK129,"")))</f>
        <v/>
      </c>
      <c r="BT130" s="51" t="str">
        <f t="shared" si="121"/>
        <v/>
      </c>
      <c r="BU130" s="48">
        <f t="shared" si="122"/>
        <v>0</v>
      </c>
      <c r="BV130" s="99" t="str">
        <f>IF(OR($B130=0,$B130=""),"",IF(AND($E$3="3rd"),'Class 3rd'!AL129,IF(AND($E$3="4th"),'Class 4th'!AL129,"")))</f>
        <v/>
      </c>
      <c r="BW130" s="99" t="str">
        <f>IF(OR($B130=0,$B130=""),"",IF(AND($E$3="3rd"),'Class 3rd'!AM129,IF(AND($E$3="4th"),'Class 4th'!AM129,"")))</f>
        <v/>
      </c>
      <c r="BX130" s="52" t="str">
        <f t="shared" si="123"/>
        <v/>
      </c>
      <c r="BY130" s="48" t="str">
        <f t="shared" si="124"/>
        <v/>
      </c>
      <c r="BZ130" s="83">
        <f t="shared" si="125"/>
        <v>0</v>
      </c>
      <c r="CA130" s="83" t="str">
        <f t="shared" si="126"/>
        <v/>
      </c>
      <c r="CB130" s="83" t="str">
        <f t="shared" si="127"/>
        <v/>
      </c>
      <c r="CC130" s="83" t="str">
        <f t="shared" si="128"/>
        <v/>
      </c>
      <c r="CD130" s="419" t="str">
        <f t="shared" si="129"/>
        <v/>
      </c>
      <c r="CE130" s="87" t="str">
        <f t="shared" si="130"/>
        <v/>
      </c>
      <c r="CF130" s="99" t="str">
        <f>IF(OR($B130=0,$B130=""),"",IF(AND($E$3="3rd"),'Class 3rd'!AN129,IF(AND($E$3="4th"),'Class 4th'!AN129,"")))</f>
        <v/>
      </c>
      <c r="CG130" s="99" t="str">
        <f>IF(OR($B130=0,$B130=""),"",IF(AND($E$3="3rd"),'Class 3rd'!AO129,IF(AND($E$3="4th"),'Class 4th'!AO129,"")))</f>
        <v/>
      </c>
      <c r="CH130" s="99" t="str">
        <f>IF(OR($B130=0,$B130=""),"",IF(AND($E$3="3rd"),'Class 3rd'!AP129,IF(AND($E$3="4th"),'Class 4th'!AP129,"")))</f>
        <v/>
      </c>
      <c r="CI130" s="48" t="str">
        <f t="shared" si="131"/>
        <v/>
      </c>
      <c r="CJ130" s="99" t="str">
        <f>IF(OR($B130=0,$B130=""),"",IF(AND($E$3="3rd"),'Class 3rd'!AQ129,IF(AND($E$3="4th"),'Class 4th'!AQ129,"")))</f>
        <v/>
      </c>
      <c r="CK130" s="99" t="str">
        <f>IF(OR($B130=0,$B130=""),"",IF(AND($E$3="3rd"),'Class 3rd'!AR129,IF(AND($E$3="4th"),'Class 4th'!AR129,"")))</f>
        <v/>
      </c>
      <c r="CL130" s="51" t="str">
        <f t="shared" si="132"/>
        <v/>
      </c>
      <c r="CM130" s="48">
        <f t="shared" si="133"/>
        <v>0</v>
      </c>
      <c r="CN130" s="99" t="str">
        <f>IF(OR($B130=0,$B130=""),"",IF(AND($E$3="3rd"),'Class 3rd'!AS129,IF(AND($E$3="4th"),'Class 4th'!AS129,"")))</f>
        <v/>
      </c>
      <c r="CO130" s="99" t="str">
        <f>IF(OR($B130=0,$B130=""),"",IF(AND($E$3="3rd"),'Class 3rd'!AT129,IF(AND($E$3="4th"),'Class 4th'!AT129,"")))</f>
        <v/>
      </c>
      <c r="CP130" s="52" t="str">
        <f t="shared" si="134"/>
        <v/>
      </c>
      <c r="CQ130" s="48" t="str">
        <f t="shared" si="135"/>
        <v/>
      </c>
      <c r="CR130" s="83">
        <f t="shared" si="136"/>
        <v>0</v>
      </c>
      <c r="CS130" s="83" t="str">
        <f t="shared" si="137"/>
        <v/>
      </c>
      <c r="CT130" s="392" t="str">
        <f t="shared" si="138"/>
        <v/>
      </c>
      <c r="CU130" s="86" t="str">
        <f t="shared" si="139"/>
        <v/>
      </c>
      <c r="CV130" s="99" t="str">
        <f>IF(OR($B130=0,$B130=""),"",IF(AND($E$3="3rd"),'Class 3rd'!AU129,IF(AND($E$3="4th"),'Class 4th'!AU129,"")))</f>
        <v/>
      </c>
      <c r="CW130" s="99" t="str">
        <f>IF(OR($B130=0,$B130=""),"",IF(AND($E$3="3rd"),'Class 3rd'!AV129,IF(AND($E$3="4th"),'Class 4th'!AV129,"")))</f>
        <v/>
      </c>
      <c r="CX130" s="99" t="str">
        <f>IF(OR($B130=0,$B130=""),"",IF(AND($E$3="3rd"),'Class 3rd'!AW129,IF(AND($E$3="4th"),'Class 4th'!AW129,"")))</f>
        <v/>
      </c>
      <c r="CY130" s="48" t="str">
        <f t="shared" si="140"/>
        <v/>
      </c>
      <c r="CZ130" s="99" t="str">
        <f>IF(OR($B130=0,$B130=""),"",IF(AND($E$3="3rd"),'Class 3rd'!AX129,IF(AND($E$3="4th"),'Class 4th'!AX129,"")))</f>
        <v/>
      </c>
      <c r="DA130" s="99" t="str">
        <f>IF(OR($B130=0,$B130=""),"",IF(AND($E$3="3rd"),'Class 3rd'!AY129,IF(AND($E$3="4th"),'Class 4th'!AY129,"")))</f>
        <v/>
      </c>
      <c r="DB130" s="51" t="str">
        <f t="shared" si="141"/>
        <v/>
      </c>
      <c r="DC130" s="48">
        <f t="shared" si="142"/>
        <v>0</v>
      </c>
      <c r="DD130" s="99" t="str">
        <f>IF(OR($B130=0,$B130=""),"",IF(AND($E$3="3rd"),'Class 3rd'!AZ129,IF(AND($E$3="4th"),'Class 4th'!AZ129,"")))</f>
        <v/>
      </c>
      <c r="DE130" s="99" t="str">
        <f>IF(OR($B130=0,$B130=""),"",IF(AND($E$3="3rd"),'Class 3rd'!BA129,IF(AND($E$3="4th"),'Class 4th'!BA129,"")))</f>
        <v/>
      </c>
      <c r="DF130" s="52" t="str">
        <f t="shared" si="143"/>
        <v/>
      </c>
      <c r="DG130" s="48" t="str">
        <f t="shared" si="144"/>
        <v/>
      </c>
      <c r="DH130" s="83">
        <f t="shared" si="145"/>
        <v>0</v>
      </c>
      <c r="DI130" s="83" t="str">
        <f t="shared" si="146"/>
        <v/>
      </c>
      <c r="DJ130" s="392" t="str">
        <f t="shared" si="147"/>
        <v/>
      </c>
      <c r="DK130" s="86" t="str">
        <f t="shared" si="148"/>
        <v/>
      </c>
      <c r="DL130" s="454" t="str">
        <f>IF(OR($B130=0,$B130=""),"",IF(AND($E$3="3rd"),'Class 3rd'!BB129,IF(AND($E$3="4th"),'Class 4th'!BB129,"")))</f>
        <v/>
      </c>
      <c r="DM130" s="454" t="str">
        <f>IF(OR($B130=0,$B130=""),"",IF(AND($E$3="3rd"),'Class 3rd'!BC129,IF(AND($E$3="4th"),'Class 4th'!BC129,"")))</f>
        <v/>
      </c>
      <c r="DN130" s="454" t="str">
        <f>IF(OR($B130=0,$B130=""),"",IF(AND($E$3="3rd"),'Class 3rd'!BD129,IF(AND($E$3="4th"),'Class 4th'!BD129,"")))</f>
        <v/>
      </c>
      <c r="DO130" s="454" t="str">
        <f>IF(OR($B130=0,$B130=""),"",IF(AND($E$3="3rd"),'Class 3rd'!BE129,IF(AND($E$3="4th"),'Class 4th'!BE129,"")))</f>
        <v/>
      </c>
      <c r="DP130" s="454" t="str">
        <f>IF(OR($B130=0,$B130=""),"",IF(AND($E$3="3rd"),'Class 3rd'!BF129,IF(AND($E$3="4th"),'Class 4th'!BF129,"")))</f>
        <v/>
      </c>
      <c r="DQ130" s="455" t="str">
        <f t="shared" si="149"/>
        <v/>
      </c>
      <c r="DR130" s="100">
        <f t="shared" si="150"/>
        <v>0</v>
      </c>
      <c r="DS130" s="100" t="str">
        <f t="shared" si="151"/>
        <v/>
      </c>
      <c r="DT130" s="100" t="str">
        <f t="shared" si="152"/>
        <v/>
      </c>
      <c r="DU130" s="86" t="str">
        <f t="shared" si="153"/>
        <v/>
      </c>
      <c r="DV130" s="454" t="str">
        <f>IF(OR($B130=0,$B130=""),"",IF(AND($E$3="3rd"),'Class 3rd'!BG129,IF(AND($E$3="4th"),'Class 4th'!BG129,"")))</f>
        <v/>
      </c>
      <c r="DW130" s="454" t="str">
        <f>IF(OR($B130=0,$B130=""),"",IF(AND($E$3="3rd"),'Class 3rd'!BH129,IF(AND($E$3="4th"),'Class 4th'!BH129,"")))</f>
        <v/>
      </c>
      <c r="DX130" s="454" t="str">
        <f>IF(OR($B130=0,$B130=""),"",IF(AND($E$3="3rd"),'Class 3rd'!BI129,IF(AND($E$3="4th"),'Class 4th'!BI129,"")))</f>
        <v/>
      </c>
      <c r="DY130" s="454" t="str">
        <f>IF(OR($B130=0,$B130=""),"",IF(AND($E$3="3rd"),'Class 3rd'!BJ129,IF(AND($E$3="4th"),'Class 4th'!BJ129,"")))</f>
        <v/>
      </c>
      <c r="DZ130" s="454" t="str">
        <f>IF(OR($B130=0,$B130=""),"",IF(AND($E$3="3rd"),'Class 3rd'!BK129,IF(AND($E$3="4th"),'Class 4th'!BK129,"")))</f>
        <v/>
      </c>
      <c r="EA130" s="455" t="str">
        <f t="shared" si="154"/>
        <v/>
      </c>
      <c r="EB130" s="100">
        <f t="shared" si="155"/>
        <v>0</v>
      </c>
      <c r="EC130" s="100" t="str">
        <f t="shared" si="156"/>
        <v/>
      </c>
      <c r="ED130" s="100" t="str">
        <f t="shared" si="157"/>
        <v/>
      </c>
      <c r="EE130" s="86" t="str">
        <f t="shared" si="158"/>
        <v/>
      </c>
      <c r="EF130" s="454" t="str">
        <f>IF(OR($B130=0,$B130=""),"",IF(AND($E$3="3rd"),'Class 3rd'!BL129,IF(AND($E$3="4th"),'Class 4th'!BL129,"")))</f>
        <v/>
      </c>
      <c r="EG130" s="454" t="str">
        <f>IF(OR($B130=0,$B130=""),"",IF(AND($E$3="3rd"),'Class 3rd'!BM129,IF(AND($E$3="4th"),'Class 4th'!BM129,"")))</f>
        <v/>
      </c>
      <c r="EH130" s="454" t="str">
        <f>IF(OR($B130=0,$B130=""),"",IF(AND($E$3="3rd"),'Class 3rd'!BN129,IF(AND($E$3="4th"),'Class 4th'!BN129,"")))</f>
        <v/>
      </c>
      <c r="EI130" s="454" t="str">
        <f>IF(OR($B130=0,$B130=""),"",IF(AND($E$3="3rd"),'Class 3rd'!BO129,IF(AND($E$3="4th"),'Class 4th'!BO129,"")))</f>
        <v/>
      </c>
      <c r="EJ130" s="454" t="str">
        <f>IF(OR($B130=0,$B130=""),"",IF(AND($E$3="3rd"),'Class 3rd'!BP129,IF(AND($E$3="4th"),'Class 4th'!BP129,"")))</f>
        <v/>
      </c>
      <c r="EK130" s="455" t="str">
        <f t="shared" si="159"/>
        <v/>
      </c>
      <c r="EL130" s="100">
        <f t="shared" si="160"/>
        <v>0</v>
      </c>
      <c r="EM130" s="100" t="str">
        <f t="shared" si="161"/>
        <v/>
      </c>
      <c r="EN130" s="100" t="str">
        <f t="shared" si="162"/>
        <v/>
      </c>
      <c r="EO130" s="86" t="str">
        <f t="shared" si="163"/>
        <v/>
      </c>
      <c r="EP130" s="60" t="str">
        <f t="shared" si="164"/>
        <v/>
      </c>
      <c r="EQ130" s="324" t="str">
        <f t="shared" si="165"/>
        <v/>
      </c>
      <c r="ER130" s="63" t="str">
        <f t="shared" si="166"/>
        <v/>
      </c>
      <c r="ES130" s="64" t="str">
        <f t="shared" si="167"/>
        <v/>
      </c>
      <c r="ET130" s="326" t="str">
        <f>IFERROR(IF(B130="NSO","NSO",IF(OR(D130="",G130="",F130="",B130="",EP130=0),"",IF('Master sheet'!$D$14="Hindi","कक्षोंन्नति","Promoted"))),"")</f>
        <v/>
      </c>
      <c r="EU130" s="39" t="str">
        <f>IF(OR($B130=0,$B130=""),"",IF(AND($E$3="3rd"),'Class 3rd'!BQ129,IF(AND($E$3="4th"),'Class 4th'!BQ129,"")))</f>
        <v/>
      </c>
      <c r="EV130" s="39" t="str">
        <f>IF(OR($B130=0,$B130=""),"",IF(AND($E$3="3rd"),'Class 3rd'!BR129,IF(AND($E$3="4th"),'Class 4th'!BR129,"")))</f>
        <v/>
      </c>
      <c r="EW130" s="203" t="str">
        <f t="shared" si="168"/>
        <v/>
      </c>
      <c r="EX130" s="40"/>
      <c r="FE130" s="41">
        <f>IF(AND($E$3="3rd"),'Class 3rd'!I129,IF(AND($E$3="4th"),'Class 4th'!I129,""))</f>
        <v>0</v>
      </c>
    </row>
    <row r="131" spans="1:161" ht="18.95" customHeight="1">
      <c r="A131" s="53">
        <v>124</v>
      </c>
      <c r="B131" s="244" t="str">
        <f>IF(OR(FE131=0,FE131=""),"",IF(AND($E$3="3rd"),'Class 3rd'!I130,IF(AND($E$3="4th"),'Class 4th'!I130,"")))</f>
        <v/>
      </c>
      <c r="C131" s="54" t="str">
        <f>IF(OR($B131=0,$B131=""),"",IF(AND($E$3="3rd"),'Class 3rd'!B130,IF(AND($E$3="4th"),'Class 4th'!B130,"")))</f>
        <v/>
      </c>
      <c r="D131" s="54" t="str">
        <f>IF(OR($B131=0,$B131=""),"",IF(AND($E$3="3rd"),'Class 3rd'!C130,IF(AND($E$3="4th"),'Class 4th'!C130,"")))</f>
        <v/>
      </c>
      <c r="E131" s="330" t="str">
        <f>IF(OR($B131=0,$B131=""),"",IF(AND($E$3="3rd"),'Class 3rd'!E130,IF(AND($E$3="4th"),'Class 4th'!E130,"")))</f>
        <v/>
      </c>
      <c r="F131" s="243" t="str">
        <f>IF(OR($B131=0,$B131=""),"",IF(AND($E$3="3rd"),'Class 3rd'!D130,IF(AND($E$3="4th"),'Class 4th'!D130,"")))</f>
        <v/>
      </c>
      <c r="G131" s="335" t="str">
        <f>IF(OR($B131=0,$B131=""),"",IF(AND($E$3="3rd"),'Class 3rd'!F130,IF(AND($E$3="4th"),'Class 4th'!F130,"")))</f>
        <v/>
      </c>
      <c r="H131" s="335" t="str">
        <f>IF(OR($B131=0,$B131=""),"",IF(AND($E$3="3rd"),'Class 3rd'!G130,IF(AND($E$3="4th"),'Class 4th'!G130,"")))</f>
        <v/>
      </c>
      <c r="I131" s="335" t="str">
        <f>IF(OR($B131=0,$B131=""),"",IF(AND($E$3="3rd"),'Class 3rd'!H130,IF(AND($E$3="4th"),'Class 4th'!H130,"")))</f>
        <v/>
      </c>
      <c r="J131" s="217" t="str">
        <f>IF(OR($B131=0,$B131=""),"",IF(AND($E$3="3rd"),'Class 3rd'!J130,IF(AND($E$3="4th"),'Class 4th'!J130,"")))</f>
        <v/>
      </c>
      <c r="K131" s="217" t="str">
        <f>IF(OR($B131=0,$B131=""),"",IF(AND($E$3="3rd"),'Class 3rd'!K130,IF(AND($E$3="4th"),'Class 4th'!K130,"")))</f>
        <v/>
      </c>
      <c r="L131" s="99" t="str">
        <f>IF(OR($B131=0,$B131=""),"",IF(AND($E$3="3rd"),'Class 3rd'!L130,IF(AND($E$3="4th"),'Class 4th'!L130,"")))</f>
        <v/>
      </c>
      <c r="M131" s="99" t="str">
        <f>IF(OR($B131=0,$B131=""),"",IF(AND($E$3="3rd"),'Class 3rd'!M130,IF(AND($E$3="4th"),'Class 4th'!M130,"")))</f>
        <v/>
      </c>
      <c r="N131" s="99" t="str">
        <f>IF(OR($B131=0,$B131=""),"",IF(AND($E$3="3rd"),'Class 3rd'!N130,IF(AND($E$3="4th"),'Class 4th'!N130,"")))</f>
        <v/>
      </c>
      <c r="O131" s="48" t="str">
        <f t="shared" si="87"/>
        <v/>
      </c>
      <c r="P131" s="99" t="str">
        <f>IF(OR($B131=0,$B131=""),"",IF(AND($E$3="3rd"),'Class 3rd'!O130,IF(AND($E$3="4th"),'Class 4th'!O130,"")))</f>
        <v/>
      </c>
      <c r="Q131" s="99" t="str">
        <f>IF(OR($B131=0,$B131=""),"",IF(AND($E$3="3rd"),'Class 3rd'!P130,IF(AND($E$3="4th"),'Class 4th'!P130,"")))</f>
        <v/>
      </c>
      <c r="R131" s="51" t="str">
        <f t="shared" si="88"/>
        <v/>
      </c>
      <c r="S131" s="48">
        <f t="shared" si="89"/>
        <v>0</v>
      </c>
      <c r="T131" s="99" t="str">
        <f>IF(OR($B131=0,$B131=""),"",IF(AND($E$3="3rd"),'Class 3rd'!Q130,IF(AND($E$3="4th"),'Class 4th'!Q130,"")))</f>
        <v/>
      </c>
      <c r="U131" s="99" t="str">
        <f>IF(OR($B131=0,$B131=""),"",IF(AND($E$3="3rd"),'Class 3rd'!R130,IF(AND($E$3="4th"),'Class 4th'!R130,"")))</f>
        <v/>
      </c>
      <c r="V131" s="52" t="str">
        <f t="shared" si="90"/>
        <v/>
      </c>
      <c r="W131" s="48" t="str">
        <f t="shared" si="91"/>
        <v/>
      </c>
      <c r="X131" s="83">
        <f t="shared" si="92"/>
        <v>0</v>
      </c>
      <c r="Y131" s="83" t="str">
        <f t="shared" si="93"/>
        <v/>
      </c>
      <c r="Z131" s="83" t="str">
        <f t="shared" si="94"/>
        <v/>
      </c>
      <c r="AA131" s="83" t="str">
        <f t="shared" si="95"/>
        <v/>
      </c>
      <c r="AB131" s="419" t="str">
        <f t="shared" si="96"/>
        <v/>
      </c>
      <c r="AC131" s="87" t="str">
        <f t="shared" si="97"/>
        <v/>
      </c>
      <c r="AD131" s="99" t="str">
        <f>IF(OR($B131=0,$B131=""),"",IF(AND($E$3="3rd"),'Class 3rd'!S130,IF(AND($E$3="4th"),'Class 4th'!S130,"")))</f>
        <v/>
      </c>
      <c r="AE131" s="99" t="str">
        <f>IF(OR($B131=0,$B131=""),"",IF(AND($E$3="3rd"),'Class 3rd'!T130,IF(AND($E$3="4th"),'Class 4th'!T130,"")))</f>
        <v/>
      </c>
      <c r="AF131" s="99" t="str">
        <f>IF(OR($B131=0,$B131=""),"",IF(AND($E$3="3rd"),'Class 3rd'!U130,IF(AND($E$3="4th"),'Class 4th'!U130,"")))</f>
        <v/>
      </c>
      <c r="AG131" s="48" t="str">
        <f t="shared" si="98"/>
        <v/>
      </c>
      <c r="AH131" s="99" t="str">
        <f>IF(OR($B131=0,$B131=""),"",IF(AND($E$3="3rd"),'Class 3rd'!V130,IF(AND($E$3="4th"),'Class 4th'!V130,"")))</f>
        <v/>
      </c>
      <c r="AI131" s="99" t="str">
        <f>IF(OR($B131=0,$B131=""),"",IF(AND($E$3="3rd"),'Class 3rd'!W130,IF(AND($E$3="4th"),'Class 4th'!W130,"")))</f>
        <v/>
      </c>
      <c r="AJ131" s="51" t="str">
        <f t="shared" si="99"/>
        <v/>
      </c>
      <c r="AK131" s="48">
        <f t="shared" si="100"/>
        <v>0</v>
      </c>
      <c r="AL131" s="99" t="str">
        <f>IF(OR($B131=0,$B131=""),"",IF(AND($E$3="3rd"),'Class 3rd'!X130,IF(AND($E$3="4th"),'Class 4th'!X130,"")))</f>
        <v/>
      </c>
      <c r="AM131" s="99" t="str">
        <f>IF(OR($B131=0,$B131=""),"",IF(AND($E$3="3rd"),'Class 3rd'!Y130,IF(AND($E$3="4th"),'Class 4th'!Y130,"")))</f>
        <v/>
      </c>
      <c r="AN131" s="52" t="str">
        <f t="shared" si="101"/>
        <v/>
      </c>
      <c r="AO131" s="48" t="str">
        <f t="shared" si="102"/>
        <v/>
      </c>
      <c r="AP131" s="83">
        <f t="shared" si="103"/>
        <v>0</v>
      </c>
      <c r="AQ131" s="83" t="str">
        <f t="shared" si="104"/>
        <v/>
      </c>
      <c r="AR131" s="83" t="str">
        <f t="shared" si="105"/>
        <v/>
      </c>
      <c r="AS131" s="83" t="str">
        <f t="shared" si="106"/>
        <v/>
      </c>
      <c r="AT131" s="419" t="str">
        <f t="shared" si="107"/>
        <v/>
      </c>
      <c r="AU131" s="87" t="str">
        <f t="shared" si="108"/>
        <v/>
      </c>
      <c r="AV131" s="99" t="str">
        <f>IF(OR($B131=0,$B131=""),"",IF(AND($E$3="3rd"),'Class 3rd'!Z130,IF(AND($E$3="4th"),'Class 4th'!Z130,"")))</f>
        <v/>
      </c>
      <c r="AW131" s="99" t="str">
        <f>IF(OR($B131=0,$B131=""),"",IF(AND($E$3="3rd"),'Class 3rd'!AA130,IF(AND($E$3="4th"),'Class 4th'!AA130,"")))</f>
        <v/>
      </c>
      <c r="AX131" s="99" t="str">
        <f>IF(OR($B131=0,$B131=""),"",IF(AND($E$3="3rd"),'Class 3rd'!AB130,IF(AND($E$3="4th"),'Class 4th'!AB130,"")))</f>
        <v/>
      </c>
      <c r="AY131" s="48" t="str">
        <f t="shared" si="109"/>
        <v/>
      </c>
      <c r="AZ131" s="99" t="str">
        <f>IF(OR($B131=0,$B131=""),"",IF(AND($E$3="3rd"),'Class 3rd'!AC130,IF(AND($E$3="4th"),'Class 4th'!AC130,"")))</f>
        <v/>
      </c>
      <c r="BA131" s="99" t="str">
        <f>IF(OR($B131=0,$B131=""),"",IF(AND($E$3="3rd"),'Class 3rd'!AD130,IF(AND($E$3="4th"),'Class 4th'!AD130,"")))</f>
        <v/>
      </c>
      <c r="BB131" s="51" t="str">
        <f t="shared" si="110"/>
        <v/>
      </c>
      <c r="BC131" s="48">
        <f t="shared" si="111"/>
        <v>0</v>
      </c>
      <c r="BD131" s="99" t="str">
        <f>IF(OR($B131=0,$B131=""),"",IF(AND($E$3="3rd"),'Class 3rd'!AE130,IF(AND($E$3="4th"),'Class 4th'!AE130,"")))</f>
        <v/>
      </c>
      <c r="BE131" s="99" t="str">
        <f>IF(OR($B131=0,$B131=""),"",IF(AND($E$3="3rd"),'Class 3rd'!AF130,IF(AND($E$3="4th"),'Class 4th'!AF130,"")))</f>
        <v/>
      </c>
      <c r="BF131" s="52" t="str">
        <f t="shared" si="112"/>
        <v/>
      </c>
      <c r="BG131" s="48" t="str">
        <f t="shared" si="113"/>
        <v/>
      </c>
      <c r="BH131" s="83">
        <f t="shared" si="114"/>
        <v>0</v>
      </c>
      <c r="BI131" s="83" t="str">
        <f t="shared" si="115"/>
        <v/>
      </c>
      <c r="BJ131" s="83" t="str">
        <f t="shared" si="116"/>
        <v/>
      </c>
      <c r="BK131" s="83" t="str">
        <f t="shared" si="117"/>
        <v/>
      </c>
      <c r="BL131" s="419" t="str">
        <f t="shared" si="118"/>
        <v/>
      </c>
      <c r="BM131" s="87" t="str">
        <f t="shared" si="119"/>
        <v/>
      </c>
      <c r="BN131" s="99" t="str">
        <f>IF(OR($B131=0,$B131=""),"",IF(AND($E$3="3rd"),'Class 3rd'!AG130,IF(AND($E$3="4th"),'Class 4th'!AG130,"")))</f>
        <v/>
      </c>
      <c r="BO131" s="99" t="str">
        <f>IF(OR($B131=0,$B131=""),"",IF(AND($E$3="3rd"),'Class 3rd'!AH130,IF(AND($E$3="4th"),'Class 4th'!AH130,"")))</f>
        <v/>
      </c>
      <c r="BP131" s="99" t="str">
        <f>IF(OR($B131=0,$B131=""),"",IF(AND($E$3="3rd"),'Class 3rd'!AI130,IF(AND($E$3="4th"),'Class 4th'!AI130,"")))</f>
        <v/>
      </c>
      <c r="BQ131" s="48" t="str">
        <f t="shared" si="120"/>
        <v/>
      </c>
      <c r="BR131" s="99" t="str">
        <f>IF(OR($B131=0,$B131=""),"",IF(AND($E$3="3rd"),'Class 3rd'!AJ130,IF(AND($E$3="4th"),'Class 4th'!AJ130,"")))</f>
        <v/>
      </c>
      <c r="BS131" s="99" t="str">
        <f>IF(OR($B131=0,$B131=""),"",IF(AND($E$3="3rd"),'Class 3rd'!AK130,IF(AND($E$3="4th"),'Class 4th'!AK130,"")))</f>
        <v/>
      </c>
      <c r="BT131" s="51" t="str">
        <f t="shared" si="121"/>
        <v/>
      </c>
      <c r="BU131" s="48">
        <f t="shared" si="122"/>
        <v>0</v>
      </c>
      <c r="BV131" s="99" t="str">
        <f>IF(OR($B131=0,$B131=""),"",IF(AND($E$3="3rd"),'Class 3rd'!AL130,IF(AND($E$3="4th"),'Class 4th'!AL130,"")))</f>
        <v/>
      </c>
      <c r="BW131" s="99" t="str">
        <f>IF(OR($B131=0,$B131=""),"",IF(AND($E$3="3rd"),'Class 3rd'!AM130,IF(AND($E$3="4th"),'Class 4th'!AM130,"")))</f>
        <v/>
      </c>
      <c r="BX131" s="52" t="str">
        <f t="shared" si="123"/>
        <v/>
      </c>
      <c r="BY131" s="48" t="str">
        <f t="shared" si="124"/>
        <v/>
      </c>
      <c r="BZ131" s="83">
        <f t="shared" si="125"/>
        <v>0</v>
      </c>
      <c r="CA131" s="83" t="str">
        <f t="shared" si="126"/>
        <v/>
      </c>
      <c r="CB131" s="83" t="str">
        <f t="shared" si="127"/>
        <v/>
      </c>
      <c r="CC131" s="83" t="str">
        <f t="shared" si="128"/>
        <v/>
      </c>
      <c r="CD131" s="419" t="str">
        <f t="shared" si="129"/>
        <v/>
      </c>
      <c r="CE131" s="87" t="str">
        <f t="shared" si="130"/>
        <v/>
      </c>
      <c r="CF131" s="99" t="str">
        <f>IF(OR($B131=0,$B131=""),"",IF(AND($E$3="3rd"),'Class 3rd'!AN130,IF(AND($E$3="4th"),'Class 4th'!AN130,"")))</f>
        <v/>
      </c>
      <c r="CG131" s="99" t="str">
        <f>IF(OR($B131=0,$B131=""),"",IF(AND($E$3="3rd"),'Class 3rd'!AO130,IF(AND($E$3="4th"),'Class 4th'!AO130,"")))</f>
        <v/>
      </c>
      <c r="CH131" s="99" t="str">
        <f>IF(OR($B131=0,$B131=""),"",IF(AND($E$3="3rd"),'Class 3rd'!AP130,IF(AND($E$3="4th"),'Class 4th'!AP130,"")))</f>
        <v/>
      </c>
      <c r="CI131" s="48" t="str">
        <f t="shared" si="131"/>
        <v/>
      </c>
      <c r="CJ131" s="99" t="str">
        <f>IF(OR($B131=0,$B131=""),"",IF(AND($E$3="3rd"),'Class 3rd'!AQ130,IF(AND($E$3="4th"),'Class 4th'!AQ130,"")))</f>
        <v/>
      </c>
      <c r="CK131" s="99" t="str">
        <f>IF(OR($B131=0,$B131=""),"",IF(AND($E$3="3rd"),'Class 3rd'!AR130,IF(AND($E$3="4th"),'Class 4th'!AR130,"")))</f>
        <v/>
      </c>
      <c r="CL131" s="51" t="str">
        <f t="shared" si="132"/>
        <v/>
      </c>
      <c r="CM131" s="48">
        <f t="shared" si="133"/>
        <v>0</v>
      </c>
      <c r="CN131" s="99" t="str">
        <f>IF(OR($B131=0,$B131=""),"",IF(AND($E$3="3rd"),'Class 3rd'!AS130,IF(AND($E$3="4th"),'Class 4th'!AS130,"")))</f>
        <v/>
      </c>
      <c r="CO131" s="99" t="str">
        <f>IF(OR($B131=0,$B131=""),"",IF(AND($E$3="3rd"),'Class 3rd'!AT130,IF(AND($E$3="4th"),'Class 4th'!AT130,"")))</f>
        <v/>
      </c>
      <c r="CP131" s="52" t="str">
        <f t="shared" si="134"/>
        <v/>
      </c>
      <c r="CQ131" s="48" t="str">
        <f t="shared" si="135"/>
        <v/>
      </c>
      <c r="CR131" s="83">
        <f t="shared" si="136"/>
        <v>0</v>
      </c>
      <c r="CS131" s="83" t="str">
        <f t="shared" si="137"/>
        <v/>
      </c>
      <c r="CT131" s="392" t="str">
        <f t="shared" si="138"/>
        <v/>
      </c>
      <c r="CU131" s="86" t="str">
        <f t="shared" si="139"/>
        <v/>
      </c>
      <c r="CV131" s="99" t="str">
        <f>IF(OR($B131=0,$B131=""),"",IF(AND($E$3="3rd"),'Class 3rd'!AU130,IF(AND($E$3="4th"),'Class 4th'!AU130,"")))</f>
        <v/>
      </c>
      <c r="CW131" s="99" t="str">
        <f>IF(OR($B131=0,$B131=""),"",IF(AND($E$3="3rd"),'Class 3rd'!AV130,IF(AND($E$3="4th"),'Class 4th'!AV130,"")))</f>
        <v/>
      </c>
      <c r="CX131" s="99" t="str">
        <f>IF(OR($B131=0,$B131=""),"",IF(AND($E$3="3rd"),'Class 3rd'!AW130,IF(AND($E$3="4th"),'Class 4th'!AW130,"")))</f>
        <v/>
      </c>
      <c r="CY131" s="48" t="str">
        <f t="shared" si="140"/>
        <v/>
      </c>
      <c r="CZ131" s="99" t="str">
        <f>IF(OR($B131=0,$B131=""),"",IF(AND($E$3="3rd"),'Class 3rd'!AX130,IF(AND($E$3="4th"),'Class 4th'!AX130,"")))</f>
        <v/>
      </c>
      <c r="DA131" s="99" t="str">
        <f>IF(OR($B131=0,$B131=""),"",IF(AND($E$3="3rd"),'Class 3rd'!AY130,IF(AND($E$3="4th"),'Class 4th'!AY130,"")))</f>
        <v/>
      </c>
      <c r="DB131" s="51" t="str">
        <f t="shared" si="141"/>
        <v/>
      </c>
      <c r="DC131" s="48">
        <f t="shared" si="142"/>
        <v>0</v>
      </c>
      <c r="DD131" s="99" t="str">
        <f>IF(OR($B131=0,$B131=""),"",IF(AND($E$3="3rd"),'Class 3rd'!AZ130,IF(AND($E$3="4th"),'Class 4th'!AZ130,"")))</f>
        <v/>
      </c>
      <c r="DE131" s="99" t="str">
        <f>IF(OR($B131=0,$B131=""),"",IF(AND($E$3="3rd"),'Class 3rd'!BA130,IF(AND($E$3="4th"),'Class 4th'!BA130,"")))</f>
        <v/>
      </c>
      <c r="DF131" s="52" t="str">
        <f t="shared" si="143"/>
        <v/>
      </c>
      <c r="DG131" s="48" t="str">
        <f t="shared" si="144"/>
        <v/>
      </c>
      <c r="DH131" s="83">
        <f t="shared" si="145"/>
        <v>0</v>
      </c>
      <c r="DI131" s="83" t="str">
        <f t="shared" si="146"/>
        <v/>
      </c>
      <c r="DJ131" s="392" t="str">
        <f t="shared" si="147"/>
        <v/>
      </c>
      <c r="DK131" s="86" t="str">
        <f t="shared" si="148"/>
        <v/>
      </c>
      <c r="DL131" s="454" t="str">
        <f>IF(OR($B131=0,$B131=""),"",IF(AND($E$3="3rd"),'Class 3rd'!BB130,IF(AND($E$3="4th"),'Class 4th'!BB130,"")))</f>
        <v/>
      </c>
      <c r="DM131" s="454" t="str">
        <f>IF(OR($B131=0,$B131=""),"",IF(AND($E$3="3rd"),'Class 3rd'!BC130,IF(AND($E$3="4th"),'Class 4th'!BC130,"")))</f>
        <v/>
      </c>
      <c r="DN131" s="454" t="str">
        <f>IF(OR($B131=0,$B131=""),"",IF(AND($E$3="3rd"),'Class 3rd'!BD130,IF(AND($E$3="4th"),'Class 4th'!BD130,"")))</f>
        <v/>
      </c>
      <c r="DO131" s="454" t="str">
        <f>IF(OR($B131=0,$B131=""),"",IF(AND($E$3="3rd"),'Class 3rd'!BE130,IF(AND($E$3="4th"),'Class 4th'!BE130,"")))</f>
        <v/>
      </c>
      <c r="DP131" s="454" t="str">
        <f>IF(OR($B131=0,$B131=""),"",IF(AND($E$3="3rd"),'Class 3rd'!BF130,IF(AND($E$3="4th"),'Class 4th'!BF130,"")))</f>
        <v/>
      </c>
      <c r="DQ131" s="455" t="str">
        <f t="shared" si="149"/>
        <v/>
      </c>
      <c r="DR131" s="100">
        <f t="shared" si="150"/>
        <v>0</v>
      </c>
      <c r="DS131" s="100" t="str">
        <f t="shared" si="151"/>
        <v/>
      </c>
      <c r="DT131" s="100" t="str">
        <f t="shared" si="152"/>
        <v/>
      </c>
      <c r="DU131" s="86" t="str">
        <f t="shared" si="153"/>
        <v/>
      </c>
      <c r="DV131" s="454" t="str">
        <f>IF(OR($B131=0,$B131=""),"",IF(AND($E$3="3rd"),'Class 3rd'!BG130,IF(AND($E$3="4th"),'Class 4th'!BG130,"")))</f>
        <v/>
      </c>
      <c r="DW131" s="454" t="str">
        <f>IF(OR($B131=0,$B131=""),"",IF(AND($E$3="3rd"),'Class 3rd'!BH130,IF(AND($E$3="4th"),'Class 4th'!BH130,"")))</f>
        <v/>
      </c>
      <c r="DX131" s="454" t="str">
        <f>IF(OR($B131=0,$B131=""),"",IF(AND($E$3="3rd"),'Class 3rd'!BI130,IF(AND($E$3="4th"),'Class 4th'!BI130,"")))</f>
        <v/>
      </c>
      <c r="DY131" s="454" t="str">
        <f>IF(OR($B131=0,$B131=""),"",IF(AND($E$3="3rd"),'Class 3rd'!BJ130,IF(AND($E$3="4th"),'Class 4th'!BJ130,"")))</f>
        <v/>
      </c>
      <c r="DZ131" s="454" t="str">
        <f>IF(OR($B131=0,$B131=""),"",IF(AND($E$3="3rd"),'Class 3rd'!BK130,IF(AND($E$3="4th"),'Class 4th'!BK130,"")))</f>
        <v/>
      </c>
      <c r="EA131" s="455" t="str">
        <f t="shared" si="154"/>
        <v/>
      </c>
      <c r="EB131" s="100">
        <f t="shared" si="155"/>
        <v>0</v>
      </c>
      <c r="EC131" s="100" t="str">
        <f t="shared" si="156"/>
        <v/>
      </c>
      <c r="ED131" s="100" t="str">
        <f t="shared" si="157"/>
        <v/>
      </c>
      <c r="EE131" s="86" t="str">
        <f t="shared" si="158"/>
        <v/>
      </c>
      <c r="EF131" s="454" t="str">
        <f>IF(OR($B131=0,$B131=""),"",IF(AND($E$3="3rd"),'Class 3rd'!BL130,IF(AND($E$3="4th"),'Class 4th'!BL130,"")))</f>
        <v/>
      </c>
      <c r="EG131" s="454" t="str">
        <f>IF(OR($B131=0,$B131=""),"",IF(AND($E$3="3rd"),'Class 3rd'!BM130,IF(AND($E$3="4th"),'Class 4th'!BM130,"")))</f>
        <v/>
      </c>
      <c r="EH131" s="454" t="str">
        <f>IF(OR($B131=0,$B131=""),"",IF(AND($E$3="3rd"),'Class 3rd'!BN130,IF(AND($E$3="4th"),'Class 4th'!BN130,"")))</f>
        <v/>
      </c>
      <c r="EI131" s="454" t="str">
        <f>IF(OR($B131=0,$B131=""),"",IF(AND($E$3="3rd"),'Class 3rd'!BO130,IF(AND($E$3="4th"),'Class 4th'!BO130,"")))</f>
        <v/>
      </c>
      <c r="EJ131" s="454" t="str">
        <f>IF(OR($B131=0,$B131=""),"",IF(AND($E$3="3rd"),'Class 3rd'!BP130,IF(AND($E$3="4th"),'Class 4th'!BP130,"")))</f>
        <v/>
      </c>
      <c r="EK131" s="455" t="str">
        <f t="shared" si="159"/>
        <v/>
      </c>
      <c r="EL131" s="100">
        <f t="shared" si="160"/>
        <v>0</v>
      </c>
      <c r="EM131" s="100" t="str">
        <f t="shared" si="161"/>
        <v/>
      </c>
      <c r="EN131" s="100" t="str">
        <f t="shared" si="162"/>
        <v/>
      </c>
      <c r="EO131" s="86" t="str">
        <f t="shared" si="163"/>
        <v/>
      </c>
      <c r="EP131" s="60" t="str">
        <f t="shared" si="164"/>
        <v/>
      </c>
      <c r="EQ131" s="324" t="str">
        <f t="shared" si="165"/>
        <v/>
      </c>
      <c r="ER131" s="63" t="str">
        <f t="shared" si="166"/>
        <v/>
      </c>
      <c r="ES131" s="64" t="str">
        <f t="shared" si="167"/>
        <v/>
      </c>
      <c r="ET131" s="326" t="str">
        <f>IFERROR(IF(B131="NSO","NSO",IF(OR(D131="",G131="",F131="",B131="",EP131=0),"",IF('Master sheet'!$D$14="Hindi","कक्षोंन्नति","Promoted"))),"")</f>
        <v/>
      </c>
      <c r="EU131" s="39" t="str">
        <f>IF(OR($B131=0,$B131=""),"",IF(AND($E$3="3rd"),'Class 3rd'!BQ130,IF(AND($E$3="4th"),'Class 4th'!BQ130,"")))</f>
        <v/>
      </c>
      <c r="EV131" s="39" t="str">
        <f>IF(OR($B131=0,$B131=""),"",IF(AND($E$3="3rd"),'Class 3rd'!BR130,IF(AND($E$3="4th"),'Class 4th'!BR130,"")))</f>
        <v/>
      </c>
      <c r="EW131" s="203" t="str">
        <f t="shared" si="168"/>
        <v/>
      </c>
      <c r="EX131" s="40"/>
      <c r="FE131" s="41">
        <f>IF(AND($E$3="3rd"),'Class 3rd'!I130,IF(AND($E$3="4th"),'Class 4th'!I130,""))</f>
        <v>0</v>
      </c>
    </row>
    <row r="132" spans="1:161" ht="18.95" customHeight="1">
      <c r="A132" s="53">
        <v>125</v>
      </c>
      <c r="B132" s="244" t="str">
        <f>IF(OR(FE132=0,FE132=""),"",IF(AND($E$3="3rd"),'Class 3rd'!I131,IF(AND($E$3="4th"),'Class 4th'!I131,"")))</f>
        <v/>
      </c>
      <c r="C132" s="54" t="str">
        <f>IF(OR($B132=0,$B132=""),"",IF(AND($E$3="3rd"),'Class 3rd'!B131,IF(AND($E$3="4th"),'Class 4th'!B131,"")))</f>
        <v/>
      </c>
      <c r="D132" s="54" t="str">
        <f>IF(OR($B132=0,$B132=""),"",IF(AND($E$3="3rd"),'Class 3rd'!C131,IF(AND($E$3="4th"),'Class 4th'!C131,"")))</f>
        <v/>
      </c>
      <c r="E132" s="330" t="str">
        <f>IF(OR($B132=0,$B132=""),"",IF(AND($E$3="3rd"),'Class 3rd'!E131,IF(AND($E$3="4th"),'Class 4th'!E131,"")))</f>
        <v/>
      </c>
      <c r="F132" s="243" t="str">
        <f>IF(OR($B132=0,$B132=""),"",IF(AND($E$3="3rd"),'Class 3rd'!D131,IF(AND($E$3="4th"),'Class 4th'!D131,"")))</f>
        <v/>
      </c>
      <c r="G132" s="335" t="str">
        <f>IF(OR($B132=0,$B132=""),"",IF(AND($E$3="3rd"),'Class 3rd'!F131,IF(AND($E$3="4th"),'Class 4th'!F131,"")))</f>
        <v/>
      </c>
      <c r="H132" s="335" t="str">
        <f>IF(OR($B132=0,$B132=""),"",IF(AND($E$3="3rd"),'Class 3rd'!G131,IF(AND($E$3="4th"),'Class 4th'!G131,"")))</f>
        <v/>
      </c>
      <c r="I132" s="335" t="str">
        <f>IF(OR($B132=0,$B132=""),"",IF(AND($E$3="3rd"),'Class 3rd'!H131,IF(AND($E$3="4th"),'Class 4th'!H131,"")))</f>
        <v/>
      </c>
      <c r="J132" s="217" t="str">
        <f>IF(OR($B132=0,$B132=""),"",IF(AND($E$3="3rd"),'Class 3rd'!J131,IF(AND($E$3="4th"),'Class 4th'!J131,"")))</f>
        <v/>
      </c>
      <c r="K132" s="217" t="str">
        <f>IF(OR($B132=0,$B132=""),"",IF(AND($E$3="3rd"),'Class 3rd'!K131,IF(AND($E$3="4th"),'Class 4th'!K131,"")))</f>
        <v/>
      </c>
      <c r="L132" s="99" t="str">
        <f>IF(OR($B132=0,$B132=""),"",IF(AND($E$3="3rd"),'Class 3rd'!L131,IF(AND($E$3="4th"),'Class 4th'!L131,"")))</f>
        <v/>
      </c>
      <c r="M132" s="99" t="str">
        <f>IF(OR($B132=0,$B132=""),"",IF(AND($E$3="3rd"),'Class 3rd'!M131,IF(AND($E$3="4th"),'Class 4th'!M131,"")))</f>
        <v/>
      </c>
      <c r="N132" s="99" t="str">
        <f>IF(OR($B132=0,$B132=""),"",IF(AND($E$3="3rd"),'Class 3rd'!N131,IF(AND($E$3="4th"),'Class 4th'!N131,"")))</f>
        <v/>
      </c>
      <c r="O132" s="48" t="str">
        <f t="shared" si="87"/>
        <v/>
      </c>
      <c r="P132" s="99" t="str">
        <f>IF(OR($B132=0,$B132=""),"",IF(AND($E$3="3rd"),'Class 3rd'!O131,IF(AND($E$3="4th"),'Class 4th'!O131,"")))</f>
        <v/>
      </c>
      <c r="Q132" s="99" t="str">
        <f>IF(OR($B132=0,$B132=""),"",IF(AND($E$3="3rd"),'Class 3rd'!P131,IF(AND($E$3="4th"),'Class 4th'!P131,"")))</f>
        <v/>
      </c>
      <c r="R132" s="51" t="str">
        <f t="shared" si="88"/>
        <v/>
      </c>
      <c r="S132" s="48">
        <f t="shared" si="89"/>
        <v>0</v>
      </c>
      <c r="T132" s="99" t="str">
        <f>IF(OR($B132=0,$B132=""),"",IF(AND($E$3="3rd"),'Class 3rd'!Q131,IF(AND($E$3="4th"),'Class 4th'!Q131,"")))</f>
        <v/>
      </c>
      <c r="U132" s="99" t="str">
        <f>IF(OR($B132=0,$B132=""),"",IF(AND($E$3="3rd"),'Class 3rd'!R131,IF(AND($E$3="4th"),'Class 4th'!R131,"")))</f>
        <v/>
      </c>
      <c r="V132" s="52" t="str">
        <f t="shared" si="90"/>
        <v/>
      </c>
      <c r="W132" s="48" t="str">
        <f t="shared" si="91"/>
        <v/>
      </c>
      <c r="X132" s="83">
        <f t="shared" si="92"/>
        <v>0</v>
      </c>
      <c r="Y132" s="83" t="str">
        <f t="shared" si="93"/>
        <v/>
      </c>
      <c r="Z132" s="83" t="str">
        <f t="shared" si="94"/>
        <v/>
      </c>
      <c r="AA132" s="83" t="str">
        <f t="shared" si="95"/>
        <v/>
      </c>
      <c r="AB132" s="419" t="str">
        <f t="shared" si="96"/>
        <v/>
      </c>
      <c r="AC132" s="87" t="str">
        <f t="shared" si="97"/>
        <v/>
      </c>
      <c r="AD132" s="99" t="str">
        <f>IF(OR($B132=0,$B132=""),"",IF(AND($E$3="3rd"),'Class 3rd'!S131,IF(AND($E$3="4th"),'Class 4th'!S131,"")))</f>
        <v/>
      </c>
      <c r="AE132" s="99" t="str">
        <f>IF(OR($B132=0,$B132=""),"",IF(AND($E$3="3rd"),'Class 3rd'!T131,IF(AND($E$3="4th"),'Class 4th'!T131,"")))</f>
        <v/>
      </c>
      <c r="AF132" s="99" t="str">
        <f>IF(OR($B132=0,$B132=""),"",IF(AND($E$3="3rd"),'Class 3rd'!U131,IF(AND($E$3="4th"),'Class 4th'!U131,"")))</f>
        <v/>
      </c>
      <c r="AG132" s="48" t="str">
        <f t="shared" si="98"/>
        <v/>
      </c>
      <c r="AH132" s="99" t="str">
        <f>IF(OR($B132=0,$B132=""),"",IF(AND($E$3="3rd"),'Class 3rd'!V131,IF(AND($E$3="4th"),'Class 4th'!V131,"")))</f>
        <v/>
      </c>
      <c r="AI132" s="99" t="str">
        <f>IF(OR($B132=0,$B132=""),"",IF(AND($E$3="3rd"),'Class 3rd'!W131,IF(AND($E$3="4th"),'Class 4th'!W131,"")))</f>
        <v/>
      </c>
      <c r="AJ132" s="51" t="str">
        <f t="shared" si="99"/>
        <v/>
      </c>
      <c r="AK132" s="48">
        <f t="shared" si="100"/>
        <v>0</v>
      </c>
      <c r="AL132" s="99" t="str">
        <f>IF(OR($B132=0,$B132=""),"",IF(AND($E$3="3rd"),'Class 3rd'!X131,IF(AND($E$3="4th"),'Class 4th'!X131,"")))</f>
        <v/>
      </c>
      <c r="AM132" s="99" t="str">
        <f>IF(OR($B132=0,$B132=""),"",IF(AND($E$3="3rd"),'Class 3rd'!Y131,IF(AND($E$3="4th"),'Class 4th'!Y131,"")))</f>
        <v/>
      </c>
      <c r="AN132" s="52" t="str">
        <f t="shared" si="101"/>
        <v/>
      </c>
      <c r="AO132" s="48" t="str">
        <f t="shared" si="102"/>
        <v/>
      </c>
      <c r="AP132" s="83">
        <f t="shared" si="103"/>
        <v>0</v>
      </c>
      <c r="AQ132" s="83" t="str">
        <f t="shared" si="104"/>
        <v/>
      </c>
      <c r="AR132" s="83" t="str">
        <f t="shared" si="105"/>
        <v/>
      </c>
      <c r="AS132" s="83" t="str">
        <f t="shared" si="106"/>
        <v/>
      </c>
      <c r="AT132" s="419" t="str">
        <f t="shared" si="107"/>
        <v/>
      </c>
      <c r="AU132" s="87" t="str">
        <f t="shared" si="108"/>
        <v/>
      </c>
      <c r="AV132" s="99" t="str">
        <f>IF(OR($B132=0,$B132=""),"",IF(AND($E$3="3rd"),'Class 3rd'!Z131,IF(AND($E$3="4th"),'Class 4th'!Z131,"")))</f>
        <v/>
      </c>
      <c r="AW132" s="99" t="str">
        <f>IF(OR($B132=0,$B132=""),"",IF(AND($E$3="3rd"),'Class 3rd'!AA131,IF(AND($E$3="4th"),'Class 4th'!AA131,"")))</f>
        <v/>
      </c>
      <c r="AX132" s="99" t="str">
        <f>IF(OR($B132=0,$B132=""),"",IF(AND($E$3="3rd"),'Class 3rd'!AB131,IF(AND($E$3="4th"),'Class 4th'!AB131,"")))</f>
        <v/>
      </c>
      <c r="AY132" s="48" t="str">
        <f t="shared" si="109"/>
        <v/>
      </c>
      <c r="AZ132" s="99" t="str">
        <f>IF(OR($B132=0,$B132=""),"",IF(AND($E$3="3rd"),'Class 3rd'!AC131,IF(AND($E$3="4th"),'Class 4th'!AC131,"")))</f>
        <v/>
      </c>
      <c r="BA132" s="99" t="str">
        <f>IF(OR($B132=0,$B132=""),"",IF(AND($E$3="3rd"),'Class 3rd'!AD131,IF(AND($E$3="4th"),'Class 4th'!AD131,"")))</f>
        <v/>
      </c>
      <c r="BB132" s="51" t="str">
        <f t="shared" si="110"/>
        <v/>
      </c>
      <c r="BC132" s="48">
        <f t="shared" si="111"/>
        <v>0</v>
      </c>
      <c r="BD132" s="99" t="str">
        <f>IF(OR($B132=0,$B132=""),"",IF(AND($E$3="3rd"),'Class 3rd'!AE131,IF(AND($E$3="4th"),'Class 4th'!AE131,"")))</f>
        <v/>
      </c>
      <c r="BE132" s="99" t="str">
        <f>IF(OR($B132=0,$B132=""),"",IF(AND($E$3="3rd"),'Class 3rd'!AF131,IF(AND($E$3="4th"),'Class 4th'!AF131,"")))</f>
        <v/>
      </c>
      <c r="BF132" s="52" t="str">
        <f t="shared" si="112"/>
        <v/>
      </c>
      <c r="BG132" s="48" t="str">
        <f t="shared" si="113"/>
        <v/>
      </c>
      <c r="BH132" s="83">
        <f t="shared" si="114"/>
        <v>0</v>
      </c>
      <c r="BI132" s="83" t="str">
        <f t="shared" si="115"/>
        <v/>
      </c>
      <c r="BJ132" s="83" t="str">
        <f t="shared" si="116"/>
        <v/>
      </c>
      <c r="BK132" s="83" t="str">
        <f t="shared" si="117"/>
        <v/>
      </c>
      <c r="BL132" s="419" t="str">
        <f t="shared" si="118"/>
        <v/>
      </c>
      <c r="BM132" s="87" t="str">
        <f t="shared" si="119"/>
        <v/>
      </c>
      <c r="BN132" s="99" t="str">
        <f>IF(OR($B132=0,$B132=""),"",IF(AND($E$3="3rd"),'Class 3rd'!AG131,IF(AND($E$3="4th"),'Class 4th'!AG131,"")))</f>
        <v/>
      </c>
      <c r="BO132" s="99" t="str">
        <f>IF(OR($B132=0,$B132=""),"",IF(AND($E$3="3rd"),'Class 3rd'!AH131,IF(AND($E$3="4th"),'Class 4th'!AH131,"")))</f>
        <v/>
      </c>
      <c r="BP132" s="99" t="str">
        <f>IF(OR($B132=0,$B132=""),"",IF(AND($E$3="3rd"),'Class 3rd'!AI131,IF(AND($E$3="4th"),'Class 4th'!AI131,"")))</f>
        <v/>
      </c>
      <c r="BQ132" s="48" t="str">
        <f t="shared" si="120"/>
        <v/>
      </c>
      <c r="BR132" s="99" t="str">
        <f>IF(OR($B132=0,$B132=""),"",IF(AND($E$3="3rd"),'Class 3rd'!AJ131,IF(AND($E$3="4th"),'Class 4th'!AJ131,"")))</f>
        <v/>
      </c>
      <c r="BS132" s="99" t="str">
        <f>IF(OR($B132=0,$B132=""),"",IF(AND($E$3="3rd"),'Class 3rd'!AK131,IF(AND($E$3="4th"),'Class 4th'!AK131,"")))</f>
        <v/>
      </c>
      <c r="BT132" s="51" t="str">
        <f t="shared" si="121"/>
        <v/>
      </c>
      <c r="BU132" s="48">
        <f t="shared" si="122"/>
        <v>0</v>
      </c>
      <c r="BV132" s="99" t="str">
        <f>IF(OR($B132=0,$B132=""),"",IF(AND($E$3="3rd"),'Class 3rd'!AL131,IF(AND($E$3="4th"),'Class 4th'!AL131,"")))</f>
        <v/>
      </c>
      <c r="BW132" s="99" t="str">
        <f>IF(OR($B132=0,$B132=""),"",IF(AND($E$3="3rd"),'Class 3rd'!AM131,IF(AND($E$3="4th"),'Class 4th'!AM131,"")))</f>
        <v/>
      </c>
      <c r="BX132" s="52" t="str">
        <f t="shared" si="123"/>
        <v/>
      </c>
      <c r="BY132" s="48" t="str">
        <f t="shared" si="124"/>
        <v/>
      </c>
      <c r="BZ132" s="83">
        <f t="shared" si="125"/>
        <v>0</v>
      </c>
      <c r="CA132" s="83" t="str">
        <f t="shared" si="126"/>
        <v/>
      </c>
      <c r="CB132" s="83" t="str">
        <f t="shared" si="127"/>
        <v/>
      </c>
      <c r="CC132" s="83" t="str">
        <f t="shared" si="128"/>
        <v/>
      </c>
      <c r="CD132" s="419" t="str">
        <f t="shared" si="129"/>
        <v/>
      </c>
      <c r="CE132" s="87" t="str">
        <f t="shared" si="130"/>
        <v/>
      </c>
      <c r="CF132" s="99" t="str">
        <f>IF(OR($B132=0,$B132=""),"",IF(AND($E$3="3rd"),'Class 3rd'!AN131,IF(AND($E$3="4th"),'Class 4th'!AN131,"")))</f>
        <v/>
      </c>
      <c r="CG132" s="99" t="str">
        <f>IF(OR($B132=0,$B132=""),"",IF(AND($E$3="3rd"),'Class 3rd'!AO131,IF(AND($E$3="4th"),'Class 4th'!AO131,"")))</f>
        <v/>
      </c>
      <c r="CH132" s="99" t="str">
        <f>IF(OR($B132=0,$B132=""),"",IF(AND($E$3="3rd"),'Class 3rd'!AP131,IF(AND($E$3="4th"),'Class 4th'!AP131,"")))</f>
        <v/>
      </c>
      <c r="CI132" s="48" t="str">
        <f t="shared" si="131"/>
        <v/>
      </c>
      <c r="CJ132" s="99" t="str">
        <f>IF(OR($B132=0,$B132=""),"",IF(AND($E$3="3rd"),'Class 3rd'!AQ131,IF(AND($E$3="4th"),'Class 4th'!AQ131,"")))</f>
        <v/>
      </c>
      <c r="CK132" s="99" t="str">
        <f>IF(OR($B132=0,$B132=""),"",IF(AND($E$3="3rd"),'Class 3rd'!AR131,IF(AND($E$3="4th"),'Class 4th'!AR131,"")))</f>
        <v/>
      </c>
      <c r="CL132" s="51" t="str">
        <f t="shared" si="132"/>
        <v/>
      </c>
      <c r="CM132" s="48">
        <f t="shared" si="133"/>
        <v>0</v>
      </c>
      <c r="CN132" s="99" t="str">
        <f>IF(OR($B132=0,$B132=""),"",IF(AND($E$3="3rd"),'Class 3rd'!AS131,IF(AND($E$3="4th"),'Class 4th'!AS131,"")))</f>
        <v/>
      </c>
      <c r="CO132" s="99" t="str">
        <f>IF(OR($B132=0,$B132=""),"",IF(AND($E$3="3rd"),'Class 3rd'!AT131,IF(AND($E$3="4th"),'Class 4th'!AT131,"")))</f>
        <v/>
      </c>
      <c r="CP132" s="52" t="str">
        <f t="shared" si="134"/>
        <v/>
      </c>
      <c r="CQ132" s="48" t="str">
        <f t="shared" si="135"/>
        <v/>
      </c>
      <c r="CR132" s="83">
        <f t="shared" si="136"/>
        <v>0</v>
      </c>
      <c r="CS132" s="83" t="str">
        <f t="shared" si="137"/>
        <v/>
      </c>
      <c r="CT132" s="392" t="str">
        <f t="shared" si="138"/>
        <v/>
      </c>
      <c r="CU132" s="86" t="str">
        <f t="shared" si="139"/>
        <v/>
      </c>
      <c r="CV132" s="99" t="str">
        <f>IF(OR($B132=0,$B132=""),"",IF(AND($E$3="3rd"),'Class 3rd'!AU131,IF(AND($E$3="4th"),'Class 4th'!AU131,"")))</f>
        <v/>
      </c>
      <c r="CW132" s="99" t="str">
        <f>IF(OR($B132=0,$B132=""),"",IF(AND($E$3="3rd"),'Class 3rd'!AV131,IF(AND($E$3="4th"),'Class 4th'!AV131,"")))</f>
        <v/>
      </c>
      <c r="CX132" s="99" t="str">
        <f>IF(OR($B132=0,$B132=""),"",IF(AND($E$3="3rd"),'Class 3rd'!AW131,IF(AND($E$3="4th"),'Class 4th'!AW131,"")))</f>
        <v/>
      </c>
      <c r="CY132" s="48" t="str">
        <f t="shared" si="140"/>
        <v/>
      </c>
      <c r="CZ132" s="99" t="str">
        <f>IF(OR($B132=0,$B132=""),"",IF(AND($E$3="3rd"),'Class 3rd'!AX131,IF(AND($E$3="4th"),'Class 4th'!AX131,"")))</f>
        <v/>
      </c>
      <c r="DA132" s="99" t="str">
        <f>IF(OR($B132=0,$B132=""),"",IF(AND($E$3="3rd"),'Class 3rd'!AY131,IF(AND($E$3="4th"),'Class 4th'!AY131,"")))</f>
        <v/>
      </c>
      <c r="DB132" s="51" t="str">
        <f t="shared" si="141"/>
        <v/>
      </c>
      <c r="DC132" s="48">
        <f t="shared" si="142"/>
        <v>0</v>
      </c>
      <c r="DD132" s="99" t="str">
        <f>IF(OR($B132=0,$B132=""),"",IF(AND($E$3="3rd"),'Class 3rd'!AZ131,IF(AND($E$3="4th"),'Class 4th'!AZ131,"")))</f>
        <v/>
      </c>
      <c r="DE132" s="99" t="str">
        <f>IF(OR($B132=0,$B132=""),"",IF(AND($E$3="3rd"),'Class 3rd'!BA131,IF(AND($E$3="4th"),'Class 4th'!BA131,"")))</f>
        <v/>
      </c>
      <c r="DF132" s="52" t="str">
        <f t="shared" si="143"/>
        <v/>
      </c>
      <c r="DG132" s="48" t="str">
        <f t="shared" si="144"/>
        <v/>
      </c>
      <c r="DH132" s="83">
        <f t="shared" si="145"/>
        <v>0</v>
      </c>
      <c r="DI132" s="83" t="str">
        <f t="shared" si="146"/>
        <v/>
      </c>
      <c r="DJ132" s="392" t="str">
        <f t="shared" si="147"/>
        <v/>
      </c>
      <c r="DK132" s="86" t="str">
        <f t="shared" si="148"/>
        <v/>
      </c>
      <c r="DL132" s="454" t="str">
        <f>IF(OR($B132=0,$B132=""),"",IF(AND($E$3="3rd"),'Class 3rd'!BB131,IF(AND($E$3="4th"),'Class 4th'!BB131,"")))</f>
        <v/>
      </c>
      <c r="DM132" s="454" t="str">
        <f>IF(OR($B132=0,$B132=""),"",IF(AND($E$3="3rd"),'Class 3rd'!BC131,IF(AND($E$3="4th"),'Class 4th'!BC131,"")))</f>
        <v/>
      </c>
      <c r="DN132" s="454" t="str">
        <f>IF(OR($B132=0,$B132=""),"",IF(AND($E$3="3rd"),'Class 3rd'!BD131,IF(AND($E$3="4th"),'Class 4th'!BD131,"")))</f>
        <v/>
      </c>
      <c r="DO132" s="454" t="str">
        <f>IF(OR($B132=0,$B132=""),"",IF(AND($E$3="3rd"),'Class 3rd'!BE131,IF(AND($E$3="4th"),'Class 4th'!BE131,"")))</f>
        <v/>
      </c>
      <c r="DP132" s="454" t="str">
        <f>IF(OR($B132=0,$B132=""),"",IF(AND($E$3="3rd"),'Class 3rd'!BF131,IF(AND($E$3="4th"),'Class 4th'!BF131,"")))</f>
        <v/>
      </c>
      <c r="DQ132" s="455" t="str">
        <f t="shared" si="149"/>
        <v/>
      </c>
      <c r="DR132" s="100">
        <f t="shared" si="150"/>
        <v>0</v>
      </c>
      <c r="DS132" s="100" t="str">
        <f t="shared" si="151"/>
        <v/>
      </c>
      <c r="DT132" s="100" t="str">
        <f t="shared" si="152"/>
        <v/>
      </c>
      <c r="DU132" s="86" t="str">
        <f t="shared" si="153"/>
        <v/>
      </c>
      <c r="DV132" s="454" t="str">
        <f>IF(OR($B132=0,$B132=""),"",IF(AND($E$3="3rd"),'Class 3rd'!BG131,IF(AND($E$3="4th"),'Class 4th'!BG131,"")))</f>
        <v/>
      </c>
      <c r="DW132" s="454" t="str">
        <f>IF(OR($B132=0,$B132=""),"",IF(AND($E$3="3rd"),'Class 3rd'!BH131,IF(AND($E$3="4th"),'Class 4th'!BH131,"")))</f>
        <v/>
      </c>
      <c r="DX132" s="454" t="str">
        <f>IF(OR($B132=0,$B132=""),"",IF(AND($E$3="3rd"),'Class 3rd'!BI131,IF(AND($E$3="4th"),'Class 4th'!BI131,"")))</f>
        <v/>
      </c>
      <c r="DY132" s="454" t="str">
        <f>IF(OR($B132=0,$B132=""),"",IF(AND($E$3="3rd"),'Class 3rd'!BJ131,IF(AND($E$3="4th"),'Class 4th'!BJ131,"")))</f>
        <v/>
      </c>
      <c r="DZ132" s="454" t="str">
        <f>IF(OR($B132=0,$B132=""),"",IF(AND($E$3="3rd"),'Class 3rd'!BK131,IF(AND($E$3="4th"),'Class 4th'!BK131,"")))</f>
        <v/>
      </c>
      <c r="EA132" s="455" t="str">
        <f t="shared" si="154"/>
        <v/>
      </c>
      <c r="EB132" s="100">
        <f t="shared" si="155"/>
        <v>0</v>
      </c>
      <c r="EC132" s="100" t="str">
        <f t="shared" si="156"/>
        <v/>
      </c>
      <c r="ED132" s="100" t="str">
        <f t="shared" si="157"/>
        <v/>
      </c>
      <c r="EE132" s="86" t="str">
        <f t="shared" si="158"/>
        <v/>
      </c>
      <c r="EF132" s="454" t="str">
        <f>IF(OR($B132=0,$B132=""),"",IF(AND($E$3="3rd"),'Class 3rd'!BL131,IF(AND($E$3="4th"),'Class 4th'!BL131,"")))</f>
        <v/>
      </c>
      <c r="EG132" s="454" t="str">
        <f>IF(OR($B132=0,$B132=""),"",IF(AND($E$3="3rd"),'Class 3rd'!BM131,IF(AND($E$3="4th"),'Class 4th'!BM131,"")))</f>
        <v/>
      </c>
      <c r="EH132" s="454" t="str">
        <f>IF(OR($B132=0,$B132=""),"",IF(AND($E$3="3rd"),'Class 3rd'!BN131,IF(AND($E$3="4th"),'Class 4th'!BN131,"")))</f>
        <v/>
      </c>
      <c r="EI132" s="454" t="str">
        <f>IF(OR($B132=0,$B132=""),"",IF(AND($E$3="3rd"),'Class 3rd'!BO131,IF(AND($E$3="4th"),'Class 4th'!BO131,"")))</f>
        <v/>
      </c>
      <c r="EJ132" s="454" t="str">
        <f>IF(OR($B132=0,$B132=""),"",IF(AND($E$3="3rd"),'Class 3rd'!BP131,IF(AND($E$3="4th"),'Class 4th'!BP131,"")))</f>
        <v/>
      </c>
      <c r="EK132" s="455" t="str">
        <f t="shared" si="159"/>
        <v/>
      </c>
      <c r="EL132" s="100">
        <f t="shared" si="160"/>
        <v>0</v>
      </c>
      <c r="EM132" s="100" t="str">
        <f t="shared" si="161"/>
        <v/>
      </c>
      <c r="EN132" s="100" t="str">
        <f t="shared" si="162"/>
        <v/>
      </c>
      <c r="EO132" s="86" t="str">
        <f t="shared" si="163"/>
        <v/>
      </c>
      <c r="EP132" s="60" t="str">
        <f t="shared" si="164"/>
        <v/>
      </c>
      <c r="EQ132" s="324" t="str">
        <f t="shared" si="165"/>
        <v/>
      </c>
      <c r="ER132" s="63" t="str">
        <f t="shared" si="166"/>
        <v/>
      </c>
      <c r="ES132" s="64" t="str">
        <f t="shared" si="167"/>
        <v/>
      </c>
      <c r="ET132" s="326" t="str">
        <f>IFERROR(IF(B132="NSO","NSO",IF(OR(D132="",G132="",F132="",B132="",EP132=0),"",IF('Master sheet'!$D$14="Hindi","कक्षोंन्नति","Promoted"))),"")</f>
        <v/>
      </c>
      <c r="EU132" s="39" t="str">
        <f>IF(OR($B132=0,$B132=""),"",IF(AND($E$3="3rd"),'Class 3rd'!BQ131,IF(AND($E$3="4th"),'Class 4th'!BQ131,"")))</f>
        <v/>
      </c>
      <c r="EV132" s="39" t="str">
        <f>IF(OR($B132=0,$B132=""),"",IF(AND($E$3="3rd"),'Class 3rd'!BR131,IF(AND($E$3="4th"),'Class 4th'!BR131,"")))</f>
        <v/>
      </c>
      <c r="EW132" s="203" t="str">
        <f t="shared" si="168"/>
        <v/>
      </c>
      <c r="EX132" s="40"/>
      <c r="FE132" s="41">
        <f>IF(AND($E$3="3rd"),'Class 3rd'!I131,IF(AND($E$3="4th"),'Class 4th'!I131,""))</f>
        <v>0</v>
      </c>
    </row>
    <row r="133" spans="1:161" ht="18.95" customHeight="1">
      <c r="A133" s="53">
        <v>126</v>
      </c>
      <c r="B133" s="244" t="str">
        <f>IF(OR(FE133=0,FE133=""),"",IF(AND($E$3="3rd"),'Class 3rd'!I132,IF(AND($E$3="4th"),'Class 4th'!I132,"")))</f>
        <v/>
      </c>
      <c r="C133" s="54" t="str">
        <f>IF(OR($B133=0,$B133=""),"",IF(AND($E$3="3rd"),'Class 3rd'!B132,IF(AND($E$3="4th"),'Class 4th'!B132,"")))</f>
        <v/>
      </c>
      <c r="D133" s="54" t="str">
        <f>IF(OR($B133=0,$B133=""),"",IF(AND($E$3="3rd"),'Class 3rd'!C132,IF(AND($E$3="4th"),'Class 4th'!C132,"")))</f>
        <v/>
      </c>
      <c r="E133" s="330" t="str">
        <f>IF(OR($B133=0,$B133=""),"",IF(AND($E$3="3rd"),'Class 3rd'!E132,IF(AND($E$3="4th"),'Class 4th'!E132,"")))</f>
        <v/>
      </c>
      <c r="F133" s="243" t="str">
        <f>IF(OR($B133=0,$B133=""),"",IF(AND($E$3="3rd"),'Class 3rd'!D132,IF(AND($E$3="4th"),'Class 4th'!D132,"")))</f>
        <v/>
      </c>
      <c r="G133" s="335" t="str">
        <f>IF(OR($B133=0,$B133=""),"",IF(AND($E$3="3rd"),'Class 3rd'!F132,IF(AND($E$3="4th"),'Class 4th'!F132,"")))</f>
        <v/>
      </c>
      <c r="H133" s="335" t="str">
        <f>IF(OR($B133=0,$B133=""),"",IF(AND($E$3="3rd"),'Class 3rd'!G132,IF(AND($E$3="4th"),'Class 4th'!G132,"")))</f>
        <v/>
      </c>
      <c r="I133" s="335" t="str">
        <f>IF(OR($B133=0,$B133=""),"",IF(AND($E$3="3rd"),'Class 3rd'!H132,IF(AND($E$3="4th"),'Class 4th'!H132,"")))</f>
        <v/>
      </c>
      <c r="J133" s="217" t="str">
        <f>IF(OR($B133=0,$B133=""),"",IF(AND($E$3="3rd"),'Class 3rd'!J132,IF(AND($E$3="4th"),'Class 4th'!J132,"")))</f>
        <v/>
      </c>
      <c r="K133" s="217" t="str">
        <f>IF(OR($B133=0,$B133=""),"",IF(AND($E$3="3rd"),'Class 3rd'!K132,IF(AND($E$3="4th"),'Class 4th'!K132,"")))</f>
        <v/>
      </c>
      <c r="L133" s="99" t="str">
        <f>IF(OR($B133=0,$B133=""),"",IF(AND($E$3="3rd"),'Class 3rd'!L132,IF(AND($E$3="4th"),'Class 4th'!L132,"")))</f>
        <v/>
      </c>
      <c r="M133" s="99" t="str">
        <f>IF(OR($B133=0,$B133=""),"",IF(AND($E$3="3rd"),'Class 3rd'!M132,IF(AND($E$3="4th"),'Class 4th'!M132,"")))</f>
        <v/>
      </c>
      <c r="N133" s="99" t="str">
        <f>IF(OR($B133=0,$B133=""),"",IF(AND($E$3="3rd"),'Class 3rd'!N132,IF(AND($E$3="4th"),'Class 4th'!N132,"")))</f>
        <v/>
      </c>
      <c r="O133" s="48" t="str">
        <f t="shared" si="87"/>
        <v/>
      </c>
      <c r="P133" s="99" t="str">
        <f>IF(OR($B133=0,$B133=""),"",IF(AND($E$3="3rd"),'Class 3rd'!O132,IF(AND($E$3="4th"),'Class 4th'!O132,"")))</f>
        <v/>
      </c>
      <c r="Q133" s="99" t="str">
        <f>IF(OR($B133=0,$B133=""),"",IF(AND($E$3="3rd"),'Class 3rd'!P132,IF(AND($E$3="4th"),'Class 4th'!P132,"")))</f>
        <v/>
      </c>
      <c r="R133" s="51" t="str">
        <f t="shared" si="88"/>
        <v/>
      </c>
      <c r="S133" s="48">
        <f t="shared" si="89"/>
        <v>0</v>
      </c>
      <c r="T133" s="99" t="str">
        <f>IF(OR($B133=0,$B133=""),"",IF(AND($E$3="3rd"),'Class 3rd'!Q132,IF(AND($E$3="4th"),'Class 4th'!Q132,"")))</f>
        <v/>
      </c>
      <c r="U133" s="99" t="str">
        <f>IF(OR($B133=0,$B133=""),"",IF(AND($E$3="3rd"),'Class 3rd'!R132,IF(AND($E$3="4th"),'Class 4th'!R132,"")))</f>
        <v/>
      </c>
      <c r="V133" s="52" t="str">
        <f t="shared" si="90"/>
        <v/>
      </c>
      <c r="W133" s="48" t="str">
        <f t="shared" si="91"/>
        <v/>
      </c>
      <c r="X133" s="83">
        <f t="shared" si="92"/>
        <v>0</v>
      </c>
      <c r="Y133" s="83" t="str">
        <f t="shared" si="93"/>
        <v/>
      </c>
      <c r="Z133" s="83" t="str">
        <f t="shared" si="94"/>
        <v/>
      </c>
      <c r="AA133" s="83" t="str">
        <f t="shared" si="95"/>
        <v/>
      </c>
      <c r="AB133" s="419" t="str">
        <f t="shared" si="96"/>
        <v/>
      </c>
      <c r="AC133" s="87" t="str">
        <f t="shared" si="97"/>
        <v/>
      </c>
      <c r="AD133" s="99" t="str">
        <f>IF(OR($B133=0,$B133=""),"",IF(AND($E$3="3rd"),'Class 3rd'!S132,IF(AND($E$3="4th"),'Class 4th'!S132,"")))</f>
        <v/>
      </c>
      <c r="AE133" s="99" t="str">
        <f>IF(OR($B133=0,$B133=""),"",IF(AND($E$3="3rd"),'Class 3rd'!T132,IF(AND($E$3="4th"),'Class 4th'!T132,"")))</f>
        <v/>
      </c>
      <c r="AF133" s="99" t="str">
        <f>IF(OR($B133=0,$B133=""),"",IF(AND($E$3="3rd"),'Class 3rd'!U132,IF(AND($E$3="4th"),'Class 4th'!U132,"")))</f>
        <v/>
      </c>
      <c r="AG133" s="48" t="str">
        <f t="shared" si="98"/>
        <v/>
      </c>
      <c r="AH133" s="99" t="str">
        <f>IF(OR($B133=0,$B133=""),"",IF(AND($E$3="3rd"),'Class 3rd'!V132,IF(AND($E$3="4th"),'Class 4th'!V132,"")))</f>
        <v/>
      </c>
      <c r="AI133" s="99" t="str">
        <f>IF(OR($B133=0,$B133=""),"",IF(AND($E$3="3rd"),'Class 3rd'!W132,IF(AND($E$3="4th"),'Class 4th'!W132,"")))</f>
        <v/>
      </c>
      <c r="AJ133" s="51" t="str">
        <f t="shared" si="99"/>
        <v/>
      </c>
      <c r="AK133" s="48">
        <f t="shared" si="100"/>
        <v>0</v>
      </c>
      <c r="AL133" s="99" t="str">
        <f>IF(OR($B133=0,$B133=""),"",IF(AND($E$3="3rd"),'Class 3rd'!X132,IF(AND($E$3="4th"),'Class 4th'!X132,"")))</f>
        <v/>
      </c>
      <c r="AM133" s="99" t="str">
        <f>IF(OR($B133=0,$B133=""),"",IF(AND($E$3="3rd"),'Class 3rd'!Y132,IF(AND($E$3="4th"),'Class 4th'!Y132,"")))</f>
        <v/>
      </c>
      <c r="AN133" s="52" t="str">
        <f t="shared" si="101"/>
        <v/>
      </c>
      <c r="AO133" s="48" t="str">
        <f t="shared" si="102"/>
        <v/>
      </c>
      <c r="AP133" s="83">
        <f t="shared" si="103"/>
        <v>0</v>
      </c>
      <c r="AQ133" s="83" t="str">
        <f t="shared" si="104"/>
        <v/>
      </c>
      <c r="AR133" s="83" t="str">
        <f t="shared" si="105"/>
        <v/>
      </c>
      <c r="AS133" s="83" t="str">
        <f t="shared" si="106"/>
        <v/>
      </c>
      <c r="AT133" s="419" t="str">
        <f t="shared" si="107"/>
        <v/>
      </c>
      <c r="AU133" s="87" t="str">
        <f t="shared" si="108"/>
        <v/>
      </c>
      <c r="AV133" s="99" t="str">
        <f>IF(OR($B133=0,$B133=""),"",IF(AND($E$3="3rd"),'Class 3rd'!Z132,IF(AND($E$3="4th"),'Class 4th'!Z132,"")))</f>
        <v/>
      </c>
      <c r="AW133" s="99" t="str">
        <f>IF(OR($B133=0,$B133=""),"",IF(AND($E$3="3rd"),'Class 3rd'!AA132,IF(AND($E$3="4th"),'Class 4th'!AA132,"")))</f>
        <v/>
      </c>
      <c r="AX133" s="99" t="str">
        <f>IF(OR($B133=0,$B133=""),"",IF(AND($E$3="3rd"),'Class 3rd'!AB132,IF(AND($E$3="4th"),'Class 4th'!AB132,"")))</f>
        <v/>
      </c>
      <c r="AY133" s="48" t="str">
        <f t="shared" si="109"/>
        <v/>
      </c>
      <c r="AZ133" s="99" t="str">
        <f>IF(OR($B133=0,$B133=""),"",IF(AND($E$3="3rd"),'Class 3rd'!AC132,IF(AND($E$3="4th"),'Class 4th'!AC132,"")))</f>
        <v/>
      </c>
      <c r="BA133" s="99" t="str">
        <f>IF(OR($B133=0,$B133=""),"",IF(AND($E$3="3rd"),'Class 3rd'!AD132,IF(AND($E$3="4th"),'Class 4th'!AD132,"")))</f>
        <v/>
      </c>
      <c r="BB133" s="51" t="str">
        <f t="shared" si="110"/>
        <v/>
      </c>
      <c r="BC133" s="48">
        <f t="shared" si="111"/>
        <v>0</v>
      </c>
      <c r="BD133" s="99" t="str">
        <f>IF(OR($B133=0,$B133=""),"",IF(AND($E$3="3rd"),'Class 3rd'!AE132,IF(AND($E$3="4th"),'Class 4th'!AE132,"")))</f>
        <v/>
      </c>
      <c r="BE133" s="99" t="str">
        <f>IF(OR($B133=0,$B133=""),"",IF(AND($E$3="3rd"),'Class 3rd'!AF132,IF(AND($E$3="4th"),'Class 4th'!AF132,"")))</f>
        <v/>
      </c>
      <c r="BF133" s="52" t="str">
        <f t="shared" si="112"/>
        <v/>
      </c>
      <c r="BG133" s="48" t="str">
        <f t="shared" si="113"/>
        <v/>
      </c>
      <c r="BH133" s="83">
        <f t="shared" si="114"/>
        <v>0</v>
      </c>
      <c r="BI133" s="83" t="str">
        <f t="shared" si="115"/>
        <v/>
      </c>
      <c r="BJ133" s="83" t="str">
        <f t="shared" si="116"/>
        <v/>
      </c>
      <c r="BK133" s="83" t="str">
        <f t="shared" si="117"/>
        <v/>
      </c>
      <c r="BL133" s="419" t="str">
        <f t="shared" si="118"/>
        <v/>
      </c>
      <c r="BM133" s="87" t="str">
        <f t="shared" si="119"/>
        <v/>
      </c>
      <c r="BN133" s="99" t="str">
        <f>IF(OR($B133=0,$B133=""),"",IF(AND($E$3="3rd"),'Class 3rd'!AG132,IF(AND($E$3="4th"),'Class 4th'!AG132,"")))</f>
        <v/>
      </c>
      <c r="BO133" s="99" t="str">
        <f>IF(OR($B133=0,$B133=""),"",IF(AND($E$3="3rd"),'Class 3rd'!AH132,IF(AND($E$3="4th"),'Class 4th'!AH132,"")))</f>
        <v/>
      </c>
      <c r="BP133" s="99" t="str">
        <f>IF(OR($B133=0,$B133=""),"",IF(AND($E$3="3rd"),'Class 3rd'!AI132,IF(AND($E$3="4th"),'Class 4th'!AI132,"")))</f>
        <v/>
      </c>
      <c r="BQ133" s="48" t="str">
        <f t="shared" si="120"/>
        <v/>
      </c>
      <c r="BR133" s="99" t="str">
        <f>IF(OR($B133=0,$B133=""),"",IF(AND($E$3="3rd"),'Class 3rd'!AJ132,IF(AND($E$3="4th"),'Class 4th'!AJ132,"")))</f>
        <v/>
      </c>
      <c r="BS133" s="99" t="str">
        <f>IF(OR($B133=0,$B133=""),"",IF(AND($E$3="3rd"),'Class 3rd'!AK132,IF(AND($E$3="4th"),'Class 4th'!AK132,"")))</f>
        <v/>
      </c>
      <c r="BT133" s="51" t="str">
        <f t="shared" si="121"/>
        <v/>
      </c>
      <c r="BU133" s="48">
        <f t="shared" si="122"/>
        <v>0</v>
      </c>
      <c r="BV133" s="99" t="str">
        <f>IF(OR($B133=0,$B133=""),"",IF(AND($E$3="3rd"),'Class 3rd'!AL132,IF(AND($E$3="4th"),'Class 4th'!AL132,"")))</f>
        <v/>
      </c>
      <c r="BW133" s="99" t="str">
        <f>IF(OR($B133=0,$B133=""),"",IF(AND($E$3="3rd"),'Class 3rd'!AM132,IF(AND($E$3="4th"),'Class 4th'!AM132,"")))</f>
        <v/>
      </c>
      <c r="BX133" s="52" t="str">
        <f t="shared" si="123"/>
        <v/>
      </c>
      <c r="BY133" s="48" t="str">
        <f t="shared" si="124"/>
        <v/>
      </c>
      <c r="BZ133" s="83">
        <f t="shared" si="125"/>
        <v>0</v>
      </c>
      <c r="CA133" s="83" t="str">
        <f t="shared" si="126"/>
        <v/>
      </c>
      <c r="CB133" s="83" t="str">
        <f t="shared" si="127"/>
        <v/>
      </c>
      <c r="CC133" s="83" t="str">
        <f t="shared" si="128"/>
        <v/>
      </c>
      <c r="CD133" s="419" t="str">
        <f t="shared" si="129"/>
        <v/>
      </c>
      <c r="CE133" s="87" t="str">
        <f t="shared" si="130"/>
        <v/>
      </c>
      <c r="CF133" s="99" t="str">
        <f>IF(OR($B133=0,$B133=""),"",IF(AND($E$3="3rd"),'Class 3rd'!AN132,IF(AND($E$3="4th"),'Class 4th'!AN132,"")))</f>
        <v/>
      </c>
      <c r="CG133" s="99" t="str">
        <f>IF(OR($B133=0,$B133=""),"",IF(AND($E$3="3rd"),'Class 3rd'!AO132,IF(AND($E$3="4th"),'Class 4th'!AO132,"")))</f>
        <v/>
      </c>
      <c r="CH133" s="99" t="str">
        <f>IF(OR($B133=0,$B133=""),"",IF(AND($E$3="3rd"),'Class 3rd'!AP132,IF(AND($E$3="4th"),'Class 4th'!AP132,"")))</f>
        <v/>
      </c>
      <c r="CI133" s="48" t="str">
        <f t="shared" si="131"/>
        <v/>
      </c>
      <c r="CJ133" s="99" t="str">
        <f>IF(OR($B133=0,$B133=""),"",IF(AND($E$3="3rd"),'Class 3rd'!AQ132,IF(AND($E$3="4th"),'Class 4th'!AQ132,"")))</f>
        <v/>
      </c>
      <c r="CK133" s="99" t="str">
        <f>IF(OR($B133=0,$B133=""),"",IF(AND($E$3="3rd"),'Class 3rd'!AR132,IF(AND($E$3="4th"),'Class 4th'!AR132,"")))</f>
        <v/>
      </c>
      <c r="CL133" s="51" t="str">
        <f t="shared" si="132"/>
        <v/>
      </c>
      <c r="CM133" s="48">
        <f t="shared" si="133"/>
        <v>0</v>
      </c>
      <c r="CN133" s="99" t="str">
        <f>IF(OR($B133=0,$B133=""),"",IF(AND($E$3="3rd"),'Class 3rd'!AS132,IF(AND($E$3="4th"),'Class 4th'!AS132,"")))</f>
        <v/>
      </c>
      <c r="CO133" s="99" t="str">
        <f>IF(OR($B133=0,$B133=""),"",IF(AND($E$3="3rd"),'Class 3rd'!AT132,IF(AND($E$3="4th"),'Class 4th'!AT132,"")))</f>
        <v/>
      </c>
      <c r="CP133" s="52" t="str">
        <f t="shared" si="134"/>
        <v/>
      </c>
      <c r="CQ133" s="48" t="str">
        <f t="shared" si="135"/>
        <v/>
      </c>
      <c r="CR133" s="83">
        <f t="shared" si="136"/>
        <v>0</v>
      </c>
      <c r="CS133" s="83" t="str">
        <f t="shared" si="137"/>
        <v/>
      </c>
      <c r="CT133" s="392" t="str">
        <f t="shared" si="138"/>
        <v/>
      </c>
      <c r="CU133" s="86" t="str">
        <f t="shared" si="139"/>
        <v/>
      </c>
      <c r="CV133" s="99" t="str">
        <f>IF(OR($B133=0,$B133=""),"",IF(AND($E$3="3rd"),'Class 3rd'!AU132,IF(AND($E$3="4th"),'Class 4th'!AU132,"")))</f>
        <v/>
      </c>
      <c r="CW133" s="99" t="str">
        <f>IF(OR($B133=0,$B133=""),"",IF(AND($E$3="3rd"),'Class 3rd'!AV132,IF(AND($E$3="4th"),'Class 4th'!AV132,"")))</f>
        <v/>
      </c>
      <c r="CX133" s="99" t="str">
        <f>IF(OR($B133=0,$B133=""),"",IF(AND($E$3="3rd"),'Class 3rd'!AW132,IF(AND($E$3="4th"),'Class 4th'!AW132,"")))</f>
        <v/>
      </c>
      <c r="CY133" s="48" t="str">
        <f t="shared" si="140"/>
        <v/>
      </c>
      <c r="CZ133" s="99" t="str">
        <f>IF(OR($B133=0,$B133=""),"",IF(AND($E$3="3rd"),'Class 3rd'!AX132,IF(AND($E$3="4th"),'Class 4th'!AX132,"")))</f>
        <v/>
      </c>
      <c r="DA133" s="99" t="str">
        <f>IF(OR($B133=0,$B133=""),"",IF(AND($E$3="3rd"),'Class 3rd'!AY132,IF(AND($E$3="4th"),'Class 4th'!AY132,"")))</f>
        <v/>
      </c>
      <c r="DB133" s="51" t="str">
        <f t="shared" si="141"/>
        <v/>
      </c>
      <c r="DC133" s="48">
        <f t="shared" si="142"/>
        <v>0</v>
      </c>
      <c r="DD133" s="99" t="str">
        <f>IF(OR($B133=0,$B133=""),"",IF(AND($E$3="3rd"),'Class 3rd'!AZ132,IF(AND($E$3="4th"),'Class 4th'!AZ132,"")))</f>
        <v/>
      </c>
      <c r="DE133" s="99" t="str">
        <f>IF(OR($B133=0,$B133=""),"",IF(AND($E$3="3rd"),'Class 3rd'!BA132,IF(AND($E$3="4th"),'Class 4th'!BA132,"")))</f>
        <v/>
      </c>
      <c r="DF133" s="52" t="str">
        <f t="shared" si="143"/>
        <v/>
      </c>
      <c r="DG133" s="48" t="str">
        <f t="shared" si="144"/>
        <v/>
      </c>
      <c r="DH133" s="83">
        <f t="shared" si="145"/>
        <v>0</v>
      </c>
      <c r="DI133" s="83" t="str">
        <f t="shared" si="146"/>
        <v/>
      </c>
      <c r="DJ133" s="392" t="str">
        <f t="shared" si="147"/>
        <v/>
      </c>
      <c r="DK133" s="86" t="str">
        <f t="shared" si="148"/>
        <v/>
      </c>
      <c r="DL133" s="454" t="str">
        <f>IF(OR($B133=0,$B133=""),"",IF(AND($E$3="3rd"),'Class 3rd'!BB132,IF(AND($E$3="4th"),'Class 4th'!BB132,"")))</f>
        <v/>
      </c>
      <c r="DM133" s="454" t="str">
        <f>IF(OR($B133=0,$B133=""),"",IF(AND($E$3="3rd"),'Class 3rd'!BC132,IF(AND($E$3="4th"),'Class 4th'!BC132,"")))</f>
        <v/>
      </c>
      <c r="DN133" s="454" t="str">
        <f>IF(OR($B133=0,$B133=""),"",IF(AND($E$3="3rd"),'Class 3rd'!BD132,IF(AND($E$3="4th"),'Class 4th'!BD132,"")))</f>
        <v/>
      </c>
      <c r="DO133" s="454" t="str">
        <f>IF(OR($B133=0,$B133=""),"",IF(AND($E$3="3rd"),'Class 3rd'!BE132,IF(AND($E$3="4th"),'Class 4th'!BE132,"")))</f>
        <v/>
      </c>
      <c r="DP133" s="454" t="str">
        <f>IF(OR($B133=0,$B133=""),"",IF(AND($E$3="3rd"),'Class 3rd'!BF132,IF(AND($E$3="4th"),'Class 4th'!BF132,"")))</f>
        <v/>
      </c>
      <c r="DQ133" s="455" t="str">
        <f t="shared" si="149"/>
        <v/>
      </c>
      <c r="DR133" s="100">
        <f t="shared" si="150"/>
        <v>0</v>
      </c>
      <c r="DS133" s="100" t="str">
        <f t="shared" si="151"/>
        <v/>
      </c>
      <c r="DT133" s="100" t="str">
        <f t="shared" si="152"/>
        <v/>
      </c>
      <c r="DU133" s="86" t="str">
        <f t="shared" si="153"/>
        <v/>
      </c>
      <c r="DV133" s="454" t="str">
        <f>IF(OR($B133=0,$B133=""),"",IF(AND($E$3="3rd"),'Class 3rd'!BG132,IF(AND($E$3="4th"),'Class 4th'!BG132,"")))</f>
        <v/>
      </c>
      <c r="DW133" s="454" t="str">
        <f>IF(OR($B133=0,$B133=""),"",IF(AND($E$3="3rd"),'Class 3rd'!BH132,IF(AND($E$3="4th"),'Class 4th'!BH132,"")))</f>
        <v/>
      </c>
      <c r="DX133" s="454" t="str">
        <f>IF(OR($B133=0,$B133=""),"",IF(AND($E$3="3rd"),'Class 3rd'!BI132,IF(AND($E$3="4th"),'Class 4th'!BI132,"")))</f>
        <v/>
      </c>
      <c r="DY133" s="454" t="str">
        <f>IF(OR($B133=0,$B133=""),"",IF(AND($E$3="3rd"),'Class 3rd'!BJ132,IF(AND($E$3="4th"),'Class 4th'!BJ132,"")))</f>
        <v/>
      </c>
      <c r="DZ133" s="454" t="str">
        <f>IF(OR($B133=0,$B133=""),"",IF(AND($E$3="3rd"),'Class 3rd'!BK132,IF(AND($E$3="4th"),'Class 4th'!BK132,"")))</f>
        <v/>
      </c>
      <c r="EA133" s="455" t="str">
        <f t="shared" si="154"/>
        <v/>
      </c>
      <c r="EB133" s="100">
        <f t="shared" si="155"/>
        <v>0</v>
      </c>
      <c r="EC133" s="100" t="str">
        <f t="shared" si="156"/>
        <v/>
      </c>
      <c r="ED133" s="100" t="str">
        <f t="shared" si="157"/>
        <v/>
      </c>
      <c r="EE133" s="86" t="str">
        <f t="shared" si="158"/>
        <v/>
      </c>
      <c r="EF133" s="454" t="str">
        <f>IF(OR($B133=0,$B133=""),"",IF(AND($E$3="3rd"),'Class 3rd'!BL132,IF(AND($E$3="4th"),'Class 4th'!BL132,"")))</f>
        <v/>
      </c>
      <c r="EG133" s="454" t="str">
        <f>IF(OR($B133=0,$B133=""),"",IF(AND($E$3="3rd"),'Class 3rd'!BM132,IF(AND($E$3="4th"),'Class 4th'!BM132,"")))</f>
        <v/>
      </c>
      <c r="EH133" s="454" t="str">
        <f>IF(OR($B133=0,$B133=""),"",IF(AND($E$3="3rd"),'Class 3rd'!BN132,IF(AND($E$3="4th"),'Class 4th'!BN132,"")))</f>
        <v/>
      </c>
      <c r="EI133" s="454" t="str">
        <f>IF(OR($B133=0,$B133=""),"",IF(AND($E$3="3rd"),'Class 3rd'!BO132,IF(AND($E$3="4th"),'Class 4th'!BO132,"")))</f>
        <v/>
      </c>
      <c r="EJ133" s="454" t="str">
        <f>IF(OR($B133=0,$B133=""),"",IF(AND($E$3="3rd"),'Class 3rd'!BP132,IF(AND($E$3="4th"),'Class 4th'!BP132,"")))</f>
        <v/>
      </c>
      <c r="EK133" s="455" t="str">
        <f t="shared" si="159"/>
        <v/>
      </c>
      <c r="EL133" s="100">
        <f t="shared" si="160"/>
        <v>0</v>
      </c>
      <c r="EM133" s="100" t="str">
        <f t="shared" si="161"/>
        <v/>
      </c>
      <c r="EN133" s="100" t="str">
        <f t="shared" si="162"/>
        <v/>
      </c>
      <c r="EO133" s="86" t="str">
        <f t="shared" si="163"/>
        <v/>
      </c>
      <c r="EP133" s="60" t="str">
        <f t="shared" si="164"/>
        <v/>
      </c>
      <c r="EQ133" s="324" t="str">
        <f t="shared" si="165"/>
        <v/>
      </c>
      <c r="ER133" s="63" t="str">
        <f t="shared" si="166"/>
        <v/>
      </c>
      <c r="ES133" s="64" t="str">
        <f t="shared" si="167"/>
        <v/>
      </c>
      <c r="ET133" s="326" t="str">
        <f>IFERROR(IF(B133="NSO","NSO",IF(OR(D133="",G133="",F133="",B133="",EP133=0),"",IF('Master sheet'!$D$14="Hindi","कक्षोंन्नति","Promoted"))),"")</f>
        <v/>
      </c>
      <c r="EU133" s="39" t="str">
        <f>IF(OR($B133=0,$B133=""),"",IF(AND($E$3="3rd"),'Class 3rd'!BQ132,IF(AND($E$3="4th"),'Class 4th'!BQ132,"")))</f>
        <v/>
      </c>
      <c r="EV133" s="39" t="str">
        <f>IF(OR($B133=0,$B133=""),"",IF(AND($E$3="3rd"),'Class 3rd'!BR132,IF(AND($E$3="4th"),'Class 4th'!BR132,"")))</f>
        <v/>
      </c>
      <c r="EW133" s="203" t="str">
        <f t="shared" si="168"/>
        <v/>
      </c>
      <c r="EX133" s="40"/>
      <c r="FE133" s="41">
        <f>IF(AND($E$3="3rd"),'Class 3rd'!I132,IF(AND($E$3="4th"),'Class 4th'!I132,""))</f>
        <v>0</v>
      </c>
    </row>
    <row r="134" spans="1:161" ht="18.95" customHeight="1">
      <c r="A134" s="53">
        <v>127</v>
      </c>
      <c r="B134" s="244" t="str">
        <f>IF(OR(FE134=0,FE134=""),"",IF(AND($E$3="3rd"),'Class 3rd'!I133,IF(AND($E$3="4th"),'Class 4th'!I133,"")))</f>
        <v/>
      </c>
      <c r="C134" s="54" t="str">
        <f>IF(OR($B134=0,$B134=""),"",IF(AND($E$3="3rd"),'Class 3rd'!B133,IF(AND($E$3="4th"),'Class 4th'!B133,"")))</f>
        <v/>
      </c>
      <c r="D134" s="54" t="str">
        <f>IF(OR($B134=0,$B134=""),"",IF(AND($E$3="3rd"),'Class 3rd'!C133,IF(AND($E$3="4th"),'Class 4th'!C133,"")))</f>
        <v/>
      </c>
      <c r="E134" s="330" t="str">
        <f>IF(OR($B134=0,$B134=""),"",IF(AND($E$3="3rd"),'Class 3rd'!E133,IF(AND($E$3="4th"),'Class 4th'!E133,"")))</f>
        <v/>
      </c>
      <c r="F134" s="243" t="str">
        <f>IF(OR($B134=0,$B134=""),"",IF(AND($E$3="3rd"),'Class 3rd'!D133,IF(AND($E$3="4th"),'Class 4th'!D133,"")))</f>
        <v/>
      </c>
      <c r="G134" s="335" t="str">
        <f>IF(OR($B134=0,$B134=""),"",IF(AND($E$3="3rd"),'Class 3rd'!F133,IF(AND($E$3="4th"),'Class 4th'!F133,"")))</f>
        <v/>
      </c>
      <c r="H134" s="335" t="str">
        <f>IF(OR($B134=0,$B134=""),"",IF(AND($E$3="3rd"),'Class 3rd'!G133,IF(AND($E$3="4th"),'Class 4th'!G133,"")))</f>
        <v/>
      </c>
      <c r="I134" s="335" t="str">
        <f>IF(OR($B134=0,$B134=""),"",IF(AND($E$3="3rd"),'Class 3rd'!H133,IF(AND($E$3="4th"),'Class 4th'!H133,"")))</f>
        <v/>
      </c>
      <c r="J134" s="217" t="str">
        <f>IF(OR($B134=0,$B134=""),"",IF(AND($E$3="3rd"),'Class 3rd'!J133,IF(AND($E$3="4th"),'Class 4th'!J133,"")))</f>
        <v/>
      </c>
      <c r="K134" s="217" t="str">
        <f>IF(OR($B134=0,$B134=""),"",IF(AND($E$3="3rd"),'Class 3rd'!K133,IF(AND($E$3="4th"),'Class 4th'!K133,"")))</f>
        <v/>
      </c>
      <c r="L134" s="99" t="str">
        <f>IF(OR($B134=0,$B134=""),"",IF(AND($E$3="3rd"),'Class 3rd'!L133,IF(AND($E$3="4th"),'Class 4th'!L133,"")))</f>
        <v/>
      </c>
      <c r="M134" s="99" t="str">
        <f>IF(OR($B134=0,$B134=""),"",IF(AND($E$3="3rd"),'Class 3rd'!M133,IF(AND($E$3="4th"),'Class 4th'!M133,"")))</f>
        <v/>
      </c>
      <c r="N134" s="99" t="str">
        <f>IF(OR($B134=0,$B134=""),"",IF(AND($E$3="3rd"),'Class 3rd'!N133,IF(AND($E$3="4th"),'Class 4th'!N133,"")))</f>
        <v/>
      </c>
      <c r="O134" s="48" t="str">
        <f t="shared" si="87"/>
        <v/>
      </c>
      <c r="P134" s="99" t="str">
        <f>IF(OR($B134=0,$B134=""),"",IF(AND($E$3="3rd"),'Class 3rd'!O133,IF(AND($E$3="4th"),'Class 4th'!O133,"")))</f>
        <v/>
      </c>
      <c r="Q134" s="99" t="str">
        <f>IF(OR($B134=0,$B134=""),"",IF(AND($E$3="3rd"),'Class 3rd'!P133,IF(AND($E$3="4th"),'Class 4th'!P133,"")))</f>
        <v/>
      </c>
      <c r="R134" s="51" t="str">
        <f t="shared" si="88"/>
        <v/>
      </c>
      <c r="S134" s="48">
        <f t="shared" si="89"/>
        <v>0</v>
      </c>
      <c r="T134" s="99" t="str">
        <f>IF(OR($B134=0,$B134=""),"",IF(AND($E$3="3rd"),'Class 3rd'!Q133,IF(AND($E$3="4th"),'Class 4th'!Q133,"")))</f>
        <v/>
      </c>
      <c r="U134" s="99" t="str">
        <f>IF(OR($B134=0,$B134=""),"",IF(AND($E$3="3rd"),'Class 3rd'!R133,IF(AND($E$3="4th"),'Class 4th'!R133,"")))</f>
        <v/>
      </c>
      <c r="V134" s="52" t="str">
        <f t="shared" si="90"/>
        <v/>
      </c>
      <c r="W134" s="48" t="str">
        <f t="shared" si="91"/>
        <v/>
      </c>
      <c r="X134" s="83">
        <f t="shared" si="92"/>
        <v>0</v>
      </c>
      <c r="Y134" s="83" t="str">
        <f t="shared" si="93"/>
        <v/>
      </c>
      <c r="Z134" s="83" t="str">
        <f t="shared" si="94"/>
        <v/>
      </c>
      <c r="AA134" s="83" t="str">
        <f t="shared" si="95"/>
        <v/>
      </c>
      <c r="AB134" s="419" t="str">
        <f t="shared" si="96"/>
        <v/>
      </c>
      <c r="AC134" s="87" t="str">
        <f t="shared" si="97"/>
        <v/>
      </c>
      <c r="AD134" s="99" t="str">
        <f>IF(OR($B134=0,$B134=""),"",IF(AND($E$3="3rd"),'Class 3rd'!S133,IF(AND($E$3="4th"),'Class 4th'!S133,"")))</f>
        <v/>
      </c>
      <c r="AE134" s="99" t="str">
        <f>IF(OR($B134=0,$B134=""),"",IF(AND($E$3="3rd"),'Class 3rd'!T133,IF(AND($E$3="4th"),'Class 4th'!T133,"")))</f>
        <v/>
      </c>
      <c r="AF134" s="99" t="str">
        <f>IF(OR($B134=0,$B134=""),"",IF(AND($E$3="3rd"),'Class 3rd'!U133,IF(AND($E$3="4th"),'Class 4th'!U133,"")))</f>
        <v/>
      </c>
      <c r="AG134" s="48" t="str">
        <f t="shared" si="98"/>
        <v/>
      </c>
      <c r="AH134" s="99" t="str">
        <f>IF(OR($B134=0,$B134=""),"",IF(AND($E$3="3rd"),'Class 3rd'!V133,IF(AND($E$3="4th"),'Class 4th'!V133,"")))</f>
        <v/>
      </c>
      <c r="AI134" s="99" t="str">
        <f>IF(OR($B134=0,$B134=""),"",IF(AND($E$3="3rd"),'Class 3rd'!W133,IF(AND($E$3="4th"),'Class 4th'!W133,"")))</f>
        <v/>
      </c>
      <c r="AJ134" s="51" t="str">
        <f t="shared" si="99"/>
        <v/>
      </c>
      <c r="AK134" s="48">
        <f t="shared" si="100"/>
        <v>0</v>
      </c>
      <c r="AL134" s="99" t="str">
        <f>IF(OR($B134=0,$B134=""),"",IF(AND($E$3="3rd"),'Class 3rd'!X133,IF(AND($E$3="4th"),'Class 4th'!X133,"")))</f>
        <v/>
      </c>
      <c r="AM134" s="99" t="str">
        <f>IF(OR($B134=0,$B134=""),"",IF(AND($E$3="3rd"),'Class 3rd'!Y133,IF(AND($E$3="4th"),'Class 4th'!Y133,"")))</f>
        <v/>
      </c>
      <c r="AN134" s="52" t="str">
        <f t="shared" si="101"/>
        <v/>
      </c>
      <c r="AO134" s="48" t="str">
        <f t="shared" si="102"/>
        <v/>
      </c>
      <c r="AP134" s="83">
        <f t="shared" si="103"/>
        <v>0</v>
      </c>
      <c r="AQ134" s="83" t="str">
        <f t="shared" si="104"/>
        <v/>
      </c>
      <c r="AR134" s="83" t="str">
        <f t="shared" si="105"/>
        <v/>
      </c>
      <c r="AS134" s="83" t="str">
        <f t="shared" si="106"/>
        <v/>
      </c>
      <c r="AT134" s="419" t="str">
        <f t="shared" si="107"/>
        <v/>
      </c>
      <c r="AU134" s="87" t="str">
        <f t="shared" si="108"/>
        <v/>
      </c>
      <c r="AV134" s="99" t="str">
        <f>IF(OR($B134=0,$B134=""),"",IF(AND($E$3="3rd"),'Class 3rd'!Z133,IF(AND($E$3="4th"),'Class 4th'!Z133,"")))</f>
        <v/>
      </c>
      <c r="AW134" s="99" t="str">
        <f>IF(OR($B134=0,$B134=""),"",IF(AND($E$3="3rd"),'Class 3rd'!AA133,IF(AND($E$3="4th"),'Class 4th'!AA133,"")))</f>
        <v/>
      </c>
      <c r="AX134" s="99" t="str">
        <f>IF(OR($B134=0,$B134=""),"",IF(AND($E$3="3rd"),'Class 3rd'!AB133,IF(AND($E$3="4th"),'Class 4th'!AB133,"")))</f>
        <v/>
      </c>
      <c r="AY134" s="48" t="str">
        <f t="shared" si="109"/>
        <v/>
      </c>
      <c r="AZ134" s="99" t="str">
        <f>IF(OR($B134=0,$B134=""),"",IF(AND($E$3="3rd"),'Class 3rd'!AC133,IF(AND($E$3="4th"),'Class 4th'!AC133,"")))</f>
        <v/>
      </c>
      <c r="BA134" s="99" t="str">
        <f>IF(OR($B134=0,$B134=""),"",IF(AND($E$3="3rd"),'Class 3rd'!AD133,IF(AND($E$3="4th"),'Class 4th'!AD133,"")))</f>
        <v/>
      </c>
      <c r="BB134" s="51" t="str">
        <f t="shared" si="110"/>
        <v/>
      </c>
      <c r="BC134" s="48">
        <f t="shared" si="111"/>
        <v>0</v>
      </c>
      <c r="BD134" s="99" t="str">
        <f>IF(OR($B134=0,$B134=""),"",IF(AND($E$3="3rd"),'Class 3rd'!AE133,IF(AND($E$3="4th"),'Class 4th'!AE133,"")))</f>
        <v/>
      </c>
      <c r="BE134" s="99" t="str">
        <f>IF(OR($B134=0,$B134=""),"",IF(AND($E$3="3rd"),'Class 3rd'!AF133,IF(AND($E$3="4th"),'Class 4th'!AF133,"")))</f>
        <v/>
      </c>
      <c r="BF134" s="52" t="str">
        <f t="shared" si="112"/>
        <v/>
      </c>
      <c r="BG134" s="48" t="str">
        <f t="shared" si="113"/>
        <v/>
      </c>
      <c r="BH134" s="83">
        <f t="shared" si="114"/>
        <v>0</v>
      </c>
      <c r="BI134" s="83" t="str">
        <f t="shared" si="115"/>
        <v/>
      </c>
      <c r="BJ134" s="83" t="str">
        <f t="shared" si="116"/>
        <v/>
      </c>
      <c r="BK134" s="83" t="str">
        <f t="shared" si="117"/>
        <v/>
      </c>
      <c r="BL134" s="419" t="str">
        <f t="shared" si="118"/>
        <v/>
      </c>
      <c r="BM134" s="87" t="str">
        <f t="shared" si="119"/>
        <v/>
      </c>
      <c r="BN134" s="99" t="str">
        <f>IF(OR($B134=0,$B134=""),"",IF(AND($E$3="3rd"),'Class 3rd'!AG133,IF(AND($E$3="4th"),'Class 4th'!AG133,"")))</f>
        <v/>
      </c>
      <c r="BO134" s="99" t="str">
        <f>IF(OR($B134=0,$B134=""),"",IF(AND($E$3="3rd"),'Class 3rd'!AH133,IF(AND($E$3="4th"),'Class 4th'!AH133,"")))</f>
        <v/>
      </c>
      <c r="BP134" s="99" t="str">
        <f>IF(OR($B134=0,$B134=""),"",IF(AND($E$3="3rd"),'Class 3rd'!AI133,IF(AND($E$3="4th"),'Class 4th'!AI133,"")))</f>
        <v/>
      </c>
      <c r="BQ134" s="48" t="str">
        <f t="shared" si="120"/>
        <v/>
      </c>
      <c r="BR134" s="99" t="str">
        <f>IF(OR($B134=0,$B134=""),"",IF(AND($E$3="3rd"),'Class 3rd'!AJ133,IF(AND($E$3="4th"),'Class 4th'!AJ133,"")))</f>
        <v/>
      </c>
      <c r="BS134" s="99" t="str">
        <f>IF(OR($B134=0,$B134=""),"",IF(AND($E$3="3rd"),'Class 3rd'!AK133,IF(AND($E$3="4th"),'Class 4th'!AK133,"")))</f>
        <v/>
      </c>
      <c r="BT134" s="51" t="str">
        <f t="shared" si="121"/>
        <v/>
      </c>
      <c r="BU134" s="48">
        <f t="shared" si="122"/>
        <v>0</v>
      </c>
      <c r="BV134" s="99" t="str">
        <f>IF(OR($B134=0,$B134=""),"",IF(AND($E$3="3rd"),'Class 3rd'!AL133,IF(AND($E$3="4th"),'Class 4th'!AL133,"")))</f>
        <v/>
      </c>
      <c r="BW134" s="99" t="str">
        <f>IF(OR($B134=0,$B134=""),"",IF(AND($E$3="3rd"),'Class 3rd'!AM133,IF(AND($E$3="4th"),'Class 4th'!AM133,"")))</f>
        <v/>
      </c>
      <c r="BX134" s="52" t="str">
        <f t="shared" si="123"/>
        <v/>
      </c>
      <c r="BY134" s="48" t="str">
        <f t="shared" si="124"/>
        <v/>
      </c>
      <c r="BZ134" s="83">
        <f t="shared" si="125"/>
        <v>0</v>
      </c>
      <c r="CA134" s="83" t="str">
        <f t="shared" si="126"/>
        <v/>
      </c>
      <c r="CB134" s="83" t="str">
        <f t="shared" si="127"/>
        <v/>
      </c>
      <c r="CC134" s="83" t="str">
        <f t="shared" si="128"/>
        <v/>
      </c>
      <c r="CD134" s="419" t="str">
        <f t="shared" si="129"/>
        <v/>
      </c>
      <c r="CE134" s="87" t="str">
        <f t="shared" si="130"/>
        <v/>
      </c>
      <c r="CF134" s="99" t="str">
        <f>IF(OR($B134=0,$B134=""),"",IF(AND($E$3="3rd"),'Class 3rd'!AN133,IF(AND($E$3="4th"),'Class 4th'!AN133,"")))</f>
        <v/>
      </c>
      <c r="CG134" s="99" t="str">
        <f>IF(OR($B134=0,$B134=""),"",IF(AND($E$3="3rd"),'Class 3rd'!AO133,IF(AND($E$3="4th"),'Class 4th'!AO133,"")))</f>
        <v/>
      </c>
      <c r="CH134" s="99" t="str">
        <f>IF(OR($B134=0,$B134=""),"",IF(AND($E$3="3rd"),'Class 3rd'!AP133,IF(AND($E$3="4th"),'Class 4th'!AP133,"")))</f>
        <v/>
      </c>
      <c r="CI134" s="48" t="str">
        <f t="shared" si="131"/>
        <v/>
      </c>
      <c r="CJ134" s="99" t="str">
        <f>IF(OR($B134=0,$B134=""),"",IF(AND($E$3="3rd"),'Class 3rd'!AQ133,IF(AND($E$3="4th"),'Class 4th'!AQ133,"")))</f>
        <v/>
      </c>
      <c r="CK134" s="99" t="str">
        <f>IF(OR($B134=0,$B134=""),"",IF(AND($E$3="3rd"),'Class 3rd'!AR133,IF(AND($E$3="4th"),'Class 4th'!AR133,"")))</f>
        <v/>
      </c>
      <c r="CL134" s="51" t="str">
        <f t="shared" si="132"/>
        <v/>
      </c>
      <c r="CM134" s="48">
        <f t="shared" si="133"/>
        <v>0</v>
      </c>
      <c r="CN134" s="99" t="str">
        <f>IF(OR($B134=0,$B134=""),"",IF(AND($E$3="3rd"),'Class 3rd'!AS133,IF(AND($E$3="4th"),'Class 4th'!AS133,"")))</f>
        <v/>
      </c>
      <c r="CO134" s="99" t="str">
        <f>IF(OR($B134=0,$B134=""),"",IF(AND($E$3="3rd"),'Class 3rd'!AT133,IF(AND($E$3="4th"),'Class 4th'!AT133,"")))</f>
        <v/>
      </c>
      <c r="CP134" s="52" t="str">
        <f t="shared" si="134"/>
        <v/>
      </c>
      <c r="CQ134" s="48" t="str">
        <f t="shared" si="135"/>
        <v/>
      </c>
      <c r="CR134" s="83">
        <f t="shared" si="136"/>
        <v>0</v>
      </c>
      <c r="CS134" s="83" t="str">
        <f t="shared" si="137"/>
        <v/>
      </c>
      <c r="CT134" s="392" t="str">
        <f t="shared" si="138"/>
        <v/>
      </c>
      <c r="CU134" s="86" t="str">
        <f t="shared" si="139"/>
        <v/>
      </c>
      <c r="CV134" s="99" t="str">
        <f>IF(OR($B134=0,$B134=""),"",IF(AND($E$3="3rd"),'Class 3rd'!AU133,IF(AND($E$3="4th"),'Class 4th'!AU133,"")))</f>
        <v/>
      </c>
      <c r="CW134" s="99" t="str">
        <f>IF(OR($B134=0,$B134=""),"",IF(AND($E$3="3rd"),'Class 3rd'!AV133,IF(AND($E$3="4th"),'Class 4th'!AV133,"")))</f>
        <v/>
      </c>
      <c r="CX134" s="99" t="str">
        <f>IF(OR($B134=0,$B134=""),"",IF(AND($E$3="3rd"),'Class 3rd'!AW133,IF(AND($E$3="4th"),'Class 4th'!AW133,"")))</f>
        <v/>
      </c>
      <c r="CY134" s="48" t="str">
        <f t="shared" si="140"/>
        <v/>
      </c>
      <c r="CZ134" s="99" t="str">
        <f>IF(OR($B134=0,$B134=""),"",IF(AND($E$3="3rd"),'Class 3rd'!AX133,IF(AND($E$3="4th"),'Class 4th'!AX133,"")))</f>
        <v/>
      </c>
      <c r="DA134" s="99" t="str">
        <f>IF(OR($B134=0,$B134=""),"",IF(AND($E$3="3rd"),'Class 3rd'!AY133,IF(AND($E$3="4th"),'Class 4th'!AY133,"")))</f>
        <v/>
      </c>
      <c r="DB134" s="51" t="str">
        <f t="shared" si="141"/>
        <v/>
      </c>
      <c r="DC134" s="48">
        <f t="shared" si="142"/>
        <v>0</v>
      </c>
      <c r="DD134" s="99" t="str">
        <f>IF(OR($B134=0,$B134=""),"",IF(AND($E$3="3rd"),'Class 3rd'!AZ133,IF(AND($E$3="4th"),'Class 4th'!AZ133,"")))</f>
        <v/>
      </c>
      <c r="DE134" s="99" t="str">
        <f>IF(OR($B134=0,$B134=""),"",IF(AND($E$3="3rd"),'Class 3rd'!BA133,IF(AND($E$3="4th"),'Class 4th'!BA133,"")))</f>
        <v/>
      </c>
      <c r="DF134" s="52" t="str">
        <f t="shared" si="143"/>
        <v/>
      </c>
      <c r="DG134" s="48" t="str">
        <f t="shared" si="144"/>
        <v/>
      </c>
      <c r="DH134" s="83">
        <f t="shared" si="145"/>
        <v>0</v>
      </c>
      <c r="DI134" s="83" t="str">
        <f t="shared" si="146"/>
        <v/>
      </c>
      <c r="DJ134" s="392" t="str">
        <f t="shared" si="147"/>
        <v/>
      </c>
      <c r="DK134" s="86" t="str">
        <f t="shared" si="148"/>
        <v/>
      </c>
      <c r="DL134" s="454" t="str">
        <f>IF(OR($B134=0,$B134=""),"",IF(AND($E$3="3rd"),'Class 3rd'!BB133,IF(AND($E$3="4th"),'Class 4th'!BB133,"")))</f>
        <v/>
      </c>
      <c r="DM134" s="454" t="str">
        <f>IF(OR($B134=0,$B134=""),"",IF(AND($E$3="3rd"),'Class 3rd'!BC133,IF(AND($E$3="4th"),'Class 4th'!BC133,"")))</f>
        <v/>
      </c>
      <c r="DN134" s="454" t="str">
        <f>IF(OR($B134=0,$B134=""),"",IF(AND($E$3="3rd"),'Class 3rd'!BD133,IF(AND($E$3="4th"),'Class 4th'!BD133,"")))</f>
        <v/>
      </c>
      <c r="DO134" s="454" t="str">
        <f>IF(OR($B134=0,$B134=""),"",IF(AND($E$3="3rd"),'Class 3rd'!BE133,IF(AND($E$3="4th"),'Class 4th'!BE133,"")))</f>
        <v/>
      </c>
      <c r="DP134" s="454" t="str">
        <f>IF(OR($B134=0,$B134=""),"",IF(AND($E$3="3rd"),'Class 3rd'!BF133,IF(AND($E$3="4th"),'Class 4th'!BF133,"")))</f>
        <v/>
      </c>
      <c r="DQ134" s="455" t="str">
        <f t="shared" si="149"/>
        <v/>
      </c>
      <c r="DR134" s="100">
        <f t="shared" si="150"/>
        <v>0</v>
      </c>
      <c r="DS134" s="100" t="str">
        <f t="shared" si="151"/>
        <v/>
      </c>
      <c r="DT134" s="100" t="str">
        <f t="shared" si="152"/>
        <v/>
      </c>
      <c r="DU134" s="86" t="str">
        <f t="shared" si="153"/>
        <v/>
      </c>
      <c r="DV134" s="454" t="str">
        <f>IF(OR($B134=0,$B134=""),"",IF(AND($E$3="3rd"),'Class 3rd'!BG133,IF(AND($E$3="4th"),'Class 4th'!BG133,"")))</f>
        <v/>
      </c>
      <c r="DW134" s="454" t="str">
        <f>IF(OR($B134=0,$B134=""),"",IF(AND($E$3="3rd"),'Class 3rd'!BH133,IF(AND($E$3="4th"),'Class 4th'!BH133,"")))</f>
        <v/>
      </c>
      <c r="DX134" s="454" t="str">
        <f>IF(OR($B134=0,$B134=""),"",IF(AND($E$3="3rd"),'Class 3rd'!BI133,IF(AND($E$3="4th"),'Class 4th'!BI133,"")))</f>
        <v/>
      </c>
      <c r="DY134" s="454" t="str">
        <f>IF(OR($B134=0,$B134=""),"",IF(AND($E$3="3rd"),'Class 3rd'!BJ133,IF(AND($E$3="4th"),'Class 4th'!BJ133,"")))</f>
        <v/>
      </c>
      <c r="DZ134" s="454" t="str">
        <f>IF(OR($B134=0,$B134=""),"",IF(AND($E$3="3rd"),'Class 3rd'!BK133,IF(AND($E$3="4th"),'Class 4th'!BK133,"")))</f>
        <v/>
      </c>
      <c r="EA134" s="455" t="str">
        <f t="shared" si="154"/>
        <v/>
      </c>
      <c r="EB134" s="100">
        <f t="shared" si="155"/>
        <v>0</v>
      </c>
      <c r="EC134" s="100" t="str">
        <f t="shared" si="156"/>
        <v/>
      </c>
      <c r="ED134" s="100" t="str">
        <f t="shared" si="157"/>
        <v/>
      </c>
      <c r="EE134" s="86" t="str">
        <f t="shared" si="158"/>
        <v/>
      </c>
      <c r="EF134" s="454" t="str">
        <f>IF(OR($B134=0,$B134=""),"",IF(AND($E$3="3rd"),'Class 3rd'!BL133,IF(AND($E$3="4th"),'Class 4th'!BL133,"")))</f>
        <v/>
      </c>
      <c r="EG134" s="454" t="str">
        <f>IF(OR($B134=0,$B134=""),"",IF(AND($E$3="3rd"),'Class 3rd'!BM133,IF(AND($E$3="4th"),'Class 4th'!BM133,"")))</f>
        <v/>
      </c>
      <c r="EH134" s="454" t="str">
        <f>IF(OR($B134=0,$B134=""),"",IF(AND($E$3="3rd"),'Class 3rd'!BN133,IF(AND($E$3="4th"),'Class 4th'!BN133,"")))</f>
        <v/>
      </c>
      <c r="EI134" s="454" t="str">
        <f>IF(OR($B134=0,$B134=""),"",IF(AND($E$3="3rd"),'Class 3rd'!BO133,IF(AND($E$3="4th"),'Class 4th'!BO133,"")))</f>
        <v/>
      </c>
      <c r="EJ134" s="454" t="str">
        <f>IF(OR($B134=0,$B134=""),"",IF(AND($E$3="3rd"),'Class 3rd'!BP133,IF(AND($E$3="4th"),'Class 4th'!BP133,"")))</f>
        <v/>
      </c>
      <c r="EK134" s="455" t="str">
        <f t="shared" si="159"/>
        <v/>
      </c>
      <c r="EL134" s="100">
        <f t="shared" si="160"/>
        <v>0</v>
      </c>
      <c r="EM134" s="100" t="str">
        <f t="shared" si="161"/>
        <v/>
      </c>
      <c r="EN134" s="100" t="str">
        <f t="shared" si="162"/>
        <v/>
      </c>
      <c r="EO134" s="86" t="str">
        <f t="shared" si="163"/>
        <v/>
      </c>
      <c r="EP134" s="60" t="str">
        <f t="shared" si="164"/>
        <v/>
      </c>
      <c r="EQ134" s="324" t="str">
        <f t="shared" si="165"/>
        <v/>
      </c>
      <c r="ER134" s="63" t="str">
        <f t="shared" si="166"/>
        <v/>
      </c>
      <c r="ES134" s="64" t="str">
        <f t="shared" si="167"/>
        <v/>
      </c>
      <c r="ET134" s="326" t="str">
        <f>IFERROR(IF(B134="NSO","NSO",IF(OR(D134="",G134="",F134="",B134="",EP134=0),"",IF('Master sheet'!$D$14="Hindi","कक्षोंन्नति","Promoted"))),"")</f>
        <v/>
      </c>
      <c r="EU134" s="39" t="str">
        <f>IF(OR($B134=0,$B134=""),"",IF(AND($E$3="3rd"),'Class 3rd'!BQ133,IF(AND($E$3="4th"),'Class 4th'!BQ133,"")))</f>
        <v/>
      </c>
      <c r="EV134" s="39" t="str">
        <f>IF(OR($B134=0,$B134=""),"",IF(AND($E$3="3rd"),'Class 3rd'!BR133,IF(AND($E$3="4th"),'Class 4th'!BR133,"")))</f>
        <v/>
      </c>
      <c r="EW134" s="203" t="str">
        <f t="shared" si="168"/>
        <v/>
      </c>
      <c r="EX134" s="40"/>
      <c r="FE134" s="41">
        <f>IF(AND($E$3="3rd"),'Class 3rd'!I133,IF(AND($E$3="4th"),'Class 4th'!I133,""))</f>
        <v>0</v>
      </c>
    </row>
    <row r="135" spans="1:161" ht="18.95" customHeight="1">
      <c r="A135" s="53">
        <v>128</v>
      </c>
      <c r="B135" s="244" t="str">
        <f>IF(OR(FE135=0,FE135=""),"",IF(AND($E$3="3rd"),'Class 3rd'!I134,IF(AND($E$3="4th"),'Class 4th'!I134,"")))</f>
        <v/>
      </c>
      <c r="C135" s="54" t="str">
        <f>IF(OR($B135=0,$B135=""),"",IF(AND($E$3="3rd"),'Class 3rd'!B134,IF(AND($E$3="4th"),'Class 4th'!B134,"")))</f>
        <v/>
      </c>
      <c r="D135" s="54" t="str">
        <f>IF(OR($B135=0,$B135=""),"",IF(AND($E$3="3rd"),'Class 3rd'!C134,IF(AND($E$3="4th"),'Class 4th'!C134,"")))</f>
        <v/>
      </c>
      <c r="E135" s="330" t="str">
        <f>IF(OR($B135=0,$B135=""),"",IF(AND($E$3="3rd"),'Class 3rd'!E134,IF(AND($E$3="4th"),'Class 4th'!E134,"")))</f>
        <v/>
      </c>
      <c r="F135" s="243" t="str">
        <f>IF(OR($B135=0,$B135=""),"",IF(AND($E$3="3rd"),'Class 3rd'!D134,IF(AND($E$3="4th"),'Class 4th'!D134,"")))</f>
        <v/>
      </c>
      <c r="G135" s="335" t="str">
        <f>IF(OR($B135=0,$B135=""),"",IF(AND($E$3="3rd"),'Class 3rd'!F134,IF(AND($E$3="4th"),'Class 4th'!F134,"")))</f>
        <v/>
      </c>
      <c r="H135" s="335" t="str">
        <f>IF(OR($B135=0,$B135=""),"",IF(AND($E$3="3rd"),'Class 3rd'!G134,IF(AND($E$3="4th"),'Class 4th'!G134,"")))</f>
        <v/>
      </c>
      <c r="I135" s="335" t="str">
        <f>IF(OR($B135=0,$B135=""),"",IF(AND($E$3="3rd"),'Class 3rd'!H134,IF(AND($E$3="4th"),'Class 4th'!H134,"")))</f>
        <v/>
      </c>
      <c r="J135" s="217" t="str">
        <f>IF(OR($B135=0,$B135=""),"",IF(AND($E$3="3rd"),'Class 3rd'!J134,IF(AND($E$3="4th"),'Class 4th'!J134,"")))</f>
        <v/>
      </c>
      <c r="K135" s="217" t="str">
        <f>IF(OR($B135=0,$B135=""),"",IF(AND($E$3="3rd"),'Class 3rd'!K134,IF(AND($E$3="4th"),'Class 4th'!K134,"")))</f>
        <v/>
      </c>
      <c r="L135" s="99" t="str">
        <f>IF(OR($B135=0,$B135=""),"",IF(AND($E$3="3rd"),'Class 3rd'!L134,IF(AND($E$3="4th"),'Class 4th'!L134,"")))</f>
        <v/>
      </c>
      <c r="M135" s="99" t="str">
        <f>IF(OR($B135=0,$B135=""),"",IF(AND($E$3="3rd"),'Class 3rd'!M134,IF(AND($E$3="4th"),'Class 4th'!M134,"")))</f>
        <v/>
      </c>
      <c r="N135" s="99" t="str">
        <f>IF(OR($B135=0,$B135=""),"",IF(AND($E$3="3rd"),'Class 3rd'!N134,IF(AND($E$3="4th"),'Class 4th'!N134,"")))</f>
        <v/>
      </c>
      <c r="O135" s="48" t="str">
        <f t="shared" si="87"/>
        <v/>
      </c>
      <c r="P135" s="99" t="str">
        <f>IF(OR($B135=0,$B135=""),"",IF(AND($E$3="3rd"),'Class 3rd'!O134,IF(AND($E$3="4th"),'Class 4th'!O134,"")))</f>
        <v/>
      </c>
      <c r="Q135" s="99" t="str">
        <f>IF(OR($B135=0,$B135=""),"",IF(AND($E$3="3rd"),'Class 3rd'!P134,IF(AND($E$3="4th"),'Class 4th'!P134,"")))</f>
        <v/>
      </c>
      <c r="R135" s="51" t="str">
        <f t="shared" si="88"/>
        <v/>
      </c>
      <c r="S135" s="48">
        <f t="shared" si="89"/>
        <v>0</v>
      </c>
      <c r="T135" s="99" t="str">
        <f>IF(OR($B135=0,$B135=""),"",IF(AND($E$3="3rd"),'Class 3rd'!Q134,IF(AND($E$3="4th"),'Class 4th'!Q134,"")))</f>
        <v/>
      </c>
      <c r="U135" s="99" t="str">
        <f>IF(OR($B135=0,$B135=""),"",IF(AND($E$3="3rd"),'Class 3rd'!R134,IF(AND($E$3="4th"),'Class 4th'!R134,"")))</f>
        <v/>
      </c>
      <c r="V135" s="52" t="str">
        <f t="shared" si="90"/>
        <v/>
      </c>
      <c r="W135" s="48" t="str">
        <f t="shared" si="91"/>
        <v/>
      </c>
      <c r="X135" s="83">
        <f t="shared" si="92"/>
        <v>0</v>
      </c>
      <c r="Y135" s="83" t="str">
        <f t="shared" si="93"/>
        <v/>
      </c>
      <c r="Z135" s="83" t="str">
        <f t="shared" si="94"/>
        <v/>
      </c>
      <c r="AA135" s="83" t="str">
        <f t="shared" si="95"/>
        <v/>
      </c>
      <c r="AB135" s="419" t="str">
        <f t="shared" si="96"/>
        <v/>
      </c>
      <c r="AC135" s="87" t="str">
        <f t="shared" si="97"/>
        <v/>
      </c>
      <c r="AD135" s="99" t="str">
        <f>IF(OR($B135=0,$B135=""),"",IF(AND($E$3="3rd"),'Class 3rd'!S134,IF(AND($E$3="4th"),'Class 4th'!S134,"")))</f>
        <v/>
      </c>
      <c r="AE135" s="99" t="str">
        <f>IF(OR($B135=0,$B135=""),"",IF(AND($E$3="3rd"),'Class 3rd'!T134,IF(AND($E$3="4th"),'Class 4th'!T134,"")))</f>
        <v/>
      </c>
      <c r="AF135" s="99" t="str">
        <f>IF(OR($B135=0,$B135=""),"",IF(AND($E$3="3rd"),'Class 3rd'!U134,IF(AND($E$3="4th"),'Class 4th'!U134,"")))</f>
        <v/>
      </c>
      <c r="AG135" s="48" t="str">
        <f t="shared" si="98"/>
        <v/>
      </c>
      <c r="AH135" s="99" t="str">
        <f>IF(OR($B135=0,$B135=""),"",IF(AND($E$3="3rd"),'Class 3rd'!V134,IF(AND($E$3="4th"),'Class 4th'!V134,"")))</f>
        <v/>
      </c>
      <c r="AI135" s="99" t="str">
        <f>IF(OR($B135=0,$B135=""),"",IF(AND($E$3="3rd"),'Class 3rd'!W134,IF(AND($E$3="4th"),'Class 4th'!W134,"")))</f>
        <v/>
      </c>
      <c r="AJ135" s="51" t="str">
        <f t="shared" si="99"/>
        <v/>
      </c>
      <c r="AK135" s="48">
        <f t="shared" si="100"/>
        <v>0</v>
      </c>
      <c r="AL135" s="99" t="str">
        <f>IF(OR($B135=0,$B135=""),"",IF(AND($E$3="3rd"),'Class 3rd'!X134,IF(AND($E$3="4th"),'Class 4th'!X134,"")))</f>
        <v/>
      </c>
      <c r="AM135" s="99" t="str">
        <f>IF(OR($B135=0,$B135=""),"",IF(AND($E$3="3rd"),'Class 3rd'!Y134,IF(AND($E$3="4th"),'Class 4th'!Y134,"")))</f>
        <v/>
      </c>
      <c r="AN135" s="52" t="str">
        <f t="shared" si="101"/>
        <v/>
      </c>
      <c r="AO135" s="48" t="str">
        <f t="shared" si="102"/>
        <v/>
      </c>
      <c r="AP135" s="83">
        <f t="shared" si="103"/>
        <v>0</v>
      </c>
      <c r="AQ135" s="83" t="str">
        <f t="shared" si="104"/>
        <v/>
      </c>
      <c r="AR135" s="83" t="str">
        <f t="shared" si="105"/>
        <v/>
      </c>
      <c r="AS135" s="83" t="str">
        <f t="shared" si="106"/>
        <v/>
      </c>
      <c r="AT135" s="419" t="str">
        <f t="shared" si="107"/>
        <v/>
      </c>
      <c r="AU135" s="87" t="str">
        <f t="shared" si="108"/>
        <v/>
      </c>
      <c r="AV135" s="99" t="str">
        <f>IF(OR($B135=0,$B135=""),"",IF(AND($E$3="3rd"),'Class 3rd'!Z134,IF(AND($E$3="4th"),'Class 4th'!Z134,"")))</f>
        <v/>
      </c>
      <c r="AW135" s="99" t="str">
        <f>IF(OR($B135=0,$B135=""),"",IF(AND($E$3="3rd"),'Class 3rd'!AA134,IF(AND($E$3="4th"),'Class 4th'!AA134,"")))</f>
        <v/>
      </c>
      <c r="AX135" s="99" t="str">
        <f>IF(OR($B135=0,$B135=""),"",IF(AND($E$3="3rd"),'Class 3rd'!AB134,IF(AND($E$3="4th"),'Class 4th'!AB134,"")))</f>
        <v/>
      </c>
      <c r="AY135" s="48" t="str">
        <f t="shared" si="109"/>
        <v/>
      </c>
      <c r="AZ135" s="99" t="str">
        <f>IF(OR($B135=0,$B135=""),"",IF(AND($E$3="3rd"),'Class 3rd'!AC134,IF(AND($E$3="4th"),'Class 4th'!AC134,"")))</f>
        <v/>
      </c>
      <c r="BA135" s="99" t="str">
        <f>IF(OR($B135=0,$B135=""),"",IF(AND($E$3="3rd"),'Class 3rd'!AD134,IF(AND($E$3="4th"),'Class 4th'!AD134,"")))</f>
        <v/>
      </c>
      <c r="BB135" s="51" t="str">
        <f t="shared" si="110"/>
        <v/>
      </c>
      <c r="BC135" s="48">
        <f t="shared" si="111"/>
        <v>0</v>
      </c>
      <c r="BD135" s="99" t="str">
        <f>IF(OR($B135=0,$B135=""),"",IF(AND($E$3="3rd"),'Class 3rd'!AE134,IF(AND($E$3="4th"),'Class 4th'!AE134,"")))</f>
        <v/>
      </c>
      <c r="BE135" s="99" t="str">
        <f>IF(OR($B135=0,$B135=""),"",IF(AND($E$3="3rd"),'Class 3rd'!AF134,IF(AND($E$3="4th"),'Class 4th'!AF134,"")))</f>
        <v/>
      </c>
      <c r="BF135" s="52" t="str">
        <f t="shared" si="112"/>
        <v/>
      </c>
      <c r="BG135" s="48" t="str">
        <f t="shared" si="113"/>
        <v/>
      </c>
      <c r="BH135" s="83">
        <f t="shared" si="114"/>
        <v>0</v>
      </c>
      <c r="BI135" s="83" t="str">
        <f t="shared" si="115"/>
        <v/>
      </c>
      <c r="BJ135" s="83" t="str">
        <f t="shared" si="116"/>
        <v/>
      </c>
      <c r="BK135" s="83" t="str">
        <f t="shared" si="117"/>
        <v/>
      </c>
      <c r="BL135" s="419" t="str">
        <f t="shared" si="118"/>
        <v/>
      </c>
      <c r="BM135" s="87" t="str">
        <f t="shared" si="119"/>
        <v/>
      </c>
      <c r="BN135" s="99" t="str">
        <f>IF(OR($B135=0,$B135=""),"",IF(AND($E$3="3rd"),'Class 3rd'!AG134,IF(AND($E$3="4th"),'Class 4th'!AG134,"")))</f>
        <v/>
      </c>
      <c r="BO135" s="99" t="str">
        <f>IF(OR($B135=0,$B135=""),"",IF(AND($E$3="3rd"),'Class 3rd'!AH134,IF(AND($E$3="4th"),'Class 4th'!AH134,"")))</f>
        <v/>
      </c>
      <c r="BP135" s="99" t="str">
        <f>IF(OR($B135=0,$B135=""),"",IF(AND($E$3="3rd"),'Class 3rd'!AI134,IF(AND($E$3="4th"),'Class 4th'!AI134,"")))</f>
        <v/>
      </c>
      <c r="BQ135" s="48" t="str">
        <f t="shared" si="120"/>
        <v/>
      </c>
      <c r="BR135" s="99" t="str">
        <f>IF(OR($B135=0,$B135=""),"",IF(AND($E$3="3rd"),'Class 3rd'!AJ134,IF(AND($E$3="4th"),'Class 4th'!AJ134,"")))</f>
        <v/>
      </c>
      <c r="BS135" s="99" t="str">
        <f>IF(OR($B135=0,$B135=""),"",IF(AND($E$3="3rd"),'Class 3rd'!AK134,IF(AND($E$3="4th"),'Class 4th'!AK134,"")))</f>
        <v/>
      </c>
      <c r="BT135" s="51" t="str">
        <f t="shared" si="121"/>
        <v/>
      </c>
      <c r="BU135" s="48">
        <f t="shared" si="122"/>
        <v>0</v>
      </c>
      <c r="BV135" s="99" t="str">
        <f>IF(OR($B135=0,$B135=""),"",IF(AND($E$3="3rd"),'Class 3rd'!AL134,IF(AND($E$3="4th"),'Class 4th'!AL134,"")))</f>
        <v/>
      </c>
      <c r="BW135" s="99" t="str">
        <f>IF(OR($B135=0,$B135=""),"",IF(AND($E$3="3rd"),'Class 3rd'!AM134,IF(AND($E$3="4th"),'Class 4th'!AM134,"")))</f>
        <v/>
      </c>
      <c r="BX135" s="52" t="str">
        <f t="shared" si="123"/>
        <v/>
      </c>
      <c r="BY135" s="48" t="str">
        <f t="shared" si="124"/>
        <v/>
      </c>
      <c r="BZ135" s="83">
        <f t="shared" si="125"/>
        <v>0</v>
      </c>
      <c r="CA135" s="83" t="str">
        <f t="shared" si="126"/>
        <v/>
      </c>
      <c r="CB135" s="83" t="str">
        <f t="shared" si="127"/>
        <v/>
      </c>
      <c r="CC135" s="83" t="str">
        <f t="shared" si="128"/>
        <v/>
      </c>
      <c r="CD135" s="419" t="str">
        <f t="shared" si="129"/>
        <v/>
      </c>
      <c r="CE135" s="87" t="str">
        <f t="shared" si="130"/>
        <v/>
      </c>
      <c r="CF135" s="99" t="str">
        <f>IF(OR($B135=0,$B135=""),"",IF(AND($E$3="3rd"),'Class 3rd'!AN134,IF(AND($E$3="4th"),'Class 4th'!AN134,"")))</f>
        <v/>
      </c>
      <c r="CG135" s="99" t="str">
        <f>IF(OR($B135=0,$B135=""),"",IF(AND($E$3="3rd"),'Class 3rd'!AO134,IF(AND($E$3="4th"),'Class 4th'!AO134,"")))</f>
        <v/>
      </c>
      <c r="CH135" s="99" t="str">
        <f>IF(OR($B135=0,$B135=""),"",IF(AND($E$3="3rd"),'Class 3rd'!AP134,IF(AND($E$3="4th"),'Class 4th'!AP134,"")))</f>
        <v/>
      </c>
      <c r="CI135" s="48" t="str">
        <f t="shared" si="131"/>
        <v/>
      </c>
      <c r="CJ135" s="99" t="str">
        <f>IF(OR($B135=0,$B135=""),"",IF(AND($E$3="3rd"),'Class 3rd'!AQ134,IF(AND($E$3="4th"),'Class 4th'!AQ134,"")))</f>
        <v/>
      </c>
      <c r="CK135" s="99" t="str">
        <f>IF(OR($B135=0,$B135=""),"",IF(AND($E$3="3rd"),'Class 3rd'!AR134,IF(AND($E$3="4th"),'Class 4th'!AR134,"")))</f>
        <v/>
      </c>
      <c r="CL135" s="51" t="str">
        <f t="shared" si="132"/>
        <v/>
      </c>
      <c r="CM135" s="48">
        <f t="shared" si="133"/>
        <v>0</v>
      </c>
      <c r="CN135" s="99" t="str">
        <f>IF(OR($B135=0,$B135=""),"",IF(AND($E$3="3rd"),'Class 3rd'!AS134,IF(AND($E$3="4th"),'Class 4th'!AS134,"")))</f>
        <v/>
      </c>
      <c r="CO135" s="99" t="str">
        <f>IF(OR($B135=0,$B135=""),"",IF(AND($E$3="3rd"),'Class 3rd'!AT134,IF(AND($E$3="4th"),'Class 4th'!AT134,"")))</f>
        <v/>
      </c>
      <c r="CP135" s="52" t="str">
        <f t="shared" si="134"/>
        <v/>
      </c>
      <c r="CQ135" s="48" t="str">
        <f t="shared" si="135"/>
        <v/>
      </c>
      <c r="CR135" s="83">
        <f t="shared" si="136"/>
        <v>0</v>
      </c>
      <c r="CS135" s="83" t="str">
        <f t="shared" si="137"/>
        <v/>
      </c>
      <c r="CT135" s="392" t="str">
        <f t="shared" si="138"/>
        <v/>
      </c>
      <c r="CU135" s="86" t="str">
        <f t="shared" si="139"/>
        <v/>
      </c>
      <c r="CV135" s="99" t="str">
        <f>IF(OR($B135=0,$B135=""),"",IF(AND($E$3="3rd"),'Class 3rd'!AU134,IF(AND($E$3="4th"),'Class 4th'!AU134,"")))</f>
        <v/>
      </c>
      <c r="CW135" s="99" t="str">
        <f>IF(OR($B135=0,$B135=""),"",IF(AND($E$3="3rd"),'Class 3rd'!AV134,IF(AND($E$3="4th"),'Class 4th'!AV134,"")))</f>
        <v/>
      </c>
      <c r="CX135" s="99" t="str">
        <f>IF(OR($B135=0,$B135=""),"",IF(AND($E$3="3rd"),'Class 3rd'!AW134,IF(AND($E$3="4th"),'Class 4th'!AW134,"")))</f>
        <v/>
      </c>
      <c r="CY135" s="48" t="str">
        <f t="shared" si="140"/>
        <v/>
      </c>
      <c r="CZ135" s="99" t="str">
        <f>IF(OR($B135=0,$B135=""),"",IF(AND($E$3="3rd"),'Class 3rd'!AX134,IF(AND($E$3="4th"),'Class 4th'!AX134,"")))</f>
        <v/>
      </c>
      <c r="DA135" s="99" t="str">
        <f>IF(OR($B135=0,$B135=""),"",IF(AND($E$3="3rd"),'Class 3rd'!AY134,IF(AND($E$3="4th"),'Class 4th'!AY134,"")))</f>
        <v/>
      </c>
      <c r="DB135" s="51" t="str">
        <f t="shared" si="141"/>
        <v/>
      </c>
      <c r="DC135" s="48">
        <f t="shared" si="142"/>
        <v>0</v>
      </c>
      <c r="DD135" s="99" t="str">
        <f>IF(OR($B135=0,$B135=""),"",IF(AND($E$3="3rd"),'Class 3rd'!AZ134,IF(AND($E$3="4th"),'Class 4th'!AZ134,"")))</f>
        <v/>
      </c>
      <c r="DE135" s="99" t="str">
        <f>IF(OR($B135=0,$B135=""),"",IF(AND($E$3="3rd"),'Class 3rd'!BA134,IF(AND($E$3="4th"),'Class 4th'!BA134,"")))</f>
        <v/>
      </c>
      <c r="DF135" s="52" t="str">
        <f t="shared" si="143"/>
        <v/>
      </c>
      <c r="DG135" s="48" t="str">
        <f t="shared" si="144"/>
        <v/>
      </c>
      <c r="DH135" s="83">
        <f t="shared" si="145"/>
        <v>0</v>
      </c>
      <c r="DI135" s="83" t="str">
        <f t="shared" si="146"/>
        <v/>
      </c>
      <c r="DJ135" s="392" t="str">
        <f t="shared" si="147"/>
        <v/>
      </c>
      <c r="DK135" s="86" t="str">
        <f t="shared" si="148"/>
        <v/>
      </c>
      <c r="DL135" s="454" t="str">
        <f>IF(OR($B135=0,$B135=""),"",IF(AND($E$3="3rd"),'Class 3rd'!BB134,IF(AND($E$3="4th"),'Class 4th'!BB134,"")))</f>
        <v/>
      </c>
      <c r="DM135" s="454" t="str">
        <f>IF(OR($B135=0,$B135=""),"",IF(AND($E$3="3rd"),'Class 3rd'!BC134,IF(AND($E$3="4th"),'Class 4th'!BC134,"")))</f>
        <v/>
      </c>
      <c r="DN135" s="454" t="str">
        <f>IF(OR($B135=0,$B135=""),"",IF(AND($E$3="3rd"),'Class 3rd'!BD134,IF(AND($E$3="4th"),'Class 4th'!BD134,"")))</f>
        <v/>
      </c>
      <c r="DO135" s="454" t="str">
        <f>IF(OR($B135=0,$B135=""),"",IF(AND($E$3="3rd"),'Class 3rd'!BE134,IF(AND($E$3="4th"),'Class 4th'!BE134,"")))</f>
        <v/>
      </c>
      <c r="DP135" s="454" t="str">
        <f>IF(OR($B135=0,$B135=""),"",IF(AND($E$3="3rd"),'Class 3rd'!BF134,IF(AND($E$3="4th"),'Class 4th'!BF134,"")))</f>
        <v/>
      </c>
      <c r="DQ135" s="455" t="str">
        <f t="shared" si="149"/>
        <v/>
      </c>
      <c r="DR135" s="100">
        <f t="shared" si="150"/>
        <v>0</v>
      </c>
      <c r="DS135" s="100" t="str">
        <f t="shared" si="151"/>
        <v/>
      </c>
      <c r="DT135" s="100" t="str">
        <f t="shared" si="152"/>
        <v/>
      </c>
      <c r="DU135" s="86" t="str">
        <f t="shared" si="153"/>
        <v/>
      </c>
      <c r="DV135" s="454" t="str">
        <f>IF(OR($B135=0,$B135=""),"",IF(AND($E$3="3rd"),'Class 3rd'!BG134,IF(AND($E$3="4th"),'Class 4th'!BG134,"")))</f>
        <v/>
      </c>
      <c r="DW135" s="454" t="str">
        <f>IF(OR($B135=0,$B135=""),"",IF(AND($E$3="3rd"),'Class 3rd'!BH134,IF(AND($E$3="4th"),'Class 4th'!BH134,"")))</f>
        <v/>
      </c>
      <c r="DX135" s="454" t="str">
        <f>IF(OR($B135=0,$B135=""),"",IF(AND($E$3="3rd"),'Class 3rd'!BI134,IF(AND($E$3="4th"),'Class 4th'!BI134,"")))</f>
        <v/>
      </c>
      <c r="DY135" s="454" t="str">
        <f>IF(OR($B135=0,$B135=""),"",IF(AND($E$3="3rd"),'Class 3rd'!BJ134,IF(AND($E$3="4th"),'Class 4th'!BJ134,"")))</f>
        <v/>
      </c>
      <c r="DZ135" s="454" t="str">
        <f>IF(OR($B135=0,$B135=""),"",IF(AND($E$3="3rd"),'Class 3rd'!BK134,IF(AND($E$3="4th"),'Class 4th'!BK134,"")))</f>
        <v/>
      </c>
      <c r="EA135" s="455" t="str">
        <f t="shared" si="154"/>
        <v/>
      </c>
      <c r="EB135" s="100">
        <f t="shared" si="155"/>
        <v>0</v>
      </c>
      <c r="EC135" s="100" t="str">
        <f t="shared" si="156"/>
        <v/>
      </c>
      <c r="ED135" s="100" t="str">
        <f t="shared" si="157"/>
        <v/>
      </c>
      <c r="EE135" s="86" t="str">
        <f t="shared" si="158"/>
        <v/>
      </c>
      <c r="EF135" s="454" t="str">
        <f>IF(OR($B135=0,$B135=""),"",IF(AND($E$3="3rd"),'Class 3rd'!BL134,IF(AND($E$3="4th"),'Class 4th'!BL134,"")))</f>
        <v/>
      </c>
      <c r="EG135" s="454" t="str">
        <f>IF(OR($B135=0,$B135=""),"",IF(AND($E$3="3rd"),'Class 3rd'!BM134,IF(AND($E$3="4th"),'Class 4th'!BM134,"")))</f>
        <v/>
      </c>
      <c r="EH135" s="454" t="str">
        <f>IF(OR($B135=0,$B135=""),"",IF(AND($E$3="3rd"),'Class 3rd'!BN134,IF(AND($E$3="4th"),'Class 4th'!BN134,"")))</f>
        <v/>
      </c>
      <c r="EI135" s="454" t="str">
        <f>IF(OR($B135=0,$B135=""),"",IF(AND($E$3="3rd"),'Class 3rd'!BO134,IF(AND($E$3="4th"),'Class 4th'!BO134,"")))</f>
        <v/>
      </c>
      <c r="EJ135" s="454" t="str">
        <f>IF(OR($B135=0,$B135=""),"",IF(AND($E$3="3rd"),'Class 3rd'!BP134,IF(AND($E$3="4th"),'Class 4th'!BP134,"")))</f>
        <v/>
      </c>
      <c r="EK135" s="455" t="str">
        <f t="shared" si="159"/>
        <v/>
      </c>
      <c r="EL135" s="100">
        <f t="shared" si="160"/>
        <v>0</v>
      </c>
      <c r="EM135" s="100" t="str">
        <f t="shared" si="161"/>
        <v/>
      </c>
      <c r="EN135" s="100" t="str">
        <f t="shared" si="162"/>
        <v/>
      </c>
      <c r="EO135" s="86" t="str">
        <f t="shared" si="163"/>
        <v/>
      </c>
      <c r="EP135" s="60" t="str">
        <f t="shared" si="164"/>
        <v/>
      </c>
      <c r="EQ135" s="324" t="str">
        <f t="shared" si="165"/>
        <v/>
      </c>
      <c r="ER135" s="63" t="str">
        <f t="shared" si="166"/>
        <v/>
      </c>
      <c r="ES135" s="64" t="str">
        <f t="shared" si="167"/>
        <v/>
      </c>
      <c r="ET135" s="326" t="str">
        <f>IFERROR(IF(B135="NSO","NSO",IF(OR(D135="",G135="",F135="",B135="",EP135=0),"",IF('Master sheet'!$D$14="Hindi","कक्षोंन्नति","Promoted"))),"")</f>
        <v/>
      </c>
      <c r="EU135" s="39" t="str">
        <f>IF(OR($B135=0,$B135=""),"",IF(AND($E$3="3rd"),'Class 3rd'!BQ134,IF(AND($E$3="4th"),'Class 4th'!BQ134,"")))</f>
        <v/>
      </c>
      <c r="EV135" s="39" t="str">
        <f>IF(OR($B135=0,$B135=""),"",IF(AND($E$3="3rd"),'Class 3rd'!BR134,IF(AND($E$3="4th"),'Class 4th'!BR134,"")))</f>
        <v/>
      </c>
      <c r="EW135" s="203" t="str">
        <f t="shared" si="168"/>
        <v/>
      </c>
      <c r="EX135" s="40"/>
      <c r="FE135" s="41">
        <f>IF(AND($E$3="3rd"),'Class 3rd'!I134,IF(AND($E$3="4th"),'Class 4th'!I134,""))</f>
        <v>0</v>
      </c>
    </row>
    <row r="136" spans="1:161" ht="18.95" customHeight="1">
      <c r="A136" s="53">
        <v>129</v>
      </c>
      <c r="B136" s="244" t="str">
        <f>IF(OR(FE136=0,FE136=""),"",IF(AND($E$3="3rd"),'Class 3rd'!I135,IF(AND($E$3="4th"),'Class 4th'!I135,"")))</f>
        <v/>
      </c>
      <c r="C136" s="54" t="str">
        <f>IF(OR($B136=0,$B136=""),"",IF(AND($E$3="3rd"),'Class 3rd'!B135,IF(AND($E$3="4th"),'Class 4th'!B135,"")))</f>
        <v/>
      </c>
      <c r="D136" s="54" t="str">
        <f>IF(OR($B136=0,$B136=""),"",IF(AND($E$3="3rd"),'Class 3rd'!C135,IF(AND($E$3="4th"),'Class 4th'!C135,"")))</f>
        <v/>
      </c>
      <c r="E136" s="330" t="str">
        <f>IF(OR($B136=0,$B136=""),"",IF(AND($E$3="3rd"),'Class 3rd'!E135,IF(AND($E$3="4th"),'Class 4th'!E135,"")))</f>
        <v/>
      </c>
      <c r="F136" s="243" t="str">
        <f>IF(OR($B136=0,$B136=""),"",IF(AND($E$3="3rd"),'Class 3rd'!D135,IF(AND($E$3="4th"),'Class 4th'!D135,"")))</f>
        <v/>
      </c>
      <c r="G136" s="335" t="str">
        <f>IF(OR($B136=0,$B136=""),"",IF(AND($E$3="3rd"),'Class 3rd'!F135,IF(AND($E$3="4th"),'Class 4th'!F135,"")))</f>
        <v/>
      </c>
      <c r="H136" s="335" t="str">
        <f>IF(OR($B136=0,$B136=""),"",IF(AND($E$3="3rd"),'Class 3rd'!G135,IF(AND($E$3="4th"),'Class 4th'!G135,"")))</f>
        <v/>
      </c>
      <c r="I136" s="335" t="str">
        <f>IF(OR($B136=0,$B136=""),"",IF(AND($E$3="3rd"),'Class 3rd'!H135,IF(AND($E$3="4th"),'Class 4th'!H135,"")))</f>
        <v/>
      </c>
      <c r="J136" s="217" t="str">
        <f>IF(OR($B136=0,$B136=""),"",IF(AND($E$3="3rd"),'Class 3rd'!J135,IF(AND($E$3="4th"),'Class 4th'!J135,"")))</f>
        <v/>
      </c>
      <c r="K136" s="217" t="str">
        <f>IF(OR($B136=0,$B136=""),"",IF(AND($E$3="3rd"),'Class 3rd'!K135,IF(AND($E$3="4th"),'Class 4th'!K135,"")))</f>
        <v/>
      </c>
      <c r="L136" s="99" t="str">
        <f>IF(OR($B136=0,$B136=""),"",IF(AND($E$3="3rd"),'Class 3rd'!L135,IF(AND($E$3="4th"),'Class 4th'!L135,"")))</f>
        <v/>
      </c>
      <c r="M136" s="99" t="str">
        <f>IF(OR($B136=0,$B136=""),"",IF(AND($E$3="3rd"),'Class 3rd'!M135,IF(AND($E$3="4th"),'Class 4th'!M135,"")))</f>
        <v/>
      </c>
      <c r="N136" s="99" t="str">
        <f>IF(OR($B136=0,$B136=""),"",IF(AND($E$3="3rd"),'Class 3rd'!N135,IF(AND($E$3="4th"),'Class 4th'!N135,"")))</f>
        <v/>
      </c>
      <c r="O136" s="48" t="str">
        <f t="shared" si="87"/>
        <v/>
      </c>
      <c r="P136" s="99" t="str">
        <f>IF(OR($B136=0,$B136=""),"",IF(AND($E$3="3rd"),'Class 3rd'!O135,IF(AND($E$3="4th"),'Class 4th'!O135,"")))</f>
        <v/>
      </c>
      <c r="Q136" s="99" t="str">
        <f>IF(OR($B136=0,$B136=""),"",IF(AND($E$3="3rd"),'Class 3rd'!P135,IF(AND($E$3="4th"),'Class 4th'!P135,"")))</f>
        <v/>
      </c>
      <c r="R136" s="51" t="str">
        <f t="shared" si="88"/>
        <v/>
      </c>
      <c r="S136" s="48">
        <f t="shared" si="89"/>
        <v>0</v>
      </c>
      <c r="T136" s="99" t="str">
        <f>IF(OR($B136=0,$B136=""),"",IF(AND($E$3="3rd"),'Class 3rd'!Q135,IF(AND($E$3="4th"),'Class 4th'!Q135,"")))</f>
        <v/>
      </c>
      <c r="U136" s="99" t="str">
        <f>IF(OR($B136=0,$B136=""),"",IF(AND($E$3="3rd"),'Class 3rd'!R135,IF(AND($E$3="4th"),'Class 4th'!R135,"")))</f>
        <v/>
      </c>
      <c r="V136" s="52" t="str">
        <f t="shared" si="90"/>
        <v/>
      </c>
      <c r="W136" s="48" t="str">
        <f t="shared" si="91"/>
        <v/>
      </c>
      <c r="X136" s="83">
        <f t="shared" si="92"/>
        <v>0</v>
      </c>
      <c r="Y136" s="83" t="str">
        <f t="shared" si="93"/>
        <v/>
      </c>
      <c r="Z136" s="83" t="str">
        <f t="shared" si="94"/>
        <v/>
      </c>
      <c r="AA136" s="83" t="str">
        <f t="shared" si="95"/>
        <v/>
      </c>
      <c r="AB136" s="419" t="str">
        <f t="shared" si="96"/>
        <v/>
      </c>
      <c r="AC136" s="87" t="str">
        <f t="shared" si="97"/>
        <v/>
      </c>
      <c r="AD136" s="99" t="str">
        <f>IF(OR($B136=0,$B136=""),"",IF(AND($E$3="3rd"),'Class 3rd'!S135,IF(AND($E$3="4th"),'Class 4th'!S135,"")))</f>
        <v/>
      </c>
      <c r="AE136" s="99" t="str">
        <f>IF(OR($B136=0,$B136=""),"",IF(AND($E$3="3rd"),'Class 3rd'!T135,IF(AND($E$3="4th"),'Class 4th'!T135,"")))</f>
        <v/>
      </c>
      <c r="AF136" s="99" t="str">
        <f>IF(OR($B136=0,$B136=""),"",IF(AND($E$3="3rd"),'Class 3rd'!U135,IF(AND($E$3="4th"),'Class 4th'!U135,"")))</f>
        <v/>
      </c>
      <c r="AG136" s="48" t="str">
        <f t="shared" si="98"/>
        <v/>
      </c>
      <c r="AH136" s="99" t="str">
        <f>IF(OR($B136=0,$B136=""),"",IF(AND($E$3="3rd"),'Class 3rd'!V135,IF(AND($E$3="4th"),'Class 4th'!V135,"")))</f>
        <v/>
      </c>
      <c r="AI136" s="99" t="str">
        <f>IF(OR($B136=0,$B136=""),"",IF(AND($E$3="3rd"),'Class 3rd'!W135,IF(AND($E$3="4th"),'Class 4th'!W135,"")))</f>
        <v/>
      </c>
      <c r="AJ136" s="51" t="str">
        <f t="shared" si="99"/>
        <v/>
      </c>
      <c r="AK136" s="48">
        <f t="shared" si="100"/>
        <v>0</v>
      </c>
      <c r="AL136" s="99" t="str">
        <f>IF(OR($B136=0,$B136=""),"",IF(AND($E$3="3rd"),'Class 3rd'!X135,IF(AND($E$3="4th"),'Class 4th'!X135,"")))</f>
        <v/>
      </c>
      <c r="AM136" s="99" t="str">
        <f>IF(OR($B136=0,$B136=""),"",IF(AND($E$3="3rd"),'Class 3rd'!Y135,IF(AND($E$3="4th"),'Class 4th'!Y135,"")))</f>
        <v/>
      </c>
      <c r="AN136" s="52" t="str">
        <f t="shared" si="101"/>
        <v/>
      </c>
      <c r="AO136" s="48" t="str">
        <f t="shared" si="102"/>
        <v/>
      </c>
      <c r="AP136" s="83">
        <f t="shared" si="103"/>
        <v>0</v>
      </c>
      <c r="AQ136" s="83" t="str">
        <f t="shared" si="104"/>
        <v/>
      </c>
      <c r="AR136" s="83" t="str">
        <f t="shared" si="105"/>
        <v/>
      </c>
      <c r="AS136" s="83" t="str">
        <f t="shared" si="106"/>
        <v/>
      </c>
      <c r="AT136" s="419" t="str">
        <f t="shared" si="107"/>
        <v/>
      </c>
      <c r="AU136" s="87" t="str">
        <f t="shared" si="108"/>
        <v/>
      </c>
      <c r="AV136" s="99" t="str">
        <f>IF(OR($B136=0,$B136=""),"",IF(AND($E$3="3rd"),'Class 3rd'!Z135,IF(AND($E$3="4th"),'Class 4th'!Z135,"")))</f>
        <v/>
      </c>
      <c r="AW136" s="99" t="str">
        <f>IF(OR($B136=0,$B136=""),"",IF(AND($E$3="3rd"),'Class 3rd'!AA135,IF(AND($E$3="4th"),'Class 4th'!AA135,"")))</f>
        <v/>
      </c>
      <c r="AX136" s="99" t="str">
        <f>IF(OR($B136=0,$B136=""),"",IF(AND($E$3="3rd"),'Class 3rd'!AB135,IF(AND($E$3="4th"),'Class 4th'!AB135,"")))</f>
        <v/>
      </c>
      <c r="AY136" s="48" t="str">
        <f t="shared" si="109"/>
        <v/>
      </c>
      <c r="AZ136" s="99" t="str">
        <f>IF(OR($B136=0,$B136=""),"",IF(AND($E$3="3rd"),'Class 3rd'!AC135,IF(AND($E$3="4th"),'Class 4th'!AC135,"")))</f>
        <v/>
      </c>
      <c r="BA136" s="99" t="str">
        <f>IF(OR($B136=0,$B136=""),"",IF(AND($E$3="3rd"),'Class 3rd'!AD135,IF(AND($E$3="4th"),'Class 4th'!AD135,"")))</f>
        <v/>
      </c>
      <c r="BB136" s="51" t="str">
        <f t="shared" si="110"/>
        <v/>
      </c>
      <c r="BC136" s="48">
        <f t="shared" si="111"/>
        <v>0</v>
      </c>
      <c r="BD136" s="99" t="str">
        <f>IF(OR($B136=0,$B136=""),"",IF(AND($E$3="3rd"),'Class 3rd'!AE135,IF(AND($E$3="4th"),'Class 4th'!AE135,"")))</f>
        <v/>
      </c>
      <c r="BE136" s="99" t="str">
        <f>IF(OR($B136=0,$B136=""),"",IF(AND($E$3="3rd"),'Class 3rd'!AF135,IF(AND($E$3="4th"),'Class 4th'!AF135,"")))</f>
        <v/>
      </c>
      <c r="BF136" s="52" t="str">
        <f t="shared" si="112"/>
        <v/>
      </c>
      <c r="BG136" s="48" t="str">
        <f t="shared" si="113"/>
        <v/>
      </c>
      <c r="BH136" s="83">
        <f t="shared" si="114"/>
        <v>0</v>
      </c>
      <c r="BI136" s="83" t="str">
        <f t="shared" si="115"/>
        <v/>
      </c>
      <c r="BJ136" s="83" t="str">
        <f t="shared" si="116"/>
        <v/>
      </c>
      <c r="BK136" s="83" t="str">
        <f t="shared" si="117"/>
        <v/>
      </c>
      <c r="BL136" s="419" t="str">
        <f t="shared" si="118"/>
        <v/>
      </c>
      <c r="BM136" s="87" t="str">
        <f t="shared" si="119"/>
        <v/>
      </c>
      <c r="BN136" s="99" t="str">
        <f>IF(OR($B136=0,$B136=""),"",IF(AND($E$3="3rd"),'Class 3rd'!AG135,IF(AND($E$3="4th"),'Class 4th'!AG135,"")))</f>
        <v/>
      </c>
      <c r="BO136" s="99" t="str">
        <f>IF(OR($B136=0,$B136=""),"",IF(AND($E$3="3rd"),'Class 3rd'!AH135,IF(AND($E$3="4th"),'Class 4th'!AH135,"")))</f>
        <v/>
      </c>
      <c r="BP136" s="99" t="str">
        <f>IF(OR($B136=0,$B136=""),"",IF(AND($E$3="3rd"),'Class 3rd'!AI135,IF(AND($E$3="4th"),'Class 4th'!AI135,"")))</f>
        <v/>
      </c>
      <c r="BQ136" s="48" t="str">
        <f t="shared" si="120"/>
        <v/>
      </c>
      <c r="BR136" s="99" t="str">
        <f>IF(OR($B136=0,$B136=""),"",IF(AND($E$3="3rd"),'Class 3rd'!AJ135,IF(AND($E$3="4th"),'Class 4th'!AJ135,"")))</f>
        <v/>
      </c>
      <c r="BS136" s="99" t="str">
        <f>IF(OR($B136=0,$B136=""),"",IF(AND($E$3="3rd"),'Class 3rd'!AK135,IF(AND($E$3="4th"),'Class 4th'!AK135,"")))</f>
        <v/>
      </c>
      <c r="BT136" s="51" t="str">
        <f t="shared" si="121"/>
        <v/>
      </c>
      <c r="BU136" s="48">
        <f t="shared" si="122"/>
        <v>0</v>
      </c>
      <c r="BV136" s="99" t="str">
        <f>IF(OR($B136=0,$B136=""),"",IF(AND($E$3="3rd"),'Class 3rd'!AL135,IF(AND($E$3="4th"),'Class 4th'!AL135,"")))</f>
        <v/>
      </c>
      <c r="BW136" s="99" t="str">
        <f>IF(OR($B136=0,$B136=""),"",IF(AND($E$3="3rd"),'Class 3rd'!AM135,IF(AND($E$3="4th"),'Class 4th'!AM135,"")))</f>
        <v/>
      </c>
      <c r="BX136" s="52" t="str">
        <f t="shared" si="123"/>
        <v/>
      </c>
      <c r="BY136" s="48" t="str">
        <f t="shared" si="124"/>
        <v/>
      </c>
      <c r="BZ136" s="83">
        <f t="shared" si="125"/>
        <v>0</v>
      </c>
      <c r="CA136" s="83" t="str">
        <f t="shared" si="126"/>
        <v/>
      </c>
      <c r="CB136" s="83" t="str">
        <f t="shared" si="127"/>
        <v/>
      </c>
      <c r="CC136" s="83" t="str">
        <f t="shared" si="128"/>
        <v/>
      </c>
      <c r="CD136" s="419" t="str">
        <f t="shared" si="129"/>
        <v/>
      </c>
      <c r="CE136" s="87" t="str">
        <f t="shared" si="130"/>
        <v/>
      </c>
      <c r="CF136" s="99" t="str">
        <f>IF(OR($B136=0,$B136=""),"",IF(AND($E$3="3rd"),'Class 3rd'!AN135,IF(AND($E$3="4th"),'Class 4th'!AN135,"")))</f>
        <v/>
      </c>
      <c r="CG136" s="99" t="str">
        <f>IF(OR($B136=0,$B136=""),"",IF(AND($E$3="3rd"),'Class 3rd'!AO135,IF(AND($E$3="4th"),'Class 4th'!AO135,"")))</f>
        <v/>
      </c>
      <c r="CH136" s="99" t="str">
        <f>IF(OR($B136=0,$B136=""),"",IF(AND($E$3="3rd"),'Class 3rd'!AP135,IF(AND($E$3="4th"),'Class 4th'!AP135,"")))</f>
        <v/>
      </c>
      <c r="CI136" s="48" t="str">
        <f t="shared" si="131"/>
        <v/>
      </c>
      <c r="CJ136" s="99" t="str">
        <f>IF(OR($B136=0,$B136=""),"",IF(AND($E$3="3rd"),'Class 3rd'!AQ135,IF(AND($E$3="4th"),'Class 4th'!AQ135,"")))</f>
        <v/>
      </c>
      <c r="CK136" s="99" t="str">
        <f>IF(OR($B136=0,$B136=""),"",IF(AND($E$3="3rd"),'Class 3rd'!AR135,IF(AND($E$3="4th"),'Class 4th'!AR135,"")))</f>
        <v/>
      </c>
      <c r="CL136" s="51" t="str">
        <f t="shared" si="132"/>
        <v/>
      </c>
      <c r="CM136" s="48">
        <f t="shared" si="133"/>
        <v>0</v>
      </c>
      <c r="CN136" s="99" t="str">
        <f>IF(OR($B136=0,$B136=""),"",IF(AND($E$3="3rd"),'Class 3rd'!AS135,IF(AND($E$3="4th"),'Class 4th'!AS135,"")))</f>
        <v/>
      </c>
      <c r="CO136" s="99" t="str">
        <f>IF(OR($B136=0,$B136=""),"",IF(AND($E$3="3rd"),'Class 3rd'!AT135,IF(AND($E$3="4th"),'Class 4th'!AT135,"")))</f>
        <v/>
      </c>
      <c r="CP136" s="52" t="str">
        <f t="shared" si="134"/>
        <v/>
      </c>
      <c r="CQ136" s="48" t="str">
        <f t="shared" si="135"/>
        <v/>
      </c>
      <c r="CR136" s="83">
        <f t="shared" si="136"/>
        <v>0</v>
      </c>
      <c r="CS136" s="83" t="str">
        <f t="shared" si="137"/>
        <v/>
      </c>
      <c r="CT136" s="392" t="str">
        <f t="shared" si="138"/>
        <v/>
      </c>
      <c r="CU136" s="86" t="str">
        <f t="shared" si="139"/>
        <v/>
      </c>
      <c r="CV136" s="99" t="str">
        <f>IF(OR($B136=0,$B136=""),"",IF(AND($E$3="3rd"),'Class 3rd'!AU135,IF(AND($E$3="4th"),'Class 4th'!AU135,"")))</f>
        <v/>
      </c>
      <c r="CW136" s="99" t="str">
        <f>IF(OR($B136=0,$B136=""),"",IF(AND($E$3="3rd"),'Class 3rd'!AV135,IF(AND($E$3="4th"),'Class 4th'!AV135,"")))</f>
        <v/>
      </c>
      <c r="CX136" s="99" t="str">
        <f>IF(OR($B136=0,$B136=""),"",IF(AND($E$3="3rd"),'Class 3rd'!AW135,IF(AND($E$3="4th"),'Class 4th'!AW135,"")))</f>
        <v/>
      </c>
      <c r="CY136" s="48" t="str">
        <f t="shared" si="140"/>
        <v/>
      </c>
      <c r="CZ136" s="99" t="str">
        <f>IF(OR($B136=0,$B136=""),"",IF(AND($E$3="3rd"),'Class 3rd'!AX135,IF(AND($E$3="4th"),'Class 4th'!AX135,"")))</f>
        <v/>
      </c>
      <c r="DA136" s="99" t="str">
        <f>IF(OR($B136=0,$B136=""),"",IF(AND($E$3="3rd"),'Class 3rd'!AY135,IF(AND($E$3="4th"),'Class 4th'!AY135,"")))</f>
        <v/>
      </c>
      <c r="DB136" s="51" t="str">
        <f t="shared" si="141"/>
        <v/>
      </c>
      <c r="DC136" s="48">
        <f t="shared" si="142"/>
        <v>0</v>
      </c>
      <c r="DD136" s="99" t="str">
        <f>IF(OR($B136=0,$B136=""),"",IF(AND($E$3="3rd"),'Class 3rd'!AZ135,IF(AND($E$3="4th"),'Class 4th'!AZ135,"")))</f>
        <v/>
      </c>
      <c r="DE136" s="99" t="str">
        <f>IF(OR($B136=0,$B136=""),"",IF(AND($E$3="3rd"),'Class 3rd'!BA135,IF(AND($E$3="4th"),'Class 4th'!BA135,"")))</f>
        <v/>
      </c>
      <c r="DF136" s="52" t="str">
        <f t="shared" si="143"/>
        <v/>
      </c>
      <c r="DG136" s="48" t="str">
        <f t="shared" si="144"/>
        <v/>
      </c>
      <c r="DH136" s="83">
        <f t="shared" si="145"/>
        <v>0</v>
      </c>
      <c r="DI136" s="83" t="str">
        <f t="shared" si="146"/>
        <v/>
      </c>
      <c r="DJ136" s="392" t="str">
        <f t="shared" si="147"/>
        <v/>
      </c>
      <c r="DK136" s="86" t="str">
        <f t="shared" si="148"/>
        <v/>
      </c>
      <c r="DL136" s="454" t="str">
        <f>IF(OR($B136=0,$B136=""),"",IF(AND($E$3="3rd"),'Class 3rd'!BB135,IF(AND($E$3="4th"),'Class 4th'!BB135,"")))</f>
        <v/>
      </c>
      <c r="DM136" s="454" t="str">
        <f>IF(OR($B136=0,$B136=""),"",IF(AND($E$3="3rd"),'Class 3rd'!BC135,IF(AND($E$3="4th"),'Class 4th'!BC135,"")))</f>
        <v/>
      </c>
      <c r="DN136" s="454" t="str">
        <f>IF(OR($B136=0,$B136=""),"",IF(AND($E$3="3rd"),'Class 3rd'!BD135,IF(AND($E$3="4th"),'Class 4th'!BD135,"")))</f>
        <v/>
      </c>
      <c r="DO136" s="454" t="str">
        <f>IF(OR($B136=0,$B136=""),"",IF(AND($E$3="3rd"),'Class 3rd'!BE135,IF(AND($E$3="4th"),'Class 4th'!BE135,"")))</f>
        <v/>
      </c>
      <c r="DP136" s="454" t="str">
        <f>IF(OR($B136=0,$B136=""),"",IF(AND($E$3="3rd"),'Class 3rd'!BF135,IF(AND($E$3="4th"),'Class 4th'!BF135,"")))</f>
        <v/>
      </c>
      <c r="DQ136" s="455" t="str">
        <f t="shared" si="149"/>
        <v/>
      </c>
      <c r="DR136" s="100">
        <f t="shared" si="150"/>
        <v>0</v>
      </c>
      <c r="DS136" s="100" t="str">
        <f t="shared" si="151"/>
        <v/>
      </c>
      <c r="DT136" s="100" t="str">
        <f t="shared" si="152"/>
        <v/>
      </c>
      <c r="DU136" s="86" t="str">
        <f t="shared" si="153"/>
        <v/>
      </c>
      <c r="DV136" s="454" t="str">
        <f>IF(OR($B136=0,$B136=""),"",IF(AND($E$3="3rd"),'Class 3rd'!BG135,IF(AND($E$3="4th"),'Class 4th'!BG135,"")))</f>
        <v/>
      </c>
      <c r="DW136" s="454" t="str">
        <f>IF(OR($B136=0,$B136=""),"",IF(AND($E$3="3rd"),'Class 3rd'!BH135,IF(AND($E$3="4th"),'Class 4th'!BH135,"")))</f>
        <v/>
      </c>
      <c r="DX136" s="454" t="str">
        <f>IF(OR($B136=0,$B136=""),"",IF(AND($E$3="3rd"),'Class 3rd'!BI135,IF(AND($E$3="4th"),'Class 4th'!BI135,"")))</f>
        <v/>
      </c>
      <c r="DY136" s="454" t="str">
        <f>IF(OR($B136=0,$B136=""),"",IF(AND($E$3="3rd"),'Class 3rd'!BJ135,IF(AND($E$3="4th"),'Class 4th'!BJ135,"")))</f>
        <v/>
      </c>
      <c r="DZ136" s="454" t="str">
        <f>IF(OR($B136=0,$B136=""),"",IF(AND($E$3="3rd"),'Class 3rd'!BK135,IF(AND($E$3="4th"),'Class 4th'!BK135,"")))</f>
        <v/>
      </c>
      <c r="EA136" s="455" t="str">
        <f t="shared" si="154"/>
        <v/>
      </c>
      <c r="EB136" s="100">
        <f t="shared" si="155"/>
        <v>0</v>
      </c>
      <c r="EC136" s="100" t="str">
        <f t="shared" si="156"/>
        <v/>
      </c>
      <c r="ED136" s="100" t="str">
        <f t="shared" si="157"/>
        <v/>
      </c>
      <c r="EE136" s="86" t="str">
        <f t="shared" si="158"/>
        <v/>
      </c>
      <c r="EF136" s="454" t="str">
        <f>IF(OR($B136=0,$B136=""),"",IF(AND($E$3="3rd"),'Class 3rd'!BL135,IF(AND($E$3="4th"),'Class 4th'!BL135,"")))</f>
        <v/>
      </c>
      <c r="EG136" s="454" t="str">
        <f>IF(OR($B136=0,$B136=""),"",IF(AND($E$3="3rd"),'Class 3rd'!BM135,IF(AND($E$3="4th"),'Class 4th'!BM135,"")))</f>
        <v/>
      </c>
      <c r="EH136" s="454" t="str">
        <f>IF(OR($B136=0,$B136=""),"",IF(AND($E$3="3rd"),'Class 3rd'!BN135,IF(AND($E$3="4th"),'Class 4th'!BN135,"")))</f>
        <v/>
      </c>
      <c r="EI136" s="454" t="str">
        <f>IF(OR($B136=0,$B136=""),"",IF(AND($E$3="3rd"),'Class 3rd'!BO135,IF(AND($E$3="4th"),'Class 4th'!BO135,"")))</f>
        <v/>
      </c>
      <c r="EJ136" s="454" t="str">
        <f>IF(OR($B136=0,$B136=""),"",IF(AND($E$3="3rd"),'Class 3rd'!BP135,IF(AND($E$3="4th"),'Class 4th'!BP135,"")))</f>
        <v/>
      </c>
      <c r="EK136" s="455" t="str">
        <f t="shared" si="159"/>
        <v/>
      </c>
      <c r="EL136" s="100">
        <f t="shared" si="160"/>
        <v>0</v>
      </c>
      <c r="EM136" s="100" t="str">
        <f t="shared" si="161"/>
        <v/>
      </c>
      <c r="EN136" s="100" t="str">
        <f t="shared" si="162"/>
        <v/>
      </c>
      <c r="EO136" s="86" t="str">
        <f t="shared" si="163"/>
        <v/>
      </c>
      <c r="EP136" s="60" t="str">
        <f t="shared" si="164"/>
        <v/>
      </c>
      <c r="EQ136" s="324" t="str">
        <f t="shared" si="165"/>
        <v/>
      </c>
      <c r="ER136" s="63" t="str">
        <f t="shared" si="166"/>
        <v/>
      </c>
      <c r="ES136" s="64" t="str">
        <f t="shared" ref="ES136:ES167" si="169">IFERROR(IF(OR(EQ136="",B136="NSO",EP136=0),"",SUMPRODUCT((EQ136&lt;$EQ$8:$EQ$207)/COUNTIF($EQ$8:$EQ$207,$EQ$8:$EQ$207))),"")</f>
        <v/>
      </c>
      <c r="ET136" s="326" t="str">
        <f>IFERROR(IF(B136="NSO","NSO",IF(OR(D136="",G136="",F136="",B136="",EP136=0),"",IF('Master sheet'!$D$14="Hindi","कक्षोंन्नति","Promoted"))),"")</f>
        <v/>
      </c>
      <c r="EU136" s="39" t="str">
        <f>IF(OR($B136=0,$B136=""),"",IF(AND($E$3="3rd"),'Class 3rd'!BQ135,IF(AND($E$3="4th"),'Class 4th'!BQ135,"")))</f>
        <v/>
      </c>
      <c r="EV136" s="39" t="str">
        <f>IF(OR($B136=0,$B136=""),"",IF(AND($E$3="3rd"),'Class 3rd'!BR135,IF(AND($E$3="4th"),'Class 4th'!BR135,"")))</f>
        <v/>
      </c>
      <c r="EW136" s="203" t="str">
        <f t="shared" ref="EW136:EW167" si="170">IF(OR(B136="",G136="",EP136="",B136="NSO"),"",IF(EP136&gt;85%*(Y136+AQ136+BI136+CA136),"A",IF(EP136&gt;70%*(Y136+AQ136+BI136+CA136),"B",IF(EP136&gt;50%*(Y136+AQ136+BI136+CA136),"C",IF(EP136&gt;30%*(Y136+AQ136+BI136+CA136),"D","E")))))</f>
        <v/>
      </c>
      <c r="EX136" s="40"/>
      <c r="FE136" s="41">
        <f>IF(AND($E$3="3rd"),'Class 3rd'!I135,IF(AND($E$3="4th"),'Class 4th'!I135,""))</f>
        <v>0</v>
      </c>
    </row>
    <row r="137" spans="1:161" ht="18.95" customHeight="1">
      <c r="A137" s="53">
        <v>130</v>
      </c>
      <c r="B137" s="244" t="str">
        <f>IF(OR(FE137=0,FE137=""),"",IF(AND($E$3="3rd"),'Class 3rd'!I136,IF(AND($E$3="4th"),'Class 4th'!I136,"")))</f>
        <v/>
      </c>
      <c r="C137" s="54" t="str">
        <f>IF(OR($B137=0,$B137=""),"",IF(AND($E$3="3rd"),'Class 3rd'!B136,IF(AND($E$3="4th"),'Class 4th'!B136,"")))</f>
        <v/>
      </c>
      <c r="D137" s="54" t="str">
        <f>IF(OR($B137=0,$B137=""),"",IF(AND($E$3="3rd"),'Class 3rd'!C136,IF(AND($E$3="4th"),'Class 4th'!C136,"")))</f>
        <v/>
      </c>
      <c r="E137" s="330" t="str">
        <f>IF(OR($B137=0,$B137=""),"",IF(AND($E$3="3rd"),'Class 3rd'!E136,IF(AND($E$3="4th"),'Class 4th'!E136,"")))</f>
        <v/>
      </c>
      <c r="F137" s="243" t="str">
        <f>IF(OR($B137=0,$B137=""),"",IF(AND($E$3="3rd"),'Class 3rd'!D136,IF(AND($E$3="4th"),'Class 4th'!D136,"")))</f>
        <v/>
      </c>
      <c r="G137" s="335" t="str">
        <f>IF(OR($B137=0,$B137=""),"",IF(AND($E$3="3rd"),'Class 3rd'!F136,IF(AND($E$3="4th"),'Class 4th'!F136,"")))</f>
        <v/>
      </c>
      <c r="H137" s="335" t="str">
        <f>IF(OR($B137=0,$B137=""),"",IF(AND($E$3="3rd"),'Class 3rd'!G136,IF(AND($E$3="4th"),'Class 4th'!G136,"")))</f>
        <v/>
      </c>
      <c r="I137" s="335" t="str">
        <f>IF(OR($B137=0,$B137=""),"",IF(AND($E$3="3rd"),'Class 3rd'!H136,IF(AND($E$3="4th"),'Class 4th'!H136,"")))</f>
        <v/>
      </c>
      <c r="J137" s="217" t="str">
        <f>IF(OR($B137=0,$B137=""),"",IF(AND($E$3="3rd"),'Class 3rd'!J136,IF(AND($E$3="4th"),'Class 4th'!J136,"")))</f>
        <v/>
      </c>
      <c r="K137" s="217" t="str">
        <f>IF(OR($B137=0,$B137=""),"",IF(AND($E$3="3rd"),'Class 3rd'!K136,IF(AND($E$3="4th"),'Class 4th'!K136,"")))</f>
        <v/>
      </c>
      <c r="L137" s="99" t="str">
        <f>IF(OR($B137=0,$B137=""),"",IF(AND($E$3="3rd"),'Class 3rd'!L136,IF(AND($E$3="4th"),'Class 4th'!L136,"")))</f>
        <v/>
      </c>
      <c r="M137" s="99" t="str">
        <f>IF(OR($B137=0,$B137=""),"",IF(AND($E$3="3rd"),'Class 3rd'!M136,IF(AND($E$3="4th"),'Class 4th'!M136,"")))</f>
        <v/>
      </c>
      <c r="N137" s="99" t="str">
        <f>IF(OR($B137=0,$B137=""),"",IF(AND($E$3="3rd"),'Class 3rd'!N136,IF(AND($E$3="4th"),'Class 4th'!N136,"")))</f>
        <v/>
      </c>
      <c r="O137" s="48" t="str">
        <f t="shared" ref="O137:O200" si="171">IF(AND(L137="",M137="",N137=""),"",IF(AND(L137="NA",M137="NA",N137="NA"),"NA",IF(AND(L137="AB",M137="AB",N137="AB"),"AB",SUM(L137:N137))))</f>
        <v/>
      </c>
      <c r="P137" s="99" t="str">
        <f>IF(OR($B137=0,$B137=""),"",IF(AND($E$3="3rd"),'Class 3rd'!O136,IF(AND($E$3="4th"),'Class 4th'!O136,"")))</f>
        <v/>
      </c>
      <c r="Q137" s="99" t="str">
        <f>IF(OR($B137=0,$B137=""),"",IF(AND($E$3="3rd"),'Class 3rd'!P136,IF(AND($E$3="4th"),'Class 4th'!P136,"")))</f>
        <v/>
      </c>
      <c r="R137" s="51" t="str">
        <f t="shared" ref="R137:R200" si="172">IF(AND(P137="",Q137=""),"",IF(AND(P137="NA",Q137="NA"),"NA",IF(AND(P137="AB",Q137="AB"),"AB",SUM(P137:Q137))))</f>
        <v/>
      </c>
      <c r="S137" s="48">
        <f t="shared" ref="S137:S200" si="173">IF(AND(O137="NA",R137="NA"),"NA",IF(AND(O137="AB",R137="AB"),"AB",SUM(O137,R137)))</f>
        <v>0</v>
      </c>
      <c r="T137" s="99" t="str">
        <f>IF(OR($B137=0,$B137=""),"",IF(AND($E$3="3rd"),'Class 3rd'!Q136,IF(AND($E$3="4th"),'Class 4th'!Q136,"")))</f>
        <v/>
      </c>
      <c r="U137" s="99" t="str">
        <f>IF(OR($B137=0,$B137=""),"",IF(AND($E$3="3rd"),'Class 3rd'!R136,IF(AND($E$3="4th"),'Class 4th'!R136,"")))</f>
        <v/>
      </c>
      <c r="V137" s="52" t="str">
        <f t="shared" ref="V137:V200" si="174">IF(AND(T137="",U137=""),"",IF(AND(T137="AB",U137="AB"),"AB",SUM(T137:U137)))</f>
        <v/>
      </c>
      <c r="W137" s="48" t="str">
        <f t="shared" ref="W137:W200" si="175">IF(V137="","",IF(AND(S137="AB",V137="AB"),"AB",SUM(S137,V137)))</f>
        <v/>
      </c>
      <c r="X137" s="83">
        <f t="shared" ref="X137:X200" si="176">COUNTIF(L137:N137,"NA")*10+(COUNTIF(L137:N137,"ML")*10)+(COUNTIF(P137,"ML")*$P$7)+(COUNTIF(Q137,"ML")*$Q$7)+(COUNTIF(T137,"ML")*$T$7)+(COUNTIF(U137,"ML")*$U$7)</f>
        <v>0</v>
      </c>
      <c r="Y137" s="83" t="str">
        <f t="shared" ref="Y137:Y200" si="177">IF(OR($B137="NSO",$B137=0,$B137=""),"",IF(AND(L137="",M137="",N137="",P137="",T137=""),"",IF(AND(M137="",N137="",L137=""),$O$7-X137,IF(AND(P137="",Q137=""),$R$7-X137,IF(AND(T137="",U137=""),$V$7-X137,$W$7-X137)))))</f>
        <v/>
      </c>
      <c r="Z137" s="83" t="str">
        <f t="shared" ref="Z137:Z200" si="178">IF(AND(OR(L137="ab",L137="ml"),OR(M137="ab",M137="ml"),OR(P137="ab",P137="ml")),"AB",IF(AND(OR(L137="ab",L137="ml"),OR(P137="ab",P137="ml"),OR(T137="ab",T137="ml")),"AB",IF(AND(OR(M137="ab",M137="ml"),OR(N137="ab",N137="ml"),OR(P137="ab",P137="ml")),"AB",IF(AND(OR(M137="ab",M137="ml"),OR(N137="ab",N137="ml"),OR(T137="ab",T137="ml")),"AB",""))))</f>
        <v/>
      </c>
      <c r="AA137" s="83" t="str">
        <f t="shared" ref="AA137:AA200" si="179">IF(OR(B137="NSO",B137="",T137=""),"",IF(OR(Z137="AB",T137="ab"),"AB",IF(T137="ML","RE",IF(AND(W137&gt;=36%*Y137,T137&gt;=20%*$T$7),"P",IF(AND(W137&gt;=34%*Y137,T137&gt;=20%*$T$7),"G2",IF(AND(W137&gt;=31%*Y137,T137&gt;=20%*$T$7),"G1",IF(AND(W137&gt;=25%*Y137,T137&gt;=20%*$T$7),"S","F")))))))</f>
        <v/>
      </c>
      <c r="AB137" s="419" t="str">
        <f t="shared" ref="AB137:AB200" si="180">IF(OR(AA137="",AA137=0,AA137="S",AA137="RE",AA137="F",AA137="AB"),"",IF(W137&gt;=60%*Y137,"I",IF(W137&gt;=48%*Y137,"II",IF(W137&gt;=36%*Y137,"III",""))))</f>
        <v/>
      </c>
      <c r="AC137" s="87" t="str">
        <f t="shared" ref="AC137:AC200" si="181">IF(W137="","",IF(OR(AA137="",AA137=0,AA137="RE",AA137="AB"),"",IF(W137&gt;85%*Y137,"A",IF(W137&gt;70%*Y137,"B",IF(W137&gt;50%*Y137,"C",IF(W137&gt;30%*Y137,"D","E"))))))</f>
        <v/>
      </c>
      <c r="AD137" s="99" t="str">
        <f>IF(OR($B137=0,$B137=""),"",IF(AND($E$3="3rd"),'Class 3rd'!S136,IF(AND($E$3="4th"),'Class 4th'!S136,"")))</f>
        <v/>
      </c>
      <c r="AE137" s="99" t="str">
        <f>IF(OR($B137=0,$B137=""),"",IF(AND($E$3="3rd"),'Class 3rd'!T136,IF(AND($E$3="4th"),'Class 4th'!T136,"")))</f>
        <v/>
      </c>
      <c r="AF137" s="99" t="str">
        <f>IF(OR($B137=0,$B137=""),"",IF(AND($E$3="3rd"),'Class 3rd'!U136,IF(AND($E$3="4th"),'Class 4th'!U136,"")))</f>
        <v/>
      </c>
      <c r="AG137" s="48" t="str">
        <f t="shared" ref="AG137:AG200" si="182">IF(AND(AD137="",AE137="",AF137=""),"",IF(AND(AD137="NA",AE137="NA",AF137="NA"),"NA",IF(AND(AD137="AB",AE137="AB",AF137="AB"),"AB",SUM(AD137:AF137))))</f>
        <v/>
      </c>
      <c r="AH137" s="99" t="str">
        <f>IF(OR($B137=0,$B137=""),"",IF(AND($E$3="3rd"),'Class 3rd'!V136,IF(AND($E$3="4th"),'Class 4th'!V136,"")))</f>
        <v/>
      </c>
      <c r="AI137" s="99" t="str">
        <f>IF(OR($B137=0,$B137=""),"",IF(AND($E$3="3rd"),'Class 3rd'!W136,IF(AND($E$3="4th"),'Class 4th'!W136,"")))</f>
        <v/>
      </c>
      <c r="AJ137" s="51" t="str">
        <f t="shared" ref="AJ137:AJ200" si="183">IF(AND(AH137="",AI137=""),"",IF(AND(AH137="NA",AI137="NA"),"NA",IF(AND(AH137="AB",AI137="AB"),"AB",SUM(AH137:AI137))))</f>
        <v/>
      </c>
      <c r="AK137" s="48">
        <f t="shared" ref="AK137:AK200" si="184">IF(AND(AG137="NA",AJ137="NA"),"NA",IF(AND(AG137="AB",AJ137="AB"),"AB",SUM(AG137,AJ137)))</f>
        <v>0</v>
      </c>
      <c r="AL137" s="99" t="str">
        <f>IF(OR($B137=0,$B137=""),"",IF(AND($E$3="3rd"),'Class 3rd'!X136,IF(AND($E$3="4th"),'Class 4th'!X136,"")))</f>
        <v/>
      </c>
      <c r="AM137" s="99" t="str">
        <f>IF(OR($B137=0,$B137=""),"",IF(AND($E$3="3rd"),'Class 3rd'!Y136,IF(AND($E$3="4th"),'Class 4th'!Y136,"")))</f>
        <v/>
      </c>
      <c r="AN137" s="52" t="str">
        <f t="shared" ref="AN137:AN200" si="185">IF(AND(AL137="",AM137=""),"",IF(AND(AL137="AB",AM137="AB"),"AB",SUM(AL137:AM137)))</f>
        <v/>
      </c>
      <c r="AO137" s="48" t="str">
        <f t="shared" ref="AO137:AO200" si="186">IF(AN137="","",IF(AND(AK137="AB",AN137="AB"),"AB",SUM(AK137,AN137)))</f>
        <v/>
      </c>
      <c r="AP137" s="83">
        <f t="shared" ref="AP137:AP200" si="187">COUNTIF(AD137:AF137,"NA")*5+(COUNTIF(AD137:AF137,"ML")*5)+(COUNTIF(AH137,"ML")*$AH$7)+(COUNTIF(AI137,"ML")*$AI$7)+(COUNTIF(AL137,"ML")*$AL$7)+(COUNTIF(AM137,"ML")*$AM$7)</f>
        <v>0</v>
      </c>
      <c r="AQ137" s="83" t="str">
        <f t="shared" ref="AQ137:AQ200" si="188">IF(OR($B137="NSO",$B137=0,$B137=""),"",IF(AND(AD137="",AE137="",AF137="",AH137="",AL137=""),"",IF(AND(AE137="",AF137="",AD137=""),$AG$7-AP137,IF(AND(AH137="",AI137=""),$AJ$7-AP137,IF(AND(AL137="",AM137=""),$AN$7-AP137,$AO$7-AP137)))))</f>
        <v/>
      </c>
      <c r="AR137" s="83" t="str">
        <f t="shared" ref="AR137:AR200" si="189">IF(AND(OR(AD137="ab",AD137="ml"),OR(AE137="ab",AE137="ml"),OR(AH137="ab",AH137="ml")),"AB",IF(AND(OR(AD137="ab",AD137="ml"),OR(AH137="ab",AH137="ml"),OR(AL137="ab",AL137="ml")),"AB",IF(AND(OR(AE137="ab",AE137="ml"),OR(AF137="ab",AF137="ml"),OR(AH137="ab",AH137="ml")),"AB",IF(AND(OR(AE137="ab",AE137="ml"),OR(AF137="ab",AF137="ml"),OR(AL137="ab",AL137="ml")),"AB",""))))</f>
        <v/>
      </c>
      <c r="AS137" s="83" t="str">
        <f t="shared" ref="AS137:AS200" si="190">IF(OR(B137="NSO",B137="",AL137=""),"",IF(OR(AR137="AB",AL137="ab"),"AB",IF(AL137="ML","RE",IF(AND(AO137&gt;=36%*AQ137,AL137&gt;=$AL$7*20%),"P",IF(AND(AO137&gt;=34%*AQ137,AL137&gt;=$AL$7*20%),"G2",IF(AND(AO137&gt;=31%*AQ137,AL137&gt;=$AL$7*20%),"G1",IF(AND(AO137&gt;=25%*AQ137,AL137&gt;=$AL$7*20%),"S","F")))))))</f>
        <v/>
      </c>
      <c r="AT137" s="419" t="str">
        <f t="shared" ref="AT137:AT200" si="191">IF(OR(AS137="",AS137=0,AS137="S",AS137="RE",AS137="F",AS137="AB"),"",IF(AO137&gt;=60%*AQ137,"I",IF(AO137&gt;=48%*AQ137,"II",IF(AO137&gt;=36%*AQ137,"III",""))))</f>
        <v/>
      </c>
      <c r="AU137" s="87" t="str">
        <f t="shared" ref="AU137:AU200" si="192">IF(AO137="","",IF(OR(AS137="",AS137=0,AS137="RE",AS137="AB"),"",IF(AO137&gt;85%*AQ137,"A",IF(AO137&gt;70%*AQ137,"B",IF(AO137&gt;50%*AQ137,"C",IF(AO137&gt;30%*AQ137,"D","E"))))))</f>
        <v/>
      </c>
      <c r="AV137" s="99" t="str">
        <f>IF(OR($B137=0,$B137=""),"",IF(AND($E$3="3rd"),'Class 3rd'!Z136,IF(AND($E$3="4th"),'Class 4th'!Z136,"")))</f>
        <v/>
      </c>
      <c r="AW137" s="99" t="str">
        <f>IF(OR($B137=0,$B137=""),"",IF(AND($E$3="3rd"),'Class 3rd'!AA136,IF(AND($E$3="4th"),'Class 4th'!AA136,"")))</f>
        <v/>
      </c>
      <c r="AX137" s="99" t="str">
        <f>IF(OR($B137=0,$B137=""),"",IF(AND($E$3="3rd"),'Class 3rd'!AB136,IF(AND($E$3="4th"),'Class 4th'!AB136,"")))</f>
        <v/>
      </c>
      <c r="AY137" s="48" t="str">
        <f t="shared" ref="AY137:AY200" si="193">IF(AND(AV137="",AW137="",AX137=""),"",IF(AND(AV137="NA",AW137="NA",AX137="NA"),"NA",IF(AND(AV137="AB",AW137="AB",AX137="AB"),"AB",SUM(AV137:AX137))))</f>
        <v/>
      </c>
      <c r="AZ137" s="99" t="str">
        <f>IF(OR($B137=0,$B137=""),"",IF(AND($E$3="3rd"),'Class 3rd'!AC136,IF(AND($E$3="4th"),'Class 4th'!AC136,"")))</f>
        <v/>
      </c>
      <c r="BA137" s="99" t="str">
        <f>IF(OR($B137=0,$B137=""),"",IF(AND($E$3="3rd"),'Class 3rd'!AD136,IF(AND($E$3="4th"),'Class 4th'!AD136,"")))</f>
        <v/>
      </c>
      <c r="BB137" s="51" t="str">
        <f t="shared" ref="BB137:BB200" si="194">IF(AND(AZ137="",BA137=""),"",IF(AND(AZ137="NA",BA137="NA"),"NA",IF(AND(AZ137="AB",BA137="AB"),"AB",SUM(AZ137:BA137))))</f>
        <v/>
      </c>
      <c r="BC137" s="48">
        <f t="shared" ref="BC137:BC200" si="195">IF(AND(AY137="NA",BB137="NA"),"NA",IF(AND(AY137="AB",BB137="AB"),"AB",SUM(AY137,BB137)))</f>
        <v>0</v>
      </c>
      <c r="BD137" s="99" t="str">
        <f>IF(OR($B137=0,$B137=""),"",IF(AND($E$3="3rd"),'Class 3rd'!AE136,IF(AND($E$3="4th"),'Class 4th'!AE136,"")))</f>
        <v/>
      </c>
      <c r="BE137" s="99" t="str">
        <f>IF(OR($B137=0,$B137=""),"",IF(AND($E$3="3rd"),'Class 3rd'!AF136,IF(AND($E$3="4th"),'Class 4th'!AF136,"")))</f>
        <v/>
      </c>
      <c r="BF137" s="52" t="str">
        <f t="shared" ref="BF137:BF200" si="196">IF(AND(BD137="",BE137=""),"",IF(AND(BD137="AB",BE137="AB"),"AB",SUM(BD137:BE137)))</f>
        <v/>
      </c>
      <c r="BG137" s="48" t="str">
        <f t="shared" ref="BG137:BG200" si="197">IF(BF137="","",IF(AND(BC137="AB",BF137="AB"),"AB",SUM(BC137,BF137)))</f>
        <v/>
      </c>
      <c r="BH137" s="83">
        <f t="shared" ref="BH137:BH200" si="198">COUNTIF(AV137:AX137,"NA")*10+(COUNTIF(AV137:AX137,"ML")*10)+(COUNTIF(AZ137,"ML")*$AZ$7)+(COUNTIF(BA137,"ML")*$BA$7)+(COUNTIF(BD137,"ML")*$BD$7)+(COUNTIF(BE137,"ML")*$BE$7)</f>
        <v>0</v>
      </c>
      <c r="BI137" s="83" t="str">
        <f t="shared" ref="BI137:BI200" si="199">IF(OR($B137="NSO",$B137=0,$B137=""),"",IF(AND(AV137="",AW137="",AX137="",AZ137="",BD137=""),"",IF(AND(AW137="",AX137="",AV137=""),$AY$7-BH137,IF(AND(AZ137="",BA137=""),$BB$7-BH137,IF(AND(BD137="",BE137=""),$BF$7-BH137,$BG$7-BH137)))))</f>
        <v/>
      </c>
      <c r="BJ137" s="83" t="str">
        <f t="shared" ref="BJ137:BJ200" si="200">IF(AND(OR(AV137="ab",AV137="ml"),OR(AW137="ab",AW137="ml"),OR(AZ137="ab",AZ137="ml")),"AB",IF(AND(OR(AV137="ab",AV137="ml"),OR(AZ137="ab",AZ137="ml"),OR(BD137="ab",BD137="ml")),"AB",IF(AND(OR(AW137="ab",AW137="ml"),OR(AX137="ab",AX137="ml"),OR(AZ137="ab",AZ137="ml")),"AB",IF(AND(OR(AW137="ab",AW137="ml"),OR(AX137="ab",AX137="ml"),OR(BD137="ab",BD137="ml")),"AB",""))))</f>
        <v/>
      </c>
      <c r="BK137" s="83" t="str">
        <f t="shared" ref="BK137:BK200" si="201">IF(OR(B137="NSO",B137="",BD137=""),"",IF(OR(BJ137="AB",BD137="ab"),"AB",IF(BD137="ML","RE",IF(AND(BG137&gt;=36%*BI137,BD137&gt;=$BD$7*20%),"P",IF(AND(BG137&gt;=34%*BI137,BD137&gt;=$BD$7*20%),"G2",IF(AND(BG137&gt;=31%*BI137,BD137&gt;=$BD$7*20%),"G1",IF(AND(BG137&gt;=25%*BI137,BD137&gt;=$BD$7*20%),"S","F")))))))</f>
        <v/>
      </c>
      <c r="BL137" s="419" t="str">
        <f t="shared" ref="BL137:BL200" si="202">IF(OR(BK137="",BK137=0,BK137="S",BK137="RE",BK137="F",BK137="AB"),"",IF(BG137&gt;=60%*BI137,"I",IF(BG137&gt;=48%*BI137,"II",IF(BG137&gt;=36%*BI137,"III",""))))</f>
        <v/>
      </c>
      <c r="BM137" s="87" t="str">
        <f t="shared" ref="BM137:BM200" si="203">IF(BG137="","",IF(OR(BK137="",BK137=0,BK137="RE",BK137="AB"),"",IF(BG137&gt;85%*BI137,"A",IF(BG137&gt;70%*BI137,"B",IF(BG137&gt;50%*BI137,"C",IF(BG137&gt;30%*BI137,"D","E"))))))</f>
        <v/>
      </c>
      <c r="BN137" s="99" t="str">
        <f>IF(OR($B137=0,$B137=""),"",IF(AND($E$3="3rd"),'Class 3rd'!AG136,IF(AND($E$3="4th"),'Class 4th'!AG136,"")))</f>
        <v/>
      </c>
      <c r="BO137" s="99" t="str">
        <f>IF(OR($B137=0,$B137=""),"",IF(AND($E$3="3rd"),'Class 3rd'!AH136,IF(AND($E$3="4th"),'Class 4th'!AH136,"")))</f>
        <v/>
      </c>
      <c r="BP137" s="99" t="str">
        <f>IF(OR($B137=0,$B137=""),"",IF(AND($E$3="3rd"),'Class 3rd'!AI136,IF(AND($E$3="4th"),'Class 4th'!AI136,"")))</f>
        <v/>
      </c>
      <c r="BQ137" s="48" t="str">
        <f t="shared" ref="BQ137:BQ200" si="204">IF(AND(BN137="",BO137="",BP137=""),"",IF(AND(BN137="NA",BO137="NA",BP137="NA"),"NA",IF(AND(BN137="AB",BO137="AB",BP137="AB"),"AB",SUM(BN137:BP137))))</f>
        <v/>
      </c>
      <c r="BR137" s="99" t="str">
        <f>IF(OR($B137=0,$B137=""),"",IF(AND($E$3="3rd"),'Class 3rd'!AJ136,IF(AND($E$3="4th"),'Class 4th'!AJ136,"")))</f>
        <v/>
      </c>
      <c r="BS137" s="99" t="str">
        <f>IF(OR($B137=0,$B137=""),"",IF(AND($E$3="3rd"),'Class 3rd'!AK136,IF(AND($E$3="4th"),'Class 4th'!AK136,"")))</f>
        <v/>
      </c>
      <c r="BT137" s="51" t="str">
        <f t="shared" ref="BT137:BT200" si="205">IF(AND(BR137="",BS137=""),"",IF(AND(BR137="NA",BS137="NA"),"NA",IF(AND(BR137="AB",BS137="AB"),"AB",SUM(BR137:BS137))))</f>
        <v/>
      </c>
      <c r="BU137" s="48">
        <f t="shared" ref="BU137:BU200" si="206">IF(AND(BQ137="NA",BT137="NA"),"NA",IF(AND(BQ137="AB",BT137="AB"),"AB",SUM(BQ137,BT137)))</f>
        <v>0</v>
      </c>
      <c r="BV137" s="99" t="str">
        <f>IF(OR($B137=0,$B137=""),"",IF(AND($E$3="3rd"),'Class 3rd'!AL136,IF(AND($E$3="4th"),'Class 4th'!AL136,"")))</f>
        <v/>
      </c>
      <c r="BW137" s="99" t="str">
        <f>IF(OR($B137=0,$B137=""),"",IF(AND($E$3="3rd"),'Class 3rd'!AM136,IF(AND($E$3="4th"),'Class 4th'!AM136,"")))</f>
        <v/>
      </c>
      <c r="BX137" s="52" t="str">
        <f t="shared" ref="BX137:BX200" si="207">IF(AND(BV137="",BW137=""),"",IF(AND(BV137="AB",BW137="AB"),"AB",SUM(BV137:BW137)))</f>
        <v/>
      </c>
      <c r="BY137" s="48" t="str">
        <f t="shared" ref="BY137:BY200" si="208">IF(BX137="","",IF(AND(BU137="AB",BX137="AB"),"AB",SUM(BU137,BX137)))</f>
        <v/>
      </c>
      <c r="BZ137" s="83">
        <f t="shared" ref="BZ137:BZ200" si="209">COUNTIF(BN137:BP137,"NA")*10+(COUNTIF(BN137:BP137,"ML")*10)+(COUNTIF(BR137,"ML")*$BR$7)+(COUNTIF(BS137,"ML")*$BS$7)+(COUNTIF(BV137,"ML")*$BV$7)+(COUNTIF(BW137,"ML")*$BW$7)</f>
        <v>0</v>
      </c>
      <c r="CA137" s="83" t="str">
        <f t="shared" ref="CA137:CA200" si="210">IF(OR($B137="NSO",$B137=0,$B137=""),"",IF(AND(BN137="",BO137="",BP137="",BR137="",BV137=""),"",IF(AND(BO137="",BP137="",BN137=""),$BQ$7-BZ137,IF(AND(BR137="",BS137=""),$BT$7-BZ137,IF(AND(BV137="",BW137=""),$BX$7-BZ137,$BY$7-BZ137)))))</f>
        <v/>
      </c>
      <c r="CB137" s="83" t="str">
        <f t="shared" ref="CB137:CB200" si="211">IF(AND(OR(BN137="ab",BN137="ml"),OR(BO137="ab",BO137="ml"),OR(BR137="ab",BR137="ml")),"AB",IF(AND(OR(BN137="ab",BN137="ml"),OR(BR137="ab",BR137="ml"),OR(BV137="ab",BV137="ml")),"AB",IF(AND(OR(BO137="ab",BO137="ml"),OR(BP137="ab",BP137="ml"),OR(BR137="ab",BR137="ml")),"AB",IF(AND(OR(BO137="ab",BO137="ml"),OR(BP137="ab",BP137="ml"),OR(BV137="ab",BV137="ml")),"AB",""))))</f>
        <v/>
      </c>
      <c r="CC137" s="83" t="str">
        <f t="shared" ref="CC137:CC200" si="212">IF(OR(B137="NSO",B137="",BV137=""),"",IF(OR(CB137="AB",BV137="ab"),"AB",IF(BV137="ML","RE",IF(AND(BY137&gt;=36%*CA137,BV137&gt;=$BV$7*20%),"P",IF(AND(BY137&gt;=34%*CA137,BV137&gt;=$BV$7*20%),"G2",IF(AND(BY137&gt;=31%*CA137,BV137&gt;=$BV$7*20%),"G1",IF(AND(BY137&gt;=25%*CA137,BV137&gt;=$BV$7*20%),"S","F")))))))</f>
        <v/>
      </c>
      <c r="CD137" s="419" t="str">
        <f t="shared" ref="CD137:CD200" si="213">IF(OR(CC137="",CC137=0,CC137="S",CC137="RE",CC137="F",CC137="AB"),"",IF(BY137&gt;=60%*CA137,"I",IF(BY137&gt;=48%*CA137,"II",IF(BY137&gt;=36%*CA137,"III",""))))</f>
        <v/>
      </c>
      <c r="CE137" s="87" t="str">
        <f t="shared" ref="CE137:CE200" si="214">IF(BY137="","",IF(OR(CC137="",CC137=0,CC137="RE",CC137="AB"),"",IF(BY137&gt;85%*CA137,"A",IF(BY137&gt;70%*CA137,"B",IF(BY137&gt;50%*CA137,"C",IF(BY137&gt;30%*CA137,"D","E"))))))</f>
        <v/>
      </c>
      <c r="CF137" s="99" t="str">
        <f>IF(OR($B137=0,$B137=""),"",IF(AND($E$3="3rd"),'Class 3rd'!AN136,IF(AND($E$3="4th"),'Class 4th'!AN136,"")))</f>
        <v/>
      </c>
      <c r="CG137" s="99" t="str">
        <f>IF(OR($B137=0,$B137=""),"",IF(AND($E$3="3rd"),'Class 3rd'!AO136,IF(AND($E$3="4th"),'Class 4th'!AO136,"")))</f>
        <v/>
      </c>
      <c r="CH137" s="99" t="str">
        <f>IF(OR($B137=0,$B137=""),"",IF(AND($E$3="3rd"),'Class 3rd'!AP136,IF(AND($E$3="4th"),'Class 4th'!AP136,"")))</f>
        <v/>
      </c>
      <c r="CI137" s="48" t="str">
        <f t="shared" ref="CI137:CI200" si="215">IF(AND(CF137="",CG137="",CH137=""),"",IF(AND(CF137="NA",CG137="NA",CH137="NA"),"NA",IF(AND(CF137="AB",CG137="AB",CH137="AB"),"AB",SUM(CF137:CH137))))</f>
        <v/>
      </c>
      <c r="CJ137" s="99" t="str">
        <f>IF(OR($B137=0,$B137=""),"",IF(AND($E$3="3rd"),'Class 3rd'!AQ136,IF(AND($E$3="4th"),'Class 4th'!AQ136,"")))</f>
        <v/>
      </c>
      <c r="CK137" s="99" t="str">
        <f>IF(OR($B137=0,$B137=""),"",IF(AND($E$3="3rd"),'Class 3rd'!AR136,IF(AND($E$3="4th"),'Class 4th'!AR136,"")))</f>
        <v/>
      </c>
      <c r="CL137" s="51" t="str">
        <f t="shared" ref="CL137:CL200" si="216">IF(AND(CJ137="",CK137=""),"",IF(AND(CJ137="NA",CK137="NA"),"NA",IF(AND(CJ137="AB",CK137="AB"),"AB",SUM(CJ137:CK137))))</f>
        <v/>
      </c>
      <c r="CM137" s="48">
        <f t="shared" ref="CM137:CM200" si="217">IF(AND(CI137="NA",CL137="NA"),"NA",IF(AND(CI137="AB",CL137="AB"),"AB",SUM(CI137,CL137)))</f>
        <v>0</v>
      </c>
      <c r="CN137" s="99" t="str">
        <f>IF(OR($B137=0,$B137=""),"",IF(AND($E$3="3rd"),'Class 3rd'!AS136,IF(AND($E$3="4th"),'Class 4th'!AS136,"")))</f>
        <v/>
      </c>
      <c r="CO137" s="99" t="str">
        <f>IF(OR($B137=0,$B137=""),"",IF(AND($E$3="3rd"),'Class 3rd'!AT136,IF(AND($E$3="4th"),'Class 4th'!AT136,"")))</f>
        <v/>
      </c>
      <c r="CP137" s="52" t="str">
        <f t="shared" ref="CP137:CP200" si="218">IF(AND(CN137="",CO137=""),"",IF(AND(CN137="AB",CO137="AB"),"AB",SUM(CN137:CO137)))</f>
        <v/>
      </c>
      <c r="CQ137" s="48" t="str">
        <f t="shared" ref="CQ137:CQ200" si="219">IF(CP137="","",IF(AND(CM137="AB",CP137="AB"),"AB",SUM(CM137,CP137)))</f>
        <v/>
      </c>
      <c r="CR137" s="83">
        <f t="shared" ref="CR137:CR200" si="220">COUNTIF(CF137:CH137,"NA")*10+(COUNTIF(CF137:CH137,"ML")*10)+(COUNTIF(CJ137,"ML")*$CJ$7)+(COUNTIF(CK137,"ML")*$CK$7)+(COUNTIF(CN137,"ML")*$CN$7)+(COUNTIF(CO137,"ML")*$CO$7)</f>
        <v>0</v>
      </c>
      <c r="CS137" s="83" t="str">
        <f t="shared" ref="CS137:CS200" si="221">IF(OR($B137="NSO",$B137=0,$B137=""),"",IF(AND(CF137="",CG137="",CH137="",CJ137="",CN137=""),"",IF(AND(CG137="",CH137="",CF137=""),$CI$7-CR137,IF(AND(CJ137="",CK137=""),$CL$7-CR137,IF(AND(CN137="",CO137=""),$CP$7-CR137,$CQ$7-CR137)))))</f>
        <v/>
      </c>
      <c r="CT137" s="392" t="str">
        <f t="shared" ref="CT137:CT200" si="222">IF(OR(B137="NSO",B137="",CN137=""),"",IF(OR(CS137="AB",CN137="ab"),"AB",IF(CN137="ML","RE",IF(AND(CQ137&gt;=36%*CS137,CN137&gt;=$CN$7*20%),"P",IF(AND(CQ137&gt;=34%*CS137,CN137&gt;=$CN$7*20%),"G2",IF(AND(CQ137&gt;=31%*CS137,CN137&gt;=$CN$7*20%),"G1",IF(AND(CQ137&gt;=25%*CS137,CN137&gt;=$CN$7*20%),"S","F")))))))</f>
        <v/>
      </c>
      <c r="CU137" s="86" t="str">
        <f t="shared" ref="CU137:CU200" si="223">IF(CQ137="","",IF(OR(CT137="",CT137=0,CT137="S",CT137="RE",CT137="F",CT137="AB"),"",IF(CQ137&gt;85%*CS137,"A",IF(CQ137&gt;70%*CS137,"B",IF(CQ137&gt;50%*CS137,"C",IF(CQ137&gt;30%*CS137,"D","E"))))))</f>
        <v/>
      </c>
      <c r="CV137" s="99" t="str">
        <f>IF(OR($B137=0,$B137=""),"",IF(AND($E$3="3rd"),'Class 3rd'!AU136,IF(AND($E$3="4th"),'Class 4th'!AU136,"")))</f>
        <v/>
      </c>
      <c r="CW137" s="99" t="str">
        <f>IF(OR($B137=0,$B137=""),"",IF(AND($E$3="3rd"),'Class 3rd'!AV136,IF(AND($E$3="4th"),'Class 4th'!AV136,"")))</f>
        <v/>
      </c>
      <c r="CX137" s="99" t="str">
        <f>IF(OR($B137=0,$B137=""),"",IF(AND($E$3="3rd"),'Class 3rd'!AW136,IF(AND($E$3="4th"),'Class 4th'!AW136,"")))</f>
        <v/>
      </c>
      <c r="CY137" s="48" t="str">
        <f t="shared" ref="CY137:CY200" si="224">IF(AND(CV137="",CW137="",CX137=""),"",IF(AND(CV137="NA",CW137="NA",CX137="NA"),"NA",IF(AND(CV137="AB",CW137="AB",CX137="AB"),"AB",SUM(CV137:CX137))))</f>
        <v/>
      </c>
      <c r="CZ137" s="99" t="str">
        <f>IF(OR($B137=0,$B137=""),"",IF(AND($E$3="3rd"),'Class 3rd'!AX136,IF(AND($E$3="4th"),'Class 4th'!AX136,"")))</f>
        <v/>
      </c>
      <c r="DA137" s="99" t="str">
        <f>IF(OR($B137=0,$B137=""),"",IF(AND($E$3="3rd"),'Class 3rd'!AY136,IF(AND($E$3="4th"),'Class 4th'!AY136,"")))</f>
        <v/>
      </c>
      <c r="DB137" s="51" t="str">
        <f t="shared" ref="DB137:DB200" si="225">IF(AND(CZ137="",DA137=""),"",IF(AND(CZ137="NA",DA137="NA"),"NA",IF(AND(CZ137="AB",DA137="AB"),"AB",SUM(CZ137:DA137))))</f>
        <v/>
      </c>
      <c r="DC137" s="48">
        <f t="shared" ref="DC137:DC200" si="226">IF(AND(CY137="NA",DB137="NA"),"NA",IF(AND(CY137="AB",DB137="AB"),"AB",SUM(CY137,DB137)))</f>
        <v>0</v>
      </c>
      <c r="DD137" s="99" t="str">
        <f>IF(OR($B137=0,$B137=""),"",IF(AND($E$3="3rd"),'Class 3rd'!AZ136,IF(AND($E$3="4th"),'Class 4th'!AZ136,"")))</f>
        <v/>
      </c>
      <c r="DE137" s="99" t="str">
        <f>IF(OR($B137=0,$B137=""),"",IF(AND($E$3="3rd"),'Class 3rd'!BA136,IF(AND($E$3="4th"),'Class 4th'!BA136,"")))</f>
        <v/>
      </c>
      <c r="DF137" s="52" t="str">
        <f t="shared" ref="DF137:DF200" si="227">IF(AND(DD137="",DE137=""),"",IF(AND(DD137="AB",DE137="AB"),"AB",SUM(DD137:DE137)))</f>
        <v/>
      </c>
      <c r="DG137" s="48" t="str">
        <f t="shared" ref="DG137:DG200" si="228">IF(DF137="","",IF(AND(DC137="AB",DF137="AB"),"AB",SUM(DC137,DF137)))</f>
        <v/>
      </c>
      <c r="DH137" s="83">
        <f t="shared" ref="DH137:DH200" si="229">COUNTIF(CV137:CX137,"NA")*10+(COUNTIF(CV137:CX137,"ML")*10)+(COUNTIF(CZ137,"ML")*$CZ$7)+(COUNTIF(DA137,"ML")*$DA$7)+(COUNTIF(DD137,"ML")*$DD$7)+(COUNTIF(DE137,"ML")*$DE$7)</f>
        <v>0</v>
      </c>
      <c r="DI137" s="83" t="str">
        <f t="shared" ref="DI137:DI200" si="230">IF(OR($B137="NSO",$B137=0,$B137=""),"",IF(AND(CV137="",CW137="",CX137="",CZ137="",DD137=""),"",IF(AND(CW137="",CX137="",CV137=""),$CY$7-DH137,IF(AND(CZ137="",DA137=""),$DB$7-DH137,IF(AND(DD137="",DE137=""),$DF$7-DH137,$DG$7-DH137)))))</f>
        <v/>
      </c>
      <c r="DJ137" s="392" t="str">
        <f t="shared" ref="DJ137:DJ200" si="231">IF(OR(B137="NSO",B137="",DD137=""),"",IF(OR(DI137="AB",DD137="ab"),"AB",IF(DD137="ML","RE",IF(AND(DG137&gt;=36%*DI137,DD137&gt;=$DD$7*20%),"P",IF(AND(DG137&gt;=34%*DI137,DD137&gt;=$DD$7*20%),"G2",IF(AND(DG137&gt;=31%*DI137,DD137&gt;=$DD$7*20%),"G1",IF(AND(DG137&gt;=25%*DI137,DD137&gt;=$DD$7*20%),"S","F")))))))</f>
        <v/>
      </c>
      <c r="DK137" s="86" t="str">
        <f t="shared" ref="DK137:DK200" si="232">IF(DG137="","",IF(OR(DJ137="",DJ137=0,DJ137="S",DJ137="RE",DJ137="F",DJ137="AB"),"",IF(DG137&gt;85%*DI137,"A",IF(DG137&gt;70%*DI137,"B",IF(DG137&gt;50%*DI137,"C",IF(DG137&gt;30%*DI137,"D","E"))))))</f>
        <v/>
      </c>
      <c r="DL137" s="454" t="str">
        <f>IF(OR($B137=0,$B137=""),"",IF(AND($E$3="3rd"),'Class 3rd'!BB136,IF(AND($E$3="4th"),'Class 4th'!BB136,"")))</f>
        <v/>
      </c>
      <c r="DM137" s="454" t="str">
        <f>IF(OR($B137=0,$B137=""),"",IF(AND($E$3="3rd"),'Class 3rd'!BC136,IF(AND($E$3="4th"),'Class 4th'!BC136,"")))</f>
        <v/>
      </c>
      <c r="DN137" s="454" t="str">
        <f>IF(OR($B137=0,$B137=""),"",IF(AND($E$3="3rd"),'Class 3rd'!BD136,IF(AND($E$3="4th"),'Class 4th'!BD136,"")))</f>
        <v/>
      </c>
      <c r="DO137" s="454" t="str">
        <f>IF(OR($B137=0,$B137=""),"",IF(AND($E$3="3rd"),'Class 3rd'!BE136,IF(AND($E$3="4th"),'Class 4th'!BE136,"")))</f>
        <v/>
      </c>
      <c r="DP137" s="454" t="str">
        <f>IF(OR($B137=0,$B137=""),"",IF(AND($E$3="3rd"),'Class 3rd'!BF136,IF(AND($E$3="4th"),'Class 4th'!BF136,"")))</f>
        <v/>
      </c>
      <c r="DQ137" s="455" t="str">
        <f t="shared" ref="DQ137:DQ200" si="233">IF(AND(DL137="",DM137="",DN137="",DO137="",DP137=""),"",SUM(DL137:DP137))</f>
        <v/>
      </c>
      <c r="DR137" s="100">
        <f t="shared" ref="DR137:DR200" si="234">COUNTIF(DL137,"ML")*$DL$7+COUNTIF(DM137,"ML")*$DM$7+COUNTIF(DN137,"ML")*$DN$7+COUNTIF(DO137,"ML")*$DO$7</f>
        <v>0</v>
      </c>
      <c r="DS137" s="100" t="str">
        <f t="shared" ref="DS137:DS200" si="235">IF(OR(AH137="NSO",AH137="",DQ137="",DQ137=0),"",IF(AND(DL137="",DM137=""),"",IF(AND(DL137=""),$DL$7-DR137,IF(DM137="",($DL$7+$DM$7)-DR137,$DQ$7-DR137))))</f>
        <v/>
      </c>
      <c r="DT137" s="100" t="str">
        <f t="shared" ref="DT137:DT200" si="236">IF(OR(B137="NSO",B137="",DQ137="",DQ137=0),"",IF(OR(DP137="AB",DO137="AB"),"AB",IF(DQ137&gt;=36%*DS137,"P","S")))</f>
        <v/>
      </c>
      <c r="DU137" s="86" t="str">
        <f t="shared" ref="DU137:DU200" si="237">IF(DQ137="","",IF(OR(DT137="",DT137=0,DT137="S",DT137="RE",DT137="F",DT137="AB"),"",IF(DQ137&gt;90%*DS137,"A+",IF(DQ137&gt;75%*DS137,"A",IF(DQ137&gt;60%*DS137,"B",IF(DQ137&gt;40%*DS137,"C","D"))))))</f>
        <v/>
      </c>
      <c r="DV137" s="454" t="str">
        <f>IF(OR($B137=0,$B137=""),"",IF(AND($E$3="3rd"),'Class 3rd'!BG136,IF(AND($E$3="4th"),'Class 4th'!BG136,"")))</f>
        <v/>
      </c>
      <c r="DW137" s="454" t="str">
        <f>IF(OR($B137=0,$B137=""),"",IF(AND($E$3="3rd"),'Class 3rd'!BH136,IF(AND($E$3="4th"),'Class 4th'!BH136,"")))</f>
        <v/>
      </c>
      <c r="DX137" s="454" t="str">
        <f>IF(OR($B137=0,$B137=""),"",IF(AND($E$3="3rd"),'Class 3rd'!BI136,IF(AND($E$3="4th"),'Class 4th'!BI136,"")))</f>
        <v/>
      </c>
      <c r="DY137" s="454" t="str">
        <f>IF(OR($B137=0,$B137=""),"",IF(AND($E$3="3rd"),'Class 3rd'!BJ136,IF(AND($E$3="4th"),'Class 4th'!BJ136,"")))</f>
        <v/>
      </c>
      <c r="DZ137" s="454" t="str">
        <f>IF(OR($B137=0,$B137=""),"",IF(AND($E$3="3rd"),'Class 3rd'!BK136,IF(AND($E$3="4th"),'Class 4th'!BK136,"")))</f>
        <v/>
      </c>
      <c r="EA137" s="455" t="str">
        <f t="shared" ref="EA137:EA200" si="238">IF(AND(DV137="",DW137="",DX137="",DY137="",DZ137=""),"",SUM(DV137:DZ137))</f>
        <v/>
      </c>
      <c r="EB137" s="100">
        <f t="shared" ref="EB137:EB200" si="239">COUNTIF(DV137,"ML")*$DV$7+COUNTIF(DW137,"ML")*$DW$7+COUNTIF(DX137,"ML")*$DX$7+COUNTIF(DY137,"ML")*$DY$7</f>
        <v>0</v>
      </c>
      <c r="EC137" s="100" t="str">
        <f t="shared" ref="EC137:EC200" si="240">IF(OR(B137="NSO",B137="",EA137="",EA137=0),"",IF(AND(DV137="",DW137=""),"",IF(AND(DV137=""),$DV$7-EB137,IF(DW137="",($DW$7+$DV$7)-EB137,$EA$7-EB137))))</f>
        <v/>
      </c>
      <c r="ED137" s="100" t="str">
        <f t="shared" ref="ED137:ED200" si="241">IF(OR(B137="NSO",B137="",EA137="",EA137=0),"",IF(OR(DY137="AB",DZ137="AB"),"AB",IF(EA137&gt;=36%*EC137,"P","S")))</f>
        <v/>
      </c>
      <c r="EE137" s="86" t="str">
        <f t="shared" ref="EE137:EE200" si="242">IF(EA137="","",IF(OR(ED137="",ED137=0,ED137="S",ED137="RE",ED137="F",ED137="AB"),"",IF(EA137&gt;90%*EC137,"A+",IF(EA137&gt;75%*EC137,"A",IF(EA137&gt;60%*EC137,"B",IF(EA137&gt;40%*EC137,"C","D"))))))</f>
        <v/>
      </c>
      <c r="EF137" s="454" t="str">
        <f>IF(OR($B137=0,$B137=""),"",IF(AND($E$3="3rd"),'Class 3rd'!BL136,IF(AND($E$3="4th"),'Class 4th'!BL136,"")))</f>
        <v/>
      </c>
      <c r="EG137" s="454" t="str">
        <f>IF(OR($B137=0,$B137=""),"",IF(AND($E$3="3rd"),'Class 3rd'!BM136,IF(AND($E$3="4th"),'Class 4th'!BM136,"")))</f>
        <v/>
      </c>
      <c r="EH137" s="454" t="str">
        <f>IF(OR($B137=0,$B137=""),"",IF(AND($E$3="3rd"),'Class 3rd'!BN136,IF(AND($E$3="4th"),'Class 4th'!BN136,"")))</f>
        <v/>
      </c>
      <c r="EI137" s="454" t="str">
        <f>IF(OR($B137=0,$B137=""),"",IF(AND($E$3="3rd"),'Class 3rd'!BO136,IF(AND($E$3="4th"),'Class 4th'!BO136,"")))</f>
        <v/>
      </c>
      <c r="EJ137" s="454" t="str">
        <f>IF(OR($B137=0,$B137=""),"",IF(AND($E$3="3rd"),'Class 3rd'!BP136,IF(AND($E$3="4th"),'Class 4th'!BP136,"")))</f>
        <v/>
      </c>
      <c r="EK137" s="455" t="str">
        <f t="shared" ref="EK137:EK200" si="243">IF(AND(EF137="",EG137="",EH137="",EI137="",EJ137=""),"",SUM(EF137:EJ137))</f>
        <v/>
      </c>
      <c r="EL137" s="100">
        <f t="shared" ref="EL137:EL200" si="244">COUNTIF(EF137,"ML")*$EF$7+COUNTIF(EG137,"ML")*$EG$7+COUNTIF(EH137,"ML")*$EH$7+COUNTIF(EI137,"ML")*$EI$7</f>
        <v>0</v>
      </c>
      <c r="EM137" s="100" t="str">
        <f t="shared" ref="EM137:EM200" si="245">IF(OR(L137="NSO",L137="",EK137="",EK137=0),"",IF(AND(EF137="",EG137=""),"",IF(AND(EF137=""),$EF$7-EL137,IF(EG137="",($EF$7+$EG$7)-EL137,$EK$7-EL137))))</f>
        <v/>
      </c>
      <c r="EN137" s="100" t="str">
        <f t="shared" ref="EN137:EN200" si="246">IF(OR(B137="NSO",B137="",EK137="",EK137=0),"",IF(OR(EI137="AB",EJ137="AB"),"AB",IF(EK137&gt;=36%*EM137,"P","S")))</f>
        <v/>
      </c>
      <c r="EO137" s="86" t="str">
        <f t="shared" ref="EO137:EO200" si="247">IF(EK137="","",IF(OR(EN137="",EN137=0,EN137="S",EN137="RE",EN137="F",EN137="AB"),"",IF(EK137&gt;90%*EM137,"A+",IF(EK137&gt;75%*EM137,"A",IF(EK137&gt;60%*EM137,"B",IF(EK137&gt;40%*EM137,"C","D"))))))</f>
        <v/>
      </c>
      <c r="EP137" s="60" t="str">
        <f t="shared" ref="EP137:EP200" si="248">IF($E$3="","",IF(OR(B137="",G137="",C137=""),"",SUM(W137,AO137,BG137,BY137)))</f>
        <v/>
      </c>
      <c r="EQ137" s="324" t="str">
        <f t="shared" ref="EQ137:EQ200" si="249">IFERROR(IF(OR(EP137="",B137="NSO"),"",IF(OR(EP137="",EP137=0),"",EP137*100/(Y137+AQ137+BI137+CA137))),"")</f>
        <v/>
      </c>
      <c r="ER137" s="63" t="str">
        <f t="shared" ref="ER137:ER200" si="250">IF(OR(EQ137="",B137="NSO"),"",IF(AND(EQ137&gt;=60),"I",IF(AND(EQ137&gt;=48),"II",IF(AND(EQ137&gt;=36),"III",""))))</f>
        <v/>
      </c>
      <c r="ES137" s="64" t="str">
        <f t="shared" si="169"/>
        <v/>
      </c>
      <c r="ET137" s="326" t="str">
        <f>IFERROR(IF(B137="NSO","NSO",IF(OR(D137="",G137="",F137="",B137="",EP137=0),"",IF('Master sheet'!$D$14="Hindi","कक्षोंन्नति","Promoted"))),"")</f>
        <v/>
      </c>
      <c r="EU137" s="39" t="str">
        <f>IF(OR($B137=0,$B137=""),"",IF(AND($E$3="3rd"),'Class 3rd'!BQ136,IF(AND($E$3="4th"),'Class 4th'!BQ136,"")))</f>
        <v/>
      </c>
      <c r="EV137" s="39" t="str">
        <f>IF(OR($B137=0,$B137=""),"",IF(AND($E$3="3rd"),'Class 3rd'!BR136,IF(AND($E$3="4th"),'Class 4th'!BR136,"")))</f>
        <v/>
      </c>
      <c r="EW137" s="203" t="str">
        <f t="shared" si="170"/>
        <v/>
      </c>
      <c r="EX137" s="40"/>
      <c r="FE137" s="41">
        <f>IF(AND($E$3="3rd"),'Class 3rd'!I136,IF(AND($E$3="4th"),'Class 4th'!I136,""))</f>
        <v>0</v>
      </c>
    </row>
    <row r="138" spans="1:161" ht="18.95" customHeight="1">
      <c r="A138" s="53">
        <v>131</v>
      </c>
      <c r="B138" s="244" t="str">
        <f>IF(OR(FE138=0,FE138=""),"",IF(AND($E$3="3rd"),'Class 3rd'!I137,IF(AND($E$3="4th"),'Class 4th'!I137,"")))</f>
        <v/>
      </c>
      <c r="C138" s="54" t="str">
        <f>IF(OR($B138=0,$B138=""),"",IF(AND($E$3="3rd"),'Class 3rd'!B137,IF(AND($E$3="4th"),'Class 4th'!B137,"")))</f>
        <v/>
      </c>
      <c r="D138" s="54" t="str">
        <f>IF(OR($B138=0,$B138=""),"",IF(AND($E$3="3rd"),'Class 3rd'!C137,IF(AND($E$3="4th"),'Class 4th'!C137,"")))</f>
        <v/>
      </c>
      <c r="E138" s="330" t="str">
        <f>IF(OR($B138=0,$B138=""),"",IF(AND($E$3="3rd"),'Class 3rd'!E137,IF(AND($E$3="4th"),'Class 4th'!E137,"")))</f>
        <v/>
      </c>
      <c r="F138" s="243" t="str">
        <f>IF(OR($B138=0,$B138=""),"",IF(AND($E$3="3rd"),'Class 3rd'!D137,IF(AND($E$3="4th"),'Class 4th'!D137,"")))</f>
        <v/>
      </c>
      <c r="G138" s="335" t="str">
        <f>IF(OR($B138=0,$B138=""),"",IF(AND($E$3="3rd"),'Class 3rd'!F137,IF(AND($E$3="4th"),'Class 4th'!F137,"")))</f>
        <v/>
      </c>
      <c r="H138" s="335" t="str">
        <f>IF(OR($B138=0,$B138=""),"",IF(AND($E$3="3rd"),'Class 3rd'!G137,IF(AND($E$3="4th"),'Class 4th'!G137,"")))</f>
        <v/>
      </c>
      <c r="I138" s="335" t="str">
        <f>IF(OR($B138=0,$B138=""),"",IF(AND($E$3="3rd"),'Class 3rd'!H137,IF(AND($E$3="4th"),'Class 4th'!H137,"")))</f>
        <v/>
      </c>
      <c r="J138" s="217" t="str">
        <f>IF(OR($B138=0,$B138=""),"",IF(AND($E$3="3rd"),'Class 3rd'!J137,IF(AND($E$3="4th"),'Class 4th'!J137,"")))</f>
        <v/>
      </c>
      <c r="K138" s="217" t="str">
        <f>IF(OR($B138=0,$B138=""),"",IF(AND($E$3="3rd"),'Class 3rd'!K137,IF(AND($E$3="4th"),'Class 4th'!K137,"")))</f>
        <v/>
      </c>
      <c r="L138" s="99" t="str">
        <f>IF(OR($B138=0,$B138=""),"",IF(AND($E$3="3rd"),'Class 3rd'!L137,IF(AND($E$3="4th"),'Class 4th'!L137,"")))</f>
        <v/>
      </c>
      <c r="M138" s="99" t="str">
        <f>IF(OR($B138=0,$B138=""),"",IF(AND($E$3="3rd"),'Class 3rd'!M137,IF(AND($E$3="4th"),'Class 4th'!M137,"")))</f>
        <v/>
      </c>
      <c r="N138" s="99" t="str">
        <f>IF(OR($B138=0,$B138=""),"",IF(AND($E$3="3rd"),'Class 3rd'!N137,IF(AND($E$3="4th"),'Class 4th'!N137,"")))</f>
        <v/>
      </c>
      <c r="O138" s="48" t="str">
        <f t="shared" si="171"/>
        <v/>
      </c>
      <c r="P138" s="99" t="str">
        <f>IF(OR($B138=0,$B138=""),"",IF(AND($E$3="3rd"),'Class 3rd'!O137,IF(AND($E$3="4th"),'Class 4th'!O137,"")))</f>
        <v/>
      </c>
      <c r="Q138" s="99" t="str">
        <f>IF(OR($B138=0,$B138=""),"",IF(AND($E$3="3rd"),'Class 3rd'!P137,IF(AND($E$3="4th"),'Class 4th'!P137,"")))</f>
        <v/>
      </c>
      <c r="R138" s="51" t="str">
        <f t="shared" si="172"/>
        <v/>
      </c>
      <c r="S138" s="48">
        <f t="shared" si="173"/>
        <v>0</v>
      </c>
      <c r="T138" s="99" t="str">
        <f>IF(OR($B138=0,$B138=""),"",IF(AND($E$3="3rd"),'Class 3rd'!Q137,IF(AND($E$3="4th"),'Class 4th'!Q137,"")))</f>
        <v/>
      </c>
      <c r="U138" s="99" t="str">
        <f>IF(OR($B138=0,$B138=""),"",IF(AND($E$3="3rd"),'Class 3rd'!R137,IF(AND($E$3="4th"),'Class 4th'!R137,"")))</f>
        <v/>
      </c>
      <c r="V138" s="52" t="str">
        <f t="shared" si="174"/>
        <v/>
      </c>
      <c r="W138" s="48" t="str">
        <f t="shared" si="175"/>
        <v/>
      </c>
      <c r="X138" s="83">
        <f t="shared" si="176"/>
        <v>0</v>
      </c>
      <c r="Y138" s="83" t="str">
        <f t="shared" si="177"/>
        <v/>
      </c>
      <c r="Z138" s="83" t="str">
        <f t="shared" si="178"/>
        <v/>
      </c>
      <c r="AA138" s="83" t="str">
        <f t="shared" si="179"/>
        <v/>
      </c>
      <c r="AB138" s="419" t="str">
        <f t="shared" si="180"/>
        <v/>
      </c>
      <c r="AC138" s="87" t="str">
        <f t="shared" si="181"/>
        <v/>
      </c>
      <c r="AD138" s="99" t="str">
        <f>IF(OR($B138=0,$B138=""),"",IF(AND($E$3="3rd"),'Class 3rd'!S137,IF(AND($E$3="4th"),'Class 4th'!S137,"")))</f>
        <v/>
      </c>
      <c r="AE138" s="99" t="str">
        <f>IF(OR($B138=0,$B138=""),"",IF(AND($E$3="3rd"),'Class 3rd'!T137,IF(AND($E$3="4th"),'Class 4th'!T137,"")))</f>
        <v/>
      </c>
      <c r="AF138" s="99" t="str">
        <f>IF(OR($B138=0,$B138=""),"",IF(AND($E$3="3rd"),'Class 3rd'!U137,IF(AND($E$3="4th"),'Class 4th'!U137,"")))</f>
        <v/>
      </c>
      <c r="AG138" s="48" t="str">
        <f t="shared" si="182"/>
        <v/>
      </c>
      <c r="AH138" s="99" t="str">
        <f>IF(OR($B138=0,$B138=""),"",IF(AND($E$3="3rd"),'Class 3rd'!V137,IF(AND($E$3="4th"),'Class 4th'!V137,"")))</f>
        <v/>
      </c>
      <c r="AI138" s="99" t="str">
        <f>IF(OR($B138=0,$B138=""),"",IF(AND($E$3="3rd"),'Class 3rd'!W137,IF(AND($E$3="4th"),'Class 4th'!W137,"")))</f>
        <v/>
      </c>
      <c r="AJ138" s="51" t="str">
        <f t="shared" si="183"/>
        <v/>
      </c>
      <c r="AK138" s="48">
        <f t="shared" si="184"/>
        <v>0</v>
      </c>
      <c r="AL138" s="99" t="str">
        <f>IF(OR($B138=0,$B138=""),"",IF(AND($E$3="3rd"),'Class 3rd'!X137,IF(AND($E$3="4th"),'Class 4th'!X137,"")))</f>
        <v/>
      </c>
      <c r="AM138" s="99" t="str">
        <f>IF(OR($B138=0,$B138=""),"",IF(AND($E$3="3rd"),'Class 3rd'!Y137,IF(AND($E$3="4th"),'Class 4th'!Y137,"")))</f>
        <v/>
      </c>
      <c r="AN138" s="52" t="str">
        <f t="shared" si="185"/>
        <v/>
      </c>
      <c r="AO138" s="48" t="str">
        <f t="shared" si="186"/>
        <v/>
      </c>
      <c r="AP138" s="83">
        <f t="shared" si="187"/>
        <v>0</v>
      </c>
      <c r="AQ138" s="83" t="str">
        <f t="shared" si="188"/>
        <v/>
      </c>
      <c r="AR138" s="83" t="str">
        <f t="shared" si="189"/>
        <v/>
      </c>
      <c r="AS138" s="83" t="str">
        <f t="shared" si="190"/>
        <v/>
      </c>
      <c r="AT138" s="419" t="str">
        <f t="shared" si="191"/>
        <v/>
      </c>
      <c r="AU138" s="87" t="str">
        <f t="shared" si="192"/>
        <v/>
      </c>
      <c r="AV138" s="99" t="str">
        <f>IF(OR($B138=0,$B138=""),"",IF(AND($E$3="3rd"),'Class 3rd'!Z137,IF(AND($E$3="4th"),'Class 4th'!Z137,"")))</f>
        <v/>
      </c>
      <c r="AW138" s="99" t="str">
        <f>IF(OR($B138=0,$B138=""),"",IF(AND($E$3="3rd"),'Class 3rd'!AA137,IF(AND($E$3="4th"),'Class 4th'!AA137,"")))</f>
        <v/>
      </c>
      <c r="AX138" s="99" t="str">
        <f>IF(OR($B138=0,$B138=""),"",IF(AND($E$3="3rd"),'Class 3rd'!AB137,IF(AND($E$3="4th"),'Class 4th'!AB137,"")))</f>
        <v/>
      </c>
      <c r="AY138" s="48" t="str">
        <f t="shared" si="193"/>
        <v/>
      </c>
      <c r="AZ138" s="99" t="str">
        <f>IF(OR($B138=0,$B138=""),"",IF(AND($E$3="3rd"),'Class 3rd'!AC137,IF(AND($E$3="4th"),'Class 4th'!AC137,"")))</f>
        <v/>
      </c>
      <c r="BA138" s="99" t="str">
        <f>IF(OR($B138=0,$B138=""),"",IF(AND($E$3="3rd"),'Class 3rd'!AD137,IF(AND($E$3="4th"),'Class 4th'!AD137,"")))</f>
        <v/>
      </c>
      <c r="BB138" s="51" t="str">
        <f t="shared" si="194"/>
        <v/>
      </c>
      <c r="BC138" s="48">
        <f t="shared" si="195"/>
        <v>0</v>
      </c>
      <c r="BD138" s="99" t="str">
        <f>IF(OR($B138=0,$B138=""),"",IF(AND($E$3="3rd"),'Class 3rd'!AE137,IF(AND($E$3="4th"),'Class 4th'!AE137,"")))</f>
        <v/>
      </c>
      <c r="BE138" s="99" t="str">
        <f>IF(OR($B138=0,$B138=""),"",IF(AND($E$3="3rd"),'Class 3rd'!AF137,IF(AND($E$3="4th"),'Class 4th'!AF137,"")))</f>
        <v/>
      </c>
      <c r="BF138" s="52" t="str">
        <f t="shared" si="196"/>
        <v/>
      </c>
      <c r="BG138" s="48" t="str">
        <f t="shared" si="197"/>
        <v/>
      </c>
      <c r="BH138" s="83">
        <f t="shared" si="198"/>
        <v>0</v>
      </c>
      <c r="BI138" s="83" t="str">
        <f t="shared" si="199"/>
        <v/>
      </c>
      <c r="BJ138" s="83" t="str">
        <f t="shared" si="200"/>
        <v/>
      </c>
      <c r="BK138" s="83" t="str">
        <f t="shared" si="201"/>
        <v/>
      </c>
      <c r="BL138" s="419" t="str">
        <f t="shared" si="202"/>
        <v/>
      </c>
      <c r="BM138" s="87" t="str">
        <f t="shared" si="203"/>
        <v/>
      </c>
      <c r="BN138" s="99" t="str">
        <f>IF(OR($B138=0,$B138=""),"",IF(AND($E$3="3rd"),'Class 3rd'!AG137,IF(AND($E$3="4th"),'Class 4th'!AG137,"")))</f>
        <v/>
      </c>
      <c r="BO138" s="99" t="str">
        <f>IF(OR($B138=0,$B138=""),"",IF(AND($E$3="3rd"),'Class 3rd'!AH137,IF(AND($E$3="4th"),'Class 4th'!AH137,"")))</f>
        <v/>
      </c>
      <c r="BP138" s="99" t="str">
        <f>IF(OR($B138=0,$B138=""),"",IF(AND($E$3="3rd"),'Class 3rd'!AI137,IF(AND($E$3="4th"),'Class 4th'!AI137,"")))</f>
        <v/>
      </c>
      <c r="BQ138" s="48" t="str">
        <f t="shared" si="204"/>
        <v/>
      </c>
      <c r="BR138" s="99" t="str">
        <f>IF(OR($B138=0,$B138=""),"",IF(AND($E$3="3rd"),'Class 3rd'!AJ137,IF(AND($E$3="4th"),'Class 4th'!AJ137,"")))</f>
        <v/>
      </c>
      <c r="BS138" s="99" t="str">
        <f>IF(OR($B138=0,$B138=""),"",IF(AND($E$3="3rd"),'Class 3rd'!AK137,IF(AND($E$3="4th"),'Class 4th'!AK137,"")))</f>
        <v/>
      </c>
      <c r="BT138" s="51" t="str">
        <f t="shared" si="205"/>
        <v/>
      </c>
      <c r="BU138" s="48">
        <f t="shared" si="206"/>
        <v>0</v>
      </c>
      <c r="BV138" s="99" t="str">
        <f>IF(OR($B138=0,$B138=""),"",IF(AND($E$3="3rd"),'Class 3rd'!AL137,IF(AND($E$3="4th"),'Class 4th'!AL137,"")))</f>
        <v/>
      </c>
      <c r="BW138" s="99" t="str">
        <f>IF(OR($B138=0,$B138=""),"",IF(AND($E$3="3rd"),'Class 3rd'!AM137,IF(AND($E$3="4th"),'Class 4th'!AM137,"")))</f>
        <v/>
      </c>
      <c r="BX138" s="52" t="str">
        <f t="shared" si="207"/>
        <v/>
      </c>
      <c r="BY138" s="48" t="str">
        <f t="shared" si="208"/>
        <v/>
      </c>
      <c r="BZ138" s="83">
        <f t="shared" si="209"/>
        <v>0</v>
      </c>
      <c r="CA138" s="83" t="str">
        <f t="shared" si="210"/>
        <v/>
      </c>
      <c r="CB138" s="83" t="str">
        <f t="shared" si="211"/>
        <v/>
      </c>
      <c r="CC138" s="83" t="str">
        <f t="shared" si="212"/>
        <v/>
      </c>
      <c r="CD138" s="419" t="str">
        <f t="shared" si="213"/>
        <v/>
      </c>
      <c r="CE138" s="87" t="str">
        <f t="shared" si="214"/>
        <v/>
      </c>
      <c r="CF138" s="99" t="str">
        <f>IF(OR($B138=0,$B138=""),"",IF(AND($E$3="3rd"),'Class 3rd'!AN137,IF(AND($E$3="4th"),'Class 4th'!AN137,"")))</f>
        <v/>
      </c>
      <c r="CG138" s="99" t="str">
        <f>IF(OR($B138=0,$B138=""),"",IF(AND($E$3="3rd"),'Class 3rd'!AO137,IF(AND($E$3="4th"),'Class 4th'!AO137,"")))</f>
        <v/>
      </c>
      <c r="CH138" s="99" t="str">
        <f>IF(OR($B138=0,$B138=""),"",IF(AND($E$3="3rd"),'Class 3rd'!AP137,IF(AND($E$3="4th"),'Class 4th'!AP137,"")))</f>
        <v/>
      </c>
      <c r="CI138" s="48" t="str">
        <f t="shared" si="215"/>
        <v/>
      </c>
      <c r="CJ138" s="99" t="str">
        <f>IF(OR($B138=0,$B138=""),"",IF(AND($E$3="3rd"),'Class 3rd'!AQ137,IF(AND($E$3="4th"),'Class 4th'!AQ137,"")))</f>
        <v/>
      </c>
      <c r="CK138" s="99" t="str">
        <f>IF(OR($B138=0,$B138=""),"",IF(AND($E$3="3rd"),'Class 3rd'!AR137,IF(AND($E$3="4th"),'Class 4th'!AR137,"")))</f>
        <v/>
      </c>
      <c r="CL138" s="51" t="str">
        <f t="shared" si="216"/>
        <v/>
      </c>
      <c r="CM138" s="48">
        <f t="shared" si="217"/>
        <v>0</v>
      </c>
      <c r="CN138" s="99" t="str">
        <f>IF(OR($B138=0,$B138=""),"",IF(AND($E$3="3rd"),'Class 3rd'!AS137,IF(AND($E$3="4th"),'Class 4th'!AS137,"")))</f>
        <v/>
      </c>
      <c r="CO138" s="99" t="str">
        <f>IF(OR($B138=0,$B138=""),"",IF(AND($E$3="3rd"),'Class 3rd'!AT137,IF(AND($E$3="4th"),'Class 4th'!AT137,"")))</f>
        <v/>
      </c>
      <c r="CP138" s="52" t="str">
        <f t="shared" si="218"/>
        <v/>
      </c>
      <c r="CQ138" s="48" t="str">
        <f t="shared" si="219"/>
        <v/>
      </c>
      <c r="CR138" s="83">
        <f t="shared" si="220"/>
        <v>0</v>
      </c>
      <c r="CS138" s="83" t="str">
        <f t="shared" si="221"/>
        <v/>
      </c>
      <c r="CT138" s="392" t="str">
        <f t="shared" si="222"/>
        <v/>
      </c>
      <c r="CU138" s="86" t="str">
        <f t="shared" si="223"/>
        <v/>
      </c>
      <c r="CV138" s="99" t="str">
        <f>IF(OR($B138=0,$B138=""),"",IF(AND($E$3="3rd"),'Class 3rd'!AU137,IF(AND($E$3="4th"),'Class 4th'!AU137,"")))</f>
        <v/>
      </c>
      <c r="CW138" s="99" t="str">
        <f>IF(OR($B138=0,$B138=""),"",IF(AND($E$3="3rd"),'Class 3rd'!AV137,IF(AND($E$3="4th"),'Class 4th'!AV137,"")))</f>
        <v/>
      </c>
      <c r="CX138" s="99" t="str">
        <f>IF(OR($B138=0,$B138=""),"",IF(AND($E$3="3rd"),'Class 3rd'!AW137,IF(AND($E$3="4th"),'Class 4th'!AW137,"")))</f>
        <v/>
      </c>
      <c r="CY138" s="48" t="str">
        <f t="shared" si="224"/>
        <v/>
      </c>
      <c r="CZ138" s="99" t="str">
        <f>IF(OR($B138=0,$B138=""),"",IF(AND($E$3="3rd"),'Class 3rd'!AX137,IF(AND($E$3="4th"),'Class 4th'!AX137,"")))</f>
        <v/>
      </c>
      <c r="DA138" s="99" t="str">
        <f>IF(OR($B138=0,$B138=""),"",IF(AND($E$3="3rd"),'Class 3rd'!AY137,IF(AND($E$3="4th"),'Class 4th'!AY137,"")))</f>
        <v/>
      </c>
      <c r="DB138" s="51" t="str">
        <f t="shared" si="225"/>
        <v/>
      </c>
      <c r="DC138" s="48">
        <f t="shared" si="226"/>
        <v>0</v>
      </c>
      <c r="DD138" s="99" t="str">
        <f>IF(OR($B138=0,$B138=""),"",IF(AND($E$3="3rd"),'Class 3rd'!AZ137,IF(AND($E$3="4th"),'Class 4th'!AZ137,"")))</f>
        <v/>
      </c>
      <c r="DE138" s="99" t="str">
        <f>IF(OR($B138=0,$B138=""),"",IF(AND($E$3="3rd"),'Class 3rd'!BA137,IF(AND($E$3="4th"),'Class 4th'!BA137,"")))</f>
        <v/>
      </c>
      <c r="DF138" s="52" t="str">
        <f t="shared" si="227"/>
        <v/>
      </c>
      <c r="DG138" s="48" t="str">
        <f t="shared" si="228"/>
        <v/>
      </c>
      <c r="DH138" s="83">
        <f t="shared" si="229"/>
        <v>0</v>
      </c>
      <c r="DI138" s="83" t="str">
        <f t="shared" si="230"/>
        <v/>
      </c>
      <c r="DJ138" s="392" t="str">
        <f t="shared" si="231"/>
        <v/>
      </c>
      <c r="DK138" s="86" t="str">
        <f t="shared" si="232"/>
        <v/>
      </c>
      <c r="DL138" s="454" t="str">
        <f>IF(OR($B138=0,$B138=""),"",IF(AND($E$3="3rd"),'Class 3rd'!BB137,IF(AND($E$3="4th"),'Class 4th'!BB137,"")))</f>
        <v/>
      </c>
      <c r="DM138" s="454" t="str">
        <f>IF(OR($B138=0,$B138=""),"",IF(AND($E$3="3rd"),'Class 3rd'!BC137,IF(AND($E$3="4th"),'Class 4th'!BC137,"")))</f>
        <v/>
      </c>
      <c r="DN138" s="454" t="str">
        <f>IF(OR($B138=0,$B138=""),"",IF(AND($E$3="3rd"),'Class 3rd'!BD137,IF(AND($E$3="4th"),'Class 4th'!BD137,"")))</f>
        <v/>
      </c>
      <c r="DO138" s="454" t="str">
        <f>IF(OR($B138=0,$B138=""),"",IF(AND($E$3="3rd"),'Class 3rd'!BE137,IF(AND($E$3="4th"),'Class 4th'!BE137,"")))</f>
        <v/>
      </c>
      <c r="DP138" s="454" t="str">
        <f>IF(OR($B138=0,$B138=""),"",IF(AND($E$3="3rd"),'Class 3rd'!BF137,IF(AND($E$3="4th"),'Class 4th'!BF137,"")))</f>
        <v/>
      </c>
      <c r="DQ138" s="455" t="str">
        <f t="shared" si="233"/>
        <v/>
      </c>
      <c r="DR138" s="100">
        <f t="shared" si="234"/>
        <v>0</v>
      </c>
      <c r="DS138" s="100" t="str">
        <f t="shared" si="235"/>
        <v/>
      </c>
      <c r="DT138" s="100" t="str">
        <f t="shared" si="236"/>
        <v/>
      </c>
      <c r="DU138" s="86" t="str">
        <f t="shared" si="237"/>
        <v/>
      </c>
      <c r="DV138" s="454" t="str">
        <f>IF(OR($B138=0,$B138=""),"",IF(AND($E$3="3rd"),'Class 3rd'!BG137,IF(AND($E$3="4th"),'Class 4th'!BG137,"")))</f>
        <v/>
      </c>
      <c r="DW138" s="454" t="str">
        <f>IF(OR($B138=0,$B138=""),"",IF(AND($E$3="3rd"),'Class 3rd'!BH137,IF(AND($E$3="4th"),'Class 4th'!BH137,"")))</f>
        <v/>
      </c>
      <c r="DX138" s="454" t="str">
        <f>IF(OR($B138=0,$B138=""),"",IF(AND($E$3="3rd"),'Class 3rd'!BI137,IF(AND($E$3="4th"),'Class 4th'!BI137,"")))</f>
        <v/>
      </c>
      <c r="DY138" s="454" t="str">
        <f>IF(OR($B138=0,$B138=""),"",IF(AND($E$3="3rd"),'Class 3rd'!BJ137,IF(AND($E$3="4th"),'Class 4th'!BJ137,"")))</f>
        <v/>
      </c>
      <c r="DZ138" s="454" t="str">
        <f>IF(OR($B138=0,$B138=""),"",IF(AND($E$3="3rd"),'Class 3rd'!BK137,IF(AND($E$3="4th"),'Class 4th'!BK137,"")))</f>
        <v/>
      </c>
      <c r="EA138" s="455" t="str">
        <f t="shared" si="238"/>
        <v/>
      </c>
      <c r="EB138" s="100">
        <f t="shared" si="239"/>
        <v>0</v>
      </c>
      <c r="EC138" s="100" t="str">
        <f t="shared" si="240"/>
        <v/>
      </c>
      <c r="ED138" s="100" t="str">
        <f t="shared" si="241"/>
        <v/>
      </c>
      <c r="EE138" s="86" t="str">
        <f t="shared" si="242"/>
        <v/>
      </c>
      <c r="EF138" s="454" t="str">
        <f>IF(OR($B138=0,$B138=""),"",IF(AND($E$3="3rd"),'Class 3rd'!BL137,IF(AND($E$3="4th"),'Class 4th'!BL137,"")))</f>
        <v/>
      </c>
      <c r="EG138" s="454" t="str">
        <f>IF(OR($B138=0,$B138=""),"",IF(AND($E$3="3rd"),'Class 3rd'!BM137,IF(AND($E$3="4th"),'Class 4th'!BM137,"")))</f>
        <v/>
      </c>
      <c r="EH138" s="454" t="str">
        <f>IF(OR($B138=0,$B138=""),"",IF(AND($E$3="3rd"),'Class 3rd'!BN137,IF(AND($E$3="4th"),'Class 4th'!BN137,"")))</f>
        <v/>
      </c>
      <c r="EI138" s="454" t="str">
        <f>IF(OR($B138=0,$B138=""),"",IF(AND($E$3="3rd"),'Class 3rd'!BO137,IF(AND($E$3="4th"),'Class 4th'!BO137,"")))</f>
        <v/>
      </c>
      <c r="EJ138" s="454" t="str">
        <f>IF(OR($B138=0,$B138=""),"",IF(AND($E$3="3rd"),'Class 3rd'!BP137,IF(AND($E$3="4th"),'Class 4th'!BP137,"")))</f>
        <v/>
      </c>
      <c r="EK138" s="455" t="str">
        <f t="shared" si="243"/>
        <v/>
      </c>
      <c r="EL138" s="100">
        <f t="shared" si="244"/>
        <v>0</v>
      </c>
      <c r="EM138" s="100" t="str">
        <f t="shared" si="245"/>
        <v/>
      </c>
      <c r="EN138" s="100" t="str">
        <f t="shared" si="246"/>
        <v/>
      </c>
      <c r="EO138" s="86" t="str">
        <f t="shared" si="247"/>
        <v/>
      </c>
      <c r="EP138" s="60" t="str">
        <f t="shared" si="248"/>
        <v/>
      </c>
      <c r="EQ138" s="324" t="str">
        <f t="shared" si="249"/>
        <v/>
      </c>
      <c r="ER138" s="63" t="str">
        <f t="shared" si="250"/>
        <v/>
      </c>
      <c r="ES138" s="64" t="str">
        <f t="shared" si="169"/>
        <v/>
      </c>
      <c r="ET138" s="326" t="str">
        <f>IFERROR(IF(B138="NSO","NSO",IF(OR(D138="",G138="",F138="",B138="",EP138=0),"",IF('Master sheet'!$D$14="Hindi","कक्षोंन्नति","Promoted"))),"")</f>
        <v/>
      </c>
      <c r="EU138" s="39" t="str">
        <f>IF(OR($B138=0,$B138=""),"",IF(AND($E$3="3rd"),'Class 3rd'!BQ137,IF(AND($E$3="4th"),'Class 4th'!BQ137,"")))</f>
        <v/>
      </c>
      <c r="EV138" s="39" t="str">
        <f>IF(OR($B138=0,$B138=""),"",IF(AND($E$3="3rd"),'Class 3rd'!BR137,IF(AND($E$3="4th"),'Class 4th'!BR137,"")))</f>
        <v/>
      </c>
      <c r="EW138" s="203" t="str">
        <f t="shared" si="170"/>
        <v/>
      </c>
      <c r="EX138" s="40"/>
      <c r="FE138" s="41">
        <f>IF(AND($E$3="3rd"),'Class 3rd'!I137,IF(AND($E$3="4th"),'Class 4th'!I137,""))</f>
        <v>0</v>
      </c>
    </row>
    <row r="139" spans="1:161" ht="18.95" customHeight="1">
      <c r="A139" s="53">
        <v>132</v>
      </c>
      <c r="B139" s="244" t="str">
        <f>IF(OR(FE139=0,FE139=""),"",IF(AND($E$3="3rd"),'Class 3rd'!I138,IF(AND($E$3="4th"),'Class 4th'!I138,"")))</f>
        <v/>
      </c>
      <c r="C139" s="54" t="str">
        <f>IF(OR($B139=0,$B139=""),"",IF(AND($E$3="3rd"),'Class 3rd'!B138,IF(AND($E$3="4th"),'Class 4th'!B138,"")))</f>
        <v/>
      </c>
      <c r="D139" s="54" t="str">
        <f>IF(OR($B139=0,$B139=""),"",IF(AND($E$3="3rd"),'Class 3rd'!C138,IF(AND($E$3="4th"),'Class 4th'!C138,"")))</f>
        <v/>
      </c>
      <c r="E139" s="330" t="str">
        <f>IF(OR($B139=0,$B139=""),"",IF(AND($E$3="3rd"),'Class 3rd'!E138,IF(AND($E$3="4th"),'Class 4th'!E138,"")))</f>
        <v/>
      </c>
      <c r="F139" s="243" t="str">
        <f>IF(OR($B139=0,$B139=""),"",IF(AND($E$3="3rd"),'Class 3rd'!D138,IF(AND($E$3="4th"),'Class 4th'!D138,"")))</f>
        <v/>
      </c>
      <c r="G139" s="335" t="str">
        <f>IF(OR($B139=0,$B139=""),"",IF(AND($E$3="3rd"),'Class 3rd'!F138,IF(AND($E$3="4th"),'Class 4th'!F138,"")))</f>
        <v/>
      </c>
      <c r="H139" s="335" t="str">
        <f>IF(OR($B139=0,$B139=""),"",IF(AND($E$3="3rd"),'Class 3rd'!G138,IF(AND($E$3="4th"),'Class 4th'!G138,"")))</f>
        <v/>
      </c>
      <c r="I139" s="335" t="str">
        <f>IF(OR($B139=0,$B139=""),"",IF(AND($E$3="3rd"),'Class 3rd'!H138,IF(AND($E$3="4th"),'Class 4th'!H138,"")))</f>
        <v/>
      </c>
      <c r="J139" s="217" t="str">
        <f>IF(OR($B139=0,$B139=""),"",IF(AND($E$3="3rd"),'Class 3rd'!J138,IF(AND($E$3="4th"),'Class 4th'!J138,"")))</f>
        <v/>
      </c>
      <c r="K139" s="217" t="str">
        <f>IF(OR($B139=0,$B139=""),"",IF(AND($E$3="3rd"),'Class 3rd'!K138,IF(AND($E$3="4th"),'Class 4th'!K138,"")))</f>
        <v/>
      </c>
      <c r="L139" s="99" t="str">
        <f>IF(OR($B139=0,$B139=""),"",IF(AND($E$3="3rd"),'Class 3rd'!L138,IF(AND($E$3="4th"),'Class 4th'!L138,"")))</f>
        <v/>
      </c>
      <c r="M139" s="99" t="str">
        <f>IF(OR($B139=0,$B139=""),"",IF(AND($E$3="3rd"),'Class 3rd'!M138,IF(AND($E$3="4th"),'Class 4th'!M138,"")))</f>
        <v/>
      </c>
      <c r="N139" s="99" t="str">
        <f>IF(OR($B139=0,$B139=""),"",IF(AND($E$3="3rd"),'Class 3rd'!N138,IF(AND($E$3="4th"),'Class 4th'!N138,"")))</f>
        <v/>
      </c>
      <c r="O139" s="48" t="str">
        <f t="shared" si="171"/>
        <v/>
      </c>
      <c r="P139" s="99" t="str">
        <f>IF(OR($B139=0,$B139=""),"",IF(AND($E$3="3rd"),'Class 3rd'!O138,IF(AND($E$3="4th"),'Class 4th'!O138,"")))</f>
        <v/>
      </c>
      <c r="Q139" s="99" t="str">
        <f>IF(OR($B139=0,$B139=""),"",IF(AND($E$3="3rd"),'Class 3rd'!P138,IF(AND($E$3="4th"),'Class 4th'!P138,"")))</f>
        <v/>
      </c>
      <c r="R139" s="51" t="str">
        <f t="shared" si="172"/>
        <v/>
      </c>
      <c r="S139" s="48">
        <f t="shared" si="173"/>
        <v>0</v>
      </c>
      <c r="T139" s="99" t="str">
        <f>IF(OR($B139=0,$B139=""),"",IF(AND($E$3="3rd"),'Class 3rd'!Q138,IF(AND($E$3="4th"),'Class 4th'!Q138,"")))</f>
        <v/>
      </c>
      <c r="U139" s="99" t="str">
        <f>IF(OR($B139=0,$B139=""),"",IF(AND($E$3="3rd"),'Class 3rd'!R138,IF(AND($E$3="4th"),'Class 4th'!R138,"")))</f>
        <v/>
      </c>
      <c r="V139" s="52" t="str">
        <f t="shared" si="174"/>
        <v/>
      </c>
      <c r="W139" s="48" t="str">
        <f t="shared" si="175"/>
        <v/>
      </c>
      <c r="X139" s="83">
        <f t="shared" si="176"/>
        <v>0</v>
      </c>
      <c r="Y139" s="83" t="str">
        <f t="shared" si="177"/>
        <v/>
      </c>
      <c r="Z139" s="83" t="str">
        <f t="shared" si="178"/>
        <v/>
      </c>
      <c r="AA139" s="83" t="str">
        <f t="shared" si="179"/>
        <v/>
      </c>
      <c r="AB139" s="419" t="str">
        <f t="shared" si="180"/>
        <v/>
      </c>
      <c r="AC139" s="87" t="str">
        <f t="shared" si="181"/>
        <v/>
      </c>
      <c r="AD139" s="99" t="str">
        <f>IF(OR($B139=0,$B139=""),"",IF(AND($E$3="3rd"),'Class 3rd'!S138,IF(AND($E$3="4th"),'Class 4th'!S138,"")))</f>
        <v/>
      </c>
      <c r="AE139" s="99" t="str">
        <f>IF(OR($B139=0,$B139=""),"",IF(AND($E$3="3rd"),'Class 3rd'!T138,IF(AND($E$3="4th"),'Class 4th'!T138,"")))</f>
        <v/>
      </c>
      <c r="AF139" s="99" t="str">
        <f>IF(OR($B139=0,$B139=""),"",IF(AND($E$3="3rd"),'Class 3rd'!U138,IF(AND($E$3="4th"),'Class 4th'!U138,"")))</f>
        <v/>
      </c>
      <c r="AG139" s="48" t="str">
        <f t="shared" si="182"/>
        <v/>
      </c>
      <c r="AH139" s="99" t="str">
        <f>IF(OR($B139=0,$B139=""),"",IF(AND($E$3="3rd"),'Class 3rd'!V138,IF(AND($E$3="4th"),'Class 4th'!V138,"")))</f>
        <v/>
      </c>
      <c r="AI139" s="99" t="str">
        <f>IF(OR($B139=0,$B139=""),"",IF(AND($E$3="3rd"),'Class 3rd'!W138,IF(AND($E$3="4th"),'Class 4th'!W138,"")))</f>
        <v/>
      </c>
      <c r="AJ139" s="51" t="str">
        <f t="shared" si="183"/>
        <v/>
      </c>
      <c r="AK139" s="48">
        <f t="shared" si="184"/>
        <v>0</v>
      </c>
      <c r="AL139" s="99" t="str">
        <f>IF(OR($B139=0,$B139=""),"",IF(AND($E$3="3rd"),'Class 3rd'!X138,IF(AND($E$3="4th"),'Class 4th'!X138,"")))</f>
        <v/>
      </c>
      <c r="AM139" s="99" t="str">
        <f>IF(OR($B139=0,$B139=""),"",IF(AND($E$3="3rd"),'Class 3rd'!Y138,IF(AND($E$3="4th"),'Class 4th'!Y138,"")))</f>
        <v/>
      </c>
      <c r="AN139" s="52" t="str">
        <f t="shared" si="185"/>
        <v/>
      </c>
      <c r="AO139" s="48" t="str">
        <f t="shared" si="186"/>
        <v/>
      </c>
      <c r="AP139" s="83">
        <f t="shared" si="187"/>
        <v>0</v>
      </c>
      <c r="AQ139" s="83" t="str">
        <f t="shared" si="188"/>
        <v/>
      </c>
      <c r="AR139" s="83" t="str">
        <f t="shared" si="189"/>
        <v/>
      </c>
      <c r="AS139" s="83" t="str">
        <f t="shared" si="190"/>
        <v/>
      </c>
      <c r="AT139" s="419" t="str">
        <f t="shared" si="191"/>
        <v/>
      </c>
      <c r="AU139" s="87" t="str">
        <f t="shared" si="192"/>
        <v/>
      </c>
      <c r="AV139" s="99" t="str">
        <f>IF(OR($B139=0,$B139=""),"",IF(AND($E$3="3rd"),'Class 3rd'!Z138,IF(AND($E$3="4th"),'Class 4th'!Z138,"")))</f>
        <v/>
      </c>
      <c r="AW139" s="99" t="str">
        <f>IF(OR($B139=0,$B139=""),"",IF(AND($E$3="3rd"),'Class 3rd'!AA138,IF(AND($E$3="4th"),'Class 4th'!AA138,"")))</f>
        <v/>
      </c>
      <c r="AX139" s="99" t="str">
        <f>IF(OR($B139=0,$B139=""),"",IF(AND($E$3="3rd"),'Class 3rd'!AB138,IF(AND($E$3="4th"),'Class 4th'!AB138,"")))</f>
        <v/>
      </c>
      <c r="AY139" s="48" t="str">
        <f t="shared" si="193"/>
        <v/>
      </c>
      <c r="AZ139" s="99" t="str">
        <f>IF(OR($B139=0,$B139=""),"",IF(AND($E$3="3rd"),'Class 3rd'!AC138,IF(AND($E$3="4th"),'Class 4th'!AC138,"")))</f>
        <v/>
      </c>
      <c r="BA139" s="99" t="str">
        <f>IF(OR($B139=0,$B139=""),"",IF(AND($E$3="3rd"),'Class 3rd'!AD138,IF(AND($E$3="4th"),'Class 4th'!AD138,"")))</f>
        <v/>
      </c>
      <c r="BB139" s="51" t="str">
        <f t="shared" si="194"/>
        <v/>
      </c>
      <c r="BC139" s="48">
        <f t="shared" si="195"/>
        <v>0</v>
      </c>
      <c r="BD139" s="99" t="str">
        <f>IF(OR($B139=0,$B139=""),"",IF(AND($E$3="3rd"),'Class 3rd'!AE138,IF(AND($E$3="4th"),'Class 4th'!AE138,"")))</f>
        <v/>
      </c>
      <c r="BE139" s="99" t="str">
        <f>IF(OR($B139=0,$B139=""),"",IF(AND($E$3="3rd"),'Class 3rd'!AF138,IF(AND($E$3="4th"),'Class 4th'!AF138,"")))</f>
        <v/>
      </c>
      <c r="BF139" s="52" t="str">
        <f t="shared" si="196"/>
        <v/>
      </c>
      <c r="BG139" s="48" t="str">
        <f t="shared" si="197"/>
        <v/>
      </c>
      <c r="BH139" s="83">
        <f t="shared" si="198"/>
        <v>0</v>
      </c>
      <c r="BI139" s="83" t="str">
        <f t="shared" si="199"/>
        <v/>
      </c>
      <c r="BJ139" s="83" t="str">
        <f t="shared" si="200"/>
        <v/>
      </c>
      <c r="BK139" s="83" t="str">
        <f t="shared" si="201"/>
        <v/>
      </c>
      <c r="BL139" s="419" t="str">
        <f t="shared" si="202"/>
        <v/>
      </c>
      <c r="BM139" s="87" t="str">
        <f t="shared" si="203"/>
        <v/>
      </c>
      <c r="BN139" s="99" t="str">
        <f>IF(OR($B139=0,$B139=""),"",IF(AND($E$3="3rd"),'Class 3rd'!AG138,IF(AND($E$3="4th"),'Class 4th'!AG138,"")))</f>
        <v/>
      </c>
      <c r="BO139" s="99" t="str">
        <f>IF(OR($B139=0,$B139=""),"",IF(AND($E$3="3rd"),'Class 3rd'!AH138,IF(AND($E$3="4th"),'Class 4th'!AH138,"")))</f>
        <v/>
      </c>
      <c r="BP139" s="99" t="str">
        <f>IF(OR($B139=0,$B139=""),"",IF(AND($E$3="3rd"),'Class 3rd'!AI138,IF(AND($E$3="4th"),'Class 4th'!AI138,"")))</f>
        <v/>
      </c>
      <c r="BQ139" s="48" t="str">
        <f t="shared" si="204"/>
        <v/>
      </c>
      <c r="BR139" s="99" t="str">
        <f>IF(OR($B139=0,$B139=""),"",IF(AND($E$3="3rd"),'Class 3rd'!AJ138,IF(AND($E$3="4th"),'Class 4th'!AJ138,"")))</f>
        <v/>
      </c>
      <c r="BS139" s="99" t="str">
        <f>IF(OR($B139=0,$B139=""),"",IF(AND($E$3="3rd"),'Class 3rd'!AK138,IF(AND($E$3="4th"),'Class 4th'!AK138,"")))</f>
        <v/>
      </c>
      <c r="BT139" s="51" t="str">
        <f t="shared" si="205"/>
        <v/>
      </c>
      <c r="BU139" s="48">
        <f t="shared" si="206"/>
        <v>0</v>
      </c>
      <c r="BV139" s="99" t="str">
        <f>IF(OR($B139=0,$B139=""),"",IF(AND($E$3="3rd"),'Class 3rd'!AL138,IF(AND($E$3="4th"),'Class 4th'!AL138,"")))</f>
        <v/>
      </c>
      <c r="BW139" s="99" t="str">
        <f>IF(OR($B139=0,$B139=""),"",IF(AND($E$3="3rd"),'Class 3rd'!AM138,IF(AND($E$3="4th"),'Class 4th'!AM138,"")))</f>
        <v/>
      </c>
      <c r="BX139" s="52" t="str">
        <f t="shared" si="207"/>
        <v/>
      </c>
      <c r="BY139" s="48" t="str">
        <f t="shared" si="208"/>
        <v/>
      </c>
      <c r="BZ139" s="83">
        <f t="shared" si="209"/>
        <v>0</v>
      </c>
      <c r="CA139" s="83" t="str">
        <f t="shared" si="210"/>
        <v/>
      </c>
      <c r="CB139" s="83" t="str">
        <f t="shared" si="211"/>
        <v/>
      </c>
      <c r="CC139" s="83" t="str">
        <f t="shared" si="212"/>
        <v/>
      </c>
      <c r="CD139" s="419" t="str">
        <f t="shared" si="213"/>
        <v/>
      </c>
      <c r="CE139" s="87" t="str">
        <f t="shared" si="214"/>
        <v/>
      </c>
      <c r="CF139" s="99" t="str">
        <f>IF(OR($B139=0,$B139=""),"",IF(AND($E$3="3rd"),'Class 3rd'!AN138,IF(AND($E$3="4th"),'Class 4th'!AN138,"")))</f>
        <v/>
      </c>
      <c r="CG139" s="99" t="str">
        <f>IF(OR($B139=0,$B139=""),"",IF(AND($E$3="3rd"),'Class 3rd'!AO138,IF(AND($E$3="4th"),'Class 4th'!AO138,"")))</f>
        <v/>
      </c>
      <c r="CH139" s="99" t="str">
        <f>IF(OR($B139=0,$B139=""),"",IF(AND($E$3="3rd"),'Class 3rd'!AP138,IF(AND($E$3="4th"),'Class 4th'!AP138,"")))</f>
        <v/>
      </c>
      <c r="CI139" s="48" t="str">
        <f t="shared" si="215"/>
        <v/>
      </c>
      <c r="CJ139" s="99" t="str">
        <f>IF(OR($B139=0,$B139=""),"",IF(AND($E$3="3rd"),'Class 3rd'!AQ138,IF(AND($E$3="4th"),'Class 4th'!AQ138,"")))</f>
        <v/>
      </c>
      <c r="CK139" s="99" t="str">
        <f>IF(OR($B139=0,$B139=""),"",IF(AND($E$3="3rd"),'Class 3rd'!AR138,IF(AND($E$3="4th"),'Class 4th'!AR138,"")))</f>
        <v/>
      </c>
      <c r="CL139" s="51" t="str">
        <f t="shared" si="216"/>
        <v/>
      </c>
      <c r="CM139" s="48">
        <f t="shared" si="217"/>
        <v>0</v>
      </c>
      <c r="CN139" s="99" t="str">
        <f>IF(OR($B139=0,$B139=""),"",IF(AND($E$3="3rd"),'Class 3rd'!AS138,IF(AND($E$3="4th"),'Class 4th'!AS138,"")))</f>
        <v/>
      </c>
      <c r="CO139" s="99" t="str">
        <f>IF(OR($B139=0,$B139=""),"",IF(AND($E$3="3rd"),'Class 3rd'!AT138,IF(AND($E$3="4th"),'Class 4th'!AT138,"")))</f>
        <v/>
      </c>
      <c r="CP139" s="52" t="str">
        <f t="shared" si="218"/>
        <v/>
      </c>
      <c r="CQ139" s="48" t="str">
        <f t="shared" si="219"/>
        <v/>
      </c>
      <c r="CR139" s="83">
        <f t="shared" si="220"/>
        <v>0</v>
      </c>
      <c r="CS139" s="83" t="str">
        <f t="shared" si="221"/>
        <v/>
      </c>
      <c r="CT139" s="392" t="str">
        <f t="shared" si="222"/>
        <v/>
      </c>
      <c r="CU139" s="86" t="str">
        <f t="shared" si="223"/>
        <v/>
      </c>
      <c r="CV139" s="99" t="str">
        <f>IF(OR($B139=0,$B139=""),"",IF(AND($E$3="3rd"),'Class 3rd'!AU138,IF(AND($E$3="4th"),'Class 4th'!AU138,"")))</f>
        <v/>
      </c>
      <c r="CW139" s="99" t="str">
        <f>IF(OR($B139=0,$B139=""),"",IF(AND($E$3="3rd"),'Class 3rd'!AV138,IF(AND($E$3="4th"),'Class 4th'!AV138,"")))</f>
        <v/>
      </c>
      <c r="CX139" s="99" t="str">
        <f>IF(OR($B139=0,$B139=""),"",IF(AND($E$3="3rd"),'Class 3rd'!AW138,IF(AND($E$3="4th"),'Class 4th'!AW138,"")))</f>
        <v/>
      </c>
      <c r="CY139" s="48" t="str">
        <f t="shared" si="224"/>
        <v/>
      </c>
      <c r="CZ139" s="99" t="str">
        <f>IF(OR($B139=0,$B139=""),"",IF(AND($E$3="3rd"),'Class 3rd'!AX138,IF(AND($E$3="4th"),'Class 4th'!AX138,"")))</f>
        <v/>
      </c>
      <c r="DA139" s="99" t="str">
        <f>IF(OR($B139=0,$B139=""),"",IF(AND($E$3="3rd"),'Class 3rd'!AY138,IF(AND($E$3="4th"),'Class 4th'!AY138,"")))</f>
        <v/>
      </c>
      <c r="DB139" s="51" t="str">
        <f t="shared" si="225"/>
        <v/>
      </c>
      <c r="DC139" s="48">
        <f t="shared" si="226"/>
        <v>0</v>
      </c>
      <c r="DD139" s="99" t="str">
        <f>IF(OR($B139=0,$B139=""),"",IF(AND($E$3="3rd"),'Class 3rd'!AZ138,IF(AND($E$3="4th"),'Class 4th'!AZ138,"")))</f>
        <v/>
      </c>
      <c r="DE139" s="99" t="str">
        <f>IF(OR($B139=0,$B139=""),"",IF(AND($E$3="3rd"),'Class 3rd'!BA138,IF(AND($E$3="4th"),'Class 4th'!BA138,"")))</f>
        <v/>
      </c>
      <c r="DF139" s="52" t="str">
        <f t="shared" si="227"/>
        <v/>
      </c>
      <c r="DG139" s="48" t="str">
        <f t="shared" si="228"/>
        <v/>
      </c>
      <c r="DH139" s="83">
        <f t="shared" si="229"/>
        <v>0</v>
      </c>
      <c r="DI139" s="83" t="str">
        <f t="shared" si="230"/>
        <v/>
      </c>
      <c r="DJ139" s="392" t="str">
        <f t="shared" si="231"/>
        <v/>
      </c>
      <c r="DK139" s="86" t="str">
        <f t="shared" si="232"/>
        <v/>
      </c>
      <c r="DL139" s="454" t="str">
        <f>IF(OR($B139=0,$B139=""),"",IF(AND($E$3="3rd"),'Class 3rd'!BB138,IF(AND($E$3="4th"),'Class 4th'!BB138,"")))</f>
        <v/>
      </c>
      <c r="DM139" s="454" t="str">
        <f>IF(OR($B139=0,$B139=""),"",IF(AND($E$3="3rd"),'Class 3rd'!BC138,IF(AND($E$3="4th"),'Class 4th'!BC138,"")))</f>
        <v/>
      </c>
      <c r="DN139" s="454" t="str">
        <f>IF(OR($B139=0,$B139=""),"",IF(AND($E$3="3rd"),'Class 3rd'!BD138,IF(AND($E$3="4th"),'Class 4th'!BD138,"")))</f>
        <v/>
      </c>
      <c r="DO139" s="454" t="str">
        <f>IF(OR($B139=0,$B139=""),"",IF(AND($E$3="3rd"),'Class 3rd'!BE138,IF(AND($E$3="4th"),'Class 4th'!BE138,"")))</f>
        <v/>
      </c>
      <c r="DP139" s="454" t="str">
        <f>IF(OR($B139=0,$B139=""),"",IF(AND($E$3="3rd"),'Class 3rd'!BF138,IF(AND($E$3="4th"),'Class 4th'!BF138,"")))</f>
        <v/>
      </c>
      <c r="DQ139" s="455" t="str">
        <f t="shared" si="233"/>
        <v/>
      </c>
      <c r="DR139" s="100">
        <f t="shared" si="234"/>
        <v>0</v>
      </c>
      <c r="DS139" s="100" t="str">
        <f t="shared" si="235"/>
        <v/>
      </c>
      <c r="DT139" s="100" t="str">
        <f t="shared" si="236"/>
        <v/>
      </c>
      <c r="DU139" s="86" t="str">
        <f t="shared" si="237"/>
        <v/>
      </c>
      <c r="DV139" s="454" t="str">
        <f>IF(OR($B139=0,$B139=""),"",IF(AND($E$3="3rd"),'Class 3rd'!BG138,IF(AND($E$3="4th"),'Class 4th'!BG138,"")))</f>
        <v/>
      </c>
      <c r="DW139" s="454" t="str">
        <f>IF(OR($B139=0,$B139=""),"",IF(AND($E$3="3rd"),'Class 3rd'!BH138,IF(AND($E$3="4th"),'Class 4th'!BH138,"")))</f>
        <v/>
      </c>
      <c r="DX139" s="454" t="str">
        <f>IF(OR($B139=0,$B139=""),"",IF(AND($E$3="3rd"),'Class 3rd'!BI138,IF(AND($E$3="4th"),'Class 4th'!BI138,"")))</f>
        <v/>
      </c>
      <c r="DY139" s="454" t="str">
        <f>IF(OR($B139=0,$B139=""),"",IF(AND($E$3="3rd"),'Class 3rd'!BJ138,IF(AND($E$3="4th"),'Class 4th'!BJ138,"")))</f>
        <v/>
      </c>
      <c r="DZ139" s="454" t="str">
        <f>IF(OR($B139=0,$B139=""),"",IF(AND($E$3="3rd"),'Class 3rd'!BK138,IF(AND($E$3="4th"),'Class 4th'!BK138,"")))</f>
        <v/>
      </c>
      <c r="EA139" s="455" t="str">
        <f t="shared" si="238"/>
        <v/>
      </c>
      <c r="EB139" s="100">
        <f t="shared" si="239"/>
        <v>0</v>
      </c>
      <c r="EC139" s="100" t="str">
        <f t="shared" si="240"/>
        <v/>
      </c>
      <c r="ED139" s="100" t="str">
        <f t="shared" si="241"/>
        <v/>
      </c>
      <c r="EE139" s="86" t="str">
        <f t="shared" si="242"/>
        <v/>
      </c>
      <c r="EF139" s="454" t="str">
        <f>IF(OR($B139=0,$B139=""),"",IF(AND($E$3="3rd"),'Class 3rd'!BL138,IF(AND($E$3="4th"),'Class 4th'!BL138,"")))</f>
        <v/>
      </c>
      <c r="EG139" s="454" t="str">
        <f>IF(OR($B139=0,$B139=""),"",IF(AND($E$3="3rd"),'Class 3rd'!BM138,IF(AND($E$3="4th"),'Class 4th'!BM138,"")))</f>
        <v/>
      </c>
      <c r="EH139" s="454" t="str">
        <f>IF(OR($B139=0,$B139=""),"",IF(AND($E$3="3rd"),'Class 3rd'!BN138,IF(AND($E$3="4th"),'Class 4th'!BN138,"")))</f>
        <v/>
      </c>
      <c r="EI139" s="454" t="str">
        <f>IF(OR($B139=0,$B139=""),"",IF(AND($E$3="3rd"),'Class 3rd'!BO138,IF(AND($E$3="4th"),'Class 4th'!BO138,"")))</f>
        <v/>
      </c>
      <c r="EJ139" s="454" t="str">
        <f>IF(OR($B139=0,$B139=""),"",IF(AND($E$3="3rd"),'Class 3rd'!BP138,IF(AND($E$3="4th"),'Class 4th'!BP138,"")))</f>
        <v/>
      </c>
      <c r="EK139" s="455" t="str">
        <f t="shared" si="243"/>
        <v/>
      </c>
      <c r="EL139" s="100">
        <f t="shared" si="244"/>
        <v>0</v>
      </c>
      <c r="EM139" s="100" t="str">
        <f t="shared" si="245"/>
        <v/>
      </c>
      <c r="EN139" s="100" t="str">
        <f t="shared" si="246"/>
        <v/>
      </c>
      <c r="EO139" s="86" t="str">
        <f t="shared" si="247"/>
        <v/>
      </c>
      <c r="EP139" s="60" t="str">
        <f t="shared" si="248"/>
        <v/>
      </c>
      <c r="EQ139" s="324" t="str">
        <f t="shared" si="249"/>
        <v/>
      </c>
      <c r="ER139" s="63" t="str">
        <f t="shared" si="250"/>
        <v/>
      </c>
      <c r="ES139" s="64" t="str">
        <f t="shared" si="169"/>
        <v/>
      </c>
      <c r="ET139" s="326" t="str">
        <f>IFERROR(IF(B139="NSO","NSO",IF(OR(D139="",G139="",F139="",B139="",EP139=0),"",IF('Master sheet'!$D$14="Hindi","कक्षोंन्नति","Promoted"))),"")</f>
        <v/>
      </c>
      <c r="EU139" s="39" t="str">
        <f>IF(OR($B139=0,$B139=""),"",IF(AND($E$3="3rd"),'Class 3rd'!BQ138,IF(AND($E$3="4th"),'Class 4th'!BQ138,"")))</f>
        <v/>
      </c>
      <c r="EV139" s="39" t="str">
        <f>IF(OR($B139=0,$B139=""),"",IF(AND($E$3="3rd"),'Class 3rd'!BR138,IF(AND($E$3="4th"),'Class 4th'!BR138,"")))</f>
        <v/>
      </c>
      <c r="EW139" s="203" t="str">
        <f t="shared" si="170"/>
        <v/>
      </c>
      <c r="EX139" s="40"/>
      <c r="FE139" s="41">
        <f>IF(AND($E$3="3rd"),'Class 3rd'!I138,IF(AND($E$3="4th"),'Class 4th'!I138,""))</f>
        <v>0</v>
      </c>
    </row>
    <row r="140" spans="1:161" ht="18.95" customHeight="1">
      <c r="A140" s="53">
        <v>133</v>
      </c>
      <c r="B140" s="244" t="str">
        <f>IF(OR(FE140=0,FE140=""),"",IF(AND($E$3="3rd"),'Class 3rd'!I139,IF(AND($E$3="4th"),'Class 4th'!I139,"")))</f>
        <v/>
      </c>
      <c r="C140" s="54" t="str">
        <f>IF(OR($B140=0,$B140=""),"",IF(AND($E$3="3rd"),'Class 3rd'!B139,IF(AND($E$3="4th"),'Class 4th'!B139,"")))</f>
        <v/>
      </c>
      <c r="D140" s="54" t="str">
        <f>IF(OR($B140=0,$B140=""),"",IF(AND($E$3="3rd"),'Class 3rd'!C139,IF(AND($E$3="4th"),'Class 4th'!C139,"")))</f>
        <v/>
      </c>
      <c r="E140" s="330" t="str">
        <f>IF(OR($B140=0,$B140=""),"",IF(AND($E$3="3rd"),'Class 3rd'!E139,IF(AND($E$3="4th"),'Class 4th'!E139,"")))</f>
        <v/>
      </c>
      <c r="F140" s="243" t="str">
        <f>IF(OR($B140=0,$B140=""),"",IF(AND($E$3="3rd"),'Class 3rd'!D139,IF(AND($E$3="4th"),'Class 4th'!D139,"")))</f>
        <v/>
      </c>
      <c r="G140" s="335" t="str">
        <f>IF(OR($B140=0,$B140=""),"",IF(AND($E$3="3rd"),'Class 3rd'!F139,IF(AND($E$3="4th"),'Class 4th'!F139,"")))</f>
        <v/>
      </c>
      <c r="H140" s="335" t="str">
        <f>IF(OR($B140=0,$B140=""),"",IF(AND($E$3="3rd"),'Class 3rd'!G139,IF(AND($E$3="4th"),'Class 4th'!G139,"")))</f>
        <v/>
      </c>
      <c r="I140" s="335" t="str">
        <f>IF(OR($B140=0,$B140=""),"",IF(AND($E$3="3rd"),'Class 3rd'!H139,IF(AND($E$3="4th"),'Class 4th'!H139,"")))</f>
        <v/>
      </c>
      <c r="J140" s="217" t="str">
        <f>IF(OR($B140=0,$B140=""),"",IF(AND($E$3="3rd"),'Class 3rd'!J139,IF(AND($E$3="4th"),'Class 4th'!J139,"")))</f>
        <v/>
      </c>
      <c r="K140" s="217" t="str">
        <f>IF(OR($B140=0,$B140=""),"",IF(AND($E$3="3rd"),'Class 3rd'!K139,IF(AND($E$3="4th"),'Class 4th'!K139,"")))</f>
        <v/>
      </c>
      <c r="L140" s="99" t="str">
        <f>IF(OR($B140=0,$B140=""),"",IF(AND($E$3="3rd"),'Class 3rd'!L139,IF(AND($E$3="4th"),'Class 4th'!L139,"")))</f>
        <v/>
      </c>
      <c r="M140" s="99" t="str">
        <f>IF(OR($B140=0,$B140=""),"",IF(AND($E$3="3rd"),'Class 3rd'!M139,IF(AND($E$3="4th"),'Class 4th'!M139,"")))</f>
        <v/>
      </c>
      <c r="N140" s="99" t="str">
        <f>IF(OR($B140=0,$B140=""),"",IF(AND($E$3="3rd"),'Class 3rd'!N139,IF(AND($E$3="4th"),'Class 4th'!N139,"")))</f>
        <v/>
      </c>
      <c r="O140" s="48" t="str">
        <f t="shared" si="171"/>
        <v/>
      </c>
      <c r="P140" s="99" t="str">
        <f>IF(OR($B140=0,$B140=""),"",IF(AND($E$3="3rd"),'Class 3rd'!O139,IF(AND($E$3="4th"),'Class 4th'!O139,"")))</f>
        <v/>
      </c>
      <c r="Q140" s="99" t="str">
        <f>IF(OR($B140=0,$B140=""),"",IF(AND($E$3="3rd"),'Class 3rd'!P139,IF(AND($E$3="4th"),'Class 4th'!P139,"")))</f>
        <v/>
      </c>
      <c r="R140" s="51" t="str">
        <f t="shared" si="172"/>
        <v/>
      </c>
      <c r="S140" s="48">
        <f t="shared" si="173"/>
        <v>0</v>
      </c>
      <c r="T140" s="99" t="str">
        <f>IF(OR($B140=0,$B140=""),"",IF(AND($E$3="3rd"),'Class 3rd'!Q139,IF(AND($E$3="4th"),'Class 4th'!Q139,"")))</f>
        <v/>
      </c>
      <c r="U140" s="99" t="str">
        <f>IF(OR($B140=0,$B140=""),"",IF(AND($E$3="3rd"),'Class 3rd'!R139,IF(AND($E$3="4th"),'Class 4th'!R139,"")))</f>
        <v/>
      </c>
      <c r="V140" s="52" t="str">
        <f t="shared" si="174"/>
        <v/>
      </c>
      <c r="W140" s="48" t="str">
        <f t="shared" si="175"/>
        <v/>
      </c>
      <c r="X140" s="83">
        <f t="shared" si="176"/>
        <v>0</v>
      </c>
      <c r="Y140" s="83" t="str">
        <f t="shared" si="177"/>
        <v/>
      </c>
      <c r="Z140" s="83" t="str">
        <f t="shared" si="178"/>
        <v/>
      </c>
      <c r="AA140" s="83" t="str">
        <f t="shared" si="179"/>
        <v/>
      </c>
      <c r="AB140" s="419" t="str">
        <f t="shared" si="180"/>
        <v/>
      </c>
      <c r="AC140" s="87" t="str">
        <f t="shared" si="181"/>
        <v/>
      </c>
      <c r="AD140" s="99" t="str">
        <f>IF(OR($B140=0,$B140=""),"",IF(AND($E$3="3rd"),'Class 3rd'!S139,IF(AND($E$3="4th"),'Class 4th'!S139,"")))</f>
        <v/>
      </c>
      <c r="AE140" s="99" t="str">
        <f>IF(OR($B140=0,$B140=""),"",IF(AND($E$3="3rd"),'Class 3rd'!T139,IF(AND($E$3="4th"),'Class 4th'!T139,"")))</f>
        <v/>
      </c>
      <c r="AF140" s="99" t="str">
        <f>IF(OR($B140=0,$B140=""),"",IF(AND($E$3="3rd"),'Class 3rd'!U139,IF(AND($E$3="4th"),'Class 4th'!U139,"")))</f>
        <v/>
      </c>
      <c r="AG140" s="48" t="str">
        <f t="shared" si="182"/>
        <v/>
      </c>
      <c r="AH140" s="99" t="str">
        <f>IF(OR($B140=0,$B140=""),"",IF(AND($E$3="3rd"),'Class 3rd'!V139,IF(AND($E$3="4th"),'Class 4th'!V139,"")))</f>
        <v/>
      </c>
      <c r="AI140" s="99" t="str">
        <f>IF(OR($B140=0,$B140=""),"",IF(AND($E$3="3rd"),'Class 3rd'!W139,IF(AND($E$3="4th"),'Class 4th'!W139,"")))</f>
        <v/>
      </c>
      <c r="AJ140" s="51" t="str">
        <f t="shared" si="183"/>
        <v/>
      </c>
      <c r="AK140" s="48">
        <f t="shared" si="184"/>
        <v>0</v>
      </c>
      <c r="AL140" s="99" t="str">
        <f>IF(OR($B140=0,$B140=""),"",IF(AND($E$3="3rd"),'Class 3rd'!X139,IF(AND($E$3="4th"),'Class 4th'!X139,"")))</f>
        <v/>
      </c>
      <c r="AM140" s="99" t="str">
        <f>IF(OR($B140=0,$B140=""),"",IF(AND($E$3="3rd"),'Class 3rd'!Y139,IF(AND($E$3="4th"),'Class 4th'!Y139,"")))</f>
        <v/>
      </c>
      <c r="AN140" s="52" t="str">
        <f t="shared" si="185"/>
        <v/>
      </c>
      <c r="AO140" s="48" t="str">
        <f t="shared" si="186"/>
        <v/>
      </c>
      <c r="AP140" s="83">
        <f t="shared" si="187"/>
        <v>0</v>
      </c>
      <c r="AQ140" s="83" t="str">
        <f t="shared" si="188"/>
        <v/>
      </c>
      <c r="AR140" s="83" t="str">
        <f t="shared" si="189"/>
        <v/>
      </c>
      <c r="AS140" s="83" t="str">
        <f t="shared" si="190"/>
        <v/>
      </c>
      <c r="AT140" s="419" t="str">
        <f t="shared" si="191"/>
        <v/>
      </c>
      <c r="AU140" s="87" t="str">
        <f t="shared" si="192"/>
        <v/>
      </c>
      <c r="AV140" s="99" t="str">
        <f>IF(OR($B140=0,$B140=""),"",IF(AND($E$3="3rd"),'Class 3rd'!Z139,IF(AND($E$3="4th"),'Class 4th'!Z139,"")))</f>
        <v/>
      </c>
      <c r="AW140" s="99" t="str">
        <f>IF(OR($B140=0,$B140=""),"",IF(AND($E$3="3rd"),'Class 3rd'!AA139,IF(AND($E$3="4th"),'Class 4th'!AA139,"")))</f>
        <v/>
      </c>
      <c r="AX140" s="99" t="str">
        <f>IF(OR($B140=0,$B140=""),"",IF(AND($E$3="3rd"),'Class 3rd'!AB139,IF(AND($E$3="4th"),'Class 4th'!AB139,"")))</f>
        <v/>
      </c>
      <c r="AY140" s="48" t="str">
        <f t="shared" si="193"/>
        <v/>
      </c>
      <c r="AZ140" s="99" t="str">
        <f>IF(OR($B140=0,$B140=""),"",IF(AND($E$3="3rd"),'Class 3rd'!AC139,IF(AND($E$3="4th"),'Class 4th'!AC139,"")))</f>
        <v/>
      </c>
      <c r="BA140" s="99" t="str">
        <f>IF(OR($B140=0,$B140=""),"",IF(AND($E$3="3rd"),'Class 3rd'!AD139,IF(AND($E$3="4th"),'Class 4th'!AD139,"")))</f>
        <v/>
      </c>
      <c r="BB140" s="51" t="str">
        <f t="shared" si="194"/>
        <v/>
      </c>
      <c r="BC140" s="48">
        <f t="shared" si="195"/>
        <v>0</v>
      </c>
      <c r="BD140" s="99" t="str">
        <f>IF(OR($B140=0,$B140=""),"",IF(AND($E$3="3rd"),'Class 3rd'!AE139,IF(AND($E$3="4th"),'Class 4th'!AE139,"")))</f>
        <v/>
      </c>
      <c r="BE140" s="99" t="str">
        <f>IF(OR($B140=0,$B140=""),"",IF(AND($E$3="3rd"),'Class 3rd'!AF139,IF(AND($E$3="4th"),'Class 4th'!AF139,"")))</f>
        <v/>
      </c>
      <c r="BF140" s="52" t="str">
        <f t="shared" si="196"/>
        <v/>
      </c>
      <c r="BG140" s="48" t="str">
        <f t="shared" si="197"/>
        <v/>
      </c>
      <c r="BH140" s="83">
        <f t="shared" si="198"/>
        <v>0</v>
      </c>
      <c r="BI140" s="83" t="str">
        <f t="shared" si="199"/>
        <v/>
      </c>
      <c r="BJ140" s="83" t="str">
        <f t="shared" si="200"/>
        <v/>
      </c>
      <c r="BK140" s="83" t="str">
        <f t="shared" si="201"/>
        <v/>
      </c>
      <c r="BL140" s="419" t="str">
        <f t="shared" si="202"/>
        <v/>
      </c>
      <c r="BM140" s="87" t="str">
        <f t="shared" si="203"/>
        <v/>
      </c>
      <c r="BN140" s="99" t="str">
        <f>IF(OR($B140=0,$B140=""),"",IF(AND($E$3="3rd"),'Class 3rd'!AG139,IF(AND($E$3="4th"),'Class 4th'!AG139,"")))</f>
        <v/>
      </c>
      <c r="BO140" s="99" t="str">
        <f>IF(OR($B140=0,$B140=""),"",IF(AND($E$3="3rd"),'Class 3rd'!AH139,IF(AND($E$3="4th"),'Class 4th'!AH139,"")))</f>
        <v/>
      </c>
      <c r="BP140" s="99" t="str">
        <f>IF(OR($B140=0,$B140=""),"",IF(AND($E$3="3rd"),'Class 3rd'!AI139,IF(AND($E$3="4th"),'Class 4th'!AI139,"")))</f>
        <v/>
      </c>
      <c r="BQ140" s="48" t="str">
        <f t="shared" si="204"/>
        <v/>
      </c>
      <c r="BR140" s="99" t="str">
        <f>IF(OR($B140=0,$B140=""),"",IF(AND($E$3="3rd"),'Class 3rd'!AJ139,IF(AND($E$3="4th"),'Class 4th'!AJ139,"")))</f>
        <v/>
      </c>
      <c r="BS140" s="99" t="str">
        <f>IF(OR($B140=0,$B140=""),"",IF(AND($E$3="3rd"),'Class 3rd'!AK139,IF(AND($E$3="4th"),'Class 4th'!AK139,"")))</f>
        <v/>
      </c>
      <c r="BT140" s="51" t="str">
        <f t="shared" si="205"/>
        <v/>
      </c>
      <c r="BU140" s="48">
        <f t="shared" si="206"/>
        <v>0</v>
      </c>
      <c r="BV140" s="99" t="str">
        <f>IF(OR($B140=0,$B140=""),"",IF(AND($E$3="3rd"),'Class 3rd'!AL139,IF(AND($E$3="4th"),'Class 4th'!AL139,"")))</f>
        <v/>
      </c>
      <c r="BW140" s="99" t="str">
        <f>IF(OR($B140=0,$B140=""),"",IF(AND($E$3="3rd"),'Class 3rd'!AM139,IF(AND($E$3="4th"),'Class 4th'!AM139,"")))</f>
        <v/>
      </c>
      <c r="BX140" s="52" t="str">
        <f t="shared" si="207"/>
        <v/>
      </c>
      <c r="BY140" s="48" t="str">
        <f t="shared" si="208"/>
        <v/>
      </c>
      <c r="BZ140" s="83">
        <f t="shared" si="209"/>
        <v>0</v>
      </c>
      <c r="CA140" s="83" t="str">
        <f t="shared" si="210"/>
        <v/>
      </c>
      <c r="CB140" s="83" t="str">
        <f t="shared" si="211"/>
        <v/>
      </c>
      <c r="CC140" s="83" t="str">
        <f t="shared" si="212"/>
        <v/>
      </c>
      <c r="CD140" s="419" t="str">
        <f t="shared" si="213"/>
        <v/>
      </c>
      <c r="CE140" s="87" t="str">
        <f t="shared" si="214"/>
        <v/>
      </c>
      <c r="CF140" s="99" t="str">
        <f>IF(OR($B140=0,$B140=""),"",IF(AND($E$3="3rd"),'Class 3rd'!AN139,IF(AND($E$3="4th"),'Class 4th'!AN139,"")))</f>
        <v/>
      </c>
      <c r="CG140" s="99" t="str">
        <f>IF(OR($B140=0,$B140=""),"",IF(AND($E$3="3rd"),'Class 3rd'!AO139,IF(AND($E$3="4th"),'Class 4th'!AO139,"")))</f>
        <v/>
      </c>
      <c r="CH140" s="99" t="str">
        <f>IF(OR($B140=0,$B140=""),"",IF(AND($E$3="3rd"),'Class 3rd'!AP139,IF(AND($E$3="4th"),'Class 4th'!AP139,"")))</f>
        <v/>
      </c>
      <c r="CI140" s="48" t="str">
        <f t="shared" si="215"/>
        <v/>
      </c>
      <c r="CJ140" s="99" t="str">
        <f>IF(OR($B140=0,$B140=""),"",IF(AND($E$3="3rd"),'Class 3rd'!AQ139,IF(AND($E$3="4th"),'Class 4th'!AQ139,"")))</f>
        <v/>
      </c>
      <c r="CK140" s="99" t="str">
        <f>IF(OR($B140=0,$B140=""),"",IF(AND($E$3="3rd"),'Class 3rd'!AR139,IF(AND($E$3="4th"),'Class 4th'!AR139,"")))</f>
        <v/>
      </c>
      <c r="CL140" s="51" t="str">
        <f t="shared" si="216"/>
        <v/>
      </c>
      <c r="CM140" s="48">
        <f t="shared" si="217"/>
        <v>0</v>
      </c>
      <c r="CN140" s="99" t="str">
        <f>IF(OR($B140=0,$B140=""),"",IF(AND($E$3="3rd"),'Class 3rd'!AS139,IF(AND($E$3="4th"),'Class 4th'!AS139,"")))</f>
        <v/>
      </c>
      <c r="CO140" s="99" t="str">
        <f>IF(OR($B140=0,$B140=""),"",IF(AND($E$3="3rd"),'Class 3rd'!AT139,IF(AND($E$3="4th"),'Class 4th'!AT139,"")))</f>
        <v/>
      </c>
      <c r="CP140" s="52" t="str">
        <f t="shared" si="218"/>
        <v/>
      </c>
      <c r="CQ140" s="48" t="str">
        <f t="shared" si="219"/>
        <v/>
      </c>
      <c r="CR140" s="83">
        <f t="shared" si="220"/>
        <v>0</v>
      </c>
      <c r="CS140" s="83" t="str">
        <f t="shared" si="221"/>
        <v/>
      </c>
      <c r="CT140" s="392" t="str">
        <f t="shared" si="222"/>
        <v/>
      </c>
      <c r="CU140" s="86" t="str">
        <f t="shared" si="223"/>
        <v/>
      </c>
      <c r="CV140" s="99" t="str">
        <f>IF(OR($B140=0,$B140=""),"",IF(AND($E$3="3rd"),'Class 3rd'!AU139,IF(AND($E$3="4th"),'Class 4th'!AU139,"")))</f>
        <v/>
      </c>
      <c r="CW140" s="99" t="str">
        <f>IF(OR($B140=0,$B140=""),"",IF(AND($E$3="3rd"),'Class 3rd'!AV139,IF(AND($E$3="4th"),'Class 4th'!AV139,"")))</f>
        <v/>
      </c>
      <c r="CX140" s="99" t="str">
        <f>IF(OR($B140=0,$B140=""),"",IF(AND($E$3="3rd"),'Class 3rd'!AW139,IF(AND($E$3="4th"),'Class 4th'!AW139,"")))</f>
        <v/>
      </c>
      <c r="CY140" s="48" t="str">
        <f t="shared" si="224"/>
        <v/>
      </c>
      <c r="CZ140" s="99" t="str">
        <f>IF(OR($B140=0,$B140=""),"",IF(AND($E$3="3rd"),'Class 3rd'!AX139,IF(AND($E$3="4th"),'Class 4th'!AX139,"")))</f>
        <v/>
      </c>
      <c r="DA140" s="99" t="str">
        <f>IF(OR($B140=0,$B140=""),"",IF(AND($E$3="3rd"),'Class 3rd'!AY139,IF(AND($E$3="4th"),'Class 4th'!AY139,"")))</f>
        <v/>
      </c>
      <c r="DB140" s="51" t="str">
        <f t="shared" si="225"/>
        <v/>
      </c>
      <c r="DC140" s="48">
        <f t="shared" si="226"/>
        <v>0</v>
      </c>
      <c r="DD140" s="99" t="str">
        <f>IF(OR($B140=0,$B140=""),"",IF(AND($E$3="3rd"),'Class 3rd'!AZ139,IF(AND($E$3="4th"),'Class 4th'!AZ139,"")))</f>
        <v/>
      </c>
      <c r="DE140" s="99" t="str">
        <f>IF(OR($B140=0,$B140=""),"",IF(AND($E$3="3rd"),'Class 3rd'!BA139,IF(AND($E$3="4th"),'Class 4th'!BA139,"")))</f>
        <v/>
      </c>
      <c r="DF140" s="52" t="str">
        <f t="shared" si="227"/>
        <v/>
      </c>
      <c r="DG140" s="48" t="str">
        <f t="shared" si="228"/>
        <v/>
      </c>
      <c r="DH140" s="83">
        <f t="shared" si="229"/>
        <v>0</v>
      </c>
      <c r="DI140" s="83" t="str">
        <f t="shared" si="230"/>
        <v/>
      </c>
      <c r="DJ140" s="392" t="str">
        <f t="shared" si="231"/>
        <v/>
      </c>
      <c r="DK140" s="86" t="str">
        <f t="shared" si="232"/>
        <v/>
      </c>
      <c r="DL140" s="454" t="str">
        <f>IF(OR($B140=0,$B140=""),"",IF(AND($E$3="3rd"),'Class 3rd'!BB139,IF(AND($E$3="4th"),'Class 4th'!BB139,"")))</f>
        <v/>
      </c>
      <c r="DM140" s="454" t="str">
        <f>IF(OR($B140=0,$B140=""),"",IF(AND($E$3="3rd"),'Class 3rd'!BC139,IF(AND($E$3="4th"),'Class 4th'!BC139,"")))</f>
        <v/>
      </c>
      <c r="DN140" s="454" t="str">
        <f>IF(OR($B140=0,$B140=""),"",IF(AND($E$3="3rd"),'Class 3rd'!BD139,IF(AND($E$3="4th"),'Class 4th'!BD139,"")))</f>
        <v/>
      </c>
      <c r="DO140" s="454" t="str">
        <f>IF(OR($B140=0,$B140=""),"",IF(AND($E$3="3rd"),'Class 3rd'!BE139,IF(AND($E$3="4th"),'Class 4th'!BE139,"")))</f>
        <v/>
      </c>
      <c r="DP140" s="454" t="str">
        <f>IF(OR($B140=0,$B140=""),"",IF(AND($E$3="3rd"),'Class 3rd'!BF139,IF(AND($E$3="4th"),'Class 4th'!BF139,"")))</f>
        <v/>
      </c>
      <c r="DQ140" s="455" t="str">
        <f t="shared" si="233"/>
        <v/>
      </c>
      <c r="DR140" s="100">
        <f t="shared" si="234"/>
        <v>0</v>
      </c>
      <c r="DS140" s="100" t="str">
        <f t="shared" si="235"/>
        <v/>
      </c>
      <c r="DT140" s="100" t="str">
        <f t="shared" si="236"/>
        <v/>
      </c>
      <c r="DU140" s="86" t="str">
        <f t="shared" si="237"/>
        <v/>
      </c>
      <c r="DV140" s="454" t="str">
        <f>IF(OR($B140=0,$B140=""),"",IF(AND($E$3="3rd"),'Class 3rd'!BG139,IF(AND($E$3="4th"),'Class 4th'!BG139,"")))</f>
        <v/>
      </c>
      <c r="DW140" s="454" t="str">
        <f>IF(OR($B140=0,$B140=""),"",IF(AND($E$3="3rd"),'Class 3rd'!BH139,IF(AND($E$3="4th"),'Class 4th'!BH139,"")))</f>
        <v/>
      </c>
      <c r="DX140" s="454" t="str">
        <f>IF(OR($B140=0,$B140=""),"",IF(AND($E$3="3rd"),'Class 3rd'!BI139,IF(AND($E$3="4th"),'Class 4th'!BI139,"")))</f>
        <v/>
      </c>
      <c r="DY140" s="454" t="str">
        <f>IF(OR($B140=0,$B140=""),"",IF(AND($E$3="3rd"),'Class 3rd'!BJ139,IF(AND($E$3="4th"),'Class 4th'!BJ139,"")))</f>
        <v/>
      </c>
      <c r="DZ140" s="454" t="str">
        <f>IF(OR($B140=0,$B140=""),"",IF(AND($E$3="3rd"),'Class 3rd'!BK139,IF(AND($E$3="4th"),'Class 4th'!BK139,"")))</f>
        <v/>
      </c>
      <c r="EA140" s="455" t="str">
        <f t="shared" si="238"/>
        <v/>
      </c>
      <c r="EB140" s="100">
        <f t="shared" si="239"/>
        <v>0</v>
      </c>
      <c r="EC140" s="100" t="str">
        <f t="shared" si="240"/>
        <v/>
      </c>
      <c r="ED140" s="100" t="str">
        <f t="shared" si="241"/>
        <v/>
      </c>
      <c r="EE140" s="86" t="str">
        <f t="shared" si="242"/>
        <v/>
      </c>
      <c r="EF140" s="454" t="str">
        <f>IF(OR($B140=0,$B140=""),"",IF(AND($E$3="3rd"),'Class 3rd'!BL139,IF(AND($E$3="4th"),'Class 4th'!BL139,"")))</f>
        <v/>
      </c>
      <c r="EG140" s="454" t="str">
        <f>IF(OR($B140=0,$B140=""),"",IF(AND($E$3="3rd"),'Class 3rd'!BM139,IF(AND($E$3="4th"),'Class 4th'!BM139,"")))</f>
        <v/>
      </c>
      <c r="EH140" s="454" t="str">
        <f>IF(OR($B140=0,$B140=""),"",IF(AND($E$3="3rd"),'Class 3rd'!BN139,IF(AND($E$3="4th"),'Class 4th'!BN139,"")))</f>
        <v/>
      </c>
      <c r="EI140" s="454" t="str">
        <f>IF(OR($B140=0,$B140=""),"",IF(AND($E$3="3rd"),'Class 3rd'!BO139,IF(AND($E$3="4th"),'Class 4th'!BO139,"")))</f>
        <v/>
      </c>
      <c r="EJ140" s="454" t="str">
        <f>IF(OR($B140=0,$B140=""),"",IF(AND($E$3="3rd"),'Class 3rd'!BP139,IF(AND($E$3="4th"),'Class 4th'!BP139,"")))</f>
        <v/>
      </c>
      <c r="EK140" s="455" t="str">
        <f t="shared" si="243"/>
        <v/>
      </c>
      <c r="EL140" s="100">
        <f t="shared" si="244"/>
        <v>0</v>
      </c>
      <c r="EM140" s="100" t="str">
        <f t="shared" si="245"/>
        <v/>
      </c>
      <c r="EN140" s="100" t="str">
        <f t="shared" si="246"/>
        <v/>
      </c>
      <c r="EO140" s="86" t="str">
        <f t="shared" si="247"/>
        <v/>
      </c>
      <c r="EP140" s="60" t="str">
        <f t="shared" si="248"/>
        <v/>
      </c>
      <c r="EQ140" s="324" t="str">
        <f t="shared" si="249"/>
        <v/>
      </c>
      <c r="ER140" s="63" t="str">
        <f t="shared" si="250"/>
        <v/>
      </c>
      <c r="ES140" s="64" t="str">
        <f t="shared" si="169"/>
        <v/>
      </c>
      <c r="ET140" s="326" t="str">
        <f>IFERROR(IF(B140="NSO","NSO",IF(OR(D140="",G140="",F140="",B140="",EP140=0),"",IF('Master sheet'!$D$14="Hindi","कक्षोंन्नति","Promoted"))),"")</f>
        <v/>
      </c>
      <c r="EU140" s="39" t="str">
        <f>IF(OR($B140=0,$B140=""),"",IF(AND($E$3="3rd"),'Class 3rd'!BQ139,IF(AND($E$3="4th"),'Class 4th'!BQ139,"")))</f>
        <v/>
      </c>
      <c r="EV140" s="39" t="str">
        <f>IF(OR($B140=0,$B140=""),"",IF(AND($E$3="3rd"),'Class 3rd'!BR139,IF(AND($E$3="4th"),'Class 4th'!BR139,"")))</f>
        <v/>
      </c>
      <c r="EW140" s="203" t="str">
        <f t="shared" si="170"/>
        <v/>
      </c>
      <c r="EX140" s="40"/>
      <c r="FE140" s="41">
        <f>IF(AND($E$3="3rd"),'Class 3rd'!I139,IF(AND($E$3="4th"),'Class 4th'!I139,""))</f>
        <v>0</v>
      </c>
    </row>
    <row r="141" spans="1:161" ht="18.95" customHeight="1">
      <c r="A141" s="53">
        <v>134</v>
      </c>
      <c r="B141" s="244" t="str">
        <f>IF(OR(FE141=0,FE141=""),"",IF(AND($E$3="3rd"),'Class 3rd'!I140,IF(AND($E$3="4th"),'Class 4th'!I140,"")))</f>
        <v/>
      </c>
      <c r="C141" s="54" t="str">
        <f>IF(OR($B141=0,$B141=""),"",IF(AND($E$3="3rd"),'Class 3rd'!B140,IF(AND($E$3="4th"),'Class 4th'!B140,"")))</f>
        <v/>
      </c>
      <c r="D141" s="54" t="str">
        <f>IF(OR($B141=0,$B141=""),"",IF(AND($E$3="3rd"),'Class 3rd'!C140,IF(AND($E$3="4th"),'Class 4th'!C140,"")))</f>
        <v/>
      </c>
      <c r="E141" s="330" t="str">
        <f>IF(OR($B141=0,$B141=""),"",IF(AND($E$3="3rd"),'Class 3rd'!E140,IF(AND($E$3="4th"),'Class 4th'!E140,"")))</f>
        <v/>
      </c>
      <c r="F141" s="243" t="str">
        <f>IF(OR($B141=0,$B141=""),"",IF(AND($E$3="3rd"),'Class 3rd'!D140,IF(AND($E$3="4th"),'Class 4th'!D140,"")))</f>
        <v/>
      </c>
      <c r="G141" s="335" t="str">
        <f>IF(OR($B141=0,$B141=""),"",IF(AND($E$3="3rd"),'Class 3rd'!F140,IF(AND($E$3="4th"),'Class 4th'!F140,"")))</f>
        <v/>
      </c>
      <c r="H141" s="335" t="str">
        <f>IF(OR($B141=0,$B141=""),"",IF(AND($E$3="3rd"),'Class 3rd'!G140,IF(AND($E$3="4th"),'Class 4th'!G140,"")))</f>
        <v/>
      </c>
      <c r="I141" s="335" t="str">
        <f>IF(OR($B141=0,$B141=""),"",IF(AND($E$3="3rd"),'Class 3rd'!H140,IF(AND($E$3="4th"),'Class 4th'!H140,"")))</f>
        <v/>
      </c>
      <c r="J141" s="217" t="str">
        <f>IF(OR($B141=0,$B141=""),"",IF(AND($E$3="3rd"),'Class 3rd'!J140,IF(AND($E$3="4th"),'Class 4th'!J140,"")))</f>
        <v/>
      </c>
      <c r="K141" s="217" t="str">
        <f>IF(OR($B141=0,$B141=""),"",IF(AND($E$3="3rd"),'Class 3rd'!K140,IF(AND($E$3="4th"),'Class 4th'!K140,"")))</f>
        <v/>
      </c>
      <c r="L141" s="99" t="str">
        <f>IF(OR($B141=0,$B141=""),"",IF(AND($E$3="3rd"),'Class 3rd'!L140,IF(AND($E$3="4th"),'Class 4th'!L140,"")))</f>
        <v/>
      </c>
      <c r="M141" s="99" t="str">
        <f>IF(OR($B141=0,$B141=""),"",IF(AND($E$3="3rd"),'Class 3rd'!M140,IF(AND($E$3="4th"),'Class 4th'!M140,"")))</f>
        <v/>
      </c>
      <c r="N141" s="99" t="str">
        <f>IF(OR($B141=0,$B141=""),"",IF(AND($E$3="3rd"),'Class 3rd'!N140,IF(AND($E$3="4th"),'Class 4th'!N140,"")))</f>
        <v/>
      </c>
      <c r="O141" s="48" t="str">
        <f t="shared" si="171"/>
        <v/>
      </c>
      <c r="P141" s="99" t="str">
        <f>IF(OR($B141=0,$B141=""),"",IF(AND($E$3="3rd"),'Class 3rd'!O140,IF(AND($E$3="4th"),'Class 4th'!O140,"")))</f>
        <v/>
      </c>
      <c r="Q141" s="99" t="str">
        <f>IF(OR($B141=0,$B141=""),"",IF(AND($E$3="3rd"),'Class 3rd'!P140,IF(AND($E$3="4th"),'Class 4th'!P140,"")))</f>
        <v/>
      </c>
      <c r="R141" s="51" t="str">
        <f t="shared" si="172"/>
        <v/>
      </c>
      <c r="S141" s="48">
        <f t="shared" si="173"/>
        <v>0</v>
      </c>
      <c r="T141" s="99" t="str">
        <f>IF(OR($B141=0,$B141=""),"",IF(AND($E$3="3rd"),'Class 3rd'!Q140,IF(AND($E$3="4th"),'Class 4th'!Q140,"")))</f>
        <v/>
      </c>
      <c r="U141" s="99" t="str">
        <f>IF(OR($B141=0,$B141=""),"",IF(AND($E$3="3rd"),'Class 3rd'!R140,IF(AND($E$3="4th"),'Class 4th'!R140,"")))</f>
        <v/>
      </c>
      <c r="V141" s="52" t="str">
        <f t="shared" si="174"/>
        <v/>
      </c>
      <c r="W141" s="48" t="str">
        <f t="shared" si="175"/>
        <v/>
      </c>
      <c r="X141" s="83">
        <f t="shared" si="176"/>
        <v>0</v>
      </c>
      <c r="Y141" s="83" t="str">
        <f t="shared" si="177"/>
        <v/>
      </c>
      <c r="Z141" s="83" t="str">
        <f t="shared" si="178"/>
        <v/>
      </c>
      <c r="AA141" s="83" t="str">
        <f t="shared" si="179"/>
        <v/>
      </c>
      <c r="AB141" s="419" t="str">
        <f t="shared" si="180"/>
        <v/>
      </c>
      <c r="AC141" s="87" t="str">
        <f t="shared" si="181"/>
        <v/>
      </c>
      <c r="AD141" s="99" t="str">
        <f>IF(OR($B141=0,$B141=""),"",IF(AND($E$3="3rd"),'Class 3rd'!S140,IF(AND($E$3="4th"),'Class 4th'!S140,"")))</f>
        <v/>
      </c>
      <c r="AE141" s="99" t="str">
        <f>IF(OR($B141=0,$B141=""),"",IF(AND($E$3="3rd"),'Class 3rd'!T140,IF(AND($E$3="4th"),'Class 4th'!T140,"")))</f>
        <v/>
      </c>
      <c r="AF141" s="99" t="str">
        <f>IF(OR($B141=0,$B141=""),"",IF(AND($E$3="3rd"),'Class 3rd'!U140,IF(AND($E$3="4th"),'Class 4th'!U140,"")))</f>
        <v/>
      </c>
      <c r="AG141" s="48" t="str">
        <f t="shared" si="182"/>
        <v/>
      </c>
      <c r="AH141" s="99" t="str">
        <f>IF(OR($B141=0,$B141=""),"",IF(AND($E$3="3rd"),'Class 3rd'!V140,IF(AND($E$3="4th"),'Class 4th'!V140,"")))</f>
        <v/>
      </c>
      <c r="AI141" s="99" t="str">
        <f>IF(OR($B141=0,$B141=""),"",IF(AND($E$3="3rd"),'Class 3rd'!W140,IF(AND($E$3="4th"),'Class 4th'!W140,"")))</f>
        <v/>
      </c>
      <c r="AJ141" s="51" t="str">
        <f t="shared" si="183"/>
        <v/>
      </c>
      <c r="AK141" s="48">
        <f t="shared" si="184"/>
        <v>0</v>
      </c>
      <c r="AL141" s="99" t="str">
        <f>IF(OR($B141=0,$B141=""),"",IF(AND($E$3="3rd"),'Class 3rd'!X140,IF(AND($E$3="4th"),'Class 4th'!X140,"")))</f>
        <v/>
      </c>
      <c r="AM141" s="99" t="str">
        <f>IF(OR($B141=0,$B141=""),"",IF(AND($E$3="3rd"),'Class 3rd'!Y140,IF(AND($E$3="4th"),'Class 4th'!Y140,"")))</f>
        <v/>
      </c>
      <c r="AN141" s="52" t="str">
        <f t="shared" si="185"/>
        <v/>
      </c>
      <c r="AO141" s="48" t="str">
        <f t="shared" si="186"/>
        <v/>
      </c>
      <c r="AP141" s="83">
        <f t="shared" si="187"/>
        <v>0</v>
      </c>
      <c r="AQ141" s="83" t="str">
        <f t="shared" si="188"/>
        <v/>
      </c>
      <c r="AR141" s="83" t="str">
        <f t="shared" si="189"/>
        <v/>
      </c>
      <c r="AS141" s="83" t="str">
        <f t="shared" si="190"/>
        <v/>
      </c>
      <c r="AT141" s="419" t="str">
        <f t="shared" si="191"/>
        <v/>
      </c>
      <c r="AU141" s="87" t="str">
        <f t="shared" si="192"/>
        <v/>
      </c>
      <c r="AV141" s="99" t="str">
        <f>IF(OR($B141=0,$B141=""),"",IF(AND($E$3="3rd"),'Class 3rd'!Z140,IF(AND($E$3="4th"),'Class 4th'!Z140,"")))</f>
        <v/>
      </c>
      <c r="AW141" s="99" t="str">
        <f>IF(OR($B141=0,$B141=""),"",IF(AND($E$3="3rd"),'Class 3rd'!AA140,IF(AND($E$3="4th"),'Class 4th'!AA140,"")))</f>
        <v/>
      </c>
      <c r="AX141" s="99" t="str">
        <f>IF(OR($B141=0,$B141=""),"",IF(AND($E$3="3rd"),'Class 3rd'!AB140,IF(AND($E$3="4th"),'Class 4th'!AB140,"")))</f>
        <v/>
      </c>
      <c r="AY141" s="48" t="str">
        <f t="shared" si="193"/>
        <v/>
      </c>
      <c r="AZ141" s="99" t="str">
        <f>IF(OR($B141=0,$B141=""),"",IF(AND($E$3="3rd"),'Class 3rd'!AC140,IF(AND($E$3="4th"),'Class 4th'!AC140,"")))</f>
        <v/>
      </c>
      <c r="BA141" s="99" t="str">
        <f>IF(OR($B141=0,$B141=""),"",IF(AND($E$3="3rd"),'Class 3rd'!AD140,IF(AND($E$3="4th"),'Class 4th'!AD140,"")))</f>
        <v/>
      </c>
      <c r="BB141" s="51" t="str">
        <f t="shared" si="194"/>
        <v/>
      </c>
      <c r="BC141" s="48">
        <f t="shared" si="195"/>
        <v>0</v>
      </c>
      <c r="BD141" s="99" t="str">
        <f>IF(OR($B141=0,$B141=""),"",IF(AND($E$3="3rd"),'Class 3rd'!AE140,IF(AND($E$3="4th"),'Class 4th'!AE140,"")))</f>
        <v/>
      </c>
      <c r="BE141" s="99" t="str">
        <f>IF(OR($B141=0,$B141=""),"",IF(AND($E$3="3rd"),'Class 3rd'!AF140,IF(AND($E$3="4th"),'Class 4th'!AF140,"")))</f>
        <v/>
      </c>
      <c r="BF141" s="52" t="str">
        <f t="shared" si="196"/>
        <v/>
      </c>
      <c r="BG141" s="48" t="str">
        <f t="shared" si="197"/>
        <v/>
      </c>
      <c r="BH141" s="83">
        <f t="shared" si="198"/>
        <v>0</v>
      </c>
      <c r="BI141" s="83" t="str">
        <f t="shared" si="199"/>
        <v/>
      </c>
      <c r="BJ141" s="83" t="str">
        <f t="shared" si="200"/>
        <v/>
      </c>
      <c r="BK141" s="83" t="str">
        <f t="shared" si="201"/>
        <v/>
      </c>
      <c r="BL141" s="419" t="str">
        <f t="shared" si="202"/>
        <v/>
      </c>
      <c r="BM141" s="87" t="str">
        <f t="shared" si="203"/>
        <v/>
      </c>
      <c r="BN141" s="99" t="str">
        <f>IF(OR($B141=0,$B141=""),"",IF(AND($E$3="3rd"),'Class 3rd'!AG140,IF(AND($E$3="4th"),'Class 4th'!AG140,"")))</f>
        <v/>
      </c>
      <c r="BO141" s="99" t="str">
        <f>IF(OR($B141=0,$B141=""),"",IF(AND($E$3="3rd"),'Class 3rd'!AH140,IF(AND($E$3="4th"),'Class 4th'!AH140,"")))</f>
        <v/>
      </c>
      <c r="BP141" s="99" t="str">
        <f>IF(OR($B141=0,$B141=""),"",IF(AND($E$3="3rd"),'Class 3rd'!AI140,IF(AND($E$3="4th"),'Class 4th'!AI140,"")))</f>
        <v/>
      </c>
      <c r="BQ141" s="48" t="str">
        <f t="shared" si="204"/>
        <v/>
      </c>
      <c r="BR141" s="99" t="str">
        <f>IF(OR($B141=0,$B141=""),"",IF(AND($E$3="3rd"),'Class 3rd'!AJ140,IF(AND($E$3="4th"),'Class 4th'!AJ140,"")))</f>
        <v/>
      </c>
      <c r="BS141" s="99" t="str">
        <f>IF(OR($B141=0,$B141=""),"",IF(AND($E$3="3rd"),'Class 3rd'!AK140,IF(AND($E$3="4th"),'Class 4th'!AK140,"")))</f>
        <v/>
      </c>
      <c r="BT141" s="51" t="str">
        <f t="shared" si="205"/>
        <v/>
      </c>
      <c r="BU141" s="48">
        <f t="shared" si="206"/>
        <v>0</v>
      </c>
      <c r="BV141" s="99" t="str">
        <f>IF(OR($B141=0,$B141=""),"",IF(AND($E$3="3rd"),'Class 3rd'!AL140,IF(AND($E$3="4th"),'Class 4th'!AL140,"")))</f>
        <v/>
      </c>
      <c r="BW141" s="99" t="str">
        <f>IF(OR($B141=0,$B141=""),"",IF(AND($E$3="3rd"),'Class 3rd'!AM140,IF(AND($E$3="4th"),'Class 4th'!AM140,"")))</f>
        <v/>
      </c>
      <c r="BX141" s="52" t="str">
        <f t="shared" si="207"/>
        <v/>
      </c>
      <c r="BY141" s="48" t="str">
        <f t="shared" si="208"/>
        <v/>
      </c>
      <c r="BZ141" s="83">
        <f t="shared" si="209"/>
        <v>0</v>
      </c>
      <c r="CA141" s="83" t="str">
        <f t="shared" si="210"/>
        <v/>
      </c>
      <c r="CB141" s="83" t="str">
        <f t="shared" si="211"/>
        <v/>
      </c>
      <c r="CC141" s="83" t="str">
        <f t="shared" si="212"/>
        <v/>
      </c>
      <c r="CD141" s="419" t="str">
        <f t="shared" si="213"/>
        <v/>
      </c>
      <c r="CE141" s="87" t="str">
        <f t="shared" si="214"/>
        <v/>
      </c>
      <c r="CF141" s="99" t="str">
        <f>IF(OR($B141=0,$B141=""),"",IF(AND($E$3="3rd"),'Class 3rd'!AN140,IF(AND($E$3="4th"),'Class 4th'!AN140,"")))</f>
        <v/>
      </c>
      <c r="CG141" s="99" t="str">
        <f>IF(OR($B141=0,$B141=""),"",IF(AND($E$3="3rd"),'Class 3rd'!AO140,IF(AND($E$3="4th"),'Class 4th'!AO140,"")))</f>
        <v/>
      </c>
      <c r="CH141" s="99" t="str">
        <f>IF(OR($B141=0,$B141=""),"",IF(AND($E$3="3rd"),'Class 3rd'!AP140,IF(AND($E$3="4th"),'Class 4th'!AP140,"")))</f>
        <v/>
      </c>
      <c r="CI141" s="48" t="str">
        <f t="shared" si="215"/>
        <v/>
      </c>
      <c r="CJ141" s="99" t="str">
        <f>IF(OR($B141=0,$B141=""),"",IF(AND($E$3="3rd"),'Class 3rd'!AQ140,IF(AND($E$3="4th"),'Class 4th'!AQ140,"")))</f>
        <v/>
      </c>
      <c r="CK141" s="99" t="str">
        <f>IF(OR($B141=0,$B141=""),"",IF(AND($E$3="3rd"),'Class 3rd'!AR140,IF(AND($E$3="4th"),'Class 4th'!AR140,"")))</f>
        <v/>
      </c>
      <c r="CL141" s="51" t="str">
        <f t="shared" si="216"/>
        <v/>
      </c>
      <c r="CM141" s="48">
        <f t="shared" si="217"/>
        <v>0</v>
      </c>
      <c r="CN141" s="99" t="str">
        <f>IF(OR($B141=0,$B141=""),"",IF(AND($E$3="3rd"),'Class 3rd'!AS140,IF(AND($E$3="4th"),'Class 4th'!AS140,"")))</f>
        <v/>
      </c>
      <c r="CO141" s="99" t="str">
        <f>IF(OR($B141=0,$B141=""),"",IF(AND($E$3="3rd"),'Class 3rd'!AT140,IF(AND($E$3="4th"),'Class 4th'!AT140,"")))</f>
        <v/>
      </c>
      <c r="CP141" s="52" t="str">
        <f t="shared" si="218"/>
        <v/>
      </c>
      <c r="CQ141" s="48" t="str">
        <f t="shared" si="219"/>
        <v/>
      </c>
      <c r="CR141" s="83">
        <f t="shared" si="220"/>
        <v>0</v>
      </c>
      <c r="CS141" s="83" t="str">
        <f t="shared" si="221"/>
        <v/>
      </c>
      <c r="CT141" s="392" t="str">
        <f t="shared" si="222"/>
        <v/>
      </c>
      <c r="CU141" s="86" t="str">
        <f t="shared" si="223"/>
        <v/>
      </c>
      <c r="CV141" s="99" t="str">
        <f>IF(OR($B141=0,$B141=""),"",IF(AND($E$3="3rd"),'Class 3rd'!AU140,IF(AND($E$3="4th"),'Class 4th'!AU140,"")))</f>
        <v/>
      </c>
      <c r="CW141" s="99" t="str">
        <f>IF(OR($B141=0,$B141=""),"",IF(AND($E$3="3rd"),'Class 3rd'!AV140,IF(AND($E$3="4th"),'Class 4th'!AV140,"")))</f>
        <v/>
      </c>
      <c r="CX141" s="99" t="str">
        <f>IF(OR($B141=0,$B141=""),"",IF(AND($E$3="3rd"),'Class 3rd'!AW140,IF(AND($E$3="4th"),'Class 4th'!AW140,"")))</f>
        <v/>
      </c>
      <c r="CY141" s="48" t="str">
        <f t="shared" si="224"/>
        <v/>
      </c>
      <c r="CZ141" s="99" t="str">
        <f>IF(OR($B141=0,$B141=""),"",IF(AND($E$3="3rd"),'Class 3rd'!AX140,IF(AND($E$3="4th"),'Class 4th'!AX140,"")))</f>
        <v/>
      </c>
      <c r="DA141" s="99" t="str">
        <f>IF(OR($B141=0,$B141=""),"",IF(AND($E$3="3rd"),'Class 3rd'!AY140,IF(AND($E$3="4th"),'Class 4th'!AY140,"")))</f>
        <v/>
      </c>
      <c r="DB141" s="51" t="str">
        <f t="shared" si="225"/>
        <v/>
      </c>
      <c r="DC141" s="48">
        <f t="shared" si="226"/>
        <v>0</v>
      </c>
      <c r="DD141" s="99" t="str">
        <f>IF(OR($B141=0,$B141=""),"",IF(AND($E$3="3rd"),'Class 3rd'!AZ140,IF(AND($E$3="4th"),'Class 4th'!AZ140,"")))</f>
        <v/>
      </c>
      <c r="DE141" s="99" t="str">
        <f>IF(OR($B141=0,$B141=""),"",IF(AND($E$3="3rd"),'Class 3rd'!BA140,IF(AND($E$3="4th"),'Class 4th'!BA140,"")))</f>
        <v/>
      </c>
      <c r="DF141" s="52" t="str">
        <f t="shared" si="227"/>
        <v/>
      </c>
      <c r="DG141" s="48" t="str">
        <f t="shared" si="228"/>
        <v/>
      </c>
      <c r="DH141" s="83">
        <f t="shared" si="229"/>
        <v>0</v>
      </c>
      <c r="DI141" s="83" t="str">
        <f t="shared" si="230"/>
        <v/>
      </c>
      <c r="DJ141" s="392" t="str">
        <f t="shared" si="231"/>
        <v/>
      </c>
      <c r="DK141" s="86" t="str">
        <f t="shared" si="232"/>
        <v/>
      </c>
      <c r="DL141" s="454" t="str">
        <f>IF(OR($B141=0,$B141=""),"",IF(AND($E$3="3rd"),'Class 3rd'!BB140,IF(AND($E$3="4th"),'Class 4th'!BB140,"")))</f>
        <v/>
      </c>
      <c r="DM141" s="454" t="str">
        <f>IF(OR($B141=0,$B141=""),"",IF(AND($E$3="3rd"),'Class 3rd'!BC140,IF(AND($E$3="4th"),'Class 4th'!BC140,"")))</f>
        <v/>
      </c>
      <c r="DN141" s="454" t="str">
        <f>IF(OR($B141=0,$B141=""),"",IF(AND($E$3="3rd"),'Class 3rd'!BD140,IF(AND($E$3="4th"),'Class 4th'!BD140,"")))</f>
        <v/>
      </c>
      <c r="DO141" s="454" t="str">
        <f>IF(OR($B141=0,$B141=""),"",IF(AND($E$3="3rd"),'Class 3rd'!BE140,IF(AND($E$3="4th"),'Class 4th'!BE140,"")))</f>
        <v/>
      </c>
      <c r="DP141" s="454" t="str">
        <f>IF(OR($B141=0,$B141=""),"",IF(AND($E$3="3rd"),'Class 3rd'!BF140,IF(AND($E$3="4th"),'Class 4th'!BF140,"")))</f>
        <v/>
      </c>
      <c r="DQ141" s="455" t="str">
        <f t="shared" si="233"/>
        <v/>
      </c>
      <c r="DR141" s="100">
        <f t="shared" si="234"/>
        <v>0</v>
      </c>
      <c r="DS141" s="100" t="str">
        <f t="shared" si="235"/>
        <v/>
      </c>
      <c r="DT141" s="100" t="str">
        <f t="shared" si="236"/>
        <v/>
      </c>
      <c r="DU141" s="86" t="str">
        <f t="shared" si="237"/>
        <v/>
      </c>
      <c r="DV141" s="454" t="str">
        <f>IF(OR($B141=0,$B141=""),"",IF(AND($E$3="3rd"),'Class 3rd'!BG140,IF(AND($E$3="4th"),'Class 4th'!BG140,"")))</f>
        <v/>
      </c>
      <c r="DW141" s="454" t="str">
        <f>IF(OR($B141=0,$B141=""),"",IF(AND($E$3="3rd"),'Class 3rd'!BH140,IF(AND($E$3="4th"),'Class 4th'!BH140,"")))</f>
        <v/>
      </c>
      <c r="DX141" s="454" t="str">
        <f>IF(OR($B141=0,$B141=""),"",IF(AND($E$3="3rd"),'Class 3rd'!BI140,IF(AND($E$3="4th"),'Class 4th'!BI140,"")))</f>
        <v/>
      </c>
      <c r="DY141" s="454" t="str">
        <f>IF(OR($B141=0,$B141=""),"",IF(AND($E$3="3rd"),'Class 3rd'!BJ140,IF(AND($E$3="4th"),'Class 4th'!BJ140,"")))</f>
        <v/>
      </c>
      <c r="DZ141" s="454" t="str">
        <f>IF(OR($B141=0,$B141=""),"",IF(AND($E$3="3rd"),'Class 3rd'!BK140,IF(AND($E$3="4th"),'Class 4th'!BK140,"")))</f>
        <v/>
      </c>
      <c r="EA141" s="455" t="str">
        <f t="shared" si="238"/>
        <v/>
      </c>
      <c r="EB141" s="100">
        <f t="shared" si="239"/>
        <v>0</v>
      </c>
      <c r="EC141" s="100" t="str">
        <f t="shared" si="240"/>
        <v/>
      </c>
      <c r="ED141" s="100" t="str">
        <f t="shared" si="241"/>
        <v/>
      </c>
      <c r="EE141" s="86" t="str">
        <f t="shared" si="242"/>
        <v/>
      </c>
      <c r="EF141" s="454" t="str">
        <f>IF(OR($B141=0,$B141=""),"",IF(AND($E$3="3rd"),'Class 3rd'!BL140,IF(AND($E$3="4th"),'Class 4th'!BL140,"")))</f>
        <v/>
      </c>
      <c r="EG141" s="454" t="str">
        <f>IF(OR($B141=0,$B141=""),"",IF(AND($E$3="3rd"),'Class 3rd'!BM140,IF(AND($E$3="4th"),'Class 4th'!BM140,"")))</f>
        <v/>
      </c>
      <c r="EH141" s="454" t="str">
        <f>IF(OR($B141=0,$B141=""),"",IF(AND($E$3="3rd"),'Class 3rd'!BN140,IF(AND($E$3="4th"),'Class 4th'!BN140,"")))</f>
        <v/>
      </c>
      <c r="EI141" s="454" t="str">
        <f>IF(OR($B141=0,$B141=""),"",IF(AND($E$3="3rd"),'Class 3rd'!BO140,IF(AND($E$3="4th"),'Class 4th'!BO140,"")))</f>
        <v/>
      </c>
      <c r="EJ141" s="454" t="str">
        <f>IF(OR($B141=0,$B141=""),"",IF(AND($E$3="3rd"),'Class 3rd'!BP140,IF(AND($E$3="4th"),'Class 4th'!BP140,"")))</f>
        <v/>
      </c>
      <c r="EK141" s="455" t="str">
        <f t="shared" si="243"/>
        <v/>
      </c>
      <c r="EL141" s="100">
        <f t="shared" si="244"/>
        <v>0</v>
      </c>
      <c r="EM141" s="100" t="str">
        <f t="shared" si="245"/>
        <v/>
      </c>
      <c r="EN141" s="100" t="str">
        <f t="shared" si="246"/>
        <v/>
      </c>
      <c r="EO141" s="86" t="str">
        <f t="shared" si="247"/>
        <v/>
      </c>
      <c r="EP141" s="60" t="str">
        <f t="shared" si="248"/>
        <v/>
      </c>
      <c r="EQ141" s="324" t="str">
        <f t="shared" si="249"/>
        <v/>
      </c>
      <c r="ER141" s="63" t="str">
        <f t="shared" si="250"/>
        <v/>
      </c>
      <c r="ES141" s="64" t="str">
        <f t="shared" si="169"/>
        <v/>
      </c>
      <c r="ET141" s="326" t="str">
        <f>IFERROR(IF(B141="NSO","NSO",IF(OR(D141="",G141="",F141="",B141="",EP141=0),"",IF('Master sheet'!$D$14="Hindi","कक्षोंन्नति","Promoted"))),"")</f>
        <v/>
      </c>
      <c r="EU141" s="39" t="str">
        <f>IF(OR($B141=0,$B141=""),"",IF(AND($E$3="3rd"),'Class 3rd'!BQ140,IF(AND($E$3="4th"),'Class 4th'!BQ140,"")))</f>
        <v/>
      </c>
      <c r="EV141" s="39" t="str">
        <f>IF(OR($B141=0,$B141=""),"",IF(AND($E$3="3rd"),'Class 3rd'!BR140,IF(AND($E$3="4th"),'Class 4th'!BR140,"")))</f>
        <v/>
      </c>
      <c r="EW141" s="203" t="str">
        <f t="shared" si="170"/>
        <v/>
      </c>
      <c r="EX141" s="40"/>
      <c r="FE141" s="41">
        <f>IF(AND($E$3="3rd"),'Class 3rd'!I140,IF(AND($E$3="4th"),'Class 4th'!I140,""))</f>
        <v>0</v>
      </c>
    </row>
    <row r="142" spans="1:161" ht="18.95" customHeight="1">
      <c r="A142" s="53">
        <v>135</v>
      </c>
      <c r="B142" s="244" t="str">
        <f>IF(OR(FE142=0,FE142=""),"",IF(AND($E$3="3rd"),'Class 3rd'!I141,IF(AND($E$3="4th"),'Class 4th'!I141,"")))</f>
        <v/>
      </c>
      <c r="C142" s="54" t="str">
        <f>IF(OR($B142=0,$B142=""),"",IF(AND($E$3="3rd"),'Class 3rd'!B141,IF(AND($E$3="4th"),'Class 4th'!B141,"")))</f>
        <v/>
      </c>
      <c r="D142" s="54" t="str">
        <f>IF(OR($B142=0,$B142=""),"",IF(AND($E$3="3rd"),'Class 3rd'!C141,IF(AND($E$3="4th"),'Class 4th'!C141,"")))</f>
        <v/>
      </c>
      <c r="E142" s="330" t="str">
        <f>IF(OR($B142=0,$B142=""),"",IF(AND($E$3="3rd"),'Class 3rd'!E141,IF(AND($E$3="4th"),'Class 4th'!E141,"")))</f>
        <v/>
      </c>
      <c r="F142" s="243" t="str">
        <f>IF(OR($B142=0,$B142=""),"",IF(AND($E$3="3rd"),'Class 3rd'!D141,IF(AND($E$3="4th"),'Class 4th'!D141,"")))</f>
        <v/>
      </c>
      <c r="G142" s="335" t="str">
        <f>IF(OR($B142=0,$B142=""),"",IF(AND($E$3="3rd"),'Class 3rd'!F141,IF(AND($E$3="4th"),'Class 4th'!F141,"")))</f>
        <v/>
      </c>
      <c r="H142" s="335" t="str">
        <f>IF(OR($B142=0,$B142=""),"",IF(AND($E$3="3rd"),'Class 3rd'!G141,IF(AND($E$3="4th"),'Class 4th'!G141,"")))</f>
        <v/>
      </c>
      <c r="I142" s="335" t="str">
        <f>IF(OR($B142=0,$B142=""),"",IF(AND($E$3="3rd"),'Class 3rd'!H141,IF(AND($E$3="4th"),'Class 4th'!H141,"")))</f>
        <v/>
      </c>
      <c r="J142" s="217" t="str">
        <f>IF(OR($B142=0,$B142=""),"",IF(AND($E$3="3rd"),'Class 3rd'!J141,IF(AND($E$3="4th"),'Class 4th'!J141,"")))</f>
        <v/>
      </c>
      <c r="K142" s="217" t="str">
        <f>IF(OR($B142=0,$B142=""),"",IF(AND($E$3="3rd"),'Class 3rd'!K141,IF(AND($E$3="4th"),'Class 4th'!K141,"")))</f>
        <v/>
      </c>
      <c r="L142" s="99" t="str">
        <f>IF(OR($B142=0,$B142=""),"",IF(AND($E$3="3rd"),'Class 3rd'!L141,IF(AND($E$3="4th"),'Class 4th'!L141,"")))</f>
        <v/>
      </c>
      <c r="M142" s="99" t="str">
        <f>IF(OR($B142=0,$B142=""),"",IF(AND($E$3="3rd"),'Class 3rd'!M141,IF(AND($E$3="4th"),'Class 4th'!M141,"")))</f>
        <v/>
      </c>
      <c r="N142" s="99" t="str">
        <f>IF(OR($B142=0,$B142=""),"",IF(AND($E$3="3rd"),'Class 3rd'!N141,IF(AND($E$3="4th"),'Class 4th'!N141,"")))</f>
        <v/>
      </c>
      <c r="O142" s="48" t="str">
        <f t="shared" si="171"/>
        <v/>
      </c>
      <c r="P142" s="99" t="str">
        <f>IF(OR($B142=0,$B142=""),"",IF(AND($E$3="3rd"),'Class 3rd'!O141,IF(AND($E$3="4th"),'Class 4th'!O141,"")))</f>
        <v/>
      </c>
      <c r="Q142" s="99" t="str">
        <f>IF(OR($B142=0,$B142=""),"",IF(AND($E$3="3rd"),'Class 3rd'!P141,IF(AND($E$3="4th"),'Class 4th'!P141,"")))</f>
        <v/>
      </c>
      <c r="R142" s="51" t="str">
        <f t="shared" si="172"/>
        <v/>
      </c>
      <c r="S142" s="48">
        <f t="shared" si="173"/>
        <v>0</v>
      </c>
      <c r="T142" s="99" t="str">
        <f>IF(OR($B142=0,$B142=""),"",IF(AND($E$3="3rd"),'Class 3rd'!Q141,IF(AND($E$3="4th"),'Class 4th'!Q141,"")))</f>
        <v/>
      </c>
      <c r="U142" s="99" t="str">
        <f>IF(OR($B142=0,$B142=""),"",IF(AND($E$3="3rd"),'Class 3rd'!R141,IF(AND($E$3="4th"),'Class 4th'!R141,"")))</f>
        <v/>
      </c>
      <c r="V142" s="52" t="str">
        <f t="shared" si="174"/>
        <v/>
      </c>
      <c r="W142" s="48" t="str">
        <f t="shared" si="175"/>
        <v/>
      </c>
      <c r="X142" s="83">
        <f t="shared" si="176"/>
        <v>0</v>
      </c>
      <c r="Y142" s="83" t="str">
        <f t="shared" si="177"/>
        <v/>
      </c>
      <c r="Z142" s="83" t="str">
        <f t="shared" si="178"/>
        <v/>
      </c>
      <c r="AA142" s="83" t="str">
        <f t="shared" si="179"/>
        <v/>
      </c>
      <c r="AB142" s="419" t="str">
        <f t="shared" si="180"/>
        <v/>
      </c>
      <c r="AC142" s="87" t="str">
        <f t="shared" si="181"/>
        <v/>
      </c>
      <c r="AD142" s="99" t="str">
        <f>IF(OR($B142=0,$B142=""),"",IF(AND($E$3="3rd"),'Class 3rd'!S141,IF(AND($E$3="4th"),'Class 4th'!S141,"")))</f>
        <v/>
      </c>
      <c r="AE142" s="99" t="str">
        <f>IF(OR($B142=0,$B142=""),"",IF(AND($E$3="3rd"),'Class 3rd'!T141,IF(AND($E$3="4th"),'Class 4th'!T141,"")))</f>
        <v/>
      </c>
      <c r="AF142" s="99" t="str">
        <f>IF(OR($B142=0,$B142=""),"",IF(AND($E$3="3rd"),'Class 3rd'!U141,IF(AND($E$3="4th"),'Class 4th'!U141,"")))</f>
        <v/>
      </c>
      <c r="AG142" s="48" t="str">
        <f t="shared" si="182"/>
        <v/>
      </c>
      <c r="AH142" s="99" t="str">
        <f>IF(OR($B142=0,$B142=""),"",IF(AND($E$3="3rd"),'Class 3rd'!V141,IF(AND($E$3="4th"),'Class 4th'!V141,"")))</f>
        <v/>
      </c>
      <c r="AI142" s="99" t="str">
        <f>IF(OR($B142=0,$B142=""),"",IF(AND($E$3="3rd"),'Class 3rd'!W141,IF(AND($E$3="4th"),'Class 4th'!W141,"")))</f>
        <v/>
      </c>
      <c r="AJ142" s="51" t="str">
        <f t="shared" si="183"/>
        <v/>
      </c>
      <c r="AK142" s="48">
        <f t="shared" si="184"/>
        <v>0</v>
      </c>
      <c r="AL142" s="99" t="str">
        <f>IF(OR($B142=0,$B142=""),"",IF(AND($E$3="3rd"),'Class 3rd'!X141,IF(AND($E$3="4th"),'Class 4th'!X141,"")))</f>
        <v/>
      </c>
      <c r="AM142" s="99" t="str">
        <f>IF(OR($B142=0,$B142=""),"",IF(AND($E$3="3rd"),'Class 3rd'!Y141,IF(AND($E$3="4th"),'Class 4th'!Y141,"")))</f>
        <v/>
      </c>
      <c r="AN142" s="52" t="str">
        <f t="shared" si="185"/>
        <v/>
      </c>
      <c r="AO142" s="48" t="str">
        <f t="shared" si="186"/>
        <v/>
      </c>
      <c r="AP142" s="83">
        <f t="shared" si="187"/>
        <v>0</v>
      </c>
      <c r="AQ142" s="83" t="str">
        <f t="shared" si="188"/>
        <v/>
      </c>
      <c r="AR142" s="83" t="str">
        <f t="shared" si="189"/>
        <v/>
      </c>
      <c r="AS142" s="83" t="str">
        <f t="shared" si="190"/>
        <v/>
      </c>
      <c r="AT142" s="419" t="str">
        <f t="shared" si="191"/>
        <v/>
      </c>
      <c r="AU142" s="87" t="str">
        <f t="shared" si="192"/>
        <v/>
      </c>
      <c r="AV142" s="99" t="str">
        <f>IF(OR($B142=0,$B142=""),"",IF(AND($E$3="3rd"),'Class 3rd'!Z141,IF(AND($E$3="4th"),'Class 4th'!Z141,"")))</f>
        <v/>
      </c>
      <c r="AW142" s="99" t="str">
        <f>IF(OR($B142=0,$B142=""),"",IF(AND($E$3="3rd"),'Class 3rd'!AA141,IF(AND($E$3="4th"),'Class 4th'!AA141,"")))</f>
        <v/>
      </c>
      <c r="AX142" s="99" t="str">
        <f>IF(OR($B142=0,$B142=""),"",IF(AND($E$3="3rd"),'Class 3rd'!AB141,IF(AND($E$3="4th"),'Class 4th'!AB141,"")))</f>
        <v/>
      </c>
      <c r="AY142" s="48" t="str">
        <f t="shared" si="193"/>
        <v/>
      </c>
      <c r="AZ142" s="99" t="str">
        <f>IF(OR($B142=0,$B142=""),"",IF(AND($E$3="3rd"),'Class 3rd'!AC141,IF(AND($E$3="4th"),'Class 4th'!AC141,"")))</f>
        <v/>
      </c>
      <c r="BA142" s="99" t="str">
        <f>IF(OR($B142=0,$B142=""),"",IF(AND($E$3="3rd"),'Class 3rd'!AD141,IF(AND($E$3="4th"),'Class 4th'!AD141,"")))</f>
        <v/>
      </c>
      <c r="BB142" s="51" t="str">
        <f t="shared" si="194"/>
        <v/>
      </c>
      <c r="BC142" s="48">
        <f t="shared" si="195"/>
        <v>0</v>
      </c>
      <c r="BD142" s="99" t="str">
        <f>IF(OR($B142=0,$B142=""),"",IF(AND($E$3="3rd"),'Class 3rd'!AE141,IF(AND($E$3="4th"),'Class 4th'!AE141,"")))</f>
        <v/>
      </c>
      <c r="BE142" s="99" t="str">
        <f>IF(OR($B142=0,$B142=""),"",IF(AND($E$3="3rd"),'Class 3rd'!AF141,IF(AND($E$3="4th"),'Class 4th'!AF141,"")))</f>
        <v/>
      </c>
      <c r="BF142" s="52" t="str">
        <f t="shared" si="196"/>
        <v/>
      </c>
      <c r="BG142" s="48" t="str">
        <f t="shared" si="197"/>
        <v/>
      </c>
      <c r="BH142" s="83">
        <f t="shared" si="198"/>
        <v>0</v>
      </c>
      <c r="BI142" s="83" t="str">
        <f t="shared" si="199"/>
        <v/>
      </c>
      <c r="BJ142" s="83" t="str">
        <f t="shared" si="200"/>
        <v/>
      </c>
      <c r="BK142" s="83" t="str">
        <f t="shared" si="201"/>
        <v/>
      </c>
      <c r="BL142" s="419" t="str">
        <f t="shared" si="202"/>
        <v/>
      </c>
      <c r="BM142" s="87" t="str">
        <f t="shared" si="203"/>
        <v/>
      </c>
      <c r="BN142" s="99" t="str">
        <f>IF(OR($B142=0,$B142=""),"",IF(AND($E$3="3rd"),'Class 3rd'!AG141,IF(AND($E$3="4th"),'Class 4th'!AG141,"")))</f>
        <v/>
      </c>
      <c r="BO142" s="99" t="str">
        <f>IF(OR($B142=0,$B142=""),"",IF(AND($E$3="3rd"),'Class 3rd'!AH141,IF(AND($E$3="4th"),'Class 4th'!AH141,"")))</f>
        <v/>
      </c>
      <c r="BP142" s="99" t="str">
        <f>IF(OR($B142=0,$B142=""),"",IF(AND($E$3="3rd"),'Class 3rd'!AI141,IF(AND($E$3="4th"),'Class 4th'!AI141,"")))</f>
        <v/>
      </c>
      <c r="BQ142" s="48" t="str">
        <f t="shared" si="204"/>
        <v/>
      </c>
      <c r="BR142" s="99" t="str">
        <f>IF(OR($B142=0,$B142=""),"",IF(AND($E$3="3rd"),'Class 3rd'!AJ141,IF(AND($E$3="4th"),'Class 4th'!AJ141,"")))</f>
        <v/>
      </c>
      <c r="BS142" s="99" t="str">
        <f>IF(OR($B142=0,$B142=""),"",IF(AND($E$3="3rd"),'Class 3rd'!AK141,IF(AND($E$3="4th"),'Class 4th'!AK141,"")))</f>
        <v/>
      </c>
      <c r="BT142" s="51" t="str">
        <f t="shared" si="205"/>
        <v/>
      </c>
      <c r="BU142" s="48">
        <f t="shared" si="206"/>
        <v>0</v>
      </c>
      <c r="BV142" s="99" t="str">
        <f>IF(OR($B142=0,$B142=""),"",IF(AND($E$3="3rd"),'Class 3rd'!AL141,IF(AND($E$3="4th"),'Class 4th'!AL141,"")))</f>
        <v/>
      </c>
      <c r="BW142" s="99" t="str">
        <f>IF(OR($B142=0,$B142=""),"",IF(AND($E$3="3rd"),'Class 3rd'!AM141,IF(AND($E$3="4th"),'Class 4th'!AM141,"")))</f>
        <v/>
      </c>
      <c r="BX142" s="52" t="str">
        <f t="shared" si="207"/>
        <v/>
      </c>
      <c r="BY142" s="48" t="str">
        <f t="shared" si="208"/>
        <v/>
      </c>
      <c r="BZ142" s="83">
        <f t="shared" si="209"/>
        <v>0</v>
      </c>
      <c r="CA142" s="83" t="str">
        <f t="shared" si="210"/>
        <v/>
      </c>
      <c r="CB142" s="83" t="str">
        <f t="shared" si="211"/>
        <v/>
      </c>
      <c r="CC142" s="83" t="str">
        <f t="shared" si="212"/>
        <v/>
      </c>
      <c r="CD142" s="419" t="str">
        <f t="shared" si="213"/>
        <v/>
      </c>
      <c r="CE142" s="87" t="str">
        <f t="shared" si="214"/>
        <v/>
      </c>
      <c r="CF142" s="99" t="str">
        <f>IF(OR($B142=0,$B142=""),"",IF(AND($E$3="3rd"),'Class 3rd'!AN141,IF(AND($E$3="4th"),'Class 4th'!AN141,"")))</f>
        <v/>
      </c>
      <c r="CG142" s="99" t="str">
        <f>IF(OR($B142=0,$B142=""),"",IF(AND($E$3="3rd"),'Class 3rd'!AO141,IF(AND($E$3="4th"),'Class 4th'!AO141,"")))</f>
        <v/>
      </c>
      <c r="CH142" s="99" t="str">
        <f>IF(OR($B142=0,$B142=""),"",IF(AND($E$3="3rd"),'Class 3rd'!AP141,IF(AND($E$3="4th"),'Class 4th'!AP141,"")))</f>
        <v/>
      </c>
      <c r="CI142" s="48" t="str">
        <f t="shared" si="215"/>
        <v/>
      </c>
      <c r="CJ142" s="99" t="str">
        <f>IF(OR($B142=0,$B142=""),"",IF(AND($E$3="3rd"),'Class 3rd'!AQ141,IF(AND($E$3="4th"),'Class 4th'!AQ141,"")))</f>
        <v/>
      </c>
      <c r="CK142" s="99" t="str">
        <f>IF(OR($B142=0,$B142=""),"",IF(AND($E$3="3rd"),'Class 3rd'!AR141,IF(AND($E$3="4th"),'Class 4th'!AR141,"")))</f>
        <v/>
      </c>
      <c r="CL142" s="51" t="str">
        <f t="shared" si="216"/>
        <v/>
      </c>
      <c r="CM142" s="48">
        <f t="shared" si="217"/>
        <v>0</v>
      </c>
      <c r="CN142" s="99" t="str">
        <f>IF(OR($B142=0,$B142=""),"",IF(AND($E$3="3rd"),'Class 3rd'!AS141,IF(AND($E$3="4th"),'Class 4th'!AS141,"")))</f>
        <v/>
      </c>
      <c r="CO142" s="99" t="str">
        <f>IF(OR($B142=0,$B142=""),"",IF(AND($E$3="3rd"),'Class 3rd'!AT141,IF(AND($E$3="4th"),'Class 4th'!AT141,"")))</f>
        <v/>
      </c>
      <c r="CP142" s="52" t="str">
        <f t="shared" si="218"/>
        <v/>
      </c>
      <c r="CQ142" s="48" t="str">
        <f t="shared" si="219"/>
        <v/>
      </c>
      <c r="CR142" s="83">
        <f t="shared" si="220"/>
        <v>0</v>
      </c>
      <c r="CS142" s="83" t="str">
        <f t="shared" si="221"/>
        <v/>
      </c>
      <c r="CT142" s="392" t="str">
        <f t="shared" si="222"/>
        <v/>
      </c>
      <c r="CU142" s="86" t="str">
        <f t="shared" si="223"/>
        <v/>
      </c>
      <c r="CV142" s="99" t="str">
        <f>IF(OR($B142=0,$B142=""),"",IF(AND($E$3="3rd"),'Class 3rd'!AU141,IF(AND($E$3="4th"),'Class 4th'!AU141,"")))</f>
        <v/>
      </c>
      <c r="CW142" s="99" t="str">
        <f>IF(OR($B142=0,$B142=""),"",IF(AND($E$3="3rd"),'Class 3rd'!AV141,IF(AND($E$3="4th"),'Class 4th'!AV141,"")))</f>
        <v/>
      </c>
      <c r="CX142" s="99" t="str">
        <f>IF(OR($B142=0,$B142=""),"",IF(AND($E$3="3rd"),'Class 3rd'!AW141,IF(AND($E$3="4th"),'Class 4th'!AW141,"")))</f>
        <v/>
      </c>
      <c r="CY142" s="48" t="str">
        <f t="shared" si="224"/>
        <v/>
      </c>
      <c r="CZ142" s="99" t="str">
        <f>IF(OR($B142=0,$B142=""),"",IF(AND($E$3="3rd"),'Class 3rd'!AX141,IF(AND($E$3="4th"),'Class 4th'!AX141,"")))</f>
        <v/>
      </c>
      <c r="DA142" s="99" t="str">
        <f>IF(OR($B142=0,$B142=""),"",IF(AND($E$3="3rd"),'Class 3rd'!AY141,IF(AND($E$3="4th"),'Class 4th'!AY141,"")))</f>
        <v/>
      </c>
      <c r="DB142" s="51" t="str">
        <f t="shared" si="225"/>
        <v/>
      </c>
      <c r="DC142" s="48">
        <f t="shared" si="226"/>
        <v>0</v>
      </c>
      <c r="DD142" s="99" t="str">
        <f>IF(OR($B142=0,$B142=""),"",IF(AND($E$3="3rd"),'Class 3rd'!AZ141,IF(AND($E$3="4th"),'Class 4th'!AZ141,"")))</f>
        <v/>
      </c>
      <c r="DE142" s="99" t="str">
        <f>IF(OR($B142=0,$B142=""),"",IF(AND($E$3="3rd"),'Class 3rd'!BA141,IF(AND($E$3="4th"),'Class 4th'!BA141,"")))</f>
        <v/>
      </c>
      <c r="DF142" s="52" t="str">
        <f t="shared" si="227"/>
        <v/>
      </c>
      <c r="DG142" s="48" t="str">
        <f t="shared" si="228"/>
        <v/>
      </c>
      <c r="DH142" s="83">
        <f t="shared" si="229"/>
        <v>0</v>
      </c>
      <c r="DI142" s="83" t="str">
        <f t="shared" si="230"/>
        <v/>
      </c>
      <c r="DJ142" s="392" t="str">
        <f t="shared" si="231"/>
        <v/>
      </c>
      <c r="DK142" s="86" t="str">
        <f t="shared" si="232"/>
        <v/>
      </c>
      <c r="DL142" s="454" t="str">
        <f>IF(OR($B142=0,$B142=""),"",IF(AND($E$3="3rd"),'Class 3rd'!BB141,IF(AND($E$3="4th"),'Class 4th'!BB141,"")))</f>
        <v/>
      </c>
      <c r="DM142" s="454" t="str">
        <f>IF(OR($B142=0,$B142=""),"",IF(AND($E$3="3rd"),'Class 3rd'!BC141,IF(AND($E$3="4th"),'Class 4th'!BC141,"")))</f>
        <v/>
      </c>
      <c r="DN142" s="454" t="str">
        <f>IF(OR($B142=0,$B142=""),"",IF(AND($E$3="3rd"),'Class 3rd'!BD141,IF(AND($E$3="4th"),'Class 4th'!BD141,"")))</f>
        <v/>
      </c>
      <c r="DO142" s="454" t="str">
        <f>IF(OR($B142=0,$B142=""),"",IF(AND($E$3="3rd"),'Class 3rd'!BE141,IF(AND($E$3="4th"),'Class 4th'!BE141,"")))</f>
        <v/>
      </c>
      <c r="DP142" s="454" t="str">
        <f>IF(OR($B142=0,$B142=""),"",IF(AND($E$3="3rd"),'Class 3rd'!BF141,IF(AND($E$3="4th"),'Class 4th'!BF141,"")))</f>
        <v/>
      </c>
      <c r="DQ142" s="455" t="str">
        <f t="shared" si="233"/>
        <v/>
      </c>
      <c r="DR142" s="100">
        <f t="shared" si="234"/>
        <v>0</v>
      </c>
      <c r="DS142" s="100" t="str">
        <f t="shared" si="235"/>
        <v/>
      </c>
      <c r="DT142" s="100" t="str">
        <f t="shared" si="236"/>
        <v/>
      </c>
      <c r="DU142" s="86" t="str">
        <f t="shared" si="237"/>
        <v/>
      </c>
      <c r="DV142" s="454" t="str">
        <f>IF(OR($B142=0,$B142=""),"",IF(AND($E$3="3rd"),'Class 3rd'!BG141,IF(AND($E$3="4th"),'Class 4th'!BG141,"")))</f>
        <v/>
      </c>
      <c r="DW142" s="454" t="str">
        <f>IF(OR($B142=0,$B142=""),"",IF(AND($E$3="3rd"),'Class 3rd'!BH141,IF(AND($E$3="4th"),'Class 4th'!BH141,"")))</f>
        <v/>
      </c>
      <c r="DX142" s="454" t="str">
        <f>IF(OR($B142=0,$B142=""),"",IF(AND($E$3="3rd"),'Class 3rd'!BI141,IF(AND($E$3="4th"),'Class 4th'!BI141,"")))</f>
        <v/>
      </c>
      <c r="DY142" s="454" t="str">
        <f>IF(OR($B142=0,$B142=""),"",IF(AND($E$3="3rd"),'Class 3rd'!BJ141,IF(AND($E$3="4th"),'Class 4th'!BJ141,"")))</f>
        <v/>
      </c>
      <c r="DZ142" s="454" t="str">
        <f>IF(OR($B142=0,$B142=""),"",IF(AND($E$3="3rd"),'Class 3rd'!BK141,IF(AND($E$3="4th"),'Class 4th'!BK141,"")))</f>
        <v/>
      </c>
      <c r="EA142" s="455" t="str">
        <f t="shared" si="238"/>
        <v/>
      </c>
      <c r="EB142" s="100">
        <f t="shared" si="239"/>
        <v>0</v>
      </c>
      <c r="EC142" s="100" t="str">
        <f t="shared" si="240"/>
        <v/>
      </c>
      <c r="ED142" s="100" t="str">
        <f t="shared" si="241"/>
        <v/>
      </c>
      <c r="EE142" s="86" t="str">
        <f t="shared" si="242"/>
        <v/>
      </c>
      <c r="EF142" s="454" t="str">
        <f>IF(OR($B142=0,$B142=""),"",IF(AND($E$3="3rd"),'Class 3rd'!BL141,IF(AND($E$3="4th"),'Class 4th'!BL141,"")))</f>
        <v/>
      </c>
      <c r="EG142" s="454" t="str">
        <f>IF(OR($B142=0,$B142=""),"",IF(AND($E$3="3rd"),'Class 3rd'!BM141,IF(AND($E$3="4th"),'Class 4th'!BM141,"")))</f>
        <v/>
      </c>
      <c r="EH142" s="454" t="str">
        <f>IF(OR($B142=0,$B142=""),"",IF(AND($E$3="3rd"),'Class 3rd'!BN141,IF(AND($E$3="4th"),'Class 4th'!BN141,"")))</f>
        <v/>
      </c>
      <c r="EI142" s="454" t="str">
        <f>IF(OR($B142=0,$B142=""),"",IF(AND($E$3="3rd"),'Class 3rd'!BO141,IF(AND($E$3="4th"),'Class 4th'!BO141,"")))</f>
        <v/>
      </c>
      <c r="EJ142" s="454" t="str">
        <f>IF(OR($B142=0,$B142=""),"",IF(AND($E$3="3rd"),'Class 3rd'!BP141,IF(AND($E$3="4th"),'Class 4th'!BP141,"")))</f>
        <v/>
      </c>
      <c r="EK142" s="455" t="str">
        <f t="shared" si="243"/>
        <v/>
      </c>
      <c r="EL142" s="100">
        <f t="shared" si="244"/>
        <v>0</v>
      </c>
      <c r="EM142" s="100" t="str">
        <f t="shared" si="245"/>
        <v/>
      </c>
      <c r="EN142" s="100" t="str">
        <f t="shared" si="246"/>
        <v/>
      </c>
      <c r="EO142" s="86" t="str">
        <f t="shared" si="247"/>
        <v/>
      </c>
      <c r="EP142" s="60" t="str">
        <f t="shared" si="248"/>
        <v/>
      </c>
      <c r="EQ142" s="324" t="str">
        <f t="shared" si="249"/>
        <v/>
      </c>
      <c r="ER142" s="63" t="str">
        <f t="shared" si="250"/>
        <v/>
      </c>
      <c r="ES142" s="64" t="str">
        <f t="shared" si="169"/>
        <v/>
      </c>
      <c r="ET142" s="326" t="str">
        <f>IFERROR(IF(B142="NSO","NSO",IF(OR(D142="",G142="",F142="",B142="",EP142=0),"",IF('Master sheet'!$D$14="Hindi","कक्षोंन्नति","Promoted"))),"")</f>
        <v/>
      </c>
      <c r="EU142" s="39" t="str">
        <f>IF(OR($B142=0,$B142=""),"",IF(AND($E$3="3rd"),'Class 3rd'!BQ141,IF(AND($E$3="4th"),'Class 4th'!BQ141,"")))</f>
        <v/>
      </c>
      <c r="EV142" s="39" t="str">
        <f>IF(OR($B142=0,$B142=""),"",IF(AND($E$3="3rd"),'Class 3rd'!BR141,IF(AND($E$3="4th"),'Class 4th'!BR141,"")))</f>
        <v/>
      </c>
      <c r="EW142" s="203" t="str">
        <f t="shared" si="170"/>
        <v/>
      </c>
      <c r="EX142" s="40"/>
      <c r="FE142" s="41">
        <f>IF(AND($E$3="3rd"),'Class 3rd'!I141,IF(AND($E$3="4th"),'Class 4th'!I141,""))</f>
        <v>0</v>
      </c>
    </row>
    <row r="143" spans="1:161" ht="18.95" customHeight="1">
      <c r="A143" s="53">
        <v>136</v>
      </c>
      <c r="B143" s="244" t="str">
        <f>IF(OR(FE143=0,FE143=""),"",IF(AND($E$3="3rd"),'Class 3rd'!I142,IF(AND($E$3="4th"),'Class 4th'!I142,"")))</f>
        <v/>
      </c>
      <c r="C143" s="54" t="str">
        <f>IF(OR($B143=0,$B143=""),"",IF(AND($E$3="3rd"),'Class 3rd'!B142,IF(AND($E$3="4th"),'Class 4th'!B142,"")))</f>
        <v/>
      </c>
      <c r="D143" s="54" t="str">
        <f>IF(OR($B143=0,$B143=""),"",IF(AND($E$3="3rd"),'Class 3rd'!C142,IF(AND($E$3="4th"),'Class 4th'!C142,"")))</f>
        <v/>
      </c>
      <c r="E143" s="330" t="str">
        <f>IF(OR($B143=0,$B143=""),"",IF(AND($E$3="3rd"),'Class 3rd'!E142,IF(AND($E$3="4th"),'Class 4th'!E142,"")))</f>
        <v/>
      </c>
      <c r="F143" s="243" t="str">
        <f>IF(OR($B143=0,$B143=""),"",IF(AND($E$3="3rd"),'Class 3rd'!D142,IF(AND($E$3="4th"),'Class 4th'!D142,"")))</f>
        <v/>
      </c>
      <c r="G143" s="335" t="str">
        <f>IF(OR($B143=0,$B143=""),"",IF(AND($E$3="3rd"),'Class 3rd'!F142,IF(AND($E$3="4th"),'Class 4th'!F142,"")))</f>
        <v/>
      </c>
      <c r="H143" s="335" t="str">
        <f>IF(OR($B143=0,$B143=""),"",IF(AND($E$3="3rd"),'Class 3rd'!G142,IF(AND($E$3="4th"),'Class 4th'!G142,"")))</f>
        <v/>
      </c>
      <c r="I143" s="335" t="str">
        <f>IF(OR($B143=0,$B143=""),"",IF(AND($E$3="3rd"),'Class 3rd'!H142,IF(AND($E$3="4th"),'Class 4th'!H142,"")))</f>
        <v/>
      </c>
      <c r="J143" s="217" t="str">
        <f>IF(OR($B143=0,$B143=""),"",IF(AND($E$3="3rd"),'Class 3rd'!J142,IF(AND($E$3="4th"),'Class 4th'!J142,"")))</f>
        <v/>
      </c>
      <c r="K143" s="217" t="str">
        <f>IF(OR($B143=0,$B143=""),"",IF(AND($E$3="3rd"),'Class 3rd'!K142,IF(AND($E$3="4th"),'Class 4th'!K142,"")))</f>
        <v/>
      </c>
      <c r="L143" s="99" t="str">
        <f>IF(OR($B143=0,$B143=""),"",IF(AND($E$3="3rd"),'Class 3rd'!L142,IF(AND($E$3="4th"),'Class 4th'!L142,"")))</f>
        <v/>
      </c>
      <c r="M143" s="99" t="str">
        <f>IF(OR($B143=0,$B143=""),"",IF(AND($E$3="3rd"),'Class 3rd'!M142,IF(AND($E$3="4th"),'Class 4th'!M142,"")))</f>
        <v/>
      </c>
      <c r="N143" s="99" t="str">
        <f>IF(OR($B143=0,$B143=""),"",IF(AND($E$3="3rd"),'Class 3rd'!N142,IF(AND($E$3="4th"),'Class 4th'!N142,"")))</f>
        <v/>
      </c>
      <c r="O143" s="48" t="str">
        <f t="shared" si="171"/>
        <v/>
      </c>
      <c r="P143" s="99" t="str">
        <f>IF(OR($B143=0,$B143=""),"",IF(AND($E$3="3rd"),'Class 3rd'!O142,IF(AND($E$3="4th"),'Class 4th'!O142,"")))</f>
        <v/>
      </c>
      <c r="Q143" s="99" t="str">
        <f>IF(OR($B143=0,$B143=""),"",IF(AND($E$3="3rd"),'Class 3rd'!P142,IF(AND($E$3="4th"),'Class 4th'!P142,"")))</f>
        <v/>
      </c>
      <c r="R143" s="51" t="str">
        <f t="shared" si="172"/>
        <v/>
      </c>
      <c r="S143" s="48">
        <f t="shared" si="173"/>
        <v>0</v>
      </c>
      <c r="T143" s="99" t="str">
        <f>IF(OR($B143=0,$B143=""),"",IF(AND($E$3="3rd"),'Class 3rd'!Q142,IF(AND($E$3="4th"),'Class 4th'!Q142,"")))</f>
        <v/>
      </c>
      <c r="U143" s="99" t="str">
        <f>IF(OR($B143=0,$B143=""),"",IF(AND($E$3="3rd"),'Class 3rd'!R142,IF(AND($E$3="4th"),'Class 4th'!R142,"")))</f>
        <v/>
      </c>
      <c r="V143" s="52" t="str">
        <f t="shared" si="174"/>
        <v/>
      </c>
      <c r="W143" s="48" t="str">
        <f t="shared" si="175"/>
        <v/>
      </c>
      <c r="X143" s="83">
        <f t="shared" si="176"/>
        <v>0</v>
      </c>
      <c r="Y143" s="83" t="str">
        <f t="shared" si="177"/>
        <v/>
      </c>
      <c r="Z143" s="83" t="str">
        <f t="shared" si="178"/>
        <v/>
      </c>
      <c r="AA143" s="83" t="str">
        <f t="shared" si="179"/>
        <v/>
      </c>
      <c r="AB143" s="419" t="str">
        <f t="shared" si="180"/>
        <v/>
      </c>
      <c r="AC143" s="87" t="str">
        <f t="shared" si="181"/>
        <v/>
      </c>
      <c r="AD143" s="99" t="str">
        <f>IF(OR($B143=0,$B143=""),"",IF(AND($E$3="3rd"),'Class 3rd'!S142,IF(AND($E$3="4th"),'Class 4th'!S142,"")))</f>
        <v/>
      </c>
      <c r="AE143" s="99" t="str">
        <f>IF(OR($B143=0,$B143=""),"",IF(AND($E$3="3rd"),'Class 3rd'!T142,IF(AND($E$3="4th"),'Class 4th'!T142,"")))</f>
        <v/>
      </c>
      <c r="AF143" s="99" t="str">
        <f>IF(OR($B143=0,$B143=""),"",IF(AND($E$3="3rd"),'Class 3rd'!U142,IF(AND($E$3="4th"),'Class 4th'!U142,"")))</f>
        <v/>
      </c>
      <c r="AG143" s="48" t="str">
        <f t="shared" si="182"/>
        <v/>
      </c>
      <c r="AH143" s="99" t="str">
        <f>IF(OR($B143=0,$B143=""),"",IF(AND($E$3="3rd"),'Class 3rd'!V142,IF(AND($E$3="4th"),'Class 4th'!V142,"")))</f>
        <v/>
      </c>
      <c r="AI143" s="99" t="str">
        <f>IF(OR($B143=0,$B143=""),"",IF(AND($E$3="3rd"),'Class 3rd'!W142,IF(AND($E$3="4th"),'Class 4th'!W142,"")))</f>
        <v/>
      </c>
      <c r="AJ143" s="51" t="str">
        <f t="shared" si="183"/>
        <v/>
      </c>
      <c r="AK143" s="48">
        <f t="shared" si="184"/>
        <v>0</v>
      </c>
      <c r="AL143" s="99" t="str">
        <f>IF(OR($B143=0,$B143=""),"",IF(AND($E$3="3rd"),'Class 3rd'!X142,IF(AND($E$3="4th"),'Class 4th'!X142,"")))</f>
        <v/>
      </c>
      <c r="AM143" s="99" t="str">
        <f>IF(OR($B143=0,$B143=""),"",IF(AND($E$3="3rd"),'Class 3rd'!Y142,IF(AND($E$3="4th"),'Class 4th'!Y142,"")))</f>
        <v/>
      </c>
      <c r="AN143" s="52" t="str">
        <f t="shared" si="185"/>
        <v/>
      </c>
      <c r="AO143" s="48" t="str">
        <f t="shared" si="186"/>
        <v/>
      </c>
      <c r="AP143" s="83">
        <f t="shared" si="187"/>
        <v>0</v>
      </c>
      <c r="AQ143" s="83" t="str">
        <f t="shared" si="188"/>
        <v/>
      </c>
      <c r="AR143" s="83" t="str">
        <f t="shared" si="189"/>
        <v/>
      </c>
      <c r="AS143" s="83" t="str">
        <f t="shared" si="190"/>
        <v/>
      </c>
      <c r="AT143" s="419" t="str">
        <f t="shared" si="191"/>
        <v/>
      </c>
      <c r="AU143" s="87" t="str">
        <f t="shared" si="192"/>
        <v/>
      </c>
      <c r="AV143" s="99" t="str">
        <f>IF(OR($B143=0,$B143=""),"",IF(AND($E$3="3rd"),'Class 3rd'!Z142,IF(AND($E$3="4th"),'Class 4th'!Z142,"")))</f>
        <v/>
      </c>
      <c r="AW143" s="99" t="str">
        <f>IF(OR($B143=0,$B143=""),"",IF(AND($E$3="3rd"),'Class 3rd'!AA142,IF(AND($E$3="4th"),'Class 4th'!AA142,"")))</f>
        <v/>
      </c>
      <c r="AX143" s="99" t="str">
        <f>IF(OR($B143=0,$B143=""),"",IF(AND($E$3="3rd"),'Class 3rd'!AB142,IF(AND($E$3="4th"),'Class 4th'!AB142,"")))</f>
        <v/>
      </c>
      <c r="AY143" s="48" t="str">
        <f t="shared" si="193"/>
        <v/>
      </c>
      <c r="AZ143" s="99" t="str">
        <f>IF(OR($B143=0,$B143=""),"",IF(AND($E$3="3rd"),'Class 3rd'!AC142,IF(AND($E$3="4th"),'Class 4th'!AC142,"")))</f>
        <v/>
      </c>
      <c r="BA143" s="99" t="str">
        <f>IF(OR($B143=0,$B143=""),"",IF(AND($E$3="3rd"),'Class 3rd'!AD142,IF(AND($E$3="4th"),'Class 4th'!AD142,"")))</f>
        <v/>
      </c>
      <c r="BB143" s="51" t="str">
        <f t="shared" si="194"/>
        <v/>
      </c>
      <c r="BC143" s="48">
        <f t="shared" si="195"/>
        <v>0</v>
      </c>
      <c r="BD143" s="99" t="str">
        <f>IF(OR($B143=0,$B143=""),"",IF(AND($E$3="3rd"),'Class 3rd'!AE142,IF(AND($E$3="4th"),'Class 4th'!AE142,"")))</f>
        <v/>
      </c>
      <c r="BE143" s="99" t="str">
        <f>IF(OR($B143=0,$B143=""),"",IF(AND($E$3="3rd"),'Class 3rd'!AF142,IF(AND($E$3="4th"),'Class 4th'!AF142,"")))</f>
        <v/>
      </c>
      <c r="BF143" s="52" t="str">
        <f t="shared" si="196"/>
        <v/>
      </c>
      <c r="BG143" s="48" t="str">
        <f t="shared" si="197"/>
        <v/>
      </c>
      <c r="BH143" s="83">
        <f t="shared" si="198"/>
        <v>0</v>
      </c>
      <c r="BI143" s="83" t="str">
        <f t="shared" si="199"/>
        <v/>
      </c>
      <c r="BJ143" s="83" t="str">
        <f t="shared" si="200"/>
        <v/>
      </c>
      <c r="BK143" s="83" t="str">
        <f t="shared" si="201"/>
        <v/>
      </c>
      <c r="BL143" s="419" t="str">
        <f t="shared" si="202"/>
        <v/>
      </c>
      <c r="BM143" s="87" t="str">
        <f t="shared" si="203"/>
        <v/>
      </c>
      <c r="BN143" s="99" t="str">
        <f>IF(OR($B143=0,$B143=""),"",IF(AND($E$3="3rd"),'Class 3rd'!AG142,IF(AND($E$3="4th"),'Class 4th'!AG142,"")))</f>
        <v/>
      </c>
      <c r="BO143" s="99" t="str">
        <f>IF(OR($B143=0,$B143=""),"",IF(AND($E$3="3rd"),'Class 3rd'!AH142,IF(AND($E$3="4th"),'Class 4th'!AH142,"")))</f>
        <v/>
      </c>
      <c r="BP143" s="99" t="str">
        <f>IF(OR($B143=0,$B143=""),"",IF(AND($E$3="3rd"),'Class 3rd'!AI142,IF(AND($E$3="4th"),'Class 4th'!AI142,"")))</f>
        <v/>
      </c>
      <c r="BQ143" s="48" t="str">
        <f t="shared" si="204"/>
        <v/>
      </c>
      <c r="BR143" s="99" t="str">
        <f>IF(OR($B143=0,$B143=""),"",IF(AND($E$3="3rd"),'Class 3rd'!AJ142,IF(AND($E$3="4th"),'Class 4th'!AJ142,"")))</f>
        <v/>
      </c>
      <c r="BS143" s="99" t="str">
        <f>IF(OR($B143=0,$B143=""),"",IF(AND($E$3="3rd"),'Class 3rd'!AK142,IF(AND($E$3="4th"),'Class 4th'!AK142,"")))</f>
        <v/>
      </c>
      <c r="BT143" s="51" t="str">
        <f t="shared" si="205"/>
        <v/>
      </c>
      <c r="BU143" s="48">
        <f t="shared" si="206"/>
        <v>0</v>
      </c>
      <c r="BV143" s="99" t="str">
        <f>IF(OR($B143=0,$B143=""),"",IF(AND($E$3="3rd"),'Class 3rd'!AL142,IF(AND($E$3="4th"),'Class 4th'!AL142,"")))</f>
        <v/>
      </c>
      <c r="BW143" s="99" t="str">
        <f>IF(OR($B143=0,$B143=""),"",IF(AND($E$3="3rd"),'Class 3rd'!AM142,IF(AND($E$3="4th"),'Class 4th'!AM142,"")))</f>
        <v/>
      </c>
      <c r="BX143" s="52" t="str">
        <f t="shared" si="207"/>
        <v/>
      </c>
      <c r="BY143" s="48" t="str">
        <f t="shared" si="208"/>
        <v/>
      </c>
      <c r="BZ143" s="83">
        <f t="shared" si="209"/>
        <v>0</v>
      </c>
      <c r="CA143" s="83" t="str">
        <f t="shared" si="210"/>
        <v/>
      </c>
      <c r="CB143" s="83" t="str">
        <f t="shared" si="211"/>
        <v/>
      </c>
      <c r="CC143" s="83" t="str">
        <f t="shared" si="212"/>
        <v/>
      </c>
      <c r="CD143" s="419" t="str">
        <f t="shared" si="213"/>
        <v/>
      </c>
      <c r="CE143" s="87" t="str">
        <f t="shared" si="214"/>
        <v/>
      </c>
      <c r="CF143" s="99" t="str">
        <f>IF(OR($B143=0,$B143=""),"",IF(AND($E$3="3rd"),'Class 3rd'!AN142,IF(AND($E$3="4th"),'Class 4th'!AN142,"")))</f>
        <v/>
      </c>
      <c r="CG143" s="99" t="str">
        <f>IF(OR($B143=0,$B143=""),"",IF(AND($E$3="3rd"),'Class 3rd'!AO142,IF(AND($E$3="4th"),'Class 4th'!AO142,"")))</f>
        <v/>
      </c>
      <c r="CH143" s="99" t="str">
        <f>IF(OR($B143=0,$B143=""),"",IF(AND($E$3="3rd"),'Class 3rd'!AP142,IF(AND($E$3="4th"),'Class 4th'!AP142,"")))</f>
        <v/>
      </c>
      <c r="CI143" s="48" t="str">
        <f t="shared" si="215"/>
        <v/>
      </c>
      <c r="CJ143" s="99" t="str">
        <f>IF(OR($B143=0,$B143=""),"",IF(AND($E$3="3rd"),'Class 3rd'!AQ142,IF(AND($E$3="4th"),'Class 4th'!AQ142,"")))</f>
        <v/>
      </c>
      <c r="CK143" s="99" t="str">
        <f>IF(OR($B143=0,$B143=""),"",IF(AND($E$3="3rd"),'Class 3rd'!AR142,IF(AND($E$3="4th"),'Class 4th'!AR142,"")))</f>
        <v/>
      </c>
      <c r="CL143" s="51" t="str">
        <f t="shared" si="216"/>
        <v/>
      </c>
      <c r="CM143" s="48">
        <f t="shared" si="217"/>
        <v>0</v>
      </c>
      <c r="CN143" s="99" t="str">
        <f>IF(OR($B143=0,$B143=""),"",IF(AND($E$3="3rd"),'Class 3rd'!AS142,IF(AND($E$3="4th"),'Class 4th'!AS142,"")))</f>
        <v/>
      </c>
      <c r="CO143" s="99" t="str">
        <f>IF(OR($B143=0,$B143=""),"",IF(AND($E$3="3rd"),'Class 3rd'!AT142,IF(AND($E$3="4th"),'Class 4th'!AT142,"")))</f>
        <v/>
      </c>
      <c r="CP143" s="52" t="str">
        <f t="shared" si="218"/>
        <v/>
      </c>
      <c r="CQ143" s="48" t="str">
        <f t="shared" si="219"/>
        <v/>
      </c>
      <c r="CR143" s="83">
        <f t="shared" si="220"/>
        <v>0</v>
      </c>
      <c r="CS143" s="83" t="str">
        <f t="shared" si="221"/>
        <v/>
      </c>
      <c r="CT143" s="392" t="str">
        <f t="shared" si="222"/>
        <v/>
      </c>
      <c r="CU143" s="86" t="str">
        <f t="shared" si="223"/>
        <v/>
      </c>
      <c r="CV143" s="99" t="str">
        <f>IF(OR($B143=0,$B143=""),"",IF(AND($E$3="3rd"),'Class 3rd'!AU142,IF(AND($E$3="4th"),'Class 4th'!AU142,"")))</f>
        <v/>
      </c>
      <c r="CW143" s="99" t="str">
        <f>IF(OR($B143=0,$B143=""),"",IF(AND($E$3="3rd"),'Class 3rd'!AV142,IF(AND($E$3="4th"),'Class 4th'!AV142,"")))</f>
        <v/>
      </c>
      <c r="CX143" s="99" t="str">
        <f>IF(OR($B143=0,$B143=""),"",IF(AND($E$3="3rd"),'Class 3rd'!AW142,IF(AND($E$3="4th"),'Class 4th'!AW142,"")))</f>
        <v/>
      </c>
      <c r="CY143" s="48" t="str">
        <f t="shared" si="224"/>
        <v/>
      </c>
      <c r="CZ143" s="99" t="str">
        <f>IF(OR($B143=0,$B143=""),"",IF(AND($E$3="3rd"),'Class 3rd'!AX142,IF(AND($E$3="4th"),'Class 4th'!AX142,"")))</f>
        <v/>
      </c>
      <c r="DA143" s="99" t="str">
        <f>IF(OR($B143=0,$B143=""),"",IF(AND($E$3="3rd"),'Class 3rd'!AY142,IF(AND($E$3="4th"),'Class 4th'!AY142,"")))</f>
        <v/>
      </c>
      <c r="DB143" s="51" t="str">
        <f t="shared" si="225"/>
        <v/>
      </c>
      <c r="DC143" s="48">
        <f t="shared" si="226"/>
        <v>0</v>
      </c>
      <c r="DD143" s="99" t="str">
        <f>IF(OR($B143=0,$B143=""),"",IF(AND($E$3="3rd"),'Class 3rd'!AZ142,IF(AND($E$3="4th"),'Class 4th'!AZ142,"")))</f>
        <v/>
      </c>
      <c r="DE143" s="99" t="str">
        <f>IF(OR($B143=0,$B143=""),"",IF(AND($E$3="3rd"),'Class 3rd'!BA142,IF(AND($E$3="4th"),'Class 4th'!BA142,"")))</f>
        <v/>
      </c>
      <c r="DF143" s="52" t="str">
        <f t="shared" si="227"/>
        <v/>
      </c>
      <c r="DG143" s="48" t="str">
        <f t="shared" si="228"/>
        <v/>
      </c>
      <c r="DH143" s="83">
        <f t="shared" si="229"/>
        <v>0</v>
      </c>
      <c r="DI143" s="83" t="str">
        <f t="shared" si="230"/>
        <v/>
      </c>
      <c r="DJ143" s="392" t="str">
        <f t="shared" si="231"/>
        <v/>
      </c>
      <c r="DK143" s="86" t="str">
        <f t="shared" si="232"/>
        <v/>
      </c>
      <c r="DL143" s="454" t="str">
        <f>IF(OR($B143=0,$B143=""),"",IF(AND($E$3="3rd"),'Class 3rd'!BB142,IF(AND($E$3="4th"),'Class 4th'!BB142,"")))</f>
        <v/>
      </c>
      <c r="DM143" s="454" t="str">
        <f>IF(OR($B143=0,$B143=""),"",IF(AND($E$3="3rd"),'Class 3rd'!BC142,IF(AND($E$3="4th"),'Class 4th'!BC142,"")))</f>
        <v/>
      </c>
      <c r="DN143" s="454" t="str">
        <f>IF(OR($B143=0,$B143=""),"",IF(AND($E$3="3rd"),'Class 3rd'!BD142,IF(AND($E$3="4th"),'Class 4th'!BD142,"")))</f>
        <v/>
      </c>
      <c r="DO143" s="454" t="str">
        <f>IF(OR($B143=0,$B143=""),"",IF(AND($E$3="3rd"),'Class 3rd'!BE142,IF(AND($E$3="4th"),'Class 4th'!BE142,"")))</f>
        <v/>
      </c>
      <c r="DP143" s="454" t="str">
        <f>IF(OR($B143=0,$B143=""),"",IF(AND($E$3="3rd"),'Class 3rd'!BF142,IF(AND($E$3="4th"),'Class 4th'!BF142,"")))</f>
        <v/>
      </c>
      <c r="DQ143" s="455" t="str">
        <f t="shared" si="233"/>
        <v/>
      </c>
      <c r="DR143" s="100">
        <f t="shared" si="234"/>
        <v>0</v>
      </c>
      <c r="DS143" s="100" t="str">
        <f t="shared" si="235"/>
        <v/>
      </c>
      <c r="DT143" s="100" t="str">
        <f t="shared" si="236"/>
        <v/>
      </c>
      <c r="DU143" s="86" t="str">
        <f t="shared" si="237"/>
        <v/>
      </c>
      <c r="DV143" s="454" t="str">
        <f>IF(OR($B143=0,$B143=""),"",IF(AND($E$3="3rd"),'Class 3rd'!BG142,IF(AND($E$3="4th"),'Class 4th'!BG142,"")))</f>
        <v/>
      </c>
      <c r="DW143" s="454" t="str">
        <f>IF(OR($B143=0,$B143=""),"",IF(AND($E$3="3rd"),'Class 3rd'!BH142,IF(AND($E$3="4th"),'Class 4th'!BH142,"")))</f>
        <v/>
      </c>
      <c r="DX143" s="454" t="str">
        <f>IF(OR($B143=0,$B143=""),"",IF(AND($E$3="3rd"),'Class 3rd'!BI142,IF(AND($E$3="4th"),'Class 4th'!BI142,"")))</f>
        <v/>
      </c>
      <c r="DY143" s="454" t="str">
        <f>IF(OR($B143=0,$B143=""),"",IF(AND($E$3="3rd"),'Class 3rd'!BJ142,IF(AND($E$3="4th"),'Class 4th'!BJ142,"")))</f>
        <v/>
      </c>
      <c r="DZ143" s="454" t="str">
        <f>IF(OR($B143=0,$B143=""),"",IF(AND($E$3="3rd"),'Class 3rd'!BK142,IF(AND($E$3="4th"),'Class 4th'!BK142,"")))</f>
        <v/>
      </c>
      <c r="EA143" s="455" t="str">
        <f t="shared" si="238"/>
        <v/>
      </c>
      <c r="EB143" s="100">
        <f t="shared" si="239"/>
        <v>0</v>
      </c>
      <c r="EC143" s="100" t="str">
        <f t="shared" si="240"/>
        <v/>
      </c>
      <c r="ED143" s="100" t="str">
        <f t="shared" si="241"/>
        <v/>
      </c>
      <c r="EE143" s="86" t="str">
        <f t="shared" si="242"/>
        <v/>
      </c>
      <c r="EF143" s="454" t="str">
        <f>IF(OR($B143=0,$B143=""),"",IF(AND($E$3="3rd"),'Class 3rd'!BL142,IF(AND($E$3="4th"),'Class 4th'!BL142,"")))</f>
        <v/>
      </c>
      <c r="EG143" s="454" t="str">
        <f>IF(OR($B143=0,$B143=""),"",IF(AND($E$3="3rd"),'Class 3rd'!BM142,IF(AND($E$3="4th"),'Class 4th'!BM142,"")))</f>
        <v/>
      </c>
      <c r="EH143" s="454" t="str">
        <f>IF(OR($B143=0,$B143=""),"",IF(AND($E$3="3rd"),'Class 3rd'!BN142,IF(AND($E$3="4th"),'Class 4th'!BN142,"")))</f>
        <v/>
      </c>
      <c r="EI143" s="454" t="str">
        <f>IF(OR($B143=0,$B143=""),"",IF(AND($E$3="3rd"),'Class 3rd'!BO142,IF(AND($E$3="4th"),'Class 4th'!BO142,"")))</f>
        <v/>
      </c>
      <c r="EJ143" s="454" t="str">
        <f>IF(OR($B143=0,$B143=""),"",IF(AND($E$3="3rd"),'Class 3rd'!BP142,IF(AND($E$3="4th"),'Class 4th'!BP142,"")))</f>
        <v/>
      </c>
      <c r="EK143" s="455" t="str">
        <f t="shared" si="243"/>
        <v/>
      </c>
      <c r="EL143" s="100">
        <f t="shared" si="244"/>
        <v>0</v>
      </c>
      <c r="EM143" s="100" t="str">
        <f t="shared" si="245"/>
        <v/>
      </c>
      <c r="EN143" s="100" t="str">
        <f t="shared" si="246"/>
        <v/>
      </c>
      <c r="EO143" s="86" t="str">
        <f t="shared" si="247"/>
        <v/>
      </c>
      <c r="EP143" s="60" t="str">
        <f t="shared" si="248"/>
        <v/>
      </c>
      <c r="EQ143" s="324" t="str">
        <f t="shared" si="249"/>
        <v/>
      </c>
      <c r="ER143" s="63" t="str">
        <f t="shared" si="250"/>
        <v/>
      </c>
      <c r="ES143" s="64" t="str">
        <f t="shared" si="169"/>
        <v/>
      </c>
      <c r="ET143" s="326" t="str">
        <f>IFERROR(IF(B143="NSO","NSO",IF(OR(D143="",G143="",F143="",B143="",EP143=0),"",IF('Master sheet'!$D$14="Hindi","कक्षोंन्नति","Promoted"))),"")</f>
        <v/>
      </c>
      <c r="EU143" s="39" t="str">
        <f>IF(OR($B143=0,$B143=""),"",IF(AND($E$3="3rd"),'Class 3rd'!BQ142,IF(AND($E$3="4th"),'Class 4th'!BQ142,"")))</f>
        <v/>
      </c>
      <c r="EV143" s="39" t="str">
        <f>IF(OR($B143=0,$B143=""),"",IF(AND($E$3="3rd"),'Class 3rd'!BR142,IF(AND($E$3="4th"),'Class 4th'!BR142,"")))</f>
        <v/>
      </c>
      <c r="EW143" s="203" t="str">
        <f t="shared" si="170"/>
        <v/>
      </c>
      <c r="EX143" s="40"/>
      <c r="FE143" s="41">
        <f>IF(AND($E$3="3rd"),'Class 3rd'!I142,IF(AND($E$3="4th"),'Class 4th'!I142,""))</f>
        <v>0</v>
      </c>
    </row>
    <row r="144" spans="1:161" ht="18.95" customHeight="1">
      <c r="A144" s="53">
        <v>137</v>
      </c>
      <c r="B144" s="244" t="str">
        <f>IF(OR(FE144=0,FE144=""),"",IF(AND($E$3="3rd"),'Class 3rd'!I143,IF(AND($E$3="4th"),'Class 4th'!I143,"")))</f>
        <v/>
      </c>
      <c r="C144" s="54" t="str">
        <f>IF(OR($B144=0,$B144=""),"",IF(AND($E$3="3rd"),'Class 3rd'!B143,IF(AND($E$3="4th"),'Class 4th'!B143,"")))</f>
        <v/>
      </c>
      <c r="D144" s="54" t="str">
        <f>IF(OR($B144=0,$B144=""),"",IF(AND($E$3="3rd"),'Class 3rd'!C143,IF(AND($E$3="4th"),'Class 4th'!C143,"")))</f>
        <v/>
      </c>
      <c r="E144" s="330" t="str">
        <f>IF(OR($B144=0,$B144=""),"",IF(AND($E$3="3rd"),'Class 3rd'!E143,IF(AND($E$3="4th"),'Class 4th'!E143,"")))</f>
        <v/>
      </c>
      <c r="F144" s="243" t="str">
        <f>IF(OR($B144=0,$B144=""),"",IF(AND($E$3="3rd"),'Class 3rd'!D143,IF(AND($E$3="4th"),'Class 4th'!D143,"")))</f>
        <v/>
      </c>
      <c r="G144" s="335" t="str">
        <f>IF(OR($B144=0,$B144=""),"",IF(AND($E$3="3rd"),'Class 3rd'!F143,IF(AND($E$3="4th"),'Class 4th'!F143,"")))</f>
        <v/>
      </c>
      <c r="H144" s="335" t="str">
        <f>IF(OR($B144=0,$B144=""),"",IF(AND($E$3="3rd"),'Class 3rd'!G143,IF(AND($E$3="4th"),'Class 4th'!G143,"")))</f>
        <v/>
      </c>
      <c r="I144" s="335" t="str">
        <f>IF(OR($B144=0,$B144=""),"",IF(AND($E$3="3rd"),'Class 3rd'!H143,IF(AND($E$3="4th"),'Class 4th'!H143,"")))</f>
        <v/>
      </c>
      <c r="J144" s="217" t="str">
        <f>IF(OR($B144=0,$B144=""),"",IF(AND($E$3="3rd"),'Class 3rd'!J143,IF(AND($E$3="4th"),'Class 4th'!J143,"")))</f>
        <v/>
      </c>
      <c r="K144" s="217" t="str">
        <f>IF(OR($B144=0,$B144=""),"",IF(AND($E$3="3rd"),'Class 3rd'!K143,IF(AND($E$3="4th"),'Class 4th'!K143,"")))</f>
        <v/>
      </c>
      <c r="L144" s="99" t="str">
        <f>IF(OR($B144=0,$B144=""),"",IF(AND($E$3="3rd"),'Class 3rd'!L143,IF(AND($E$3="4th"),'Class 4th'!L143,"")))</f>
        <v/>
      </c>
      <c r="M144" s="99" t="str">
        <f>IF(OR($B144=0,$B144=""),"",IF(AND($E$3="3rd"),'Class 3rd'!M143,IF(AND($E$3="4th"),'Class 4th'!M143,"")))</f>
        <v/>
      </c>
      <c r="N144" s="99" t="str">
        <f>IF(OR($B144=0,$B144=""),"",IF(AND($E$3="3rd"),'Class 3rd'!N143,IF(AND($E$3="4th"),'Class 4th'!N143,"")))</f>
        <v/>
      </c>
      <c r="O144" s="48" t="str">
        <f t="shared" si="171"/>
        <v/>
      </c>
      <c r="P144" s="99" t="str">
        <f>IF(OR($B144=0,$B144=""),"",IF(AND($E$3="3rd"),'Class 3rd'!O143,IF(AND($E$3="4th"),'Class 4th'!O143,"")))</f>
        <v/>
      </c>
      <c r="Q144" s="99" t="str">
        <f>IF(OR($B144=0,$B144=""),"",IF(AND($E$3="3rd"),'Class 3rd'!P143,IF(AND($E$3="4th"),'Class 4th'!P143,"")))</f>
        <v/>
      </c>
      <c r="R144" s="51" t="str">
        <f t="shared" si="172"/>
        <v/>
      </c>
      <c r="S144" s="48">
        <f t="shared" si="173"/>
        <v>0</v>
      </c>
      <c r="T144" s="99" t="str">
        <f>IF(OR($B144=0,$B144=""),"",IF(AND($E$3="3rd"),'Class 3rd'!Q143,IF(AND($E$3="4th"),'Class 4th'!Q143,"")))</f>
        <v/>
      </c>
      <c r="U144" s="99" t="str">
        <f>IF(OR($B144=0,$B144=""),"",IF(AND($E$3="3rd"),'Class 3rd'!R143,IF(AND($E$3="4th"),'Class 4th'!R143,"")))</f>
        <v/>
      </c>
      <c r="V144" s="52" t="str">
        <f t="shared" si="174"/>
        <v/>
      </c>
      <c r="W144" s="48" t="str">
        <f t="shared" si="175"/>
        <v/>
      </c>
      <c r="X144" s="83">
        <f t="shared" si="176"/>
        <v>0</v>
      </c>
      <c r="Y144" s="83" t="str">
        <f t="shared" si="177"/>
        <v/>
      </c>
      <c r="Z144" s="83" t="str">
        <f t="shared" si="178"/>
        <v/>
      </c>
      <c r="AA144" s="83" t="str">
        <f t="shared" si="179"/>
        <v/>
      </c>
      <c r="AB144" s="419" t="str">
        <f t="shared" si="180"/>
        <v/>
      </c>
      <c r="AC144" s="87" t="str">
        <f t="shared" si="181"/>
        <v/>
      </c>
      <c r="AD144" s="99" t="str">
        <f>IF(OR($B144=0,$B144=""),"",IF(AND($E$3="3rd"),'Class 3rd'!S143,IF(AND($E$3="4th"),'Class 4th'!S143,"")))</f>
        <v/>
      </c>
      <c r="AE144" s="99" t="str">
        <f>IF(OR($B144=0,$B144=""),"",IF(AND($E$3="3rd"),'Class 3rd'!T143,IF(AND($E$3="4th"),'Class 4th'!T143,"")))</f>
        <v/>
      </c>
      <c r="AF144" s="99" t="str">
        <f>IF(OR($B144=0,$B144=""),"",IF(AND($E$3="3rd"),'Class 3rd'!U143,IF(AND($E$3="4th"),'Class 4th'!U143,"")))</f>
        <v/>
      </c>
      <c r="AG144" s="48" t="str">
        <f t="shared" si="182"/>
        <v/>
      </c>
      <c r="AH144" s="99" t="str">
        <f>IF(OR($B144=0,$B144=""),"",IF(AND($E$3="3rd"),'Class 3rd'!V143,IF(AND($E$3="4th"),'Class 4th'!V143,"")))</f>
        <v/>
      </c>
      <c r="AI144" s="99" t="str">
        <f>IF(OR($B144=0,$B144=""),"",IF(AND($E$3="3rd"),'Class 3rd'!W143,IF(AND($E$3="4th"),'Class 4th'!W143,"")))</f>
        <v/>
      </c>
      <c r="AJ144" s="51" t="str">
        <f t="shared" si="183"/>
        <v/>
      </c>
      <c r="AK144" s="48">
        <f t="shared" si="184"/>
        <v>0</v>
      </c>
      <c r="AL144" s="99" t="str">
        <f>IF(OR($B144=0,$B144=""),"",IF(AND($E$3="3rd"),'Class 3rd'!X143,IF(AND($E$3="4th"),'Class 4th'!X143,"")))</f>
        <v/>
      </c>
      <c r="AM144" s="99" t="str">
        <f>IF(OR($B144=0,$B144=""),"",IF(AND($E$3="3rd"),'Class 3rd'!Y143,IF(AND($E$3="4th"),'Class 4th'!Y143,"")))</f>
        <v/>
      </c>
      <c r="AN144" s="52" t="str">
        <f t="shared" si="185"/>
        <v/>
      </c>
      <c r="AO144" s="48" t="str">
        <f t="shared" si="186"/>
        <v/>
      </c>
      <c r="AP144" s="83">
        <f t="shared" si="187"/>
        <v>0</v>
      </c>
      <c r="AQ144" s="83" t="str">
        <f t="shared" si="188"/>
        <v/>
      </c>
      <c r="AR144" s="83" t="str">
        <f t="shared" si="189"/>
        <v/>
      </c>
      <c r="AS144" s="83" t="str">
        <f t="shared" si="190"/>
        <v/>
      </c>
      <c r="AT144" s="419" t="str">
        <f t="shared" si="191"/>
        <v/>
      </c>
      <c r="AU144" s="87" t="str">
        <f t="shared" si="192"/>
        <v/>
      </c>
      <c r="AV144" s="99" t="str">
        <f>IF(OR($B144=0,$B144=""),"",IF(AND($E$3="3rd"),'Class 3rd'!Z143,IF(AND($E$3="4th"),'Class 4th'!Z143,"")))</f>
        <v/>
      </c>
      <c r="AW144" s="99" t="str">
        <f>IF(OR($B144=0,$B144=""),"",IF(AND($E$3="3rd"),'Class 3rd'!AA143,IF(AND($E$3="4th"),'Class 4th'!AA143,"")))</f>
        <v/>
      </c>
      <c r="AX144" s="99" t="str">
        <f>IF(OR($B144=0,$B144=""),"",IF(AND($E$3="3rd"),'Class 3rd'!AB143,IF(AND($E$3="4th"),'Class 4th'!AB143,"")))</f>
        <v/>
      </c>
      <c r="AY144" s="48" t="str">
        <f t="shared" si="193"/>
        <v/>
      </c>
      <c r="AZ144" s="99" t="str">
        <f>IF(OR($B144=0,$B144=""),"",IF(AND($E$3="3rd"),'Class 3rd'!AC143,IF(AND($E$3="4th"),'Class 4th'!AC143,"")))</f>
        <v/>
      </c>
      <c r="BA144" s="99" t="str">
        <f>IF(OR($B144=0,$B144=""),"",IF(AND($E$3="3rd"),'Class 3rd'!AD143,IF(AND($E$3="4th"),'Class 4th'!AD143,"")))</f>
        <v/>
      </c>
      <c r="BB144" s="51" t="str">
        <f t="shared" si="194"/>
        <v/>
      </c>
      <c r="BC144" s="48">
        <f t="shared" si="195"/>
        <v>0</v>
      </c>
      <c r="BD144" s="99" t="str">
        <f>IF(OR($B144=0,$B144=""),"",IF(AND($E$3="3rd"),'Class 3rd'!AE143,IF(AND($E$3="4th"),'Class 4th'!AE143,"")))</f>
        <v/>
      </c>
      <c r="BE144" s="99" t="str">
        <f>IF(OR($B144=0,$B144=""),"",IF(AND($E$3="3rd"),'Class 3rd'!AF143,IF(AND($E$3="4th"),'Class 4th'!AF143,"")))</f>
        <v/>
      </c>
      <c r="BF144" s="52" t="str">
        <f t="shared" si="196"/>
        <v/>
      </c>
      <c r="BG144" s="48" t="str">
        <f t="shared" si="197"/>
        <v/>
      </c>
      <c r="BH144" s="83">
        <f t="shared" si="198"/>
        <v>0</v>
      </c>
      <c r="BI144" s="83" t="str">
        <f t="shared" si="199"/>
        <v/>
      </c>
      <c r="BJ144" s="83" t="str">
        <f t="shared" si="200"/>
        <v/>
      </c>
      <c r="BK144" s="83" t="str">
        <f t="shared" si="201"/>
        <v/>
      </c>
      <c r="BL144" s="419" t="str">
        <f t="shared" si="202"/>
        <v/>
      </c>
      <c r="BM144" s="87" t="str">
        <f t="shared" si="203"/>
        <v/>
      </c>
      <c r="BN144" s="99" t="str">
        <f>IF(OR($B144=0,$B144=""),"",IF(AND($E$3="3rd"),'Class 3rd'!AG143,IF(AND($E$3="4th"),'Class 4th'!AG143,"")))</f>
        <v/>
      </c>
      <c r="BO144" s="99" t="str">
        <f>IF(OR($B144=0,$B144=""),"",IF(AND($E$3="3rd"),'Class 3rd'!AH143,IF(AND($E$3="4th"),'Class 4th'!AH143,"")))</f>
        <v/>
      </c>
      <c r="BP144" s="99" t="str">
        <f>IF(OR($B144=0,$B144=""),"",IF(AND($E$3="3rd"),'Class 3rd'!AI143,IF(AND($E$3="4th"),'Class 4th'!AI143,"")))</f>
        <v/>
      </c>
      <c r="BQ144" s="48" t="str">
        <f t="shared" si="204"/>
        <v/>
      </c>
      <c r="BR144" s="99" t="str">
        <f>IF(OR($B144=0,$B144=""),"",IF(AND($E$3="3rd"),'Class 3rd'!AJ143,IF(AND($E$3="4th"),'Class 4th'!AJ143,"")))</f>
        <v/>
      </c>
      <c r="BS144" s="99" t="str">
        <f>IF(OR($B144=0,$B144=""),"",IF(AND($E$3="3rd"),'Class 3rd'!AK143,IF(AND($E$3="4th"),'Class 4th'!AK143,"")))</f>
        <v/>
      </c>
      <c r="BT144" s="51" t="str">
        <f t="shared" si="205"/>
        <v/>
      </c>
      <c r="BU144" s="48">
        <f t="shared" si="206"/>
        <v>0</v>
      </c>
      <c r="BV144" s="99" t="str">
        <f>IF(OR($B144=0,$B144=""),"",IF(AND($E$3="3rd"),'Class 3rd'!AL143,IF(AND($E$3="4th"),'Class 4th'!AL143,"")))</f>
        <v/>
      </c>
      <c r="BW144" s="99" t="str">
        <f>IF(OR($B144=0,$B144=""),"",IF(AND($E$3="3rd"),'Class 3rd'!AM143,IF(AND($E$3="4th"),'Class 4th'!AM143,"")))</f>
        <v/>
      </c>
      <c r="BX144" s="52" t="str">
        <f t="shared" si="207"/>
        <v/>
      </c>
      <c r="BY144" s="48" t="str">
        <f t="shared" si="208"/>
        <v/>
      </c>
      <c r="BZ144" s="83">
        <f t="shared" si="209"/>
        <v>0</v>
      </c>
      <c r="CA144" s="83" t="str">
        <f t="shared" si="210"/>
        <v/>
      </c>
      <c r="CB144" s="83" t="str">
        <f t="shared" si="211"/>
        <v/>
      </c>
      <c r="CC144" s="83" t="str">
        <f t="shared" si="212"/>
        <v/>
      </c>
      <c r="CD144" s="419" t="str">
        <f t="shared" si="213"/>
        <v/>
      </c>
      <c r="CE144" s="87" t="str">
        <f t="shared" si="214"/>
        <v/>
      </c>
      <c r="CF144" s="99" t="str">
        <f>IF(OR($B144=0,$B144=""),"",IF(AND($E$3="3rd"),'Class 3rd'!AN143,IF(AND($E$3="4th"),'Class 4th'!AN143,"")))</f>
        <v/>
      </c>
      <c r="CG144" s="99" t="str">
        <f>IF(OR($B144=0,$B144=""),"",IF(AND($E$3="3rd"),'Class 3rd'!AO143,IF(AND($E$3="4th"),'Class 4th'!AO143,"")))</f>
        <v/>
      </c>
      <c r="CH144" s="99" t="str">
        <f>IF(OR($B144=0,$B144=""),"",IF(AND($E$3="3rd"),'Class 3rd'!AP143,IF(AND($E$3="4th"),'Class 4th'!AP143,"")))</f>
        <v/>
      </c>
      <c r="CI144" s="48" t="str">
        <f t="shared" si="215"/>
        <v/>
      </c>
      <c r="CJ144" s="99" t="str">
        <f>IF(OR($B144=0,$B144=""),"",IF(AND($E$3="3rd"),'Class 3rd'!AQ143,IF(AND($E$3="4th"),'Class 4th'!AQ143,"")))</f>
        <v/>
      </c>
      <c r="CK144" s="99" t="str">
        <f>IF(OR($B144=0,$B144=""),"",IF(AND($E$3="3rd"),'Class 3rd'!AR143,IF(AND($E$3="4th"),'Class 4th'!AR143,"")))</f>
        <v/>
      </c>
      <c r="CL144" s="51" t="str">
        <f t="shared" si="216"/>
        <v/>
      </c>
      <c r="CM144" s="48">
        <f t="shared" si="217"/>
        <v>0</v>
      </c>
      <c r="CN144" s="99" t="str">
        <f>IF(OR($B144=0,$B144=""),"",IF(AND($E$3="3rd"),'Class 3rd'!AS143,IF(AND($E$3="4th"),'Class 4th'!AS143,"")))</f>
        <v/>
      </c>
      <c r="CO144" s="99" t="str">
        <f>IF(OR($B144=0,$B144=""),"",IF(AND($E$3="3rd"),'Class 3rd'!AT143,IF(AND($E$3="4th"),'Class 4th'!AT143,"")))</f>
        <v/>
      </c>
      <c r="CP144" s="52" t="str">
        <f t="shared" si="218"/>
        <v/>
      </c>
      <c r="CQ144" s="48" t="str">
        <f t="shared" si="219"/>
        <v/>
      </c>
      <c r="CR144" s="83">
        <f t="shared" si="220"/>
        <v>0</v>
      </c>
      <c r="CS144" s="83" t="str">
        <f t="shared" si="221"/>
        <v/>
      </c>
      <c r="CT144" s="392" t="str">
        <f t="shared" si="222"/>
        <v/>
      </c>
      <c r="CU144" s="86" t="str">
        <f t="shared" si="223"/>
        <v/>
      </c>
      <c r="CV144" s="99" t="str">
        <f>IF(OR($B144=0,$B144=""),"",IF(AND($E$3="3rd"),'Class 3rd'!AU143,IF(AND($E$3="4th"),'Class 4th'!AU143,"")))</f>
        <v/>
      </c>
      <c r="CW144" s="99" t="str">
        <f>IF(OR($B144=0,$B144=""),"",IF(AND($E$3="3rd"),'Class 3rd'!AV143,IF(AND($E$3="4th"),'Class 4th'!AV143,"")))</f>
        <v/>
      </c>
      <c r="CX144" s="99" t="str">
        <f>IF(OR($B144=0,$B144=""),"",IF(AND($E$3="3rd"),'Class 3rd'!AW143,IF(AND($E$3="4th"),'Class 4th'!AW143,"")))</f>
        <v/>
      </c>
      <c r="CY144" s="48" t="str">
        <f t="shared" si="224"/>
        <v/>
      </c>
      <c r="CZ144" s="99" t="str">
        <f>IF(OR($B144=0,$B144=""),"",IF(AND($E$3="3rd"),'Class 3rd'!AX143,IF(AND($E$3="4th"),'Class 4th'!AX143,"")))</f>
        <v/>
      </c>
      <c r="DA144" s="99" t="str">
        <f>IF(OR($B144=0,$B144=""),"",IF(AND($E$3="3rd"),'Class 3rd'!AY143,IF(AND($E$3="4th"),'Class 4th'!AY143,"")))</f>
        <v/>
      </c>
      <c r="DB144" s="51" t="str">
        <f t="shared" si="225"/>
        <v/>
      </c>
      <c r="DC144" s="48">
        <f t="shared" si="226"/>
        <v>0</v>
      </c>
      <c r="DD144" s="99" t="str">
        <f>IF(OR($B144=0,$B144=""),"",IF(AND($E$3="3rd"),'Class 3rd'!AZ143,IF(AND($E$3="4th"),'Class 4th'!AZ143,"")))</f>
        <v/>
      </c>
      <c r="DE144" s="99" t="str">
        <f>IF(OR($B144=0,$B144=""),"",IF(AND($E$3="3rd"),'Class 3rd'!BA143,IF(AND($E$3="4th"),'Class 4th'!BA143,"")))</f>
        <v/>
      </c>
      <c r="DF144" s="52" t="str">
        <f t="shared" si="227"/>
        <v/>
      </c>
      <c r="DG144" s="48" t="str">
        <f t="shared" si="228"/>
        <v/>
      </c>
      <c r="DH144" s="83">
        <f t="shared" si="229"/>
        <v>0</v>
      </c>
      <c r="DI144" s="83" t="str">
        <f t="shared" si="230"/>
        <v/>
      </c>
      <c r="DJ144" s="392" t="str">
        <f t="shared" si="231"/>
        <v/>
      </c>
      <c r="DK144" s="86" t="str">
        <f t="shared" si="232"/>
        <v/>
      </c>
      <c r="DL144" s="454" t="str">
        <f>IF(OR($B144=0,$B144=""),"",IF(AND($E$3="3rd"),'Class 3rd'!BB143,IF(AND($E$3="4th"),'Class 4th'!BB143,"")))</f>
        <v/>
      </c>
      <c r="DM144" s="454" t="str">
        <f>IF(OR($B144=0,$B144=""),"",IF(AND($E$3="3rd"),'Class 3rd'!BC143,IF(AND($E$3="4th"),'Class 4th'!BC143,"")))</f>
        <v/>
      </c>
      <c r="DN144" s="454" t="str">
        <f>IF(OR($B144=0,$B144=""),"",IF(AND($E$3="3rd"),'Class 3rd'!BD143,IF(AND($E$3="4th"),'Class 4th'!BD143,"")))</f>
        <v/>
      </c>
      <c r="DO144" s="454" t="str">
        <f>IF(OR($B144=0,$B144=""),"",IF(AND($E$3="3rd"),'Class 3rd'!BE143,IF(AND($E$3="4th"),'Class 4th'!BE143,"")))</f>
        <v/>
      </c>
      <c r="DP144" s="454" t="str">
        <f>IF(OR($B144=0,$B144=""),"",IF(AND($E$3="3rd"),'Class 3rd'!BF143,IF(AND($E$3="4th"),'Class 4th'!BF143,"")))</f>
        <v/>
      </c>
      <c r="DQ144" s="455" t="str">
        <f t="shared" si="233"/>
        <v/>
      </c>
      <c r="DR144" s="100">
        <f t="shared" si="234"/>
        <v>0</v>
      </c>
      <c r="DS144" s="100" t="str">
        <f t="shared" si="235"/>
        <v/>
      </c>
      <c r="DT144" s="100" t="str">
        <f t="shared" si="236"/>
        <v/>
      </c>
      <c r="DU144" s="86" t="str">
        <f t="shared" si="237"/>
        <v/>
      </c>
      <c r="DV144" s="454" t="str">
        <f>IF(OR($B144=0,$B144=""),"",IF(AND($E$3="3rd"),'Class 3rd'!BG143,IF(AND($E$3="4th"),'Class 4th'!BG143,"")))</f>
        <v/>
      </c>
      <c r="DW144" s="454" t="str">
        <f>IF(OR($B144=0,$B144=""),"",IF(AND($E$3="3rd"),'Class 3rd'!BH143,IF(AND($E$3="4th"),'Class 4th'!BH143,"")))</f>
        <v/>
      </c>
      <c r="DX144" s="454" t="str">
        <f>IF(OR($B144=0,$B144=""),"",IF(AND($E$3="3rd"),'Class 3rd'!BI143,IF(AND($E$3="4th"),'Class 4th'!BI143,"")))</f>
        <v/>
      </c>
      <c r="DY144" s="454" t="str">
        <f>IF(OR($B144=0,$B144=""),"",IF(AND($E$3="3rd"),'Class 3rd'!BJ143,IF(AND($E$3="4th"),'Class 4th'!BJ143,"")))</f>
        <v/>
      </c>
      <c r="DZ144" s="454" t="str">
        <f>IF(OR($B144=0,$B144=""),"",IF(AND($E$3="3rd"),'Class 3rd'!BK143,IF(AND($E$3="4th"),'Class 4th'!BK143,"")))</f>
        <v/>
      </c>
      <c r="EA144" s="455" t="str">
        <f t="shared" si="238"/>
        <v/>
      </c>
      <c r="EB144" s="100">
        <f t="shared" si="239"/>
        <v>0</v>
      </c>
      <c r="EC144" s="100" t="str">
        <f t="shared" si="240"/>
        <v/>
      </c>
      <c r="ED144" s="100" t="str">
        <f t="shared" si="241"/>
        <v/>
      </c>
      <c r="EE144" s="86" t="str">
        <f t="shared" si="242"/>
        <v/>
      </c>
      <c r="EF144" s="454" t="str">
        <f>IF(OR($B144=0,$B144=""),"",IF(AND($E$3="3rd"),'Class 3rd'!BL143,IF(AND($E$3="4th"),'Class 4th'!BL143,"")))</f>
        <v/>
      </c>
      <c r="EG144" s="454" t="str">
        <f>IF(OR($B144=0,$B144=""),"",IF(AND($E$3="3rd"),'Class 3rd'!BM143,IF(AND($E$3="4th"),'Class 4th'!BM143,"")))</f>
        <v/>
      </c>
      <c r="EH144" s="454" t="str">
        <f>IF(OR($B144=0,$B144=""),"",IF(AND($E$3="3rd"),'Class 3rd'!BN143,IF(AND($E$3="4th"),'Class 4th'!BN143,"")))</f>
        <v/>
      </c>
      <c r="EI144" s="454" t="str">
        <f>IF(OR($B144=0,$B144=""),"",IF(AND($E$3="3rd"),'Class 3rd'!BO143,IF(AND($E$3="4th"),'Class 4th'!BO143,"")))</f>
        <v/>
      </c>
      <c r="EJ144" s="454" t="str">
        <f>IF(OR($B144=0,$B144=""),"",IF(AND($E$3="3rd"),'Class 3rd'!BP143,IF(AND($E$3="4th"),'Class 4th'!BP143,"")))</f>
        <v/>
      </c>
      <c r="EK144" s="455" t="str">
        <f t="shared" si="243"/>
        <v/>
      </c>
      <c r="EL144" s="100">
        <f t="shared" si="244"/>
        <v>0</v>
      </c>
      <c r="EM144" s="100" t="str">
        <f t="shared" si="245"/>
        <v/>
      </c>
      <c r="EN144" s="100" t="str">
        <f t="shared" si="246"/>
        <v/>
      </c>
      <c r="EO144" s="86" t="str">
        <f t="shared" si="247"/>
        <v/>
      </c>
      <c r="EP144" s="60" t="str">
        <f t="shared" si="248"/>
        <v/>
      </c>
      <c r="EQ144" s="324" t="str">
        <f t="shared" si="249"/>
        <v/>
      </c>
      <c r="ER144" s="63" t="str">
        <f t="shared" si="250"/>
        <v/>
      </c>
      <c r="ES144" s="64" t="str">
        <f t="shared" si="169"/>
        <v/>
      </c>
      <c r="ET144" s="326" t="str">
        <f>IFERROR(IF(B144="NSO","NSO",IF(OR(D144="",G144="",F144="",B144="",EP144=0),"",IF('Master sheet'!$D$14="Hindi","कक्षोंन्नति","Promoted"))),"")</f>
        <v/>
      </c>
      <c r="EU144" s="39" t="str">
        <f>IF(OR($B144=0,$B144=""),"",IF(AND($E$3="3rd"),'Class 3rd'!BQ143,IF(AND($E$3="4th"),'Class 4th'!BQ143,"")))</f>
        <v/>
      </c>
      <c r="EV144" s="39" t="str">
        <f>IF(OR($B144=0,$B144=""),"",IF(AND($E$3="3rd"),'Class 3rd'!BR143,IF(AND($E$3="4th"),'Class 4th'!BR143,"")))</f>
        <v/>
      </c>
      <c r="EW144" s="203" t="str">
        <f t="shared" si="170"/>
        <v/>
      </c>
      <c r="EX144" s="40"/>
      <c r="FE144" s="41">
        <f>IF(AND($E$3="3rd"),'Class 3rd'!I143,IF(AND($E$3="4th"),'Class 4th'!I143,""))</f>
        <v>0</v>
      </c>
    </row>
    <row r="145" spans="1:161" ht="18.95" customHeight="1">
      <c r="A145" s="53">
        <v>138</v>
      </c>
      <c r="B145" s="244" t="str">
        <f>IF(OR(FE145=0,FE145=""),"",IF(AND($E$3="3rd"),'Class 3rd'!I144,IF(AND($E$3="4th"),'Class 4th'!I144,"")))</f>
        <v/>
      </c>
      <c r="C145" s="54" t="str">
        <f>IF(OR($B145=0,$B145=""),"",IF(AND($E$3="3rd"),'Class 3rd'!B144,IF(AND($E$3="4th"),'Class 4th'!B144,"")))</f>
        <v/>
      </c>
      <c r="D145" s="54" t="str">
        <f>IF(OR($B145=0,$B145=""),"",IF(AND($E$3="3rd"),'Class 3rd'!C144,IF(AND($E$3="4th"),'Class 4th'!C144,"")))</f>
        <v/>
      </c>
      <c r="E145" s="330" t="str">
        <f>IF(OR($B145=0,$B145=""),"",IF(AND($E$3="3rd"),'Class 3rd'!E144,IF(AND($E$3="4th"),'Class 4th'!E144,"")))</f>
        <v/>
      </c>
      <c r="F145" s="243" t="str">
        <f>IF(OR($B145=0,$B145=""),"",IF(AND($E$3="3rd"),'Class 3rd'!D144,IF(AND($E$3="4th"),'Class 4th'!D144,"")))</f>
        <v/>
      </c>
      <c r="G145" s="335" t="str">
        <f>IF(OR($B145=0,$B145=""),"",IF(AND($E$3="3rd"),'Class 3rd'!F144,IF(AND($E$3="4th"),'Class 4th'!F144,"")))</f>
        <v/>
      </c>
      <c r="H145" s="335" t="str">
        <f>IF(OR($B145=0,$B145=""),"",IF(AND($E$3="3rd"),'Class 3rd'!G144,IF(AND($E$3="4th"),'Class 4th'!G144,"")))</f>
        <v/>
      </c>
      <c r="I145" s="335" t="str">
        <f>IF(OR($B145=0,$B145=""),"",IF(AND($E$3="3rd"),'Class 3rd'!H144,IF(AND($E$3="4th"),'Class 4th'!H144,"")))</f>
        <v/>
      </c>
      <c r="J145" s="217" t="str">
        <f>IF(OR($B145=0,$B145=""),"",IF(AND($E$3="3rd"),'Class 3rd'!J144,IF(AND($E$3="4th"),'Class 4th'!J144,"")))</f>
        <v/>
      </c>
      <c r="K145" s="217" t="str">
        <f>IF(OR($B145=0,$B145=""),"",IF(AND($E$3="3rd"),'Class 3rd'!K144,IF(AND($E$3="4th"),'Class 4th'!K144,"")))</f>
        <v/>
      </c>
      <c r="L145" s="99" t="str">
        <f>IF(OR($B145=0,$B145=""),"",IF(AND($E$3="3rd"),'Class 3rd'!L144,IF(AND($E$3="4th"),'Class 4th'!L144,"")))</f>
        <v/>
      </c>
      <c r="M145" s="99" t="str">
        <f>IF(OR($B145=0,$B145=""),"",IF(AND($E$3="3rd"),'Class 3rd'!M144,IF(AND($E$3="4th"),'Class 4th'!M144,"")))</f>
        <v/>
      </c>
      <c r="N145" s="99" t="str">
        <f>IF(OR($B145=0,$B145=""),"",IF(AND($E$3="3rd"),'Class 3rd'!N144,IF(AND($E$3="4th"),'Class 4th'!N144,"")))</f>
        <v/>
      </c>
      <c r="O145" s="48" t="str">
        <f t="shared" si="171"/>
        <v/>
      </c>
      <c r="P145" s="99" t="str">
        <f>IF(OR($B145=0,$B145=""),"",IF(AND($E$3="3rd"),'Class 3rd'!O144,IF(AND($E$3="4th"),'Class 4th'!O144,"")))</f>
        <v/>
      </c>
      <c r="Q145" s="99" t="str">
        <f>IF(OR($B145=0,$B145=""),"",IF(AND($E$3="3rd"),'Class 3rd'!P144,IF(AND($E$3="4th"),'Class 4th'!P144,"")))</f>
        <v/>
      </c>
      <c r="R145" s="51" t="str">
        <f t="shared" si="172"/>
        <v/>
      </c>
      <c r="S145" s="48">
        <f t="shared" si="173"/>
        <v>0</v>
      </c>
      <c r="T145" s="99" t="str">
        <f>IF(OR($B145=0,$B145=""),"",IF(AND($E$3="3rd"),'Class 3rd'!Q144,IF(AND($E$3="4th"),'Class 4th'!Q144,"")))</f>
        <v/>
      </c>
      <c r="U145" s="99" t="str">
        <f>IF(OR($B145=0,$B145=""),"",IF(AND($E$3="3rd"),'Class 3rd'!R144,IF(AND($E$3="4th"),'Class 4th'!R144,"")))</f>
        <v/>
      </c>
      <c r="V145" s="52" t="str">
        <f t="shared" si="174"/>
        <v/>
      </c>
      <c r="W145" s="48" t="str">
        <f t="shared" si="175"/>
        <v/>
      </c>
      <c r="X145" s="83">
        <f t="shared" si="176"/>
        <v>0</v>
      </c>
      <c r="Y145" s="83" t="str">
        <f t="shared" si="177"/>
        <v/>
      </c>
      <c r="Z145" s="83" t="str">
        <f t="shared" si="178"/>
        <v/>
      </c>
      <c r="AA145" s="83" t="str">
        <f t="shared" si="179"/>
        <v/>
      </c>
      <c r="AB145" s="419" t="str">
        <f t="shared" si="180"/>
        <v/>
      </c>
      <c r="AC145" s="87" t="str">
        <f t="shared" si="181"/>
        <v/>
      </c>
      <c r="AD145" s="99" t="str">
        <f>IF(OR($B145=0,$B145=""),"",IF(AND($E$3="3rd"),'Class 3rd'!S144,IF(AND($E$3="4th"),'Class 4th'!S144,"")))</f>
        <v/>
      </c>
      <c r="AE145" s="99" t="str">
        <f>IF(OR($B145=0,$B145=""),"",IF(AND($E$3="3rd"),'Class 3rd'!T144,IF(AND($E$3="4th"),'Class 4th'!T144,"")))</f>
        <v/>
      </c>
      <c r="AF145" s="99" t="str">
        <f>IF(OR($B145=0,$B145=""),"",IF(AND($E$3="3rd"),'Class 3rd'!U144,IF(AND($E$3="4th"),'Class 4th'!U144,"")))</f>
        <v/>
      </c>
      <c r="AG145" s="48" t="str">
        <f t="shared" si="182"/>
        <v/>
      </c>
      <c r="AH145" s="99" t="str">
        <f>IF(OR($B145=0,$B145=""),"",IF(AND($E$3="3rd"),'Class 3rd'!V144,IF(AND($E$3="4th"),'Class 4th'!V144,"")))</f>
        <v/>
      </c>
      <c r="AI145" s="99" t="str">
        <f>IF(OR($B145=0,$B145=""),"",IF(AND($E$3="3rd"),'Class 3rd'!W144,IF(AND($E$3="4th"),'Class 4th'!W144,"")))</f>
        <v/>
      </c>
      <c r="AJ145" s="51" t="str">
        <f t="shared" si="183"/>
        <v/>
      </c>
      <c r="AK145" s="48">
        <f t="shared" si="184"/>
        <v>0</v>
      </c>
      <c r="AL145" s="99" t="str">
        <f>IF(OR($B145=0,$B145=""),"",IF(AND($E$3="3rd"),'Class 3rd'!X144,IF(AND($E$3="4th"),'Class 4th'!X144,"")))</f>
        <v/>
      </c>
      <c r="AM145" s="99" t="str">
        <f>IF(OR($B145=0,$B145=""),"",IF(AND($E$3="3rd"),'Class 3rd'!Y144,IF(AND($E$3="4th"),'Class 4th'!Y144,"")))</f>
        <v/>
      </c>
      <c r="AN145" s="52" t="str">
        <f t="shared" si="185"/>
        <v/>
      </c>
      <c r="AO145" s="48" t="str">
        <f t="shared" si="186"/>
        <v/>
      </c>
      <c r="AP145" s="83">
        <f t="shared" si="187"/>
        <v>0</v>
      </c>
      <c r="AQ145" s="83" t="str">
        <f t="shared" si="188"/>
        <v/>
      </c>
      <c r="AR145" s="83" t="str">
        <f t="shared" si="189"/>
        <v/>
      </c>
      <c r="AS145" s="83" t="str">
        <f t="shared" si="190"/>
        <v/>
      </c>
      <c r="AT145" s="419" t="str">
        <f t="shared" si="191"/>
        <v/>
      </c>
      <c r="AU145" s="87" t="str">
        <f t="shared" si="192"/>
        <v/>
      </c>
      <c r="AV145" s="99" t="str">
        <f>IF(OR($B145=0,$B145=""),"",IF(AND($E$3="3rd"),'Class 3rd'!Z144,IF(AND($E$3="4th"),'Class 4th'!Z144,"")))</f>
        <v/>
      </c>
      <c r="AW145" s="99" t="str">
        <f>IF(OR($B145=0,$B145=""),"",IF(AND($E$3="3rd"),'Class 3rd'!AA144,IF(AND($E$3="4th"),'Class 4th'!AA144,"")))</f>
        <v/>
      </c>
      <c r="AX145" s="99" t="str">
        <f>IF(OR($B145=0,$B145=""),"",IF(AND($E$3="3rd"),'Class 3rd'!AB144,IF(AND($E$3="4th"),'Class 4th'!AB144,"")))</f>
        <v/>
      </c>
      <c r="AY145" s="48" t="str">
        <f t="shared" si="193"/>
        <v/>
      </c>
      <c r="AZ145" s="99" t="str">
        <f>IF(OR($B145=0,$B145=""),"",IF(AND($E$3="3rd"),'Class 3rd'!AC144,IF(AND($E$3="4th"),'Class 4th'!AC144,"")))</f>
        <v/>
      </c>
      <c r="BA145" s="99" t="str">
        <f>IF(OR($B145=0,$B145=""),"",IF(AND($E$3="3rd"),'Class 3rd'!AD144,IF(AND($E$3="4th"),'Class 4th'!AD144,"")))</f>
        <v/>
      </c>
      <c r="BB145" s="51" t="str">
        <f t="shared" si="194"/>
        <v/>
      </c>
      <c r="BC145" s="48">
        <f t="shared" si="195"/>
        <v>0</v>
      </c>
      <c r="BD145" s="99" t="str">
        <f>IF(OR($B145=0,$B145=""),"",IF(AND($E$3="3rd"),'Class 3rd'!AE144,IF(AND($E$3="4th"),'Class 4th'!AE144,"")))</f>
        <v/>
      </c>
      <c r="BE145" s="99" t="str">
        <f>IF(OR($B145=0,$B145=""),"",IF(AND($E$3="3rd"),'Class 3rd'!AF144,IF(AND($E$3="4th"),'Class 4th'!AF144,"")))</f>
        <v/>
      </c>
      <c r="BF145" s="52" t="str">
        <f t="shared" si="196"/>
        <v/>
      </c>
      <c r="BG145" s="48" t="str">
        <f t="shared" si="197"/>
        <v/>
      </c>
      <c r="BH145" s="83">
        <f t="shared" si="198"/>
        <v>0</v>
      </c>
      <c r="BI145" s="83" t="str">
        <f t="shared" si="199"/>
        <v/>
      </c>
      <c r="BJ145" s="83" t="str">
        <f t="shared" si="200"/>
        <v/>
      </c>
      <c r="BK145" s="83" t="str">
        <f t="shared" si="201"/>
        <v/>
      </c>
      <c r="BL145" s="419" t="str">
        <f t="shared" si="202"/>
        <v/>
      </c>
      <c r="BM145" s="87" t="str">
        <f t="shared" si="203"/>
        <v/>
      </c>
      <c r="BN145" s="99" t="str">
        <f>IF(OR($B145=0,$B145=""),"",IF(AND($E$3="3rd"),'Class 3rd'!AG144,IF(AND($E$3="4th"),'Class 4th'!AG144,"")))</f>
        <v/>
      </c>
      <c r="BO145" s="99" t="str">
        <f>IF(OR($B145=0,$B145=""),"",IF(AND($E$3="3rd"),'Class 3rd'!AH144,IF(AND($E$3="4th"),'Class 4th'!AH144,"")))</f>
        <v/>
      </c>
      <c r="BP145" s="99" t="str">
        <f>IF(OR($B145=0,$B145=""),"",IF(AND($E$3="3rd"),'Class 3rd'!AI144,IF(AND($E$3="4th"),'Class 4th'!AI144,"")))</f>
        <v/>
      </c>
      <c r="BQ145" s="48" t="str">
        <f t="shared" si="204"/>
        <v/>
      </c>
      <c r="BR145" s="99" t="str">
        <f>IF(OR($B145=0,$B145=""),"",IF(AND($E$3="3rd"),'Class 3rd'!AJ144,IF(AND($E$3="4th"),'Class 4th'!AJ144,"")))</f>
        <v/>
      </c>
      <c r="BS145" s="99" t="str">
        <f>IF(OR($B145=0,$B145=""),"",IF(AND($E$3="3rd"),'Class 3rd'!AK144,IF(AND($E$3="4th"),'Class 4th'!AK144,"")))</f>
        <v/>
      </c>
      <c r="BT145" s="51" t="str">
        <f t="shared" si="205"/>
        <v/>
      </c>
      <c r="BU145" s="48">
        <f t="shared" si="206"/>
        <v>0</v>
      </c>
      <c r="BV145" s="99" t="str">
        <f>IF(OR($B145=0,$B145=""),"",IF(AND($E$3="3rd"),'Class 3rd'!AL144,IF(AND($E$3="4th"),'Class 4th'!AL144,"")))</f>
        <v/>
      </c>
      <c r="BW145" s="99" t="str">
        <f>IF(OR($B145=0,$B145=""),"",IF(AND($E$3="3rd"),'Class 3rd'!AM144,IF(AND($E$3="4th"),'Class 4th'!AM144,"")))</f>
        <v/>
      </c>
      <c r="BX145" s="52" t="str">
        <f t="shared" si="207"/>
        <v/>
      </c>
      <c r="BY145" s="48" t="str">
        <f t="shared" si="208"/>
        <v/>
      </c>
      <c r="BZ145" s="83">
        <f t="shared" si="209"/>
        <v>0</v>
      </c>
      <c r="CA145" s="83" t="str">
        <f t="shared" si="210"/>
        <v/>
      </c>
      <c r="CB145" s="83" t="str">
        <f t="shared" si="211"/>
        <v/>
      </c>
      <c r="CC145" s="83" t="str">
        <f t="shared" si="212"/>
        <v/>
      </c>
      <c r="CD145" s="419" t="str">
        <f t="shared" si="213"/>
        <v/>
      </c>
      <c r="CE145" s="87" t="str">
        <f t="shared" si="214"/>
        <v/>
      </c>
      <c r="CF145" s="99" t="str">
        <f>IF(OR($B145=0,$B145=""),"",IF(AND($E$3="3rd"),'Class 3rd'!AN144,IF(AND($E$3="4th"),'Class 4th'!AN144,"")))</f>
        <v/>
      </c>
      <c r="CG145" s="99" t="str">
        <f>IF(OR($B145=0,$B145=""),"",IF(AND($E$3="3rd"),'Class 3rd'!AO144,IF(AND($E$3="4th"),'Class 4th'!AO144,"")))</f>
        <v/>
      </c>
      <c r="CH145" s="99" t="str">
        <f>IF(OR($B145=0,$B145=""),"",IF(AND($E$3="3rd"),'Class 3rd'!AP144,IF(AND($E$3="4th"),'Class 4th'!AP144,"")))</f>
        <v/>
      </c>
      <c r="CI145" s="48" t="str">
        <f t="shared" si="215"/>
        <v/>
      </c>
      <c r="CJ145" s="99" t="str">
        <f>IF(OR($B145=0,$B145=""),"",IF(AND($E$3="3rd"),'Class 3rd'!AQ144,IF(AND($E$3="4th"),'Class 4th'!AQ144,"")))</f>
        <v/>
      </c>
      <c r="CK145" s="99" t="str">
        <f>IF(OR($B145=0,$B145=""),"",IF(AND($E$3="3rd"),'Class 3rd'!AR144,IF(AND($E$3="4th"),'Class 4th'!AR144,"")))</f>
        <v/>
      </c>
      <c r="CL145" s="51" t="str">
        <f t="shared" si="216"/>
        <v/>
      </c>
      <c r="CM145" s="48">
        <f t="shared" si="217"/>
        <v>0</v>
      </c>
      <c r="CN145" s="99" t="str">
        <f>IF(OR($B145=0,$B145=""),"",IF(AND($E$3="3rd"),'Class 3rd'!AS144,IF(AND($E$3="4th"),'Class 4th'!AS144,"")))</f>
        <v/>
      </c>
      <c r="CO145" s="99" t="str">
        <f>IF(OR($B145=0,$B145=""),"",IF(AND($E$3="3rd"),'Class 3rd'!AT144,IF(AND($E$3="4th"),'Class 4th'!AT144,"")))</f>
        <v/>
      </c>
      <c r="CP145" s="52" t="str">
        <f t="shared" si="218"/>
        <v/>
      </c>
      <c r="CQ145" s="48" t="str">
        <f t="shared" si="219"/>
        <v/>
      </c>
      <c r="CR145" s="83">
        <f t="shared" si="220"/>
        <v>0</v>
      </c>
      <c r="CS145" s="83" t="str">
        <f t="shared" si="221"/>
        <v/>
      </c>
      <c r="CT145" s="392" t="str">
        <f t="shared" si="222"/>
        <v/>
      </c>
      <c r="CU145" s="86" t="str">
        <f t="shared" si="223"/>
        <v/>
      </c>
      <c r="CV145" s="99" t="str">
        <f>IF(OR($B145=0,$B145=""),"",IF(AND($E$3="3rd"),'Class 3rd'!AU144,IF(AND($E$3="4th"),'Class 4th'!AU144,"")))</f>
        <v/>
      </c>
      <c r="CW145" s="99" t="str">
        <f>IF(OR($B145=0,$B145=""),"",IF(AND($E$3="3rd"),'Class 3rd'!AV144,IF(AND($E$3="4th"),'Class 4th'!AV144,"")))</f>
        <v/>
      </c>
      <c r="CX145" s="99" t="str">
        <f>IF(OR($B145=0,$B145=""),"",IF(AND($E$3="3rd"),'Class 3rd'!AW144,IF(AND($E$3="4th"),'Class 4th'!AW144,"")))</f>
        <v/>
      </c>
      <c r="CY145" s="48" t="str">
        <f t="shared" si="224"/>
        <v/>
      </c>
      <c r="CZ145" s="99" t="str">
        <f>IF(OR($B145=0,$B145=""),"",IF(AND($E$3="3rd"),'Class 3rd'!AX144,IF(AND($E$3="4th"),'Class 4th'!AX144,"")))</f>
        <v/>
      </c>
      <c r="DA145" s="99" t="str">
        <f>IF(OR($B145=0,$B145=""),"",IF(AND($E$3="3rd"),'Class 3rd'!AY144,IF(AND($E$3="4th"),'Class 4th'!AY144,"")))</f>
        <v/>
      </c>
      <c r="DB145" s="51" t="str">
        <f t="shared" si="225"/>
        <v/>
      </c>
      <c r="DC145" s="48">
        <f t="shared" si="226"/>
        <v>0</v>
      </c>
      <c r="DD145" s="99" t="str">
        <f>IF(OR($B145=0,$B145=""),"",IF(AND($E$3="3rd"),'Class 3rd'!AZ144,IF(AND($E$3="4th"),'Class 4th'!AZ144,"")))</f>
        <v/>
      </c>
      <c r="DE145" s="99" t="str">
        <f>IF(OR($B145=0,$B145=""),"",IF(AND($E$3="3rd"),'Class 3rd'!BA144,IF(AND($E$3="4th"),'Class 4th'!BA144,"")))</f>
        <v/>
      </c>
      <c r="DF145" s="52" t="str">
        <f t="shared" si="227"/>
        <v/>
      </c>
      <c r="DG145" s="48" t="str">
        <f t="shared" si="228"/>
        <v/>
      </c>
      <c r="DH145" s="83">
        <f t="shared" si="229"/>
        <v>0</v>
      </c>
      <c r="DI145" s="83" t="str">
        <f t="shared" si="230"/>
        <v/>
      </c>
      <c r="DJ145" s="392" t="str">
        <f t="shared" si="231"/>
        <v/>
      </c>
      <c r="DK145" s="86" t="str">
        <f t="shared" si="232"/>
        <v/>
      </c>
      <c r="DL145" s="454" t="str">
        <f>IF(OR($B145=0,$B145=""),"",IF(AND($E$3="3rd"),'Class 3rd'!BB144,IF(AND($E$3="4th"),'Class 4th'!BB144,"")))</f>
        <v/>
      </c>
      <c r="DM145" s="454" t="str">
        <f>IF(OR($B145=0,$B145=""),"",IF(AND($E$3="3rd"),'Class 3rd'!BC144,IF(AND($E$3="4th"),'Class 4th'!BC144,"")))</f>
        <v/>
      </c>
      <c r="DN145" s="454" t="str">
        <f>IF(OR($B145=0,$B145=""),"",IF(AND($E$3="3rd"),'Class 3rd'!BD144,IF(AND($E$3="4th"),'Class 4th'!BD144,"")))</f>
        <v/>
      </c>
      <c r="DO145" s="454" t="str">
        <f>IF(OR($B145=0,$B145=""),"",IF(AND($E$3="3rd"),'Class 3rd'!BE144,IF(AND($E$3="4th"),'Class 4th'!BE144,"")))</f>
        <v/>
      </c>
      <c r="DP145" s="454" t="str">
        <f>IF(OR($B145=0,$B145=""),"",IF(AND($E$3="3rd"),'Class 3rd'!BF144,IF(AND($E$3="4th"),'Class 4th'!BF144,"")))</f>
        <v/>
      </c>
      <c r="DQ145" s="455" t="str">
        <f t="shared" si="233"/>
        <v/>
      </c>
      <c r="DR145" s="100">
        <f t="shared" si="234"/>
        <v>0</v>
      </c>
      <c r="DS145" s="100" t="str">
        <f t="shared" si="235"/>
        <v/>
      </c>
      <c r="DT145" s="100" t="str">
        <f t="shared" si="236"/>
        <v/>
      </c>
      <c r="DU145" s="86" t="str">
        <f t="shared" si="237"/>
        <v/>
      </c>
      <c r="DV145" s="454" t="str">
        <f>IF(OR($B145=0,$B145=""),"",IF(AND($E$3="3rd"),'Class 3rd'!BG144,IF(AND($E$3="4th"),'Class 4th'!BG144,"")))</f>
        <v/>
      </c>
      <c r="DW145" s="454" t="str">
        <f>IF(OR($B145=0,$B145=""),"",IF(AND($E$3="3rd"),'Class 3rd'!BH144,IF(AND($E$3="4th"),'Class 4th'!BH144,"")))</f>
        <v/>
      </c>
      <c r="DX145" s="454" t="str">
        <f>IF(OR($B145=0,$B145=""),"",IF(AND($E$3="3rd"),'Class 3rd'!BI144,IF(AND($E$3="4th"),'Class 4th'!BI144,"")))</f>
        <v/>
      </c>
      <c r="DY145" s="454" t="str">
        <f>IF(OR($B145=0,$B145=""),"",IF(AND($E$3="3rd"),'Class 3rd'!BJ144,IF(AND($E$3="4th"),'Class 4th'!BJ144,"")))</f>
        <v/>
      </c>
      <c r="DZ145" s="454" t="str">
        <f>IF(OR($B145=0,$B145=""),"",IF(AND($E$3="3rd"),'Class 3rd'!BK144,IF(AND($E$3="4th"),'Class 4th'!BK144,"")))</f>
        <v/>
      </c>
      <c r="EA145" s="455" t="str">
        <f t="shared" si="238"/>
        <v/>
      </c>
      <c r="EB145" s="100">
        <f t="shared" si="239"/>
        <v>0</v>
      </c>
      <c r="EC145" s="100" t="str">
        <f t="shared" si="240"/>
        <v/>
      </c>
      <c r="ED145" s="100" t="str">
        <f t="shared" si="241"/>
        <v/>
      </c>
      <c r="EE145" s="86" t="str">
        <f t="shared" si="242"/>
        <v/>
      </c>
      <c r="EF145" s="454" t="str">
        <f>IF(OR($B145=0,$B145=""),"",IF(AND($E$3="3rd"),'Class 3rd'!BL144,IF(AND($E$3="4th"),'Class 4th'!BL144,"")))</f>
        <v/>
      </c>
      <c r="EG145" s="454" t="str">
        <f>IF(OR($B145=0,$B145=""),"",IF(AND($E$3="3rd"),'Class 3rd'!BM144,IF(AND($E$3="4th"),'Class 4th'!BM144,"")))</f>
        <v/>
      </c>
      <c r="EH145" s="454" t="str">
        <f>IF(OR($B145=0,$B145=""),"",IF(AND($E$3="3rd"),'Class 3rd'!BN144,IF(AND($E$3="4th"),'Class 4th'!BN144,"")))</f>
        <v/>
      </c>
      <c r="EI145" s="454" t="str">
        <f>IF(OR($B145=0,$B145=""),"",IF(AND($E$3="3rd"),'Class 3rd'!BO144,IF(AND($E$3="4th"),'Class 4th'!BO144,"")))</f>
        <v/>
      </c>
      <c r="EJ145" s="454" t="str">
        <f>IF(OR($B145=0,$B145=""),"",IF(AND($E$3="3rd"),'Class 3rd'!BP144,IF(AND($E$3="4th"),'Class 4th'!BP144,"")))</f>
        <v/>
      </c>
      <c r="EK145" s="455" t="str">
        <f t="shared" si="243"/>
        <v/>
      </c>
      <c r="EL145" s="100">
        <f t="shared" si="244"/>
        <v>0</v>
      </c>
      <c r="EM145" s="100" t="str">
        <f t="shared" si="245"/>
        <v/>
      </c>
      <c r="EN145" s="100" t="str">
        <f t="shared" si="246"/>
        <v/>
      </c>
      <c r="EO145" s="86" t="str">
        <f t="shared" si="247"/>
        <v/>
      </c>
      <c r="EP145" s="60" t="str">
        <f t="shared" si="248"/>
        <v/>
      </c>
      <c r="EQ145" s="324" t="str">
        <f t="shared" si="249"/>
        <v/>
      </c>
      <c r="ER145" s="63" t="str">
        <f t="shared" si="250"/>
        <v/>
      </c>
      <c r="ES145" s="64" t="str">
        <f t="shared" si="169"/>
        <v/>
      </c>
      <c r="ET145" s="326" t="str">
        <f>IFERROR(IF(B145="NSO","NSO",IF(OR(D145="",G145="",F145="",B145="",EP145=0),"",IF('Master sheet'!$D$14="Hindi","कक्षोंन्नति","Promoted"))),"")</f>
        <v/>
      </c>
      <c r="EU145" s="39" t="str">
        <f>IF(OR($B145=0,$B145=""),"",IF(AND($E$3="3rd"),'Class 3rd'!BQ144,IF(AND($E$3="4th"),'Class 4th'!BQ144,"")))</f>
        <v/>
      </c>
      <c r="EV145" s="39" t="str">
        <f>IF(OR($B145=0,$B145=""),"",IF(AND($E$3="3rd"),'Class 3rd'!BR144,IF(AND($E$3="4th"),'Class 4th'!BR144,"")))</f>
        <v/>
      </c>
      <c r="EW145" s="203" t="str">
        <f t="shared" si="170"/>
        <v/>
      </c>
      <c r="EX145" s="40"/>
      <c r="FE145" s="41">
        <f>IF(AND($E$3="3rd"),'Class 3rd'!I144,IF(AND($E$3="4th"),'Class 4th'!I144,""))</f>
        <v>0</v>
      </c>
    </row>
    <row r="146" spans="1:161" ht="18.95" customHeight="1">
      <c r="A146" s="53">
        <v>139</v>
      </c>
      <c r="B146" s="244" t="str">
        <f>IF(OR(FE146=0,FE146=""),"",IF(AND($E$3="3rd"),'Class 3rd'!I145,IF(AND($E$3="4th"),'Class 4th'!I145,"")))</f>
        <v/>
      </c>
      <c r="C146" s="54" t="str">
        <f>IF(OR($B146=0,$B146=""),"",IF(AND($E$3="3rd"),'Class 3rd'!B145,IF(AND($E$3="4th"),'Class 4th'!B145,"")))</f>
        <v/>
      </c>
      <c r="D146" s="54" t="str">
        <f>IF(OR($B146=0,$B146=""),"",IF(AND($E$3="3rd"),'Class 3rd'!C145,IF(AND($E$3="4th"),'Class 4th'!C145,"")))</f>
        <v/>
      </c>
      <c r="E146" s="330" t="str">
        <f>IF(OR($B146=0,$B146=""),"",IF(AND($E$3="3rd"),'Class 3rd'!E145,IF(AND($E$3="4th"),'Class 4th'!E145,"")))</f>
        <v/>
      </c>
      <c r="F146" s="243" t="str">
        <f>IF(OR($B146=0,$B146=""),"",IF(AND($E$3="3rd"),'Class 3rd'!D145,IF(AND($E$3="4th"),'Class 4th'!D145,"")))</f>
        <v/>
      </c>
      <c r="G146" s="335" t="str">
        <f>IF(OR($B146=0,$B146=""),"",IF(AND($E$3="3rd"),'Class 3rd'!F145,IF(AND($E$3="4th"),'Class 4th'!F145,"")))</f>
        <v/>
      </c>
      <c r="H146" s="335" t="str">
        <f>IF(OR($B146=0,$B146=""),"",IF(AND($E$3="3rd"),'Class 3rd'!G145,IF(AND($E$3="4th"),'Class 4th'!G145,"")))</f>
        <v/>
      </c>
      <c r="I146" s="335" t="str">
        <f>IF(OR($B146=0,$B146=""),"",IF(AND($E$3="3rd"),'Class 3rd'!H145,IF(AND($E$3="4th"),'Class 4th'!H145,"")))</f>
        <v/>
      </c>
      <c r="J146" s="217" t="str">
        <f>IF(OR($B146=0,$B146=""),"",IF(AND($E$3="3rd"),'Class 3rd'!J145,IF(AND($E$3="4th"),'Class 4th'!J145,"")))</f>
        <v/>
      </c>
      <c r="K146" s="217" t="str">
        <f>IF(OR($B146=0,$B146=""),"",IF(AND($E$3="3rd"),'Class 3rd'!K145,IF(AND($E$3="4th"),'Class 4th'!K145,"")))</f>
        <v/>
      </c>
      <c r="L146" s="99" t="str">
        <f>IF(OR($B146=0,$B146=""),"",IF(AND($E$3="3rd"),'Class 3rd'!L145,IF(AND($E$3="4th"),'Class 4th'!L145,"")))</f>
        <v/>
      </c>
      <c r="M146" s="99" t="str">
        <f>IF(OR($B146=0,$B146=""),"",IF(AND($E$3="3rd"),'Class 3rd'!M145,IF(AND($E$3="4th"),'Class 4th'!M145,"")))</f>
        <v/>
      </c>
      <c r="N146" s="99" t="str">
        <f>IF(OR($B146=0,$B146=""),"",IF(AND($E$3="3rd"),'Class 3rd'!N145,IF(AND($E$3="4th"),'Class 4th'!N145,"")))</f>
        <v/>
      </c>
      <c r="O146" s="48" t="str">
        <f t="shared" si="171"/>
        <v/>
      </c>
      <c r="P146" s="99" t="str">
        <f>IF(OR($B146=0,$B146=""),"",IF(AND($E$3="3rd"),'Class 3rd'!O145,IF(AND($E$3="4th"),'Class 4th'!O145,"")))</f>
        <v/>
      </c>
      <c r="Q146" s="99" t="str">
        <f>IF(OR($B146=0,$B146=""),"",IF(AND($E$3="3rd"),'Class 3rd'!P145,IF(AND($E$3="4th"),'Class 4th'!P145,"")))</f>
        <v/>
      </c>
      <c r="R146" s="51" t="str">
        <f t="shared" si="172"/>
        <v/>
      </c>
      <c r="S146" s="48">
        <f t="shared" si="173"/>
        <v>0</v>
      </c>
      <c r="T146" s="99" t="str">
        <f>IF(OR($B146=0,$B146=""),"",IF(AND($E$3="3rd"),'Class 3rd'!Q145,IF(AND($E$3="4th"),'Class 4th'!Q145,"")))</f>
        <v/>
      </c>
      <c r="U146" s="99" t="str">
        <f>IF(OR($B146=0,$B146=""),"",IF(AND($E$3="3rd"),'Class 3rd'!R145,IF(AND($E$3="4th"),'Class 4th'!R145,"")))</f>
        <v/>
      </c>
      <c r="V146" s="52" t="str">
        <f t="shared" si="174"/>
        <v/>
      </c>
      <c r="W146" s="48" t="str">
        <f t="shared" si="175"/>
        <v/>
      </c>
      <c r="X146" s="83">
        <f t="shared" si="176"/>
        <v>0</v>
      </c>
      <c r="Y146" s="83" t="str">
        <f t="shared" si="177"/>
        <v/>
      </c>
      <c r="Z146" s="83" t="str">
        <f t="shared" si="178"/>
        <v/>
      </c>
      <c r="AA146" s="83" t="str">
        <f t="shared" si="179"/>
        <v/>
      </c>
      <c r="AB146" s="419" t="str">
        <f t="shared" si="180"/>
        <v/>
      </c>
      <c r="AC146" s="87" t="str">
        <f t="shared" si="181"/>
        <v/>
      </c>
      <c r="AD146" s="99" t="str">
        <f>IF(OR($B146=0,$B146=""),"",IF(AND($E$3="3rd"),'Class 3rd'!S145,IF(AND($E$3="4th"),'Class 4th'!S145,"")))</f>
        <v/>
      </c>
      <c r="AE146" s="99" t="str">
        <f>IF(OR($B146=0,$B146=""),"",IF(AND($E$3="3rd"),'Class 3rd'!T145,IF(AND($E$3="4th"),'Class 4th'!T145,"")))</f>
        <v/>
      </c>
      <c r="AF146" s="99" t="str">
        <f>IF(OR($B146=0,$B146=""),"",IF(AND($E$3="3rd"),'Class 3rd'!U145,IF(AND($E$3="4th"),'Class 4th'!U145,"")))</f>
        <v/>
      </c>
      <c r="AG146" s="48" t="str">
        <f t="shared" si="182"/>
        <v/>
      </c>
      <c r="AH146" s="99" t="str">
        <f>IF(OR($B146=0,$B146=""),"",IF(AND($E$3="3rd"),'Class 3rd'!V145,IF(AND($E$3="4th"),'Class 4th'!V145,"")))</f>
        <v/>
      </c>
      <c r="AI146" s="99" t="str">
        <f>IF(OR($B146=0,$B146=""),"",IF(AND($E$3="3rd"),'Class 3rd'!W145,IF(AND($E$3="4th"),'Class 4th'!W145,"")))</f>
        <v/>
      </c>
      <c r="AJ146" s="51" t="str">
        <f t="shared" si="183"/>
        <v/>
      </c>
      <c r="AK146" s="48">
        <f t="shared" si="184"/>
        <v>0</v>
      </c>
      <c r="AL146" s="99" t="str">
        <f>IF(OR($B146=0,$B146=""),"",IF(AND($E$3="3rd"),'Class 3rd'!X145,IF(AND($E$3="4th"),'Class 4th'!X145,"")))</f>
        <v/>
      </c>
      <c r="AM146" s="99" t="str">
        <f>IF(OR($B146=0,$B146=""),"",IF(AND($E$3="3rd"),'Class 3rd'!Y145,IF(AND($E$3="4th"),'Class 4th'!Y145,"")))</f>
        <v/>
      </c>
      <c r="AN146" s="52" t="str">
        <f t="shared" si="185"/>
        <v/>
      </c>
      <c r="AO146" s="48" t="str">
        <f t="shared" si="186"/>
        <v/>
      </c>
      <c r="AP146" s="83">
        <f t="shared" si="187"/>
        <v>0</v>
      </c>
      <c r="AQ146" s="83" t="str">
        <f t="shared" si="188"/>
        <v/>
      </c>
      <c r="AR146" s="83" t="str">
        <f t="shared" si="189"/>
        <v/>
      </c>
      <c r="AS146" s="83" t="str">
        <f t="shared" si="190"/>
        <v/>
      </c>
      <c r="AT146" s="419" t="str">
        <f t="shared" si="191"/>
        <v/>
      </c>
      <c r="AU146" s="87" t="str">
        <f t="shared" si="192"/>
        <v/>
      </c>
      <c r="AV146" s="99" t="str">
        <f>IF(OR($B146=0,$B146=""),"",IF(AND($E$3="3rd"),'Class 3rd'!Z145,IF(AND($E$3="4th"),'Class 4th'!Z145,"")))</f>
        <v/>
      </c>
      <c r="AW146" s="99" t="str">
        <f>IF(OR($B146=0,$B146=""),"",IF(AND($E$3="3rd"),'Class 3rd'!AA145,IF(AND($E$3="4th"),'Class 4th'!AA145,"")))</f>
        <v/>
      </c>
      <c r="AX146" s="99" t="str">
        <f>IF(OR($B146=0,$B146=""),"",IF(AND($E$3="3rd"),'Class 3rd'!AB145,IF(AND($E$3="4th"),'Class 4th'!AB145,"")))</f>
        <v/>
      </c>
      <c r="AY146" s="48" t="str">
        <f t="shared" si="193"/>
        <v/>
      </c>
      <c r="AZ146" s="99" t="str">
        <f>IF(OR($B146=0,$B146=""),"",IF(AND($E$3="3rd"),'Class 3rd'!AC145,IF(AND($E$3="4th"),'Class 4th'!AC145,"")))</f>
        <v/>
      </c>
      <c r="BA146" s="99" t="str">
        <f>IF(OR($B146=0,$B146=""),"",IF(AND($E$3="3rd"),'Class 3rd'!AD145,IF(AND($E$3="4th"),'Class 4th'!AD145,"")))</f>
        <v/>
      </c>
      <c r="BB146" s="51" t="str">
        <f t="shared" si="194"/>
        <v/>
      </c>
      <c r="BC146" s="48">
        <f t="shared" si="195"/>
        <v>0</v>
      </c>
      <c r="BD146" s="99" t="str">
        <f>IF(OR($B146=0,$B146=""),"",IF(AND($E$3="3rd"),'Class 3rd'!AE145,IF(AND($E$3="4th"),'Class 4th'!AE145,"")))</f>
        <v/>
      </c>
      <c r="BE146" s="99" t="str">
        <f>IF(OR($B146=0,$B146=""),"",IF(AND($E$3="3rd"),'Class 3rd'!AF145,IF(AND($E$3="4th"),'Class 4th'!AF145,"")))</f>
        <v/>
      </c>
      <c r="BF146" s="52" t="str">
        <f t="shared" si="196"/>
        <v/>
      </c>
      <c r="BG146" s="48" t="str">
        <f t="shared" si="197"/>
        <v/>
      </c>
      <c r="BH146" s="83">
        <f t="shared" si="198"/>
        <v>0</v>
      </c>
      <c r="BI146" s="83" t="str">
        <f t="shared" si="199"/>
        <v/>
      </c>
      <c r="BJ146" s="83" t="str">
        <f t="shared" si="200"/>
        <v/>
      </c>
      <c r="BK146" s="83" t="str">
        <f t="shared" si="201"/>
        <v/>
      </c>
      <c r="BL146" s="419" t="str">
        <f t="shared" si="202"/>
        <v/>
      </c>
      <c r="BM146" s="87" t="str">
        <f t="shared" si="203"/>
        <v/>
      </c>
      <c r="BN146" s="99" t="str">
        <f>IF(OR($B146=0,$B146=""),"",IF(AND($E$3="3rd"),'Class 3rd'!AG145,IF(AND($E$3="4th"),'Class 4th'!AG145,"")))</f>
        <v/>
      </c>
      <c r="BO146" s="99" t="str">
        <f>IF(OR($B146=0,$B146=""),"",IF(AND($E$3="3rd"),'Class 3rd'!AH145,IF(AND($E$3="4th"),'Class 4th'!AH145,"")))</f>
        <v/>
      </c>
      <c r="BP146" s="99" t="str">
        <f>IF(OR($B146=0,$B146=""),"",IF(AND($E$3="3rd"),'Class 3rd'!AI145,IF(AND($E$3="4th"),'Class 4th'!AI145,"")))</f>
        <v/>
      </c>
      <c r="BQ146" s="48" t="str">
        <f t="shared" si="204"/>
        <v/>
      </c>
      <c r="BR146" s="99" t="str">
        <f>IF(OR($B146=0,$B146=""),"",IF(AND($E$3="3rd"),'Class 3rd'!AJ145,IF(AND($E$3="4th"),'Class 4th'!AJ145,"")))</f>
        <v/>
      </c>
      <c r="BS146" s="99" t="str">
        <f>IF(OR($B146=0,$B146=""),"",IF(AND($E$3="3rd"),'Class 3rd'!AK145,IF(AND($E$3="4th"),'Class 4th'!AK145,"")))</f>
        <v/>
      </c>
      <c r="BT146" s="51" t="str">
        <f t="shared" si="205"/>
        <v/>
      </c>
      <c r="BU146" s="48">
        <f t="shared" si="206"/>
        <v>0</v>
      </c>
      <c r="BV146" s="99" t="str">
        <f>IF(OR($B146=0,$B146=""),"",IF(AND($E$3="3rd"),'Class 3rd'!AL145,IF(AND($E$3="4th"),'Class 4th'!AL145,"")))</f>
        <v/>
      </c>
      <c r="BW146" s="99" t="str">
        <f>IF(OR($B146=0,$B146=""),"",IF(AND($E$3="3rd"),'Class 3rd'!AM145,IF(AND($E$3="4th"),'Class 4th'!AM145,"")))</f>
        <v/>
      </c>
      <c r="BX146" s="52" t="str">
        <f t="shared" si="207"/>
        <v/>
      </c>
      <c r="BY146" s="48" t="str">
        <f t="shared" si="208"/>
        <v/>
      </c>
      <c r="BZ146" s="83">
        <f t="shared" si="209"/>
        <v>0</v>
      </c>
      <c r="CA146" s="83" t="str">
        <f t="shared" si="210"/>
        <v/>
      </c>
      <c r="CB146" s="83" t="str">
        <f t="shared" si="211"/>
        <v/>
      </c>
      <c r="CC146" s="83" t="str">
        <f t="shared" si="212"/>
        <v/>
      </c>
      <c r="CD146" s="419" t="str">
        <f t="shared" si="213"/>
        <v/>
      </c>
      <c r="CE146" s="87" t="str">
        <f t="shared" si="214"/>
        <v/>
      </c>
      <c r="CF146" s="99" t="str">
        <f>IF(OR($B146=0,$B146=""),"",IF(AND($E$3="3rd"),'Class 3rd'!AN145,IF(AND($E$3="4th"),'Class 4th'!AN145,"")))</f>
        <v/>
      </c>
      <c r="CG146" s="99" t="str">
        <f>IF(OR($B146=0,$B146=""),"",IF(AND($E$3="3rd"),'Class 3rd'!AO145,IF(AND($E$3="4th"),'Class 4th'!AO145,"")))</f>
        <v/>
      </c>
      <c r="CH146" s="99" t="str">
        <f>IF(OR($B146=0,$B146=""),"",IF(AND($E$3="3rd"),'Class 3rd'!AP145,IF(AND($E$3="4th"),'Class 4th'!AP145,"")))</f>
        <v/>
      </c>
      <c r="CI146" s="48" t="str">
        <f t="shared" si="215"/>
        <v/>
      </c>
      <c r="CJ146" s="99" t="str">
        <f>IF(OR($B146=0,$B146=""),"",IF(AND($E$3="3rd"),'Class 3rd'!AQ145,IF(AND($E$3="4th"),'Class 4th'!AQ145,"")))</f>
        <v/>
      </c>
      <c r="CK146" s="99" t="str">
        <f>IF(OR($B146=0,$B146=""),"",IF(AND($E$3="3rd"),'Class 3rd'!AR145,IF(AND($E$3="4th"),'Class 4th'!AR145,"")))</f>
        <v/>
      </c>
      <c r="CL146" s="51" t="str">
        <f t="shared" si="216"/>
        <v/>
      </c>
      <c r="CM146" s="48">
        <f t="shared" si="217"/>
        <v>0</v>
      </c>
      <c r="CN146" s="99" t="str">
        <f>IF(OR($B146=0,$B146=""),"",IF(AND($E$3="3rd"),'Class 3rd'!AS145,IF(AND($E$3="4th"),'Class 4th'!AS145,"")))</f>
        <v/>
      </c>
      <c r="CO146" s="99" t="str">
        <f>IF(OR($B146=0,$B146=""),"",IF(AND($E$3="3rd"),'Class 3rd'!AT145,IF(AND($E$3="4th"),'Class 4th'!AT145,"")))</f>
        <v/>
      </c>
      <c r="CP146" s="52" t="str">
        <f t="shared" si="218"/>
        <v/>
      </c>
      <c r="CQ146" s="48" t="str">
        <f t="shared" si="219"/>
        <v/>
      </c>
      <c r="CR146" s="83">
        <f t="shared" si="220"/>
        <v>0</v>
      </c>
      <c r="CS146" s="83" t="str">
        <f t="shared" si="221"/>
        <v/>
      </c>
      <c r="CT146" s="392" t="str">
        <f t="shared" si="222"/>
        <v/>
      </c>
      <c r="CU146" s="86" t="str">
        <f t="shared" si="223"/>
        <v/>
      </c>
      <c r="CV146" s="99" t="str">
        <f>IF(OR($B146=0,$B146=""),"",IF(AND($E$3="3rd"),'Class 3rd'!AU145,IF(AND($E$3="4th"),'Class 4th'!AU145,"")))</f>
        <v/>
      </c>
      <c r="CW146" s="99" t="str">
        <f>IF(OR($B146=0,$B146=""),"",IF(AND($E$3="3rd"),'Class 3rd'!AV145,IF(AND($E$3="4th"),'Class 4th'!AV145,"")))</f>
        <v/>
      </c>
      <c r="CX146" s="99" t="str">
        <f>IF(OR($B146=0,$B146=""),"",IF(AND($E$3="3rd"),'Class 3rd'!AW145,IF(AND($E$3="4th"),'Class 4th'!AW145,"")))</f>
        <v/>
      </c>
      <c r="CY146" s="48" t="str">
        <f t="shared" si="224"/>
        <v/>
      </c>
      <c r="CZ146" s="99" t="str">
        <f>IF(OR($B146=0,$B146=""),"",IF(AND($E$3="3rd"),'Class 3rd'!AX145,IF(AND($E$3="4th"),'Class 4th'!AX145,"")))</f>
        <v/>
      </c>
      <c r="DA146" s="99" t="str">
        <f>IF(OR($B146=0,$B146=""),"",IF(AND($E$3="3rd"),'Class 3rd'!AY145,IF(AND($E$3="4th"),'Class 4th'!AY145,"")))</f>
        <v/>
      </c>
      <c r="DB146" s="51" t="str">
        <f t="shared" si="225"/>
        <v/>
      </c>
      <c r="DC146" s="48">
        <f t="shared" si="226"/>
        <v>0</v>
      </c>
      <c r="DD146" s="99" t="str">
        <f>IF(OR($B146=0,$B146=""),"",IF(AND($E$3="3rd"),'Class 3rd'!AZ145,IF(AND($E$3="4th"),'Class 4th'!AZ145,"")))</f>
        <v/>
      </c>
      <c r="DE146" s="99" t="str">
        <f>IF(OR($B146=0,$B146=""),"",IF(AND($E$3="3rd"),'Class 3rd'!BA145,IF(AND($E$3="4th"),'Class 4th'!BA145,"")))</f>
        <v/>
      </c>
      <c r="DF146" s="52" t="str">
        <f t="shared" si="227"/>
        <v/>
      </c>
      <c r="DG146" s="48" t="str">
        <f t="shared" si="228"/>
        <v/>
      </c>
      <c r="DH146" s="83">
        <f t="shared" si="229"/>
        <v>0</v>
      </c>
      <c r="DI146" s="83" t="str">
        <f t="shared" si="230"/>
        <v/>
      </c>
      <c r="DJ146" s="392" t="str">
        <f t="shared" si="231"/>
        <v/>
      </c>
      <c r="DK146" s="86" t="str">
        <f t="shared" si="232"/>
        <v/>
      </c>
      <c r="DL146" s="454" t="str">
        <f>IF(OR($B146=0,$B146=""),"",IF(AND($E$3="3rd"),'Class 3rd'!BB145,IF(AND($E$3="4th"),'Class 4th'!BB145,"")))</f>
        <v/>
      </c>
      <c r="DM146" s="454" t="str">
        <f>IF(OR($B146=0,$B146=""),"",IF(AND($E$3="3rd"),'Class 3rd'!BC145,IF(AND($E$3="4th"),'Class 4th'!BC145,"")))</f>
        <v/>
      </c>
      <c r="DN146" s="454" t="str">
        <f>IF(OR($B146=0,$B146=""),"",IF(AND($E$3="3rd"),'Class 3rd'!BD145,IF(AND($E$3="4th"),'Class 4th'!BD145,"")))</f>
        <v/>
      </c>
      <c r="DO146" s="454" t="str">
        <f>IF(OR($B146=0,$B146=""),"",IF(AND($E$3="3rd"),'Class 3rd'!BE145,IF(AND($E$3="4th"),'Class 4th'!BE145,"")))</f>
        <v/>
      </c>
      <c r="DP146" s="454" t="str">
        <f>IF(OR($B146=0,$B146=""),"",IF(AND($E$3="3rd"),'Class 3rd'!BF145,IF(AND($E$3="4th"),'Class 4th'!BF145,"")))</f>
        <v/>
      </c>
      <c r="DQ146" s="455" t="str">
        <f t="shared" si="233"/>
        <v/>
      </c>
      <c r="DR146" s="100">
        <f t="shared" si="234"/>
        <v>0</v>
      </c>
      <c r="DS146" s="100" t="str">
        <f t="shared" si="235"/>
        <v/>
      </c>
      <c r="DT146" s="100" t="str">
        <f t="shared" si="236"/>
        <v/>
      </c>
      <c r="DU146" s="86" t="str">
        <f t="shared" si="237"/>
        <v/>
      </c>
      <c r="DV146" s="454" t="str">
        <f>IF(OR($B146=0,$B146=""),"",IF(AND($E$3="3rd"),'Class 3rd'!BG145,IF(AND($E$3="4th"),'Class 4th'!BG145,"")))</f>
        <v/>
      </c>
      <c r="DW146" s="454" t="str">
        <f>IF(OR($B146=0,$B146=""),"",IF(AND($E$3="3rd"),'Class 3rd'!BH145,IF(AND($E$3="4th"),'Class 4th'!BH145,"")))</f>
        <v/>
      </c>
      <c r="DX146" s="454" t="str">
        <f>IF(OR($B146=0,$B146=""),"",IF(AND($E$3="3rd"),'Class 3rd'!BI145,IF(AND($E$3="4th"),'Class 4th'!BI145,"")))</f>
        <v/>
      </c>
      <c r="DY146" s="454" t="str">
        <f>IF(OR($B146=0,$B146=""),"",IF(AND($E$3="3rd"),'Class 3rd'!BJ145,IF(AND($E$3="4th"),'Class 4th'!BJ145,"")))</f>
        <v/>
      </c>
      <c r="DZ146" s="454" t="str">
        <f>IF(OR($B146=0,$B146=""),"",IF(AND($E$3="3rd"),'Class 3rd'!BK145,IF(AND($E$3="4th"),'Class 4th'!BK145,"")))</f>
        <v/>
      </c>
      <c r="EA146" s="455" t="str">
        <f t="shared" si="238"/>
        <v/>
      </c>
      <c r="EB146" s="100">
        <f t="shared" si="239"/>
        <v>0</v>
      </c>
      <c r="EC146" s="100" t="str">
        <f t="shared" si="240"/>
        <v/>
      </c>
      <c r="ED146" s="100" t="str">
        <f t="shared" si="241"/>
        <v/>
      </c>
      <c r="EE146" s="86" t="str">
        <f t="shared" si="242"/>
        <v/>
      </c>
      <c r="EF146" s="454" t="str">
        <f>IF(OR($B146=0,$B146=""),"",IF(AND($E$3="3rd"),'Class 3rd'!BL145,IF(AND($E$3="4th"),'Class 4th'!BL145,"")))</f>
        <v/>
      </c>
      <c r="EG146" s="454" t="str">
        <f>IF(OR($B146=0,$B146=""),"",IF(AND($E$3="3rd"),'Class 3rd'!BM145,IF(AND($E$3="4th"),'Class 4th'!BM145,"")))</f>
        <v/>
      </c>
      <c r="EH146" s="454" t="str">
        <f>IF(OR($B146=0,$B146=""),"",IF(AND($E$3="3rd"),'Class 3rd'!BN145,IF(AND($E$3="4th"),'Class 4th'!BN145,"")))</f>
        <v/>
      </c>
      <c r="EI146" s="454" t="str">
        <f>IF(OR($B146=0,$B146=""),"",IF(AND($E$3="3rd"),'Class 3rd'!BO145,IF(AND($E$3="4th"),'Class 4th'!BO145,"")))</f>
        <v/>
      </c>
      <c r="EJ146" s="454" t="str">
        <f>IF(OR($B146=0,$B146=""),"",IF(AND($E$3="3rd"),'Class 3rd'!BP145,IF(AND($E$3="4th"),'Class 4th'!BP145,"")))</f>
        <v/>
      </c>
      <c r="EK146" s="455" t="str">
        <f t="shared" si="243"/>
        <v/>
      </c>
      <c r="EL146" s="100">
        <f t="shared" si="244"/>
        <v>0</v>
      </c>
      <c r="EM146" s="100" t="str">
        <f t="shared" si="245"/>
        <v/>
      </c>
      <c r="EN146" s="100" t="str">
        <f t="shared" si="246"/>
        <v/>
      </c>
      <c r="EO146" s="86" t="str">
        <f t="shared" si="247"/>
        <v/>
      </c>
      <c r="EP146" s="60" t="str">
        <f t="shared" si="248"/>
        <v/>
      </c>
      <c r="EQ146" s="324" t="str">
        <f t="shared" si="249"/>
        <v/>
      </c>
      <c r="ER146" s="63" t="str">
        <f t="shared" si="250"/>
        <v/>
      </c>
      <c r="ES146" s="64" t="str">
        <f t="shared" si="169"/>
        <v/>
      </c>
      <c r="ET146" s="326" t="str">
        <f>IFERROR(IF(B146="NSO","NSO",IF(OR(D146="",G146="",F146="",B146="",EP146=0),"",IF('Master sheet'!$D$14="Hindi","कक्षोंन्नति","Promoted"))),"")</f>
        <v/>
      </c>
      <c r="EU146" s="39" t="str">
        <f>IF(OR($B146=0,$B146=""),"",IF(AND($E$3="3rd"),'Class 3rd'!BQ145,IF(AND($E$3="4th"),'Class 4th'!BQ145,"")))</f>
        <v/>
      </c>
      <c r="EV146" s="39" t="str">
        <f>IF(OR($B146=0,$B146=""),"",IF(AND($E$3="3rd"),'Class 3rd'!BR145,IF(AND($E$3="4th"),'Class 4th'!BR145,"")))</f>
        <v/>
      </c>
      <c r="EW146" s="203" t="str">
        <f t="shared" si="170"/>
        <v/>
      </c>
      <c r="EX146" s="40"/>
      <c r="FE146" s="41">
        <f>IF(AND($E$3="3rd"),'Class 3rd'!I145,IF(AND($E$3="4th"),'Class 4th'!I145,""))</f>
        <v>0</v>
      </c>
    </row>
    <row r="147" spans="1:161" ht="18.95" customHeight="1">
      <c r="A147" s="53">
        <v>140</v>
      </c>
      <c r="B147" s="244" t="str">
        <f>IF(OR(FE147=0,FE147=""),"",IF(AND($E$3="3rd"),'Class 3rd'!I146,IF(AND($E$3="4th"),'Class 4th'!I146,"")))</f>
        <v/>
      </c>
      <c r="C147" s="54" t="str">
        <f>IF(OR($B147=0,$B147=""),"",IF(AND($E$3="3rd"),'Class 3rd'!B146,IF(AND($E$3="4th"),'Class 4th'!B146,"")))</f>
        <v/>
      </c>
      <c r="D147" s="54" t="str">
        <f>IF(OR($B147=0,$B147=""),"",IF(AND($E$3="3rd"),'Class 3rd'!C146,IF(AND($E$3="4th"),'Class 4th'!C146,"")))</f>
        <v/>
      </c>
      <c r="E147" s="330" t="str">
        <f>IF(OR($B147=0,$B147=""),"",IF(AND($E$3="3rd"),'Class 3rd'!E146,IF(AND($E$3="4th"),'Class 4th'!E146,"")))</f>
        <v/>
      </c>
      <c r="F147" s="243" t="str">
        <f>IF(OR($B147=0,$B147=""),"",IF(AND($E$3="3rd"),'Class 3rd'!D146,IF(AND($E$3="4th"),'Class 4th'!D146,"")))</f>
        <v/>
      </c>
      <c r="G147" s="335" t="str">
        <f>IF(OR($B147=0,$B147=""),"",IF(AND($E$3="3rd"),'Class 3rd'!F146,IF(AND($E$3="4th"),'Class 4th'!F146,"")))</f>
        <v/>
      </c>
      <c r="H147" s="335" t="str">
        <f>IF(OR($B147=0,$B147=""),"",IF(AND($E$3="3rd"),'Class 3rd'!G146,IF(AND($E$3="4th"),'Class 4th'!G146,"")))</f>
        <v/>
      </c>
      <c r="I147" s="335" t="str">
        <f>IF(OR($B147=0,$B147=""),"",IF(AND($E$3="3rd"),'Class 3rd'!H146,IF(AND($E$3="4th"),'Class 4th'!H146,"")))</f>
        <v/>
      </c>
      <c r="J147" s="217" t="str">
        <f>IF(OR($B147=0,$B147=""),"",IF(AND($E$3="3rd"),'Class 3rd'!J146,IF(AND($E$3="4th"),'Class 4th'!J146,"")))</f>
        <v/>
      </c>
      <c r="K147" s="217" t="str">
        <f>IF(OR($B147=0,$B147=""),"",IF(AND($E$3="3rd"),'Class 3rd'!K146,IF(AND($E$3="4th"),'Class 4th'!K146,"")))</f>
        <v/>
      </c>
      <c r="L147" s="99" t="str">
        <f>IF(OR($B147=0,$B147=""),"",IF(AND($E$3="3rd"),'Class 3rd'!L146,IF(AND($E$3="4th"),'Class 4th'!L146,"")))</f>
        <v/>
      </c>
      <c r="M147" s="99" t="str">
        <f>IF(OR($B147=0,$B147=""),"",IF(AND($E$3="3rd"),'Class 3rd'!M146,IF(AND($E$3="4th"),'Class 4th'!M146,"")))</f>
        <v/>
      </c>
      <c r="N147" s="99" t="str">
        <f>IF(OR($B147=0,$B147=""),"",IF(AND($E$3="3rd"),'Class 3rd'!N146,IF(AND($E$3="4th"),'Class 4th'!N146,"")))</f>
        <v/>
      </c>
      <c r="O147" s="48" t="str">
        <f t="shared" si="171"/>
        <v/>
      </c>
      <c r="P147" s="99" t="str">
        <f>IF(OR($B147=0,$B147=""),"",IF(AND($E$3="3rd"),'Class 3rd'!O146,IF(AND($E$3="4th"),'Class 4th'!O146,"")))</f>
        <v/>
      </c>
      <c r="Q147" s="99" t="str">
        <f>IF(OR($B147=0,$B147=""),"",IF(AND($E$3="3rd"),'Class 3rd'!P146,IF(AND($E$3="4th"),'Class 4th'!P146,"")))</f>
        <v/>
      </c>
      <c r="R147" s="51" t="str">
        <f t="shared" si="172"/>
        <v/>
      </c>
      <c r="S147" s="48">
        <f t="shared" si="173"/>
        <v>0</v>
      </c>
      <c r="T147" s="99" t="str">
        <f>IF(OR($B147=0,$B147=""),"",IF(AND($E$3="3rd"),'Class 3rd'!Q146,IF(AND($E$3="4th"),'Class 4th'!Q146,"")))</f>
        <v/>
      </c>
      <c r="U147" s="99" t="str">
        <f>IF(OR($B147=0,$B147=""),"",IF(AND($E$3="3rd"),'Class 3rd'!R146,IF(AND($E$3="4th"),'Class 4th'!R146,"")))</f>
        <v/>
      </c>
      <c r="V147" s="52" t="str">
        <f t="shared" si="174"/>
        <v/>
      </c>
      <c r="W147" s="48" t="str">
        <f t="shared" si="175"/>
        <v/>
      </c>
      <c r="X147" s="83">
        <f t="shared" si="176"/>
        <v>0</v>
      </c>
      <c r="Y147" s="83" t="str">
        <f t="shared" si="177"/>
        <v/>
      </c>
      <c r="Z147" s="83" t="str">
        <f t="shared" si="178"/>
        <v/>
      </c>
      <c r="AA147" s="83" t="str">
        <f t="shared" si="179"/>
        <v/>
      </c>
      <c r="AB147" s="419" t="str">
        <f t="shared" si="180"/>
        <v/>
      </c>
      <c r="AC147" s="87" t="str">
        <f t="shared" si="181"/>
        <v/>
      </c>
      <c r="AD147" s="99" t="str">
        <f>IF(OR($B147=0,$B147=""),"",IF(AND($E$3="3rd"),'Class 3rd'!S146,IF(AND($E$3="4th"),'Class 4th'!S146,"")))</f>
        <v/>
      </c>
      <c r="AE147" s="99" t="str">
        <f>IF(OR($B147=0,$B147=""),"",IF(AND($E$3="3rd"),'Class 3rd'!T146,IF(AND($E$3="4th"),'Class 4th'!T146,"")))</f>
        <v/>
      </c>
      <c r="AF147" s="99" t="str">
        <f>IF(OR($B147=0,$B147=""),"",IF(AND($E$3="3rd"),'Class 3rd'!U146,IF(AND($E$3="4th"),'Class 4th'!U146,"")))</f>
        <v/>
      </c>
      <c r="AG147" s="48" t="str">
        <f t="shared" si="182"/>
        <v/>
      </c>
      <c r="AH147" s="99" t="str">
        <f>IF(OR($B147=0,$B147=""),"",IF(AND($E$3="3rd"),'Class 3rd'!V146,IF(AND($E$3="4th"),'Class 4th'!V146,"")))</f>
        <v/>
      </c>
      <c r="AI147" s="99" t="str">
        <f>IF(OR($B147=0,$B147=""),"",IF(AND($E$3="3rd"),'Class 3rd'!W146,IF(AND($E$3="4th"),'Class 4th'!W146,"")))</f>
        <v/>
      </c>
      <c r="AJ147" s="51" t="str">
        <f t="shared" si="183"/>
        <v/>
      </c>
      <c r="AK147" s="48">
        <f t="shared" si="184"/>
        <v>0</v>
      </c>
      <c r="AL147" s="99" t="str">
        <f>IF(OR($B147=0,$B147=""),"",IF(AND($E$3="3rd"),'Class 3rd'!X146,IF(AND($E$3="4th"),'Class 4th'!X146,"")))</f>
        <v/>
      </c>
      <c r="AM147" s="99" t="str">
        <f>IF(OR($B147=0,$B147=""),"",IF(AND($E$3="3rd"),'Class 3rd'!Y146,IF(AND($E$3="4th"),'Class 4th'!Y146,"")))</f>
        <v/>
      </c>
      <c r="AN147" s="52" t="str">
        <f t="shared" si="185"/>
        <v/>
      </c>
      <c r="AO147" s="48" t="str">
        <f t="shared" si="186"/>
        <v/>
      </c>
      <c r="AP147" s="83">
        <f t="shared" si="187"/>
        <v>0</v>
      </c>
      <c r="AQ147" s="83" t="str">
        <f t="shared" si="188"/>
        <v/>
      </c>
      <c r="AR147" s="83" t="str">
        <f t="shared" si="189"/>
        <v/>
      </c>
      <c r="AS147" s="83" t="str">
        <f t="shared" si="190"/>
        <v/>
      </c>
      <c r="AT147" s="419" t="str">
        <f t="shared" si="191"/>
        <v/>
      </c>
      <c r="AU147" s="87" t="str">
        <f t="shared" si="192"/>
        <v/>
      </c>
      <c r="AV147" s="99" t="str">
        <f>IF(OR($B147=0,$B147=""),"",IF(AND($E$3="3rd"),'Class 3rd'!Z146,IF(AND($E$3="4th"),'Class 4th'!Z146,"")))</f>
        <v/>
      </c>
      <c r="AW147" s="99" t="str">
        <f>IF(OR($B147=0,$B147=""),"",IF(AND($E$3="3rd"),'Class 3rd'!AA146,IF(AND($E$3="4th"),'Class 4th'!AA146,"")))</f>
        <v/>
      </c>
      <c r="AX147" s="99" t="str">
        <f>IF(OR($B147=0,$B147=""),"",IF(AND($E$3="3rd"),'Class 3rd'!AB146,IF(AND($E$3="4th"),'Class 4th'!AB146,"")))</f>
        <v/>
      </c>
      <c r="AY147" s="48" t="str">
        <f t="shared" si="193"/>
        <v/>
      </c>
      <c r="AZ147" s="99" t="str">
        <f>IF(OR($B147=0,$B147=""),"",IF(AND($E$3="3rd"),'Class 3rd'!AC146,IF(AND($E$3="4th"),'Class 4th'!AC146,"")))</f>
        <v/>
      </c>
      <c r="BA147" s="99" t="str">
        <f>IF(OR($B147=0,$B147=""),"",IF(AND($E$3="3rd"),'Class 3rd'!AD146,IF(AND($E$3="4th"),'Class 4th'!AD146,"")))</f>
        <v/>
      </c>
      <c r="BB147" s="51" t="str">
        <f t="shared" si="194"/>
        <v/>
      </c>
      <c r="BC147" s="48">
        <f t="shared" si="195"/>
        <v>0</v>
      </c>
      <c r="BD147" s="99" t="str">
        <f>IF(OR($B147=0,$B147=""),"",IF(AND($E$3="3rd"),'Class 3rd'!AE146,IF(AND($E$3="4th"),'Class 4th'!AE146,"")))</f>
        <v/>
      </c>
      <c r="BE147" s="99" t="str">
        <f>IF(OR($B147=0,$B147=""),"",IF(AND($E$3="3rd"),'Class 3rd'!AF146,IF(AND($E$3="4th"),'Class 4th'!AF146,"")))</f>
        <v/>
      </c>
      <c r="BF147" s="52" t="str">
        <f t="shared" si="196"/>
        <v/>
      </c>
      <c r="BG147" s="48" t="str">
        <f t="shared" si="197"/>
        <v/>
      </c>
      <c r="BH147" s="83">
        <f t="shared" si="198"/>
        <v>0</v>
      </c>
      <c r="BI147" s="83" t="str">
        <f t="shared" si="199"/>
        <v/>
      </c>
      <c r="BJ147" s="83" t="str">
        <f t="shared" si="200"/>
        <v/>
      </c>
      <c r="BK147" s="83" t="str">
        <f t="shared" si="201"/>
        <v/>
      </c>
      <c r="BL147" s="419" t="str">
        <f t="shared" si="202"/>
        <v/>
      </c>
      <c r="BM147" s="87" t="str">
        <f t="shared" si="203"/>
        <v/>
      </c>
      <c r="BN147" s="99" t="str">
        <f>IF(OR($B147=0,$B147=""),"",IF(AND($E$3="3rd"),'Class 3rd'!AG146,IF(AND($E$3="4th"),'Class 4th'!AG146,"")))</f>
        <v/>
      </c>
      <c r="BO147" s="99" t="str">
        <f>IF(OR($B147=0,$B147=""),"",IF(AND($E$3="3rd"),'Class 3rd'!AH146,IF(AND($E$3="4th"),'Class 4th'!AH146,"")))</f>
        <v/>
      </c>
      <c r="BP147" s="99" t="str">
        <f>IF(OR($B147=0,$B147=""),"",IF(AND($E$3="3rd"),'Class 3rd'!AI146,IF(AND($E$3="4th"),'Class 4th'!AI146,"")))</f>
        <v/>
      </c>
      <c r="BQ147" s="48" t="str">
        <f t="shared" si="204"/>
        <v/>
      </c>
      <c r="BR147" s="99" t="str">
        <f>IF(OR($B147=0,$B147=""),"",IF(AND($E$3="3rd"),'Class 3rd'!AJ146,IF(AND($E$3="4th"),'Class 4th'!AJ146,"")))</f>
        <v/>
      </c>
      <c r="BS147" s="99" t="str">
        <f>IF(OR($B147=0,$B147=""),"",IF(AND($E$3="3rd"),'Class 3rd'!AK146,IF(AND($E$3="4th"),'Class 4th'!AK146,"")))</f>
        <v/>
      </c>
      <c r="BT147" s="51" t="str">
        <f t="shared" si="205"/>
        <v/>
      </c>
      <c r="BU147" s="48">
        <f t="shared" si="206"/>
        <v>0</v>
      </c>
      <c r="BV147" s="99" t="str">
        <f>IF(OR($B147=0,$B147=""),"",IF(AND($E$3="3rd"),'Class 3rd'!AL146,IF(AND($E$3="4th"),'Class 4th'!AL146,"")))</f>
        <v/>
      </c>
      <c r="BW147" s="99" t="str">
        <f>IF(OR($B147=0,$B147=""),"",IF(AND($E$3="3rd"),'Class 3rd'!AM146,IF(AND($E$3="4th"),'Class 4th'!AM146,"")))</f>
        <v/>
      </c>
      <c r="BX147" s="52" t="str">
        <f t="shared" si="207"/>
        <v/>
      </c>
      <c r="BY147" s="48" t="str">
        <f t="shared" si="208"/>
        <v/>
      </c>
      <c r="BZ147" s="83">
        <f t="shared" si="209"/>
        <v>0</v>
      </c>
      <c r="CA147" s="83" t="str">
        <f t="shared" si="210"/>
        <v/>
      </c>
      <c r="CB147" s="83" t="str">
        <f t="shared" si="211"/>
        <v/>
      </c>
      <c r="CC147" s="83" t="str">
        <f t="shared" si="212"/>
        <v/>
      </c>
      <c r="CD147" s="419" t="str">
        <f t="shared" si="213"/>
        <v/>
      </c>
      <c r="CE147" s="87" t="str">
        <f t="shared" si="214"/>
        <v/>
      </c>
      <c r="CF147" s="99" t="str">
        <f>IF(OR($B147=0,$B147=""),"",IF(AND($E$3="3rd"),'Class 3rd'!AN146,IF(AND($E$3="4th"),'Class 4th'!AN146,"")))</f>
        <v/>
      </c>
      <c r="CG147" s="99" t="str">
        <f>IF(OR($B147=0,$B147=""),"",IF(AND($E$3="3rd"),'Class 3rd'!AO146,IF(AND($E$3="4th"),'Class 4th'!AO146,"")))</f>
        <v/>
      </c>
      <c r="CH147" s="99" t="str">
        <f>IF(OR($B147=0,$B147=""),"",IF(AND($E$3="3rd"),'Class 3rd'!AP146,IF(AND($E$3="4th"),'Class 4th'!AP146,"")))</f>
        <v/>
      </c>
      <c r="CI147" s="48" t="str">
        <f t="shared" si="215"/>
        <v/>
      </c>
      <c r="CJ147" s="99" t="str">
        <f>IF(OR($B147=0,$B147=""),"",IF(AND($E$3="3rd"),'Class 3rd'!AQ146,IF(AND($E$3="4th"),'Class 4th'!AQ146,"")))</f>
        <v/>
      </c>
      <c r="CK147" s="99" t="str">
        <f>IF(OR($B147=0,$B147=""),"",IF(AND($E$3="3rd"),'Class 3rd'!AR146,IF(AND($E$3="4th"),'Class 4th'!AR146,"")))</f>
        <v/>
      </c>
      <c r="CL147" s="51" t="str">
        <f t="shared" si="216"/>
        <v/>
      </c>
      <c r="CM147" s="48">
        <f t="shared" si="217"/>
        <v>0</v>
      </c>
      <c r="CN147" s="99" t="str">
        <f>IF(OR($B147=0,$B147=""),"",IF(AND($E$3="3rd"),'Class 3rd'!AS146,IF(AND($E$3="4th"),'Class 4th'!AS146,"")))</f>
        <v/>
      </c>
      <c r="CO147" s="99" t="str">
        <f>IF(OR($B147=0,$B147=""),"",IF(AND($E$3="3rd"),'Class 3rd'!AT146,IF(AND($E$3="4th"),'Class 4th'!AT146,"")))</f>
        <v/>
      </c>
      <c r="CP147" s="52" t="str">
        <f t="shared" si="218"/>
        <v/>
      </c>
      <c r="CQ147" s="48" t="str">
        <f t="shared" si="219"/>
        <v/>
      </c>
      <c r="CR147" s="83">
        <f t="shared" si="220"/>
        <v>0</v>
      </c>
      <c r="CS147" s="83" t="str">
        <f t="shared" si="221"/>
        <v/>
      </c>
      <c r="CT147" s="392" t="str">
        <f t="shared" si="222"/>
        <v/>
      </c>
      <c r="CU147" s="86" t="str">
        <f t="shared" si="223"/>
        <v/>
      </c>
      <c r="CV147" s="99" t="str">
        <f>IF(OR($B147=0,$B147=""),"",IF(AND($E$3="3rd"),'Class 3rd'!AU146,IF(AND($E$3="4th"),'Class 4th'!AU146,"")))</f>
        <v/>
      </c>
      <c r="CW147" s="99" t="str">
        <f>IF(OR($B147=0,$B147=""),"",IF(AND($E$3="3rd"),'Class 3rd'!AV146,IF(AND($E$3="4th"),'Class 4th'!AV146,"")))</f>
        <v/>
      </c>
      <c r="CX147" s="99" t="str">
        <f>IF(OR($B147=0,$B147=""),"",IF(AND($E$3="3rd"),'Class 3rd'!AW146,IF(AND($E$3="4th"),'Class 4th'!AW146,"")))</f>
        <v/>
      </c>
      <c r="CY147" s="48" t="str">
        <f t="shared" si="224"/>
        <v/>
      </c>
      <c r="CZ147" s="99" t="str">
        <f>IF(OR($B147=0,$B147=""),"",IF(AND($E$3="3rd"),'Class 3rd'!AX146,IF(AND($E$3="4th"),'Class 4th'!AX146,"")))</f>
        <v/>
      </c>
      <c r="DA147" s="99" t="str">
        <f>IF(OR($B147=0,$B147=""),"",IF(AND($E$3="3rd"),'Class 3rd'!AY146,IF(AND($E$3="4th"),'Class 4th'!AY146,"")))</f>
        <v/>
      </c>
      <c r="DB147" s="51" t="str">
        <f t="shared" si="225"/>
        <v/>
      </c>
      <c r="DC147" s="48">
        <f t="shared" si="226"/>
        <v>0</v>
      </c>
      <c r="DD147" s="99" t="str">
        <f>IF(OR($B147=0,$B147=""),"",IF(AND($E$3="3rd"),'Class 3rd'!AZ146,IF(AND($E$3="4th"),'Class 4th'!AZ146,"")))</f>
        <v/>
      </c>
      <c r="DE147" s="99" t="str">
        <f>IF(OR($B147=0,$B147=""),"",IF(AND($E$3="3rd"),'Class 3rd'!BA146,IF(AND($E$3="4th"),'Class 4th'!BA146,"")))</f>
        <v/>
      </c>
      <c r="DF147" s="52" t="str">
        <f t="shared" si="227"/>
        <v/>
      </c>
      <c r="DG147" s="48" t="str">
        <f t="shared" si="228"/>
        <v/>
      </c>
      <c r="DH147" s="83">
        <f t="shared" si="229"/>
        <v>0</v>
      </c>
      <c r="DI147" s="83" t="str">
        <f t="shared" si="230"/>
        <v/>
      </c>
      <c r="DJ147" s="392" t="str">
        <f t="shared" si="231"/>
        <v/>
      </c>
      <c r="DK147" s="86" t="str">
        <f t="shared" si="232"/>
        <v/>
      </c>
      <c r="DL147" s="454" t="str">
        <f>IF(OR($B147=0,$B147=""),"",IF(AND($E$3="3rd"),'Class 3rd'!BB146,IF(AND($E$3="4th"),'Class 4th'!BB146,"")))</f>
        <v/>
      </c>
      <c r="DM147" s="454" t="str">
        <f>IF(OR($B147=0,$B147=""),"",IF(AND($E$3="3rd"),'Class 3rd'!BC146,IF(AND($E$3="4th"),'Class 4th'!BC146,"")))</f>
        <v/>
      </c>
      <c r="DN147" s="454" t="str">
        <f>IF(OR($B147=0,$B147=""),"",IF(AND($E$3="3rd"),'Class 3rd'!BD146,IF(AND($E$3="4th"),'Class 4th'!BD146,"")))</f>
        <v/>
      </c>
      <c r="DO147" s="454" t="str">
        <f>IF(OR($B147=0,$B147=""),"",IF(AND($E$3="3rd"),'Class 3rd'!BE146,IF(AND($E$3="4th"),'Class 4th'!BE146,"")))</f>
        <v/>
      </c>
      <c r="DP147" s="454" t="str">
        <f>IF(OR($B147=0,$B147=""),"",IF(AND($E$3="3rd"),'Class 3rd'!BF146,IF(AND($E$3="4th"),'Class 4th'!BF146,"")))</f>
        <v/>
      </c>
      <c r="DQ147" s="455" t="str">
        <f t="shared" si="233"/>
        <v/>
      </c>
      <c r="DR147" s="100">
        <f t="shared" si="234"/>
        <v>0</v>
      </c>
      <c r="DS147" s="100" t="str">
        <f t="shared" si="235"/>
        <v/>
      </c>
      <c r="DT147" s="100" t="str">
        <f t="shared" si="236"/>
        <v/>
      </c>
      <c r="DU147" s="86" t="str">
        <f t="shared" si="237"/>
        <v/>
      </c>
      <c r="DV147" s="454" t="str">
        <f>IF(OR($B147=0,$B147=""),"",IF(AND($E$3="3rd"),'Class 3rd'!BG146,IF(AND($E$3="4th"),'Class 4th'!BG146,"")))</f>
        <v/>
      </c>
      <c r="DW147" s="454" t="str">
        <f>IF(OR($B147=0,$B147=""),"",IF(AND($E$3="3rd"),'Class 3rd'!BH146,IF(AND($E$3="4th"),'Class 4th'!BH146,"")))</f>
        <v/>
      </c>
      <c r="DX147" s="454" t="str">
        <f>IF(OR($B147=0,$B147=""),"",IF(AND($E$3="3rd"),'Class 3rd'!BI146,IF(AND($E$3="4th"),'Class 4th'!BI146,"")))</f>
        <v/>
      </c>
      <c r="DY147" s="454" t="str">
        <f>IF(OR($B147=0,$B147=""),"",IF(AND($E$3="3rd"),'Class 3rd'!BJ146,IF(AND($E$3="4th"),'Class 4th'!BJ146,"")))</f>
        <v/>
      </c>
      <c r="DZ147" s="454" t="str">
        <f>IF(OR($B147=0,$B147=""),"",IF(AND($E$3="3rd"),'Class 3rd'!BK146,IF(AND($E$3="4th"),'Class 4th'!BK146,"")))</f>
        <v/>
      </c>
      <c r="EA147" s="455" t="str">
        <f t="shared" si="238"/>
        <v/>
      </c>
      <c r="EB147" s="100">
        <f t="shared" si="239"/>
        <v>0</v>
      </c>
      <c r="EC147" s="100" t="str">
        <f t="shared" si="240"/>
        <v/>
      </c>
      <c r="ED147" s="100" t="str">
        <f t="shared" si="241"/>
        <v/>
      </c>
      <c r="EE147" s="86" t="str">
        <f t="shared" si="242"/>
        <v/>
      </c>
      <c r="EF147" s="454" t="str">
        <f>IF(OR($B147=0,$B147=""),"",IF(AND($E$3="3rd"),'Class 3rd'!BL146,IF(AND($E$3="4th"),'Class 4th'!BL146,"")))</f>
        <v/>
      </c>
      <c r="EG147" s="454" t="str">
        <f>IF(OR($B147=0,$B147=""),"",IF(AND($E$3="3rd"),'Class 3rd'!BM146,IF(AND($E$3="4th"),'Class 4th'!BM146,"")))</f>
        <v/>
      </c>
      <c r="EH147" s="454" t="str">
        <f>IF(OR($B147=0,$B147=""),"",IF(AND($E$3="3rd"),'Class 3rd'!BN146,IF(AND($E$3="4th"),'Class 4th'!BN146,"")))</f>
        <v/>
      </c>
      <c r="EI147" s="454" t="str">
        <f>IF(OR($B147=0,$B147=""),"",IF(AND($E$3="3rd"),'Class 3rd'!BO146,IF(AND($E$3="4th"),'Class 4th'!BO146,"")))</f>
        <v/>
      </c>
      <c r="EJ147" s="454" t="str">
        <f>IF(OR($B147=0,$B147=""),"",IF(AND($E$3="3rd"),'Class 3rd'!BP146,IF(AND($E$3="4th"),'Class 4th'!BP146,"")))</f>
        <v/>
      </c>
      <c r="EK147" s="455" t="str">
        <f t="shared" si="243"/>
        <v/>
      </c>
      <c r="EL147" s="100">
        <f t="shared" si="244"/>
        <v>0</v>
      </c>
      <c r="EM147" s="100" t="str">
        <f t="shared" si="245"/>
        <v/>
      </c>
      <c r="EN147" s="100" t="str">
        <f t="shared" si="246"/>
        <v/>
      </c>
      <c r="EO147" s="86" t="str">
        <f t="shared" si="247"/>
        <v/>
      </c>
      <c r="EP147" s="60" t="str">
        <f t="shared" si="248"/>
        <v/>
      </c>
      <c r="EQ147" s="324" t="str">
        <f t="shared" si="249"/>
        <v/>
      </c>
      <c r="ER147" s="63" t="str">
        <f t="shared" si="250"/>
        <v/>
      </c>
      <c r="ES147" s="64" t="str">
        <f t="shared" si="169"/>
        <v/>
      </c>
      <c r="ET147" s="326" t="str">
        <f>IFERROR(IF(B147="NSO","NSO",IF(OR(D147="",G147="",F147="",B147="",EP147=0),"",IF('Master sheet'!$D$14="Hindi","कक्षोंन्नति","Promoted"))),"")</f>
        <v/>
      </c>
      <c r="EU147" s="39" t="str">
        <f>IF(OR($B147=0,$B147=""),"",IF(AND($E$3="3rd"),'Class 3rd'!BQ146,IF(AND($E$3="4th"),'Class 4th'!BQ146,"")))</f>
        <v/>
      </c>
      <c r="EV147" s="39" t="str">
        <f>IF(OR($B147=0,$B147=""),"",IF(AND($E$3="3rd"),'Class 3rd'!BR146,IF(AND($E$3="4th"),'Class 4th'!BR146,"")))</f>
        <v/>
      </c>
      <c r="EW147" s="203" t="str">
        <f t="shared" si="170"/>
        <v/>
      </c>
      <c r="EX147" s="40"/>
      <c r="FE147" s="41">
        <f>IF(AND($E$3="3rd"),'Class 3rd'!I146,IF(AND($E$3="4th"),'Class 4th'!I146,""))</f>
        <v>0</v>
      </c>
    </row>
    <row r="148" spans="1:161" ht="18.95" customHeight="1">
      <c r="A148" s="53">
        <v>141</v>
      </c>
      <c r="B148" s="244" t="str">
        <f>IF(OR(FE148=0,FE148=""),"",IF(AND($E$3="3rd"),'Class 3rd'!I147,IF(AND($E$3="4th"),'Class 4th'!I147,"")))</f>
        <v/>
      </c>
      <c r="C148" s="54" t="str">
        <f>IF(OR($B148=0,$B148=""),"",IF(AND($E$3="3rd"),'Class 3rd'!B147,IF(AND($E$3="4th"),'Class 4th'!B147,"")))</f>
        <v/>
      </c>
      <c r="D148" s="54" t="str">
        <f>IF(OR($B148=0,$B148=""),"",IF(AND($E$3="3rd"),'Class 3rd'!C147,IF(AND($E$3="4th"),'Class 4th'!C147,"")))</f>
        <v/>
      </c>
      <c r="E148" s="330" t="str">
        <f>IF(OR($B148=0,$B148=""),"",IF(AND($E$3="3rd"),'Class 3rd'!E147,IF(AND($E$3="4th"),'Class 4th'!E147,"")))</f>
        <v/>
      </c>
      <c r="F148" s="243" t="str">
        <f>IF(OR($B148=0,$B148=""),"",IF(AND($E$3="3rd"),'Class 3rd'!D147,IF(AND($E$3="4th"),'Class 4th'!D147,"")))</f>
        <v/>
      </c>
      <c r="G148" s="335" t="str">
        <f>IF(OR($B148=0,$B148=""),"",IF(AND($E$3="3rd"),'Class 3rd'!F147,IF(AND($E$3="4th"),'Class 4th'!F147,"")))</f>
        <v/>
      </c>
      <c r="H148" s="335" t="str">
        <f>IF(OR($B148=0,$B148=""),"",IF(AND($E$3="3rd"),'Class 3rd'!G147,IF(AND($E$3="4th"),'Class 4th'!G147,"")))</f>
        <v/>
      </c>
      <c r="I148" s="335" t="str">
        <f>IF(OR($B148=0,$B148=""),"",IF(AND($E$3="3rd"),'Class 3rd'!H147,IF(AND($E$3="4th"),'Class 4th'!H147,"")))</f>
        <v/>
      </c>
      <c r="J148" s="217" t="str">
        <f>IF(OR($B148=0,$B148=""),"",IF(AND($E$3="3rd"),'Class 3rd'!J147,IF(AND($E$3="4th"),'Class 4th'!J147,"")))</f>
        <v/>
      </c>
      <c r="K148" s="217" t="str">
        <f>IF(OR($B148=0,$B148=""),"",IF(AND($E$3="3rd"),'Class 3rd'!K147,IF(AND($E$3="4th"),'Class 4th'!K147,"")))</f>
        <v/>
      </c>
      <c r="L148" s="99" t="str">
        <f>IF(OR($B148=0,$B148=""),"",IF(AND($E$3="3rd"),'Class 3rd'!L147,IF(AND($E$3="4th"),'Class 4th'!L147,"")))</f>
        <v/>
      </c>
      <c r="M148" s="99" t="str">
        <f>IF(OR($B148=0,$B148=""),"",IF(AND($E$3="3rd"),'Class 3rd'!M147,IF(AND($E$3="4th"),'Class 4th'!M147,"")))</f>
        <v/>
      </c>
      <c r="N148" s="99" t="str">
        <f>IF(OR($B148=0,$B148=""),"",IF(AND($E$3="3rd"),'Class 3rd'!N147,IF(AND($E$3="4th"),'Class 4th'!N147,"")))</f>
        <v/>
      </c>
      <c r="O148" s="48" t="str">
        <f t="shared" si="171"/>
        <v/>
      </c>
      <c r="P148" s="99" t="str">
        <f>IF(OR($B148=0,$B148=""),"",IF(AND($E$3="3rd"),'Class 3rd'!O147,IF(AND($E$3="4th"),'Class 4th'!O147,"")))</f>
        <v/>
      </c>
      <c r="Q148" s="99" t="str">
        <f>IF(OR($B148=0,$B148=""),"",IF(AND($E$3="3rd"),'Class 3rd'!P147,IF(AND($E$3="4th"),'Class 4th'!P147,"")))</f>
        <v/>
      </c>
      <c r="R148" s="51" t="str">
        <f t="shared" si="172"/>
        <v/>
      </c>
      <c r="S148" s="48">
        <f t="shared" si="173"/>
        <v>0</v>
      </c>
      <c r="T148" s="99" t="str">
        <f>IF(OR($B148=0,$B148=""),"",IF(AND($E$3="3rd"),'Class 3rd'!Q147,IF(AND($E$3="4th"),'Class 4th'!Q147,"")))</f>
        <v/>
      </c>
      <c r="U148" s="99" t="str">
        <f>IF(OR($B148=0,$B148=""),"",IF(AND($E$3="3rd"),'Class 3rd'!R147,IF(AND($E$3="4th"),'Class 4th'!R147,"")))</f>
        <v/>
      </c>
      <c r="V148" s="52" t="str">
        <f t="shared" si="174"/>
        <v/>
      </c>
      <c r="W148" s="48" t="str">
        <f t="shared" si="175"/>
        <v/>
      </c>
      <c r="X148" s="83">
        <f t="shared" si="176"/>
        <v>0</v>
      </c>
      <c r="Y148" s="83" t="str">
        <f t="shared" si="177"/>
        <v/>
      </c>
      <c r="Z148" s="83" t="str">
        <f t="shared" si="178"/>
        <v/>
      </c>
      <c r="AA148" s="83" t="str">
        <f t="shared" si="179"/>
        <v/>
      </c>
      <c r="AB148" s="419" t="str">
        <f t="shared" si="180"/>
        <v/>
      </c>
      <c r="AC148" s="87" t="str">
        <f t="shared" si="181"/>
        <v/>
      </c>
      <c r="AD148" s="99" t="str">
        <f>IF(OR($B148=0,$B148=""),"",IF(AND($E$3="3rd"),'Class 3rd'!S147,IF(AND($E$3="4th"),'Class 4th'!S147,"")))</f>
        <v/>
      </c>
      <c r="AE148" s="99" t="str">
        <f>IF(OR($B148=0,$B148=""),"",IF(AND($E$3="3rd"),'Class 3rd'!T147,IF(AND($E$3="4th"),'Class 4th'!T147,"")))</f>
        <v/>
      </c>
      <c r="AF148" s="99" t="str">
        <f>IF(OR($B148=0,$B148=""),"",IF(AND($E$3="3rd"),'Class 3rd'!U147,IF(AND($E$3="4th"),'Class 4th'!U147,"")))</f>
        <v/>
      </c>
      <c r="AG148" s="48" t="str">
        <f t="shared" si="182"/>
        <v/>
      </c>
      <c r="AH148" s="99" t="str">
        <f>IF(OR($B148=0,$B148=""),"",IF(AND($E$3="3rd"),'Class 3rd'!V147,IF(AND($E$3="4th"),'Class 4th'!V147,"")))</f>
        <v/>
      </c>
      <c r="AI148" s="99" t="str">
        <f>IF(OR($B148=0,$B148=""),"",IF(AND($E$3="3rd"),'Class 3rd'!W147,IF(AND($E$3="4th"),'Class 4th'!W147,"")))</f>
        <v/>
      </c>
      <c r="AJ148" s="51" t="str">
        <f t="shared" si="183"/>
        <v/>
      </c>
      <c r="AK148" s="48">
        <f t="shared" si="184"/>
        <v>0</v>
      </c>
      <c r="AL148" s="99" t="str">
        <f>IF(OR($B148=0,$B148=""),"",IF(AND($E$3="3rd"),'Class 3rd'!X147,IF(AND($E$3="4th"),'Class 4th'!X147,"")))</f>
        <v/>
      </c>
      <c r="AM148" s="99" t="str">
        <f>IF(OR($B148=0,$B148=""),"",IF(AND($E$3="3rd"),'Class 3rd'!Y147,IF(AND($E$3="4th"),'Class 4th'!Y147,"")))</f>
        <v/>
      </c>
      <c r="AN148" s="52" t="str">
        <f t="shared" si="185"/>
        <v/>
      </c>
      <c r="AO148" s="48" t="str">
        <f t="shared" si="186"/>
        <v/>
      </c>
      <c r="AP148" s="83">
        <f t="shared" si="187"/>
        <v>0</v>
      </c>
      <c r="AQ148" s="83" t="str">
        <f t="shared" si="188"/>
        <v/>
      </c>
      <c r="AR148" s="83" t="str">
        <f t="shared" si="189"/>
        <v/>
      </c>
      <c r="AS148" s="83" t="str">
        <f t="shared" si="190"/>
        <v/>
      </c>
      <c r="AT148" s="419" t="str">
        <f t="shared" si="191"/>
        <v/>
      </c>
      <c r="AU148" s="87" t="str">
        <f t="shared" si="192"/>
        <v/>
      </c>
      <c r="AV148" s="99" t="str">
        <f>IF(OR($B148=0,$B148=""),"",IF(AND($E$3="3rd"),'Class 3rd'!Z147,IF(AND($E$3="4th"),'Class 4th'!Z147,"")))</f>
        <v/>
      </c>
      <c r="AW148" s="99" t="str">
        <f>IF(OR($B148=0,$B148=""),"",IF(AND($E$3="3rd"),'Class 3rd'!AA147,IF(AND($E$3="4th"),'Class 4th'!AA147,"")))</f>
        <v/>
      </c>
      <c r="AX148" s="99" t="str">
        <f>IF(OR($B148=0,$B148=""),"",IF(AND($E$3="3rd"),'Class 3rd'!AB147,IF(AND($E$3="4th"),'Class 4th'!AB147,"")))</f>
        <v/>
      </c>
      <c r="AY148" s="48" t="str">
        <f t="shared" si="193"/>
        <v/>
      </c>
      <c r="AZ148" s="99" t="str">
        <f>IF(OR($B148=0,$B148=""),"",IF(AND($E$3="3rd"),'Class 3rd'!AC147,IF(AND($E$3="4th"),'Class 4th'!AC147,"")))</f>
        <v/>
      </c>
      <c r="BA148" s="99" t="str">
        <f>IF(OR($B148=0,$B148=""),"",IF(AND($E$3="3rd"),'Class 3rd'!AD147,IF(AND($E$3="4th"),'Class 4th'!AD147,"")))</f>
        <v/>
      </c>
      <c r="BB148" s="51" t="str">
        <f t="shared" si="194"/>
        <v/>
      </c>
      <c r="BC148" s="48">
        <f t="shared" si="195"/>
        <v>0</v>
      </c>
      <c r="BD148" s="99" t="str">
        <f>IF(OR($B148=0,$B148=""),"",IF(AND($E$3="3rd"),'Class 3rd'!AE147,IF(AND($E$3="4th"),'Class 4th'!AE147,"")))</f>
        <v/>
      </c>
      <c r="BE148" s="99" t="str">
        <f>IF(OR($B148=0,$B148=""),"",IF(AND($E$3="3rd"),'Class 3rd'!AF147,IF(AND($E$3="4th"),'Class 4th'!AF147,"")))</f>
        <v/>
      </c>
      <c r="BF148" s="52" t="str">
        <f t="shared" si="196"/>
        <v/>
      </c>
      <c r="BG148" s="48" t="str">
        <f t="shared" si="197"/>
        <v/>
      </c>
      <c r="BH148" s="83">
        <f t="shared" si="198"/>
        <v>0</v>
      </c>
      <c r="BI148" s="83" t="str">
        <f t="shared" si="199"/>
        <v/>
      </c>
      <c r="BJ148" s="83" t="str">
        <f t="shared" si="200"/>
        <v/>
      </c>
      <c r="BK148" s="83" t="str">
        <f t="shared" si="201"/>
        <v/>
      </c>
      <c r="BL148" s="419" t="str">
        <f t="shared" si="202"/>
        <v/>
      </c>
      <c r="BM148" s="87" t="str">
        <f t="shared" si="203"/>
        <v/>
      </c>
      <c r="BN148" s="99" t="str">
        <f>IF(OR($B148=0,$B148=""),"",IF(AND($E$3="3rd"),'Class 3rd'!AG147,IF(AND($E$3="4th"),'Class 4th'!AG147,"")))</f>
        <v/>
      </c>
      <c r="BO148" s="99" t="str">
        <f>IF(OR($B148=0,$B148=""),"",IF(AND($E$3="3rd"),'Class 3rd'!AH147,IF(AND($E$3="4th"),'Class 4th'!AH147,"")))</f>
        <v/>
      </c>
      <c r="BP148" s="99" t="str">
        <f>IF(OR($B148=0,$B148=""),"",IF(AND($E$3="3rd"),'Class 3rd'!AI147,IF(AND($E$3="4th"),'Class 4th'!AI147,"")))</f>
        <v/>
      </c>
      <c r="BQ148" s="48" t="str">
        <f t="shared" si="204"/>
        <v/>
      </c>
      <c r="BR148" s="99" t="str">
        <f>IF(OR($B148=0,$B148=""),"",IF(AND($E$3="3rd"),'Class 3rd'!AJ147,IF(AND($E$3="4th"),'Class 4th'!AJ147,"")))</f>
        <v/>
      </c>
      <c r="BS148" s="99" t="str">
        <f>IF(OR($B148=0,$B148=""),"",IF(AND($E$3="3rd"),'Class 3rd'!AK147,IF(AND($E$3="4th"),'Class 4th'!AK147,"")))</f>
        <v/>
      </c>
      <c r="BT148" s="51" t="str">
        <f t="shared" si="205"/>
        <v/>
      </c>
      <c r="BU148" s="48">
        <f t="shared" si="206"/>
        <v>0</v>
      </c>
      <c r="BV148" s="99" t="str">
        <f>IF(OR($B148=0,$B148=""),"",IF(AND($E$3="3rd"),'Class 3rd'!AL147,IF(AND($E$3="4th"),'Class 4th'!AL147,"")))</f>
        <v/>
      </c>
      <c r="BW148" s="99" t="str">
        <f>IF(OR($B148=0,$B148=""),"",IF(AND($E$3="3rd"),'Class 3rd'!AM147,IF(AND($E$3="4th"),'Class 4th'!AM147,"")))</f>
        <v/>
      </c>
      <c r="BX148" s="52" t="str">
        <f t="shared" si="207"/>
        <v/>
      </c>
      <c r="BY148" s="48" t="str">
        <f t="shared" si="208"/>
        <v/>
      </c>
      <c r="BZ148" s="83">
        <f t="shared" si="209"/>
        <v>0</v>
      </c>
      <c r="CA148" s="83" t="str">
        <f t="shared" si="210"/>
        <v/>
      </c>
      <c r="CB148" s="83" t="str">
        <f t="shared" si="211"/>
        <v/>
      </c>
      <c r="CC148" s="83" t="str">
        <f t="shared" si="212"/>
        <v/>
      </c>
      <c r="CD148" s="419" t="str">
        <f t="shared" si="213"/>
        <v/>
      </c>
      <c r="CE148" s="87" t="str">
        <f t="shared" si="214"/>
        <v/>
      </c>
      <c r="CF148" s="99" t="str">
        <f>IF(OR($B148=0,$B148=""),"",IF(AND($E$3="3rd"),'Class 3rd'!AN147,IF(AND($E$3="4th"),'Class 4th'!AN147,"")))</f>
        <v/>
      </c>
      <c r="CG148" s="99" t="str">
        <f>IF(OR($B148=0,$B148=""),"",IF(AND($E$3="3rd"),'Class 3rd'!AO147,IF(AND($E$3="4th"),'Class 4th'!AO147,"")))</f>
        <v/>
      </c>
      <c r="CH148" s="99" t="str">
        <f>IF(OR($B148=0,$B148=""),"",IF(AND($E$3="3rd"),'Class 3rd'!AP147,IF(AND($E$3="4th"),'Class 4th'!AP147,"")))</f>
        <v/>
      </c>
      <c r="CI148" s="48" t="str">
        <f t="shared" si="215"/>
        <v/>
      </c>
      <c r="CJ148" s="99" t="str">
        <f>IF(OR($B148=0,$B148=""),"",IF(AND($E$3="3rd"),'Class 3rd'!AQ147,IF(AND($E$3="4th"),'Class 4th'!AQ147,"")))</f>
        <v/>
      </c>
      <c r="CK148" s="99" t="str">
        <f>IF(OR($B148=0,$B148=""),"",IF(AND($E$3="3rd"),'Class 3rd'!AR147,IF(AND($E$3="4th"),'Class 4th'!AR147,"")))</f>
        <v/>
      </c>
      <c r="CL148" s="51" t="str">
        <f t="shared" si="216"/>
        <v/>
      </c>
      <c r="CM148" s="48">
        <f t="shared" si="217"/>
        <v>0</v>
      </c>
      <c r="CN148" s="99" t="str">
        <f>IF(OR($B148=0,$B148=""),"",IF(AND($E$3="3rd"),'Class 3rd'!AS147,IF(AND($E$3="4th"),'Class 4th'!AS147,"")))</f>
        <v/>
      </c>
      <c r="CO148" s="99" t="str">
        <f>IF(OR($B148=0,$B148=""),"",IF(AND($E$3="3rd"),'Class 3rd'!AT147,IF(AND($E$3="4th"),'Class 4th'!AT147,"")))</f>
        <v/>
      </c>
      <c r="CP148" s="52" t="str">
        <f t="shared" si="218"/>
        <v/>
      </c>
      <c r="CQ148" s="48" t="str">
        <f t="shared" si="219"/>
        <v/>
      </c>
      <c r="CR148" s="83">
        <f t="shared" si="220"/>
        <v>0</v>
      </c>
      <c r="CS148" s="83" t="str">
        <f t="shared" si="221"/>
        <v/>
      </c>
      <c r="CT148" s="392" t="str">
        <f t="shared" si="222"/>
        <v/>
      </c>
      <c r="CU148" s="86" t="str">
        <f t="shared" si="223"/>
        <v/>
      </c>
      <c r="CV148" s="99" t="str">
        <f>IF(OR($B148=0,$B148=""),"",IF(AND($E$3="3rd"),'Class 3rd'!AU147,IF(AND($E$3="4th"),'Class 4th'!AU147,"")))</f>
        <v/>
      </c>
      <c r="CW148" s="99" t="str">
        <f>IF(OR($B148=0,$B148=""),"",IF(AND($E$3="3rd"),'Class 3rd'!AV147,IF(AND($E$3="4th"),'Class 4th'!AV147,"")))</f>
        <v/>
      </c>
      <c r="CX148" s="99" t="str">
        <f>IF(OR($B148=0,$B148=""),"",IF(AND($E$3="3rd"),'Class 3rd'!AW147,IF(AND($E$3="4th"),'Class 4th'!AW147,"")))</f>
        <v/>
      </c>
      <c r="CY148" s="48" t="str">
        <f t="shared" si="224"/>
        <v/>
      </c>
      <c r="CZ148" s="99" t="str">
        <f>IF(OR($B148=0,$B148=""),"",IF(AND($E$3="3rd"),'Class 3rd'!AX147,IF(AND($E$3="4th"),'Class 4th'!AX147,"")))</f>
        <v/>
      </c>
      <c r="DA148" s="99" t="str">
        <f>IF(OR($B148=0,$B148=""),"",IF(AND($E$3="3rd"),'Class 3rd'!AY147,IF(AND($E$3="4th"),'Class 4th'!AY147,"")))</f>
        <v/>
      </c>
      <c r="DB148" s="51" t="str">
        <f t="shared" si="225"/>
        <v/>
      </c>
      <c r="DC148" s="48">
        <f t="shared" si="226"/>
        <v>0</v>
      </c>
      <c r="DD148" s="99" t="str">
        <f>IF(OR($B148=0,$B148=""),"",IF(AND($E$3="3rd"),'Class 3rd'!AZ147,IF(AND($E$3="4th"),'Class 4th'!AZ147,"")))</f>
        <v/>
      </c>
      <c r="DE148" s="99" t="str">
        <f>IF(OR($B148=0,$B148=""),"",IF(AND($E$3="3rd"),'Class 3rd'!BA147,IF(AND($E$3="4th"),'Class 4th'!BA147,"")))</f>
        <v/>
      </c>
      <c r="DF148" s="52" t="str">
        <f t="shared" si="227"/>
        <v/>
      </c>
      <c r="DG148" s="48" t="str">
        <f t="shared" si="228"/>
        <v/>
      </c>
      <c r="DH148" s="83">
        <f t="shared" si="229"/>
        <v>0</v>
      </c>
      <c r="DI148" s="83" t="str">
        <f t="shared" si="230"/>
        <v/>
      </c>
      <c r="DJ148" s="392" t="str">
        <f t="shared" si="231"/>
        <v/>
      </c>
      <c r="DK148" s="86" t="str">
        <f t="shared" si="232"/>
        <v/>
      </c>
      <c r="DL148" s="454" t="str">
        <f>IF(OR($B148=0,$B148=""),"",IF(AND($E$3="3rd"),'Class 3rd'!BB147,IF(AND($E$3="4th"),'Class 4th'!BB147,"")))</f>
        <v/>
      </c>
      <c r="DM148" s="454" t="str">
        <f>IF(OR($B148=0,$B148=""),"",IF(AND($E$3="3rd"),'Class 3rd'!BC147,IF(AND($E$3="4th"),'Class 4th'!BC147,"")))</f>
        <v/>
      </c>
      <c r="DN148" s="454" t="str">
        <f>IF(OR($B148=0,$B148=""),"",IF(AND($E$3="3rd"),'Class 3rd'!BD147,IF(AND($E$3="4th"),'Class 4th'!BD147,"")))</f>
        <v/>
      </c>
      <c r="DO148" s="454" t="str">
        <f>IF(OR($B148=0,$B148=""),"",IF(AND($E$3="3rd"),'Class 3rd'!BE147,IF(AND($E$3="4th"),'Class 4th'!BE147,"")))</f>
        <v/>
      </c>
      <c r="DP148" s="454" t="str">
        <f>IF(OR($B148=0,$B148=""),"",IF(AND($E$3="3rd"),'Class 3rd'!BF147,IF(AND($E$3="4th"),'Class 4th'!BF147,"")))</f>
        <v/>
      </c>
      <c r="DQ148" s="455" t="str">
        <f t="shared" si="233"/>
        <v/>
      </c>
      <c r="DR148" s="100">
        <f t="shared" si="234"/>
        <v>0</v>
      </c>
      <c r="DS148" s="100" t="str">
        <f t="shared" si="235"/>
        <v/>
      </c>
      <c r="DT148" s="100" t="str">
        <f t="shared" si="236"/>
        <v/>
      </c>
      <c r="DU148" s="86" t="str">
        <f t="shared" si="237"/>
        <v/>
      </c>
      <c r="DV148" s="454" t="str">
        <f>IF(OR($B148=0,$B148=""),"",IF(AND($E$3="3rd"),'Class 3rd'!BG147,IF(AND($E$3="4th"),'Class 4th'!BG147,"")))</f>
        <v/>
      </c>
      <c r="DW148" s="454" t="str">
        <f>IF(OR($B148=0,$B148=""),"",IF(AND($E$3="3rd"),'Class 3rd'!BH147,IF(AND($E$3="4th"),'Class 4th'!BH147,"")))</f>
        <v/>
      </c>
      <c r="DX148" s="454" t="str">
        <f>IF(OR($B148=0,$B148=""),"",IF(AND($E$3="3rd"),'Class 3rd'!BI147,IF(AND($E$3="4th"),'Class 4th'!BI147,"")))</f>
        <v/>
      </c>
      <c r="DY148" s="454" t="str">
        <f>IF(OR($B148=0,$B148=""),"",IF(AND($E$3="3rd"),'Class 3rd'!BJ147,IF(AND($E$3="4th"),'Class 4th'!BJ147,"")))</f>
        <v/>
      </c>
      <c r="DZ148" s="454" t="str">
        <f>IF(OR($B148=0,$B148=""),"",IF(AND($E$3="3rd"),'Class 3rd'!BK147,IF(AND($E$3="4th"),'Class 4th'!BK147,"")))</f>
        <v/>
      </c>
      <c r="EA148" s="455" t="str">
        <f t="shared" si="238"/>
        <v/>
      </c>
      <c r="EB148" s="100">
        <f t="shared" si="239"/>
        <v>0</v>
      </c>
      <c r="EC148" s="100" t="str">
        <f t="shared" si="240"/>
        <v/>
      </c>
      <c r="ED148" s="100" t="str">
        <f t="shared" si="241"/>
        <v/>
      </c>
      <c r="EE148" s="86" t="str">
        <f t="shared" si="242"/>
        <v/>
      </c>
      <c r="EF148" s="454" t="str">
        <f>IF(OR($B148=0,$B148=""),"",IF(AND($E$3="3rd"),'Class 3rd'!BL147,IF(AND($E$3="4th"),'Class 4th'!BL147,"")))</f>
        <v/>
      </c>
      <c r="EG148" s="454" t="str">
        <f>IF(OR($B148=0,$B148=""),"",IF(AND($E$3="3rd"),'Class 3rd'!BM147,IF(AND($E$3="4th"),'Class 4th'!BM147,"")))</f>
        <v/>
      </c>
      <c r="EH148" s="454" t="str">
        <f>IF(OR($B148=0,$B148=""),"",IF(AND($E$3="3rd"),'Class 3rd'!BN147,IF(AND($E$3="4th"),'Class 4th'!BN147,"")))</f>
        <v/>
      </c>
      <c r="EI148" s="454" t="str">
        <f>IF(OR($B148=0,$B148=""),"",IF(AND($E$3="3rd"),'Class 3rd'!BO147,IF(AND($E$3="4th"),'Class 4th'!BO147,"")))</f>
        <v/>
      </c>
      <c r="EJ148" s="454" t="str">
        <f>IF(OR($B148=0,$B148=""),"",IF(AND($E$3="3rd"),'Class 3rd'!BP147,IF(AND($E$3="4th"),'Class 4th'!BP147,"")))</f>
        <v/>
      </c>
      <c r="EK148" s="455" t="str">
        <f t="shared" si="243"/>
        <v/>
      </c>
      <c r="EL148" s="100">
        <f t="shared" si="244"/>
        <v>0</v>
      </c>
      <c r="EM148" s="100" t="str">
        <f t="shared" si="245"/>
        <v/>
      </c>
      <c r="EN148" s="100" t="str">
        <f t="shared" si="246"/>
        <v/>
      </c>
      <c r="EO148" s="86" t="str">
        <f t="shared" si="247"/>
        <v/>
      </c>
      <c r="EP148" s="60" t="str">
        <f t="shared" si="248"/>
        <v/>
      </c>
      <c r="EQ148" s="324" t="str">
        <f t="shared" si="249"/>
        <v/>
      </c>
      <c r="ER148" s="63" t="str">
        <f t="shared" si="250"/>
        <v/>
      </c>
      <c r="ES148" s="64" t="str">
        <f t="shared" si="169"/>
        <v/>
      </c>
      <c r="ET148" s="326" t="str">
        <f>IFERROR(IF(B148="NSO","NSO",IF(OR(D148="",G148="",F148="",B148="",EP148=0),"",IF('Master sheet'!$D$14="Hindi","कक्षोंन्नति","Promoted"))),"")</f>
        <v/>
      </c>
      <c r="EU148" s="39" t="str">
        <f>IF(OR($B148=0,$B148=""),"",IF(AND($E$3="3rd"),'Class 3rd'!BQ147,IF(AND($E$3="4th"),'Class 4th'!BQ147,"")))</f>
        <v/>
      </c>
      <c r="EV148" s="39" t="str">
        <f>IF(OR($B148=0,$B148=""),"",IF(AND($E$3="3rd"),'Class 3rd'!BR147,IF(AND($E$3="4th"),'Class 4th'!BR147,"")))</f>
        <v/>
      </c>
      <c r="EW148" s="203" t="str">
        <f t="shared" si="170"/>
        <v/>
      </c>
      <c r="EX148" s="40"/>
      <c r="FE148" s="41">
        <f>IF(AND($E$3="3rd"),'Class 3rd'!I147,IF(AND($E$3="4th"),'Class 4th'!I147,""))</f>
        <v>0</v>
      </c>
    </row>
    <row r="149" spans="1:161" ht="18.95" customHeight="1">
      <c r="A149" s="53">
        <v>142</v>
      </c>
      <c r="B149" s="244" t="str">
        <f>IF(OR(FE149=0,FE149=""),"",IF(AND($E$3="3rd"),'Class 3rd'!I148,IF(AND($E$3="4th"),'Class 4th'!I148,"")))</f>
        <v/>
      </c>
      <c r="C149" s="54" t="str">
        <f>IF(OR($B149=0,$B149=""),"",IF(AND($E$3="3rd"),'Class 3rd'!B148,IF(AND($E$3="4th"),'Class 4th'!B148,"")))</f>
        <v/>
      </c>
      <c r="D149" s="54" t="str">
        <f>IF(OR($B149=0,$B149=""),"",IF(AND($E$3="3rd"),'Class 3rd'!C148,IF(AND($E$3="4th"),'Class 4th'!C148,"")))</f>
        <v/>
      </c>
      <c r="E149" s="330" t="str">
        <f>IF(OR($B149=0,$B149=""),"",IF(AND($E$3="3rd"),'Class 3rd'!E148,IF(AND($E$3="4th"),'Class 4th'!E148,"")))</f>
        <v/>
      </c>
      <c r="F149" s="243" t="str">
        <f>IF(OR($B149=0,$B149=""),"",IF(AND($E$3="3rd"),'Class 3rd'!D148,IF(AND($E$3="4th"),'Class 4th'!D148,"")))</f>
        <v/>
      </c>
      <c r="G149" s="335" t="str">
        <f>IF(OR($B149=0,$B149=""),"",IF(AND($E$3="3rd"),'Class 3rd'!F148,IF(AND($E$3="4th"),'Class 4th'!F148,"")))</f>
        <v/>
      </c>
      <c r="H149" s="335" t="str">
        <f>IF(OR($B149=0,$B149=""),"",IF(AND($E$3="3rd"),'Class 3rd'!G148,IF(AND($E$3="4th"),'Class 4th'!G148,"")))</f>
        <v/>
      </c>
      <c r="I149" s="335" t="str">
        <f>IF(OR($B149=0,$B149=""),"",IF(AND($E$3="3rd"),'Class 3rd'!H148,IF(AND($E$3="4th"),'Class 4th'!H148,"")))</f>
        <v/>
      </c>
      <c r="J149" s="217" t="str">
        <f>IF(OR($B149=0,$B149=""),"",IF(AND($E$3="3rd"),'Class 3rd'!J148,IF(AND($E$3="4th"),'Class 4th'!J148,"")))</f>
        <v/>
      </c>
      <c r="K149" s="217" t="str">
        <f>IF(OR($B149=0,$B149=""),"",IF(AND($E$3="3rd"),'Class 3rd'!K148,IF(AND($E$3="4th"),'Class 4th'!K148,"")))</f>
        <v/>
      </c>
      <c r="L149" s="99" t="str">
        <f>IF(OR($B149=0,$B149=""),"",IF(AND($E$3="3rd"),'Class 3rd'!L148,IF(AND($E$3="4th"),'Class 4th'!L148,"")))</f>
        <v/>
      </c>
      <c r="M149" s="99" t="str">
        <f>IF(OR($B149=0,$B149=""),"",IF(AND($E$3="3rd"),'Class 3rd'!M148,IF(AND($E$3="4th"),'Class 4th'!M148,"")))</f>
        <v/>
      </c>
      <c r="N149" s="99" t="str">
        <f>IF(OR($B149=0,$B149=""),"",IF(AND($E$3="3rd"),'Class 3rd'!N148,IF(AND($E$3="4th"),'Class 4th'!N148,"")))</f>
        <v/>
      </c>
      <c r="O149" s="48" t="str">
        <f t="shared" si="171"/>
        <v/>
      </c>
      <c r="P149" s="99" t="str">
        <f>IF(OR($B149=0,$B149=""),"",IF(AND($E$3="3rd"),'Class 3rd'!O148,IF(AND($E$3="4th"),'Class 4th'!O148,"")))</f>
        <v/>
      </c>
      <c r="Q149" s="99" t="str">
        <f>IF(OR($B149=0,$B149=""),"",IF(AND($E$3="3rd"),'Class 3rd'!P148,IF(AND($E$3="4th"),'Class 4th'!P148,"")))</f>
        <v/>
      </c>
      <c r="R149" s="51" t="str">
        <f t="shared" si="172"/>
        <v/>
      </c>
      <c r="S149" s="48">
        <f t="shared" si="173"/>
        <v>0</v>
      </c>
      <c r="T149" s="99" t="str">
        <f>IF(OR($B149=0,$B149=""),"",IF(AND($E$3="3rd"),'Class 3rd'!Q148,IF(AND($E$3="4th"),'Class 4th'!Q148,"")))</f>
        <v/>
      </c>
      <c r="U149" s="99" t="str">
        <f>IF(OR($B149=0,$B149=""),"",IF(AND($E$3="3rd"),'Class 3rd'!R148,IF(AND($E$3="4th"),'Class 4th'!R148,"")))</f>
        <v/>
      </c>
      <c r="V149" s="52" t="str">
        <f t="shared" si="174"/>
        <v/>
      </c>
      <c r="W149" s="48" t="str">
        <f t="shared" si="175"/>
        <v/>
      </c>
      <c r="X149" s="83">
        <f t="shared" si="176"/>
        <v>0</v>
      </c>
      <c r="Y149" s="83" t="str">
        <f t="shared" si="177"/>
        <v/>
      </c>
      <c r="Z149" s="83" t="str">
        <f t="shared" si="178"/>
        <v/>
      </c>
      <c r="AA149" s="83" t="str">
        <f t="shared" si="179"/>
        <v/>
      </c>
      <c r="AB149" s="419" t="str">
        <f t="shared" si="180"/>
        <v/>
      </c>
      <c r="AC149" s="87" t="str">
        <f t="shared" si="181"/>
        <v/>
      </c>
      <c r="AD149" s="99" t="str">
        <f>IF(OR($B149=0,$B149=""),"",IF(AND($E$3="3rd"),'Class 3rd'!S148,IF(AND($E$3="4th"),'Class 4th'!S148,"")))</f>
        <v/>
      </c>
      <c r="AE149" s="99" t="str">
        <f>IF(OR($B149=0,$B149=""),"",IF(AND($E$3="3rd"),'Class 3rd'!T148,IF(AND($E$3="4th"),'Class 4th'!T148,"")))</f>
        <v/>
      </c>
      <c r="AF149" s="99" t="str">
        <f>IF(OR($B149=0,$B149=""),"",IF(AND($E$3="3rd"),'Class 3rd'!U148,IF(AND($E$3="4th"),'Class 4th'!U148,"")))</f>
        <v/>
      </c>
      <c r="AG149" s="48" t="str">
        <f t="shared" si="182"/>
        <v/>
      </c>
      <c r="AH149" s="99" t="str">
        <f>IF(OR($B149=0,$B149=""),"",IF(AND($E$3="3rd"),'Class 3rd'!V148,IF(AND($E$3="4th"),'Class 4th'!V148,"")))</f>
        <v/>
      </c>
      <c r="AI149" s="99" t="str">
        <f>IF(OR($B149=0,$B149=""),"",IF(AND($E$3="3rd"),'Class 3rd'!W148,IF(AND($E$3="4th"),'Class 4th'!W148,"")))</f>
        <v/>
      </c>
      <c r="AJ149" s="51" t="str">
        <f t="shared" si="183"/>
        <v/>
      </c>
      <c r="AK149" s="48">
        <f t="shared" si="184"/>
        <v>0</v>
      </c>
      <c r="AL149" s="99" t="str">
        <f>IF(OR($B149=0,$B149=""),"",IF(AND($E$3="3rd"),'Class 3rd'!X148,IF(AND($E$3="4th"),'Class 4th'!X148,"")))</f>
        <v/>
      </c>
      <c r="AM149" s="99" t="str">
        <f>IF(OR($B149=0,$B149=""),"",IF(AND($E$3="3rd"),'Class 3rd'!Y148,IF(AND($E$3="4th"),'Class 4th'!Y148,"")))</f>
        <v/>
      </c>
      <c r="AN149" s="52" t="str">
        <f t="shared" si="185"/>
        <v/>
      </c>
      <c r="AO149" s="48" t="str">
        <f t="shared" si="186"/>
        <v/>
      </c>
      <c r="AP149" s="83">
        <f t="shared" si="187"/>
        <v>0</v>
      </c>
      <c r="AQ149" s="83" t="str">
        <f t="shared" si="188"/>
        <v/>
      </c>
      <c r="AR149" s="83" t="str">
        <f t="shared" si="189"/>
        <v/>
      </c>
      <c r="AS149" s="83" t="str">
        <f t="shared" si="190"/>
        <v/>
      </c>
      <c r="AT149" s="419" t="str">
        <f t="shared" si="191"/>
        <v/>
      </c>
      <c r="AU149" s="87" t="str">
        <f t="shared" si="192"/>
        <v/>
      </c>
      <c r="AV149" s="99" t="str">
        <f>IF(OR($B149=0,$B149=""),"",IF(AND($E$3="3rd"),'Class 3rd'!Z148,IF(AND($E$3="4th"),'Class 4th'!Z148,"")))</f>
        <v/>
      </c>
      <c r="AW149" s="99" t="str">
        <f>IF(OR($B149=0,$B149=""),"",IF(AND($E$3="3rd"),'Class 3rd'!AA148,IF(AND($E$3="4th"),'Class 4th'!AA148,"")))</f>
        <v/>
      </c>
      <c r="AX149" s="99" t="str">
        <f>IF(OR($B149=0,$B149=""),"",IF(AND($E$3="3rd"),'Class 3rd'!AB148,IF(AND($E$3="4th"),'Class 4th'!AB148,"")))</f>
        <v/>
      </c>
      <c r="AY149" s="48" t="str">
        <f t="shared" si="193"/>
        <v/>
      </c>
      <c r="AZ149" s="99" t="str">
        <f>IF(OR($B149=0,$B149=""),"",IF(AND($E$3="3rd"),'Class 3rd'!AC148,IF(AND($E$3="4th"),'Class 4th'!AC148,"")))</f>
        <v/>
      </c>
      <c r="BA149" s="99" t="str">
        <f>IF(OR($B149=0,$B149=""),"",IF(AND($E$3="3rd"),'Class 3rd'!AD148,IF(AND($E$3="4th"),'Class 4th'!AD148,"")))</f>
        <v/>
      </c>
      <c r="BB149" s="51" t="str">
        <f t="shared" si="194"/>
        <v/>
      </c>
      <c r="BC149" s="48">
        <f t="shared" si="195"/>
        <v>0</v>
      </c>
      <c r="BD149" s="99" t="str">
        <f>IF(OR($B149=0,$B149=""),"",IF(AND($E$3="3rd"),'Class 3rd'!AE148,IF(AND($E$3="4th"),'Class 4th'!AE148,"")))</f>
        <v/>
      </c>
      <c r="BE149" s="99" t="str">
        <f>IF(OR($B149=0,$B149=""),"",IF(AND($E$3="3rd"),'Class 3rd'!AF148,IF(AND($E$3="4th"),'Class 4th'!AF148,"")))</f>
        <v/>
      </c>
      <c r="BF149" s="52" t="str">
        <f t="shared" si="196"/>
        <v/>
      </c>
      <c r="BG149" s="48" t="str">
        <f t="shared" si="197"/>
        <v/>
      </c>
      <c r="BH149" s="83">
        <f t="shared" si="198"/>
        <v>0</v>
      </c>
      <c r="BI149" s="83" t="str">
        <f t="shared" si="199"/>
        <v/>
      </c>
      <c r="BJ149" s="83" t="str">
        <f t="shared" si="200"/>
        <v/>
      </c>
      <c r="BK149" s="83" t="str">
        <f t="shared" si="201"/>
        <v/>
      </c>
      <c r="BL149" s="419" t="str">
        <f t="shared" si="202"/>
        <v/>
      </c>
      <c r="BM149" s="87" t="str">
        <f t="shared" si="203"/>
        <v/>
      </c>
      <c r="BN149" s="99" t="str">
        <f>IF(OR($B149=0,$B149=""),"",IF(AND($E$3="3rd"),'Class 3rd'!AG148,IF(AND($E$3="4th"),'Class 4th'!AG148,"")))</f>
        <v/>
      </c>
      <c r="BO149" s="99" t="str">
        <f>IF(OR($B149=0,$B149=""),"",IF(AND($E$3="3rd"),'Class 3rd'!AH148,IF(AND($E$3="4th"),'Class 4th'!AH148,"")))</f>
        <v/>
      </c>
      <c r="BP149" s="99" t="str">
        <f>IF(OR($B149=0,$B149=""),"",IF(AND($E$3="3rd"),'Class 3rd'!AI148,IF(AND($E$3="4th"),'Class 4th'!AI148,"")))</f>
        <v/>
      </c>
      <c r="BQ149" s="48" t="str">
        <f t="shared" si="204"/>
        <v/>
      </c>
      <c r="BR149" s="99" t="str">
        <f>IF(OR($B149=0,$B149=""),"",IF(AND($E$3="3rd"),'Class 3rd'!AJ148,IF(AND($E$3="4th"),'Class 4th'!AJ148,"")))</f>
        <v/>
      </c>
      <c r="BS149" s="99" t="str">
        <f>IF(OR($B149=0,$B149=""),"",IF(AND($E$3="3rd"),'Class 3rd'!AK148,IF(AND($E$3="4th"),'Class 4th'!AK148,"")))</f>
        <v/>
      </c>
      <c r="BT149" s="51" t="str">
        <f t="shared" si="205"/>
        <v/>
      </c>
      <c r="BU149" s="48">
        <f t="shared" si="206"/>
        <v>0</v>
      </c>
      <c r="BV149" s="99" t="str">
        <f>IF(OR($B149=0,$B149=""),"",IF(AND($E$3="3rd"),'Class 3rd'!AL148,IF(AND($E$3="4th"),'Class 4th'!AL148,"")))</f>
        <v/>
      </c>
      <c r="BW149" s="99" t="str">
        <f>IF(OR($B149=0,$B149=""),"",IF(AND($E$3="3rd"),'Class 3rd'!AM148,IF(AND($E$3="4th"),'Class 4th'!AM148,"")))</f>
        <v/>
      </c>
      <c r="BX149" s="52" t="str">
        <f t="shared" si="207"/>
        <v/>
      </c>
      <c r="BY149" s="48" t="str">
        <f t="shared" si="208"/>
        <v/>
      </c>
      <c r="BZ149" s="83">
        <f t="shared" si="209"/>
        <v>0</v>
      </c>
      <c r="CA149" s="83" t="str">
        <f t="shared" si="210"/>
        <v/>
      </c>
      <c r="CB149" s="83" t="str">
        <f t="shared" si="211"/>
        <v/>
      </c>
      <c r="CC149" s="83" t="str">
        <f t="shared" si="212"/>
        <v/>
      </c>
      <c r="CD149" s="419" t="str">
        <f t="shared" si="213"/>
        <v/>
      </c>
      <c r="CE149" s="87" t="str">
        <f t="shared" si="214"/>
        <v/>
      </c>
      <c r="CF149" s="99" t="str">
        <f>IF(OR($B149=0,$B149=""),"",IF(AND($E$3="3rd"),'Class 3rd'!AN148,IF(AND($E$3="4th"),'Class 4th'!AN148,"")))</f>
        <v/>
      </c>
      <c r="CG149" s="99" t="str">
        <f>IF(OR($B149=0,$B149=""),"",IF(AND($E$3="3rd"),'Class 3rd'!AO148,IF(AND($E$3="4th"),'Class 4th'!AO148,"")))</f>
        <v/>
      </c>
      <c r="CH149" s="99" t="str">
        <f>IF(OR($B149=0,$B149=""),"",IF(AND($E$3="3rd"),'Class 3rd'!AP148,IF(AND($E$3="4th"),'Class 4th'!AP148,"")))</f>
        <v/>
      </c>
      <c r="CI149" s="48" t="str">
        <f t="shared" si="215"/>
        <v/>
      </c>
      <c r="CJ149" s="99" t="str">
        <f>IF(OR($B149=0,$B149=""),"",IF(AND($E$3="3rd"),'Class 3rd'!AQ148,IF(AND($E$3="4th"),'Class 4th'!AQ148,"")))</f>
        <v/>
      </c>
      <c r="CK149" s="99" t="str">
        <f>IF(OR($B149=0,$B149=""),"",IF(AND($E$3="3rd"),'Class 3rd'!AR148,IF(AND($E$3="4th"),'Class 4th'!AR148,"")))</f>
        <v/>
      </c>
      <c r="CL149" s="51" t="str">
        <f t="shared" si="216"/>
        <v/>
      </c>
      <c r="CM149" s="48">
        <f t="shared" si="217"/>
        <v>0</v>
      </c>
      <c r="CN149" s="99" t="str">
        <f>IF(OR($B149=0,$B149=""),"",IF(AND($E$3="3rd"),'Class 3rd'!AS148,IF(AND($E$3="4th"),'Class 4th'!AS148,"")))</f>
        <v/>
      </c>
      <c r="CO149" s="99" t="str">
        <f>IF(OR($B149=0,$B149=""),"",IF(AND($E$3="3rd"),'Class 3rd'!AT148,IF(AND($E$3="4th"),'Class 4th'!AT148,"")))</f>
        <v/>
      </c>
      <c r="CP149" s="52" t="str">
        <f t="shared" si="218"/>
        <v/>
      </c>
      <c r="CQ149" s="48" t="str">
        <f t="shared" si="219"/>
        <v/>
      </c>
      <c r="CR149" s="83">
        <f t="shared" si="220"/>
        <v>0</v>
      </c>
      <c r="CS149" s="83" t="str">
        <f t="shared" si="221"/>
        <v/>
      </c>
      <c r="CT149" s="392" t="str">
        <f t="shared" si="222"/>
        <v/>
      </c>
      <c r="CU149" s="86" t="str">
        <f t="shared" si="223"/>
        <v/>
      </c>
      <c r="CV149" s="99" t="str">
        <f>IF(OR($B149=0,$B149=""),"",IF(AND($E$3="3rd"),'Class 3rd'!AU148,IF(AND($E$3="4th"),'Class 4th'!AU148,"")))</f>
        <v/>
      </c>
      <c r="CW149" s="99" t="str">
        <f>IF(OR($B149=0,$B149=""),"",IF(AND($E$3="3rd"),'Class 3rd'!AV148,IF(AND($E$3="4th"),'Class 4th'!AV148,"")))</f>
        <v/>
      </c>
      <c r="CX149" s="99" t="str">
        <f>IF(OR($B149=0,$B149=""),"",IF(AND($E$3="3rd"),'Class 3rd'!AW148,IF(AND($E$3="4th"),'Class 4th'!AW148,"")))</f>
        <v/>
      </c>
      <c r="CY149" s="48" t="str">
        <f t="shared" si="224"/>
        <v/>
      </c>
      <c r="CZ149" s="99" t="str">
        <f>IF(OR($B149=0,$B149=""),"",IF(AND($E$3="3rd"),'Class 3rd'!AX148,IF(AND($E$3="4th"),'Class 4th'!AX148,"")))</f>
        <v/>
      </c>
      <c r="DA149" s="99" t="str">
        <f>IF(OR($B149=0,$B149=""),"",IF(AND($E$3="3rd"),'Class 3rd'!AY148,IF(AND($E$3="4th"),'Class 4th'!AY148,"")))</f>
        <v/>
      </c>
      <c r="DB149" s="51" t="str">
        <f t="shared" si="225"/>
        <v/>
      </c>
      <c r="DC149" s="48">
        <f t="shared" si="226"/>
        <v>0</v>
      </c>
      <c r="DD149" s="99" t="str">
        <f>IF(OR($B149=0,$B149=""),"",IF(AND($E$3="3rd"),'Class 3rd'!AZ148,IF(AND($E$3="4th"),'Class 4th'!AZ148,"")))</f>
        <v/>
      </c>
      <c r="DE149" s="99" t="str">
        <f>IF(OR($B149=0,$B149=""),"",IF(AND($E$3="3rd"),'Class 3rd'!BA148,IF(AND($E$3="4th"),'Class 4th'!BA148,"")))</f>
        <v/>
      </c>
      <c r="DF149" s="52" t="str">
        <f t="shared" si="227"/>
        <v/>
      </c>
      <c r="DG149" s="48" t="str">
        <f t="shared" si="228"/>
        <v/>
      </c>
      <c r="DH149" s="83">
        <f t="shared" si="229"/>
        <v>0</v>
      </c>
      <c r="DI149" s="83" t="str">
        <f t="shared" si="230"/>
        <v/>
      </c>
      <c r="DJ149" s="392" t="str">
        <f t="shared" si="231"/>
        <v/>
      </c>
      <c r="DK149" s="86" t="str">
        <f t="shared" si="232"/>
        <v/>
      </c>
      <c r="DL149" s="454" t="str">
        <f>IF(OR($B149=0,$B149=""),"",IF(AND($E$3="3rd"),'Class 3rd'!BB148,IF(AND($E$3="4th"),'Class 4th'!BB148,"")))</f>
        <v/>
      </c>
      <c r="DM149" s="454" t="str">
        <f>IF(OR($B149=0,$B149=""),"",IF(AND($E$3="3rd"),'Class 3rd'!BC148,IF(AND($E$3="4th"),'Class 4th'!BC148,"")))</f>
        <v/>
      </c>
      <c r="DN149" s="454" t="str">
        <f>IF(OR($B149=0,$B149=""),"",IF(AND($E$3="3rd"),'Class 3rd'!BD148,IF(AND($E$3="4th"),'Class 4th'!BD148,"")))</f>
        <v/>
      </c>
      <c r="DO149" s="454" t="str">
        <f>IF(OR($B149=0,$B149=""),"",IF(AND($E$3="3rd"),'Class 3rd'!BE148,IF(AND($E$3="4th"),'Class 4th'!BE148,"")))</f>
        <v/>
      </c>
      <c r="DP149" s="454" t="str">
        <f>IF(OR($B149=0,$B149=""),"",IF(AND($E$3="3rd"),'Class 3rd'!BF148,IF(AND($E$3="4th"),'Class 4th'!BF148,"")))</f>
        <v/>
      </c>
      <c r="DQ149" s="455" t="str">
        <f t="shared" si="233"/>
        <v/>
      </c>
      <c r="DR149" s="100">
        <f t="shared" si="234"/>
        <v>0</v>
      </c>
      <c r="DS149" s="100" t="str">
        <f t="shared" si="235"/>
        <v/>
      </c>
      <c r="DT149" s="100" t="str">
        <f t="shared" si="236"/>
        <v/>
      </c>
      <c r="DU149" s="86" t="str">
        <f t="shared" si="237"/>
        <v/>
      </c>
      <c r="DV149" s="454" t="str">
        <f>IF(OR($B149=0,$B149=""),"",IF(AND($E$3="3rd"),'Class 3rd'!BG148,IF(AND($E$3="4th"),'Class 4th'!BG148,"")))</f>
        <v/>
      </c>
      <c r="DW149" s="454" t="str">
        <f>IF(OR($B149=0,$B149=""),"",IF(AND($E$3="3rd"),'Class 3rd'!BH148,IF(AND($E$3="4th"),'Class 4th'!BH148,"")))</f>
        <v/>
      </c>
      <c r="DX149" s="454" t="str">
        <f>IF(OR($B149=0,$B149=""),"",IF(AND($E$3="3rd"),'Class 3rd'!BI148,IF(AND($E$3="4th"),'Class 4th'!BI148,"")))</f>
        <v/>
      </c>
      <c r="DY149" s="454" t="str">
        <f>IF(OR($B149=0,$B149=""),"",IF(AND($E$3="3rd"),'Class 3rd'!BJ148,IF(AND($E$3="4th"),'Class 4th'!BJ148,"")))</f>
        <v/>
      </c>
      <c r="DZ149" s="454" t="str">
        <f>IF(OR($B149=0,$B149=""),"",IF(AND($E$3="3rd"),'Class 3rd'!BK148,IF(AND($E$3="4th"),'Class 4th'!BK148,"")))</f>
        <v/>
      </c>
      <c r="EA149" s="455" t="str">
        <f t="shared" si="238"/>
        <v/>
      </c>
      <c r="EB149" s="100">
        <f t="shared" si="239"/>
        <v>0</v>
      </c>
      <c r="EC149" s="100" t="str">
        <f t="shared" si="240"/>
        <v/>
      </c>
      <c r="ED149" s="100" t="str">
        <f t="shared" si="241"/>
        <v/>
      </c>
      <c r="EE149" s="86" t="str">
        <f t="shared" si="242"/>
        <v/>
      </c>
      <c r="EF149" s="454" t="str">
        <f>IF(OR($B149=0,$B149=""),"",IF(AND($E$3="3rd"),'Class 3rd'!BL148,IF(AND($E$3="4th"),'Class 4th'!BL148,"")))</f>
        <v/>
      </c>
      <c r="EG149" s="454" t="str">
        <f>IF(OR($B149=0,$B149=""),"",IF(AND($E$3="3rd"),'Class 3rd'!BM148,IF(AND($E$3="4th"),'Class 4th'!BM148,"")))</f>
        <v/>
      </c>
      <c r="EH149" s="454" t="str">
        <f>IF(OR($B149=0,$B149=""),"",IF(AND($E$3="3rd"),'Class 3rd'!BN148,IF(AND($E$3="4th"),'Class 4th'!BN148,"")))</f>
        <v/>
      </c>
      <c r="EI149" s="454" t="str">
        <f>IF(OR($B149=0,$B149=""),"",IF(AND($E$3="3rd"),'Class 3rd'!BO148,IF(AND($E$3="4th"),'Class 4th'!BO148,"")))</f>
        <v/>
      </c>
      <c r="EJ149" s="454" t="str">
        <f>IF(OR($B149=0,$B149=""),"",IF(AND($E$3="3rd"),'Class 3rd'!BP148,IF(AND($E$3="4th"),'Class 4th'!BP148,"")))</f>
        <v/>
      </c>
      <c r="EK149" s="455" t="str">
        <f t="shared" si="243"/>
        <v/>
      </c>
      <c r="EL149" s="100">
        <f t="shared" si="244"/>
        <v>0</v>
      </c>
      <c r="EM149" s="100" t="str">
        <f t="shared" si="245"/>
        <v/>
      </c>
      <c r="EN149" s="100" t="str">
        <f t="shared" si="246"/>
        <v/>
      </c>
      <c r="EO149" s="86" t="str">
        <f t="shared" si="247"/>
        <v/>
      </c>
      <c r="EP149" s="60" t="str">
        <f t="shared" si="248"/>
        <v/>
      </c>
      <c r="EQ149" s="324" t="str">
        <f t="shared" si="249"/>
        <v/>
      </c>
      <c r="ER149" s="63" t="str">
        <f t="shared" si="250"/>
        <v/>
      </c>
      <c r="ES149" s="64" t="str">
        <f t="shared" si="169"/>
        <v/>
      </c>
      <c r="ET149" s="326" t="str">
        <f>IFERROR(IF(B149="NSO","NSO",IF(OR(D149="",G149="",F149="",B149="",EP149=0),"",IF('Master sheet'!$D$14="Hindi","कक्षोंन्नति","Promoted"))),"")</f>
        <v/>
      </c>
      <c r="EU149" s="39" t="str">
        <f>IF(OR($B149=0,$B149=""),"",IF(AND($E$3="3rd"),'Class 3rd'!BQ148,IF(AND($E$3="4th"),'Class 4th'!BQ148,"")))</f>
        <v/>
      </c>
      <c r="EV149" s="39" t="str">
        <f>IF(OR($B149=0,$B149=""),"",IF(AND($E$3="3rd"),'Class 3rd'!BR148,IF(AND($E$3="4th"),'Class 4th'!BR148,"")))</f>
        <v/>
      </c>
      <c r="EW149" s="203" t="str">
        <f t="shared" si="170"/>
        <v/>
      </c>
      <c r="EX149" s="40"/>
      <c r="FE149" s="41">
        <f>IF(AND($E$3="3rd"),'Class 3rd'!I148,IF(AND($E$3="4th"),'Class 4th'!I148,""))</f>
        <v>0</v>
      </c>
    </row>
    <row r="150" spans="1:161" ht="18.95" customHeight="1">
      <c r="A150" s="53">
        <v>143</v>
      </c>
      <c r="B150" s="244" t="str">
        <f>IF(OR(FE150=0,FE150=""),"",IF(AND($E$3="3rd"),'Class 3rd'!I149,IF(AND($E$3="4th"),'Class 4th'!I149,"")))</f>
        <v/>
      </c>
      <c r="C150" s="54" t="str">
        <f>IF(OR($B150=0,$B150=""),"",IF(AND($E$3="3rd"),'Class 3rd'!B149,IF(AND($E$3="4th"),'Class 4th'!B149,"")))</f>
        <v/>
      </c>
      <c r="D150" s="54" t="str">
        <f>IF(OR($B150=0,$B150=""),"",IF(AND($E$3="3rd"),'Class 3rd'!C149,IF(AND($E$3="4th"),'Class 4th'!C149,"")))</f>
        <v/>
      </c>
      <c r="E150" s="330" t="str">
        <f>IF(OR($B150=0,$B150=""),"",IF(AND($E$3="3rd"),'Class 3rd'!E149,IF(AND($E$3="4th"),'Class 4th'!E149,"")))</f>
        <v/>
      </c>
      <c r="F150" s="243" t="str">
        <f>IF(OR($B150=0,$B150=""),"",IF(AND($E$3="3rd"),'Class 3rd'!D149,IF(AND($E$3="4th"),'Class 4th'!D149,"")))</f>
        <v/>
      </c>
      <c r="G150" s="335" t="str">
        <f>IF(OR($B150=0,$B150=""),"",IF(AND($E$3="3rd"),'Class 3rd'!F149,IF(AND($E$3="4th"),'Class 4th'!F149,"")))</f>
        <v/>
      </c>
      <c r="H150" s="335" t="str">
        <f>IF(OR($B150=0,$B150=""),"",IF(AND($E$3="3rd"),'Class 3rd'!G149,IF(AND($E$3="4th"),'Class 4th'!G149,"")))</f>
        <v/>
      </c>
      <c r="I150" s="335" t="str">
        <f>IF(OR($B150=0,$B150=""),"",IF(AND($E$3="3rd"),'Class 3rd'!H149,IF(AND($E$3="4th"),'Class 4th'!H149,"")))</f>
        <v/>
      </c>
      <c r="J150" s="217" t="str">
        <f>IF(OR($B150=0,$B150=""),"",IF(AND($E$3="3rd"),'Class 3rd'!J149,IF(AND($E$3="4th"),'Class 4th'!J149,"")))</f>
        <v/>
      </c>
      <c r="K150" s="217" t="str">
        <f>IF(OR($B150=0,$B150=""),"",IF(AND($E$3="3rd"),'Class 3rd'!K149,IF(AND($E$3="4th"),'Class 4th'!K149,"")))</f>
        <v/>
      </c>
      <c r="L150" s="99" t="str">
        <f>IF(OR($B150=0,$B150=""),"",IF(AND($E$3="3rd"),'Class 3rd'!L149,IF(AND($E$3="4th"),'Class 4th'!L149,"")))</f>
        <v/>
      </c>
      <c r="M150" s="99" t="str">
        <f>IF(OR($B150=0,$B150=""),"",IF(AND($E$3="3rd"),'Class 3rd'!M149,IF(AND($E$3="4th"),'Class 4th'!M149,"")))</f>
        <v/>
      </c>
      <c r="N150" s="99" t="str">
        <f>IF(OR($B150=0,$B150=""),"",IF(AND($E$3="3rd"),'Class 3rd'!N149,IF(AND($E$3="4th"),'Class 4th'!N149,"")))</f>
        <v/>
      </c>
      <c r="O150" s="48" t="str">
        <f t="shared" si="171"/>
        <v/>
      </c>
      <c r="P150" s="99" t="str">
        <f>IF(OR($B150=0,$B150=""),"",IF(AND($E$3="3rd"),'Class 3rd'!O149,IF(AND($E$3="4th"),'Class 4th'!O149,"")))</f>
        <v/>
      </c>
      <c r="Q150" s="99" t="str">
        <f>IF(OR($B150=0,$B150=""),"",IF(AND($E$3="3rd"),'Class 3rd'!P149,IF(AND($E$3="4th"),'Class 4th'!P149,"")))</f>
        <v/>
      </c>
      <c r="R150" s="51" t="str">
        <f t="shared" si="172"/>
        <v/>
      </c>
      <c r="S150" s="48">
        <f t="shared" si="173"/>
        <v>0</v>
      </c>
      <c r="T150" s="99" t="str">
        <f>IF(OR($B150=0,$B150=""),"",IF(AND($E$3="3rd"),'Class 3rd'!Q149,IF(AND($E$3="4th"),'Class 4th'!Q149,"")))</f>
        <v/>
      </c>
      <c r="U150" s="99" t="str">
        <f>IF(OR($B150=0,$B150=""),"",IF(AND($E$3="3rd"),'Class 3rd'!R149,IF(AND($E$3="4th"),'Class 4th'!R149,"")))</f>
        <v/>
      </c>
      <c r="V150" s="52" t="str">
        <f t="shared" si="174"/>
        <v/>
      </c>
      <c r="W150" s="48" t="str">
        <f t="shared" si="175"/>
        <v/>
      </c>
      <c r="X150" s="83">
        <f t="shared" si="176"/>
        <v>0</v>
      </c>
      <c r="Y150" s="83" t="str">
        <f t="shared" si="177"/>
        <v/>
      </c>
      <c r="Z150" s="83" t="str">
        <f t="shared" si="178"/>
        <v/>
      </c>
      <c r="AA150" s="83" t="str">
        <f t="shared" si="179"/>
        <v/>
      </c>
      <c r="AB150" s="419" t="str">
        <f t="shared" si="180"/>
        <v/>
      </c>
      <c r="AC150" s="87" t="str">
        <f t="shared" si="181"/>
        <v/>
      </c>
      <c r="AD150" s="99" t="str">
        <f>IF(OR($B150=0,$B150=""),"",IF(AND($E$3="3rd"),'Class 3rd'!S149,IF(AND($E$3="4th"),'Class 4th'!S149,"")))</f>
        <v/>
      </c>
      <c r="AE150" s="99" t="str">
        <f>IF(OR($B150=0,$B150=""),"",IF(AND($E$3="3rd"),'Class 3rd'!T149,IF(AND($E$3="4th"),'Class 4th'!T149,"")))</f>
        <v/>
      </c>
      <c r="AF150" s="99" t="str">
        <f>IF(OR($B150=0,$B150=""),"",IF(AND($E$3="3rd"),'Class 3rd'!U149,IF(AND($E$3="4th"),'Class 4th'!U149,"")))</f>
        <v/>
      </c>
      <c r="AG150" s="48" t="str">
        <f t="shared" si="182"/>
        <v/>
      </c>
      <c r="AH150" s="99" t="str">
        <f>IF(OR($B150=0,$B150=""),"",IF(AND($E$3="3rd"),'Class 3rd'!V149,IF(AND($E$3="4th"),'Class 4th'!V149,"")))</f>
        <v/>
      </c>
      <c r="AI150" s="99" t="str">
        <f>IF(OR($B150=0,$B150=""),"",IF(AND($E$3="3rd"),'Class 3rd'!W149,IF(AND($E$3="4th"),'Class 4th'!W149,"")))</f>
        <v/>
      </c>
      <c r="AJ150" s="51" t="str">
        <f t="shared" si="183"/>
        <v/>
      </c>
      <c r="AK150" s="48">
        <f t="shared" si="184"/>
        <v>0</v>
      </c>
      <c r="AL150" s="99" t="str">
        <f>IF(OR($B150=0,$B150=""),"",IF(AND($E$3="3rd"),'Class 3rd'!X149,IF(AND($E$3="4th"),'Class 4th'!X149,"")))</f>
        <v/>
      </c>
      <c r="AM150" s="99" t="str">
        <f>IF(OR($B150=0,$B150=""),"",IF(AND($E$3="3rd"),'Class 3rd'!Y149,IF(AND($E$3="4th"),'Class 4th'!Y149,"")))</f>
        <v/>
      </c>
      <c r="AN150" s="52" t="str">
        <f t="shared" si="185"/>
        <v/>
      </c>
      <c r="AO150" s="48" t="str">
        <f t="shared" si="186"/>
        <v/>
      </c>
      <c r="AP150" s="83">
        <f t="shared" si="187"/>
        <v>0</v>
      </c>
      <c r="AQ150" s="83" t="str">
        <f t="shared" si="188"/>
        <v/>
      </c>
      <c r="AR150" s="83" t="str">
        <f t="shared" si="189"/>
        <v/>
      </c>
      <c r="AS150" s="83" t="str">
        <f t="shared" si="190"/>
        <v/>
      </c>
      <c r="AT150" s="419" t="str">
        <f t="shared" si="191"/>
        <v/>
      </c>
      <c r="AU150" s="87" t="str">
        <f t="shared" si="192"/>
        <v/>
      </c>
      <c r="AV150" s="99" t="str">
        <f>IF(OR($B150=0,$B150=""),"",IF(AND($E$3="3rd"),'Class 3rd'!Z149,IF(AND($E$3="4th"),'Class 4th'!Z149,"")))</f>
        <v/>
      </c>
      <c r="AW150" s="99" t="str">
        <f>IF(OR($B150=0,$B150=""),"",IF(AND($E$3="3rd"),'Class 3rd'!AA149,IF(AND($E$3="4th"),'Class 4th'!AA149,"")))</f>
        <v/>
      </c>
      <c r="AX150" s="99" t="str">
        <f>IF(OR($B150=0,$B150=""),"",IF(AND($E$3="3rd"),'Class 3rd'!AB149,IF(AND($E$3="4th"),'Class 4th'!AB149,"")))</f>
        <v/>
      </c>
      <c r="AY150" s="48" t="str">
        <f t="shared" si="193"/>
        <v/>
      </c>
      <c r="AZ150" s="99" t="str">
        <f>IF(OR($B150=0,$B150=""),"",IF(AND($E$3="3rd"),'Class 3rd'!AC149,IF(AND($E$3="4th"),'Class 4th'!AC149,"")))</f>
        <v/>
      </c>
      <c r="BA150" s="99" t="str">
        <f>IF(OR($B150=0,$B150=""),"",IF(AND($E$3="3rd"),'Class 3rd'!AD149,IF(AND($E$3="4th"),'Class 4th'!AD149,"")))</f>
        <v/>
      </c>
      <c r="BB150" s="51" t="str">
        <f t="shared" si="194"/>
        <v/>
      </c>
      <c r="BC150" s="48">
        <f t="shared" si="195"/>
        <v>0</v>
      </c>
      <c r="BD150" s="99" t="str">
        <f>IF(OR($B150=0,$B150=""),"",IF(AND($E$3="3rd"),'Class 3rd'!AE149,IF(AND($E$3="4th"),'Class 4th'!AE149,"")))</f>
        <v/>
      </c>
      <c r="BE150" s="99" t="str">
        <f>IF(OR($B150=0,$B150=""),"",IF(AND($E$3="3rd"),'Class 3rd'!AF149,IF(AND($E$3="4th"),'Class 4th'!AF149,"")))</f>
        <v/>
      </c>
      <c r="BF150" s="52" t="str">
        <f t="shared" si="196"/>
        <v/>
      </c>
      <c r="BG150" s="48" t="str">
        <f t="shared" si="197"/>
        <v/>
      </c>
      <c r="BH150" s="83">
        <f t="shared" si="198"/>
        <v>0</v>
      </c>
      <c r="BI150" s="83" t="str">
        <f t="shared" si="199"/>
        <v/>
      </c>
      <c r="BJ150" s="83" t="str">
        <f t="shared" si="200"/>
        <v/>
      </c>
      <c r="BK150" s="83" t="str">
        <f t="shared" si="201"/>
        <v/>
      </c>
      <c r="BL150" s="419" t="str">
        <f t="shared" si="202"/>
        <v/>
      </c>
      <c r="BM150" s="87" t="str">
        <f t="shared" si="203"/>
        <v/>
      </c>
      <c r="BN150" s="99" t="str">
        <f>IF(OR($B150=0,$B150=""),"",IF(AND($E$3="3rd"),'Class 3rd'!AG149,IF(AND($E$3="4th"),'Class 4th'!AG149,"")))</f>
        <v/>
      </c>
      <c r="BO150" s="99" t="str">
        <f>IF(OR($B150=0,$B150=""),"",IF(AND($E$3="3rd"),'Class 3rd'!AH149,IF(AND($E$3="4th"),'Class 4th'!AH149,"")))</f>
        <v/>
      </c>
      <c r="BP150" s="99" t="str">
        <f>IF(OR($B150=0,$B150=""),"",IF(AND($E$3="3rd"),'Class 3rd'!AI149,IF(AND($E$3="4th"),'Class 4th'!AI149,"")))</f>
        <v/>
      </c>
      <c r="BQ150" s="48" t="str">
        <f t="shared" si="204"/>
        <v/>
      </c>
      <c r="BR150" s="99" t="str">
        <f>IF(OR($B150=0,$B150=""),"",IF(AND($E$3="3rd"),'Class 3rd'!AJ149,IF(AND($E$3="4th"),'Class 4th'!AJ149,"")))</f>
        <v/>
      </c>
      <c r="BS150" s="99" t="str">
        <f>IF(OR($B150=0,$B150=""),"",IF(AND($E$3="3rd"),'Class 3rd'!AK149,IF(AND($E$3="4th"),'Class 4th'!AK149,"")))</f>
        <v/>
      </c>
      <c r="BT150" s="51" t="str">
        <f t="shared" si="205"/>
        <v/>
      </c>
      <c r="BU150" s="48">
        <f t="shared" si="206"/>
        <v>0</v>
      </c>
      <c r="BV150" s="99" t="str">
        <f>IF(OR($B150=0,$B150=""),"",IF(AND($E$3="3rd"),'Class 3rd'!AL149,IF(AND($E$3="4th"),'Class 4th'!AL149,"")))</f>
        <v/>
      </c>
      <c r="BW150" s="99" t="str">
        <f>IF(OR($B150=0,$B150=""),"",IF(AND($E$3="3rd"),'Class 3rd'!AM149,IF(AND($E$3="4th"),'Class 4th'!AM149,"")))</f>
        <v/>
      </c>
      <c r="BX150" s="52" t="str">
        <f t="shared" si="207"/>
        <v/>
      </c>
      <c r="BY150" s="48" t="str">
        <f t="shared" si="208"/>
        <v/>
      </c>
      <c r="BZ150" s="83">
        <f t="shared" si="209"/>
        <v>0</v>
      </c>
      <c r="CA150" s="83" t="str">
        <f t="shared" si="210"/>
        <v/>
      </c>
      <c r="CB150" s="83" t="str">
        <f t="shared" si="211"/>
        <v/>
      </c>
      <c r="CC150" s="83" t="str">
        <f t="shared" si="212"/>
        <v/>
      </c>
      <c r="CD150" s="419" t="str">
        <f t="shared" si="213"/>
        <v/>
      </c>
      <c r="CE150" s="87" t="str">
        <f t="shared" si="214"/>
        <v/>
      </c>
      <c r="CF150" s="99" t="str">
        <f>IF(OR($B150=0,$B150=""),"",IF(AND($E$3="3rd"),'Class 3rd'!AN149,IF(AND($E$3="4th"),'Class 4th'!AN149,"")))</f>
        <v/>
      </c>
      <c r="CG150" s="99" t="str">
        <f>IF(OR($B150=0,$B150=""),"",IF(AND($E$3="3rd"),'Class 3rd'!AO149,IF(AND($E$3="4th"),'Class 4th'!AO149,"")))</f>
        <v/>
      </c>
      <c r="CH150" s="99" t="str">
        <f>IF(OR($B150=0,$B150=""),"",IF(AND($E$3="3rd"),'Class 3rd'!AP149,IF(AND($E$3="4th"),'Class 4th'!AP149,"")))</f>
        <v/>
      </c>
      <c r="CI150" s="48" t="str">
        <f t="shared" si="215"/>
        <v/>
      </c>
      <c r="CJ150" s="99" t="str">
        <f>IF(OR($B150=0,$B150=""),"",IF(AND($E$3="3rd"),'Class 3rd'!AQ149,IF(AND($E$3="4th"),'Class 4th'!AQ149,"")))</f>
        <v/>
      </c>
      <c r="CK150" s="99" t="str">
        <f>IF(OR($B150=0,$B150=""),"",IF(AND($E$3="3rd"),'Class 3rd'!AR149,IF(AND($E$3="4th"),'Class 4th'!AR149,"")))</f>
        <v/>
      </c>
      <c r="CL150" s="51" t="str">
        <f t="shared" si="216"/>
        <v/>
      </c>
      <c r="CM150" s="48">
        <f t="shared" si="217"/>
        <v>0</v>
      </c>
      <c r="CN150" s="99" t="str">
        <f>IF(OR($B150=0,$B150=""),"",IF(AND($E$3="3rd"),'Class 3rd'!AS149,IF(AND($E$3="4th"),'Class 4th'!AS149,"")))</f>
        <v/>
      </c>
      <c r="CO150" s="99" t="str">
        <f>IF(OR($B150=0,$B150=""),"",IF(AND($E$3="3rd"),'Class 3rd'!AT149,IF(AND($E$3="4th"),'Class 4th'!AT149,"")))</f>
        <v/>
      </c>
      <c r="CP150" s="52" t="str">
        <f t="shared" si="218"/>
        <v/>
      </c>
      <c r="CQ150" s="48" t="str">
        <f t="shared" si="219"/>
        <v/>
      </c>
      <c r="CR150" s="83">
        <f t="shared" si="220"/>
        <v>0</v>
      </c>
      <c r="CS150" s="83" t="str">
        <f t="shared" si="221"/>
        <v/>
      </c>
      <c r="CT150" s="392" t="str">
        <f t="shared" si="222"/>
        <v/>
      </c>
      <c r="CU150" s="86" t="str">
        <f t="shared" si="223"/>
        <v/>
      </c>
      <c r="CV150" s="99" t="str">
        <f>IF(OR($B150=0,$B150=""),"",IF(AND($E$3="3rd"),'Class 3rd'!AU149,IF(AND($E$3="4th"),'Class 4th'!AU149,"")))</f>
        <v/>
      </c>
      <c r="CW150" s="99" t="str">
        <f>IF(OR($B150=0,$B150=""),"",IF(AND($E$3="3rd"),'Class 3rd'!AV149,IF(AND($E$3="4th"),'Class 4th'!AV149,"")))</f>
        <v/>
      </c>
      <c r="CX150" s="99" t="str">
        <f>IF(OR($B150=0,$B150=""),"",IF(AND($E$3="3rd"),'Class 3rd'!AW149,IF(AND($E$3="4th"),'Class 4th'!AW149,"")))</f>
        <v/>
      </c>
      <c r="CY150" s="48" t="str">
        <f t="shared" si="224"/>
        <v/>
      </c>
      <c r="CZ150" s="99" t="str">
        <f>IF(OR($B150=0,$B150=""),"",IF(AND($E$3="3rd"),'Class 3rd'!AX149,IF(AND($E$3="4th"),'Class 4th'!AX149,"")))</f>
        <v/>
      </c>
      <c r="DA150" s="99" t="str">
        <f>IF(OR($B150=0,$B150=""),"",IF(AND($E$3="3rd"),'Class 3rd'!AY149,IF(AND($E$3="4th"),'Class 4th'!AY149,"")))</f>
        <v/>
      </c>
      <c r="DB150" s="51" t="str">
        <f t="shared" si="225"/>
        <v/>
      </c>
      <c r="DC150" s="48">
        <f t="shared" si="226"/>
        <v>0</v>
      </c>
      <c r="DD150" s="99" t="str">
        <f>IF(OR($B150=0,$B150=""),"",IF(AND($E$3="3rd"),'Class 3rd'!AZ149,IF(AND($E$3="4th"),'Class 4th'!AZ149,"")))</f>
        <v/>
      </c>
      <c r="DE150" s="99" t="str">
        <f>IF(OR($B150=0,$B150=""),"",IF(AND($E$3="3rd"),'Class 3rd'!BA149,IF(AND($E$3="4th"),'Class 4th'!BA149,"")))</f>
        <v/>
      </c>
      <c r="DF150" s="52" t="str">
        <f t="shared" si="227"/>
        <v/>
      </c>
      <c r="DG150" s="48" t="str">
        <f t="shared" si="228"/>
        <v/>
      </c>
      <c r="DH150" s="83">
        <f t="shared" si="229"/>
        <v>0</v>
      </c>
      <c r="DI150" s="83" t="str">
        <f t="shared" si="230"/>
        <v/>
      </c>
      <c r="DJ150" s="392" t="str">
        <f t="shared" si="231"/>
        <v/>
      </c>
      <c r="DK150" s="86" t="str">
        <f t="shared" si="232"/>
        <v/>
      </c>
      <c r="DL150" s="454" t="str">
        <f>IF(OR($B150=0,$B150=""),"",IF(AND($E$3="3rd"),'Class 3rd'!BB149,IF(AND($E$3="4th"),'Class 4th'!BB149,"")))</f>
        <v/>
      </c>
      <c r="DM150" s="454" t="str">
        <f>IF(OR($B150=0,$B150=""),"",IF(AND($E$3="3rd"),'Class 3rd'!BC149,IF(AND($E$3="4th"),'Class 4th'!BC149,"")))</f>
        <v/>
      </c>
      <c r="DN150" s="454" t="str">
        <f>IF(OR($B150=0,$B150=""),"",IF(AND($E$3="3rd"),'Class 3rd'!BD149,IF(AND($E$3="4th"),'Class 4th'!BD149,"")))</f>
        <v/>
      </c>
      <c r="DO150" s="454" t="str">
        <f>IF(OR($B150=0,$B150=""),"",IF(AND($E$3="3rd"),'Class 3rd'!BE149,IF(AND($E$3="4th"),'Class 4th'!BE149,"")))</f>
        <v/>
      </c>
      <c r="DP150" s="454" t="str">
        <f>IF(OR($B150=0,$B150=""),"",IF(AND($E$3="3rd"),'Class 3rd'!BF149,IF(AND($E$3="4th"),'Class 4th'!BF149,"")))</f>
        <v/>
      </c>
      <c r="DQ150" s="455" t="str">
        <f t="shared" si="233"/>
        <v/>
      </c>
      <c r="DR150" s="100">
        <f t="shared" si="234"/>
        <v>0</v>
      </c>
      <c r="DS150" s="100" t="str">
        <f t="shared" si="235"/>
        <v/>
      </c>
      <c r="DT150" s="100" t="str">
        <f t="shared" si="236"/>
        <v/>
      </c>
      <c r="DU150" s="86" t="str">
        <f t="shared" si="237"/>
        <v/>
      </c>
      <c r="DV150" s="454" t="str">
        <f>IF(OR($B150=0,$B150=""),"",IF(AND($E$3="3rd"),'Class 3rd'!BG149,IF(AND($E$3="4th"),'Class 4th'!BG149,"")))</f>
        <v/>
      </c>
      <c r="DW150" s="454" t="str">
        <f>IF(OR($B150=0,$B150=""),"",IF(AND($E$3="3rd"),'Class 3rd'!BH149,IF(AND($E$3="4th"),'Class 4th'!BH149,"")))</f>
        <v/>
      </c>
      <c r="DX150" s="454" t="str">
        <f>IF(OR($B150=0,$B150=""),"",IF(AND($E$3="3rd"),'Class 3rd'!BI149,IF(AND($E$3="4th"),'Class 4th'!BI149,"")))</f>
        <v/>
      </c>
      <c r="DY150" s="454" t="str">
        <f>IF(OR($B150=0,$B150=""),"",IF(AND($E$3="3rd"),'Class 3rd'!BJ149,IF(AND($E$3="4th"),'Class 4th'!BJ149,"")))</f>
        <v/>
      </c>
      <c r="DZ150" s="454" t="str">
        <f>IF(OR($B150=0,$B150=""),"",IF(AND($E$3="3rd"),'Class 3rd'!BK149,IF(AND($E$3="4th"),'Class 4th'!BK149,"")))</f>
        <v/>
      </c>
      <c r="EA150" s="455" t="str">
        <f t="shared" si="238"/>
        <v/>
      </c>
      <c r="EB150" s="100">
        <f t="shared" si="239"/>
        <v>0</v>
      </c>
      <c r="EC150" s="100" t="str">
        <f t="shared" si="240"/>
        <v/>
      </c>
      <c r="ED150" s="100" t="str">
        <f t="shared" si="241"/>
        <v/>
      </c>
      <c r="EE150" s="86" t="str">
        <f t="shared" si="242"/>
        <v/>
      </c>
      <c r="EF150" s="454" t="str">
        <f>IF(OR($B150=0,$B150=""),"",IF(AND($E$3="3rd"),'Class 3rd'!BL149,IF(AND($E$3="4th"),'Class 4th'!BL149,"")))</f>
        <v/>
      </c>
      <c r="EG150" s="454" t="str">
        <f>IF(OR($B150=0,$B150=""),"",IF(AND($E$3="3rd"),'Class 3rd'!BM149,IF(AND($E$3="4th"),'Class 4th'!BM149,"")))</f>
        <v/>
      </c>
      <c r="EH150" s="454" t="str">
        <f>IF(OR($B150=0,$B150=""),"",IF(AND($E$3="3rd"),'Class 3rd'!BN149,IF(AND($E$3="4th"),'Class 4th'!BN149,"")))</f>
        <v/>
      </c>
      <c r="EI150" s="454" t="str">
        <f>IF(OR($B150=0,$B150=""),"",IF(AND($E$3="3rd"),'Class 3rd'!BO149,IF(AND($E$3="4th"),'Class 4th'!BO149,"")))</f>
        <v/>
      </c>
      <c r="EJ150" s="454" t="str">
        <f>IF(OR($B150=0,$B150=""),"",IF(AND($E$3="3rd"),'Class 3rd'!BP149,IF(AND($E$3="4th"),'Class 4th'!BP149,"")))</f>
        <v/>
      </c>
      <c r="EK150" s="455" t="str">
        <f t="shared" si="243"/>
        <v/>
      </c>
      <c r="EL150" s="100">
        <f t="shared" si="244"/>
        <v>0</v>
      </c>
      <c r="EM150" s="100" t="str">
        <f t="shared" si="245"/>
        <v/>
      </c>
      <c r="EN150" s="100" t="str">
        <f t="shared" si="246"/>
        <v/>
      </c>
      <c r="EO150" s="86" t="str">
        <f t="shared" si="247"/>
        <v/>
      </c>
      <c r="EP150" s="60" t="str">
        <f t="shared" si="248"/>
        <v/>
      </c>
      <c r="EQ150" s="324" t="str">
        <f t="shared" si="249"/>
        <v/>
      </c>
      <c r="ER150" s="63" t="str">
        <f t="shared" si="250"/>
        <v/>
      </c>
      <c r="ES150" s="64" t="str">
        <f t="shared" si="169"/>
        <v/>
      </c>
      <c r="ET150" s="326" t="str">
        <f>IFERROR(IF(B150="NSO","NSO",IF(OR(D150="",G150="",F150="",B150="",EP150=0),"",IF('Master sheet'!$D$14="Hindi","कक्षोंन्नति","Promoted"))),"")</f>
        <v/>
      </c>
      <c r="EU150" s="39" t="str">
        <f>IF(OR($B150=0,$B150=""),"",IF(AND($E$3="3rd"),'Class 3rd'!BQ149,IF(AND($E$3="4th"),'Class 4th'!BQ149,"")))</f>
        <v/>
      </c>
      <c r="EV150" s="39" t="str">
        <f>IF(OR($B150=0,$B150=""),"",IF(AND($E$3="3rd"),'Class 3rd'!BR149,IF(AND($E$3="4th"),'Class 4th'!BR149,"")))</f>
        <v/>
      </c>
      <c r="EW150" s="203" t="str">
        <f t="shared" si="170"/>
        <v/>
      </c>
      <c r="EX150" s="40"/>
      <c r="FE150" s="41">
        <f>IF(AND($E$3="3rd"),'Class 3rd'!I149,IF(AND($E$3="4th"),'Class 4th'!I149,""))</f>
        <v>0</v>
      </c>
    </row>
    <row r="151" spans="1:161" ht="18.95" customHeight="1">
      <c r="A151" s="53">
        <v>144</v>
      </c>
      <c r="B151" s="244" t="str">
        <f>IF(OR(FE151=0,FE151=""),"",IF(AND($E$3="3rd"),'Class 3rd'!I150,IF(AND($E$3="4th"),'Class 4th'!I150,"")))</f>
        <v/>
      </c>
      <c r="C151" s="54" t="str">
        <f>IF(OR($B151=0,$B151=""),"",IF(AND($E$3="3rd"),'Class 3rd'!B150,IF(AND($E$3="4th"),'Class 4th'!B150,"")))</f>
        <v/>
      </c>
      <c r="D151" s="54" t="str">
        <f>IF(OR($B151=0,$B151=""),"",IF(AND($E$3="3rd"),'Class 3rd'!C150,IF(AND($E$3="4th"),'Class 4th'!C150,"")))</f>
        <v/>
      </c>
      <c r="E151" s="330" t="str">
        <f>IF(OR($B151=0,$B151=""),"",IF(AND($E$3="3rd"),'Class 3rd'!E150,IF(AND($E$3="4th"),'Class 4th'!E150,"")))</f>
        <v/>
      </c>
      <c r="F151" s="243" t="str">
        <f>IF(OR($B151=0,$B151=""),"",IF(AND($E$3="3rd"),'Class 3rd'!D150,IF(AND($E$3="4th"),'Class 4th'!D150,"")))</f>
        <v/>
      </c>
      <c r="G151" s="335" t="str">
        <f>IF(OR($B151=0,$B151=""),"",IF(AND($E$3="3rd"),'Class 3rd'!F150,IF(AND($E$3="4th"),'Class 4th'!F150,"")))</f>
        <v/>
      </c>
      <c r="H151" s="335" t="str">
        <f>IF(OR($B151=0,$B151=""),"",IF(AND($E$3="3rd"),'Class 3rd'!G150,IF(AND($E$3="4th"),'Class 4th'!G150,"")))</f>
        <v/>
      </c>
      <c r="I151" s="335" t="str">
        <f>IF(OR($B151=0,$B151=""),"",IF(AND($E$3="3rd"),'Class 3rd'!H150,IF(AND($E$3="4th"),'Class 4th'!H150,"")))</f>
        <v/>
      </c>
      <c r="J151" s="217" t="str">
        <f>IF(OR($B151=0,$B151=""),"",IF(AND($E$3="3rd"),'Class 3rd'!J150,IF(AND($E$3="4th"),'Class 4th'!J150,"")))</f>
        <v/>
      </c>
      <c r="K151" s="217" t="str">
        <f>IF(OR($B151=0,$B151=""),"",IF(AND($E$3="3rd"),'Class 3rd'!K150,IF(AND($E$3="4th"),'Class 4th'!K150,"")))</f>
        <v/>
      </c>
      <c r="L151" s="99" t="str">
        <f>IF(OR($B151=0,$B151=""),"",IF(AND($E$3="3rd"),'Class 3rd'!L150,IF(AND($E$3="4th"),'Class 4th'!L150,"")))</f>
        <v/>
      </c>
      <c r="M151" s="99" t="str">
        <f>IF(OR($B151=0,$B151=""),"",IF(AND($E$3="3rd"),'Class 3rd'!M150,IF(AND($E$3="4th"),'Class 4th'!M150,"")))</f>
        <v/>
      </c>
      <c r="N151" s="99" t="str">
        <f>IF(OR($B151=0,$B151=""),"",IF(AND($E$3="3rd"),'Class 3rd'!N150,IF(AND($E$3="4th"),'Class 4th'!N150,"")))</f>
        <v/>
      </c>
      <c r="O151" s="48" t="str">
        <f t="shared" si="171"/>
        <v/>
      </c>
      <c r="P151" s="99" t="str">
        <f>IF(OR($B151=0,$B151=""),"",IF(AND($E$3="3rd"),'Class 3rd'!O150,IF(AND($E$3="4th"),'Class 4th'!O150,"")))</f>
        <v/>
      </c>
      <c r="Q151" s="99" t="str">
        <f>IF(OR($B151=0,$B151=""),"",IF(AND($E$3="3rd"),'Class 3rd'!P150,IF(AND($E$3="4th"),'Class 4th'!P150,"")))</f>
        <v/>
      </c>
      <c r="R151" s="51" t="str">
        <f t="shared" si="172"/>
        <v/>
      </c>
      <c r="S151" s="48">
        <f t="shared" si="173"/>
        <v>0</v>
      </c>
      <c r="T151" s="99" t="str">
        <f>IF(OR($B151=0,$B151=""),"",IF(AND($E$3="3rd"),'Class 3rd'!Q150,IF(AND($E$3="4th"),'Class 4th'!Q150,"")))</f>
        <v/>
      </c>
      <c r="U151" s="99" t="str">
        <f>IF(OR($B151=0,$B151=""),"",IF(AND($E$3="3rd"),'Class 3rd'!R150,IF(AND($E$3="4th"),'Class 4th'!R150,"")))</f>
        <v/>
      </c>
      <c r="V151" s="52" t="str">
        <f t="shared" si="174"/>
        <v/>
      </c>
      <c r="W151" s="48" t="str">
        <f t="shared" si="175"/>
        <v/>
      </c>
      <c r="X151" s="83">
        <f t="shared" si="176"/>
        <v>0</v>
      </c>
      <c r="Y151" s="83" t="str">
        <f t="shared" si="177"/>
        <v/>
      </c>
      <c r="Z151" s="83" t="str">
        <f t="shared" si="178"/>
        <v/>
      </c>
      <c r="AA151" s="83" t="str">
        <f t="shared" si="179"/>
        <v/>
      </c>
      <c r="AB151" s="419" t="str">
        <f t="shared" si="180"/>
        <v/>
      </c>
      <c r="AC151" s="87" t="str">
        <f t="shared" si="181"/>
        <v/>
      </c>
      <c r="AD151" s="99" t="str">
        <f>IF(OR($B151=0,$B151=""),"",IF(AND($E$3="3rd"),'Class 3rd'!S150,IF(AND($E$3="4th"),'Class 4th'!S150,"")))</f>
        <v/>
      </c>
      <c r="AE151" s="99" t="str">
        <f>IF(OR($B151=0,$B151=""),"",IF(AND($E$3="3rd"),'Class 3rd'!T150,IF(AND($E$3="4th"),'Class 4th'!T150,"")))</f>
        <v/>
      </c>
      <c r="AF151" s="99" t="str">
        <f>IF(OR($B151=0,$B151=""),"",IF(AND($E$3="3rd"),'Class 3rd'!U150,IF(AND($E$3="4th"),'Class 4th'!U150,"")))</f>
        <v/>
      </c>
      <c r="AG151" s="48" t="str">
        <f t="shared" si="182"/>
        <v/>
      </c>
      <c r="AH151" s="99" t="str">
        <f>IF(OR($B151=0,$B151=""),"",IF(AND($E$3="3rd"),'Class 3rd'!V150,IF(AND($E$3="4th"),'Class 4th'!V150,"")))</f>
        <v/>
      </c>
      <c r="AI151" s="99" t="str">
        <f>IF(OR($B151=0,$B151=""),"",IF(AND($E$3="3rd"),'Class 3rd'!W150,IF(AND($E$3="4th"),'Class 4th'!W150,"")))</f>
        <v/>
      </c>
      <c r="AJ151" s="51" t="str">
        <f t="shared" si="183"/>
        <v/>
      </c>
      <c r="AK151" s="48">
        <f t="shared" si="184"/>
        <v>0</v>
      </c>
      <c r="AL151" s="99" t="str">
        <f>IF(OR($B151=0,$B151=""),"",IF(AND($E$3="3rd"),'Class 3rd'!X150,IF(AND($E$3="4th"),'Class 4th'!X150,"")))</f>
        <v/>
      </c>
      <c r="AM151" s="99" t="str">
        <f>IF(OR($B151=0,$B151=""),"",IF(AND($E$3="3rd"),'Class 3rd'!Y150,IF(AND($E$3="4th"),'Class 4th'!Y150,"")))</f>
        <v/>
      </c>
      <c r="AN151" s="52" t="str">
        <f t="shared" si="185"/>
        <v/>
      </c>
      <c r="AO151" s="48" t="str">
        <f t="shared" si="186"/>
        <v/>
      </c>
      <c r="AP151" s="83">
        <f t="shared" si="187"/>
        <v>0</v>
      </c>
      <c r="AQ151" s="83" t="str">
        <f t="shared" si="188"/>
        <v/>
      </c>
      <c r="AR151" s="83" t="str">
        <f t="shared" si="189"/>
        <v/>
      </c>
      <c r="AS151" s="83" t="str">
        <f t="shared" si="190"/>
        <v/>
      </c>
      <c r="AT151" s="419" t="str">
        <f t="shared" si="191"/>
        <v/>
      </c>
      <c r="AU151" s="87" t="str">
        <f t="shared" si="192"/>
        <v/>
      </c>
      <c r="AV151" s="99" t="str">
        <f>IF(OR($B151=0,$B151=""),"",IF(AND($E$3="3rd"),'Class 3rd'!Z150,IF(AND($E$3="4th"),'Class 4th'!Z150,"")))</f>
        <v/>
      </c>
      <c r="AW151" s="99" t="str">
        <f>IF(OR($B151=0,$B151=""),"",IF(AND($E$3="3rd"),'Class 3rd'!AA150,IF(AND($E$3="4th"),'Class 4th'!AA150,"")))</f>
        <v/>
      </c>
      <c r="AX151" s="99" t="str">
        <f>IF(OR($B151=0,$B151=""),"",IF(AND($E$3="3rd"),'Class 3rd'!AB150,IF(AND($E$3="4th"),'Class 4th'!AB150,"")))</f>
        <v/>
      </c>
      <c r="AY151" s="48" t="str">
        <f t="shared" si="193"/>
        <v/>
      </c>
      <c r="AZ151" s="99" t="str">
        <f>IF(OR($B151=0,$B151=""),"",IF(AND($E$3="3rd"),'Class 3rd'!AC150,IF(AND($E$3="4th"),'Class 4th'!AC150,"")))</f>
        <v/>
      </c>
      <c r="BA151" s="99" t="str">
        <f>IF(OR($B151=0,$B151=""),"",IF(AND($E$3="3rd"),'Class 3rd'!AD150,IF(AND($E$3="4th"),'Class 4th'!AD150,"")))</f>
        <v/>
      </c>
      <c r="BB151" s="51" t="str">
        <f t="shared" si="194"/>
        <v/>
      </c>
      <c r="BC151" s="48">
        <f t="shared" si="195"/>
        <v>0</v>
      </c>
      <c r="BD151" s="99" t="str">
        <f>IF(OR($B151=0,$B151=""),"",IF(AND($E$3="3rd"),'Class 3rd'!AE150,IF(AND($E$3="4th"),'Class 4th'!AE150,"")))</f>
        <v/>
      </c>
      <c r="BE151" s="99" t="str">
        <f>IF(OR($B151=0,$B151=""),"",IF(AND($E$3="3rd"),'Class 3rd'!AF150,IF(AND($E$3="4th"),'Class 4th'!AF150,"")))</f>
        <v/>
      </c>
      <c r="BF151" s="52" t="str">
        <f t="shared" si="196"/>
        <v/>
      </c>
      <c r="BG151" s="48" t="str">
        <f t="shared" si="197"/>
        <v/>
      </c>
      <c r="BH151" s="83">
        <f t="shared" si="198"/>
        <v>0</v>
      </c>
      <c r="BI151" s="83" t="str">
        <f t="shared" si="199"/>
        <v/>
      </c>
      <c r="BJ151" s="83" t="str">
        <f t="shared" si="200"/>
        <v/>
      </c>
      <c r="BK151" s="83" t="str">
        <f t="shared" si="201"/>
        <v/>
      </c>
      <c r="BL151" s="419" t="str">
        <f t="shared" si="202"/>
        <v/>
      </c>
      <c r="BM151" s="87" t="str">
        <f t="shared" si="203"/>
        <v/>
      </c>
      <c r="BN151" s="99" t="str">
        <f>IF(OR($B151=0,$B151=""),"",IF(AND($E$3="3rd"),'Class 3rd'!AG150,IF(AND($E$3="4th"),'Class 4th'!AG150,"")))</f>
        <v/>
      </c>
      <c r="BO151" s="99" t="str">
        <f>IF(OR($B151=0,$B151=""),"",IF(AND($E$3="3rd"),'Class 3rd'!AH150,IF(AND($E$3="4th"),'Class 4th'!AH150,"")))</f>
        <v/>
      </c>
      <c r="BP151" s="99" t="str">
        <f>IF(OR($B151=0,$B151=""),"",IF(AND($E$3="3rd"),'Class 3rd'!AI150,IF(AND($E$3="4th"),'Class 4th'!AI150,"")))</f>
        <v/>
      </c>
      <c r="BQ151" s="48" t="str">
        <f t="shared" si="204"/>
        <v/>
      </c>
      <c r="BR151" s="99" t="str">
        <f>IF(OR($B151=0,$B151=""),"",IF(AND($E$3="3rd"),'Class 3rd'!AJ150,IF(AND($E$3="4th"),'Class 4th'!AJ150,"")))</f>
        <v/>
      </c>
      <c r="BS151" s="99" t="str">
        <f>IF(OR($B151=0,$B151=""),"",IF(AND($E$3="3rd"),'Class 3rd'!AK150,IF(AND($E$3="4th"),'Class 4th'!AK150,"")))</f>
        <v/>
      </c>
      <c r="BT151" s="51" t="str">
        <f t="shared" si="205"/>
        <v/>
      </c>
      <c r="BU151" s="48">
        <f t="shared" si="206"/>
        <v>0</v>
      </c>
      <c r="BV151" s="99" t="str">
        <f>IF(OR($B151=0,$B151=""),"",IF(AND($E$3="3rd"),'Class 3rd'!AL150,IF(AND($E$3="4th"),'Class 4th'!AL150,"")))</f>
        <v/>
      </c>
      <c r="BW151" s="99" t="str">
        <f>IF(OR($B151=0,$B151=""),"",IF(AND($E$3="3rd"),'Class 3rd'!AM150,IF(AND($E$3="4th"),'Class 4th'!AM150,"")))</f>
        <v/>
      </c>
      <c r="BX151" s="52" t="str">
        <f t="shared" si="207"/>
        <v/>
      </c>
      <c r="BY151" s="48" t="str">
        <f t="shared" si="208"/>
        <v/>
      </c>
      <c r="BZ151" s="83">
        <f t="shared" si="209"/>
        <v>0</v>
      </c>
      <c r="CA151" s="83" t="str">
        <f t="shared" si="210"/>
        <v/>
      </c>
      <c r="CB151" s="83" t="str">
        <f t="shared" si="211"/>
        <v/>
      </c>
      <c r="CC151" s="83" t="str">
        <f t="shared" si="212"/>
        <v/>
      </c>
      <c r="CD151" s="419" t="str">
        <f t="shared" si="213"/>
        <v/>
      </c>
      <c r="CE151" s="87" t="str">
        <f t="shared" si="214"/>
        <v/>
      </c>
      <c r="CF151" s="99" t="str">
        <f>IF(OR($B151=0,$B151=""),"",IF(AND($E$3="3rd"),'Class 3rd'!AN150,IF(AND($E$3="4th"),'Class 4th'!AN150,"")))</f>
        <v/>
      </c>
      <c r="CG151" s="99" t="str">
        <f>IF(OR($B151=0,$B151=""),"",IF(AND($E$3="3rd"),'Class 3rd'!AO150,IF(AND($E$3="4th"),'Class 4th'!AO150,"")))</f>
        <v/>
      </c>
      <c r="CH151" s="99" t="str">
        <f>IF(OR($B151=0,$B151=""),"",IF(AND($E$3="3rd"),'Class 3rd'!AP150,IF(AND($E$3="4th"),'Class 4th'!AP150,"")))</f>
        <v/>
      </c>
      <c r="CI151" s="48" t="str">
        <f t="shared" si="215"/>
        <v/>
      </c>
      <c r="CJ151" s="99" t="str">
        <f>IF(OR($B151=0,$B151=""),"",IF(AND($E$3="3rd"),'Class 3rd'!AQ150,IF(AND($E$3="4th"),'Class 4th'!AQ150,"")))</f>
        <v/>
      </c>
      <c r="CK151" s="99" t="str">
        <f>IF(OR($B151=0,$B151=""),"",IF(AND($E$3="3rd"),'Class 3rd'!AR150,IF(AND($E$3="4th"),'Class 4th'!AR150,"")))</f>
        <v/>
      </c>
      <c r="CL151" s="51" t="str">
        <f t="shared" si="216"/>
        <v/>
      </c>
      <c r="CM151" s="48">
        <f t="shared" si="217"/>
        <v>0</v>
      </c>
      <c r="CN151" s="99" t="str">
        <f>IF(OR($B151=0,$B151=""),"",IF(AND($E$3="3rd"),'Class 3rd'!AS150,IF(AND($E$3="4th"),'Class 4th'!AS150,"")))</f>
        <v/>
      </c>
      <c r="CO151" s="99" t="str">
        <f>IF(OR($B151=0,$B151=""),"",IF(AND($E$3="3rd"),'Class 3rd'!AT150,IF(AND($E$3="4th"),'Class 4th'!AT150,"")))</f>
        <v/>
      </c>
      <c r="CP151" s="52" t="str">
        <f t="shared" si="218"/>
        <v/>
      </c>
      <c r="CQ151" s="48" t="str">
        <f t="shared" si="219"/>
        <v/>
      </c>
      <c r="CR151" s="83">
        <f t="shared" si="220"/>
        <v>0</v>
      </c>
      <c r="CS151" s="83" t="str">
        <f t="shared" si="221"/>
        <v/>
      </c>
      <c r="CT151" s="392" t="str">
        <f t="shared" si="222"/>
        <v/>
      </c>
      <c r="CU151" s="86" t="str">
        <f t="shared" si="223"/>
        <v/>
      </c>
      <c r="CV151" s="99" t="str">
        <f>IF(OR($B151=0,$B151=""),"",IF(AND($E$3="3rd"),'Class 3rd'!AU150,IF(AND($E$3="4th"),'Class 4th'!AU150,"")))</f>
        <v/>
      </c>
      <c r="CW151" s="99" t="str">
        <f>IF(OR($B151=0,$B151=""),"",IF(AND($E$3="3rd"),'Class 3rd'!AV150,IF(AND($E$3="4th"),'Class 4th'!AV150,"")))</f>
        <v/>
      </c>
      <c r="CX151" s="99" t="str">
        <f>IF(OR($B151=0,$B151=""),"",IF(AND($E$3="3rd"),'Class 3rd'!AW150,IF(AND($E$3="4th"),'Class 4th'!AW150,"")))</f>
        <v/>
      </c>
      <c r="CY151" s="48" t="str">
        <f t="shared" si="224"/>
        <v/>
      </c>
      <c r="CZ151" s="99" t="str">
        <f>IF(OR($B151=0,$B151=""),"",IF(AND($E$3="3rd"),'Class 3rd'!AX150,IF(AND($E$3="4th"),'Class 4th'!AX150,"")))</f>
        <v/>
      </c>
      <c r="DA151" s="99" t="str">
        <f>IF(OR($B151=0,$B151=""),"",IF(AND($E$3="3rd"),'Class 3rd'!AY150,IF(AND($E$3="4th"),'Class 4th'!AY150,"")))</f>
        <v/>
      </c>
      <c r="DB151" s="51" t="str">
        <f t="shared" si="225"/>
        <v/>
      </c>
      <c r="DC151" s="48">
        <f t="shared" si="226"/>
        <v>0</v>
      </c>
      <c r="DD151" s="99" t="str">
        <f>IF(OR($B151=0,$B151=""),"",IF(AND($E$3="3rd"),'Class 3rd'!AZ150,IF(AND($E$3="4th"),'Class 4th'!AZ150,"")))</f>
        <v/>
      </c>
      <c r="DE151" s="99" t="str">
        <f>IF(OR($B151=0,$B151=""),"",IF(AND($E$3="3rd"),'Class 3rd'!BA150,IF(AND($E$3="4th"),'Class 4th'!BA150,"")))</f>
        <v/>
      </c>
      <c r="DF151" s="52" t="str">
        <f t="shared" si="227"/>
        <v/>
      </c>
      <c r="DG151" s="48" t="str">
        <f t="shared" si="228"/>
        <v/>
      </c>
      <c r="DH151" s="83">
        <f t="shared" si="229"/>
        <v>0</v>
      </c>
      <c r="DI151" s="83" t="str">
        <f t="shared" si="230"/>
        <v/>
      </c>
      <c r="DJ151" s="392" t="str">
        <f t="shared" si="231"/>
        <v/>
      </c>
      <c r="DK151" s="86" t="str">
        <f t="shared" si="232"/>
        <v/>
      </c>
      <c r="DL151" s="454" t="str">
        <f>IF(OR($B151=0,$B151=""),"",IF(AND($E$3="3rd"),'Class 3rd'!BB150,IF(AND($E$3="4th"),'Class 4th'!BB150,"")))</f>
        <v/>
      </c>
      <c r="DM151" s="454" t="str">
        <f>IF(OR($B151=0,$B151=""),"",IF(AND($E$3="3rd"),'Class 3rd'!BC150,IF(AND($E$3="4th"),'Class 4th'!BC150,"")))</f>
        <v/>
      </c>
      <c r="DN151" s="454" t="str">
        <f>IF(OR($B151=0,$B151=""),"",IF(AND($E$3="3rd"),'Class 3rd'!BD150,IF(AND($E$3="4th"),'Class 4th'!BD150,"")))</f>
        <v/>
      </c>
      <c r="DO151" s="454" t="str">
        <f>IF(OR($B151=0,$B151=""),"",IF(AND($E$3="3rd"),'Class 3rd'!BE150,IF(AND($E$3="4th"),'Class 4th'!BE150,"")))</f>
        <v/>
      </c>
      <c r="DP151" s="454" t="str">
        <f>IF(OR($B151=0,$B151=""),"",IF(AND($E$3="3rd"),'Class 3rd'!BF150,IF(AND($E$3="4th"),'Class 4th'!BF150,"")))</f>
        <v/>
      </c>
      <c r="DQ151" s="455" t="str">
        <f t="shared" si="233"/>
        <v/>
      </c>
      <c r="DR151" s="100">
        <f t="shared" si="234"/>
        <v>0</v>
      </c>
      <c r="DS151" s="100" t="str">
        <f t="shared" si="235"/>
        <v/>
      </c>
      <c r="DT151" s="100" t="str">
        <f t="shared" si="236"/>
        <v/>
      </c>
      <c r="DU151" s="86" t="str">
        <f t="shared" si="237"/>
        <v/>
      </c>
      <c r="DV151" s="454" t="str">
        <f>IF(OR($B151=0,$B151=""),"",IF(AND($E$3="3rd"),'Class 3rd'!BG150,IF(AND($E$3="4th"),'Class 4th'!BG150,"")))</f>
        <v/>
      </c>
      <c r="DW151" s="454" t="str">
        <f>IF(OR($B151=0,$B151=""),"",IF(AND($E$3="3rd"),'Class 3rd'!BH150,IF(AND($E$3="4th"),'Class 4th'!BH150,"")))</f>
        <v/>
      </c>
      <c r="DX151" s="454" t="str">
        <f>IF(OR($B151=0,$B151=""),"",IF(AND($E$3="3rd"),'Class 3rd'!BI150,IF(AND($E$3="4th"),'Class 4th'!BI150,"")))</f>
        <v/>
      </c>
      <c r="DY151" s="454" t="str">
        <f>IF(OR($B151=0,$B151=""),"",IF(AND($E$3="3rd"),'Class 3rd'!BJ150,IF(AND($E$3="4th"),'Class 4th'!BJ150,"")))</f>
        <v/>
      </c>
      <c r="DZ151" s="454" t="str">
        <f>IF(OR($B151=0,$B151=""),"",IF(AND($E$3="3rd"),'Class 3rd'!BK150,IF(AND($E$3="4th"),'Class 4th'!BK150,"")))</f>
        <v/>
      </c>
      <c r="EA151" s="455" t="str">
        <f t="shared" si="238"/>
        <v/>
      </c>
      <c r="EB151" s="100">
        <f t="shared" si="239"/>
        <v>0</v>
      </c>
      <c r="EC151" s="100" t="str">
        <f t="shared" si="240"/>
        <v/>
      </c>
      <c r="ED151" s="100" t="str">
        <f t="shared" si="241"/>
        <v/>
      </c>
      <c r="EE151" s="86" t="str">
        <f t="shared" si="242"/>
        <v/>
      </c>
      <c r="EF151" s="454" t="str">
        <f>IF(OR($B151=0,$B151=""),"",IF(AND($E$3="3rd"),'Class 3rd'!BL150,IF(AND($E$3="4th"),'Class 4th'!BL150,"")))</f>
        <v/>
      </c>
      <c r="EG151" s="454" t="str">
        <f>IF(OR($B151=0,$B151=""),"",IF(AND($E$3="3rd"),'Class 3rd'!BM150,IF(AND($E$3="4th"),'Class 4th'!BM150,"")))</f>
        <v/>
      </c>
      <c r="EH151" s="454" t="str">
        <f>IF(OR($B151=0,$B151=""),"",IF(AND($E$3="3rd"),'Class 3rd'!BN150,IF(AND($E$3="4th"),'Class 4th'!BN150,"")))</f>
        <v/>
      </c>
      <c r="EI151" s="454" t="str">
        <f>IF(OR($B151=0,$B151=""),"",IF(AND($E$3="3rd"),'Class 3rd'!BO150,IF(AND($E$3="4th"),'Class 4th'!BO150,"")))</f>
        <v/>
      </c>
      <c r="EJ151" s="454" t="str">
        <f>IF(OR($B151=0,$B151=""),"",IF(AND($E$3="3rd"),'Class 3rd'!BP150,IF(AND($E$3="4th"),'Class 4th'!BP150,"")))</f>
        <v/>
      </c>
      <c r="EK151" s="455" t="str">
        <f t="shared" si="243"/>
        <v/>
      </c>
      <c r="EL151" s="100">
        <f t="shared" si="244"/>
        <v>0</v>
      </c>
      <c r="EM151" s="100" t="str">
        <f t="shared" si="245"/>
        <v/>
      </c>
      <c r="EN151" s="100" t="str">
        <f t="shared" si="246"/>
        <v/>
      </c>
      <c r="EO151" s="86" t="str">
        <f t="shared" si="247"/>
        <v/>
      </c>
      <c r="EP151" s="60" t="str">
        <f t="shared" si="248"/>
        <v/>
      </c>
      <c r="EQ151" s="324" t="str">
        <f t="shared" si="249"/>
        <v/>
      </c>
      <c r="ER151" s="63" t="str">
        <f t="shared" si="250"/>
        <v/>
      </c>
      <c r="ES151" s="64" t="str">
        <f t="shared" si="169"/>
        <v/>
      </c>
      <c r="ET151" s="326" t="str">
        <f>IFERROR(IF(B151="NSO","NSO",IF(OR(D151="",G151="",F151="",B151="",EP151=0),"",IF('Master sheet'!$D$14="Hindi","कक्षोंन्नति","Promoted"))),"")</f>
        <v/>
      </c>
      <c r="EU151" s="39" t="str">
        <f>IF(OR($B151=0,$B151=""),"",IF(AND($E$3="3rd"),'Class 3rd'!BQ150,IF(AND($E$3="4th"),'Class 4th'!BQ150,"")))</f>
        <v/>
      </c>
      <c r="EV151" s="39" t="str">
        <f>IF(OR($B151=0,$B151=""),"",IF(AND($E$3="3rd"),'Class 3rd'!BR150,IF(AND($E$3="4th"),'Class 4th'!BR150,"")))</f>
        <v/>
      </c>
      <c r="EW151" s="203" t="str">
        <f t="shared" si="170"/>
        <v/>
      </c>
      <c r="EX151" s="40"/>
      <c r="FE151" s="41">
        <f>IF(AND($E$3="3rd"),'Class 3rd'!I150,IF(AND($E$3="4th"),'Class 4th'!I150,""))</f>
        <v>0</v>
      </c>
    </row>
    <row r="152" spans="1:161" ht="18.95" customHeight="1">
      <c r="A152" s="53">
        <v>145</v>
      </c>
      <c r="B152" s="244" t="str">
        <f>IF(OR(FE152=0,FE152=""),"",IF(AND($E$3="3rd"),'Class 3rd'!I151,IF(AND($E$3="4th"),'Class 4th'!I151,"")))</f>
        <v/>
      </c>
      <c r="C152" s="54" t="str">
        <f>IF(OR($B152=0,$B152=""),"",IF(AND($E$3="3rd"),'Class 3rd'!B151,IF(AND($E$3="4th"),'Class 4th'!B151,"")))</f>
        <v/>
      </c>
      <c r="D152" s="54" t="str">
        <f>IF(OR($B152=0,$B152=""),"",IF(AND($E$3="3rd"),'Class 3rd'!C151,IF(AND($E$3="4th"),'Class 4th'!C151,"")))</f>
        <v/>
      </c>
      <c r="E152" s="330" t="str">
        <f>IF(OR($B152=0,$B152=""),"",IF(AND($E$3="3rd"),'Class 3rd'!E151,IF(AND($E$3="4th"),'Class 4th'!E151,"")))</f>
        <v/>
      </c>
      <c r="F152" s="243" t="str">
        <f>IF(OR($B152=0,$B152=""),"",IF(AND($E$3="3rd"),'Class 3rd'!D151,IF(AND($E$3="4th"),'Class 4th'!D151,"")))</f>
        <v/>
      </c>
      <c r="G152" s="335" t="str">
        <f>IF(OR($B152=0,$B152=""),"",IF(AND($E$3="3rd"),'Class 3rd'!F151,IF(AND($E$3="4th"),'Class 4th'!F151,"")))</f>
        <v/>
      </c>
      <c r="H152" s="335" t="str">
        <f>IF(OR($B152=0,$B152=""),"",IF(AND($E$3="3rd"),'Class 3rd'!G151,IF(AND($E$3="4th"),'Class 4th'!G151,"")))</f>
        <v/>
      </c>
      <c r="I152" s="335" t="str">
        <f>IF(OR($B152=0,$B152=""),"",IF(AND($E$3="3rd"),'Class 3rd'!H151,IF(AND($E$3="4th"),'Class 4th'!H151,"")))</f>
        <v/>
      </c>
      <c r="J152" s="217" t="str">
        <f>IF(OR($B152=0,$B152=""),"",IF(AND($E$3="3rd"),'Class 3rd'!J151,IF(AND($E$3="4th"),'Class 4th'!J151,"")))</f>
        <v/>
      </c>
      <c r="K152" s="217" t="str">
        <f>IF(OR($B152=0,$B152=""),"",IF(AND($E$3="3rd"),'Class 3rd'!K151,IF(AND($E$3="4th"),'Class 4th'!K151,"")))</f>
        <v/>
      </c>
      <c r="L152" s="99" t="str">
        <f>IF(OR($B152=0,$B152=""),"",IF(AND($E$3="3rd"),'Class 3rd'!L151,IF(AND($E$3="4th"),'Class 4th'!L151,"")))</f>
        <v/>
      </c>
      <c r="M152" s="99" t="str">
        <f>IF(OR($B152=0,$B152=""),"",IF(AND($E$3="3rd"),'Class 3rd'!M151,IF(AND($E$3="4th"),'Class 4th'!M151,"")))</f>
        <v/>
      </c>
      <c r="N152" s="99" t="str">
        <f>IF(OR($B152=0,$B152=""),"",IF(AND($E$3="3rd"),'Class 3rd'!N151,IF(AND($E$3="4th"),'Class 4th'!N151,"")))</f>
        <v/>
      </c>
      <c r="O152" s="48" t="str">
        <f t="shared" si="171"/>
        <v/>
      </c>
      <c r="P152" s="99" t="str">
        <f>IF(OR($B152=0,$B152=""),"",IF(AND($E$3="3rd"),'Class 3rd'!O151,IF(AND($E$3="4th"),'Class 4th'!O151,"")))</f>
        <v/>
      </c>
      <c r="Q152" s="99" t="str">
        <f>IF(OR($B152=0,$B152=""),"",IF(AND($E$3="3rd"),'Class 3rd'!P151,IF(AND($E$3="4th"),'Class 4th'!P151,"")))</f>
        <v/>
      </c>
      <c r="R152" s="51" t="str">
        <f t="shared" si="172"/>
        <v/>
      </c>
      <c r="S152" s="48">
        <f t="shared" si="173"/>
        <v>0</v>
      </c>
      <c r="T152" s="99" t="str">
        <f>IF(OR($B152=0,$B152=""),"",IF(AND($E$3="3rd"),'Class 3rd'!Q151,IF(AND($E$3="4th"),'Class 4th'!Q151,"")))</f>
        <v/>
      </c>
      <c r="U152" s="99" t="str">
        <f>IF(OR($B152=0,$B152=""),"",IF(AND($E$3="3rd"),'Class 3rd'!R151,IF(AND($E$3="4th"),'Class 4th'!R151,"")))</f>
        <v/>
      </c>
      <c r="V152" s="52" t="str">
        <f t="shared" si="174"/>
        <v/>
      </c>
      <c r="W152" s="48" t="str">
        <f t="shared" si="175"/>
        <v/>
      </c>
      <c r="X152" s="83">
        <f t="shared" si="176"/>
        <v>0</v>
      </c>
      <c r="Y152" s="83" t="str">
        <f t="shared" si="177"/>
        <v/>
      </c>
      <c r="Z152" s="83" t="str">
        <f t="shared" si="178"/>
        <v/>
      </c>
      <c r="AA152" s="83" t="str">
        <f t="shared" si="179"/>
        <v/>
      </c>
      <c r="AB152" s="419" t="str">
        <f t="shared" si="180"/>
        <v/>
      </c>
      <c r="AC152" s="87" t="str">
        <f t="shared" si="181"/>
        <v/>
      </c>
      <c r="AD152" s="99" t="str">
        <f>IF(OR($B152=0,$B152=""),"",IF(AND($E$3="3rd"),'Class 3rd'!S151,IF(AND($E$3="4th"),'Class 4th'!S151,"")))</f>
        <v/>
      </c>
      <c r="AE152" s="99" t="str">
        <f>IF(OR($B152=0,$B152=""),"",IF(AND($E$3="3rd"),'Class 3rd'!T151,IF(AND($E$3="4th"),'Class 4th'!T151,"")))</f>
        <v/>
      </c>
      <c r="AF152" s="99" t="str">
        <f>IF(OR($B152=0,$B152=""),"",IF(AND($E$3="3rd"),'Class 3rd'!U151,IF(AND($E$3="4th"),'Class 4th'!U151,"")))</f>
        <v/>
      </c>
      <c r="AG152" s="48" t="str">
        <f t="shared" si="182"/>
        <v/>
      </c>
      <c r="AH152" s="99" t="str">
        <f>IF(OR($B152=0,$B152=""),"",IF(AND($E$3="3rd"),'Class 3rd'!V151,IF(AND($E$3="4th"),'Class 4th'!V151,"")))</f>
        <v/>
      </c>
      <c r="AI152" s="99" t="str">
        <f>IF(OR($B152=0,$B152=""),"",IF(AND($E$3="3rd"),'Class 3rd'!W151,IF(AND($E$3="4th"),'Class 4th'!W151,"")))</f>
        <v/>
      </c>
      <c r="AJ152" s="51" t="str">
        <f t="shared" si="183"/>
        <v/>
      </c>
      <c r="AK152" s="48">
        <f t="shared" si="184"/>
        <v>0</v>
      </c>
      <c r="AL152" s="99" t="str">
        <f>IF(OR($B152=0,$B152=""),"",IF(AND($E$3="3rd"),'Class 3rd'!X151,IF(AND($E$3="4th"),'Class 4th'!X151,"")))</f>
        <v/>
      </c>
      <c r="AM152" s="99" t="str">
        <f>IF(OR($B152=0,$B152=""),"",IF(AND($E$3="3rd"),'Class 3rd'!Y151,IF(AND($E$3="4th"),'Class 4th'!Y151,"")))</f>
        <v/>
      </c>
      <c r="AN152" s="52" t="str">
        <f t="shared" si="185"/>
        <v/>
      </c>
      <c r="AO152" s="48" t="str">
        <f t="shared" si="186"/>
        <v/>
      </c>
      <c r="AP152" s="83">
        <f t="shared" si="187"/>
        <v>0</v>
      </c>
      <c r="AQ152" s="83" t="str">
        <f t="shared" si="188"/>
        <v/>
      </c>
      <c r="AR152" s="83" t="str">
        <f t="shared" si="189"/>
        <v/>
      </c>
      <c r="AS152" s="83" t="str">
        <f t="shared" si="190"/>
        <v/>
      </c>
      <c r="AT152" s="419" t="str">
        <f t="shared" si="191"/>
        <v/>
      </c>
      <c r="AU152" s="87" t="str">
        <f t="shared" si="192"/>
        <v/>
      </c>
      <c r="AV152" s="99" t="str">
        <f>IF(OR($B152=0,$B152=""),"",IF(AND($E$3="3rd"),'Class 3rd'!Z151,IF(AND($E$3="4th"),'Class 4th'!Z151,"")))</f>
        <v/>
      </c>
      <c r="AW152" s="99" t="str">
        <f>IF(OR($B152=0,$B152=""),"",IF(AND($E$3="3rd"),'Class 3rd'!AA151,IF(AND($E$3="4th"),'Class 4th'!AA151,"")))</f>
        <v/>
      </c>
      <c r="AX152" s="99" t="str">
        <f>IF(OR($B152=0,$B152=""),"",IF(AND($E$3="3rd"),'Class 3rd'!AB151,IF(AND($E$3="4th"),'Class 4th'!AB151,"")))</f>
        <v/>
      </c>
      <c r="AY152" s="48" t="str">
        <f t="shared" si="193"/>
        <v/>
      </c>
      <c r="AZ152" s="99" t="str">
        <f>IF(OR($B152=0,$B152=""),"",IF(AND($E$3="3rd"),'Class 3rd'!AC151,IF(AND($E$3="4th"),'Class 4th'!AC151,"")))</f>
        <v/>
      </c>
      <c r="BA152" s="99" t="str">
        <f>IF(OR($B152=0,$B152=""),"",IF(AND($E$3="3rd"),'Class 3rd'!AD151,IF(AND($E$3="4th"),'Class 4th'!AD151,"")))</f>
        <v/>
      </c>
      <c r="BB152" s="51" t="str">
        <f t="shared" si="194"/>
        <v/>
      </c>
      <c r="BC152" s="48">
        <f t="shared" si="195"/>
        <v>0</v>
      </c>
      <c r="BD152" s="99" t="str">
        <f>IF(OR($B152=0,$B152=""),"",IF(AND($E$3="3rd"),'Class 3rd'!AE151,IF(AND($E$3="4th"),'Class 4th'!AE151,"")))</f>
        <v/>
      </c>
      <c r="BE152" s="99" t="str">
        <f>IF(OR($B152=0,$B152=""),"",IF(AND($E$3="3rd"),'Class 3rd'!AF151,IF(AND($E$3="4th"),'Class 4th'!AF151,"")))</f>
        <v/>
      </c>
      <c r="BF152" s="52" t="str">
        <f t="shared" si="196"/>
        <v/>
      </c>
      <c r="BG152" s="48" t="str">
        <f t="shared" si="197"/>
        <v/>
      </c>
      <c r="BH152" s="83">
        <f t="shared" si="198"/>
        <v>0</v>
      </c>
      <c r="BI152" s="83" t="str">
        <f t="shared" si="199"/>
        <v/>
      </c>
      <c r="BJ152" s="83" t="str">
        <f t="shared" si="200"/>
        <v/>
      </c>
      <c r="BK152" s="83" t="str">
        <f t="shared" si="201"/>
        <v/>
      </c>
      <c r="BL152" s="419" t="str">
        <f t="shared" si="202"/>
        <v/>
      </c>
      <c r="BM152" s="87" t="str">
        <f t="shared" si="203"/>
        <v/>
      </c>
      <c r="BN152" s="99" t="str">
        <f>IF(OR($B152=0,$B152=""),"",IF(AND($E$3="3rd"),'Class 3rd'!AG151,IF(AND($E$3="4th"),'Class 4th'!AG151,"")))</f>
        <v/>
      </c>
      <c r="BO152" s="99" t="str">
        <f>IF(OR($B152=0,$B152=""),"",IF(AND($E$3="3rd"),'Class 3rd'!AH151,IF(AND($E$3="4th"),'Class 4th'!AH151,"")))</f>
        <v/>
      </c>
      <c r="BP152" s="99" t="str">
        <f>IF(OR($B152=0,$B152=""),"",IF(AND($E$3="3rd"),'Class 3rd'!AI151,IF(AND($E$3="4th"),'Class 4th'!AI151,"")))</f>
        <v/>
      </c>
      <c r="BQ152" s="48" t="str">
        <f t="shared" si="204"/>
        <v/>
      </c>
      <c r="BR152" s="99" t="str">
        <f>IF(OR($B152=0,$B152=""),"",IF(AND($E$3="3rd"),'Class 3rd'!AJ151,IF(AND($E$3="4th"),'Class 4th'!AJ151,"")))</f>
        <v/>
      </c>
      <c r="BS152" s="99" t="str">
        <f>IF(OR($B152=0,$B152=""),"",IF(AND($E$3="3rd"),'Class 3rd'!AK151,IF(AND($E$3="4th"),'Class 4th'!AK151,"")))</f>
        <v/>
      </c>
      <c r="BT152" s="51" t="str">
        <f t="shared" si="205"/>
        <v/>
      </c>
      <c r="BU152" s="48">
        <f t="shared" si="206"/>
        <v>0</v>
      </c>
      <c r="BV152" s="99" t="str">
        <f>IF(OR($B152=0,$B152=""),"",IF(AND($E$3="3rd"),'Class 3rd'!AL151,IF(AND($E$3="4th"),'Class 4th'!AL151,"")))</f>
        <v/>
      </c>
      <c r="BW152" s="99" t="str">
        <f>IF(OR($B152=0,$B152=""),"",IF(AND($E$3="3rd"),'Class 3rd'!AM151,IF(AND($E$3="4th"),'Class 4th'!AM151,"")))</f>
        <v/>
      </c>
      <c r="BX152" s="52" t="str">
        <f t="shared" si="207"/>
        <v/>
      </c>
      <c r="BY152" s="48" t="str">
        <f t="shared" si="208"/>
        <v/>
      </c>
      <c r="BZ152" s="83">
        <f t="shared" si="209"/>
        <v>0</v>
      </c>
      <c r="CA152" s="83" t="str">
        <f t="shared" si="210"/>
        <v/>
      </c>
      <c r="CB152" s="83" t="str">
        <f t="shared" si="211"/>
        <v/>
      </c>
      <c r="CC152" s="83" t="str">
        <f t="shared" si="212"/>
        <v/>
      </c>
      <c r="CD152" s="419" t="str">
        <f t="shared" si="213"/>
        <v/>
      </c>
      <c r="CE152" s="87" t="str">
        <f t="shared" si="214"/>
        <v/>
      </c>
      <c r="CF152" s="99" t="str">
        <f>IF(OR($B152=0,$B152=""),"",IF(AND($E$3="3rd"),'Class 3rd'!AN151,IF(AND($E$3="4th"),'Class 4th'!AN151,"")))</f>
        <v/>
      </c>
      <c r="CG152" s="99" t="str">
        <f>IF(OR($B152=0,$B152=""),"",IF(AND($E$3="3rd"),'Class 3rd'!AO151,IF(AND($E$3="4th"),'Class 4th'!AO151,"")))</f>
        <v/>
      </c>
      <c r="CH152" s="99" t="str">
        <f>IF(OR($B152=0,$B152=""),"",IF(AND($E$3="3rd"),'Class 3rd'!AP151,IF(AND($E$3="4th"),'Class 4th'!AP151,"")))</f>
        <v/>
      </c>
      <c r="CI152" s="48" t="str">
        <f t="shared" si="215"/>
        <v/>
      </c>
      <c r="CJ152" s="99" t="str">
        <f>IF(OR($B152=0,$B152=""),"",IF(AND($E$3="3rd"),'Class 3rd'!AQ151,IF(AND($E$3="4th"),'Class 4th'!AQ151,"")))</f>
        <v/>
      </c>
      <c r="CK152" s="99" t="str">
        <f>IF(OR($B152=0,$B152=""),"",IF(AND($E$3="3rd"),'Class 3rd'!AR151,IF(AND($E$3="4th"),'Class 4th'!AR151,"")))</f>
        <v/>
      </c>
      <c r="CL152" s="51" t="str">
        <f t="shared" si="216"/>
        <v/>
      </c>
      <c r="CM152" s="48">
        <f t="shared" si="217"/>
        <v>0</v>
      </c>
      <c r="CN152" s="99" t="str">
        <f>IF(OR($B152=0,$B152=""),"",IF(AND($E$3="3rd"),'Class 3rd'!AS151,IF(AND($E$3="4th"),'Class 4th'!AS151,"")))</f>
        <v/>
      </c>
      <c r="CO152" s="99" t="str">
        <f>IF(OR($B152=0,$B152=""),"",IF(AND($E$3="3rd"),'Class 3rd'!AT151,IF(AND($E$3="4th"),'Class 4th'!AT151,"")))</f>
        <v/>
      </c>
      <c r="CP152" s="52" t="str">
        <f t="shared" si="218"/>
        <v/>
      </c>
      <c r="CQ152" s="48" t="str">
        <f t="shared" si="219"/>
        <v/>
      </c>
      <c r="CR152" s="83">
        <f t="shared" si="220"/>
        <v>0</v>
      </c>
      <c r="CS152" s="83" t="str">
        <f t="shared" si="221"/>
        <v/>
      </c>
      <c r="CT152" s="392" t="str">
        <f t="shared" si="222"/>
        <v/>
      </c>
      <c r="CU152" s="86" t="str">
        <f t="shared" si="223"/>
        <v/>
      </c>
      <c r="CV152" s="99" t="str">
        <f>IF(OR($B152=0,$B152=""),"",IF(AND($E$3="3rd"),'Class 3rd'!AU151,IF(AND($E$3="4th"),'Class 4th'!AU151,"")))</f>
        <v/>
      </c>
      <c r="CW152" s="99" t="str">
        <f>IF(OR($B152=0,$B152=""),"",IF(AND($E$3="3rd"),'Class 3rd'!AV151,IF(AND($E$3="4th"),'Class 4th'!AV151,"")))</f>
        <v/>
      </c>
      <c r="CX152" s="99" t="str">
        <f>IF(OR($B152=0,$B152=""),"",IF(AND($E$3="3rd"),'Class 3rd'!AW151,IF(AND($E$3="4th"),'Class 4th'!AW151,"")))</f>
        <v/>
      </c>
      <c r="CY152" s="48" t="str">
        <f t="shared" si="224"/>
        <v/>
      </c>
      <c r="CZ152" s="99" t="str">
        <f>IF(OR($B152=0,$B152=""),"",IF(AND($E$3="3rd"),'Class 3rd'!AX151,IF(AND($E$3="4th"),'Class 4th'!AX151,"")))</f>
        <v/>
      </c>
      <c r="DA152" s="99" t="str">
        <f>IF(OR($B152=0,$B152=""),"",IF(AND($E$3="3rd"),'Class 3rd'!AY151,IF(AND($E$3="4th"),'Class 4th'!AY151,"")))</f>
        <v/>
      </c>
      <c r="DB152" s="51" t="str">
        <f t="shared" si="225"/>
        <v/>
      </c>
      <c r="DC152" s="48">
        <f t="shared" si="226"/>
        <v>0</v>
      </c>
      <c r="DD152" s="99" t="str">
        <f>IF(OR($B152=0,$B152=""),"",IF(AND($E$3="3rd"),'Class 3rd'!AZ151,IF(AND($E$3="4th"),'Class 4th'!AZ151,"")))</f>
        <v/>
      </c>
      <c r="DE152" s="99" t="str">
        <f>IF(OR($B152=0,$B152=""),"",IF(AND($E$3="3rd"),'Class 3rd'!BA151,IF(AND($E$3="4th"),'Class 4th'!BA151,"")))</f>
        <v/>
      </c>
      <c r="DF152" s="52" t="str">
        <f t="shared" si="227"/>
        <v/>
      </c>
      <c r="DG152" s="48" t="str">
        <f t="shared" si="228"/>
        <v/>
      </c>
      <c r="DH152" s="83">
        <f t="shared" si="229"/>
        <v>0</v>
      </c>
      <c r="DI152" s="83" t="str">
        <f t="shared" si="230"/>
        <v/>
      </c>
      <c r="DJ152" s="392" t="str">
        <f t="shared" si="231"/>
        <v/>
      </c>
      <c r="DK152" s="86" t="str">
        <f t="shared" si="232"/>
        <v/>
      </c>
      <c r="DL152" s="454" t="str">
        <f>IF(OR($B152=0,$B152=""),"",IF(AND($E$3="3rd"),'Class 3rd'!BB151,IF(AND($E$3="4th"),'Class 4th'!BB151,"")))</f>
        <v/>
      </c>
      <c r="DM152" s="454" t="str">
        <f>IF(OR($B152=0,$B152=""),"",IF(AND($E$3="3rd"),'Class 3rd'!BC151,IF(AND($E$3="4th"),'Class 4th'!BC151,"")))</f>
        <v/>
      </c>
      <c r="DN152" s="454" t="str">
        <f>IF(OR($B152=0,$B152=""),"",IF(AND($E$3="3rd"),'Class 3rd'!BD151,IF(AND($E$3="4th"),'Class 4th'!BD151,"")))</f>
        <v/>
      </c>
      <c r="DO152" s="454" t="str">
        <f>IF(OR($B152=0,$B152=""),"",IF(AND($E$3="3rd"),'Class 3rd'!BE151,IF(AND($E$3="4th"),'Class 4th'!BE151,"")))</f>
        <v/>
      </c>
      <c r="DP152" s="454" t="str">
        <f>IF(OR($B152=0,$B152=""),"",IF(AND($E$3="3rd"),'Class 3rd'!BF151,IF(AND($E$3="4th"),'Class 4th'!BF151,"")))</f>
        <v/>
      </c>
      <c r="DQ152" s="455" t="str">
        <f t="shared" si="233"/>
        <v/>
      </c>
      <c r="DR152" s="100">
        <f t="shared" si="234"/>
        <v>0</v>
      </c>
      <c r="DS152" s="100" t="str">
        <f t="shared" si="235"/>
        <v/>
      </c>
      <c r="DT152" s="100" t="str">
        <f t="shared" si="236"/>
        <v/>
      </c>
      <c r="DU152" s="86" t="str">
        <f t="shared" si="237"/>
        <v/>
      </c>
      <c r="DV152" s="454" t="str">
        <f>IF(OR($B152=0,$B152=""),"",IF(AND($E$3="3rd"),'Class 3rd'!BG151,IF(AND($E$3="4th"),'Class 4th'!BG151,"")))</f>
        <v/>
      </c>
      <c r="DW152" s="454" t="str">
        <f>IF(OR($B152=0,$B152=""),"",IF(AND($E$3="3rd"),'Class 3rd'!BH151,IF(AND($E$3="4th"),'Class 4th'!BH151,"")))</f>
        <v/>
      </c>
      <c r="DX152" s="454" t="str">
        <f>IF(OR($B152=0,$B152=""),"",IF(AND($E$3="3rd"),'Class 3rd'!BI151,IF(AND($E$3="4th"),'Class 4th'!BI151,"")))</f>
        <v/>
      </c>
      <c r="DY152" s="454" t="str">
        <f>IF(OR($B152=0,$B152=""),"",IF(AND($E$3="3rd"),'Class 3rd'!BJ151,IF(AND($E$3="4th"),'Class 4th'!BJ151,"")))</f>
        <v/>
      </c>
      <c r="DZ152" s="454" t="str">
        <f>IF(OR($B152=0,$B152=""),"",IF(AND($E$3="3rd"),'Class 3rd'!BK151,IF(AND($E$3="4th"),'Class 4th'!BK151,"")))</f>
        <v/>
      </c>
      <c r="EA152" s="455" t="str">
        <f t="shared" si="238"/>
        <v/>
      </c>
      <c r="EB152" s="100">
        <f t="shared" si="239"/>
        <v>0</v>
      </c>
      <c r="EC152" s="100" t="str">
        <f t="shared" si="240"/>
        <v/>
      </c>
      <c r="ED152" s="100" t="str">
        <f t="shared" si="241"/>
        <v/>
      </c>
      <c r="EE152" s="86" t="str">
        <f t="shared" si="242"/>
        <v/>
      </c>
      <c r="EF152" s="454" t="str">
        <f>IF(OR($B152=0,$B152=""),"",IF(AND($E$3="3rd"),'Class 3rd'!BL151,IF(AND($E$3="4th"),'Class 4th'!BL151,"")))</f>
        <v/>
      </c>
      <c r="EG152" s="454" t="str">
        <f>IF(OR($B152=0,$B152=""),"",IF(AND($E$3="3rd"),'Class 3rd'!BM151,IF(AND($E$3="4th"),'Class 4th'!BM151,"")))</f>
        <v/>
      </c>
      <c r="EH152" s="454" t="str">
        <f>IF(OR($B152=0,$B152=""),"",IF(AND($E$3="3rd"),'Class 3rd'!BN151,IF(AND($E$3="4th"),'Class 4th'!BN151,"")))</f>
        <v/>
      </c>
      <c r="EI152" s="454" t="str">
        <f>IF(OR($B152=0,$B152=""),"",IF(AND($E$3="3rd"),'Class 3rd'!BO151,IF(AND($E$3="4th"),'Class 4th'!BO151,"")))</f>
        <v/>
      </c>
      <c r="EJ152" s="454" t="str">
        <f>IF(OR($B152=0,$B152=""),"",IF(AND($E$3="3rd"),'Class 3rd'!BP151,IF(AND($E$3="4th"),'Class 4th'!BP151,"")))</f>
        <v/>
      </c>
      <c r="EK152" s="455" t="str">
        <f t="shared" si="243"/>
        <v/>
      </c>
      <c r="EL152" s="100">
        <f t="shared" si="244"/>
        <v>0</v>
      </c>
      <c r="EM152" s="100" t="str">
        <f t="shared" si="245"/>
        <v/>
      </c>
      <c r="EN152" s="100" t="str">
        <f t="shared" si="246"/>
        <v/>
      </c>
      <c r="EO152" s="86" t="str">
        <f t="shared" si="247"/>
        <v/>
      </c>
      <c r="EP152" s="60" t="str">
        <f t="shared" si="248"/>
        <v/>
      </c>
      <c r="EQ152" s="324" t="str">
        <f t="shared" si="249"/>
        <v/>
      </c>
      <c r="ER152" s="63" t="str">
        <f t="shared" si="250"/>
        <v/>
      </c>
      <c r="ES152" s="64" t="str">
        <f t="shared" si="169"/>
        <v/>
      </c>
      <c r="ET152" s="326" t="str">
        <f>IFERROR(IF(B152="NSO","NSO",IF(OR(D152="",G152="",F152="",B152="",EP152=0),"",IF('Master sheet'!$D$14="Hindi","कक्षोंन्नति","Promoted"))),"")</f>
        <v/>
      </c>
      <c r="EU152" s="39" t="str">
        <f>IF(OR($B152=0,$B152=""),"",IF(AND($E$3="3rd"),'Class 3rd'!BQ151,IF(AND($E$3="4th"),'Class 4th'!BQ151,"")))</f>
        <v/>
      </c>
      <c r="EV152" s="39" t="str">
        <f>IF(OR($B152=0,$B152=""),"",IF(AND($E$3="3rd"),'Class 3rd'!BR151,IF(AND($E$3="4th"),'Class 4th'!BR151,"")))</f>
        <v/>
      </c>
      <c r="EW152" s="203" t="str">
        <f t="shared" si="170"/>
        <v/>
      </c>
      <c r="EX152" s="40"/>
      <c r="FE152" s="41">
        <f>IF(AND($E$3="3rd"),'Class 3rd'!I151,IF(AND($E$3="4th"),'Class 4th'!I151,""))</f>
        <v>0</v>
      </c>
    </row>
    <row r="153" spans="1:161" ht="18.95" customHeight="1">
      <c r="A153" s="53">
        <v>146</v>
      </c>
      <c r="B153" s="244" t="str">
        <f>IF(OR(FE153=0,FE153=""),"",IF(AND($E$3="3rd"),'Class 3rd'!I152,IF(AND($E$3="4th"),'Class 4th'!I152,"")))</f>
        <v/>
      </c>
      <c r="C153" s="54" t="str">
        <f>IF(OR($B153=0,$B153=""),"",IF(AND($E$3="3rd"),'Class 3rd'!B152,IF(AND($E$3="4th"),'Class 4th'!B152,"")))</f>
        <v/>
      </c>
      <c r="D153" s="54" t="str">
        <f>IF(OR($B153=0,$B153=""),"",IF(AND($E$3="3rd"),'Class 3rd'!C152,IF(AND($E$3="4th"),'Class 4th'!C152,"")))</f>
        <v/>
      </c>
      <c r="E153" s="330" t="str">
        <f>IF(OR($B153=0,$B153=""),"",IF(AND($E$3="3rd"),'Class 3rd'!E152,IF(AND($E$3="4th"),'Class 4th'!E152,"")))</f>
        <v/>
      </c>
      <c r="F153" s="243" t="str">
        <f>IF(OR($B153=0,$B153=""),"",IF(AND($E$3="3rd"),'Class 3rd'!D152,IF(AND($E$3="4th"),'Class 4th'!D152,"")))</f>
        <v/>
      </c>
      <c r="G153" s="335" t="str">
        <f>IF(OR($B153=0,$B153=""),"",IF(AND($E$3="3rd"),'Class 3rd'!F152,IF(AND($E$3="4th"),'Class 4th'!F152,"")))</f>
        <v/>
      </c>
      <c r="H153" s="335" t="str">
        <f>IF(OR($B153=0,$B153=""),"",IF(AND($E$3="3rd"),'Class 3rd'!G152,IF(AND($E$3="4th"),'Class 4th'!G152,"")))</f>
        <v/>
      </c>
      <c r="I153" s="335" t="str">
        <f>IF(OR($B153=0,$B153=""),"",IF(AND($E$3="3rd"),'Class 3rd'!H152,IF(AND($E$3="4th"),'Class 4th'!H152,"")))</f>
        <v/>
      </c>
      <c r="J153" s="217" t="str">
        <f>IF(OR($B153=0,$B153=""),"",IF(AND($E$3="3rd"),'Class 3rd'!J152,IF(AND($E$3="4th"),'Class 4th'!J152,"")))</f>
        <v/>
      </c>
      <c r="K153" s="217" t="str">
        <f>IF(OR($B153=0,$B153=""),"",IF(AND($E$3="3rd"),'Class 3rd'!K152,IF(AND($E$3="4th"),'Class 4th'!K152,"")))</f>
        <v/>
      </c>
      <c r="L153" s="99" t="str">
        <f>IF(OR($B153=0,$B153=""),"",IF(AND($E$3="3rd"),'Class 3rd'!L152,IF(AND($E$3="4th"),'Class 4th'!L152,"")))</f>
        <v/>
      </c>
      <c r="M153" s="99" t="str">
        <f>IF(OR($B153=0,$B153=""),"",IF(AND($E$3="3rd"),'Class 3rd'!M152,IF(AND($E$3="4th"),'Class 4th'!M152,"")))</f>
        <v/>
      </c>
      <c r="N153" s="99" t="str">
        <f>IF(OR($B153=0,$B153=""),"",IF(AND($E$3="3rd"),'Class 3rd'!N152,IF(AND($E$3="4th"),'Class 4th'!N152,"")))</f>
        <v/>
      </c>
      <c r="O153" s="48" t="str">
        <f t="shared" si="171"/>
        <v/>
      </c>
      <c r="P153" s="99" t="str">
        <f>IF(OR($B153=0,$B153=""),"",IF(AND($E$3="3rd"),'Class 3rd'!O152,IF(AND($E$3="4th"),'Class 4th'!O152,"")))</f>
        <v/>
      </c>
      <c r="Q153" s="99" t="str">
        <f>IF(OR($B153=0,$B153=""),"",IF(AND($E$3="3rd"),'Class 3rd'!P152,IF(AND($E$3="4th"),'Class 4th'!P152,"")))</f>
        <v/>
      </c>
      <c r="R153" s="51" t="str">
        <f t="shared" si="172"/>
        <v/>
      </c>
      <c r="S153" s="48">
        <f t="shared" si="173"/>
        <v>0</v>
      </c>
      <c r="T153" s="99" t="str">
        <f>IF(OR($B153=0,$B153=""),"",IF(AND($E$3="3rd"),'Class 3rd'!Q152,IF(AND($E$3="4th"),'Class 4th'!Q152,"")))</f>
        <v/>
      </c>
      <c r="U153" s="99" t="str">
        <f>IF(OR($B153=0,$B153=""),"",IF(AND($E$3="3rd"),'Class 3rd'!R152,IF(AND($E$3="4th"),'Class 4th'!R152,"")))</f>
        <v/>
      </c>
      <c r="V153" s="52" t="str">
        <f t="shared" si="174"/>
        <v/>
      </c>
      <c r="W153" s="48" t="str">
        <f t="shared" si="175"/>
        <v/>
      </c>
      <c r="X153" s="83">
        <f t="shared" si="176"/>
        <v>0</v>
      </c>
      <c r="Y153" s="83" t="str">
        <f t="shared" si="177"/>
        <v/>
      </c>
      <c r="Z153" s="83" t="str">
        <f t="shared" si="178"/>
        <v/>
      </c>
      <c r="AA153" s="83" t="str">
        <f t="shared" si="179"/>
        <v/>
      </c>
      <c r="AB153" s="419" t="str">
        <f t="shared" si="180"/>
        <v/>
      </c>
      <c r="AC153" s="87" t="str">
        <f t="shared" si="181"/>
        <v/>
      </c>
      <c r="AD153" s="99" t="str">
        <f>IF(OR($B153=0,$B153=""),"",IF(AND($E$3="3rd"),'Class 3rd'!S152,IF(AND($E$3="4th"),'Class 4th'!S152,"")))</f>
        <v/>
      </c>
      <c r="AE153" s="99" t="str">
        <f>IF(OR($B153=0,$B153=""),"",IF(AND($E$3="3rd"),'Class 3rd'!T152,IF(AND($E$3="4th"),'Class 4th'!T152,"")))</f>
        <v/>
      </c>
      <c r="AF153" s="99" t="str">
        <f>IF(OR($B153=0,$B153=""),"",IF(AND($E$3="3rd"),'Class 3rd'!U152,IF(AND($E$3="4th"),'Class 4th'!U152,"")))</f>
        <v/>
      </c>
      <c r="AG153" s="48" t="str">
        <f t="shared" si="182"/>
        <v/>
      </c>
      <c r="AH153" s="99" t="str">
        <f>IF(OR($B153=0,$B153=""),"",IF(AND($E$3="3rd"),'Class 3rd'!V152,IF(AND($E$3="4th"),'Class 4th'!V152,"")))</f>
        <v/>
      </c>
      <c r="AI153" s="99" t="str">
        <f>IF(OR($B153=0,$B153=""),"",IF(AND($E$3="3rd"),'Class 3rd'!W152,IF(AND($E$3="4th"),'Class 4th'!W152,"")))</f>
        <v/>
      </c>
      <c r="AJ153" s="51" t="str">
        <f t="shared" si="183"/>
        <v/>
      </c>
      <c r="AK153" s="48">
        <f t="shared" si="184"/>
        <v>0</v>
      </c>
      <c r="AL153" s="99" t="str">
        <f>IF(OR($B153=0,$B153=""),"",IF(AND($E$3="3rd"),'Class 3rd'!X152,IF(AND($E$3="4th"),'Class 4th'!X152,"")))</f>
        <v/>
      </c>
      <c r="AM153" s="99" t="str">
        <f>IF(OR($B153=0,$B153=""),"",IF(AND($E$3="3rd"),'Class 3rd'!Y152,IF(AND($E$3="4th"),'Class 4th'!Y152,"")))</f>
        <v/>
      </c>
      <c r="AN153" s="52" t="str">
        <f t="shared" si="185"/>
        <v/>
      </c>
      <c r="AO153" s="48" t="str">
        <f t="shared" si="186"/>
        <v/>
      </c>
      <c r="AP153" s="83">
        <f t="shared" si="187"/>
        <v>0</v>
      </c>
      <c r="AQ153" s="83" t="str">
        <f t="shared" si="188"/>
        <v/>
      </c>
      <c r="AR153" s="83" t="str">
        <f t="shared" si="189"/>
        <v/>
      </c>
      <c r="AS153" s="83" t="str">
        <f t="shared" si="190"/>
        <v/>
      </c>
      <c r="AT153" s="419" t="str">
        <f t="shared" si="191"/>
        <v/>
      </c>
      <c r="AU153" s="87" t="str">
        <f t="shared" si="192"/>
        <v/>
      </c>
      <c r="AV153" s="99" t="str">
        <f>IF(OR($B153=0,$B153=""),"",IF(AND($E$3="3rd"),'Class 3rd'!Z152,IF(AND($E$3="4th"),'Class 4th'!Z152,"")))</f>
        <v/>
      </c>
      <c r="AW153" s="99" t="str">
        <f>IF(OR($B153=0,$B153=""),"",IF(AND($E$3="3rd"),'Class 3rd'!AA152,IF(AND($E$3="4th"),'Class 4th'!AA152,"")))</f>
        <v/>
      </c>
      <c r="AX153" s="99" t="str">
        <f>IF(OR($B153=0,$B153=""),"",IF(AND($E$3="3rd"),'Class 3rd'!AB152,IF(AND($E$3="4th"),'Class 4th'!AB152,"")))</f>
        <v/>
      </c>
      <c r="AY153" s="48" t="str">
        <f t="shared" si="193"/>
        <v/>
      </c>
      <c r="AZ153" s="99" t="str">
        <f>IF(OR($B153=0,$B153=""),"",IF(AND($E$3="3rd"),'Class 3rd'!AC152,IF(AND($E$3="4th"),'Class 4th'!AC152,"")))</f>
        <v/>
      </c>
      <c r="BA153" s="99" t="str">
        <f>IF(OR($B153=0,$B153=""),"",IF(AND($E$3="3rd"),'Class 3rd'!AD152,IF(AND($E$3="4th"),'Class 4th'!AD152,"")))</f>
        <v/>
      </c>
      <c r="BB153" s="51" t="str">
        <f t="shared" si="194"/>
        <v/>
      </c>
      <c r="BC153" s="48">
        <f t="shared" si="195"/>
        <v>0</v>
      </c>
      <c r="BD153" s="99" t="str">
        <f>IF(OR($B153=0,$B153=""),"",IF(AND($E$3="3rd"),'Class 3rd'!AE152,IF(AND($E$3="4th"),'Class 4th'!AE152,"")))</f>
        <v/>
      </c>
      <c r="BE153" s="99" t="str">
        <f>IF(OR($B153=0,$B153=""),"",IF(AND($E$3="3rd"),'Class 3rd'!AF152,IF(AND($E$3="4th"),'Class 4th'!AF152,"")))</f>
        <v/>
      </c>
      <c r="BF153" s="52" t="str">
        <f t="shared" si="196"/>
        <v/>
      </c>
      <c r="BG153" s="48" t="str">
        <f t="shared" si="197"/>
        <v/>
      </c>
      <c r="BH153" s="83">
        <f t="shared" si="198"/>
        <v>0</v>
      </c>
      <c r="BI153" s="83" t="str">
        <f t="shared" si="199"/>
        <v/>
      </c>
      <c r="BJ153" s="83" t="str">
        <f t="shared" si="200"/>
        <v/>
      </c>
      <c r="BK153" s="83" t="str">
        <f t="shared" si="201"/>
        <v/>
      </c>
      <c r="BL153" s="419" t="str">
        <f t="shared" si="202"/>
        <v/>
      </c>
      <c r="BM153" s="87" t="str">
        <f t="shared" si="203"/>
        <v/>
      </c>
      <c r="BN153" s="99" t="str">
        <f>IF(OR($B153=0,$B153=""),"",IF(AND($E$3="3rd"),'Class 3rd'!AG152,IF(AND($E$3="4th"),'Class 4th'!AG152,"")))</f>
        <v/>
      </c>
      <c r="BO153" s="99" t="str">
        <f>IF(OR($B153=0,$B153=""),"",IF(AND($E$3="3rd"),'Class 3rd'!AH152,IF(AND($E$3="4th"),'Class 4th'!AH152,"")))</f>
        <v/>
      </c>
      <c r="BP153" s="99" t="str">
        <f>IF(OR($B153=0,$B153=""),"",IF(AND($E$3="3rd"),'Class 3rd'!AI152,IF(AND($E$3="4th"),'Class 4th'!AI152,"")))</f>
        <v/>
      </c>
      <c r="BQ153" s="48" t="str">
        <f t="shared" si="204"/>
        <v/>
      </c>
      <c r="BR153" s="99" t="str">
        <f>IF(OR($B153=0,$B153=""),"",IF(AND($E$3="3rd"),'Class 3rd'!AJ152,IF(AND($E$3="4th"),'Class 4th'!AJ152,"")))</f>
        <v/>
      </c>
      <c r="BS153" s="99" t="str">
        <f>IF(OR($B153=0,$B153=""),"",IF(AND($E$3="3rd"),'Class 3rd'!AK152,IF(AND($E$3="4th"),'Class 4th'!AK152,"")))</f>
        <v/>
      </c>
      <c r="BT153" s="51" t="str">
        <f t="shared" si="205"/>
        <v/>
      </c>
      <c r="BU153" s="48">
        <f t="shared" si="206"/>
        <v>0</v>
      </c>
      <c r="BV153" s="99" t="str">
        <f>IF(OR($B153=0,$B153=""),"",IF(AND($E$3="3rd"),'Class 3rd'!AL152,IF(AND($E$3="4th"),'Class 4th'!AL152,"")))</f>
        <v/>
      </c>
      <c r="BW153" s="99" t="str">
        <f>IF(OR($B153=0,$B153=""),"",IF(AND($E$3="3rd"),'Class 3rd'!AM152,IF(AND($E$3="4th"),'Class 4th'!AM152,"")))</f>
        <v/>
      </c>
      <c r="BX153" s="52" t="str">
        <f t="shared" si="207"/>
        <v/>
      </c>
      <c r="BY153" s="48" t="str">
        <f t="shared" si="208"/>
        <v/>
      </c>
      <c r="BZ153" s="83">
        <f t="shared" si="209"/>
        <v>0</v>
      </c>
      <c r="CA153" s="83" t="str">
        <f t="shared" si="210"/>
        <v/>
      </c>
      <c r="CB153" s="83" t="str">
        <f t="shared" si="211"/>
        <v/>
      </c>
      <c r="CC153" s="83" t="str">
        <f t="shared" si="212"/>
        <v/>
      </c>
      <c r="CD153" s="419" t="str">
        <f t="shared" si="213"/>
        <v/>
      </c>
      <c r="CE153" s="87" t="str">
        <f t="shared" si="214"/>
        <v/>
      </c>
      <c r="CF153" s="99" t="str">
        <f>IF(OR($B153=0,$B153=""),"",IF(AND($E$3="3rd"),'Class 3rd'!AN152,IF(AND($E$3="4th"),'Class 4th'!AN152,"")))</f>
        <v/>
      </c>
      <c r="CG153" s="99" t="str">
        <f>IF(OR($B153=0,$B153=""),"",IF(AND($E$3="3rd"),'Class 3rd'!AO152,IF(AND($E$3="4th"),'Class 4th'!AO152,"")))</f>
        <v/>
      </c>
      <c r="CH153" s="99" t="str">
        <f>IF(OR($B153=0,$B153=""),"",IF(AND($E$3="3rd"),'Class 3rd'!AP152,IF(AND($E$3="4th"),'Class 4th'!AP152,"")))</f>
        <v/>
      </c>
      <c r="CI153" s="48" t="str">
        <f t="shared" si="215"/>
        <v/>
      </c>
      <c r="CJ153" s="99" t="str">
        <f>IF(OR($B153=0,$B153=""),"",IF(AND($E$3="3rd"),'Class 3rd'!AQ152,IF(AND($E$3="4th"),'Class 4th'!AQ152,"")))</f>
        <v/>
      </c>
      <c r="CK153" s="99" t="str">
        <f>IF(OR($B153=0,$B153=""),"",IF(AND($E$3="3rd"),'Class 3rd'!AR152,IF(AND($E$3="4th"),'Class 4th'!AR152,"")))</f>
        <v/>
      </c>
      <c r="CL153" s="51" t="str">
        <f t="shared" si="216"/>
        <v/>
      </c>
      <c r="CM153" s="48">
        <f t="shared" si="217"/>
        <v>0</v>
      </c>
      <c r="CN153" s="99" t="str">
        <f>IF(OR($B153=0,$B153=""),"",IF(AND($E$3="3rd"),'Class 3rd'!AS152,IF(AND($E$3="4th"),'Class 4th'!AS152,"")))</f>
        <v/>
      </c>
      <c r="CO153" s="99" t="str">
        <f>IF(OR($B153=0,$B153=""),"",IF(AND($E$3="3rd"),'Class 3rd'!AT152,IF(AND($E$3="4th"),'Class 4th'!AT152,"")))</f>
        <v/>
      </c>
      <c r="CP153" s="52" t="str">
        <f t="shared" si="218"/>
        <v/>
      </c>
      <c r="CQ153" s="48" t="str">
        <f t="shared" si="219"/>
        <v/>
      </c>
      <c r="CR153" s="83">
        <f t="shared" si="220"/>
        <v>0</v>
      </c>
      <c r="CS153" s="83" t="str">
        <f t="shared" si="221"/>
        <v/>
      </c>
      <c r="CT153" s="392" t="str">
        <f t="shared" si="222"/>
        <v/>
      </c>
      <c r="CU153" s="86" t="str">
        <f t="shared" si="223"/>
        <v/>
      </c>
      <c r="CV153" s="99" t="str">
        <f>IF(OR($B153=0,$B153=""),"",IF(AND($E$3="3rd"),'Class 3rd'!AU152,IF(AND($E$3="4th"),'Class 4th'!AU152,"")))</f>
        <v/>
      </c>
      <c r="CW153" s="99" t="str">
        <f>IF(OR($B153=0,$B153=""),"",IF(AND($E$3="3rd"),'Class 3rd'!AV152,IF(AND($E$3="4th"),'Class 4th'!AV152,"")))</f>
        <v/>
      </c>
      <c r="CX153" s="99" t="str">
        <f>IF(OR($B153=0,$B153=""),"",IF(AND($E$3="3rd"),'Class 3rd'!AW152,IF(AND($E$3="4th"),'Class 4th'!AW152,"")))</f>
        <v/>
      </c>
      <c r="CY153" s="48" t="str">
        <f t="shared" si="224"/>
        <v/>
      </c>
      <c r="CZ153" s="99" t="str">
        <f>IF(OR($B153=0,$B153=""),"",IF(AND($E$3="3rd"),'Class 3rd'!AX152,IF(AND($E$3="4th"),'Class 4th'!AX152,"")))</f>
        <v/>
      </c>
      <c r="DA153" s="99" t="str">
        <f>IF(OR($B153=0,$B153=""),"",IF(AND($E$3="3rd"),'Class 3rd'!AY152,IF(AND($E$3="4th"),'Class 4th'!AY152,"")))</f>
        <v/>
      </c>
      <c r="DB153" s="51" t="str">
        <f t="shared" si="225"/>
        <v/>
      </c>
      <c r="DC153" s="48">
        <f t="shared" si="226"/>
        <v>0</v>
      </c>
      <c r="DD153" s="99" t="str">
        <f>IF(OR($B153=0,$B153=""),"",IF(AND($E$3="3rd"),'Class 3rd'!AZ152,IF(AND($E$3="4th"),'Class 4th'!AZ152,"")))</f>
        <v/>
      </c>
      <c r="DE153" s="99" t="str">
        <f>IF(OR($B153=0,$B153=""),"",IF(AND($E$3="3rd"),'Class 3rd'!BA152,IF(AND($E$3="4th"),'Class 4th'!BA152,"")))</f>
        <v/>
      </c>
      <c r="DF153" s="52" t="str">
        <f t="shared" si="227"/>
        <v/>
      </c>
      <c r="DG153" s="48" t="str">
        <f t="shared" si="228"/>
        <v/>
      </c>
      <c r="DH153" s="83">
        <f t="shared" si="229"/>
        <v>0</v>
      </c>
      <c r="DI153" s="83" t="str">
        <f t="shared" si="230"/>
        <v/>
      </c>
      <c r="DJ153" s="392" t="str">
        <f t="shared" si="231"/>
        <v/>
      </c>
      <c r="DK153" s="86" t="str">
        <f t="shared" si="232"/>
        <v/>
      </c>
      <c r="DL153" s="454" t="str">
        <f>IF(OR($B153=0,$B153=""),"",IF(AND($E$3="3rd"),'Class 3rd'!BB152,IF(AND($E$3="4th"),'Class 4th'!BB152,"")))</f>
        <v/>
      </c>
      <c r="DM153" s="454" t="str">
        <f>IF(OR($B153=0,$B153=""),"",IF(AND($E$3="3rd"),'Class 3rd'!BC152,IF(AND($E$3="4th"),'Class 4th'!BC152,"")))</f>
        <v/>
      </c>
      <c r="DN153" s="454" t="str">
        <f>IF(OR($B153=0,$B153=""),"",IF(AND($E$3="3rd"),'Class 3rd'!BD152,IF(AND($E$3="4th"),'Class 4th'!BD152,"")))</f>
        <v/>
      </c>
      <c r="DO153" s="454" t="str">
        <f>IF(OR($B153=0,$B153=""),"",IF(AND($E$3="3rd"),'Class 3rd'!BE152,IF(AND($E$3="4th"),'Class 4th'!BE152,"")))</f>
        <v/>
      </c>
      <c r="DP153" s="454" t="str">
        <f>IF(OR($B153=0,$B153=""),"",IF(AND($E$3="3rd"),'Class 3rd'!BF152,IF(AND($E$3="4th"),'Class 4th'!BF152,"")))</f>
        <v/>
      </c>
      <c r="DQ153" s="455" t="str">
        <f t="shared" si="233"/>
        <v/>
      </c>
      <c r="DR153" s="100">
        <f t="shared" si="234"/>
        <v>0</v>
      </c>
      <c r="DS153" s="100" t="str">
        <f t="shared" si="235"/>
        <v/>
      </c>
      <c r="DT153" s="100" t="str">
        <f t="shared" si="236"/>
        <v/>
      </c>
      <c r="DU153" s="86" t="str">
        <f t="shared" si="237"/>
        <v/>
      </c>
      <c r="DV153" s="454" t="str">
        <f>IF(OR($B153=0,$B153=""),"",IF(AND($E$3="3rd"),'Class 3rd'!BG152,IF(AND($E$3="4th"),'Class 4th'!BG152,"")))</f>
        <v/>
      </c>
      <c r="DW153" s="454" t="str">
        <f>IF(OR($B153=0,$B153=""),"",IF(AND($E$3="3rd"),'Class 3rd'!BH152,IF(AND($E$3="4th"),'Class 4th'!BH152,"")))</f>
        <v/>
      </c>
      <c r="DX153" s="454" t="str">
        <f>IF(OR($B153=0,$B153=""),"",IF(AND($E$3="3rd"),'Class 3rd'!BI152,IF(AND($E$3="4th"),'Class 4th'!BI152,"")))</f>
        <v/>
      </c>
      <c r="DY153" s="454" t="str">
        <f>IF(OR($B153=0,$B153=""),"",IF(AND($E$3="3rd"),'Class 3rd'!BJ152,IF(AND($E$3="4th"),'Class 4th'!BJ152,"")))</f>
        <v/>
      </c>
      <c r="DZ153" s="454" t="str">
        <f>IF(OR($B153=0,$B153=""),"",IF(AND($E$3="3rd"),'Class 3rd'!BK152,IF(AND($E$3="4th"),'Class 4th'!BK152,"")))</f>
        <v/>
      </c>
      <c r="EA153" s="455" t="str">
        <f t="shared" si="238"/>
        <v/>
      </c>
      <c r="EB153" s="100">
        <f t="shared" si="239"/>
        <v>0</v>
      </c>
      <c r="EC153" s="100" t="str">
        <f t="shared" si="240"/>
        <v/>
      </c>
      <c r="ED153" s="100" t="str">
        <f t="shared" si="241"/>
        <v/>
      </c>
      <c r="EE153" s="86" t="str">
        <f t="shared" si="242"/>
        <v/>
      </c>
      <c r="EF153" s="454" t="str">
        <f>IF(OR($B153=0,$B153=""),"",IF(AND($E$3="3rd"),'Class 3rd'!BL152,IF(AND($E$3="4th"),'Class 4th'!BL152,"")))</f>
        <v/>
      </c>
      <c r="EG153" s="454" t="str">
        <f>IF(OR($B153=0,$B153=""),"",IF(AND($E$3="3rd"),'Class 3rd'!BM152,IF(AND($E$3="4th"),'Class 4th'!BM152,"")))</f>
        <v/>
      </c>
      <c r="EH153" s="454" t="str">
        <f>IF(OR($B153=0,$B153=""),"",IF(AND($E$3="3rd"),'Class 3rd'!BN152,IF(AND($E$3="4th"),'Class 4th'!BN152,"")))</f>
        <v/>
      </c>
      <c r="EI153" s="454" t="str">
        <f>IF(OR($B153=0,$B153=""),"",IF(AND($E$3="3rd"),'Class 3rd'!BO152,IF(AND($E$3="4th"),'Class 4th'!BO152,"")))</f>
        <v/>
      </c>
      <c r="EJ153" s="454" t="str">
        <f>IF(OR($B153=0,$B153=""),"",IF(AND($E$3="3rd"),'Class 3rd'!BP152,IF(AND($E$3="4th"),'Class 4th'!BP152,"")))</f>
        <v/>
      </c>
      <c r="EK153" s="455" t="str">
        <f t="shared" si="243"/>
        <v/>
      </c>
      <c r="EL153" s="100">
        <f t="shared" si="244"/>
        <v>0</v>
      </c>
      <c r="EM153" s="100" t="str">
        <f t="shared" si="245"/>
        <v/>
      </c>
      <c r="EN153" s="100" t="str">
        <f t="shared" si="246"/>
        <v/>
      </c>
      <c r="EO153" s="86" t="str">
        <f t="shared" si="247"/>
        <v/>
      </c>
      <c r="EP153" s="60" t="str">
        <f t="shared" si="248"/>
        <v/>
      </c>
      <c r="EQ153" s="324" t="str">
        <f t="shared" si="249"/>
        <v/>
      </c>
      <c r="ER153" s="63" t="str">
        <f t="shared" si="250"/>
        <v/>
      </c>
      <c r="ES153" s="64" t="str">
        <f t="shared" si="169"/>
        <v/>
      </c>
      <c r="ET153" s="326" t="str">
        <f>IFERROR(IF(B153="NSO","NSO",IF(OR(D153="",G153="",F153="",B153="",EP153=0),"",IF('Master sheet'!$D$14="Hindi","कक्षोंन्नति","Promoted"))),"")</f>
        <v/>
      </c>
      <c r="EU153" s="39" t="str">
        <f>IF(OR($B153=0,$B153=""),"",IF(AND($E$3="3rd"),'Class 3rd'!BQ152,IF(AND($E$3="4th"),'Class 4th'!BQ152,"")))</f>
        <v/>
      </c>
      <c r="EV153" s="39" t="str">
        <f>IF(OR($B153=0,$B153=""),"",IF(AND($E$3="3rd"),'Class 3rd'!BR152,IF(AND($E$3="4th"),'Class 4th'!BR152,"")))</f>
        <v/>
      </c>
      <c r="EW153" s="203" t="str">
        <f t="shared" si="170"/>
        <v/>
      </c>
      <c r="EX153" s="40"/>
      <c r="FE153" s="41">
        <f>IF(AND($E$3="3rd"),'Class 3rd'!I152,IF(AND($E$3="4th"),'Class 4th'!I152,""))</f>
        <v>0</v>
      </c>
    </row>
    <row r="154" spans="1:161" ht="18.95" customHeight="1">
      <c r="A154" s="53">
        <v>147</v>
      </c>
      <c r="B154" s="244" t="str">
        <f>IF(OR(FE154=0,FE154=""),"",IF(AND($E$3="3rd"),'Class 3rd'!I153,IF(AND($E$3="4th"),'Class 4th'!I153,"")))</f>
        <v/>
      </c>
      <c r="C154" s="54" t="str">
        <f>IF(OR($B154=0,$B154=""),"",IF(AND($E$3="3rd"),'Class 3rd'!B153,IF(AND($E$3="4th"),'Class 4th'!B153,"")))</f>
        <v/>
      </c>
      <c r="D154" s="54" t="str">
        <f>IF(OR($B154=0,$B154=""),"",IF(AND($E$3="3rd"),'Class 3rd'!C153,IF(AND($E$3="4th"),'Class 4th'!C153,"")))</f>
        <v/>
      </c>
      <c r="E154" s="330" t="str">
        <f>IF(OR($B154=0,$B154=""),"",IF(AND($E$3="3rd"),'Class 3rd'!E153,IF(AND($E$3="4th"),'Class 4th'!E153,"")))</f>
        <v/>
      </c>
      <c r="F154" s="243" t="str">
        <f>IF(OR($B154=0,$B154=""),"",IF(AND($E$3="3rd"),'Class 3rd'!D153,IF(AND($E$3="4th"),'Class 4th'!D153,"")))</f>
        <v/>
      </c>
      <c r="G154" s="335" t="str">
        <f>IF(OR($B154=0,$B154=""),"",IF(AND($E$3="3rd"),'Class 3rd'!F153,IF(AND($E$3="4th"),'Class 4th'!F153,"")))</f>
        <v/>
      </c>
      <c r="H154" s="335" t="str">
        <f>IF(OR($B154=0,$B154=""),"",IF(AND($E$3="3rd"),'Class 3rd'!G153,IF(AND($E$3="4th"),'Class 4th'!G153,"")))</f>
        <v/>
      </c>
      <c r="I154" s="335" t="str">
        <f>IF(OR($B154=0,$B154=""),"",IF(AND($E$3="3rd"),'Class 3rd'!H153,IF(AND($E$3="4th"),'Class 4th'!H153,"")))</f>
        <v/>
      </c>
      <c r="J154" s="217" t="str">
        <f>IF(OR($B154=0,$B154=""),"",IF(AND($E$3="3rd"),'Class 3rd'!J153,IF(AND($E$3="4th"),'Class 4th'!J153,"")))</f>
        <v/>
      </c>
      <c r="K154" s="217" t="str">
        <f>IF(OR($B154=0,$B154=""),"",IF(AND($E$3="3rd"),'Class 3rd'!K153,IF(AND($E$3="4th"),'Class 4th'!K153,"")))</f>
        <v/>
      </c>
      <c r="L154" s="99" t="str">
        <f>IF(OR($B154=0,$B154=""),"",IF(AND($E$3="3rd"),'Class 3rd'!L153,IF(AND($E$3="4th"),'Class 4th'!L153,"")))</f>
        <v/>
      </c>
      <c r="M154" s="99" t="str">
        <f>IF(OR($B154=0,$B154=""),"",IF(AND($E$3="3rd"),'Class 3rd'!M153,IF(AND($E$3="4th"),'Class 4th'!M153,"")))</f>
        <v/>
      </c>
      <c r="N154" s="99" t="str">
        <f>IF(OR($B154=0,$B154=""),"",IF(AND($E$3="3rd"),'Class 3rd'!N153,IF(AND($E$3="4th"),'Class 4th'!N153,"")))</f>
        <v/>
      </c>
      <c r="O154" s="48" t="str">
        <f t="shared" si="171"/>
        <v/>
      </c>
      <c r="P154" s="99" t="str">
        <f>IF(OR($B154=0,$B154=""),"",IF(AND($E$3="3rd"),'Class 3rd'!O153,IF(AND($E$3="4th"),'Class 4th'!O153,"")))</f>
        <v/>
      </c>
      <c r="Q154" s="99" t="str">
        <f>IF(OR($B154=0,$B154=""),"",IF(AND($E$3="3rd"),'Class 3rd'!P153,IF(AND($E$3="4th"),'Class 4th'!P153,"")))</f>
        <v/>
      </c>
      <c r="R154" s="51" t="str">
        <f t="shared" si="172"/>
        <v/>
      </c>
      <c r="S154" s="48">
        <f t="shared" si="173"/>
        <v>0</v>
      </c>
      <c r="T154" s="99" t="str">
        <f>IF(OR($B154=0,$B154=""),"",IF(AND($E$3="3rd"),'Class 3rd'!Q153,IF(AND($E$3="4th"),'Class 4th'!Q153,"")))</f>
        <v/>
      </c>
      <c r="U154" s="99" t="str">
        <f>IF(OR($B154=0,$B154=""),"",IF(AND($E$3="3rd"),'Class 3rd'!R153,IF(AND($E$3="4th"),'Class 4th'!R153,"")))</f>
        <v/>
      </c>
      <c r="V154" s="52" t="str">
        <f t="shared" si="174"/>
        <v/>
      </c>
      <c r="W154" s="48" t="str">
        <f t="shared" si="175"/>
        <v/>
      </c>
      <c r="X154" s="83">
        <f t="shared" si="176"/>
        <v>0</v>
      </c>
      <c r="Y154" s="83" t="str">
        <f t="shared" si="177"/>
        <v/>
      </c>
      <c r="Z154" s="83" t="str">
        <f t="shared" si="178"/>
        <v/>
      </c>
      <c r="AA154" s="83" t="str">
        <f t="shared" si="179"/>
        <v/>
      </c>
      <c r="AB154" s="419" t="str">
        <f t="shared" si="180"/>
        <v/>
      </c>
      <c r="AC154" s="87" t="str">
        <f t="shared" si="181"/>
        <v/>
      </c>
      <c r="AD154" s="99" t="str">
        <f>IF(OR($B154=0,$B154=""),"",IF(AND($E$3="3rd"),'Class 3rd'!S153,IF(AND($E$3="4th"),'Class 4th'!S153,"")))</f>
        <v/>
      </c>
      <c r="AE154" s="99" t="str">
        <f>IF(OR($B154=0,$B154=""),"",IF(AND($E$3="3rd"),'Class 3rd'!T153,IF(AND($E$3="4th"),'Class 4th'!T153,"")))</f>
        <v/>
      </c>
      <c r="AF154" s="99" t="str">
        <f>IF(OR($B154=0,$B154=""),"",IF(AND($E$3="3rd"),'Class 3rd'!U153,IF(AND($E$3="4th"),'Class 4th'!U153,"")))</f>
        <v/>
      </c>
      <c r="AG154" s="48" t="str">
        <f t="shared" si="182"/>
        <v/>
      </c>
      <c r="AH154" s="99" t="str">
        <f>IF(OR($B154=0,$B154=""),"",IF(AND($E$3="3rd"),'Class 3rd'!V153,IF(AND($E$3="4th"),'Class 4th'!V153,"")))</f>
        <v/>
      </c>
      <c r="AI154" s="99" t="str">
        <f>IF(OR($B154=0,$B154=""),"",IF(AND($E$3="3rd"),'Class 3rd'!W153,IF(AND($E$3="4th"),'Class 4th'!W153,"")))</f>
        <v/>
      </c>
      <c r="AJ154" s="51" t="str">
        <f t="shared" si="183"/>
        <v/>
      </c>
      <c r="AK154" s="48">
        <f t="shared" si="184"/>
        <v>0</v>
      </c>
      <c r="AL154" s="99" t="str">
        <f>IF(OR($B154=0,$B154=""),"",IF(AND($E$3="3rd"),'Class 3rd'!X153,IF(AND($E$3="4th"),'Class 4th'!X153,"")))</f>
        <v/>
      </c>
      <c r="AM154" s="99" t="str">
        <f>IF(OR($B154=0,$B154=""),"",IF(AND($E$3="3rd"),'Class 3rd'!Y153,IF(AND($E$3="4th"),'Class 4th'!Y153,"")))</f>
        <v/>
      </c>
      <c r="AN154" s="52" t="str">
        <f t="shared" si="185"/>
        <v/>
      </c>
      <c r="AO154" s="48" t="str">
        <f t="shared" si="186"/>
        <v/>
      </c>
      <c r="AP154" s="83">
        <f t="shared" si="187"/>
        <v>0</v>
      </c>
      <c r="AQ154" s="83" t="str">
        <f t="shared" si="188"/>
        <v/>
      </c>
      <c r="AR154" s="83" t="str">
        <f t="shared" si="189"/>
        <v/>
      </c>
      <c r="AS154" s="83" t="str">
        <f t="shared" si="190"/>
        <v/>
      </c>
      <c r="AT154" s="419" t="str">
        <f t="shared" si="191"/>
        <v/>
      </c>
      <c r="AU154" s="87" t="str">
        <f t="shared" si="192"/>
        <v/>
      </c>
      <c r="AV154" s="99" t="str">
        <f>IF(OR($B154=0,$B154=""),"",IF(AND($E$3="3rd"),'Class 3rd'!Z153,IF(AND($E$3="4th"),'Class 4th'!Z153,"")))</f>
        <v/>
      </c>
      <c r="AW154" s="99" t="str">
        <f>IF(OR($B154=0,$B154=""),"",IF(AND($E$3="3rd"),'Class 3rd'!AA153,IF(AND($E$3="4th"),'Class 4th'!AA153,"")))</f>
        <v/>
      </c>
      <c r="AX154" s="99" t="str">
        <f>IF(OR($B154=0,$B154=""),"",IF(AND($E$3="3rd"),'Class 3rd'!AB153,IF(AND($E$3="4th"),'Class 4th'!AB153,"")))</f>
        <v/>
      </c>
      <c r="AY154" s="48" t="str">
        <f t="shared" si="193"/>
        <v/>
      </c>
      <c r="AZ154" s="99" t="str">
        <f>IF(OR($B154=0,$B154=""),"",IF(AND($E$3="3rd"),'Class 3rd'!AC153,IF(AND($E$3="4th"),'Class 4th'!AC153,"")))</f>
        <v/>
      </c>
      <c r="BA154" s="99" t="str">
        <f>IF(OR($B154=0,$B154=""),"",IF(AND($E$3="3rd"),'Class 3rd'!AD153,IF(AND($E$3="4th"),'Class 4th'!AD153,"")))</f>
        <v/>
      </c>
      <c r="BB154" s="51" t="str">
        <f t="shared" si="194"/>
        <v/>
      </c>
      <c r="BC154" s="48">
        <f t="shared" si="195"/>
        <v>0</v>
      </c>
      <c r="BD154" s="99" t="str">
        <f>IF(OR($B154=0,$B154=""),"",IF(AND($E$3="3rd"),'Class 3rd'!AE153,IF(AND($E$3="4th"),'Class 4th'!AE153,"")))</f>
        <v/>
      </c>
      <c r="BE154" s="99" t="str">
        <f>IF(OR($B154=0,$B154=""),"",IF(AND($E$3="3rd"),'Class 3rd'!AF153,IF(AND($E$3="4th"),'Class 4th'!AF153,"")))</f>
        <v/>
      </c>
      <c r="BF154" s="52" t="str">
        <f t="shared" si="196"/>
        <v/>
      </c>
      <c r="BG154" s="48" t="str">
        <f t="shared" si="197"/>
        <v/>
      </c>
      <c r="BH154" s="83">
        <f t="shared" si="198"/>
        <v>0</v>
      </c>
      <c r="BI154" s="83" t="str">
        <f t="shared" si="199"/>
        <v/>
      </c>
      <c r="BJ154" s="83" t="str">
        <f t="shared" si="200"/>
        <v/>
      </c>
      <c r="BK154" s="83" t="str">
        <f t="shared" si="201"/>
        <v/>
      </c>
      <c r="BL154" s="419" t="str">
        <f t="shared" si="202"/>
        <v/>
      </c>
      <c r="BM154" s="87" t="str">
        <f t="shared" si="203"/>
        <v/>
      </c>
      <c r="BN154" s="99" t="str">
        <f>IF(OR($B154=0,$B154=""),"",IF(AND($E$3="3rd"),'Class 3rd'!AG153,IF(AND($E$3="4th"),'Class 4th'!AG153,"")))</f>
        <v/>
      </c>
      <c r="BO154" s="99" t="str">
        <f>IF(OR($B154=0,$B154=""),"",IF(AND($E$3="3rd"),'Class 3rd'!AH153,IF(AND($E$3="4th"),'Class 4th'!AH153,"")))</f>
        <v/>
      </c>
      <c r="BP154" s="99" t="str">
        <f>IF(OR($B154=0,$B154=""),"",IF(AND($E$3="3rd"),'Class 3rd'!AI153,IF(AND($E$3="4th"),'Class 4th'!AI153,"")))</f>
        <v/>
      </c>
      <c r="BQ154" s="48" t="str">
        <f t="shared" si="204"/>
        <v/>
      </c>
      <c r="BR154" s="99" t="str">
        <f>IF(OR($B154=0,$B154=""),"",IF(AND($E$3="3rd"),'Class 3rd'!AJ153,IF(AND($E$3="4th"),'Class 4th'!AJ153,"")))</f>
        <v/>
      </c>
      <c r="BS154" s="99" t="str">
        <f>IF(OR($B154=0,$B154=""),"",IF(AND($E$3="3rd"),'Class 3rd'!AK153,IF(AND($E$3="4th"),'Class 4th'!AK153,"")))</f>
        <v/>
      </c>
      <c r="BT154" s="51" t="str">
        <f t="shared" si="205"/>
        <v/>
      </c>
      <c r="BU154" s="48">
        <f t="shared" si="206"/>
        <v>0</v>
      </c>
      <c r="BV154" s="99" t="str">
        <f>IF(OR($B154=0,$B154=""),"",IF(AND($E$3="3rd"),'Class 3rd'!AL153,IF(AND($E$3="4th"),'Class 4th'!AL153,"")))</f>
        <v/>
      </c>
      <c r="BW154" s="99" t="str">
        <f>IF(OR($B154=0,$B154=""),"",IF(AND($E$3="3rd"),'Class 3rd'!AM153,IF(AND($E$3="4th"),'Class 4th'!AM153,"")))</f>
        <v/>
      </c>
      <c r="BX154" s="52" t="str">
        <f t="shared" si="207"/>
        <v/>
      </c>
      <c r="BY154" s="48" t="str">
        <f t="shared" si="208"/>
        <v/>
      </c>
      <c r="BZ154" s="83">
        <f t="shared" si="209"/>
        <v>0</v>
      </c>
      <c r="CA154" s="83" t="str">
        <f t="shared" si="210"/>
        <v/>
      </c>
      <c r="CB154" s="83" t="str">
        <f t="shared" si="211"/>
        <v/>
      </c>
      <c r="CC154" s="83" t="str">
        <f t="shared" si="212"/>
        <v/>
      </c>
      <c r="CD154" s="419" t="str">
        <f t="shared" si="213"/>
        <v/>
      </c>
      <c r="CE154" s="87" t="str">
        <f t="shared" si="214"/>
        <v/>
      </c>
      <c r="CF154" s="99" t="str">
        <f>IF(OR($B154=0,$B154=""),"",IF(AND($E$3="3rd"),'Class 3rd'!AN153,IF(AND($E$3="4th"),'Class 4th'!AN153,"")))</f>
        <v/>
      </c>
      <c r="CG154" s="99" t="str">
        <f>IF(OR($B154=0,$B154=""),"",IF(AND($E$3="3rd"),'Class 3rd'!AO153,IF(AND($E$3="4th"),'Class 4th'!AO153,"")))</f>
        <v/>
      </c>
      <c r="CH154" s="99" t="str">
        <f>IF(OR($B154=0,$B154=""),"",IF(AND($E$3="3rd"),'Class 3rd'!AP153,IF(AND($E$3="4th"),'Class 4th'!AP153,"")))</f>
        <v/>
      </c>
      <c r="CI154" s="48" t="str">
        <f t="shared" si="215"/>
        <v/>
      </c>
      <c r="CJ154" s="99" t="str">
        <f>IF(OR($B154=0,$B154=""),"",IF(AND($E$3="3rd"),'Class 3rd'!AQ153,IF(AND($E$3="4th"),'Class 4th'!AQ153,"")))</f>
        <v/>
      </c>
      <c r="CK154" s="99" t="str">
        <f>IF(OR($B154=0,$B154=""),"",IF(AND($E$3="3rd"),'Class 3rd'!AR153,IF(AND($E$3="4th"),'Class 4th'!AR153,"")))</f>
        <v/>
      </c>
      <c r="CL154" s="51" t="str">
        <f t="shared" si="216"/>
        <v/>
      </c>
      <c r="CM154" s="48">
        <f t="shared" si="217"/>
        <v>0</v>
      </c>
      <c r="CN154" s="99" t="str">
        <f>IF(OR($B154=0,$B154=""),"",IF(AND($E$3="3rd"),'Class 3rd'!AS153,IF(AND($E$3="4th"),'Class 4th'!AS153,"")))</f>
        <v/>
      </c>
      <c r="CO154" s="99" t="str">
        <f>IF(OR($B154=0,$B154=""),"",IF(AND($E$3="3rd"),'Class 3rd'!AT153,IF(AND($E$3="4th"),'Class 4th'!AT153,"")))</f>
        <v/>
      </c>
      <c r="CP154" s="52" t="str">
        <f t="shared" si="218"/>
        <v/>
      </c>
      <c r="CQ154" s="48" t="str">
        <f t="shared" si="219"/>
        <v/>
      </c>
      <c r="CR154" s="83">
        <f t="shared" si="220"/>
        <v>0</v>
      </c>
      <c r="CS154" s="83" t="str">
        <f t="shared" si="221"/>
        <v/>
      </c>
      <c r="CT154" s="392" t="str">
        <f t="shared" si="222"/>
        <v/>
      </c>
      <c r="CU154" s="86" t="str">
        <f t="shared" si="223"/>
        <v/>
      </c>
      <c r="CV154" s="99" t="str">
        <f>IF(OR($B154=0,$B154=""),"",IF(AND($E$3="3rd"),'Class 3rd'!AU153,IF(AND($E$3="4th"),'Class 4th'!AU153,"")))</f>
        <v/>
      </c>
      <c r="CW154" s="99" t="str">
        <f>IF(OR($B154=0,$B154=""),"",IF(AND($E$3="3rd"),'Class 3rd'!AV153,IF(AND($E$3="4th"),'Class 4th'!AV153,"")))</f>
        <v/>
      </c>
      <c r="CX154" s="99" t="str">
        <f>IF(OR($B154=0,$B154=""),"",IF(AND($E$3="3rd"),'Class 3rd'!AW153,IF(AND($E$3="4th"),'Class 4th'!AW153,"")))</f>
        <v/>
      </c>
      <c r="CY154" s="48" t="str">
        <f t="shared" si="224"/>
        <v/>
      </c>
      <c r="CZ154" s="99" t="str">
        <f>IF(OR($B154=0,$B154=""),"",IF(AND($E$3="3rd"),'Class 3rd'!AX153,IF(AND($E$3="4th"),'Class 4th'!AX153,"")))</f>
        <v/>
      </c>
      <c r="DA154" s="99" t="str">
        <f>IF(OR($B154=0,$B154=""),"",IF(AND($E$3="3rd"),'Class 3rd'!AY153,IF(AND($E$3="4th"),'Class 4th'!AY153,"")))</f>
        <v/>
      </c>
      <c r="DB154" s="51" t="str">
        <f t="shared" si="225"/>
        <v/>
      </c>
      <c r="DC154" s="48">
        <f t="shared" si="226"/>
        <v>0</v>
      </c>
      <c r="DD154" s="99" t="str">
        <f>IF(OR($B154=0,$B154=""),"",IF(AND($E$3="3rd"),'Class 3rd'!AZ153,IF(AND($E$3="4th"),'Class 4th'!AZ153,"")))</f>
        <v/>
      </c>
      <c r="DE154" s="99" t="str">
        <f>IF(OR($B154=0,$B154=""),"",IF(AND($E$3="3rd"),'Class 3rd'!BA153,IF(AND($E$3="4th"),'Class 4th'!BA153,"")))</f>
        <v/>
      </c>
      <c r="DF154" s="52" t="str">
        <f t="shared" si="227"/>
        <v/>
      </c>
      <c r="DG154" s="48" t="str">
        <f t="shared" si="228"/>
        <v/>
      </c>
      <c r="DH154" s="83">
        <f t="shared" si="229"/>
        <v>0</v>
      </c>
      <c r="DI154" s="83" t="str">
        <f t="shared" si="230"/>
        <v/>
      </c>
      <c r="DJ154" s="392" t="str">
        <f t="shared" si="231"/>
        <v/>
      </c>
      <c r="DK154" s="86" t="str">
        <f t="shared" si="232"/>
        <v/>
      </c>
      <c r="DL154" s="454" t="str">
        <f>IF(OR($B154=0,$B154=""),"",IF(AND($E$3="3rd"),'Class 3rd'!BB153,IF(AND($E$3="4th"),'Class 4th'!BB153,"")))</f>
        <v/>
      </c>
      <c r="DM154" s="454" t="str">
        <f>IF(OR($B154=0,$B154=""),"",IF(AND($E$3="3rd"),'Class 3rd'!BC153,IF(AND($E$3="4th"),'Class 4th'!BC153,"")))</f>
        <v/>
      </c>
      <c r="DN154" s="454" t="str">
        <f>IF(OR($B154=0,$B154=""),"",IF(AND($E$3="3rd"),'Class 3rd'!BD153,IF(AND($E$3="4th"),'Class 4th'!BD153,"")))</f>
        <v/>
      </c>
      <c r="DO154" s="454" t="str">
        <f>IF(OR($B154=0,$B154=""),"",IF(AND($E$3="3rd"),'Class 3rd'!BE153,IF(AND($E$3="4th"),'Class 4th'!BE153,"")))</f>
        <v/>
      </c>
      <c r="DP154" s="454" t="str">
        <f>IF(OR($B154=0,$B154=""),"",IF(AND($E$3="3rd"),'Class 3rd'!BF153,IF(AND($E$3="4th"),'Class 4th'!BF153,"")))</f>
        <v/>
      </c>
      <c r="DQ154" s="455" t="str">
        <f t="shared" si="233"/>
        <v/>
      </c>
      <c r="DR154" s="100">
        <f t="shared" si="234"/>
        <v>0</v>
      </c>
      <c r="DS154" s="100" t="str">
        <f t="shared" si="235"/>
        <v/>
      </c>
      <c r="DT154" s="100" t="str">
        <f t="shared" si="236"/>
        <v/>
      </c>
      <c r="DU154" s="86" t="str">
        <f t="shared" si="237"/>
        <v/>
      </c>
      <c r="DV154" s="454" t="str">
        <f>IF(OR($B154=0,$B154=""),"",IF(AND($E$3="3rd"),'Class 3rd'!BG153,IF(AND($E$3="4th"),'Class 4th'!BG153,"")))</f>
        <v/>
      </c>
      <c r="DW154" s="454" t="str">
        <f>IF(OR($B154=0,$B154=""),"",IF(AND($E$3="3rd"),'Class 3rd'!BH153,IF(AND($E$3="4th"),'Class 4th'!BH153,"")))</f>
        <v/>
      </c>
      <c r="DX154" s="454" t="str">
        <f>IF(OR($B154=0,$B154=""),"",IF(AND($E$3="3rd"),'Class 3rd'!BI153,IF(AND($E$3="4th"),'Class 4th'!BI153,"")))</f>
        <v/>
      </c>
      <c r="DY154" s="454" t="str">
        <f>IF(OR($B154=0,$B154=""),"",IF(AND($E$3="3rd"),'Class 3rd'!BJ153,IF(AND($E$3="4th"),'Class 4th'!BJ153,"")))</f>
        <v/>
      </c>
      <c r="DZ154" s="454" t="str">
        <f>IF(OR($B154=0,$B154=""),"",IF(AND($E$3="3rd"),'Class 3rd'!BK153,IF(AND($E$3="4th"),'Class 4th'!BK153,"")))</f>
        <v/>
      </c>
      <c r="EA154" s="455" t="str">
        <f t="shared" si="238"/>
        <v/>
      </c>
      <c r="EB154" s="100">
        <f t="shared" si="239"/>
        <v>0</v>
      </c>
      <c r="EC154" s="100" t="str">
        <f t="shared" si="240"/>
        <v/>
      </c>
      <c r="ED154" s="100" t="str">
        <f t="shared" si="241"/>
        <v/>
      </c>
      <c r="EE154" s="86" t="str">
        <f t="shared" si="242"/>
        <v/>
      </c>
      <c r="EF154" s="454" t="str">
        <f>IF(OR($B154=0,$B154=""),"",IF(AND($E$3="3rd"),'Class 3rd'!BL153,IF(AND($E$3="4th"),'Class 4th'!BL153,"")))</f>
        <v/>
      </c>
      <c r="EG154" s="454" t="str">
        <f>IF(OR($B154=0,$B154=""),"",IF(AND($E$3="3rd"),'Class 3rd'!BM153,IF(AND($E$3="4th"),'Class 4th'!BM153,"")))</f>
        <v/>
      </c>
      <c r="EH154" s="454" t="str">
        <f>IF(OR($B154=0,$B154=""),"",IF(AND($E$3="3rd"),'Class 3rd'!BN153,IF(AND($E$3="4th"),'Class 4th'!BN153,"")))</f>
        <v/>
      </c>
      <c r="EI154" s="454" t="str">
        <f>IF(OR($B154=0,$B154=""),"",IF(AND($E$3="3rd"),'Class 3rd'!BO153,IF(AND($E$3="4th"),'Class 4th'!BO153,"")))</f>
        <v/>
      </c>
      <c r="EJ154" s="454" t="str">
        <f>IF(OR($B154=0,$B154=""),"",IF(AND($E$3="3rd"),'Class 3rd'!BP153,IF(AND($E$3="4th"),'Class 4th'!BP153,"")))</f>
        <v/>
      </c>
      <c r="EK154" s="455" t="str">
        <f t="shared" si="243"/>
        <v/>
      </c>
      <c r="EL154" s="100">
        <f t="shared" si="244"/>
        <v>0</v>
      </c>
      <c r="EM154" s="100" t="str">
        <f t="shared" si="245"/>
        <v/>
      </c>
      <c r="EN154" s="100" t="str">
        <f t="shared" si="246"/>
        <v/>
      </c>
      <c r="EO154" s="86" t="str">
        <f t="shared" si="247"/>
        <v/>
      </c>
      <c r="EP154" s="60" t="str">
        <f t="shared" si="248"/>
        <v/>
      </c>
      <c r="EQ154" s="324" t="str">
        <f t="shared" si="249"/>
        <v/>
      </c>
      <c r="ER154" s="63" t="str">
        <f t="shared" si="250"/>
        <v/>
      </c>
      <c r="ES154" s="64" t="str">
        <f t="shared" si="169"/>
        <v/>
      </c>
      <c r="ET154" s="326" t="str">
        <f>IFERROR(IF(B154="NSO","NSO",IF(OR(D154="",G154="",F154="",B154="",EP154=0),"",IF('Master sheet'!$D$14="Hindi","कक्षोंन्नति","Promoted"))),"")</f>
        <v/>
      </c>
      <c r="EU154" s="39" t="str">
        <f>IF(OR($B154=0,$B154=""),"",IF(AND($E$3="3rd"),'Class 3rd'!BQ153,IF(AND($E$3="4th"),'Class 4th'!BQ153,"")))</f>
        <v/>
      </c>
      <c r="EV154" s="39" t="str">
        <f>IF(OR($B154=0,$B154=""),"",IF(AND($E$3="3rd"),'Class 3rd'!BR153,IF(AND($E$3="4th"),'Class 4th'!BR153,"")))</f>
        <v/>
      </c>
      <c r="EW154" s="203" t="str">
        <f t="shared" si="170"/>
        <v/>
      </c>
      <c r="EX154" s="40"/>
      <c r="FE154" s="41">
        <f>IF(AND($E$3="3rd"),'Class 3rd'!I153,IF(AND($E$3="4th"),'Class 4th'!I153,""))</f>
        <v>0</v>
      </c>
    </row>
    <row r="155" spans="1:161" ht="18.95" customHeight="1">
      <c r="A155" s="53">
        <v>148</v>
      </c>
      <c r="B155" s="244" t="str">
        <f>IF(OR(FE155=0,FE155=""),"",IF(AND($E$3="3rd"),'Class 3rd'!I154,IF(AND($E$3="4th"),'Class 4th'!I154,"")))</f>
        <v/>
      </c>
      <c r="C155" s="54" t="str">
        <f>IF(OR($B155=0,$B155=""),"",IF(AND($E$3="3rd"),'Class 3rd'!B154,IF(AND($E$3="4th"),'Class 4th'!B154,"")))</f>
        <v/>
      </c>
      <c r="D155" s="54" t="str">
        <f>IF(OR($B155=0,$B155=""),"",IF(AND($E$3="3rd"),'Class 3rd'!C154,IF(AND($E$3="4th"),'Class 4th'!C154,"")))</f>
        <v/>
      </c>
      <c r="E155" s="330" t="str">
        <f>IF(OR($B155=0,$B155=""),"",IF(AND($E$3="3rd"),'Class 3rd'!E154,IF(AND($E$3="4th"),'Class 4th'!E154,"")))</f>
        <v/>
      </c>
      <c r="F155" s="243" t="str">
        <f>IF(OR($B155=0,$B155=""),"",IF(AND($E$3="3rd"),'Class 3rd'!D154,IF(AND($E$3="4th"),'Class 4th'!D154,"")))</f>
        <v/>
      </c>
      <c r="G155" s="335" t="str">
        <f>IF(OR($B155=0,$B155=""),"",IF(AND($E$3="3rd"),'Class 3rd'!F154,IF(AND($E$3="4th"),'Class 4th'!F154,"")))</f>
        <v/>
      </c>
      <c r="H155" s="335" t="str">
        <f>IF(OR($B155=0,$B155=""),"",IF(AND($E$3="3rd"),'Class 3rd'!G154,IF(AND($E$3="4th"),'Class 4th'!G154,"")))</f>
        <v/>
      </c>
      <c r="I155" s="335" t="str">
        <f>IF(OR($B155=0,$B155=""),"",IF(AND($E$3="3rd"),'Class 3rd'!H154,IF(AND($E$3="4th"),'Class 4th'!H154,"")))</f>
        <v/>
      </c>
      <c r="J155" s="217" t="str">
        <f>IF(OR($B155=0,$B155=""),"",IF(AND($E$3="3rd"),'Class 3rd'!J154,IF(AND($E$3="4th"),'Class 4th'!J154,"")))</f>
        <v/>
      </c>
      <c r="K155" s="217" t="str">
        <f>IF(OR($B155=0,$B155=""),"",IF(AND($E$3="3rd"),'Class 3rd'!K154,IF(AND($E$3="4th"),'Class 4th'!K154,"")))</f>
        <v/>
      </c>
      <c r="L155" s="99" t="str">
        <f>IF(OR($B155=0,$B155=""),"",IF(AND($E$3="3rd"),'Class 3rd'!L154,IF(AND($E$3="4th"),'Class 4th'!L154,"")))</f>
        <v/>
      </c>
      <c r="M155" s="99" t="str">
        <f>IF(OR($B155=0,$B155=""),"",IF(AND($E$3="3rd"),'Class 3rd'!M154,IF(AND($E$3="4th"),'Class 4th'!M154,"")))</f>
        <v/>
      </c>
      <c r="N155" s="99" t="str">
        <f>IF(OR($B155=0,$B155=""),"",IF(AND($E$3="3rd"),'Class 3rd'!N154,IF(AND($E$3="4th"),'Class 4th'!N154,"")))</f>
        <v/>
      </c>
      <c r="O155" s="48" t="str">
        <f t="shared" si="171"/>
        <v/>
      </c>
      <c r="P155" s="99" t="str">
        <f>IF(OR($B155=0,$B155=""),"",IF(AND($E$3="3rd"),'Class 3rd'!O154,IF(AND($E$3="4th"),'Class 4th'!O154,"")))</f>
        <v/>
      </c>
      <c r="Q155" s="99" t="str">
        <f>IF(OR($B155=0,$B155=""),"",IF(AND($E$3="3rd"),'Class 3rd'!P154,IF(AND($E$3="4th"),'Class 4th'!P154,"")))</f>
        <v/>
      </c>
      <c r="R155" s="51" t="str">
        <f t="shared" si="172"/>
        <v/>
      </c>
      <c r="S155" s="48">
        <f t="shared" si="173"/>
        <v>0</v>
      </c>
      <c r="T155" s="99" t="str">
        <f>IF(OR($B155=0,$B155=""),"",IF(AND($E$3="3rd"),'Class 3rd'!Q154,IF(AND($E$3="4th"),'Class 4th'!Q154,"")))</f>
        <v/>
      </c>
      <c r="U155" s="99" t="str">
        <f>IF(OR($B155=0,$B155=""),"",IF(AND($E$3="3rd"),'Class 3rd'!R154,IF(AND($E$3="4th"),'Class 4th'!R154,"")))</f>
        <v/>
      </c>
      <c r="V155" s="52" t="str">
        <f t="shared" si="174"/>
        <v/>
      </c>
      <c r="W155" s="48" t="str">
        <f t="shared" si="175"/>
        <v/>
      </c>
      <c r="X155" s="83">
        <f t="shared" si="176"/>
        <v>0</v>
      </c>
      <c r="Y155" s="83" t="str">
        <f t="shared" si="177"/>
        <v/>
      </c>
      <c r="Z155" s="83" t="str">
        <f t="shared" si="178"/>
        <v/>
      </c>
      <c r="AA155" s="83" t="str">
        <f t="shared" si="179"/>
        <v/>
      </c>
      <c r="AB155" s="419" t="str">
        <f t="shared" si="180"/>
        <v/>
      </c>
      <c r="AC155" s="87" t="str">
        <f t="shared" si="181"/>
        <v/>
      </c>
      <c r="AD155" s="99" t="str">
        <f>IF(OR($B155=0,$B155=""),"",IF(AND($E$3="3rd"),'Class 3rd'!S154,IF(AND($E$3="4th"),'Class 4th'!S154,"")))</f>
        <v/>
      </c>
      <c r="AE155" s="99" t="str">
        <f>IF(OR($B155=0,$B155=""),"",IF(AND($E$3="3rd"),'Class 3rd'!T154,IF(AND($E$3="4th"),'Class 4th'!T154,"")))</f>
        <v/>
      </c>
      <c r="AF155" s="99" t="str">
        <f>IF(OR($B155=0,$B155=""),"",IF(AND($E$3="3rd"),'Class 3rd'!U154,IF(AND($E$3="4th"),'Class 4th'!U154,"")))</f>
        <v/>
      </c>
      <c r="AG155" s="48" t="str">
        <f t="shared" si="182"/>
        <v/>
      </c>
      <c r="AH155" s="99" t="str">
        <f>IF(OR($B155=0,$B155=""),"",IF(AND($E$3="3rd"),'Class 3rd'!V154,IF(AND($E$3="4th"),'Class 4th'!V154,"")))</f>
        <v/>
      </c>
      <c r="AI155" s="99" t="str">
        <f>IF(OR($B155=0,$B155=""),"",IF(AND($E$3="3rd"),'Class 3rd'!W154,IF(AND($E$3="4th"),'Class 4th'!W154,"")))</f>
        <v/>
      </c>
      <c r="AJ155" s="51" t="str">
        <f t="shared" si="183"/>
        <v/>
      </c>
      <c r="AK155" s="48">
        <f t="shared" si="184"/>
        <v>0</v>
      </c>
      <c r="AL155" s="99" t="str">
        <f>IF(OR($B155=0,$B155=""),"",IF(AND($E$3="3rd"),'Class 3rd'!X154,IF(AND($E$3="4th"),'Class 4th'!X154,"")))</f>
        <v/>
      </c>
      <c r="AM155" s="99" t="str">
        <f>IF(OR($B155=0,$B155=""),"",IF(AND($E$3="3rd"),'Class 3rd'!Y154,IF(AND($E$3="4th"),'Class 4th'!Y154,"")))</f>
        <v/>
      </c>
      <c r="AN155" s="52" t="str">
        <f t="shared" si="185"/>
        <v/>
      </c>
      <c r="AO155" s="48" t="str">
        <f t="shared" si="186"/>
        <v/>
      </c>
      <c r="AP155" s="83">
        <f t="shared" si="187"/>
        <v>0</v>
      </c>
      <c r="AQ155" s="83" t="str">
        <f t="shared" si="188"/>
        <v/>
      </c>
      <c r="AR155" s="83" t="str">
        <f t="shared" si="189"/>
        <v/>
      </c>
      <c r="AS155" s="83" t="str">
        <f t="shared" si="190"/>
        <v/>
      </c>
      <c r="AT155" s="419" t="str">
        <f t="shared" si="191"/>
        <v/>
      </c>
      <c r="AU155" s="87" t="str">
        <f t="shared" si="192"/>
        <v/>
      </c>
      <c r="AV155" s="99" t="str">
        <f>IF(OR($B155=0,$B155=""),"",IF(AND($E$3="3rd"),'Class 3rd'!Z154,IF(AND($E$3="4th"),'Class 4th'!Z154,"")))</f>
        <v/>
      </c>
      <c r="AW155" s="99" t="str">
        <f>IF(OR($B155=0,$B155=""),"",IF(AND($E$3="3rd"),'Class 3rd'!AA154,IF(AND($E$3="4th"),'Class 4th'!AA154,"")))</f>
        <v/>
      </c>
      <c r="AX155" s="99" t="str">
        <f>IF(OR($B155=0,$B155=""),"",IF(AND($E$3="3rd"),'Class 3rd'!AB154,IF(AND($E$3="4th"),'Class 4th'!AB154,"")))</f>
        <v/>
      </c>
      <c r="AY155" s="48" t="str">
        <f t="shared" si="193"/>
        <v/>
      </c>
      <c r="AZ155" s="99" t="str">
        <f>IF(OR($B155=0,$B155=""),"",IF(AND($E$3="3rd"),'Class 3rd'!AC154,IF(AND($E$3="4th"),'Class 4th'!AC154,"")))</f>
        <v/>
      </c>
      <c r="BA155" s="99" t="str">
        <f>IF(OR($B155=0,$B155=""),"",IF(AND($E$3="3rd"),'Class 3rd'!AD154,IF(AND($E$3="4th"),'Class 4th'!AD154,"")))</f>
        <v/>
      </c>
      <c r="BB155" s="51" t="str">
        <f t="shared" si="194"/>
        <v/>
      </c>
      <c r="BC155" s="48">
        <f t="shared" si="195"/>
        <v>0</v>
      </c>
      <c r="BD155" s="99" t="str">
        <f>IF(OR($B155=0,$B155=""),"",IF(AND($E$3="3rd"),'Class 3rd'!AE154,IF(AND($E$3="4th"),'Class 4th'!AE154,"")))</f>
        <v/>
      </c>
      <c r="BE155" s="99" t="str">
        <f>IF(OR($B155=0,$B155=""),"",IF(AND($E$3="3rd"),'Class 3rd'!AF154,IF(AND($E$3="4th"),'Class 4th'!AF154,"")))</f>
        <v/>
      </c>
      <c r="BF155" s="52" t="str">
        <f t="shared" si="196"/>
        <v/>
      </c>
      <c r="BG155" s="48" t="str">
        <f t="shared" si="197"/>
        <v/>
      </c>
      <c r="BH155" s="83">
        <f t="shared" si="198"/>
        <v>0</v>
      </c>
      <c r="BI155" s="83" t="str">
        <f t="shared" si="199"/>
        <v/>
      </c>
      <c r="BJ155" s="83" t="str">
        <f t="shared" si="200"/>
        <v/>
      </c>
      <c r="BK155" s="83" t="str">
        <f t="shared" si="201"/>
        <v/>
      </c>
      <c r="BL155" s="419" t="str">
        <f t="shared" si="202"/>
        <v/>
      </c>
      <c r="BM155" s="87" t="str">
        <f t="shared" si="203"/>
        <v/>
      </c>
      <c r="BN155" s="99" t="str">
        <f>IF(OR($B155=0,$B155=""),"",IF(AND($E$3="3rd"),'Class 3rd'!AG154,IF(AND($E$3="4th"),'Class 4th'!AG154,"")))</f>
        <v/>
      </c>
      <c r="BO155" s="99" t="str">
        <f>IF(OR($B155=0,$B155=""),"",IF(AND($E$3="3rd"),'Class 3rd'!AH154,IF(AND($E$3="4th"),'Class 4th'!AH154,"")))</f>
        <v/>
      </c>
      <c r="BP155" s="99" t="str">
        <f>IF(OR($B155=0,$B155=""),"",IF(AND($E$3="3rd"),'Class 3rd'!AI154,IF(AND($E$3="4th"),'Class 4th'!AI154,"")))</f>
        <v/>
      </c>
      <c r="BQ155" s="48" t="str">
        <f t="shared" si="204"/>
        <v/>
      </c>
      <c r="BR155" s="99" t="str">
        <f>IF(OR($B155=0,$B155=""),"",IF(AND($E$3="3rd"),'Class 3rd'!AJ154,IF(AND($E$3="4th"),'Class 4th'!AJ154,"")))</f>
        <v/>
      </c>
      <c r="BS155" s="99" t="str">
        <f>IF(OR($B155=0,$B155=""),"",IF(AND($E$3="3rd"),'Class 3rd'!AK154,IF(AND($E$3="4th"),'Class 4th'!AK154,"")))</f>
        <v/>
      </c>
      <c r="BT155" s="51" t="str">
        <f t="shared" si="205"/>
        <v/>
      </c>
      <c r="BU155" s="48">
        <f t="shared" si="206"/>
        <v>0</v>
      </c>
      <c r="BV155" s="99" t="str">
        <f>IF(OR($B155=0,$B155=""),"",IF(AND($E$3="3rd"),'Class 3rd'!AL154,IF(AND($E$3="4th"),'Class 4th'!AL154,"")))</f>
        <v/>
      </c>
      <c r="BW155" s="99" t="str">
        <f>IF(OR($B155=0,$B155=""),"",IF(AND($E$3="3rd"),'Class 3rd'!AM154,IF(AND($E$3="4th"),'Class 4th'!AM154,"")))</f>
        <v/>
      </c>
      <c r="BX155" s="52" t="str">
        <f t="shared" si="207"/>
        <v/>
      </c>
      <c r="BY155" s="48" t="str">
        <f t="shared" si="208"/>
        <v/>
      </c>
      <c r="BZ155" s="83">
        <f t="shared" si="209"/>
        <v>0</v>
      </c>
      <c r="CA155" s="83" t="str">
        <f t="shared" si="210"/>
        <v/>
      </c>
      <c r="CB155" s="83" t="str">
        <f t="shared" si="211"/>
        <v/>
      </c>
      <c r="CC155" s="83" t="str">
        <f t="shared" si="212"/>
        <v/>
      </c>
      <c r="CD155" s="419" t="str">
        <f t="shared" si="213"/>
        <v/>
      </c>
      <c r="CE155" s="87" t="str">
        <f t="shared" si="214"/>
        <v/>
      </c>
      <c r="CF155" s="99" t="str">
        <f>IF(OR($B155=0,$B155=""),"",IF(AND($E$3="3rd"),'Class 3rd'!AN154,IF(AND($E$3="4th"),'Class 4th'!AN154,"")))</f>
        <v/>
      </c>
      <c r="CG155" s="99" t="str">
        <f>IF(OR($B155=0,$B155=""),"",IF(AND($E$3="3rd"),'Class 3rd'!AO154,IF(AND($E$3="4th"),'Class 4th'!AO154,"")))</f>
        <v/>
      </c>
      <c r="CH155" s="99" t="str">
        <f>IF(OR($B155=0,$B155=""),"",IF(AND($E$3="3rd"),'Class 3rd'!AP154,IF(AND($E$3="4th"),'Class 4th'!AP154,"")))</f>
        <v/>
      </c>
      <c r="CI155" s="48" t="str">
        <f t="shared" si="215"/>
        <v/>
      </c>
      <c r="CJ155" s="99" t="str">
        <f>IF(OR($B155=0,$B155=""),"",IF(AND($E$3="3rd"),'Class 3rd'!AQ154,IF(AND($E$3="4th"),'Class 4th'!AQ154,"")))</f>
        <v/>
      </c>
      <c r="CK155" s="99" t="str">
        <f>IF(OR($B155=0,$B155=""),"",IF(AND($E$3="3rd"),'Class 3rd'!AR154,IF(AND($E$3="4th"),'Class 4th'!AR154,"")))</f>
        <v/>
      </c>
      <c r="CL155" s="51" t="str">
        <f t="shared" si="216"/>
        <v/>
      </c>
      <c r="CM155" s="48">
        <f t="shared" si="217"/>
        <v>0</v>
      </c>
      <c r="CN155" s="99" t="str">
        <f>IF(OR($B155=0,$B155=""),"",IF(AND($E$3="3rd"),'Class 3rd'!AS154,IF(AND($E$3="4th"),'Class 4th'!AS154,"")))</f>
        <v/>
      </c>
      <c r="CO155" s="99" t="str">
        <f>IF(OR($B155=0,$B155=""),"",IF(AND($E$3="3rd"),'Class 3rd'!AT154,IF(AND($E$3="4th"),'Class 4th'!AT154,"")))</f>
        <v/>
      </c>
      <c r="CP155" s="52" t="str">
        <f t="shared" si="218"/>
        <v/>
      </c>
      <c r="CQ155" s="48" t="str">
        <f t="shared" si="219"/>
        <v/>
      </c>
      <c r="CR155" s="83">
        <f t="shared" si="220"/>
        <v>0</v>
      </c>
      <c r="CS155" s="83" t="str">
        <f t="shared" si="221"/>
        <v/>
      </c>
      <c r="CT155" s="392" t="str">
        <f t="shared" si="222"/>
        <v/>
      </c>
      <c r="CU155" s="86" t="str">
        <f t="shared" si="223"/>
        <v/>
      </c>
      <c r="CV155" s="99" t="str">
        <f>IF(OR($B155=0,$B155=""),"",IF(AND($E$3="3rd"),'Class 3rd'!AU154,IF(AND($E$3="4th"),'Class 4th'!AU154,"")))</f>
        <v/>
      </c>
      <c r="CW155" s="99" t="str">
        <f>IF(OR($B155=0,$B155=""),"",IF(AND($E$3="3rd"),'Class 3rd'!AV154,IF(AND($E$3="4th"),'Class 4th'!AV154,"")))</f>
        <v/>
      </c>
      <c r="CX155" s="99" t="str">
        <f>IF(OR($B155=0,$B155=""),"",IF(AND($E$3="3rd"),'Class 3rd'!AW154,IF(AND($E$3="4th"),'Class 4th'!AW154,"")))</f>
        <v/>
      </c>
      <c r="CY155" s="48" t="str">
        <f t="shared" si="224"/>
        <v/>
      </c>
      <c r="CZ155" s="99" t="str">
        <f>IF(OR($B155=0,$B155=""),"",IF(AND($E$3="3rd"),'Class 3rd'!AX154,IF(AND($E$3="4th"),'Class 4th'!AX154,"")))</f>
        <v/>
      </c>
      <c r="DA155" s="99" t="str">
        <f>IF(OR($B155=0,$B155=""),"",IF(AND($E$3="3rd"),'Class 3rd'!AY154,IF(AND($E$3="4th"),'Class 4th'!AY154,"")))</f>
        <v/>
      </c>
      <c r="DB155" s="51" t="str">
        <f t="shared" si="225"/>
        <v/>
      </c>
      <c r="DC155" s="48">
        <f t="shared" si="226"/>
        <v>0</v>
      </c>
      <c r="DD155" s="99" t="str">
        <f>IF(OR($B155=0,$B155=""),"",IF(AND($E$3="3rd"),'Class 3rd'!AZ154,IF(AND($E$3="4th"),'Class 4th'!AZ154,"")))</f>
        <v/>
      </c>
      <c r="DE155" s="99" t="str">
        <f>IF(OR($B155=0,$B155=""),"",IF(AND($E$3="3rd"),'Class 3rd'!BA154,IF(AND($E$3="4th"),'Class 4th'!BA154,"")))</f>
        <v/>
      </c>
      <c r="DF155" s="52" t="str">
        <f t="shared" si="227"/>
        <v/>
      </c>
      <c r="DG155" s="48" t="str">
        <f t="shared" si="228"/>
        <v/>
      </c>
      <c r="DH155" s="83">
        <f t="shared" si="229"/>
        <v>0</v>
      </c>
      <c r="DI155" s="83" t="str">
        <f t="shared" si="230"/>
        <v/>
      </c>
      <c r="DJ155" s="392" t="str">
        <f t="shared" si="231"/>
        <v/>
      </c>
      <c r="DK155" s="86" t="str">
        <f t="shared" si="232"/>
        <v/>
      </c>
      <c r="DL155" s="454" t="str">
        <f>IF(OR($B155=0,$B155=""),"",IF(AND($E$3="3rd"),'Class 3rd'!BB154,IF(AND($E$3="4th"),'Class 4th'!BB154,"")))</f>
        <v/>
      </c>
      <c r="DM155" s="454" t="str">
        <f>IF(OR($B155=0,$B155=""),"",IF(AND($E$3="3rd"),'Class 3rd'!BC154,IF(AND($E$3="4th"),'Class 4th'!BC154,"")))</f>
        <v/>
      </c>
      <c r="DN155" s="454" t="str">
        <f>IF(OR($B155=0,$B155=""),"",IF(AND($E$3="3rd"),'Class 3rd'!BD154,IF(AND($E$3="4th"),'Class 4th'!BD154,"")))</f>
        <v/>
      </c>
      <c r="DO155" s="454" t="str">
        <f>IF(OR($B155=0,$B155=""),"",IF(AND($E$3="3rd"),'Class 3rd'!BE154,IF(AND($E$3="4th"),'Class 4th'!BE154,"")))</f>
        <v/>
      </c>
      <c r="DP155" s="454" t="str">
        <f>IF(OR($B155=0,$B155=""),"",IF(AND($E$3="3rd"),'Class 3rd'!BF154,IF(AND($E$3="4th"),'Class 4th'!BF154,"")))</f>
        <v/>
      </c>
      <c r="DQ155" s="455" t="str">
        <f t="shared" si="233"/>
        <v/>
      </c>
      <c r="DR155" s="100">
        <f t="shared" si="234"/>
        <v>0</v>
      </c>
      <c r="DS155" s="100" t="str">
        <f t="shared" si="235"/>
        <v/>
      </c>
      <c r="DT155" s="100" t="str">
        <f t="shared" si="236"/>
        <v/>
      </c>
      <c r="DU155" s="86" t="str">
        <f t="shared" si="237"/>
        <v/>
      </c>
      <c r="DV155" s="454" t="str">
        <f>IF(OR($B155=0,$B155=""),"",IF(AND($E$3="3rd"),'Class 3rd'!BG154,IF(AND($E$3="4th"),'Class 4th'!BG154,"")))</f>
        <v/>
      </c>
      <c r="DW155" s="454" t="str">
        <f>IF(OR($B155=0,$B155=""),"",IF(AND($E$3="3rd"),'Class 3rd'!BH154,IF(AND($E$3="4th"),'Class 4th'!BH154,"")))</f>
        <v/>
      </c>
      <c r="DX155" s="454" t="str">
        <f>IF(OR($B155=0,$B155=""),"",IF(AND($E$3="3rd"),'Class 3rd'!BI154,IF(AND($E$3="4th"),'Class 4th'!BI154,"")))</f>
        <v/>
      </c>
      <c r="DY155" s="454" t="str">
        <f>IF(OR($B155=0,$B155=""),"",IF(AND($E$3="3rd"),'Class 3rd'!BJ154,IF(AND($E$3="4th"),'Class 4th'!BJ154,"")))</f>
        <v/>
      </c>
      <c r="DZ155" s="454" t="str">
        <f>IF(OR($B155=0,$B155=""),"",IF(AND($E$3="3rd"),'Class 3rd'!BK154,IF(AND($E$3="4th"),'Class 4th'!BK154,"")))</f>
        <v/>
      </c>
      <c r="EA155" s="455" t="str">
        <f t="shared" si="238"/>
        <v/>
      </c>
      <c r="EB155" s="100">
        <f t="shared" si="239"/>
        <v>0</v>
      </c>
      <c r="EC155" s="100" t="str">
        <f t="shared" si="240"/>
        <v/>
      </c>
      <c r="ED155" s="100" t="str">
        <f t="shared" si="241"/>
        <v/>
      </c>
      <c r="EE155" s="86" t="str">
        <f t="shared" si="242"/>
        <v/>
      </c>
      <c r="EF155" s="454" t="str">
        <f>IF(OR($B155=0,$B155=""),"",IF(AND($E$3="3rd"),'Class 3rd'!BL154,IF(AND($E$3="4th"),'Class 4th'!BL154,"")))</f>
        <v/>
      </c>
      <c r="EG155" s="454" t="str">
        <f>IF(OR($B155=0,$B155=""),"",IF(AND($E$3="3rd"),'Class 3rd'!BM154,IF(AND($E$3="4th"),'Class 4th'!BM154,"")))</f>
        <v/>
      </c>
      <c r="EH155" s="454" t="str">
        <f>IF(OR($B155=0,$B155=""),"",IF(AND($E$3="3rd"),'Class 3rd'!BN154,IF(AND($E$3="4th"),'Class 4th'!BN154,"")))</f>
        <v/>
      </c>
      <c r="EI155" s="454" t="str">
        <f>IF(OR($B155=0,$B155=""),"",IF(AND($E$3="3rd"),'Class 3rd'!BO154,IF(AND($E$3="4th"),'Class 4th'!BO154,"")))</f>
        <v/>
      </c>
      <c r="EJ155" s="454" t="str">
        <f>IF(OR($B155=0,$B155=""),"",IF(AND($E$3="3rd"),'Class 3rd'!BP154,IF(AND($E$3="4th"),'Class 4th'!BP154,"")))</f>
        <v/>
      </c>
      <c r="EK155" s="455" t="str">
        <f t="shared" si="243"/>
        <v/>
      </c>
      <c r="EL155" s="100">
        <f t="shared" si="244"/>
        <v>0</v>
      </c>
      <c r="EM155" s="100" t="str">
        <f t="shared" si="245"/>
        <v/>
      </c>
      <c r="EN155" s="100" t="str">
        <f t="shared" si="246"/>
        <v/>
      </c>
      <c r="EO155" s="86" t="str">
        <f t="shared" si="247"/>
        <v/>
      </c>
      <c r="EP155" s="60" t="str">
        <f t="shared" si="248"/>
        <v/>
      </c>
      <c r="EQ155" s="324" t="str">
        <f t="shared" si="249"/>
        <v/>
      </c>
      <c r="ER155" s="63" t="str">
        <f t="shared" si="250"/>
        <v/>
      </c>
      <c r="ES155" s="64" t="str">
        <f t="shared" si="169"/>
        <v/>
      </c>
      <c r="ET155" s="326" t="str">
        <f>IFERROR(IF(B155="NSO","NSO",IF(OR(D155="",G155="",F155="",B155="",EP155=0),"",IF('Master sheet'!$D$14="Hindi","कक्षोंन्नति","Promoted"))),"")</f>
        <v/>
      </c>
      <c r="EU155" s="39" t="str">
        <f>IF(OR($B155=0,$B155=""),"",IF(AND($E$3="3rd"),'Class 3rd'!BQ154,IF(AND($E$3="4th"),'Class 4th'!BQ154,"")))</f>
        <v/>
      </c>
      <c r="EV155" s="39" t="str">
        <f>IF(OR($B155=0,$B155=""),"",IF(AND($E$3="3rd"),'Class 3rd'!BR154,IF(AND($E$3="4th"),'Class 4th'!BR154,"")))</f>
        <v/>
      </c>
      <c r="EW155" s="203" t="str">
        <f t="shared" si="170"/>
        <v/>
      </c>
      <c r="EX155" s="40"/>
      <c r="FE155" s="41">
        <f>IF(AND($E$3="3rd"),'Class 3rd'!I154,IF(AND($E$3="4th"),'Class 4th'!I154,""))</f>
        <v>0</v>
      </c>
    </row>
    <row r="156" spans="1:161" ht="18.95" customHeight="1">
      <c r="A156" s="53">
        <v>149</v>
      </c>
      <c r="B156" s="244" t="str">
        <f>IF(OR(FE156=0,FE156=""),"",IF(AND($E$3="3rd"),'Class 3rd'!I155,IF(AND($E$3="4th"),'Class 4th'!I155,"")))</f>
        <v/>
      </c>
      <c r="C156" s="54" t="str">
        <f>IF(OR($B156=0,$B156=""),"",IF(AND($E$3="3rd"),'Class 3rd'!B155,IF(AND($E$3="4th"),'Class 4th'!B155,"")))</f>
        <v/>
      </c>
      <c r="D156" s="54" t="str">
        <f>IF(OR($B156=0,$B156=""),"",IF(AND($E$3="3rd"),'Class 3rd'!C155,IF(AND($E$3="4th"),'Class 4th'!C155,"")))</f>
        <v/>
      </c>
      <c r="E156" s="330" t="str">
        <f>IF(OR($B156=0,$B156=""),"",IF(AND($E$3="3rd"),'Class 3rd'!E155,IF(AND($E$3="4th"),'Class 4th'!E155,"")))</f>
        <v/>
      </c>
      <c r="F156" s="243" t="str">
        <f>IF(OR($B156=0,$B156=""),"",IF(AND($E$3="3rd"),'Class 3rd'!D155,IF(AND($E$3="4th"),'Class 4th'!D155,"")))</f>
        <v/>
      </c>
      <c r="G156" s="335" t="str">
        <f>IF(OR($B156=0,$B156=""),"",IF(AND($E$3="3rd"),'Class 3rd'!F155,IF(AND($E$3="4th"),'Class 4th'!F155,"")))</f>
        <v/>
      </c>
      <c r="H156" s="335" t="str">
        <f>IF(OR($B156=0,$B156=""),"",IF(AND($E$3="3rd"),'Class 3rd'!G155,IF(AND($E$3="4th"),'Class 4th'!G155,"")))</f>
        <v/>
      </c>
      <c r="I156" s="335" t="str">
        <f>IF(OR($B156=0,$B156=""),"",IF(AND($E$3="3rd"),'Class 3rd'!H155,IF(AND($E$3="4th"),'Class 4th'!H155,"")))</f>
        <v/>
      </c>
      <c r="J156" s="217" t="str">
        <f>IF(OR($B156=0,$B156=""),"",IF(AND($E$3="3rd"),'Class 3rd'!J155,IF(AND($E$3="4th"),'Class 4th'!J155,"")))</f>
        <v/>
      </c>
      <c r="K156" s="217" t="str">
        <f>IF(OR($B156=0,$B156=""),"",IF(AND($E$3="3rd"),'Class 3rd'!K155,IF(AND($E$3="4th"),'Class 4th'!K155,"")))</f>
        <v/>
      </c>
      <c r="L156" s="99" t="str">
        <f>IF(OR($B156=0,$B156=""),"",IF(AND($E$3="3rd"),'Class 3rd'!L155,IF(AND($E$3="4th"),'Class 4th'!L155,"")))</f>
        <v/>
      </c>
      <c r="M156" s="99" t="str">
        <f>IF(OR($B156=0,$B156=""),"",IF(AND($E$3="3rd"),'Class 3rd'!M155,IF(AND($E$3="4th"),'Class 4th'!M155,"")))</f>
        <v/>
      </c>
      <c r="N156" s="99" t="str">
        <f>IF(OR($B156=0,$B156=""),"",IF(AND($E$3="3rd"),'Class 3rd'!N155,IF(AND($E$3="4th"),'Class 4th'!N155,"")))</f>
        <v/>
      </c>
      <c r="O156" s="48" t="str">
        <f t="shared" si="171"/>
        <v/>
      </c>
      <c r="P156" s="99" t="str">
        <f>IF(OR($B156=0,$B156=""),"",IF(AND($E$3="3rd"),'Class 3rd'!O155,IF(AND($E$3="4th"),'Class 4th'!O155,"")))</f>
        <v/>
      </c>
      <c r="Q156" s="99" t="str">
        <f>IF(OR($B156=0,$B156=""),"",IF(AND($E$3="3rd"),'Class 3rd'!P155,IF(AND($E$3="4th"),'Class 4th'!P155,"")))</f>
        <v/>
      </c>
      <c r="R156" s="51" t="str">
        <f t="shared" si="172"/>
        <v/>
      </c>
      <c r="S156" s="48">
        <f t="shared" si="173"/>
        <v>0</v>
      </c>
      <c r="T156" s="99" t="str">
        <f>IF(OR($B156=0,$B156=""),"",IF(AND($E$3="3rd"),'Class 3rd'!Q155,IF(AND($E$3="4th"),'Class 4th'!Q155,"")))</f>
        <v/>
      </c>
      <c r="U156" s="99" t="str">
        <f>IF(OR($B156=0,$B156=""),"",IF(AND($E$3="3rd"),'Class 3rd'!R155,IF(AND($E$3="4th"),'Class 4th'!R155,"")))</f>
        <v/>
      </c>
      <c r="V156" s="52" t="str">
        <f t="shared" si="174"/>
        <v/>
      </c>
      <c r="W156" s="48" t="str">
        <f t="shared" si="175"/>
        <v/>
      </c>
      <c r="X156" s="83">
        <f t="shared" si="176"/>
        <v>0</v>
      </c>
      <c r="Y156" s="83" t="str">
        <f t="shared" si="177"/>
        <v/>
      </c>
      <c r="Z156" s="83" t="str">
        <f t="shared" si="178"/>
        <v/>
      </c>
      <c r="AA156" s="83" t="str">
        <f t="shared" si="179"/>
        <v/>
      </c>
      <c r="AB156" s="419" t="str">
        <f t="shared" si="180"/>
        <v/>
      </c>
      <c r="AC156" s="87" t="str">
        <f t="shared" si="181"/>
        <v/>
      </c>
      <c r="AD156" s="99" t="str">
        <f>IF(OR($B156=0,$B156=""),"",IF(AND($E$3="3rd"),'Class 3rd'!S155,IF(AND($E$3="4th"),'Class 4th'!S155,"")))</f>
        <v/>
      </c>
      <c r="AE156" s="99" t="str">
        <f>IF(OR($B156=0,$B156=""),"",IF(AND($E$3="3rd"),'Class 3rd'!T155,IF(AND($E$3="4th"),'Class 4th'!T155,"")))</f>
        <v/>
      </c>
      <c r="AF156" s="99" t="str">
        <f>IF(OR($B156=0,$B156=""),"",IF(AND($E$3="3rd"),'Class 3rd'!U155,IF(AND($E$3="4th"),'Class 4th'!U155,"")))</f>
        <v/>
      </c>
      <c r="AG156" s="48" t="str">
        <f t="shared" si="182"/>
        <v/>
      </c>
      <c r="AH156" s="99" t="str">
        <f>IF(OR($B156=0,$B156=""),"",IF(AND($E$3="3rd"),'Class 3rd'!V155,IF(AND($E$3="4th"),'Class 4th'!V155,"")))</f>
        <v/>
      </c>
      <c r="AI156" s="99" t="str">
        <f>IF(OR($B156=0,$B156=""),"",IF(AND($E$3="3rd"),'Class 3rd'!W155,IF(AND($E$3="4th"),'Class 4th'!W155,"")))</f>
        <v/>
      </c>
      <c r="AJ156" s="51" t="str">
        <f t="shared" si="183"/>
        <v/>
      </c>
      <c r="AK156" s="48">
        <f t="shared" si="184"/>
        <v>0</v>
      </c>
      <c r="AL156" s="99" t="str">
        <f>IF(OR($B156=0,$B156=""),"",IF(AND($E$3="3rd"),'Class 3rd'!X155,IF(AND($E$3="4th"),'Class 4th'!X155,"")))</f>
        <v/>
      </c>
      <c r="AM156" s="99" t="str">
        <f>IF(OR($B156=0,$B156=""),"",IF(AND($E$3="3rd"),'Class 3rd'!Y155,IF(AND($E$3="4th"),'Class 4th'!Y155,"")))</f>
        <v/>
      </c>
      <c r="AN156" s="52" t="str">
        <f t="shared" si="185"/>
        <v/>
      </c>
      <c r="AO156" s="48" t="str">
        <f t="shared" si="186"/>
        <v/>
      </c>
      <c r="AP156" s="83">
        <f t="shared" si="187"/>
        <v>0</v>
      </c>
      <c r="AQ156" s="83" t="str">
        <f t="shared" si="188"/>
        <v/>
      </c>
      <c r="AR156" s="83" t="str">
        <f t="shared" si="189"/>
        <v/>
      </c>
      <c r="AS156" s="83" t="str">
        <f t="shared" si="190"/>
        <v/>
      </c>
      <c r="AT156" s="419" t="str">
        <f t="shared" si="191"/>
        <v/>
      </c>
      <c r="AU156" s="87" t="str">
        <f t="shared" si="192"/>
        <v/>
      </c>
      <c r="AV156" s="99" t="str">
        <f>IF(OR($B156=0,$B156=""),"",IF(AND($E$3="3rd"),'Class 3rd'!Z155,IF(AND($E$3="4th"),'Class 4th'!Z155,"")))</f>
        <v/>
      </c>
      <c r="AW156" s="99" t="str">
        <f>IF(OR($B156=0,$B156=""),"",IF(AND($E$3="3rd"),'Class 3rd'!AA155,IF(AND($E$3="4th"),'Class 4th'!AA155,"")))</f>
        <v/>
      </c>
      <c r="AX156" s="99" t="str">
        <f>IF(OR($B156=0,$B156=""),"",IF(AND($E$3="3rd"),'Class 3rd'!AB155,IF(AND($E$3="4th"),'Class 4th'!AB155,"")))</f>
        <v/>
      </c>
      <c r="AY156" s="48" t="str">
        <f t="shared" si="193"/>
        <v/>
      </c>
      <c r="AZ156" s="99" t="str">
        <f>IF(OR($B156=0,$B156=""),"",IF(AND($E$3="3rd"),'Class 3rd'!AC155,IF(AND($E$3="4th"),'Class 4th'!AC155,"")))</f>
        <v/>
      </c>
      <c r="BA156" s="99" t="str">
        <f>IF(OR($B156=0,$B156=""),"",IF(AND($E$3="3rd"),'Class 3rd'!AD155,IF(AND($E$3="4th"),'Class 4th'!AD155,"")))</f>
        <v/>
      </c>
      <c r="BB156" s="51" t="str">
        <f t="shared" si="194"/>
        <v/>
      </c>
      <c r="BC156" s="48">
        <f t="shared" si="195"/>
        <v>0</v>
      </c>
      <c r="BD156" s="99" t="str">
        <f>IF(OR($B156=0,$B156=""),"",IF(AND($E$3="3rd"),'Class 3rd'!AE155,IF(AND($E$3="4th"),'Class 4th'!AE155,"")))</f>
        <v/>
      </c>
      <c r="BE156" s="99" t="str">
        <f>IF(OR($B156=0,$B156=""),"",IF(AND($E$3="3rd"),'Class 3rd'!AF155,IF(AND($E$3="4th"),'Class 4th'!AF155,"")))</f>
        <v/>
      </c>
      <c r="BF156" s="52" t="str">
        <f t="shared" si="196"/>
        <v/>
      </c>
      <c r="BG156" s="48" t="str">
        <f t="shared" si="197"/>
        <v/>
      </c>
      <c r="BH156" s="83">
        <f t="shared" si="198"/>
        <v>0</v>
      </c>
      <c r="BI156" s="83" t="str">
        <f t="shared" si="199"/>
        <v/>
      </c>
      <c r="BJ156" s="83" t="str">
        <f t="shared" si="200"/>
        <v/>
      </c>
      <c r="BK156" s="83" t="str">
        <f t="shared" si="201"/>
        <v/>
      </c>
      <c r="BL156" s="419" t="str">
        <f t="shared" si="202"/>
        <v/>
      </c>
      <c r="BM156" s="87" t="str">
        <f t="shared" si="203"/>
        <v/>
      </c>
      <c r="BN156" s="99" t="str">
        <f>IF(OR($B156=0,$B156=""),"",IF(AND($E$3="3rd"),'Class 3rd'!AG155,IF(AND($E$3="4th"),'Class 4th'!AG155,"")))</f>
        <v/>
      </c>
      <c r="BO156" s="99" t="str">
        <f>IF(OR($B156=0,$B156=""),"",IF(AND($E$3="3rd"),'Class 3rd'!AH155,IF(AND($E$3="4th"),'Class 4th'!AH155,"")))</f>
        <v/>
      </c>
      <c r="BP156" s="99" t="str">
        <f>IF(OR($B156=0,$B156=""),"",IF(AND($E$3="3rd"),'Class 3rd'!AI155,IF(AND($E$3="4th"),'Class 4th'!AI155,"")))</f>
        <v/>
      </c>
      <c r="BQ156" s="48" t="str">
        <f t="shared" si="204"/>
        <v/>
      </c>
      <c r="BR156" s="99" t="str">
        <f>IF(OR($B156=0,$B156=""),"",IF(AND($E$3="3rd"),'Class 3rd'!AJ155,IF(AND($E$3="4th"),'Class 4th'!AJ155,"")))</f>
        <v/>
      </c>
      <c r="BS156" s="99" t="str">
        <f>IF(OR($B156=0,$B156=""),"",IF(AND($E$3="3rd"),'Class 3rd'!AK155,IF(AND($E$3="4th"),'Class 4th'!AK155,"")))</f>
        <v/>
      </c>
      <c r="BT156" s="51" t="str">
        <f t="shared" si="205"/>
        <v/>
      </c>
      <c r="BU156" s="48">
        <f t="shared" si="206"/>
        <v>0</v>
      </c>
      <c r="BV156" s="99" t="str">
        <f>IF(OR($B156=0,$B156=""),"",IF(AND($E$3="3rd"),'Class 3rd'!AL155,IF(AND($E$3="4th"),'Class 4th'!AL155,"")))</f>
        <v/>
      </c>
      <c r="BW156" s="99" t="str">
        <f>IF(OR($B156=0,$B156=""),"",IF(AND($E$3="3rd"),'Class 3rd'!AM155,IF(AND($E$3="4th"),'Class 4th'!AM155,"")))</f>
        <v/>
      </c>
      <c r="BX156" s="52" t="str">
        <f t="shared" si="207"/>
        <v/>
      </c>
      <c r="BY156" s="48" t="str">
        <f t="shared" si="208"/>
        <v/>
      </c>
      <c r="BZ156" s="83">
        <f t="shared" si="209"/>
        <v>0</v>
      </c>
      <c r="CA156" s="83" t="str">
        <f t="shared" si="210"/>
        <v/>
      </c>
      <c r="CB156" s="83" t="str">
        <f t="shared" si="211"/>
        <v/>
      </c>
      <c r="CC156" s="83" t="str">
        <f t="shared" si="212"/>
        <v/>
      </c>
      <c r="CD156" s="419" t="str">
        <f t="shared" si="213"/>
        <v/>
      </c>
      <c r="CE156" s="87" t="str">
        <f t="shared" si="214"/>
        <v/>
      </c>
      <c r="CF156" s="99" t="str">
        <f>IF(OR($B156=0,$B156=""),"",IF(AND($E$3="3rd"),'Class 3rd'!AN155,IF(AND($E$3="4th"),'Class 4th'!AN155,"")))</f>
        <v/>
      </c>
      <c r="CG156" s="99" t="str">
        <f>IF(OR($B156=0,$B156=""),"",IF(AND($E$3="3rd"),'Class 3rd'!AO155,IF(AND($E$3="4th"),'Class 4th'!AO155,"")))</f>
        <v/>
      </c>
      <c r="CH156" s="99" t="str">
        <f>IF(OR($B156=0,$B156=""),"",IF(AND($E$3="3rd"),'Class 3rd'!AP155,IF(AND($E$3="4th"),'Class 4th'!AP155,"")))</f>
        <v/>
      </c>
      <c r="CI156" s="48" t="str">
        <f t="shared" si="215"/>
        <v/>
      </c>
      <c r="CJ156" s="99" t="str">
        <f>IF(OR($B156=0,$B156=""),"",IF(AND($E$3="3rd"),'Class 3rd'!AQ155,IF(AND($E$3="4th"),'Class 4th'!AQ155,"")))</f>
        <v/>
      </c>
      <c r="CK156" s="99" t="str">
        <f>IF(OR($B156=0,$B156=""),"",IF(AND($E$3="3rd"),'Class 3rd'!AR155,IF(AND($E$3="4th"),'Class 4th'!AR155,"")))</f>
        <v/>
      </c>
      <c r="CL156" s="51" t="str">
        <f t="shared" si="216"/>
        <v/>
      </c>
      <c r="CM156" s="48">
        <f t="shared" si="217"/>
        <v>0</v>
      </c>
      <c r="CN156" s="99" t="str">
        <f>IF(OR($B156=0,$B156=""),"",IF(AND($E$3="3rd"),'Class 3rd'!AS155,IF(AND($E$3="4th"),'Class 4th'!AS155,"")))</f>
        <v/>
      </c>
      <c r="CO156" s="99" t="str">
        <f>IF(OR($B156=0,$B156=""),"",IF(AND($E$3="3rd"),'Class 3rd'!AT155,IF(AND($E$3="4th"),'Class 4th'!AT155,"")))</f>
        <v/>
      </c>
      <c r="CP156" s="52" t="str">
        <f t="shared" si="218"/>
        <v/>
      </c>
      <c r="CQ156" s="48" t="str">
        <f t="shared" si="219"/>
        <v/>
      </c>
      <c r="CR156" s="83">
        <f t="shared" si="220"/>
        <v>0</v>
      </c>
      <c r="CS156" s="83" t="str">
        <f t="shared" si="221"/>
        <v/>
      </c>
      <c r="CT156" s="392" t="str">
        <f t="shared" si="222"/>
        <v/>
      </c>
      <c r="CU156" s="86" t="str">
        <f t="shared" si="223"/>
        <v/>
      </c>
      <c r="CV156" s="99" t="str">
        <f>IF(OR($B156=0,$B156=""),"",IF(AND($E$3="3rd"),'Class 3rd'!AU155,IF(AND($E$3="4th"),'Class 4th'!AU155,"")))</f>
        <v/>
      </c>
      <c r="CW156" s="99" t="str">
        <f>IF(OR($B156=0,$B156=""),"",IF(AND($E$3="3rd"),'Class 3rd'!AV155,IF(AND($E$3="4th"),'Class 4th'!AV155,"")))</f>
        <v/>
      </c>
      <c r="CX156" s="99" t="str">
        <f>IF(OR($B156=0,$B156=""),"",IF(AND($E$3="3rd"),'Class 3rd'!AW155,IF(AND($E$3="4th"),'Class 4th'!AW155,"")))</f>
        <v/>
      </c>
      <c r="CY156" s="48" t="str">
        <f t="shared" si="224"/>
        <v/>
      </c>
      <c r="CZ156" s="99" t="str">
        <f>IF(OR($B156=0,$B156=""),"",IF(AND($E$3="3rd"),'Class 3rd'!AX155,IF(AND($E$3="4th"),'Class 4th'!AX155,"")))</f>
        <v/>
      </c>
      <c r="DA156" s="99" t="str">
        <f>IF(OR($B156=0,$B156=""),"",IF(AND($E$3="3rd"),'Class 3rd'!AY155,IF(AND($E$3="4th"),'Class 4th'!AY155,"")))</f>
        <v/>
      </c>
      <c r="DB156" s="51" t="str">
        <f t="shared" si="225"/>
        <v/>
      </c>
      <c r="DC156" s="48">
        <f t="shared" si="226"/>
        <v>0</v>
      </c>
      <c r="DD156" s="99" t="str">
        <f>IF(OR($B156=0,$B156=""),"",IF(AND($E$3="3rd"),'Class 3rd'!AZ155,IF(AND($E$3="4th"),'Class 4th'!AZ155,"")))</f>
        <v/>
      </c>
      <c r="DE156" s="99" t="str">
        <f>IF(OR($B156=0,$B156=""),"",IF(AND($E$3="3rd"),'Class 3rd'!BA155,IF(AND($E$3="4th"),'Class 4th'!BA155,"")))</f>
        <v/>
      </c>
      <c r="DF156" s="52" t="str">
        <f t="shared" si="227"/>
        <v/>
      </c>
      <c r="DG156" s="48" t="str">
        <f t="shared" si="228"/>
        <v/>
      </c>
      <c r="DH156" s="83">
        <f t="shared" si="229"/>
        <v>0</v>
      </c>
      <c r="DI156" s="83" t="str">
        <f t="shared" si="230"/>
        <v/>
      </c>
      <c r="DJ156" s="392" t="str">
        <f t="shared" si="231"/>
        <v/>
      </c>
      <c r="DK156" s="86" t="str">
        <f t="shared" si="232"/>
        <v/>
      </c>
      <c r="DL156" s="454" t="str">
        <f>IF(OR($B156=0,$B156=""),"",IF(AND($E$3="3rd"),'Class 3rd'!BB155,IF(AND($E$3="4th"),'Class 4th'!BB155,"")))</f>
        <v/>
      </c>
      <c r="DM156" s="454" t="str">
        <f>IF(OR($B156=0,$B156=""),"",IF(AND($E$3="3rd"),'Class 3rd'!BC155,IF(AND($E$3="4th"),'Class 4th'!BC155,"")))</f>
        <v/>
      </c>
      <c r="DN156" s="454" t="str">
        <f>IF(OR($B156=0,$B156=""),"",IF(AND($E$3="3rd"),'Class 3rd'!BD155,IF(AND($E$3="4th"),'Class 4th'!BD155,"")))</f>
        <v/>
      </c>
      <c r="DO156" s="454" t="str">
        <f>IF(OR($B156=0,$B156=""),"",IF(AND($E$3="3rd"),'Class 3rd'!BE155,IF(AND($E$3="4th"),'Class 4th'!BE155,"")))</f>
        <v/>
      </c>
      <c r="DP156" s="454" t="str">
        <f>IF(OR($B156=0,$B156=""),"",IF(AND($E$3="3rd"),'Class 3rd'!BF155,IF(AND($E$3="4th"),'Class 4th'!BF155,"")))</f>
        <v/>
      </c>
      <c r="DQ156" s="455" t="str">
        <f t="shared" si="233"/>
        <v/>
      </c>
      <c r="DR156" s="100">
        <f t="shared" si="234"/>
        <v>0</v>
      </c>
      <c r="DS156" s="100" t="str">
        <f t="shared" si="235"/>
        <v/>
      </c>
      <c r="DT156" s="100" t="str">
        <f t="shared" si="236"/>
        <v/>
      </c>
      <c r="DU156" s="86" t="str">
        <f t="shared" si="237"/>
        <v/>
      </c>
      <c r="DV156" s="454" t="str">
        <f>IF(OR($B156=0,$B156=""),"",IF(AND($E$3="3rd"),'Class 3rd'!BG155,IF(AND($E$3="4th"),'Class 4th'!BG155,"")))</f>
        <v/>
      </c>
      <c r="DW156" s="454" t="str">
        <f>IF(OR($B156=0,$B156=""),"",IF(AND($E$3="3rd"),'Class 3rd'!BH155,IF(AND($E$3="4th"),'Class 4th'!BH155,"")))</f>
        <v/>
      </c>
      <c r="DX156" s="454" t="str">
        <f>IF(OR($B156=0,$B156=""),"",IF(AND($E$3="3rd"),'Class 3rd'!BI155,IF(AND($E$3="4th"),'Class 4th'!BI155,"")))</f>
        <v/>
      </c>
      <c r="DY156" s="454" t="str">
        <f>IF(OR($B156=0,$B156=""),"",IF(AND($E$3="3rd"),'Class 3rd'!BJ155,IF(AND($E$3="4th"),'Class 4th'!BJ155,"")))</f>
        <v/>
      </c>
      <c r="DZ156" s="454" t="str">
        <f>IF(OR($B156=0,$B156=""),"",IF(AND($E$3="3rd"),'Class 3rd'!BK155,IF(AND($E$3="4th"),'Class 4th'!BK155,"")))</f>
        <v/>
      </c>
      <c r="EA156" s="455" t="str">
        <f t="shared" si="238"/>
        <v/>
      </c>
      <c r="EB156" s="100">
        <f t="shared" si="239"/>
        <v>0</v>
      </c>
      <c r="EC156" s="100" t="str">
        <f t="shared" si="240"/>
        <v/>
      </c>
      <c r="ED156" s="100" t="str">
        <f t="shared" si="241"/>
        <v/>
      </c>
      <c r="EE156" s="86" t="str">
        <f t="shared" si="242"/>
        <v/>
      </c>
      <c r="EF156" s="454" t="str">
        <f>IF(OR($B156=0,$B156=""),"",IF(AND($E$3="3rd"),'Class 3rd'!BL155,IF(AND($E$3="4th"),'Class 4th'!BL155,"")))</f>
        <v/>
      </c>
      <c r="EG156" s="454" t="str">
        <f>IF(OR($B156=0,$B156=""),"",IF(AND($E$3="3rd"),'Class 3rd'!BM155,IF(AND($E$3="4th"),'Class 4th'!BM155,"")))</f>
        <v/>
      </c>
      <c r="EH156" s="454" t="str">
        <f>IF(OR($B156=0,$B156=""),"",IF(AND($E$3="3rd"),'Class 3rd'!BN155,IF(AND($E$3="4th"),'Class 4th'!BN155,"")))</f>
        <v/>
      </c>
      <c r="EI156" s="454" t="str">
        <f>IF(OR($B156=0,$B156=""),"",IF(AND($E$3="3rd"),'Class 3rd'!BO155,IF(AND($E$3="4th"),'Class 4th'!BO155,"")))</f>
        <v/>
      </c>
      <c r="EJ156" s="454" t="str">
        <f>IF(OR($B156=0,$B156=""),"",IF(AND($E$3="3rd"),'Class 3rd'!BP155,IF(AND($E$3="4th"),'Class 4th'!BP155,"")))</f>
        <v/>
      </c>
      <c r="EK156" s="455" t="str">
        <f t="shared" si="243"/>
        <v/>
      </c>
      <c r="EL156" s="100">
        <f t="shared" si="244"/>
        <v>0</v>
      </c>
      <c r="EM156" s="100" t="str">
        <f t="shared" si="245"/>
        <v/>
      </c>
      <c r="EN156" s="100" t="str">
        <f t="shared" si="246"/>
        <v/>
      </c>
      <c r="EO156" s="86" t="str">
        <f t="shared" si="247"/>
        <v/>
      </c>
      <c r="EP156" s="60" t="str">
        <f t="shared" si="248"/>
        <v/>
      </c>
      <c r="EQ156" s="324" t="str">
        <f t="shared" si="249"/>
        <v/>
      </c>
      <c r="ER156" s="63" t="str">
        <f t="shared" si="250"/>
        <v/>
      </c>
      <c r="ES156" s="64" t="str">
        <f t="shared" si="169"/>
        <v/>
      </c>
      <c r="ET156" s="326" t="str">
        <f>IFERROR(IF(B156="NSO","NSO",IF(OR(D156="",G156="",F156="",B156="",EP156=0),"",IF('Master sheet'!$D$14="Hindi","कक्षोंन्नति","Promoted"))),"")</f>
        <v/>
      </c>
      <c r="EU156" s="39" t="str">
        <f>IF(OR($B156=0,$B156=""),"",IF(AND($E$3="3rd"),'Class 3rd'!BQ155,IF(AND($E$3="4th"),'Class 4th'!BQ155,"")))</f>
        <v/>
      </c>
      <c r="EV156" s="39" t="str">
        <f>IF(OR($B156=0,$B156=""),"",IF(AND($E$3="3rd"),'Class 3rd'!BR155,IF(AND($E$3="4th"),'Class 4th'!BR155,"")))</f>
        <v/>
      </c>
      <c r="EW156" s="203" t="str">
        <f t="shared" si="170"/>
        <v/>
      </c>
      <c r="EX156" s="40"/>
      <c r="FE156" s="41">
        <f>IF(AND($E$3="3rd"),'Class 3rd'!I155,IF(AND($E$3="4th"),'Class 4th'!I155,""))</f>
        <v>0</v>
      </c>
    </row>
    <row r="157" spans="1:161" ht="18.95" customHeight="1">
      <c r="A157" s="53">
        <v>150</v>
      </c>
      <c r="B157" s="244" t="str">
        <f>IF(OR(FE157=0,FE157=""),"",IF(AND($E$3="3rd"),'Class 3rd'!I156,IF(AND($E$3="4th"),'Class 4th'!I156,"")))</f>
        <v/>
      </c>
      <c r="C157" s="54" t="str">
        <f>IF(OR($B157=0,$B157=""),"",IF(AND($E$3="3rd"),'Class 3rd'!B156,IF(AND($E$3="4th"),'Class 4th'!B156,"")))</f>
        <v/>
      </c>
      <c r="D157" s="54" t="str">
        <f>IF(OR($B157=0,$B157=""),"",IF(AND($E$3="3rd"),'Class 3rd'!C156,IF(AND($E$3="4th"),'Class 4th'!C156,"")))</f>
        <v/>
      </c>
      <c r="E157" s="330" t="str">
        <f>IF(OR($B157=0,$B157=""),"",IF(AND($E$3="3rd"),'Class 3rd'!E156,IF(AND($E$3="4th"),'Class 4th'!E156,"")))</f>
        <v/>
      </c>
      <c r="F157" s="243" t="str">
        <f>IF(OR($B157=0,$B157=""),"",IF(AND($E$3="3rd"),'Class 3rd'!D156,IF(AND($E$3="4th"),'Class 4th'!D156,"")))</f>
        <v/>
      </c>
      <c r="G157" s="335" t="str">
        <f>IF(OR($B157=0,$B157=""),"",IF(AND($E$3="3rd"),'Class 3rd'!F156,IF(AND($E$3="4th"),'Class 4th'!F156,"")))</f>
        <v/>
      </c>
      <c r="H157" s="335" t="str">
        <f>IF(OR($B157=0,$B157=""),"",IF(AND($E$3="3rd"),'Class 3rd'!G156,IF(AND($E$3="4th"),'Class 4th'!G156,"")))</f>
        <v/>
      </c>
      <c r="I157" s="335" t="str">
        <f>IF(OR($B157=0,$B157=""),"",IF(AND($E$3="3rd"),'Class 3rd'!H156,IF(AND($E$3="4th"),'Class 4th'!H156,"")))</f>
        <v/>
      </c>
      <c r="J157" s="217" t="str">
        <f>IF(OR($B157=0,$B157=""),"",IF(AND($E$3="3rd"),'Class 3rd'!J156,IF(AND($E$3="4th"),'Class 4th'!J156,"")))</f>
        <v/>
      </c>
      <c r="K157" s="217" t="str">
        <f>IF(OR($B157=0,$B157=""),"",IF(AND($E$3="3rd"),'Class 3rd'!K156,IF(AND($E$3="4th"),'Class 4th'!K156,"")))</f>
        <v/>
      </c>
      <c r="L157" s="99" t="str">
        <f>IF(OR($B157=0,$B157=""),"",IF(AND($E$3="3rd"),'Class 3rd'!L156,IF(AND($E$3="4th"),'Class 4th'!L156,"")))</f>
        <v/>
      </c>
      <c r="M157" s="99" t="str">
        <f>IF(OR($B157=0,$B157=""),"",IF(AND($E$3="3rd"),'Class 3rd'!M156,IF(AND($E$3="4th"),'Class 4th'!M156,"")))</f>
        <v/>
      </c>
      <c r="N157" s="99" t="str">
        <f>IF(OR($B157=0,$B157=""),"",IF(AND($E$3="3rd"),'Class 3rd'!N156,IF(AND($E$3="4th"),'Class 4th'!N156,"")))</f>
        <v/>
      </c>
      <c r="O157" s="48" t="str">
        <f t="shared" si="171"/>
        <v/>
      </c>
      <c r="P157" s="99" t="str">
        <f>IF(OR($B157=0,$B157=""),"",IF(AND($E$3="3rd"),'Class 3rd'!O156,IF(AND($E$3="4th"),'Class 4th'!O156,"")))</f>
        <v/>
      </c>
      <c r="Q157" s="99" t="str">
        <f>IF(OR($B157=0,$B157=""),"",IF(AND($E$3="3rd"),'Class 3rd'!P156,IF(AND($E$3="4th"),'Class 4th'!P156,"")))</f>
        <v/>
      </c>
      <c r="R157" s="51" t="str">
        <f t="shared" si="172"/>
        <v/>
      </c>
      <c r="S157" s="48">
        <f t="shared" si="173"/>
        <v>0</v>
      </c>
      <c r="T157" s="99" t="str">
        <f>IF(OR($B157=0,$B157=""),"",IF(AND($E$3="3rd"),'Class 3rd'!Q156,IF(AND($E$3="4th"),'Class 4th'!Q156,"")))</f>
        <v/>
      </c>
      <c r="U157" s="99" t="str">
        <f>IF(OR($B157=0,$B157=""),"",IF(AND($E$3="3rd"),'Class 3rd'!R156,IF(AND($E$3="4th"),'Class 4th'!R156,"")))</f>
        <v/>
      </c>
      <c r="V157" s="52" t="str">
        <f t="shared" si="174"/>
        <v/>
      </c>
      <c r="W157" s="48" t="str">
        <f t="shared" si="175"/>
        <v/>
      </c>
      <c r="X157" s="83">
        <f t="shared" si="176"/>
        <v>0</v>
      </c>
      <c r="Y157" s="83" t="str">
        <f t="shared" si="177"/>
        <v/>
      </c>
      <c r="Z157" s="83" t="str">
        <f t="shared" si="178"/>
        <v/>
      </c>
      <c r="AA157" s="83" t="str">
        <f t="shared" si="179"/>
        <v/>
      </c>
      <c r="AB157" s="419" t="str">
        <f t="shared" si="180"/>
        <v/>
      </c>
      <c r="AC157" s="87" t="str">
        <f t="shared" si="181"/>
        <v/>
      </c>
      <c r="AD157" s="99" t="str">
        <f>IF(OR($B157=0,$B157=""),"",IF(AND($E$3="3rd"),'Class 3rd'!S156,IF(AND($E$3="4th"),'Class 4th'!S156,"")))</f>
        <v/>
      </c>
      <c r="AE157" s="99" t="str">
        <f>IF(OR($B157=0,$B157=""),"",IF(AND($E$3="3rd"),'Class 3rd'!T156,IF(AND($E$3="4th"),'Class 4th'!T156,"")))</f>
        <v/>
      </c>
      <c r="AF157" s="99" t="str">
        <f>IF(OR($B157=0,$B157=""),"",IF(AND($E$3="3rd"),'Class 3rd'!U156,IF(AND($E$3="4th"),'Class 4th'!U156,"")))</f>
        <v/>
      </c>
      <c r="AG157" s="48" t="str">
        <f t="shared" si="182"/>
        <v/>
      </c>
      <c r="AH157" s="99" t="str">
        <f>IF(OR($B157=0,$B157=""),"",IF(AND($E$3="3rd"),'Class 3rd'!V156,IF(AND($E$3="4th"),'Class 4th'!V156,"")))</f>
        <v/>
      </c>
      <c r="AI157" s="99" t="str">
        <f>IF(OR($B157=0,$B157=""),"",IF(AND($E$3="3rd"),'Class 3rd'!W156,IF(AND($E$3="4th"),'Class 4th'!W156,"")))</f>
        <v/>
      </c>
      <c r="AJ157" s="51" t="str">
        <f t="shared" si="183"/>
        <v/>
      </c>
      <c r="AK157" s="48">
        <f t="shared" si="184"/>
        <v>0</v>
      </c>
      <c r="AL157" s="99" t="str">
        <f>IF(OR($B157=0,$B157=""),"",IF(AND($E$3="3rd"),'Class 3rd'!X156,IF(AND($E$3="4th"),'Class 4th'!X156,"")))</f>
        <v/>
      </c>
      <c r="AM157" s="99" t="str">
        <f>IF(OR($B157=0,$B157=""),"",IF(AND($E$3="3rd"),'Class 3rd'!Y156,IF(AND($E$3="4th"),'Class 4th'!Y156,"")))</f>
        <v/>
      </c>
      <c r="AN157" s="52" t="str">
        <f t="shared" si="185"/>
        <v/>
      </c>
      <c r="AO157" s="48" t="str">
        <f t="shared" si="186"/>
        <v/>
      </c>
      <c r="AP157" s="83">
        <f t="shared" si="187"/>
        <v>0</v>
      </c>
      <c r="AQ157" s="83" t="str">
        <f t="shared" si="188"/>
        <v/>
      </c>
      <c r="AR157" s="83" t="str">
        <f t="shared" si="189"/>
        <v/>
      </c>
      <c r="AS157" s="83" t="str">
        <f t="shared" si="190"/>
        <v/>
      </c>
      <c r="AT157" s="419" t="str">
        <f t="shared" si="191"/>
        <v/>
      </c>
      <c r="AU157" s="87" t="str">
        <f t="shared" si="192"/>
        <v/>
      </c>
      <c r="AV157" s="99" t="str">
        <f>IF(OR($B157=0,$B157=""),"",IF(AND($E$3="3rd"),'Class 3rd'!Z156,IF(AND($E$3="4th"),'Class 4th'!Z156,"")))</f>
        <v/>
      </c>
      <c r="AW157" s="99" t="str">
        <f>IF(OR($B157=0,$B157=""),"",IF(AND($E$3="3rd"),'Class 3rd'!AA156,IF(AND($E$3="4th"),'Class 4th'!AA156,"")))</f>
        <v/>
      </c>
      <c r="AX157" s="99" t="str">
        <f>IF(OR($B157=0,$B157=""),"",IF(AND($E$3="3rd"),'Class 3rd'!AB156,IF(AND($E$3="4th"),'Class 4th'!AB156,"")))</f>
        <v/>
      </c>
      <c r="AY157" s="48" t="str">
        <f t="shared" si="193"/>
        <v/>
      </c>
      <c r="AZ157" s="99" t="str">
        <f>IF(OR($B157=0,$B157=""),"",IF(AND($E$3="3rd"),'Class 3rd'!AC156,IF(AND($E$3="4th"),'Class 4th'!AC156,"")))</f>
        <v/>
      </c>
      <c r="BA157" s="99" t="str">
        <f>IF(OR($B157=0,$B157=""),"",IF(AND($E$3="3rd"),'Class 3rd'!AD156,IF(AND($E$3="4th"),'Class 4th'!AD156,"")))</f>
        <v/>
      </c>
      <c r="BB157" s="51" t="str">
        <f t="shared" si="194"/>
        <v/>
      </c>
      <c r="BC157" s="48">
        <f t="shared" si="195"/>
        <v>0</v>
      </c>
      <c r="BD157" s="99" t="str">
        <f>IF(OR($B157=0,$B157=""),"",IF(AND($E$3="3rd"),'Class 3rd'!AE156,IF(AND($E$3="4th"),'Class 4th'!AE156,"")))</f>
        <v/>
      </c>
      <c r="BE157" s="99" t="str">
        <f>IF(OR($B157=0,$B157=""),"",IF(AND($E$3="3rd"),'Class 3rd'!AF156,IF(AND($E$3="4th"),'Class 4th'!AF156,"")))</f>
        <v/>
      </c>
      <c r="BF157" s="52" t="str">
        <f t="shared" si="196"/>
        <v/>
      </c>
      <c r="BG157" s="48" t="str">
        <f t="shared" si="197"/>
        <v/>
      </c>
      <c r="BH157" s="83">
        <f t="shared" si="198"/>
        <v>0</v>
      </c>
      <c r="BI157" s="83" t="str">
        <f t="shared" si="199"/>
        <v/>
      </c>
      <c r="BJ157" s="83" t="str">
        <f t="shared" si="200"/>
        <v/>
      </c>
      <c r="BK157" s="83" t="str">
        <f t="shared" si="201"/>
        <v/>
      </c>
      <c r="BL157" s="419" t="str">
        <f t="shared" si="202"/>
        <v/>
      </c>
      <c r="BM157" s="87" t="str">
        <f t="shared" si="203"/>
        <v/>
      </c>
      <c r="BN157" s="99" t="str">
        <f>IF(OR($B157=0,$B157=""),"",IF(AND($E$3="3rd"),'Class 3rd'!AG156,IF(AND($E$3="4th"),'Class 4th'!AG156,"")))</f>
        <v/>
      </c>
      <c r="BO157" s="99" t="str">
        <f>IF(OR($B157=0,$B157=""),"",IF(AND($E$3="3rd"),'Class 3rd'!AH156,IF(AND($E$3="4th"),'Class 4th'!AH156,"")))</f>
        <v/>
      </c>
      <c r="BP157" s="99" t="str">
        <f>IF(OR($B157=0,$B157=""),"",IF(AND($E$3="3rd"),'Class 3rd'!AI156,IF(AND($E$3="4th"),'Class 4th'!AI156,"")))</f>
        <v/>
      </c>
      <c r="BQ157" s="48" t="str">
        <f t="shared" si="204"/>
        <v/>
      </c>
      <c r="BR157" s="99" t="str">
        <f>IF(OR($B157=0,$B157=""),"",IF(AND($E$3="3rd"),'Class 3rd'!AJ156,IF(AND($E$3="4th"),'Class 4th'!AJ156,"")))</f>
        <v/>
      </c>
      <c r="BS157" s="99" t="str">
        <f>IF(OR($B157=0,$B157=""),"",IF(AND($E$3="3rd"),'Class 3rd'!AK156,IF(AND($E$3="4th"),'Class 4th'!AK156,"")))</f>
        <v/>
      </c>
      <c r="BT157" s="51" t="str">
        <f t="shared" si="205"/>
        <v/>
      </c>
      <c r="BU157" s="48">
        <f t="shared" si="206"/>
        <v>0</v>
      </c>
      <c r="BV157" s="99" t="str">
        <f>IF(OR($B157=0,$B157=""),"",IF(AND($E$3="3rd"),'Class 3rd'!AL156,IF(AND($E$3="4th"),'Class 4th'!AL156,"")))</f>
        <v/>
      </c>
      <c r="BW157" s="99" t="str">
        <f>IF(OR($B157=0,$B157=""),"",IF(AND($E$3="3rd"),'Class 3rd'!AM156,IF(AND($E$3="4th"),'Class 4th'!AM156,"")))</f>
        <v/>
      </c>
      <c r="BX157" s="52" t="str">
        <f t="shared" si="207"/>
        <v/>
      </c>
      <c r="BY157" s="48" t="str">
        <f t="shared" si="208"/>
        <v/>
      </c>
      <c r="BZ157" s="83">
        <f t="shared" si="209"/>
        <v>0</v>
      </c>
      <c r="CA157" s="83" t="str">
        <f t="shared" si="210"/>
        <v/>
      </c>
      <c r="CB157" s="83" t="str">
        <f t="shared" si="211"/>
        <v/>
      </c>
      <c r="CC157" s="83" t="str">
        <f t="shared" si="212"/>
        <v/>
      </c>
      <c r="CD157" s="419" t="str">
        <f t="shared" si="213"/>
        <v/>
      </c>
      <c r="CE157" s="87" t="str">
        <f t="shared" si="214"/>
        <v/>
      </c>
      <c r="CF157" s="99" t="str">
        <f>IF(OR($B157=0,$B157=""),"",IF(AND($E$3="3rd"),'Class 3rd'!AN156,IF(AND($E$3="4th"),'Class 4th'!AN156,"")))</f>
        <v/>
      </c>
      <c r="CG157" s="99" t="str">
        <f>IF(OR($B157=0,$B157=""),"",IF(AND($E$3="3rd"),'Class 3rd'!AO156,IF(AND($E$3="4th"),'Class 4th'!AO156,"")))</f>
        <v/>
      </c>
      <c r="CH157" s="99" t="str">
        <f>IF(OR($B157=0,$B157=""),"",IF(AND($E$3="3rd"),'Class 3rd'!AP156,IF(AND($E$3="4th"),'Class 4th'!AP156,"")))</f>
        <v/>
      </c>
      <c r="CI157" s="48" t="str">
        <f t="shared" si="215"/>
        <v/>
      </c>
      <c r="CJ157" s="99" t="str">
        <f>IF(OR($B157=0,$B157=""),"",IF(AND($E$3="3rd"),'Class 3rd'!AQ156,IF(AND($E$3="4th"),'Class 4th'!AQ156,"")))</f>
        <v/>
      </c>
      <c r="CK157" s="99" t="str">
        <f>IF(OR($B157=0,$B157=""),"",IF(AND($E$3="3rd"),'Class 3rd'!AR156,IF(AND($E$3="4th"),'Class 4th'!AR156,"")))</f>
        <v/>
      </c>
      <c r="CL157" s="51" t="str">
        <f t="shared" si="216"/>
        <v/>
      </c>
      <c r="CM157" s="48">
        <f t="shared" si="217"/>
        <v>0</v>
      </c>
      <c r="CN157" s="99" t="str">
        <f>IF(OR($B157=0,$B157=""),"",IF(AND($E$3="3rd"),'Class 3rd'!AS156,IF(AND($E$3="4th"),'Class 4th'!AS156,"")))</f>
        <v/>
      </c>
      <c r="CO157" s="99" t="str">
        <f>IF(OR($B157=0,$B157=""),"",IF(AND($E$3="3rd"),'Class 3rd'!AT156,IF(AND($E$3="4th"),'Class 4th'!AT156,"")))</f>
        <v/>
      </c>
      <c r="CP157" s="52" t="str">
        <f t="shared" si="218"/>
        <v/>
      </c>
      <c r="CQ157" s="48" t="str">
        <f t="shared" si="219"/>
        <v/>
      </c>
      <c r="CR157" s="83">
        <f t="shared" si="220"/>
        <v>0</v>
      </c>
      <c r="CS157" s="83" t="str">
        <f t="shared" si="221"/>
        <v/>
      </c>
      <c r="CT157" s="392" t="str">
        <f t="shared" si="222"/>
        <v/>
      </c>
      <c r="CU157" s="86" t="str">
        <f t="shared" si="223"/>
        <v/>
      </c>
      <c r="CV157" s="99" t="str">
        <f>IF(OR($B157=0,$B157=""),"",IF(AND($E$3="3rd"),'Class 3rd'!AU156,IF(AND($E$3="4th"),'Class 4th'!AU156,"")))</f>
        <v/>
      </c>
      <c r="CW157" s="99" t="str">
        <f>IF(OR($B157=0,$B157=""),"",IF(AND($E$3="3rd"),'Class 3rd'!AV156,IF(AND($E$3="4th"),'Class 4th'!AV156,"")))</f>
        <v/>
      </c>
      <c r="CX157" s="99" t="str">
        <f>IF(OR($B157=0,$B157=""),"",IF(AND($E$3="3rd"),'Class 3rd'!AW156,IF(AND($E$3="4th"),'Class 4th'!AW156,"")))</f>
        <v/>
      </c>
      <c r="CY157" s="48" t="str">
        <f t="shared" si="224"/>
        <v/>
      </c>
      <c r="CZ157" s="99" t="str">
        <f>IF(OR($B157=0,$B157=""),"",IF(AND($E$3="3rd"),'Class 3rd'!AX156,IF(AND($E$3="4th"),'Class 4th'!AX156,"")))</f>
        <v/>
      </c>
      <c r="DA157" s="99" t="str">
        <f>IF(OR($B157=0,$B157=""),"",IF(AND($E$3="3rd"),'Class 3rd'!AY156,IF(AND($E$3="4th"),'Class 4th'!AY156,"")))</f>
        <v/>
      </c>
      <c r="DB157" s="51" t="str">
        <f t="shared" si="225"/>
        <v/>
      </c>
      <c r="DC157" s="48">
        <f t="shared" si="226"/>
        <v>0</v>
      </c>
      <c r="DD157" s="99" t="str">
        <f>IF(OR($B157=0,$B157=""),"",IF(AND($E$3="3rd"),'Class 3rd'!AZ156,IF(AND($E$3="4th"),'Class 4th'!AZ156,"")))</f>
        <v/>
      </c>
      <c r="DE157" s="99" t="str">
        <f>IF(OR($B157=0,$B157=""),"",IF(AND($E$3="3rd"),'Class 3rd'!BA156,IF(AND($E$3="4th"),'Class 4th'!BA156,"")))</f>
        <v/>
      </c>
      <c r="DF157" s="52" t="str">
        <f t="shared" si="227"/>
        <v/>
      </c>
      <c r="DG157" s="48" t="str">
        <f t="shared" si="228"/>
        <v/>
      </c>
      <c r="DH157" s="83">
        <f t="shared" si="229"/>
        <v>0</v>
      </c>
      <c r="DI157" s="83" t="str">
        <f t="shared" si="230"/>
        <v/>
      </c>
      <c r="DJ157" s="392" t="str">
        <f t="shared" si="231"/>
        <v/>
      </c>
      <c r="DK157" s="86" t="str">
        <f t="shared" si="232"/>
        <v/>
      </c>
      <c r="DL157" s="454" t="str">
        <f>IF(OR($B157=0,$B157=""),"",IF(AND($E$3="3rd"),'Class 3rd'!BB156,IF(AND($E$3="4th"),'Class 4th'!BB156,"")))</f>
        <v/>
      </c>
      <c r="DM157" s="454" t="str">
        <f>IF(OR($B157=0,$B157=""),"",IF(AND($E$3="3rd"),'Class 3rd'!BC156,IF(AND($E$3="4th"),'Class 4th'!BC156,"")))</f>
        <v/>
      </c>
      <c r="DN157" s="454" t="str">
        <f>IF(OR($B157=0,$B157=""),"",IF(AND($E$3="3rd"),'Class 3rd'!BD156,IF(AND($E$3="4th"),'Class 4th'!BD156,"")))</f>
        <v/>
      </c>
      <c r="DO157" s="454" t="str">
        <f>IF(OR($B157=0,$B157=""),"",IF(AND($E$3="3rd"),'Class 3rd'!BE156,IF(AND($E$3="4th"),'Class 4th'!BE156,"")))</f>
        <v/>
      </c>
      <c r="DP157" s="454" t="str">
        <f>IF(OR($B157=0,$B157=""),"",IF(AND($E$3="3rd"),'Class 3rd'!BF156,IF(AND($E$3="4th"),'Class 4th'!BF156,"")))</f>
        <v/>
      </c>
      <c r="DQ157" s="455" t="str">
        <f t="shared" si="233"/>
        <v/>
      </c>
      <c r="DR157" s="100">
        <f t="shared" si="234"/>
        <v>0</v>
      </c>
      <c r="DS157" s="100" t="str">
        <f t="shared" si="235"/>
        <v/>
      </c>
      <c r="DT157" s="100" t="str">
        <f t="shared" si="236"/>
        <v/>
      </c>
      <c r="DU157" s="86" t="str">
        <f t="shared" si="237"/>
        <v/>
      </c>
      <c r="DV157" s="454" t="str">
        <f>IF(OR($B157=0,$B157=""),"",IF(AND($E$3="3rd"),'Class 3rd'!BG156,IF(AND($E$3="4th"),'Class 4th'!BG156,"")))</f>
        <v/>
      </c>
      <c r="DW157" s="454" t="str">
        <f>IF(OR($B157=0,$B157=""),"",IF(AND($E$3="3rd"),'Class 3rd'!BH156,IF(AND($E$3="4th"),'Class 4th'!BH156,"")))</f>
        <v/>
      </c>
      <c r="DX157" s="454" t="str">
        <f>IF(OR($B157=0,$B157=""),"",IF(AND($E$3="3rd"),'Class 3rd'!BI156,IF(AND($E$3="4th"),'Class 4th'!BI156,"")))</f>
        <v/>
      </c>
      <c r="DY157" s="454" t="str">
        <f>IF(OR($B157=0,$B157=""),"",IF(AND($E$3="3rd"),'Class 3rd'!BJ156,IF(AND($E$3="4th"),'Class 4th'!BJ156,"")))</f>
        <v/>
      </c>
      <c r="DZ157" s="454" t="str">
        <f>IF(OR($B157=0,$B157=""),"",IF(AND($E$3="3rd"),'Class 3rd'!BK156,IF(AND($E$3="4th"),'Class 4th'!BK156,"")))</f>
        <v/>
      </c>
      <c r="EA157" s="455" t="str">
        <f t="shared" si="238"/>
        <v/>
      </c>
      <c r="EB157" s="100">
        <f t="shared" si="239"/>
        <v>0</v>
      </c>
      <c r="EC157" s="100" t="str">
        <f t="shared" si="240"/>
        <v/>
      </c>
      <c r="ED157" s="100" t="str">
        <f t="shared" si="241"/>
        <v/>
      </c>
      <c r="EE157" s="86" t="str">
        <f t="shared" si="242"/>
        <v/>
      </c>
      <c r="EF157" s="454" t="str">
        <f>IF(OR($B157=0,$B157=""),"",IF(AND($E$3="3rd"),'Class 3rd'!BL156,IF(AND($E$3="4th"),'Class 4th'!BL156,"")))</f>
        <v/>
      </c>
      <c r="EG157" s="454" t="str">
        <f>IF(OR($B157=0,$B157=""),"",IF(AND($E$3="3rd"),'Class 3rd'!BM156,IF(AND($E$3="4th"),'Class 4th'!BM156,"")))</f>
        <v/>
      </c>
      <c r="EH157" s="454" t="str">
        <f>IF(OR($B157=0,$B157=""),"",IF(AND($E$3="3rd"),'Class 3rd'!BN156,IF(AND($E$3="4th"),'Class 4th'!BN156,"")))</f>
        <v/>
      </c>
      <c r="EI157" s="454" t="str">
        <f>IF(OR($B157=0,$B157=""),"",IF(AND($E$3="3rd"),'Class 3rd'!BO156,IF(AND($E$3="4th"),'Class 4th'!BO156,"")))</f>
        <v/>
      </c>
      <c r="EJ157" s="454" t="str">
        <f>IF(OR($B157=0,$B157=""),"",IF(AND($E$3="3rd"),'Class 3rd'!BP156,IF(AND($E$3="4th"),'Class 4th'!BP156,"")))</f>
        <v/>
      </c>
      <c r="EK157" s="455" t="str">
        <f t="shared" si="243"/>
        <v/>
      </c>
      <c r="EL157" s="100">
        <f t="shared" si="244"/>
        <v>0</v>
      </c>
      <c r="EM157" s="100" t="str">
        <f t="shared" si="245"/>
        <v/>
      </c>
      <c r="EN157" s="100" t="str">
        <f t="shared" si="246"/>
        <v/>
      </c>
      <c r="EO157" s="86" t="str">
        <f t="shared" si="247"/>
        <v/>
      </c>
      <c r="EP157" s="60" t="str">
        <f t="shared" si="248"/>
        <v/>
      </c>
      <c r="EQ157" s="324" t="str">
        <f t="shared" si="249"/>
        <v/>
      </c>
      <c r="ER157" s="63" t="str">
        <f t="shared" si="250"/>
        <v/>
      </c>
      <c r="ES157" s="64" t="str">
        <f t="shared" si="169"/>
        <v/>
      </c>
      <c r="ET157" s="326" t="str">
        <f>IFERROR(IF(B157="NSO","NSO",IF(OR(D157="",G157="",F157="",B157="",EP157=0),"",IF('Master sheet'!$D$14="Hindi","कक्षोंन्नति","Promoted"))),"")</f>
        <v/>
      </c>
      <c r="EU157" s="39" t="str">
        <f>IF(OR($B157=0,$B157=""),"",IF(AND($E$3="3rd"),'Class 3rd'!BQ156,IF(AND($E$3="4th"),'Class 4th'!BQ156,"")))</f>
        <v/>
      </c>
      <c r="EV157" s="39" t="str">
        <f>IF(OR($B157=0,$B157=""),"",IF(AND($E$3="3rd"),'Class 3rd'!BR156,IF(AND($E$3="4th"),'Class 4th'!BR156,"")))</f>
        <v/>
      </c>
      <c r="EW157" s="203" t="str">
        <f t="shared" si="170"/>
        <v/>
      </c>
      <c r="EX157" s="40"/>
      <c r="FE157" s="41">
        <f>IF(AND($E$3="3rd"),'Class 3rd'!I156,IF(AND($E$3="4th"),'Class 4th'!I156,""))</f>
        <v>0</v>
      </c>
    </row>
    <row r="158" spans="1:161" ht="18.95" customHeight="1">
      <c r="A158" s="53">
        <v>151</v>
      </c>
      <c r="B158" s="244" t="str">
        <f>IF(OR(FE158=0,FE158=""),"",IF(AND($E$3="3rd"),'Class 3rd'!I157,IF(AND($E$3="4th"),'Class 4th'!I157,"")))</f>
        <v/>
      </c>
      <c r="C158" s="54" t="str">
        <f>IF(OR($B158=0,$B158=""),"",IF(AND($E$3="3rd"),'Class 3rd'!B157,IF(AND($E$3="4th"),'Class 4th'!B157,"")))</f>
        <v/>
      </c>
      <c r="D158" s="54" t="str">
        <f>IF(OR($B158=0,$B158=""),"",IF(AND($E$3="3rd"),'Class 3rd'!C157,IF(AND($E$3="4th"),'Class 4th'!C157,"")))</f>
        <v/>
      </c>
      <c r="E158" s="330" t="str">
        <f>IF(OR($B158=0,$B158=""),"",IF(AND($E$3="3rd"),'Class 3rd'!E157,IF(AND($E$3="4th"),'Class 4th'!E157,"")))</f>
        <v/>
      </c>
      <c r="F158" s="243" t="str">
        <f>IF(OR($B158=0,$B158=""),"",IF(AND($E$3="3rd"),'Class 3rd'!D157,IF(AND($E$3="4th"),'Class 4th'!D157,"")))</f>
        <v/>
      </c>
      <c r="G158" s="335" t="str">
        <f>IF(OR($B158=0,$B158=""),"",IF(AND($E$3="3rd"),'Class 3rd'!F157,IF(AND($E$3="4th"),'Class 4th'!F157,"")))</f>
        <v/>
      </c>
      <c r="H158" s="335" t="str">
        <f>IF(OR($B158=0,$B158=""),"",IF(AND($E$3="3rd"),'Class 3rd'!G157,IF(AND($E$3="4th"),'Class 4th'!G157,"")))</f>
        <v/>
      </c>
      <c r="I158" s="335" t="str">
        <f>IF(OR($B158=0,$B158=""),"",IF(AND($E$3="3rd"),'Class 3rd'!H157,IF(AND($E$3="4th"),'Class 4th'!H157,"")))</f>
        <v/>
      </c>
      <c r="J158" s="217" t="str">
        <f>IF(OR($B158=0,$B158=""),"",IF(AND($E$3="3rd"),'Class 3rd'!J157,IF(AND($E$3="4th"),'Class 4th'!J157,"")))</f>
        <v/>
      </c>
      <c r="K158" s="217" t="str">
        <f>IF(OR($B158=0,$B158=""),"",IF(AND($E$3="3rd"),'Class 3rd'!K157,IF(AND($E$3="4th"),'Class 4th'!K157,"")))</f>
        <v/>
      </c>
      <c r="L158" s="99" t="str">
        <f>IF(OR($B158=0,$B158=""),"",IF(AND($E$3="3rd"),'Class 3rd'!L157,IF(AND($E$3="4th"),'Class 4th'!L157,"")))</f>
        <v/>
      </c>
      <c r="M158" s="99" t="str">
        <f>IF(OR($B158=0,$B158=""),"",IF(AND($E$3="3rd"),'Class 3rd'!M157,IF(AND($E$3="4th"),'Class 4th'!M157,"")))</f>
        <v/>
      </c>
      <c r="N158" s="99" t="str">
        <f>IF(OR($B158=0,$B158=""),"",IF(AND($E$3="3rd"),'Class 3rd'!N157,IF(AND($E$3="4th"),'Class 4th'!N157,"")))</f>
        <v/>
      </c>
      <c r="O158" s="48" t="str">
        <f t="shared" si="171"/>
        <v/>
      </c>
      <c r="P158" s="99" t="str">
        <f>IF(OR($B158=0,$B158=""),"",IF(AND($E$3="3rd"),'Class 3rd'!O157,IF(AND($E$3="4th"),'Class 4th'!O157,"")))</f>
        <v/>
      </c>
      <c r="Q158" s="99" t="str">
        <f>IF(OR($B158=0,$B158=""),"",IF(AND($E$3="3rd"),'Class 3rd'!P157,IF(AND($E$3="4th"),'Class 4th'!P157,"")))</f>
        <v/>
      </c>
      <c r="R158" s="51" t="str">
        <f t="shared" si="172"/>
        <v/>
      </c>
      <c r="S158" s="48">
        <f t="shared" si="173"/>
        <v>0</v>
      </c>
      <c r="T158" s="99" t="str">
        <f>IF(OR($B158=0,$B158=""),"",IF(AND($E$3="3rd"),'Class 3rd'!Q157,IF(AND($E$3="4th"),'Class 4th'!Q157,"")))</f>
        <v/>
      </c>
      <c r="U158" s="99" t="str">
        <f>IF(OR($B158=0,$B158=""),"",IF(AND($E$3="3rd"),'Class 3rd'!R157,IF(AND($E$3="4th"),'Class 4th'!R157,"")))</f>
        <v/>
      </c>
      <c r="V158" s="52" t="str">
        <f t="shared" si="174"/>
        <v/>
      </c>
      <c r="W158" s="48" t="str">
        <f t="shared" si="175"/>
        <v/>
      </c>
      <c r="X158" s="83">
        <f t="shared" si="176"/>
        <v>0</v>
      </c>
      <c r="Y158" s="83" t="str">
        <f t="shared" si="177"/>
        <v/>
      </c>
      <c r="Z158" s="83" t="str">
        <f t="shared" si="178"/>
        <v/>
      </c>
      <c r="AA158" s="83" t="str">
        <f t="shared" si="179"/>
        <v/>
      </c>
      <c r="AB158" s="419" t="str">
        <f t="shared" si="180"/>
        <v/>
      </c>
      <c r="AC158" s="87" t="str">
        <f t="shared" si="181"/>
        <v/>
      </c>
      <c r="AD158" s="99" t="str">
        <f>IF(OR($B158=0,$B158=""),"",IF(AND($E$3="3rd"),'Class 3rd'!S157,IF(AND($E$3="4th"),'Class 4th'!S157,"")))</f>
        <v/>
      </c>
      <c r="AE158" s="99" t="str">
        <f>IF(OR($B158=0,$B158=""),"",IF(AND($E$3="3rd"),'Class 3rd'!T157,IF(AND($E$3="4th"),'Class 4th'!T157,"")))</f>
        <v/>
      </c>
      <c r="AF158" s="99" t="str">
        <f>IF(OR($B158=0,$B158=""),"",IF(AND($E$3="3rd"),'Class 3rd'!U157,IF(AND($E$3="4th"),'Class 4th'!U157,"")))</f>
        <v/>
      </c>
      <c r="AG158" s="48" t="str">
        <f t="shared" si="182"/>
        <v/>
      </c>
      <c r="AH158" s="99" t="str">
        <f>IF(OR($B158=0,$B158=""),"",IF(AND($E$3="3rd"),'Class 3rd'!V157,IF(AND($E$3="4th"),'Class 4th'!V157,"")))</f>
        <v/>
      </c>
      <c r="AI158" s="99" t="str">
        <f>IF(OR($B158=0,$B158=""),"",IF(AND($E$3="3rd"),'Class 3rd'!W157,IF(AND($E$3="4th"),'Class 4th'!W157,"")))</f>
        <v/>
      </c>
      <c r="AJ158" s="51" t="str">
        <f t="shared" si="183"/>
        <v/>
      </c>
      <c r="AK158" s="48">
        <f t="shared" si="184"/>
        <v>0</v>
      </c>
      <c r="AL158" s="99" t="str">
        <f>IF(OR($B158=0,$B158=""),"",IF(AND($E$3="3rd"),'Class 3rd'!X157,IF(AND($E$3="4th"),'Class 4th'!X157,"")))</f>
        <v/>
      </c>
      <c r="AM158" s="99" t="str">
        <f>IF(OR($B158=0,$B158=""),"",IF(AND($E$3="3rd"),'Class 3rd'!Y157,IF(AND($E$3="4th"),'Class 4th'!Y157,"")))</f>
        <v/>
      </c>
      <c r="AN158" s="52" t="str">
        <f t="shared" si="185"/>
        <v/>
      </c>
      <c r="AO158" s="48" t="str">
        <f t="shared" si="186"/>
        <v/>
      </c>
      <c r="AP158" s="83">
        <f t="shared" si="187"/>
        <v>0</v>
      </c>
      <c r="AQ158" s="83" t="str">
        <f t="shared" si="188"/>
        <v/>
      </c>
      <c r="AR158" s="83" t="str">
        <f t="shared" si="189"/>
        <v/>
      </c>
      <c r="AS158" s="83" t="str">
        <f t="shared" si="190"/>
        <v/>
      </c>
      <c r="AT158" s="419" t="str">
        <f t="shared" si="191"/>
        <v/>
      </c>
      <c r="AU158" s="87" t="str">
        <f t="shared" si="192"/>
        <v/>
      </c>
      <c r="AV158" s="99" t="str">
        <f>IF(OR($B158=0,$B158=""),"",IF(AND($E$3="3rd"),'Class 3rd'!Z157,IF(AND($E$3="4th"),'Class 4th'!Z157,"")))</f>
        <v/>
      </c>
      <c r="AW158" s="99" t="str">
        <f>IF(OR($B158=0,$B158=""),"",IF(AND($E$3="3rd"),'Class 3rd'!AA157,IF(AND($E$3="4th"),'Class 4th'!AA157,"")))</f>
        <v/>
      </c>
      <c r="AX158" s="99" t="str">
        <f>IF(OR($B158=0,$B158=""),"",IF(AND($E$3="3rd"),'Class 3rd'!AB157,IF(AND($E$3="4th"),'Class 4th'!AB157,"")))</f>
        <v/>
      </c>
      <c r="AY158" s="48" t="str">
        <f t="shared" si="193"/>
        <v/>
      </c>
      <c r="AZ158" s="99" t="str">
        <f>IF(OR($B158=0,$B158=""),"",IF(AND($E$3="3rd"),'Class 3rd'!AC157,IF(AND($E$3="4th"),'Class 4th'!AC157,"")))</f>
        <v/>
      </c>
      <c r="BA158" s="99" t="str">
        <f>IF(OR($B158=0,$B158=""),"",IF(AND($E$3="3rd"),'Class 3rd'!AD157,IF(AND($E$3="4th"),'Class 4th'!AD157,"")))</f>
        <v/>
      </c>
      <c r="BB158" s="51" t="str">
        <f t="shared" si="194"/>
        <v/>
      </c>
      <c r="BC158" s="48">
        <f t="shared" si="195"/>
        <v>0</v>
      </c>
      <c r="BD158" s="99" t="str">
        <f>IF(OR($B158=0,$B158=""),"",IF(AND($E$3="3rd"),'Class 3rd'!AE157,IF(AND($E$3="4th"),'Class 4th'!AE157,"")))</f>
        <v/>
      </c>
      <c r="BE158" s="99" t="str">
        <f>IF(OR($B158=0,$B158=""),"",IF(AND($E$3="3rd"),'Class 3rd'!AF157,IF(AND($E$3="4th"),'Class 4th'!AF157,"")))</f>
        <v/>
      </c>
      <c r="BF158" s="52" t="str">
        <f t="shared" si="196"/>
        <v/>
      </c>
      <c r="BG158" s="48" t="str">
        <f t="shared" si="197"/>
        <v/>
      </c>
      <c r="BH158" s="83">
        <f t="shared" si="198"/>
        <v>0</v>
      </c>
      <c r="BI158" s="83" t="str">
        <f t="shared" si="199"/>
        <v/>
      </c>
      <c r="BJ158" s="83" t="str">
        <f t="shared" si="200"/>
        <v/>
      </c>
      <c r="BK158" s="83" t="str">
        <f t="shared" si="201"/>
        <v/>
      </c>
      <c r="BL158" s="419" t="str">
        <f t="shared" si="202"/>
        <v/>
      </c>
      <c r="BM158" s="87" t="str">
        <f t="shared" si="203"/>
        <v/>
      </c>
      <c r="BN158" s="99" t="str">
        <f>IF(OR($B158=0,$B158=""),"",IF(AND($E$3="3rd"),'Class 3rd'!AG157,IF(AND($E$3="4th"),'Class 4th'!AG157,"")))</f>
        <v/>
      </c>
      <c r="BO158" s="99" t="str">
        <f>IF(OR($B158=0,$B158=""),"",IF(AND($E$3="3rd"),'Class 3rd'!AH157,IF(AND($E$3="4th"),'Class 4th'!AH157,"")))</f>
        <v/>
      </c>
      <c r="BP158" s="99" t="str">
        <f>IF(OR($B158=0,$B158=""),"",IF(AND($E$3="3rd"),'Class 3rd'!AI157,IF(AND($E$3="4th"),'Class 4th'!AI157,"")))</f>
        <v/>
      </c>
      <c r="BQ158" s="48" t="str">
        <f t="shared" si="204"/>
        <v/>
      </c>
      <c r="BR158" s="99" t="str">
        <f>IF(OR($B158=0,$B158=""),"",IF(AND($E$3="3rd"),'Class 3rd'!AJ157,IF(AND($E$3="4th"),'Class 4th'!AJ157,"")))</f>
        <v/>
      </c>
      <c r="BS158" s="99" t="str">
        <f>IF(OR($B158=0,$B158=""),"",IF(AND($E$3="3rd"),'Class 3rd'!AK157,IF(AND($E$3="4th"),'Class 4th'!AK157,"")))</f>
        <v/>
      </c>
      <c r="BT158" s="51" t="str">
        <f t="shared" si="205"/>
        <v/>
      </c>
      <c r="BU158" s="48">
        <f t="shared" si="206"/>
        <v>0</v>
      </c>
      <c r="BV158" s="99" t="str">
        <f>IF(OR($B158=0,$B158=""),"",IF(AND($E$3="3rd"),'Class 3rd'!AL157,IF(AND($E$3="4th"),'Class 4th'!AL157,"")))</f>
        <v/>
      </c>
      <c r="BW158" s="99" t="str">
        <f>IF(OR($B158=0,$B158=""),"",IF(AND($E$3="3rd"),'Class 3rd'!AM157,IF(AND($E$3="4th"),'Class 4th'!AM157,"")))</f>
        <v/>
      </c>
      <c r="BX158" s="52" t="str">
        <f t="shared" si="207"/>
        <v/>
      </c>
      <c r="BY158" s="48" t="str">
        <f t="shared" si="208"/>
        <v/>
      </c>
      <c r="BZ158" s="83">
        <f t="shared" si="209"/>
        <v>0</v>
      </c>
      <c r="CA158" s="83" t="str">
        <f t="shared" si="210"/>
        <v/>
      </c>
      <c r="CB158" s="83" t="str">
        <f t="shared" si="211"/>
        <v/>
      </c>
      <c r="CC158" s="83" t="str">
        <f t="shared" si="212"/>
        <v/>
      </c>
      <c r="CD158" s="419" t="str">
        <f t="shared" si="213"/>
        <v/>
      </c>
      <c r="CE158" s="87" t="str">
        <f t="shared" si="214"/>
        <v/>
      </c>
      <c r="CF158" s="99" t="str">
        <f>IF(OR($B158=0,$B158=""),"",IF(AND($E$3="3rd"),'Class 3rd'!AN157,IF(AND($E$3="4th"),'Class 4th'!AN157,"")))</f>
        <v/>
      </c>
      <c r="CG158" s="99" t="str">
        <f>IF(OR($B158=0,$B158=""),"",IF(AND($E$3="3rd"),'Class 3rd'!AO157,IF(AND($E$3="4th"),'Class 4th'!AO157,"")))</f>
        <v/>
      </c>
      <c r="CH158" s="99" t="str">
        <f>IF(OR($B158=0,$B158=""),"",IF(AND($E$3="3rd"),'Class 3rd'!AP157,IF(AND($E$3="4th"),'Class 4th'!AP157,"")))</f>
        <v/>
      </c>
      <c r="CI158" s="48" t="str">
        <f t="shared" si="215"/>
        <v/>
      </c>
      <c r="CJ158" s="99" t="str">
        <f>IF(OR($B158=0,$B158=""),"",IF(AND($E$3="3rd"),'Class 3rd'!AQ157,IF(AND($E$3="4th"),'Class 4th'!AQ157,"")))</f>
        <v/>
      </c>
      <c r="CK158" s="99" t="str">
        <f>IF(OR($B158=0,$B158=""),"",IF(AND($E$3="3rd"),'Class 3rd'!AR157,IF(AND($E$3="4th"),'Class 4th'!AR157,"")))</f>
        <v/>
      </c>
      <c r="CL158" s="51" t="str">
        <f t="shared" si="216"/>
        <v/>
      </c>
      <c r="CM158" s="48">
        <f t="shared" si="217"/>
        <v>0</v>
      </c>
      <c r="CN158" s="99" t="str">
        <f>IF(OR($B158=0,$B158=""),"",IF(AND($E$3="3rd"),'Class 3rd'!AS157,IF(AND($E$3="4th"),'Class 4th'!AS157,"")))</f>
        <v/>
      </c>
      <c r="CO158" s="99" t="str">
        <f>IF(OR($B158=0,$B158=""),"",IF(AND($E$3="3rd"),'Class 3rd'!AT157,IF(AND($E$3="4th"),'Class 4th'!AT157,"")))</f>
        <v/>
      </c>
      <c r="CP158" s="52" t="str">
        <f t="shared" si="218"/>
        <v/>
      </c>
      <c r="CQ158" s="48" t="str">
        <f t="shared" si="219"/>
        <v/>
      </c>
      <c r="CR158" s="83">
        <f t="shared" si="220"/>
        <v>0</v>
      </c>
      <c r="CS158" s="83" t="str">
        <f t="shared" si="221"/>
        <v/>
      </c>
      <c r="CT158" s="392" t="str">
        <f t="shared" si="222"/>
        <v/>
      </c>
      <c r="CU158" s="86" t="str">
        <f t="shared" si="223"/>
        <v/>
      </c>
      <c r="CV158" s="99" t="str">
        <f>IF(OR($B158=0,$B158=""),"",IF(AND($E$3="3rd"),'Class 3rd'!AU157,IF(AND($E$3="4th"),'Class 4th'!AU157,"")))</f>
        <v/>
      </c>
      <c r="CW158" s="99" t="str">
        <f>IF(OR($B158=0,$B158=""),"",IF(AND($E$3="3rd"),'Class 3rd'!AV157,IF(AND($E$3="4th"),'Class 4th'!AV157,"")))</f>
        <v/>
      </c>
      <c r="CX158" s="99" t="str">
        <f>IF(OR($B158=0,$B158=""),"",IF(AND($E$3="3rd"),'Class 3rd'!AW157,IF(AND($E$3="4th"),'Class 4th'!AW157,"")))</f>
        <v/>
      </c>
      <c r="CY158" s="48" t="str">
        <f t="shared" si="224"/>
        <v/>
      </c>
      <c r="CZ158" s="99" t="str">
        <f>IF(OR($B158=0,$B158=""),"",IF(AND($E$3="3rd"),'Class 3rd'!AX157,IF(AND($E$3="4th"),'Class 4th'!AX157,"")))</f>
        <v/>
      </c>
      <c r="DA158" s="99" t="str">
        <f>IF(OR($B158=0,$B158=""),"",IF(AND($E$3="3rd"),'Class 3rd'!AY157,IF(AND($E$3="4th"),'Class 4th'!AY157,"")))</f>
        <v/>
      </c>
      <c r="DB158" s="51" t="str">
        <f t="shared" si="225"/>
        <v/>
      </c>
      <c r="DC158" s="48">
        <f t="shared" si="226"/>
        <v>0</v>
      </c>
      <c r="DD158" s="99" t="str">
        <f>IF(OR($B158=0,$B158=""),"",IF(AND($E$3="3rd"),'Class 3rd'!AZ157,IF(AND($E$3="4th"),'Class 4th'!AZ157,"")))</f>
        <v/>
      </c>
      <c r="DE158" s="99" t="str">
        <f>IF(OR($B158=0,$B158=""),"",IF(AND($E$3="3rd"),'Class 3rd'!BA157,IF(AND($E$3="4th"),'Class 4th'!BA157,"")))</f>
        <v/>
      </c>
      <c r="DF158" s="52" t="str">
        <f t="shared" si="227"/>
        <v/>
      </c>
      <c r="DG158" s="48" t="str">
        <f t="shared" si="228"/>
        <v/>
      </c>
      <c r="DH158" s="83">
        <f t="shared" si="229"/>
        <v>0</v>
      </c>
      <c r="DI158" s="83" t="str">
        <f t="shared" si="230"/>
        <v/>
      </c>
      <c r="DJ158" s="392" t="str">
        <f t="shared" si="231"/>
        <v/>
      </c>
      <c r="DK158" s="86" t="str">
        <f t="shared" si="232"/>
        <v/>
      </c>
      <c r="DL158" s="454" t="str">
        <f>IF(OR($B158=0,$B158=""),"",IF(AND($E$3="3rd"),'Class 3rd'!BB157,IF(AND($E$3="4th"),'Class 4th'!BB157,"")))</f>
        <v/>
      </c>
      <c r="DM158" s="454" t="str">
        <f>IF(OR($B158=0,$B158=""),"",IF(AND($E$3="3rd"),'Class 3rd'!BC157,IF(AND($E$3="4th"),'Class 4th'!BC157,"")))</f>
        <v/>
      </c>
      <c r="DN158" s="454" t="str">
        <f>IF(OR($B158=0,$B158=""),"",IF(AND($E$3="3rd"),'Class 3rd'!BD157,IF(AND($E$3="4th"),'Class 4th'!BD157,"")))</f>
        <v/>
      </c>
      <c r="DO158" s="454" t="str">
        <f>IF(OR($B158=0,$B158=""),"",IF(AND($E$3="3rd"),'Class 3rd'!BE157,IF(AND($E$3="4th"),'Class 4th'!BE157,"")))</f>
        <v/>
      </c>
      <c r="DP158" s="454" t="str">
        <f>IF(OR($B158=0,$B158=""),"",IF(AND($E$3="3rd"),'Class 3rd'!BF157,IF(AND($E$3="4th"),'Class 4th'!BF157,"")))</f>
        <v/>
      </c>
      <c r="DQ158" s="455" t="str">
        <f t="shared" si="233"/>
        <v/>
      </c>
      <c r="DR158" s="100">
        <f t="shared" si="234"/>
        <v>0</v>
      </c>
      <c r="DS158" s="100" t="str">
        <f t="shared" si="235"/>
        <v/>
      </c>
      <c r="DT158" s="100" t="str">
        <f t="shared" si="236"/>
        <v/>
      </c>
      <c r="DU158" s="86" t="str">
        <f t="shared" si="237"/>
        <v/>
      </c>
      <c r="DV158" s="454" t="str">
        <f>IF(OR($B158=0,$B158=""),"",IF(AND($E$3="3rd"),'Class 3rd'!BG157,IF(AND($E$3="4th"),'Class 4th'!BG157,"")))</f>
        <v/>
      </c>
      <c r="DW158" s="454" t="str">
        <f>IF(OR($B158=0,$B158=""),"",IF(AND($E$3="3rd"),'Class 3rd'!BH157,IF(AND($E$3="4th"),'Class 4th'!BH157,"")))</f>
        <v/>
      </c>
      <c r="DX158" s="454" t="str">
        <f>IF(OR($B158=0,$B158=""),"",IF(AND($E$3="3rd"),'Class 3rd'!BI157,IF(AND($E$3="4th"),'Class 4th'!BI157,"")))</f>
        <v/>
      </c>
      <c r="DY158" s="454" t="str">
        <f>IF(OR($B158=0,$B158=""),"",IF(AND($E$3="3rd"),'Class 3rd'!BJ157,IF(AND($E$3="4th"),'Class 4th'!BJ157,"")))</f>
        <v/>
      </c>
      <c r="DZ158" s="454" t="str">
        <f>IF(OR($B158=0,$B158=""),"",IF(AND($E$3="3rd"),'Class 3rd'!BK157,IF(AND($E$3="4th"),'Class 4th'!BK157,"")))</f>
        <v/>
      </c>
      <c r="EA158" s="455" t="str">
        <f t="shared" si="238"/>
        <v/>
      </c>
      <c r="EB158" s="100">
        <f t="shared" si="239"/>
        <v>0</v>
      </c>
      <c r="EC158" s="100" t="str">
        <f t="shared" si="240"/>
        <v/>
      </c>
      <c r="ED158" s="100" t="str">
        <f t="shared" si="241"/>
        <v/>
      </c>
      <c r="EE158" s="86" t="str">
        <f t="shared" si="242"/>
        <v/>
      </c>
      <c r="EF158" s="454" t="str">
        <f>IF(OR($B158=0,$B158=""),"",IF(AND($E$3="3rd"),'Class 3rd'!BL157,IF(AND($E$3="4th"),'Class 4th'!BL157,"")))</f>
        <v/>
      </c>
      <c r="EG158" s="454" t="str">
        <f>IF(OR($B158=0,$B158=""),"",IF(AND($E$3="3rd"),'Class 3rd'!BM157,IF(AND($E$3="4th"),'Class 4th'!BM157,"")))</f>
        <v/>
      </c>
      <c r="EH158" s="454" t="str">
        <f>IF(OR($B158=0,$B158=""),"",IF(AND($E$3="3rd"),'Class 3rd'!BN157,IF(AND($E$3="4th"),'Class 4th'!BN157,"")))</f>
        <v/>
      </c>
      <c r="EI158" s="454" t="str">
        <f>IF(OR($B158=0,$B158=""),"",IF(AND($E$3="3rd"),'Class 3rd'!BO157,IF(AND($E$3="4th"),'Class 4th'!BO157,"")))</f>
        <v/>
      </c>
      <c r="EJ158" s="454" t="str">
        <f>IF(OR($B158=0,$B158=""),"",IF(AND($E$3="3rd"),'Class 3rd'!BP157,IF(AND($E$3="4th"),'Class 4th'!BP157,"")))</f>
        <v/>
      </c>
      <c r="EK158" s="455" t="str">
        <f t="shared" si="243"/>
        <v/>
      </c>
      <c r="EL158" s="100">
        <f t="shared" si="244"/>
        <v>0</v>
      </c>
      <c r="EM158" s="100" t="str">
        <f t="shared" si="245"/>
        <v/>
      </c>
      <c r="EN158" s="100" t="str">
        <f t="shared" si="246"/>
        <v/>
      </c>
      <c r="EO158" s="86" t="str">
        <f t="shared" si="247"/>
        <v/>
      </c>
      <c r="EP158" s="60" t="str">
        <f t="shared" si="248"/>
        <v/>
      </c>
      <c r="EQ158" s="324" t="str">
        <f t="shared" si="249"/>
        <v/>
      </c>
      <c r="ER158" s="63" t="str">
        <f t="shared" si="250"/>
        <v/>
      </c>
      <c r="ES158" s="64" t="str">
        <f t="shared" si="169"/>
        <v/>
      </c>
      <c r="ET158" s="326" t="str">
        <f>IFERROR(IF(B158="NSO","NSO",IF(OR(D158="",G158="",F158="",B158="",EP158=0),"",IF('Master sheet'!$D$14="Hindi","कक्षोंन्नति","Promoted"))),"")</f>
        <v/>
      </c>
      <c r="EU158" s="39" t="str">
        <f>IF(OR($B158=0,$B158=""),"",IF(AND($E$3="3rd"),'Class 3rd'!BQ157,IF(AND($E$3="4th"),'Class 4th'!BQ157,"")))</f>
        <v/>
      </c>
      <c r="EV158" s="39" t="str">
        <f>IF(OR($B158=0,$B158=""),"",IF(AND($E$3="3rd"),'Class 3rd'!BR157,IF(AND($E$3="4th"),'Class 4th'!BR157,"")))</f>
        <v/>
      </c>
      <c r="EW158" s="203" t="str">
        <f t="shared" si="170"/>
        <v/>
      </c>
      <c r="EX158" s="40"/>
      <c r="FE158" s="41">
        <f>IF(AND($E$3="3rd"),'Class 3rd'!I157,IF(AND($E$3="4th"),'Class 4th'!I157,""))</f>
        <v>0</v>
      </c>
    </row>
    <row r="159" spans="1:161" ht="18.95" customHeight="1">
      <c r="A159" s="53">
        <v>152</v>
      </c>
      <c r="B159" s="244" t="str">
        <f>IF(OR(FE159=0,FE159=""),"",IF(AND($E$3="3rd"),'Class 3rd'!I158,IF(AND($E$3="4th"),'Class 4th'!I158,"")))</f>
        <v/>
      </c>
      <c r="C159" s="54" t="str">
        <f>IF(OR($B159=0,$B159=""),"",IF(AND($E$3="3rd"),'Class 3rd'!B158,IF(AND($E$3="4th"),'Class 4th'!B158,"")))</f>
        <v/>
      </c>
      <c r="D159" s="54" t="str">
        <f>IF(OR($B159=0,$B159=""),"",IF(AND($E$3="3rd"),'Class 3rd'!C158,IF(AND($E$3="4th"),'Class 4th'!C158,"")))</f>
        <v/>
      </c>
      <c r="E159" s="330" t="str">
        <f>IF(OR($B159=0,$B159=""),"",IF(AND($E$3="3rd"),'Class 3rd'!E158,IF(AND($E$3="4th"),'Class 4th'!E158,"")))</f>
        <v/>
      </c>
      <c r="F159" s="243" t="str">
        <f>IF(OR($B159=0,$B159=""),"",IF(AND($E$3="3rd"),'Class 3rd'!D158,IF(AND($E$3="4th"),'Class 4th'!D158,"")))</f>
        <v/>
      </c>
      <c r="G159" s="335" t="str">
        <f>IF(OR($B159=0,$B159=""),"",IF(AND($E$3="3rd"),'Class 3rd'!F158,IF(AND($E$3="4th"),'Class 4th'!F158,"")))</f>
        <v/>
      </c>
      <c r="H159" s="335" t="str">
        <f>IF(OR($B159=0,$B159=""),"",IF(AND($E$3="3rd"),'Class 3rd'!G158,IF(AND($E$3="4th"),'Class 4th'!G158,"")))</f>
        <v/>
      </c>
      <c r="I159" s="335" t="str">
        <f>IF(OR($B159=0,$B159=""),"",IF(AND($E$3="3rd"),'Class 3rd'!H158,IF(AND($E$3="4th"),'Class 4th'!H158,"")))</f>
        <v/>
      </c>
      <c r="J159" s="217" t="str">
        <f>IF(OR($B159=0,$B159=""),"",IF(AND($E$3="3rd"),'Class 3rd'!J158,IF(AND($E$3="4th"),'Class 4th'!J158,"")))</f>
        <v/>
      </c>
      <c r="K159" s="217" t="str">
        <f>IF(OR($B159=0,$B159=""),"",IF(AND($E$3="3rd"),'Class 3rd'!K158,IF(AND($E$3="4th"),'Class 4th'!K158,"")))</f>
        <v/>
      </c>
      <c r="L159" s="99" t="str">
        <f>IF(OR($B159=0,$B159=""),"",IF(AND($E$3="3rd"),'Class 3rd'!L158,IF(AND($E$3="4th"),'Class 4th'!L158,"")))</f>
        <v/>
      </c>
      <c r="M159" s="99" t="str">
        <f>IF(OR($B159=0,$B159=""),"",IF(AND($E$3="3rd"),'Class 3rd'!M158,IF(AND($E$3="4th"),'Class 4th'!M158,"")))</f>
        <v/>
      </c>
      <c r="N159" s="99" t="str">
        <f>IF(OR($B159=0,$B159=""),"",IF(AND($E$3="3rd"),'Class 3rd'!N158,IF(AND($E$3="4th"),'Class 4th'!N158,"")))</f>
        <v/>
      </c>
      <c r="O159" s="48" t="str">
        <f t="shared" si="171"/>
        <v/>
      </c>
      <c r="P159" s="99" t="str">
        <f>IF(OR($B159=0,$B159=""),"",IF(AND($E$3="3rd"),'Class 3rd'!O158,IF(AND($E$3="4th"),'Class 4th'!O158,"")))</f>
        <v/>
      </c>
      <c r="Q159" s="99" t="str">
        <f>IF(OR($B159=0,$B159=""),"",IF(AND($E$3="3rd"),'Class 3rd'!P158,IF(AND($E$3="4th"),'Class 4th'!P158,"")))</f>
        <v/>
      </c>
      <c r="R159" s="51" t="str">
        <f t="shared" si="172"/>
        <v/>
      </c>
      <c r="S159" s="48">
        <f t="shared" si="173"/>
        <v>0</v>
      </c>
      <c r="T159" s="99" t="str">
        <f>IF(OR($B159=0,$B159=""),"",IF(AND($E$3="3rd"),'Class 3rd'!Q158,IF(AND($E$3="4th"),'Class 4th'!Q158,"")))</f>
        <v/>
      </c>
      <c r="U159" s="99" t="str">
        <f>IF(OR($B159=0,$B159=""),"",IF(AND($E$3="3rd"),'Class 3rd'!R158,IF(AND($E$3="4th"),'Class 4th'!R158,"")))</f>
        <v/>
      </c>
      <c r="V159" s="52" t="str">
        <f t="shared" si="174"/>
        <v/>
      </c>
      <c r="W159" s="48" t="str">
        <f t="shared" si="175"/>
        <v/>
      </c>
      <c r="X159" s="83">
        <f t="shared" si="176"/>
        <v>0</v>
      </c>
      <c r="Y159" s="83" t="str">
        <f t="shared" si="177"/>
        <v/>
      </c>
      <c r="Z159" s="83" t="str">
        <f t="shared" si="178"/>
        <v/>
      </c>
      <c r="AA159" s="83" t="str">
        <f t="shared" si="179"/>
        <v/>
      </c>
      <c r="AB159" s="419" t="str">
        <f t="shared" si="180"/>
        <v/>
      </c>
      <c r="AC159" s="87" t="str">
        <f t="shared" si="181"/>
        <v/>
      </c>
      <c r="AD159" s="99" t="str">
        <f>IF(OR($B159=0,$B159=""),"",IF(AND($E$3="3rd"),'Class 3rd'!S158,IF(AND($E$3="4th"),'Class 4th'!S158,"")))</f>
        <v/>
      </c>
      <c r="AE159" s="99" t="str">
        <f>IF(OR($B159=0,$B159=""),"",IF(AND($E$3="3rd"),'Class 3rd'!T158,IF(AND($E$3="4th"),'Class 4th'!T158,"")))</f>
        <v/>
      </c>
      <c r="AF159" s="99" t="str">
        <f>IF(OR($B159=0,$B159=""),"",IF(AND($E$3="3rd"),'Class 3rd'!U158,IF(AND($E$3="4th"),'Class 4th'!U158,"")))</f>
        <v/>
      </c>
      <c r="AG159" s="48" t="str">
        <f t="shared" si="182"/>
        <v/>
      </c>
      <c r="AH159" s="99" t="str">
        <f>IF(OR($B159=0,$B159=""),"",IF(AND($E$3="3rd"),'Class 3rd'!V158,IF(AND($E$3="4th"),'Class 4th'!V158,"")))</f>
        <v/>
      </c>
      <c r="AI159" s="99" t="str">
        <f>IF(OR($B159=0,$B159=""),"",IF(AND($E$3="3rd"),'Class 3rd'!W158,IF(AND($E$3="4th"),'Class 4th'!W158,"")))</f>
        <v/>
      </c>
      <c r="AJ159" s="51" t="str">
        <f t="shared" si="183"/>
        <v/>
      </c>
      <c r="AK159" s="48">
        <f t="shared" si="184"/>
        <v>0</v>
      </c>
      <c r="AL159" s="99" t="str">
        <f>IF(OR($B159=0,$B159=""),"",IF(AND($E$3="3rd"),'Class 3rd'!X158,IF(AND($E$3="4th"),'Class 4th'!X158,"")))</f>
        <v/>
      </c>
      <c r="AM159" s="99" t="str">
        <f>IF(OR($B159=0,$B159=""),"",IF(AND($E$3="3rd"),'Class 3rd'!Y158,IF(AND($E$3="4th"),'Class 4th'!Y158,"")))</f>
        <v/>
      </c>
      <c r="AN159" s="52" t="str">
        <f t="shared" si="185"/>
        <v/>
      </c>
      <c r="AO159" s="48" t="str">
        <f t="shared" si="186"/>
        <v/>
      </c>
      <c r="AP159" s="83">
        <f t="shared" si="187"/>
        <v>0</v>
      </c>
      <c r="AQ159" s="83" t="str">
        <f t="shared" si="188"/>
        <v/>
      </c>
      <c r="AR159" s="83" t="str">
        <f t="shared" si="189"/>
        <v/>
      </c>
      <c r="AS159" s="83" t="str">
        <f t="shared" si="190"/>
        <v/>
      </c>
      <c r="AT159" s="419" t="str">
        <f t="shared" si="191"/>
        <v/>
      </c>
      <c r="AU159" s="87" t="str">
        <f t="shared" si="192"/>
        <v/>
      </c>
      <c r="AV159" s="99" t="str">
        <f>IF(OR($B159=0,$B159=""),"",IF(AND($E$3="3rd"),'Class 3rd'!Z158,IF(AND($E$3="4th"),'Class 4th'!Z158,"")))</f>
        <v/>
      </c>
      <c r="AW159" s="99" t="str">
        <f>IF(OR($B159=0,$B159=""),"",IF(AND($E$3="3rd"),'Class 3rd'!AA158,IF(AND($E$3="4th"),'Class 4th'!AA158,"")))</f>
        <v/>
      </c>
      <c r="AX159" s="99" t="str">
        <f>IF(OR($B159=0,$B159=""),"",IF(AND($E$3="3rd"),'Class 3rd'!AB158,IF(AND($E$3="4th"),'Class 4th'!AB158,"")))</f>
        <v/>
      </c>
      <c r="AY159" s="48" t="str">
        <f t="shared" si="193"/>
        <v/>
      </c>
      <c r="AZ159" s="99" t="str">
        <f>IF(OR($B159=0,$B159=""),"",IF(AND($E$3="3rd"),'Class 3rd'!AC158,IF(AND($E$3="4th"),'Class 4th'!AC158,"")))</f>
        <v/>
      </c>
      <c r="BA159" s="99" t="str">
        <f>IF(OR($B159=0,$B159=""),"",IF(AND($E$3="3rd"),'Class 3rd'!AD158,IF(AND($E$3="4th"),'Class 4th'!AD158,"")))</f>
        <v/>
      </c>
      <c r="BB159" s="51" t="str">
        <f t="shared" si="194"/>
        <v/>
      </c>
      <c r="BC159" s="48">
        <f t="shared" si="195"/>
        <v>0</v>
      </c>
      <c r="BD159" s="99" t="str">
        <f>IF(OR($B159=0,$B159=""),"",IF(AND($E$3="3rd"),'Class 3rd'!AE158,IF(AND($E$3="4th"),'Class 4th'!AE158,"")))</f>
        <v/>
      </c>
      <c r="BE159" s="99" t="str">
        <f>IF(OR($B159=0,$B159=""),"",IF(AND($E$3="3rd"),'Class 3rd'!AF158,IF(AND($E$3="4th"),'Class 4th'!AF158,"")))</f>
        <v/>
      </c>
      <c r="BF159" s="52" t="str">
        <f t="shared" si="196"/>
        <v/>
      </c>
      <c r="BG159" s="48" t="str">
        <f t="shared" si="197"/>
        <v/>
      </c>
      <c r="BH159" s="83">
        <f t="shared" si="198"/>
        <v>0</v>
      </c>
      <c r="BI159" s="83" t="str">
        <f t="shared" si="199"/>
        <v/>
      </c>
      <c r="BJ159" s="83" t="str">
        <f t="shared" si="200"/>
        <v/>
      </c>
      <c r="BK159" s="83" t="str">
        <f t="shared" si="201"/>
        <v/>
      </c>
      <c r="BL159" s="419" t="str">
        <f t="shared" si="202"/>
        <v/>
      </c>
      <c r="BM159" s="87" t="str">
        <f t="shared" si="203"/>
        <v/>
      </c>
      <c r="BN159" s="99" t="str">
        <f>IF(OR($B159=0,$B159=""),"",IF(AND($E$3="3rd"),'Class 3rd'!AG158,IF(AND($E$3="4th"),'Class 4th'!AG158,"")))</f>
        <v/>
      </c>
      <c r="BO159" s="99" t="str">
        <f>IF(OR($B159=0,$B159=""),"",IF(AND($E$3="3rd"),'Class 3rd'!AH158,IF(AND($E$3="4th"),'Class 4th'!AH158,"")))</f>
        <v/>
      </c>
      <c r="BP159" s="99" t="str">
        <f>IF(OR($B159=0,$B159=""),"",IF(AND($E$3="3rd"),'Class 3rd'!AI158,IF(AND($E$3="4th"),'Class 4th'!AI158,"")))</f>
        <v/>
      </c>
      <c r="BQ159" s="48" t="str">
        <f t="shared" si="204"/>
        <v/>
      </c>
      <c r="BR159" s="99" t="str">
        <f>IF(OR($B159=0,$B159=""),"",IF(AND($E$3="3rd"),'Class 3rd'!AJ158,IF(AND($E$3="4th"),'Class 4th'!AJ158,"")))</f>
        <v/>
      </c>
      <c r="BS159" s="99" t="str">
        <f>IF(OR($B159=0,$B159=""),"",IF(AND($E$3="3rd"),'Class 3rd'!AK158,IF(AND($E$3="4th"),'Class 4th'!AK158,"")))</f>
        <v/>
      </c>
      <c r="BT159" s="51" t="str">
        <f t="shared" si="205"/>
        <v/>
      </c>
      <c r="BU159" s="48">
        <f t="shared" si="206"/>
        <v>0</v>
      </c>
      <c r="BV159" s="99" t="str">
        <f>IF(OR($B159=0,$B159=""),"",IF(AND($E$3="3rd"),'Class 3rd'!AL158,IF(AND($E$3="4th"),'Class 4th'!AL158,"")))</f>
        <v/>
      </c>
      <c r="BW159" s="99" t="str">
        <f>IF(OR($B159=0,$B159=""),"",IF(AND($E$3="3rd"),'Class 3rd'!AM158,IF(AND($E$3="4th"),'Class 4th'!AM158,"")))</f>
        <v/>
      </c>
      <c r="BX159" s="52" t="str">
        <f t="shared" si="207"/>
        <v/>
      </c>
      <c r="BY159" s="48" t="str">
        <f t="shared" si="208"/>
        <v/>
      </c>
      <c r="BZ159" s="83">
        <f t="shared" si="209"/>
        <v>0</v>
      </c>
      <c r="CA159" s="83" t="str">
        <f t="shared" si="210"/>
        <v/>
      </c>
      <c r="CB159" s="83" t="str">
        <f t="shared" si="211"/>
        <v/>
      </c>
      <c r="CC159" s="83" t="str">
        <f t="shared" si="212"/>
        <v/>
      </c>
      <c r="CD159" s="419" t="str">
        <f t="shared" si="213"/>
        <v/>
      </c>
      <c r="CE159" s="87" t="str">
        <f t="shared" si="214"/>
        <v/>
      </c>
      <c r="CF159" s="99" t="str">
        <f>IF(OR($B159=0,$B159=""),"",IF(AND($E$3="3rd"),'Class 3rd'!AN158,IF(AND($E$3="4th"),'Class 4th'!AN158,"")))</f>
        <v/>
      </c>
      <c r="CG159" s="99" t="str">
        <f>IF(OR($B159=0,$B159=""),"",IF(AND($E$3="3rd"),'Class 3rd'!AO158,IF(AND($E$3="4th"),'Class 4th'!AO158,"")))</f>
        <v/>
      </c>
      <c r="CH159" s="99" t="str">
        <f>IF(OR($B159=0,$B159=""),"",IF(AND($E$3="3rd"),'Class 3rd'!AP158,IF(AND($E$3="4th"),'Class 4th'!AP158,"")))</f>
        <v/>
      </c>
      <c r="CI159" s="48" t="str">
        <f t="shared" si="215"/>
        <v/>
      </c>
      <c r="CJ159" s="99" t="str">
        <f>IF(OR($B159=0,$B159=""),"",IF(AND($E$3="3rd"),'Class 3rd'!AQ158,IF(AND($E$3="4th"),'Class 4th'!AQ158,"")))</f>
        <v/>
      </c>
      <c r="CK159" s="99" t="str">
        <f>IF(OR($B159=0,$B159=""),"",IF(AND($E$3="3rd"),'Class 3rd'!AR158,IF(AND($E$3="4th"),'Class 4th'!AR158,"")))</f>
        <v/>
      </c>
      <c r="CL159" s="51" t="str">
        <f t="shared" si="216"/>
        <v/>
      </c>
      <c r="CM159" s="48">
        <f t="shared" si="217"/>
        <v>0</v>
      </c>
      <c r="CN159" s="99" t="str">
        <f>IF(OR($B159=0,$B159=""),"",IF(AND($E$3="3rd"),'Class 3rd'!AS158,IF(AND($E$3="4th"),'Class 4th'!AS158,"")))</f>
        <v/>
      </c>
      <c r="CO159" s="99" t="str">
        <f>IF(OR($B159=0,$B159=""),"",IF(AND($E$3="3rd"),'Class 3rd'!AT158,IF(AND($E$3="4th"),'Class 4th'!AT158,"")))</f>
        <v/>
      </c>
      <c r="CP159" s="52" t="str">
        <f t="shared" si="218"/>
        <v/>
      </c>
      <c r="CQ159" s="48" t="str">
        <f t="shared" si="219"/>
        <v/>
      </c>
      <c r="CR159" s="83">
        <f t="shared" si="220"/>
        <v>0</v>
      </c>
      <c r="CS159" s="83" t="str">
        <f t="shared" si="221"/>
        <v/>
      </c>
      <c r="CT159" s="392" t="str">
        <f t="shared" si="222"/>
        <v/>
      </c>
      <c r="CU159" s="86" t="str">
        <f t="shared" si="223"/>
        <v/>
      </c>
      <c r="CV159" s="99" t="str">
        <f>IF(OR($B159=0,$B159=""),"",IF(AND($E$3="3rd"),'Class 3rd'!AU158,IF(AND($E$3="4th"),'Class 4th'!AU158,"")))</f>
        <v/>
      </c>
      <c r="CW159" s="99" t="str">
        <f>IF(OR($B159=0,$B159=""),"",IF(AND($E$3="3rd"),'Class 3rd'!AV158,IF(AND($E$3="4th"),'Class 4th'!AV158,"")))</f>
        <v/>
      </c>
      <c r="CX159" s="99" t="str">
        <f>IF(OR($B159=0,$B159=""),"",IF(AND($E$3="3rd"),'Class 3rd'!AW158,IF(AND($E$3="4th"),'Class 4th'!AW158,"")))</f>
        <v/>
      </c>
      <c r="CY159" s="48" t="str">
        <f t="shared" si="224"/>
        <v/>
      </c>
      <c r="CZ159" s="99" t="str">
        <f>IF(OR($B159=0,$B159=""),"",IF(AND($E$3="3rd"),'Class 3rd'!AX158,IF(AND($E$3="4th"),'Class 4th'!AX158,"")))</f>
        <v/>
      </c>
      <c r="DA159" s="99" t="str">
        <f>IF(OR($B159=0,$B159=""),"",IF(AND($E$3="3rd"),'Class 3rd'!AY158,IF(AND($E$3="4th"),'Class 4th'!AY158,"")))</f>
        <v/>
      </c>
      <c r="DB159" s="51" t="str">
        <f t="shared" si="225"/>
        <v/>
      </c>
      <c r="DC159" s="48">
        <f t="shared" si="226"/>
        <v>0</v>
      </c>
      <c r="DD159" s="99" t="str">
        <f>IF(OR($B159=0,$B159=""),"",IF(AND($E$3="3rd"),'Class 3rd'!AZ158,IF(AND($E$3="4th"),'Class 4th'!AZ158,"")))</f>
        <v/>
      </c>
      <c r="DE159" s="99" t="str">
        <f>IF(OR($B159=0,$B159=""),"",IF(AND($E$3="3rd"),'Class 3rd'!BA158,IF(AND($E$3="4th"),'Class 4th'!BA158,"")))</f>
        <v/>
      </c>
      <c r="DF159" s="52" t="str">
        <f t="shared" si="227"/>
        <v/>
      </c>
      <c r="DG159" s="48" t="str">
        <f t="shared" si="228"/>
        <v/>
      </c>
      <c r="DH159" s="83">
        <f t="shared" si="229"/>
        <v>0</v>
      </c>
      <c r="DI159" s="83" t="str">
        <f t="shared" si="230"/>
        <v/>
      </c>
      <c r="DJ159" s="392" t="str">
        <f t="shared" si="231"/>
        <v/>
      </c>
      <c r="DK159" s="86" t="str">
        <f t="shared" si="232"/>
        <v/>
      </c>
      <c r="DL159" s="454" t="str">
        <f>IF(OR($B159=0,$B159=""),"",IF(AND($E$3="3rd"),'Class 3rd'!BB158,IF(AND($E$3="4th"),'Class 4th'!BB158,"")))</f>
        <v/>
      </c>
      <c r="DM159" s="454" t="str">
        <f>IF(OR($B159=0,$B159=""),"",IF(AND($E$3="3rd"),'Class 3rd'!BC158,IF(AND($E$3="4th"),'Class 4th'!BC158,"")))</f>
        <v/>
      </c>
      <c r="DN159" s="454" t="str">
        <f>IF(OR($B159=0,$B159=""),"",IF(AND($E$3="3rd"),'Class 3rd'!BD158,IF(AND($E$3="4th"),'Class 4th'!BD158,"")))</f>
        <v/>
      </c>
      <c r="DO159" s="454" t="str">
        <f>IF(OR($B159=0,$B159=""),"",IF(AND($E$3="3rd"),'Class 3rd'!BE158,IF(AND($E$3="4th"),'Class 4th'!BE158,"")))</f>
        <v/>
      </c>
      <c r="DP159" s="454" t="str">
        <f>IF(OR($B159=0,$B159=""),"",IF(AND($E$3="3rd"),'Class 3rd'!BF158,IF(AND($E$3="4th"),'Class 4th'!BF158,"")))</f>
        <v/>
      </c>
      <c r="DQ159" s="455" t="str">
        <f t="shared" si="233"/>
        <v/>
      </c>
      <c r="DR159" s="100">
        <f t="shared" si="234"/>
        <v>0</v>
      </c>
      <c r="DS159" s="100" t="str">
        <f t="shared" si="235"/>
        <v/>
      </c>
      <c r="DT159" s="100" t="str">
        <f t="shared" si="236"/>
        <v/>
      </c>
      <c r="DU159" s="86" t="str">
        <f t="shared" si="237"/>
        <v/>
      </c>
      <c r="DV159" s="454" t="str">
        <f>IF(OR($B159=0,$B159=""),"",IF(AND($E$3="3rd"),'Class 3rd'!BG158,IF(AND($E$3="4th"),'Class 4th'!BG158,"")))</f>
        <v/>
      </c>
      <c r="DW159" s="454" t="str">
        <f>IF(OR($B159=0,$B159=""),"",IF(AND($E$3="3rd"),'Class 3rd'!BH158,IF(AND($E$3="4th"),'Class 4th'!BH158,"")))</f>
        <v/>
      </c>
      <c r="DX159" s="454" t="str">
        <f>IF(OR($B159=0,$B159=""),"",IF(AND($E$3="3rd"),'Class 3rd'!BI158,IF(AND($E$3="4th"),'Class 4th'!BI158,"")))</f>
        <v/>
      </c>
      <c r="DY159" s="454" t="str">
        <f>IF(OR($B159=0,$B159=""),"",IF(AND($E$3="3rd"),'Class 3rd'!BJ158,IF(AND($E$3="4th"),'Class 4th'!BJ158,"")))</f>
        <v/>
      </c>
      <c r="DZ159" s="454" t="str">
        <f>IF(OR($B159=0,$B159=""),"",IF(AND($E$3="3rd"),'Class 3rd'!BK158,IF(AND($E$3="4th"),'Class 4th'!BK158,"")))</f>
        <v/>
      </c>
      <c r="EA159" s="455" t="str">
        <f t="shared" si="238"/>
        <v/>
      </c>
      <c r="EB159" s="100">
        <f t="shared" si="239"/>
        <v>0</v>
      </c>
      <c r="EC159" s="100" t="str">
        <f t="shared" si="240"/>
        <v/>
      </c>
      <c r="ED159" s="100" t="str">
        <f t="shared" si="241"/>
        <v/>
      </c>
      <c r="EE159" s="86" t="str">
        <f t="shared" si="242"/>
        <v/>
      </c>
      <c r="EF159" s="454" t="str">
        <f>IF(OR($B159=0,$B159=""),"",IF(AND($E$3="3rd"),'Class 3rd'!BL158,IF(AND($E$3="4th"),'Class 4th'!BL158,"")))</f>
        <v/>
      </c>
      <c r="EG159" s="454" t="str">
        <f>IF(OR($B159=0,$B159=""),"",IF(AND($E$3="3rd"),'Class 3rd'!BM158,IF(AND($E$3="4th"),'Class 4th'!BM158,"")))</f>
        <v/>
      </c>
      <c r="EH159" s="454" t="str">
        <f>IF(OR($B159=0,$B159=""),"",IF(AND($E$3="3rd"),'Class 3rd'!BN158,IF(AND($E$3="4th"),'Class 4th'!BN158,"")))</f>
        <v/>
      </c>
      <c r="EI159" s="454" t="str">
        <f>IF(OR($B159=0,$B159=""),"",IF(AND($E$3="3rd"),'Class 3rd'!BO158,IF(AND($E$3="4th"),'Class 4th'!BO158,"")))</f>
        <v/>
      </c>
      <c r="EJ159" s="454" t="str">
        <f>IF(OR($B159=0,$B159=""),"",IF(AND($E$3="3rd"),'Class 3rd'!BP158,IF(AND($E$3="4th"),'Class 4th'!BP158,"")))</f>
        <v/>
      </c>
      <c r="EK159" s="455" t="str">
        <f t="shared" si="243"/>
        <v/>
      </c>
      <c r="EL159" s="100">
        <f t="shared" si="244"/>
        <v>0</v>
      </c>
      <c r="EM159" s="100" t="str">
        <f t="shared" si="245"/>
        <v/>
      </c>
      <c r="EN159" s="100" t="str">
        <f t="shared" si="246"/>
        <v/>
      </c>
      <c r="EO159" s="86" t="str">
        <f t="shared" si="247"/>
        <v/>
      </c>
      <c r="EP159" s="60" t="str">
        <f t="shared" si="248"/>
        <v/>
      </c>
      <c r="EQ159" s="324" t="str">
        <f t="shared" si="249"/>
        <v/>
      </c>
      <c r="ER159" s="63" t="str">
        <f t="shared" si="250"/>
        <v/>
      </c>
      <c r="ES159" s="64" t="str">
        <f t="shared" si="169"/>
        <v/>
      </c>
      <c r="ET159" s="326" t="str">
        <f>IFERROR(IF(B159="NSO","NSO",IF(OR(D159="",G159="",F159="",B159="",EP159=0),"",IF('Master sheet'!$D$14="Hindi","कक्षोंन्नति","Promoted"))),"")</f>
        <v/>
      </c>
      <c r="EU159" s="39" t="str">
        <f>IF(OR($B159=0,$B159=""),"",IF(AND($E$3="3rd"),'Class 3rd'!BQ158,IF(AND($E$3="4th"),'Class 4th'!BQ158,"")))</f>
        <v/>
      </c>
      <c r="EV159" s="39" t="str">
        <f>IF(OR($B159=0,$B159=""),"",IF(AND($E$3="3rd"),'Class 3rd'!BR158,IF(AND($E$3="4th"),'Class 4th'!BR158,"")))</f>
        <v/>
      </c>
      <c r="EW159" s="203" t="str">
        <f t="shared" si="170"/>
        <v/>
      </c>
      <c r="EX159" s="40"/>
      <c r="FE159" s="41">
        <f>IF(AND($E$3="3rd"),'Class 3rd'!I158,IF(AND($E$3="4th"),'Class 4th'!I158,""))</f>
        <v>0</v>
      </c>
    </row>
    <row r="160" spans="1:161" ht="18.95" customHeight="1">
      <c r="A160" s="53">
        <v>153</v>
      </c>
      <c r="B160" s="244" t="str">
        <f>IF(OR(FE160=0,FE160=""),"",IF(AND($E$3="3rd"),'Class 3rd'!I159,IF(AND($E$3="4th"),'Class 4th'!I159,"")))</f>
        <v/>
      </c>
      <c r="C160" s="54" t="str">
        <f>IF(OR($B160=0,$B160=""),"",IF(AND($E$3="3rd"),'Class 3rd'!B159,IF(AND($E$3="4th"),'Class 4th'!B159,"")))</f>
        <v/>
      </c>
      <c r="D160" s="54" t="str">
        <f>IF(OR($B160=0,$B160=""),"",IF(AND($E$3="3rd"),'Class 3rd'!C159,IF(AND($E$3="4th"),'Class 4th'!C159,"")))</f>
        <v/>
      </c>
      <c r="E160" s="330" t="str">
        <f>IF(OR($B160=0,$B160=""),"",IF(AND($E$3="3rd"),'Class 3rd'!E159,IF(AND($E$3="4th"),'Class 4th'!E159,"")))</f>
        <v/>
      </c>
      <c r="F160" s="243" t="str">
        <f>IF(OR($B160=0,$B160=""),"",IF(AND($E$3="3rd"),'Class 3rd'!D159,IF(AND($E$3="4th"),'Class 4th'!D159,"")))</f>
        <v/>
      </c>
      <c r="G160" s="335" t="str">
        <f>IF(OR($B160=0,$B160=""),"",IF(AND($E$3="3rd"),'Class 3rd'!F159,IF(AND($E$3="4th"),'Class 4th'!F159,"")))</f>
        <v/>
      </c>
      <c r="H160" s="335" t="str">
        <f>IF(OR($B160=0,$B160=""),"",IF(AND($E$3="3rd"),'Class 3rd'!G159,IF(AND($E$3="4th"),'Class 4th'!G159,"")))</f>
        <v/>
      </c>
      <c r="I160" s="335" t="str">
        <f>IF(OR($B160=0,$B160=""),"",IF(AND($E$3="3rd"),'Class 3rd'!H159,IF(AND($E$3="4th"),'Class 4th'!H159,"")))</f>
        <v/>
      </c>
      <c r="J160" s="217" t="str">
        <f>IF(OR($B160=0,$B160=""),"",IF(AND($E$3="3rd"),'Class 3rd'!J159,IF(AND($E$3="4th"),'Class 4th'!J159,"")))</f>
        <v/>
      </c>
      <c r="K160" s="217" t="str">
        <f>IF(OR($B160=0,$B160=""),"",IF(AND($E$3="3rd"),'Class 3rd'!K159,IF(AND($E$3="4th"),'Class 4th'!K159,"")))</f>
        <v/>
      </c>
      <c r="L160" s="99" t="str">
        <f>IF(OR($B160=0,$B160=""),"",IF(AND($E$3="3rd"),'Class 3rd'!L159,IF(AND($E$3="4th"),'Class 4th'!L159,"")))</f>
        <v/>
      </c>
      <c r="M160" s="99" t="str">
        <f>IF(OR($B160=0,$B160=""),"",IF(AND($E$3="3rd"),'Class 3rd'!M159,IF(AND($E$3="4th"),'Class 4th'!M159,"")))</f>
        <v/>
      </c>
      <c r="N160" s="99" t="str">
        <f>IF(OR($B160=0,$B160=""),"",IF(AND($E$3="3rd"),'Class 3rd'!N159,IF(AND($E$3="4th"),'Class 4th'!N159,"")))</f>
        <v/>
      </c>
      <c r="O160" s="48" t="str">
        <f t="shared" si="171"/>
        <v/>
      </c>
      <c r="P160" s="99" t="str">
        <f>IF(OR($B160=0,$B160=""),"",IF(AND($E$3="3rd"),'Class 3rd'!O159,IF(AND($E$3="4th"),'Class 4th'!O159,"")))</f>
        <v/>
      </c>
      <c r="Q160" s="99" t="str">
        <f>IF(OR($B160=0,$B160=""),"",IF(AND($E$3="3rd"),'Class 3rd'!P159,IF(AND($E$3="4th"),'Class 4th'!P159,"")))</f>
        <v/>
      </c>
      <c r="R160" s="51" t="str">
        <f t="shared" si="172"/>
        <v/>
      </c>
      <c r="S160" s="48">
        <f t="shared" si="173"/>
        <v>0</v>
      </c>
      <c r="T160" s="99" t="str">
        <f>IF(OR($B160=0,$B160=""),"",IF(AND($E$3="3rd"),'Class 3rd'!Q159,IF(AND($E$3="4th"),'Class 4th'!Q159,"")))</f>
        <v/>
      </c>
      <c r="U160" s="99" t="str">
        <f>IF(OR($B160=0,$B160=""),"",IF(AND($E$3="3rd"),'Class 3rd'!R159,IF(AND($E$3="4th"),'Class 4th'!R159,"")))</f>
        <v/>
      </c>
      <c r="V160" s="52" t="str">
        <f t="shared" si="174"/>
        <v/>
      </c>
      <c r="W160" s="48" t="str">
        <f t="shared" si="175"/>
        <v/>
      </c>
      <c r="X160" s="83">
        <f t="shared" si="176"/>
        <v>0</v>
      </c>
      <c r="Y160" s="83" t="str">
        <f t="shared" si="177"/>
        <v/>
      </c>
      <c r="Z160" s="83" t="str">
        <f t="shared" si="178"/>
        <v/>
      </c>
      <c r="AA160" s="83" t="str">
        <f t="shared" si="179"/>
        <v/>
      </c>
      <c r="AB160" s="419" t="str">
        <f t="shared" si="180"/>
        <v/>
      </c>
      <c r="AC160" s="87" t="str">
        <f t="shared" si="181"/>
        <v/>
      </c>
      <c r="AD160" s="99" t="str">
        <f>IF(OR($B160=0,$B160=""),"",IF(AND($E$3="3rd"),'Class 3rd'!S159,IF(AND($E$3="4th"),'Class 4th'!S159,"")))</f>
        <v/>
      </c>
      <c r="AE160" s="99" t="str">
        <f>IF(OR($B160=0,$B160=""),"",IF(AND($E$3="3rd"),'Class 3rd'!T159,IF(AND($E$3="4th"),'Class 4th'!T159,"")))</f>
        <v/>
      </c>
      <c r="AF160" s="99" t="str">
        <f>IF(OR($B160=0,$B160=""),"",IF(AND($E$3="3rd"),'Class 3rd'!U159,IF(AND($E$3="4th"),'Class 4th'!U159,"")))</f>
        <v/>
      </c>
      <c r="AG160" s="48" t="str">
        <f t="shared" si="182"/>
        <v/>
      </c>
      <c r="AH160" s="99" t="str">
        <f>IF(OR($B160=0,$B160=""),"",IF(AND($E$3="3rd"),'Class 3rd'!V159,IF(AND($E$3="4th"),'Class 4th'!V159,"")))</f>
        <v/>
      </c>
      <c r="AI160" s="99" t="str">
        <f>IF(OR($B160=0,$B160=""),"",IF(AND($E$3="3rd"),'Class 3rd'!W159,IF(AND($E$3="4th"),'Class 4th'!W159,"")))</f>
        <v/>
      </c>
      <c r="AJ160" s="51" t="str">
        <f t="shared" si="183"/>
        <v/>
      </c>
      <c r="AK160" s="48">
        <f t="shared" si="184"/>
        <v>0</v>
      </c>
      <c r="AL160" s="99" t="str">
        <f>IF(OR($B160=0,$B160=""),"",IF(AND($E$3="3rd"),'Class 3rd'!X159,IF(AND($E$3="4th"),'Class 4th'!X159,"")))</f>
        <v/>
      </c>
      <c r="AM160" s="99" t="str">
        <f>IF(OR($B160=0,$B160=""),"",IF(AND($E$3="3rd"),'Class 3rd'!Y159,IF(AND($E$3="4th"),'Class 4th'!Y159,"")))</f>
        <v/>
      </c>
      <c r="AN160" s="52" t="str">
        <f t="shared" si="185"/>
        <v/>
      </c>
      <c r="AO160" s="48" t="str">
        <f t="shared" si="186"/>
        <v/>
      </c>
      <c r="AP160" s="83">
        <f t="shared" si="187"/>
        <v>0</v>
      </c>
      <c r="AQ160" s="83" t="str">
        <f t="shared" si="188"/>
        <v/>
      </c>
      <c r="AR160" s="83" t="str">
        <f t="shared" si="189"/>
        <v/>
      </c>
      <c r="AS160" s="83" t="str">
        <f t="shared" si="190"/>
        <v/>
      </c>
      <c r="AT160" s="419" t="str">
        <f t="shared" si="191"/>
        <v/>
      </c>
      <c r="AU160" s="87" t="str">
        <f t="shared" si="192"/>
        <v/>
      </c>
      <c r="AV160" s="99" t="str">
        <f>IF(OR($B160=0,$B160=""),"",IF(AND($E$3="3rd"),'Class 3rd'!Z159,IF(AND($E$3="4th"),'Class 4th'!Z159,"")))</f>
        <v/>
      </c>
      <c r="AW160" s="99" t="str">
        <f>IF(OR($B160=0,$B160=""),"",IF(AND($E$3="3rd"),'Class 3rd'!AA159,IF(AND($E$3="4th"),'Class 4th'!AA159,"")))</f>
        <v/>
      </c>
      <c r="AX160" s="99" t="str">
        <f>IF(OR($B160=0,$B160=""),"",IF(AND($E$3="3rd"),'Class 3rd'!AB159,IF(AND($E$3="4th"),'Class 4th'!AB159,"")))</f>
        <v/>
      </c>
      <c r="AY160" s="48" t="str">
        <f t="shared" si="193"/>
        <v/>
      </c>
      <c r="AZ160" s="99" t="str">
        <f>IF(OR($B160=0,$B160=""),"",IF(AND($E$3="3rd"),'Class 3rd'!AC159,IF(AND($E$3="4th"),'Class 4th'!AC159,"")))</f>
        <v/>
      </c>
      <c r="BA160" s="99" t="str">
        <f>IF(OR($B160=0,$B160=""),"",IF(AND($E$3="3rd"),'Class 3rd'!AD159,IF(AND($E$3="4th"),'Class 4th'!AD159,"")))</f>
        <v/>
      </c>
      <c r="BB160" s="51" t="str">
        <f t="shared" si="194"/>
        <v/>
      </c>
      <c r="BC160" s="48">
        <f t="shared" si="195"/>
        <v>0</v>
      </c>
      <c r="BD160" s="99" t="str">
        <f>IF(OR($B160=0,$B160=""),"",IF(AND($E$3="3rd"),'Class 3rd'!AE159,IF(AND($E$3="4th"),'Class 4th'!AE159,"")))</f>
        <v/>
      </c>
      <c r="BE160" s="99" t="str">
        <f>IF(OR($B160=0,$B160=""),"",IF(AND($E$3="3rd"),'Class 3rd'!AF159,IF(AND($E$3="4th"),'Class 4th'!AF159,"")))</f>
        <v/>
      </c>
      <c r="BF160" s="52" t="str">
        <f t="shared" si="196"/>
        <v/>
      </c>
      <c r="BG160" s="48" t="str">
        <f t="shared" si="197"/>
        <v/>
      </c>
      <c r="BH160" s="83">
        <f t="shared" si="198"/>
        <v>0</v>
      </c>
      <c r="BI160" s="83" t="str">
        <f t="shared" si="199"/>
        <v/>
      </c>
      <c r="BJ160" s="83" t="str">
        <f t="shared" si="200"/>
        <v/>
      </c>
      <c r="BK160" s="83" t="str">
        <f t="shared" si="201"/>
        <v/>
      </c>
      <c r="BL160" s="419" t="str">
        <f t="shared" si="202"/>
        <v/>
      </c>
      <c r="BM160" s="87" t="str">
        <f t="shared" si="203"/>
        <v/>
      </c>
      <c r="BN160" s="99" t="str">
        <f>IF(OR($B160=0,$B160=""),"",IF(AND($E$3="3rd"),'Class 3rd'!AG159,IF(AND($E$3="4th"),'Class 4th'!AG159,"")))</f>
        <v/>
      </c>
      <c r="BO160" s="99" t="str">
        <f>IF(OR($B160=0,$B160=""),"",IF(AND($E$3="3rd"),'Class 3rd'!AH159,IF(AND($E$3="4th"),'Class 4th'!AH159,"")))</f>
        <v/>
      </c>
      <c r="BP160" s="99" t="str">
        <f>IF(OR($B160=0,$B160=""),"",IF(AND($E$3="3rd"),'Class 3rd'!AI159,IF(AND($E$3="4th"),'Class 4th'!AI159,"")))</f>
        <v/>
      </c>
      <c r="BQ160" s="48" t="str">
        <f t="shared" si="204"/>
        <v/>
      </c>
      <c r="BR160" s="99" t="str">
        <f>IF(OR($B160=0,$B160=""),"",IF(AND($E$3="3rd"),'Class 3rd'!AJ159,IF(AND($E$3="4th"),'Class 4th'!AJ159,"")))</f>
        <v/>
      </c>
      <c r="BS160" s="99" t="str">
        <f>IF(OR($B160=0,$B160=""),"",IF(AND($E$3="3rd"),'Class 3rd'!AK159,IF(AND($E$3="4th"),'Class 4th'!AK159,"")))</f>
        <v/>
      </c>
      <c r="BT160" s="51" t="str">
        <f t="shared" si="205"/>
        <v/>
      </c>
      <c r="BU160" s="48">
        <f t="shared" si="206"/>
        <v>0</v>
      </c>
      <c r="BV160" s="99" t="str">
        <f>IF(OR($B160=0,$B160=""),"",IF(AND($E$3="3rd"),'Class 3rd'!AL159,IF(AND($E$3="4th"),'Class 4th'!AL159,"")))</f>
        <v/>
      </c>
      <c r="BW160" s="99" t="str">
        <f>IF(OR($B160=0,$B160=""),"",IF(AND($E$3="3rd"),'Class 3rd'!AM159,IF(AND($E$3="4th"),'Class 4th'!AM159,"")))</f>
        <v/>
      </c>
      <c r="BX160" s="52" t="str">
        <f t="shared" si="207"/>
        <v/>
      </c>
      <c r="BY160" s="48" t="str">
        <f t="shared" si="208"/>
        <v/>
      </c>
      <c r="BZ160" s="83">
        <f t="shared" si="209"/>
        <v>0</v>
      </c>
      <c r="CA160" s="83" t="str">
        <f t="shared" si="210"/>
        <v/>
      </c>
      <c r="CB160" s="83" t="str">
        <f t="shared" si="211"/>
        <v/>
      </c>
      <c r="CC160" s="83" t="str">
        <f t="shared" si="212"/>
        <v/>
      </c>
      <c r="CD160" s="419" t="str">
        <f t="shared" si="213"/>
        <v/>
      </c>
      <c r="CE160" s="87" t="str">
        <f t="shared" si="214"/>
        <v/>
      </c>
      <c r="CF160" s="99" t="str">
        <f>IF(OR($B160=0,$B160=""),"",IF(AND($E$3="3rd"),'Class 3rd'!AN159,IF(AND($E$3="4th"),'Class 4th'!AN159,"")))</f>
        <v/>
      </c>
      <c r="CG160" s="99" t="str">
        <f>IF(OR($B160=0,$B160=""),"",IF(AND($E$3="3rd"),'Class 3rd'!AO159,IF(AND($E$3="4th"),'Class 4th'!AO159,"")))</f>
        <v/>
      </c>
      <c r="CH160" s="99" t="str">
        <f>IF(OR($B160=0,$B160=""),"",IF(AND($E$3="3rd"),'Class 3rd'!AP159,IF(AND($E$3="4th"),'Class 4th'!AP159,"")))</f>
        <v/>
      </c>
      <c r="CI160" s="48" t="str">
        <f t="shared" si="215"/>
        <v/>
      </c>
      <c r="CJ160" s="99" t="str">
        <f>IF(OR($B160=0,$B160=""),"",IF(AND($E$3="3rd"),'Class 3rd'!AQ159,IF(AND($E$3="4th"),'Class 4th'!AQ159,"")))</f>
        <v/>
      </c>
      <c r="CK160" s="99" t="str">
        <f>IF(OR($B160=0,$B160=""),"",IF(AND($E$3="3rd"),'Class 3rd'!AR159,IF(AND($E$3="4th"),'Class 4th'!AR159,"")))</f>
        <v/>
      </c>
      <c r="CL160" s="51" t="str">
        <f t="shared" si="216"/>
        <v/>
      </c>
      <c r="CM160" s="48">
        <f t="shared" si="217"/>
        <v>0</v>
      </c>
      <c r="CN160" s="99" t="str">
        <f>IF(OR($B160=0,$B160=""),"",IF(AND($E$3="3rd"),'Class 3rd'!AS159,IF(AND($E$3="4th"),'Class 4th'!AS159,"")))</f>
        <v/>
      </c>
      <c r="CO160" s="99" t="str">
        <f>IF(OR($B160=0,$B160=""),"",IF(AND($E$3="3rd"),'Class 3rd'!AT159,IF(AND($E$3="4th"),'Class 4th'!AT159,"")))</f>
        <v/>
      </c>
      <c r="CP160" s="52" t="str">
        <f t="shared" si="218"/>
        <v/>
      </c>
      <c r="CQ160" s="48" t="str">
        <f t="shared" si="219"/>
        <v/>
      </c>
      <c r="CR160" s="83">
        <f t="shared" si="220"/>
        <v>0</v>
      </c>
      <c r="CS160" s="83" t="str">
        <f t="shared" si="221"/>
        <v/>
      </c>
      <c r="CT160" s="392" t="str">
        <f t="shared" si="222"/>
        <v/>
      </c>
      <c r="CU160" s="86" t="str">
        <f t="shared" si="223"/>
        <v/>
      </c>
      <c r="CV160" s="99" t="str">
        <f>IF(OR($B160=0,$B160=""),"",IF(AND($E$3="3rd"),'Class 3rd'!AU159,IF(AND($E$3="4th"),'Class 4th'!AU159,"")))</f>
        <v/>
      </c>
      <c r="CW160" s="99" t="str">
        <f>IF(OR($B160=0,$B160=""),"",IF(AND($E$3="3rd"),'Class 3rd'!AV159,IF(AND($E$3="4th"),'Class 4th'!AV159,"")))</f>
        <v/>
      </c>
      <c r="CX160" s="99" t="str">
        <f>IF(OR($B160=0,$B160=""),"",IF(AND($E$3="3rd"),'Class 3rd'!AW159,IF(AND($E$3="4th"),'Class 4th'!AW159,"")))</f>
        <v/>
      </c>
      <c r="CY160" s="48" t="str">
        <f t="shared" si="224"/>
        <v/>
      </c>
      <c r="CZ160" s="99" t="str">
        <f>IF(OR($B160=0,$B160=""),"",IF(AND($E$3="3rd"),'Class 3rd'!AX159,IF(AND($E$3="4th"),'Class 4th'!AX159,"")))</f>
        <v/>
      </c>
      <c r="DA160" s="99" t="str">
        <f>IF(OR($B160=0,$B160=""),"",IF(AND($E$3="3rd"),'Class 3rd'!AY159,IF(AND($E$3="4th"),'Class 4th'!AY159,"")))</f>
        <v/>
      </c>
      <c r="DB160" s="51" t="str">
        <f t="shared" si="225"/>
        <v/>
      </c>
      <c r="DC160" s="48">
        <f t="shared" si="226"/>
        <v>0</v>
      </c>
      <c r="DD160" s="99" t="str">
        <f>IF(OR($B160=0,$B160=""),"",IF(AND($E$3="3rd"),'Class 3rd'!AZ159,IF(AND($E$3="4th"),'Class 4th'!AZ159,"")))</f>
        <v/>
      </c>
      <c r="DE160" s="99" t="str">
        <f>IF(OR($B160=0,$B160=""),"",IF(AND($E$3="3rd"),'Class 3rd'!BA159,IF(AND($E$3="4th"),'Class 4th'!BA159,"")))</f>
        <v/>
      </c>
      <c r="DF160" s="52" t="str">
        <f t="shared" si="227"/>
        <v/>
      </c>
      <c r="DG160" s="48" t="str">
        <f t="shared" si="228"/>
        <v/>
      </c>
      <c r="DH160" s="83">
        <f t="shared" si="229"/>
        <v>0</v>
      </c>
      <c r="DI160" s="83" t="str">
        <f t="shared" si="230"/>
        <v/>
      </c>
      <c r="DJ160" s="392" t="str">
        <f t="shared" si="231"/>
        <v/>
      </c>
      <c r="DK160" s="86" t="str">
        <f t="shared" si="232"/>
        <v/>
      </c>
      <c r="DL160" s="454" t="str">
        <f>IF(OR($B160=0,$B160=""),"",IF(AND($E$3="3rd"),'Class 3rd'!BB159,IF(AND($E$3="4th"),'Class 4th'!BB159,"")))</f>
        <v/>
      </c>
      <c r="DM160" s="454" t="str">
        <f>IF(OR($B160=0,$B160=""),"",IF(AND($E$3="3rd"),'Class 3rd'!BC159,IF(AND($E$3="4th"),'Class 4th'!BC159,"")))</f>
        <v/>
      </c>
      <c r="DN160" s="454" t="str">
        <f>IF(OR($B160=0,$B160=""),"",IF(AND($E$3="3rd"),'Class 3rd'!BD159,IF(AND($E$3="4th"),'Class 4th'!BD159,"")))</f>
        <v/>
      </c>
      <c r="DO160" s="454" t="str">
        <f>IF(OR($B160=0,$B160=""),"",IF(AND($E$3="3rd"),'Class 3rd'!BE159,IF(AND($E$3="4th"),'Class 4th'!BE159,"")))</f>
        <v/>
      </c>
      <c r="DP160" s="454" t="str">
        <f>IF(OR($B160=0,$B160=""),"",IF(AND($E$3="3rd"),'Class 3rd'!BF159,IF(AND($E$3="4th"),'Class 4th'!BF159,"")))</f>
        <v/>
      </c>
      <c r="DQ160" s="455" t="str">
        <f t="shared" si="233"/>
        <v/>
      </c>
      <c r="DR160" s="100">
        <f t="shared" si="234"/>
        <v>0</v>
      </c>
      <c r="DS160" s="100" t="str">
        <f t="shared" si="235"/>
        <v/>
      </c>
      <c r="DT160" s="100" t="str">
        <f t="shared" si="236"/>
        <v/>
      </c>
      <c r="DU160" s="86" t="str">
        <f t="shared" si="237"/>
        <v/>
      </c>
      <c r="DV160" s="454" t="str">
        <f>IF(OR($B160=0,$B160=""),"",IF(AND($E$3="3rd"),'Class 3rd'!BG159,IF(AND($E$3="4th"),'Class 4th'!BG159,"")))</f>
        <v/>
      </c>
      <c r="DW160" s="454" t="str">
        <f>IF(OR($B160=0,$B160=""),"",IF(AND($E$3="3rd"),'Class 3rd'!BH159,IF(AND($E$3="4th"),'Class 4th'!BH159,"")))</f>
        <v/>
      </c>
      <c r="DX160" s="454" t="str">
        <f>IF(OR($B160=0,$B160=""),"",IF(AND($E$3="3rd"),'Class 3rd'!BI159,IF(AND($E$3="4th"),'Class 4th'!BI159,"")))</f>
        <v/>
      </c>
      <c r="DY160" s="454" t="str">
        <f>IF(OR($B160=0,$B160=""),"",IF(AND($E$3="3rd"),'Class 3rd'!BJ159,IF(AND($E$3="4th"),'Class 4th'!BJ159,"")))</f>
        <v/>
      </c>
      <c r="DZ160" s="454" t="str">
        <f>IF(OR($B160=0,$B160=""),"",IF(AND($E$3="3rd"),'Class 3rd'!BK159,IF(AND($E$3="4th"),'Class 4th'!BK159,"")))</f>
        <v/>
      </c>
      <c r="EA160" s="455" t="str">
        <f t="shared" si="238"/>
        <v/>
      </c>
      <c r="EB160" s="100">
        <f t="shared" si="239"/>
        <v>0</v>
      </c>
      <c r="EC160" s="100" t="str">
        <f t="shared" si="240"/>
        <v/>
      </c>
      <c r="ED160" s="100" t="str">
        <f t="shared" si="241"/>
        <v/>
      </c>
      <c r="EE160" s="86" t="str">
        <f t="shared" si="242"/>
        <v/>
      </c>
      <c r="EF160" s="454" t="str">
        <f>IF(OR($B160=0,$B160=""),"",IF(AND($E$3="3rd"),'Class 3rd'!BL159,IF(AND($E$3="4th"),'Class 4th'!BL159,"")))</f>
        <v/>
      </c>
      <c r="EG160" s="454" t="str">
        <f>IF(OR($B160=0,$B160=""),"",IF(AND($E$3="3rd"),'Class 3rd'!BM159,IF(AND($E$3="4th"),'Class 4th'!BM159,"")))</f>
        <v/>
      </c>
      <c r="EH160" s="454" t="str">
        <f>IF(OR($B160=0,$B160=""),"",IF(AND($E$3="3rd"),'Class 3rd'!BN159,IF(AND($E$3="4th"),'Class 4th'!BN159,"")))</f>
        <v/>
      </c>
      <c r="EI160" s="454" t="str">
        <f>IF(OR($B160=0,$B160=""),"",IF(AND($E$3="3rd"),'Class 3rd'!BO159,IF(AND($E$3="4th"),'Class 4th'!BO159,"")))</f>
        <v/>
      </c>
      <c r="EJ160" s="454" t="str">
        <f>IF(OR($B160=0,$B160=""),"",IF(AND($E$3="3rd"),'Class 3rd'!BP159,IF(AND($E$3="4th"),'Class 4th'!BP159,"")))</f>
        <v/>
      </c>
      <c r="EK160" s="455" t="str">
        <f t="shared" si="243"/>
        <v/>
      </c>
      <c r="EL160" s="100">
        <f t="shared" si="244"/>
        <v>0</v>
      </c>
      <c r="EM160" s="100" t="str">
        <f t="shared" si="245"/>
        <v/>
      </c>
      <c r="EN160" s="100" t="str">
        <f t="shared" si="246"/>
        <v/>
      </c>
      <c r="EO160" s="86" t="str">
        <f t="shared" si="247"/>
        <v/>
      </c>
      <c r="EP160" s="60" t="str">
        <f t="shared" si="248"/>
        <v/>
      </c>
      <c r="EQ160" s="324" t="str">
        <f t="shared" si="249"/>
        <v/>
      </c>
      <c r="ER160" s="63" t="str">
        <f t="shared" si="250"/>
        <v/>
      </c>
      <c r="ES160" s="64" t="str">
        <f t="shared" si="169"/>
        <v/>
      </c>
      <c r="ET160" s="326" t="str">
        <f>IFERROR(IF(B160="NSO","NSO",IF(OR(D160="",G160="",F160="",B160="",EP160=0),"",IF('Master sheet'!$D$14="Hindi","कक्षोंन्नति","Promoted"))),"")</f>
        <v/>
      </c>
      <c r="EU160" s="39" t="str">
        <f>IF(OR($B160=0,$B160=""),"",IF(AND($E$3="3rd"),'Class 3rd'!BQ159,IF(AND($E$3="4th"),'Class 4th'!BQ159,"")))</f>
        <v/>
      </c>
      <c r="EV160" s="39" t="str">
        <f>IF(OR($B160=0,$B160=""),"",IF(AND($E$3="3rd"),'Class 3rd'!BR159,IF(AND($E$3="4th"),'Class 4th'!BR159,"")))</f>
        <v/>
      </c>
      <c r="EW160" s="203" t="str">
        <f t="shared" si="170"/>
        <v/>
      </c>
      <c r="EX160" s="40"/>
      <c r="FE160" s="41">
        <f>IF(AND($E$3="3rd"),'Class 3rd'!I159,IF(AND($E$3="4th"),'Class 4th'!I159,""))</f>
        <v>0</v>
      </c>
    </row>
    <row r="161" spans="1:161" ht="18.95" customHeight="1">
      <c r="A161" s="53">
        <v>154</v>
      </c>
      <c r="B161" s="244" t="str">
        <f>IF(OR(FE161=0,FE161=""),"",IF(AND($E$3="3rd"),'Class 3rd'!I160,IF(AND($E$3="4th"),'Class 4th'!I160,"")))</f>
        <v/>
      </c>
      <c r="C161" s="54" t="str">
        <f>IF(OR($B161=0,$B161=""),"",IF(AND($E$3="3rd"),'Class 3rd'!B160,IF(AND($E$3="4th"),'Class 4th'!B160,"")))</f>
        <v/>
      </c>
      <c r="D161" s="54" t="str">
        <f>IF(OR($B161=0,$B161=""),"",IF(AND($E$3="3rd"),'Class 3rd'!C160,IF(AND($E$3="4th"),'Class 4th'!C160,"")))</f>
        <v/>
      </c>
      <c r="E161" s="330" t="str">
        <f>IF(OR($B161=0,$B161=""),"",IF(AND($E$3="3rd"),'Class 3rd'!E160,IF(AND($E$3="4th"),'Class 4th'!E160,"")))</f>
        <v/>
      </c>
      <c r="F161" s="243" t="str">
        <f>IF(OR($B161=0,$B161=""),"",IF(AND($E$3="3rd"),'Class 3rd'!D160,IF(AND($E$3="4th"),'Class 4th'!D160,"")))</f>
        <v/>
      </c>
      <c r="G161" s="335" t="str">
        <f>IF(OR($B161=0,$B161=""),"",IF(AND($E$3="3rd"),'Class 3rd'!F160,IF(AND($E$3="4th"),'Class 4th'!F160,"")))</f>
        <v/>
      </c>
      <c r="H161" s="335" t="str">
        <f>IF(OR($B161=0,$B161=""),"",IF(AND($E$3="3rd"),'Class 3rd'!G160,IF(AND($E$3="4th"),'Class 4th'!G160,"")))</f>
        <v/>
      </c>
      <c r="I161" s="335" t="str">
        <f>IF(OR($B161=0,$B161=""),"",IF(AND($E$3="3rd"),'Class 3rd'!H160,IF(AND($E$3="4th"),'Class 4th'!H160,"")))</f>
        <v/>
      </c>
      <c r="J161" s="217" t="str">
        <f>IF(OR($B161=0,$B161=""),"",IF(AND($E$3="3rd"),'Class 3rd'!J160,IF(AND($E$3="4th"),'Class 4th'!J160,"")))</f>
        <v/>
      </c>
      <c r="K161" s="217" t="str">
        <f>IF(OR($B161=0,$B161=""),"",IF(AND($E$3="3rd"),'Class 3rd'!K160,IF(AND($E$3="4th"),'Class 4th'!K160,"")))</f>
        <v/>
      </c>
      <c r="L161" s="99" t="str">
        <f>IF(OR($B161=0,$B161=""),"",IF(AND($E$3="3rd"),'Class 3rd'!L160,IF(AND($E$3="4th"),'Class 4th'!L160,"")))</f>
        <v/>
      </c>
      <c r="M161" s="99" t="str">
        <f>IF(OR($B161=0,$B161=""),"",IF(AND($E$3="3rd"),'Class 3rd'!M160,IF(AND($E$3="4th"),'Class 4th'!M160,"")))</f>
        <v/>
      </c>
      <c r="N161" s="99" t="str">
        <f>IF(OR($B161=0,$B161=""),"",IF(AND($E$3="3rd"),'Class 3rd'!N160,IF(AND($E$3="4th"),'Class 4th'!N160,"")))</f>
        <v/>
      </c>
      <c r="O161" s="48" t="str">
        <f t="shared" si="171"/>
        <v/>
      </c>
      <c r="P161" s="99" t="str">
        <f>IF(OR($B161=0,$B161=""),"",IF(AND($E$3="3rd"),'Class 3rd'!O160,IF(AND($E$3="4th"),'Class 4th'!O160,"")))</f>
        <v/>
      </c>
      <c r="Q161" s="99" t="str">
        <f>IF(OR($B161=0,$B161=""),"",IF(AND($E$3="3rd"),'Class 3rd'!P160,IF(AND($E$3="4th"),'Class 4th'!P160,"")))</f>
        <v/>
      </c>
      <c r="R161" s="51" t="str">
        <f t="shared" si="172"/>
        <v/>
      </c>
      <c r="S161" s="48">
        <f t="shared" si="173"/>
        <v>0</v>
      </c>
      <c r="T161" s="99" t="str">
        <f>IF(OR($B161=0,$B161=""),"",IF(AND($E$3="3rd"),'Class 3rd'!Q160,IF(AND($E$3="4th"),'Class 4th'!Q160,"")))</f>
        <v/>
      </c>
      <c r="U161" s="99" t="str">
        <f>IF(OR($B161=0,$B161=""),"",IF(AND($E$3="3rd"),'Class 3rd'!R160,IF(AND($E$3="4th"),'Class 4th'!R160,"")))</f>
        <v/>
      </c>
      <c r="V161" s="52" t="str">
        <f t="shared" si="174"/>
        <v/>
      </c>
      <c r="W161" s="48" t="str">
        <f t="shared" si="175"/>
        <v/>
      </c>
      <c r="X161" s="83">
        <f t="shared" si="176"/>
        <v>0</v>
      </c>
      <c r="Y161" s="83" t="str">
        <f t="shared" si="177"/>
        <v/>
      </c>
      <c r="Z161" s="83" t="str">
        <f t="shared" si="178"/>
        <v/>
      </c>
      <c r="AA161" s="83" t="str">
        <f t="shared" si="179"/>
        <v/>
      </c>
      <c r="AB161" s="419" t="str">
        <f t="shared" si="180"/>
        <v/>
      </c>
      <c r="AC161" s="87" t="str">
        <f t="shared" si="181"/>
        <v/>
      </c>
      <c r="AD161" s="99" t="str">
        <f>IF(OR($B161=0,$B161=""),"",IF(AND($E$3="3rd"),'Class 3rd'!S160,IF(AND($E$3="4th"),'Class 4th'!S160,"")))</f>
        <v/>
      </c>
      <c r="AE161" s="99" t="str">
        <f>IF(OR($B161=0,$B161=""),"",IF(AND($E$3="3rd"),'Class 3rd'!T160,IF(AND($E$3="4th"),'Class 4th'!T160,"")))</f>
        <v/>
      </c>
      <c r="AF161" s="99" t="str">
        <f>IF(OR($B161=0,$B161=""),"",IF(AND($E$3="3rd"),'Class 3rd'!U160,IF(AND($E$3="4th"),'Class 4th'!U160,"")))</f>
        <v/>
      </c>
      <c r="AG161" s="48" t="str">
        <f t="shared" si="182"/>
        <v/>
      </c>
      <c r="AH161" s="99" t="str">
        <f>IF(OR($B161=0,$B161=""),"",IF(AND($E$3="3rd"),'Class 3rd'!V160,IF(AND($E$3="4th"),'Class 4th'!V160,"")))</f>
        <v/>
      </c>
      <c r="AI161" s="99" t="str">
        <f>IF(OR($B161=0,$B161=""),"",IF(AND($E$3="3rd"),'Class 3rd'!W160,IF(AND($E$3="4th"),'Class 4th'!W160,"")))</f>
        <v/>
      </c>
      <c r="AJ161" s="51" t="str">
        <f t="shared" si="183"/>
        <v/>
      </c>
      <c r="AK161" s="48">
        <f t="shared" si="184"/>
        <v>0</v>
      </c>
      <c r="AL161" s="99" t="str">
        <f>IF(OR($B161=0,$B161=""),"",IF(AND($E$3="3rd"),'Class 3rd'!X160,IF(AND($E$3="4th"),'Class 4th'!X160,"")))</f>
        <v/>
      </c>
      <c r="AM161" s="99" t="str">
        <f>IF(OR($B161=0,$B161=""),"",IF(AND($E$3="3rd"),'Class 3rd'!Y160,IF(AND($E$3="4th"),'Class 4th'!Y160,"")))</f>
        <v/>
      </c>
      <c r="AN161" s="52" t="str">
        <f t="shared" si="185"/>
        <v/>
      </c>
      <c r="AO161" s="48" t="str">
        <f t="shared" si="186"/>
        <v/>
      </c>
      <c r="AP161" s="83">
        <f t="shared" si="187"/>
        <v>0</v>
      </c>
      <c r="AQ161" s="83" t="str">
        <f t="shared" si="188"/>
        <v/>
      </c>
      <c r="AR161" s="83" t="str">
        <f t="shared" si="189"/>
        <v/>
      </c>
      <c r="AS161" s="83" t="str">
        <f t="shared" si="190"/>
        <v/>
      </c>
      <c r="AT161" s="419" t="str">
        <f t="shared" si="191"/>
        <v/>
      </c>
      <c r="AU161" s="87" t="str">
        <f t="shared" si="192"/>
        <v/>
      </c>
      <c r="AV161" s="99" t="str">
        <f>IF(OR($B161=0,$B161=""),"",IF(AND($E$3="3rd"),'Class 3rd'!Z160,IF(AND($E$3="4th"),'Class 4th'!Z160,"")))</f>
        <v/>
      </c>
      <c r="AW161" s="99" t="str">
        <f>IF(OR($B161=0,$B161=""),"",IF(AND($E$3="3rd"),'Class 3rd'!AA160,IF(AND($E$3="4th"),'Class 4th'!AA160,"")))</f>
        <v/>
      </c>
      <c r="AX161" s="99" t="str">
        <f>IF(OR($B161=0,$B161=""),"",IF(AND($E$3="3rd"),'Class 3rd'!AB160,IF(AND($E$3="4th"),'Class 4th'!AB160,"")))</f>
        <v/>
      </c>
      <c r="AY161" s="48" t="str">
        <f t="shared" si="193"/>
        <v/>
      </c>
      <c r="AZ161" s="99" t="str">
        <f>IF(OR($B161=0,$B161=""),"",IF(AND($E$3="3rd"),'Class 3rd'!AC160,IF(AND($E$3="4th"),'Class 4th'!AC160,"")))</f>
        <v/>
      </c>
      <c r="BA161" s="99" t="str">
        <f>IF(OR($B161=0,$B161=""),"",IF(AND($E$3="3rd"),'Class 3rd'!AD160,IF(AND($E$3="4th"),'Class 4th'!AD160,"")))</f>
        <v/>
      </c>
      <c r="BB161" s="51" t="str">
        <f t="shared" si="194"/>
        <v/>
      </c>
      <c r="BC161" s="48">
        <f t="shared" si="195"/>
        <v>0</v>
      </c>
      <c r="BD161" s="99" t="str">
        <f>IF(OR($B161=0,$B161=""),"",IF(AND($E$3="3rd"),'Class 3rd'!AE160,IF(AND($E$3="4th"),'Class 4th'!AE160,"")))</f>
        <v/>
      </c>
      <c r="BE161" s="99" t="str">
        <f>IF(OR($B161=0,$B161=""),"",IF(AND($E$3="3rd"),'Class 3rd'!AF160,IF(AND($E$3="4th"),'Class 4th'!AF160,"")))</f>
        <v/>
      </c>
      <c r="BF161" s="52" t="str">
        <f t="shared" si="196"/>
        <v/>
      </c>
      <c r="BG161" s="48" t="str">
        <f t="shared" si="197"/>
        <v/>
      </c>
      <c r="BH161" s="83">
        <f t="shared" si="198"/>
        <v>0</v>
      </c>
      <c r="BI161" s="83" t="str">
        <f t="shared" si="199"/>
        <v/>
      </c>
      <c r="BJ161" s="83" t="str">
        <f t="shared" si="200"/>
        <v/>
      </c>
      <c r="BK161" s="83" t="str">
        <f t="shared" si="201"/>
        <v/>
      </c>
      <c r="BL161" s="419" t="str">
        <f t="shared" si="202"/>
        <v/>
      </c>
      <c r="BM161" s="87" t="str">
        <f t="shared" si="203"/>
        <v/>
      </c>
      <c r="BN161" s="99" t="str">
        <f>IF(OR($B161=0,$B161=""),"",IF(AND($E$3="3rd"),'Class 3rd'!AG160,IF(AND($E$3="4th"),'Class 4th'!AG160,"")))</f>
        <v/>
      </c>
      <c r="BO161" s="99" t="str">
        <f>IF(OR($B161=0,$B161=""),"",IF(AND($E$3="3rd"),'Class 3rd'!AH160,IF(AND($E$3="4th"),'Class 4th'!AH160,"")))</f>
        <v/>
      </c>
      <c r="BP161" s="99" t="str">
        <f>IF(OR($B161=0,$B161=""),"",IF(AND($E$3="3rd"),'Class 3rd'!AI160,IF(AND($E$3="4th"),'Class 4th'!AI160,"")))</f>
        <v/>
      </c>
      <c r="BQ161" s="48" t="str">
        <f t="shared" si="204"/>
        <v/>
      </c>
      <c r="BR161" s="99" t="str">
        <f>IF(OR($B161=0,$B161=""),"",IF(AND($E$3="3rd"),'Class 3rd'!AJ160,IF(AND($E$3="4th"),'Class 4th'!AJ160,"")))</f>
        <v/>
      </c>
      <c r="BS161" s="99" t="str">
        <f>IF(OR($B161=0,$B161=""),"",IF(AND($E$3="3rd"),'Class 3rd'!AK160,IF(AND($E$3="4th"),'Class 4th'!AK160,"")))</f>
        <v/>
      </c>
      <c r="BT161" s="51" t="str">
        <f t="shared" si="205"/>
        <v/>
      </c>
      <c r="BU161" s="48">
        <f t="shared" si="206"/>
        <v>0</v>
      </c>
      <c r="BV161" s="99" t="str">
        <f>IF(OR($B161=0,$B161=""),"",IF(AND($E$3="3rd"),'Class 3rd'!AL160,IF(AND($E$3="4th"),'Class 4th'!AL160,"")))</f>
        <v/>
      </c>
      <c r="BW161" s="99" t="str">
        <f>IF(OR($B161=0,$B161=""),"",IF(AND($E$3="3rd"),'Class 3rd'!AM160,IF(AND($E$3="4th"),'Class 4th'!AM160,"")))</f>
        <v/>
      </c>
      <c r="BX161" s="52" t="str">
        <f t="shared" si="207"/>
        <v/>
      </c>
      <c r="BY161" s="48" t="str">
        <f t="shared" si="208"/>
        <v/>
      </c>
      <c r="BZ161" s="83">
        <f t="shared" si="209"/>
        <v>0</v>
      </c>
      <c r="CA161" s="83" t="str">
        <f t="shared" si="210"/>
        <v/>
      </c>
      <c r="CB161" s="83" t="str">
        <f t="shared" si="211"/>
        <v/>
      </c>
      <c r="CC161" s="83" t="str">
        <f t="shared" si="212"/>
        <v/>
      </c>
      <c r="CD161" s="419" t="str">
        <f t="shared" si="213"/>
        <v/>
      </c>
      <c r="CE161" s="87" t="str">
        <f t="shared" si="214"/>
        <v/>
      </c>
      <c r="CF161" s="99" t="str">
        <f>IF(OR($B161=0,$B161=""),"",IF(AND($E$3="3rd"),'Class 3rd'!AN160,IF(AND($E$3="4th"),'Class 4th'!AN160,"")))</f>
        <v/>
      </c>
      <c r="CG161" s="99" t="str">
        <f>IF(OR($B161=0,$B161=""),"",IF(AND($E$3="3rd"),'Class 3rd'!AO160,IF(AND($E$3="4th"),'Class 4th'!AO160,"")))</f>
        <v/>
      </c>
      <c r="CH161" s="99" t="str">
        <f>IF(OR($B161=0,$B161=""),"",IF(AND($E$3="3rd"),'Class 3rd'!AP160,IF(AND($E$3="4th"),'Class 4th'!AP160,"")))</f>
        <v/>
      </c>
      <c r="CI161" s="48" t="str">
        <f t="shared" si="215"/>
        <v/>
      </c>
      <c r="CJ161" s="99" t="str">
        <f>IF(OR($B161=0,$B161=""),"",IF(AND($E$3="3rd"),'Class 3rd'!AQ160,IF(AND($E$3="4th"),'Class 4th'!AQ160,"")))</f>
        <v/>
      </c>
      <c r="CK161" s="99" t="str">
        <f>IF(OR($B161=0,$B161=""),"",IF(AND($E$3="3rd"),'Class 3rd'!AR160,IF(AND($E$3="4th"),'Class 4th'!AR160,"")))</f>
        <v/>
      </c>
      <c r="CL161" s="51" t="str">
        <f t="shared" si="216"/>
        <v/>
      </c>
      <c r="CM161" s="48">
        <f t="shared" si="217"/>
        <v>0</v>
      </c>
      <c r="CN161" s="99" t="str">
        <f>IF(OR($B161=0,$B161=""),"",IF(AND($E$3="3rd"),'Class 3rd'!AS160,IF(AND($E$3="4th"),'Class 4th'!AS160,"")))</f>
        <v/>
      </c>
      <c r="CO161" s="99" t="str">
        <f>IF(OR($B161=0,$B161=""),"",IF(AND($E$3="3rd"),'Class 3rd'!AT160,IF(AND($E$3="4th"),'Class 4th'!AT160,"")))</f>
        <v/>
      </c>
      <c r="CP161" s="52" t="str">
        <f t="shared" si="218"/>
        <v/>
      </c>
      <c r="CQ161" s="48" t="str">
        <f t="shared" si="219"/>
        <v/>
      </c>
      <c r="CR161" s="83">
        <f t="shared" si="220"/>
        <v>0</v>
      </c>
      <c r="CS161" s="83" t="str">
        <f t="shared" si="221"/>
        <v/>
      </c>
      <c r="CT161" s="392" t="str">
        <f t="shared" si="222"/>
        <v/>
      </c>
      <c r="CU161" s="86" t="str">
        <f t="shared" si="223"/>
        <v/>
      </c>
      <c r="CV161" s="99" t="str">
        <f>IF(OR($B161=0,$B161=""),"",IF(AND($E$3="3rd"),'Class 3rd'!AU160,IF(AND($E$3="4th"),'Class 4th'!AU160,"")))</f>
        <v/>
      </c>
      <c r="CW161" s="99" t="str">
        <f>IF(OR($B161=0,$B161=""),"",IF(AND($E$3="3rd"),'Class 3rd'!AV160,IF(AND($E$3="4th"),'Class 4th'!AV160,"")))</f>
        <v/>
      </c>
      <c r="CX161" s="99" t="str">
        <f>IF(OR($B161=0,$B161=""),"",IF(AND($E$3="3rd"),'Class 3rd'!AW160,IF(AND($E$3="4th"),'Class 4th'!AW160,"")))</f>
        <v/>
      </c>
      <c r="CY161" s="48" t="str">
        <f t="shared" si="224"/>
        <v/>
      </c>
      <c r="CZ161" s="99" t="str">
        <f>IF(OR($B161=0,$B161=""),"",IF(AND($E$3="3rd"),'Class 3rd'!AX160,IF(AND($E$3="4th"),'Class 4th'!AX160,"")))</f>
        <v/>
      </c>
      <c r="DA161" s="99" t="str">
        <f>IF(OR($B161=0,$B161=""),"",IF(AND($E$3="3rd"),'Class 3rd'!AY160,IF(AND($E$3="4th"),'Class 4th'!AY160,"")))</f>
        <v/>
      </c>
      <c r="DB161" s="51" t="str">
        <f t="shared" si="225"/>
        <v/>
      </c>
      <c r="DC161" s="48">
        <f t="shared" si="226"/>
        <v>0</v>
      </c>
      <c r="DD161" s="99" t="str">
        <f>IF(OR($B161=0,$B161=""),"",IF(AND($E$3="3rd"),'Class 3rd'!AZ160,IF(AND($E$3="4th"),'Class 4th'!AZ160,"")))</f>
        <v/>
      </c>
      <c r="DE161" s="99" t="str">
        <f>IF(OR($B161=0,$B161=""),"",IF(AND($E$3="3rd"),'Class 3rd'!BA160,IF(AND($E$3="4th"),'Class 4th'!BA160,"")))</f>
        <v/>
      </c>
      <c r="DF161" s="52" t="str">
        <f t="shared" si="227"/>
        <v/>
      </c>
      <c r="DG161" s="48" t="str">
        <f t="shared" si="228"/>
        <v/>
      </c>
      <c r="DH161" s="83">
        <f t="shared" si="229"/>
        <v>0</v>
      </c>
      <c r="DI161" s="83" t="str">
        <f t="shared" si="230"/>
        <v/>
      </c>
      <c r="DJ161" s="392" t="str">
        <f t="shared" si="231"/>
        <v/>
      </c>
      <c r="DK161" s="86" t="str">
        <f t="shared" si="232"/>
        <v/>
      </c>
      <c r="DL161" s="454" t="str">
        <f>IF(OR($B161=0,$B161=""),"",IF(AND($E$3="3rd"),'Class 3rd'!BB160,IF(AND($E$3="4th"),'Class 4th'!BB160,"")))</f>
        <v/>
      </c>
      <c r="DM161" s="454" t="str">
        <f>IF(OR($B161=0,$B161=""),"",IF(AND($E$3="3rd"),'Class 3rd'!BC160,IF(AND($E$3="4th"),'Class 4th'!BC160,"")))</f>
        <v/>
      </c>
      <c r="DN161" s="454" t="str">
        <f>IF(OR($B161=0,$B161=""),"",IF(AND($E$3="3rd"),'Class 3rd'!BD160,IF(AND($E$3="4th"),'Class 4th'!BD160,"")))</f>
        <v/>
      </c>
      <c r="DO161" s="454" t="str">
        <f>IF(OR($B161=0,$B161=""),"",IF(AND($E$3="3rd"),'Class 3rd'!BE160,IF(AND($E$3="4th"),'Class 4th'!BE160,"")))</f>
        <v/>
      </c>
      <c r="DP161" s="454" t="str">
        <f>IF(OR($B161=0,$B161=""),"",IF(AND($E$3="3rd"),'Class 3rd'!BF160,IF(AND($E$3="4th"),'Class 4th'!BF160,"")))</f>
        <v/>
      </c>
      <c r="DQ161" s="455" t="str">
        <f t="shared" si="233"/>
        <v/>
      </c>
      <c r="DR161" s="100">
        <f t="shared" si="234"/>
        <v>0</v>
      </c>
      <c r="DS161" s="100" t="str">
        <f t="shared" si="235"/>
        <v/>
      </c>
      <c r="DT161" s="100" t="str">
        <f t="shared" si="236"/>
        <v/>
      </c>
      <c r="DU161" s="86" t="str">
        <f t="shared" si="237"/>
        <v/>
      </c>
      <c r="DV161" s="454" t="str">
        <f>IF(OR($B161=0,$B161=""),"",IF(AND($E$3="3rd"),'Class 3rd'!BG160,IF(AND($E$3="4th"),'Class 4th'!BG160,"")))</f>
        <v/>
      </c>
      <c r="DW161" s="454" t="str">
        <f>IF(OR($B161=0,$B161=""),"",IF(AND($E$3="3rd"),'Class 3rd'!BH160,IF(AND($E$3="4th"),'Class 4th'!BH160,"")))</f>
        <v/>
      </c>
      <c r="DX161" s="454" t="str">
        <f>IF(OR($B161=0,$B161=""),"",IF(AND($E$3="3rd"),'Class 3rd'!BI160,IF(AND($E$3="4th"),'Class 4th'!BI160,"")))</f>
        <v/>
      </c>
      <c r="DY161" s="454" t="str">
        <f>IF(OR($B161=0,$B161=""),"",IF(AND($E$3="3rd"),'Class 3rd'!BJ160,IF(AND($E$3="4th"),'Class 4th'!BJ160,"")))</f>
        <v/>
      </c>
      <c r="DZ161" s="454" t="str">
        <f>IF(OR($B161=0,$B161=""),"",IF(AND($E$3="3rd"),'Class 3rd'!BK160,IF(AND($E$3="4th"),'Class 4th'!BK160,"")))</f>
        <v/>
      </c>
      <c r="EA161" s="455" t="str">
        <f t="shared" si="238"/>
        <v/>
      </c>
      <c r="EB161" s="100">
        <f t="shared" si="239"/>
        <v>0</v>
      </c>
      <c r="EC161" s="100" t="str">
        <f t="shared" si="240"/>
        <v/>
      </c>
      <c r="ED161" s="100" t="str">
        <f t="shared" si="241"/>
        <v/>
      </c>
      <c r="EE161" s="86" t="str">
        <f t="shared" si="242"/>
        <v/>
      </c>
      <c r="EF161" s="454" t="str">
        <f>IF(OR($B161=0,$B161=""),"",IF(AND($E$3="3rd"),'Class 3rd'!BL160,IF(AND($E$3="4th"),'Class 4th'!BL160,"")))</f>
        <v/>
      </c>
      <c r="EG161" s="454" t="str">
        <f>IF(OR($B161=0,$B161=""),"",IF(AND($E$3="3rd"),'Class 3rd'!BM160,IF(AND($E$3="4th"),'Class 4th'!BM160,"")))</f>
        <v/>
      </c>
      <c r="EH161" s="454" t="str">
        <f>IF(OR($B161=0,$B161=""),"",IF(AND($E$3="3rd"),'Class 3rd'!BN160,IF(AND($E$3="4th"),'Class 4th'!BN160,"")))</f>
        <v/>
      </c>
      <c r="EI161" s="454" t="str">
        <f>IF(OR($B161=0,$B161=""),"",IF(AND($E$3="3rd"),'Class 3rd'!BO160,IF(AND($E$3="4th"),'Class 4th'!BO160,"")))</f>
        <v/>
      </c>
      <c r="EJ161" s="454" t="str">
        <f>IF(OR($B161=0,$B161=""),"",IF(AND($E$3="3rd"),'Class 3rd'!BP160,IF(AND($E$3="4th"),'Class 4th'!BP160,"")))</f>
        <v/>
      </c>
      <c r="EK161" s="455" t="str">
        <f t="shared" si="243"/>
        <v/>
      </c>
      <c r="EL161" s="100">
        <f t="shared" si="244"/>
        <v>0</v>
      </c>
      <c r="EM161" s="100" t="str">
        <f t="shared" si="245"/>
        <v/>
      </c>
      <c r="EN161" s="100" t="str">
        <f t="shared" si="246"/>
        <v/>
      </c>
      <c r="EO161" s="86" t="str">
        <f t="shared" si="247"/>
        <v/>
      </c>
      <c r="EP161" s="60" t="str">
        <f t="shared" si="248"/>
        <v/>
      </c>
      <c r="EQ161" s="324" t="str">
        <f t="shared" si="249"/>
        <v/>
      </c>
      <c r="ER161" s="63" t="str">
        <f t="shared" si="250"/>
        <v/>
      </c>
      <c r="ES161" s="64" t="str">
        <f t="shared" si="169"/>
        <v/>
      </c>
      <c r="ET161" s="326" t="str">
        <f>IFERROR(IF(B161="NSO","NSO",IF(OR(D161="",G161="",F161="",B161="",EP161=0),"",IF('Master sheet'!$D$14="Hindi","कक्षोंन्नति","Promoted"))),"")</f>
        <v/>
      </c>
      <c r="EU161" s="39" t="str">
        <f>IF(OR($B161=0,$B161=""),"",IF(AND($E$3="3rd"),'Class 3rd'!BQ160,IF(AND($E$3="4th"),'Class 4th'!BQ160,"")))</f>
        <v/>
      </c>
      <c r="EV161" s="39" t="str">
        <f>IF(OR($B161=0,$B161=""),"",IF(AND($E$3="3rd"),'Class 3rd'!BR160,IF(AND($E$3="4th"),'Class 4th'!BR160,"")))</f>
        <v/>
      </c>
      <c r="EW161" s="203" t="str">
        <f t="shared" si="170"/>
        <v/>
      </c>
      <c r="EX161" s="40"/>
      <c r="FE161" s="41">
        <f>IF(AND($E$3="3rd"),'Class 3rd'!I160,IF(AND($E$3="4th"),'Class 4th'!I160,""))</f>
        <v>0</v>
      </c>
    </row>
    <row r="162" spans="1:161" ht="18.95" customHeight="1">
      <c r="A162" s="53">
        <v>155</v>
      </c>
      <c r="B162" s="244" t="str">
        <f>IF(OR(FE162=0,FE162=""),"",IF(AND($E$3="3rd"),'Class 3rd'!I161,IF(AND($E$3="4th"),'Class 4th'!I161,"")))</f>
        <v/>
      </c>
      <c r="C162" s="54" t="str">
        <f>IF(OR($B162=0,$B162=""),"",IF(AND($E$3="3rd"),'Class 3rd'!B161,IF(AND($E$3="4th"),'Class 4th'!B161,"")))</f>
        <v/>
      </c>
      <c r="D162" s="54" t="str">
        <f>IF(OR($B162=0,$B162=""),"",IF(AND($E$3="3rd"),'Class 3rd'!C161,IF(AND($E$3="4th"),'Class 4th'!C161,"")))</f>
        <v/>
      </c>
      <c r="E162" s="330" t="str">
        <f>IF(OR($B162=0,$B162=""),"",IF(AND($E$3="3rd"),'Class 3rd'!E161,IF(AND($E$3="4th"),'Class 4th'!E161,"")))</f>
        <v/>
      </c>
      <c r="F162" s="243" t="str">
        <f>IF(OR($B162=0,$B162=""),"",IF(AND($E$3="3rd"),'Class 3rd'!D161,IF(AND($E$3="4th"),'Class 4th'!D161,"")))</f>
        <v/>
      </c>
      <c r="G162" s="335" t="str">
        <f>IF(OR($B162=0,$B162=""),"",IF(AND($E$3="3rd"),'Class 3rd'!F161,IF(AND($E$3="4th"),'Class 4th'!F161,"")))</f>
        <v/>
      </c>
      <c r="H162" s="335" t="str">
        <f>IF(OR($B162=0,$B162=""),"",IF(AND($E$3="3rd"),'Class 3rd'!G161,IF(AND($E$3="4th"),'Class 4th'!G161,"")))</f>
        <v/>
      </c>
      <c r="I162" s="335" t="str">
        <f>IF(OR($B162=0,$B162=""),"",IF(AND($E$3="3rd"),'Class 3rd'!H161,IF(AND($E$3="4th"),'Class 4th'!H161,"")))</f>
        <v/>
      </c>
      <c r="J162" s="217" t="str">
        <f>IF(OR($B162=0,$B162=""),"",IF(AND($E$3="3rd"),'Class 3rd'!J161,IF(AND($E$3="4th"),'Class 4th'!J161,"")))</f>
        <v/>
      </c>
      <c r="K162" s="217" t="str">
        <f>IF(OR($B162=0,$B162=""),"",IF(AND($E$3="3rd"),'Class 3rd'!K161,IF(AND($E$3="4th"),'Class 4th'!K161,"")))</f>
        <v/>
      </c>
      <c r="L162" s="99" t="str">
        <f>IF(OR($B162=0,$B162=""),"",IF(AND($E$3="3rd"),'Class 3rd'!L161,IF(AND($E$3="4th"),'Class 4th'!L161,"")))</f>
        <v/>
      </c>
      <c r="M162" s="99" t="str">
        <f>IF(OR($B162=0,$B162=""),"",IF(AND($E$3="3rd"),'Class 3rd'!M161,IF(AND($E$3="4th"),'Class 4th'!M161,"")))</f>
        <v/>
      </c>
      <c r="N162" s="99" t="str">
        <f>IF(OR($B162=0,$B162=""),"",IF(AND($E$3="3rd"),'Class 3rd'!N161,IF(AND($E$3="4th"),'Class 4th'!N161,"")))</f>
        <v/>
      </c>
      <c r="O162" s="48" t="str">
        <f t="shared" si="171"/>
        <v/>
      </c>
      <c r="P162" s="99" t="str">
        <f>IF(OR($B162=0,$B162=""),"",IF(AND($E$3="3rd"),'Class 3rd'!O161,IF(AND($E$3="4th"),'Class 4th'!O161,"")))</f>
        <v/>
      </c>
      <c r="Q162" s="99" t="str">
        <f>IF(OR($B162=0,$B162=""),"",IF(AND($E$3="3rd"),'Class 3rd'!P161,IF(AND($E$3="4th"),'Class 4th'!P161,"")))</f>
        <v/>
      </c>
      <c r="R162" s="51" t="str">
        <f t="shared" si="172"/>
        <v/>
      </c>
      <c r="S162" s="48">
        <f t="shared" si="173"/>
        <v>0</v>
      </c>
      <c r="T162" s="99" t="str">
        <f>IF(OR($B162=0,$B162=""),"",IF(AND($E$3="3rd"),'Class 3rd'!Q161,IF(AND($E$3="4th"),'Class 4th'!Q161,"")))</f>
        <v/>
      </c>
      <c r="U162" s="99" t="str">
        <f>IF(OR($B162=0,$B162=""),"",IF(AND($E$3="3rd"),'Class 3rd'!R161,IF(AND($E$3="4th"),'Class 4th'!R161,"")))</f>
        <v/>
      </c>
      <c r="V162" s="52" t="str">
        <f t="shared" si="174"/>
        <v/>
      </c>
      <c r="W162" s="48" t="str">
        <f t="shared" si="175"/>
        <v/>
      </c>
      <c r="X162" s="83">
        <f t="shared" si="176"/>
        <v>0</v>
      </c>
      <c r="Y162" s="83" t="str">
        <f t="shared" si="177"/>
        <v/>
      </c>
      <c r="Z162" s="83" t="str">
        <f t="shared" si="178"/>
        <v/>
      </c>
      <c r="AA162" s="83" t="str">
        <f t="shared" si="179"/>
        <v/>
      </c>
      <c r="AB162" s="419" t="str">
        <f t="shared" si="180"/>
        <v/>
      </c>
      <c r="AC162" s="87" t="str">
        <f t="shared" si="181"/>
        <v/>
      </c>
      <c r="AD162" s="99" t="str">
        <f>IF(OR($B162=0,$B162=""),"",IF(AND($E$3="3rd"),'Class 3rd'!S161,IF(AND($E$3="4th"),'Class 4th'!S161,"")))</f>
        <v/>
      </c>
      <c r="AE162" s="99" t="str">
        <f>IF(OR($B162=0,$B162=""),"",IF(AND($E$3="3rd"),'Class 3rd'!T161,IF(AND($E$3="4th"),'Class 4th'!T161,"")))</f>
        <v/>
      </c>
      <c r="AF162" s="99" t="str">
        <f>IF(OR($B162=0,$B162=""),"",IF(AND($E$3="3rd"),'Class 3rd'!U161,IF(AND($E$3="4th"),'Class 4th'!U161,"")))</f>
        <v/>
      </c>
      <c r="AG162" s="48" t="str">
        <f t="shared" si="182"/>
        <v/>
      </c>
      <c r="AH162" s="99" t="str">
        <f>IF(OR($B162=0,$B162=""),"",IF(AND($E$3="3rd"),'Class 3rd'!V161,IF(AND($E$3="4th"),'Class 4th'!V161,"")))</f>
        <v/>
      </c>
      <c r="AI162" s="99" t="str">
        <f>IF(OR($B162=0,$B162=""),"",IF(AND($E$3="3rd"),'Class 3rd'!W161,IF(AND($E$3="4th"),'Class 4th'!W161,"")))</f>
        <v/>
      </c>
      <c r="AJ162" s="51" t="str">
        <f t="shared" si="183"/>
        <v/>
      </c>
      <c r="AK162" s="48">
        <f t="shared" si="184"/>
        <v>0</v>
      </c>
      <c r="AL162" s="99" t="str">
        <f>IF(OR($B162=0,$B162=""),"",IF(AND($E$3="3rd"),'Class 3rd'!X161,IF(AND($E$3="4th"),'Class 4th'!X161,"")))</f>
        <v/>
      </c>
      <c r="AM162" s="99" t="str">
        <f>IF(OR($B162=0,$B162=""),"",IF(AND($E$3="3rd"),'Class 3rd'!Y161,IF(AND($E$3="4th"),'Class 4th'!Y161,"")))</f>
        <v/>
      </c>
      <c r="AN162" s="52" t="str">
        <f t="shared" si="185"/>
        <v/>
      </c>
      <c r="AO162" s="48" t="str">
        <f t="shared" si="186"/>
        <v/>
      </c>
      <c r="AP162" s="83">
        <f t="shared" si="187"/>
        <v>0</v>
      </c>
      <c r="AQ162" s="83" t="str">
        <f t="shared" si="188"/>
        <v/>
      </c>
      <c r="AR162" s="83" t="str">
        <f t="shared" si="189"/>
        <v/>
      </c>
      <c r="AS162" s="83" t="str">
        <f t="shared" si="190"/>
        <v/>
      </c>
      <c r="AT162" s="419" t="str">
        <f t="shared" si="191"/>
        <v/>
      </c>
      <c r="AU162" s="87" t="str">
        <f t="shared" si="192"/>
        <v/>
      </c>
      <c r="AV162" s="99" t="str">
        <f>IF(OR($B162=0,$B162=""),"",IF(AND($E$3="3rd"),'Class 3rd'!Z161,IF(AND($E$3="4th"),'Class 4th'!Z161,"")))</f>
        <v/>
      </c>
      <c r="AW162" s="99" t="str">
        <f>IF(OR($B162=0,$B162=""),"",IF(AND($E$3="3rd"),'Class 3rd'!AA161,IF(AND($E$3="4th"),'Class 4th'!AA161,"")))</f>
        <v/>
      </c>
      <c r="AX162" s="99" t="str">
        <f>IF(OR($B162=0,$B162=""),"",IF(AND($E$3="3rd"),'Class 3rd'!AB161,IF(AND($E$3="4th"),'Class 4th'!AB161,"")))</f>
        <v/>
      </c>
      <c r="AY162" s="48" t="str">
        <f t="shared" si="193"/>
        <v/>
      </c>
      <c r="AZ162" s="99" t="str">
        <f>IF(OR($B162=0,$B162=""),"",IF(AND($E$3="3rd"),'Class 3rd'!AC161,IF(AND($E$3="4th"),'Class 4th'!AC161,"")))</f>
        <v/>
      </c>
      <c r="BA162" s="99" t="str">
        <f>IF(OR($B162=0,$B162=""),"",IF(AND($E$3="3rd"),'Class 3rd'!AD161,IF(AND($E$3="4th"),'Class 4th'!AD161,"")))</f>
        <v/>
      </c>
      <c r="BB162" s="51" t="str">
        <f t="shared" si="194"/>
        <v/>
      </c>
      <c r="BC162" s="48">
        <f t="shared" si="195"/>
        <v>0</v>
      </c>
      <c r="BD162" s="99" t="str">
        <f>IF(OR($B162=0,$B162=""),"",IF(AND($E$3="3rd"),'Class 3rd'!AE161,IF(AND($E$3="4th"),'Class 4th'!AE161,"")))</f>
        <v/>
      </c>
      <c r="BE162" s="99" t="str">
        <f>IF(OR($B162=0,$B162=""),"",IF(AND($E$3="3rd"),'Class 3rd'!AF161,IF(AND($E$3="4th"),'Class 4th'!AF161,"")))</f>
        <v/>
      </c>
      <c r="BF162" s="52" t="str">
        <f t="shared" si="196"/>
        <v/>
      </c>
      <c r="BG162" s="48" t="str">
        <f t="shared" si="197"/>
        <v/>
      </c>
      <c r="BH162" s="83">
        <f t="shared" si="198"/>
        <v>0</v>
      </c>
      <c r="BI162" s="83" t="str">
        <f t="shared" si="199"/>
        <v/>
      </c>
      <c r="BJ162" s="83" t="str">
        <f t="shared" si="200"/>
        <v/>
      </c>
      <c r="BK162" s="83" t="str">
        <f t="shared" si="201"/>
        <v/>
      </c>
      <c r="BL162" s="419" t="str">
        <f t="shared" si="202"/>
        <v/>
      </c>
      <c r="BM162" s="87" t="str">
        <f t="shared" si="203"/>
        <v/>
      </c>
      <c r="BN162" s="99" t="str">
        <f>IF(OR($B162=0,$B162=""),"",IF(AND($E$3="3rd"),'Class 3rd'!AG161,IF(AND($E$3="4th"),'Class 4th'!AG161,"")))</f>
        <v/>
      </c>
      <c r="BO162" s="99" t="str">
        <f>IF(OR($B162=0,$B162=""),"",IF(AND($E$3="3rd"),'Class 3rd'!AH161,IF(AND($E$3="4th"),'Class 4th'!AH161,"")))</f>
        <v/>
      </c>
      <c r="BP162" s="99" t="str">
        <f>IF(OR($B162=0,$B162=""),"",IF(AND($E$3="3rd"),'Class 3rd'!AI161,IF(AND($E$3="4th"),'Class 4th'!AI161,"")))</f>
        <v/>
      </c>
      <c r="BQ162" s="48" t="str">
        <f t="shared" si="204"/>
        <v/>
      </c>
      <c r="BR162" s="99" t="str">
        <f>IF(OR($B162=0,$B162=""),"",IF(AND($E$3="3rd"),'Class 3rd'!AJ161,IF(AND($E$3="4th"),'Class 4th'!AJ161,"")))</f>
        <v/>
      </c>
      <c r="BS162" s="99" t="str">
        <f>IF(OR($B162=0,$B162=""),"",IF(AND($E$3="3rd"),'Class 3rd'!AK161,IF(AND($E$3="4th"),'Class 4th'!AK161,"")))</f>
        <v/>
      </c>
      <c r="BT162" s="51" t="str">
        <f t="shared" si="205"/>
        <v/>
      </c>
      <c r="BU162" s="48">
        <f t="shared" si="206"/>
        <v>0</v>
      </c>
      <c r="BV162" s="99" t="str">
        <f>IF(OR($B162=0,$B162=""),"",IF(AND($E$3="3rd"),'Class 3rd'!AL161,IF(AND($E$3="4th"),'Class 4th'!AL161,"")))</f>
        <v/>
      </c>
      <c r="BW162" s="99" t="str">
        <f>IF(OR($B162=0,$B162=""),"",IF(AND($E$3="3rd"),'Class 3rd'!AM161,IF(AND($E$3="4th"),'Class 4th'!AM161,"")))</f>
        <v/>
      </c>
      <c r="BX162" s="52" t="str">
        <f t="shared" si="207"/>
        <v/>
      </c>
      <c r="BY162" s="48" t="str">
        <f t="shared" si="208"/>
        <v/>
      </c>
      <c r="BZ162" s="83">
        <f t="shared" si="209"/>
        <v>0</v>
      </c>
      <c r="CA162" s="83" t="str">
        <f t="shared" si="210"/>
        <v/>
      </c>
      <c r="CB162" s="83" t="str">
        <f t="shared" si="211"/>
        <v/>
      </c>
      <c r="CC162" s="83" t="str">
        <f t="shared" si="212"/>
        <v/>
      </c>
      <c r="CD162" s="419" t="str">
        <f t="shared" si="213"/>
        <v/>
      </c>
      <c r="CE162" s="87" t="str">
        <f t="shared" si="214"/>
        <v/>
      </c>
      <c r="CF162" s="99" t="str">
        <f>IF(OR($B162=0,$B162=""),"",IF(AND($E$3="3rd"),'Class 3rd'!AN161,IF(AND($E$3="4th"),'Class 4th'!AN161,"")))</f>
        <v/>
      </c>
      <c r="CG162" s="99" t="str">
        <f>IF(OR($B162=0,$B162=""),"",IF(AND($E$3="3rd"),'Class 3rd'!AO161,IF(AND($E$3="4th"),'Class 4th'!AO161,"")))</f>
        <v/>
      </c>
      <c r="CH162" s="99" t="str">
        <f>IF(OR($B162=0,$B162=""),"",IF(AND($E$3="3rd"),'Class 3rd'!AP161,IF(AND($E$3="4th"),'Class 4th'!AP161,"")))</f>
        <v/>
      </c>
      <c r="CI162" s="48" t="str">
        <f t="shared" si="215"/>
        <v/>
      </c>
      <c r="CJ162" s="99" t="str">
        <f>IF(OR($B162=0,$B162=""),"",IF(AND($E$3="3rd"),'Class 3rd'!AQ161,IF(AND($E$3="4th"),'Class 4th'!AQ161,"")))</f>
        <v/>
      </c>
      <c r="CK162" s="99" t="str">
        <f>IF(OR($B162=0,$B162=""),"",IF(AND($E$3="3rd"),'Class 3rd'!AR161,IF(AND($E$3="4th"),'Class 4th'!AR161,"")))</f>
        <v/>
      </c>
      <c r="CL162" s="51" t="str">
        <f t="shared" si="216"/>
        <v/>
      </c>
      <c r="CM162" s="48">
        <f t="shared" si="217"/>
        <v>0</v>
      </c>
      <c r="CN162" s="99" t="str">
        <f>IF(OR($B162=0,$B162=""),"",IF(AND($E$3="3rd"),'Class 3rd'!AS161,IF(AND($E$3="4th"),'Class 4th'!AS161,"")))</f>
        <v/>
      </c>
      <c r="CO162" s="99" t="str">
        <f>IF(OR($B162=0,$B162=""),"",IF(AND($E$3="3rd"),'Class 3rd'!AT161,IF(AND($E$3="4th"),'Class 4th'!AT161,"")))</f>
        <v/>
      </c>
      <c r="CP162" s="52" t="str">
        <f t="shared" si="218"/>
        <v/>
      </c>
      <c r="CQ162" s="48" t="str">
        <f t="shared" si="219"/>
        <v/>
      </c>
      <c r="CR162" s="83">
        <f t="shared" si="220"/>
        <v>0</v>
      </c>
      <c r="CS162" s="83" t="str">
        <f t="shared" si="221"/>
        <v/>
      </c>
      <c r="CT162" s="392" t="str">
        <f t="shared" si="222"/>
        <v/>
      </c>
      <c r="CU162" s="86" t="str">
        <f t="shared" si="223"/>
        <v/>
      </c>
      <c r="CV162" s="99" t="str">
        <f>IF(OR($B162=0,$B162=""),"",IF(AND($E$3="3rd"),'Class 3rd'!AU161,IF(AND($E$3="4th"),'Class 4th'!AU161,"")))</f>
        <v/>
      </c>
      <c r="CW162" s="99" t="str">
        <f>IF(OR($B162=0,$B162=""),"",IF(AND($E$3="3rd"),'Class 3rd'!AV161,IF(AND($E$3="4th"),'Class 4th'!AV161,"")))</f>
        <v/>
      </c>
      <c r="CX162" s="99" t="str">
        <f>IF(OR($B162=0,$B162=""),"",IF(AND($E$3="3rd"),'Class 3rd'!AW161,IF(AND($E$3="4th"),'Class 4th'!AW161,"")))</f>
        <v/>
      </c>
      <c r="CY162" s="48" t="str">
        <f t="shared" si="224"/>
        <v/>
      </c>
      <c r="CZ162" s="99" t="str">
        <f>IF(OR($B162=0,$B162=""),"",IF(AND($E$3="3rd"),'Class 3rd'!AX161,IF(AND($E$3="4th"),'Class 4th'!AX161,"")))</f>
        <v/>
      </c>
      <c r="DA162" s="99" t="str">
        <f>IF(OR($B162=0,$B162=""),"",IF(AND($E$3="3rd"),'Class 3rd'!AY161,IF(AND($E$3="4th"),'Class 4th'!AY161,"")))</f>
        <v/>
      </c>
      <c r="DB162" s="51" t="str">
        <f t="shared" si="225"/>
        <v/>
      </c>
      <c r="DC162" s="48">
        <f t="shared" si="226"/>
        <v>0</v>
      </c>
      <c r="DD162" s="99" t="str">
        <f>IF(OR($B162=0,$B162=""),"",IF(AND($E$3="3rd"),'Class 3rd'!AZ161,IF(AND($E$3="4th"),'Class 4th'!AZ161,"")))</f>
        <v/>
      </c>
      <c r="DE162" s="99" t="str">
        <f>IF(OR($B162=0,$B162=""),"",IF(AND($E$3="3rd"),'Class 3rd'!BA161,IF(AND($E$3="4th"),'Class 4th'!BA161,"")))</f>
        <v/>
      </c>
      <c r="DF162" s="52" t="str">
        <f t="shared" si="227"/>
        <v/>
      </c>
      <c r="DG162" s="48" t="str">
        <f t="shared" si="228"/>
        <v/>
      </c>
      <c r="DH162" s="83">
        <f t="shared" si="229"/>
        <v>0</v>
      </c>
      <c r="DI162" s="83" t="str">
        <f t="shared" si="230"/>
        <v/>
      </c>
      <c r="DJ162" s="392" t="str">
        <f t="shared" si="231"/>
        <v/>
      </c>
      <c r="DK162" s="86" t="str">
        <f t="shared" si="232"/>
        <v/>
      </c>
      <c r="DL162" s="454" t="str">
        <f>IF(OR($B162=0,$B162=""),"",IF(AND($E$3="3rd"),'Class 3rd'!BB161,IF(AND($E$3="4th"),'Class 4th'!BB161,"")))</f>
        <v/>
      </c>
      <c r="DM162" s="454" t="str">
        <f>IF(OR($B162=0,$B162=""),"",IF(AND($E$3="3rd"),'Class 3rd'!BC161,IF(AND($E$3="4th"),'Class 4th'!BC161,"")))</f>
        <v/>
      </c>
      <c r="DN162" s="454" t="str">
        <f>IF(OR($B162=0,$B162=""),"",IF(AND($E$3="3rd"),'Class 3rd'!BD161,IF(AND($E$3="4th"),'Class 4th'!BD161,"")))</f>
        <v/>
      </c>
      <c r="DO162" s="454" t="str">
        <f>IF(OR($B162=0,$B162=""),"",IF(AND($E$3="3rd"),'Class 3rd'!BE161,IF(AND($E$3="4th"),'Class 4th'!BE161,"")))</f>
        <v/>
      </c>
      <c r="DP162" s="454" t="str">
        <f>IF(OR($B162=0,$B162=""),"",IF(AND($E$3="3rd"),'Class 3rd'!BF161,IF(AND($E$3="4th"),'Class 4th'!BF161,"")))</f>
        <v/>
      </c>
      <c r="DQ162" s="455" t="str">
        <f t="shared" si="233"/>
        <v/>
      </c>
      <c r="DR162" s="100">
        <f t="shared" si="234"/>
        <v>0</v>
      </c>
      <c r="DS162" s="100" t="str">
        <f t="shared" si="235"/>
        <v/>
      </c>
      <c r="DT162" s="100" t="str">
        <f t="shared" si="236"/>
        <v/>
      </c>
      <c r="DU162" s="86" t="str">
        <f t="shared" si="237"/>
        <v/>
      </c>
      <c r="DV162" s="454" t="str">
        <f>IF(OR($B162=0,$B162=""),"",IF(AND($E$3="3rd"),'Class 3rd'!BG161,IF(AND($E$3="4th"),'Class 4th'!BG161,"")))</f>
        <v/>
      </c>
      <c r="DW162" s="454" t="str">
        <f>IF(OR($B162=0,$B162=""),"",IF(AND($E$3="3rd"),'Class 3rd'!BH161,IF(AND($E$3="4th"),'Class 4th'!BH161,"")))</f>
        <v/>
      </c>
      <c r="DX162" s="454" t="str">
        <f>IF(OR($B162=0,$B162=""),"",IF(AND($E$3="3rd"),'Class 3rd'!BI161,IF(AND($E$3="4th"),'Class 4th'!BI161,"")))</f>
        <v/>
      </c>
      <c r="DY162" s="454" t="str">
        <f>IF(OR($B162=0,$B162=""),"",IF(AND($E$3="3rd"),'Class 3rd'!BJ161,IF(AND($E$3="4th"),'Class 4th'!BJ161,"")))</f>
        <v/>
      </c>
      <c r="DZ162" s="454" t="str">
        <f>IF(OR($B162=0,$B162=""),"",IF(AND($E$3="3rd"),'Class 3rd'!BK161,IF(AND($E$3="4th"),'Class 4th'!BK161,"")))</f>
        <v/>
      </c>
      <c r="EA162" s="455" t="str">
        <f t="shared" si="238"/>
        <v/>
      </c>
      <c r="EB162" s="100">
        <f t="shared" si="239"/>
        <v>0</v>
      </c>
      <c r="EC162" s="100" t="str">
        <f t="shared" si="240"/>
        <v/>
      </c>
      <c r="ED162" s="100" t="str">
        <f t="shared" si="241"/>
        <v/>
      </c>
      <c r="EE162" s="86" t="str">
        <f t="shared" si="242"/>
        <v/>
      </c>
      <c r="EF162" s="454" t="str">
        <f>IF(OR($B162=0,$B162=""),"",IF(AND($E$3="3rd"),'Class 3rd'!BL161,IF(AND($E$3="4th"),'Class 4th'!BL161,"")))</f>
        <v/>
      </c>
      <c r="EG162" s="454" t="str">
        <f>IF(OR($B162=0,$B162=""),"",IF(AND($E$3="3rd"),'Class 3rd'!BM161,IF(AND($E$3="4th"),'Class 4th'!BM161,"")))</f>
        <v/>
      </c>
      <c r="EH162" s="454" t="str">
        <f>IF(OR($B162=0,$B162=""),"",IF(AND($E$3="3rd"),'Class 3rd'!BN161,IF(AND($E$3="4th"),'Class 4th'!BN161,"")))</f>
        <v/>
      </c>
      <c r="EI162" s="454" t="str">
        <f>IF(OR($B162=0,$B162=""),"",IF(AND($E$3="3rd"),'Class 3rd'!BO161,IF(AND($E$3="4th"),'Class 4th'!BO161,"")))</f>
        <v/>
      </c>
      <c r="EJ162" s="454" t="str">
        <f>IF(OR($B162=0,$B162=""),"",IF(AND($E$3="3rd"),'Class 3rd'!BP161,IF(AND($E$3="4th"),'Class 4th'!BP161,"")))</f>
        <v/>
      </c>
      <c r="EK162" s="455" t="str">
        <f t="shared" si="243"/>
        <v/>
      </c>
      <c r="EL162" s="100">
        <f t="shared" si="244"/>
        <v>0</v>
      </c>
      <c r="EM162" s="100" t="str">
        <f t="shared" si="245"/>
        <v/>
      </c>
      <c r="EN162" s="100" t="str">
        <f t="shared" si="246"/>
        <v/>
      </c>
      <c r="EO162" s="86" t="str">
        <f t="shared" si="247"/>
        <v/>
      </c>
      <c r="EP162" s="60" t="str">
        <f t="shared" si="248"/>
        <v/>
      </c>
      <c r="EQ162" s="324" t="str">
        <f t="shared" si="249"/>
        <v/>
      </c>
      <c r="ER162" s="63" t="str">
        <f t="shared" si="250"/>
        <v/>
      </c>
      <c r="ES162" s="64" t="str">
        <f t="shared" si="169"/>
        <v/>
      </c>
      <c r="ET162" s="326" t="str">
        <f>IFERROR(IF(B162="NSO","NSO",IF(OR(D162="",G162="",F162="",B162="",EP162=0),"",IF('Master sheet'!$D$14="Hindi","कक्षोंन्नति","Promoted"))),"")</f>
        <v/>
      </c>
      <c r="EU162" s="39" t="str">
        <f>IF(OR($B162=0,$B162=""),"",IF(AND($E$3="3rd"),'Class 3rd'!BQ161,IF(AND($E$3="4th"),'Class 4th'!BQ161,"")))</f>
        <v/>
      </c>
      <c r="EV162" s="39" t="str">
        <f>IF(OR($B162=0,$B162=""),"",IF(AND($E$3="3rd"),'Class 3rd'!BR161,IF(AND($E$3="4th"),'Class 4th'!BR161,"")))</f>
        <v/>
      </c>
      <c r="EW162" s="203" t="str">
        <f t="shared" si="170"/>
        <v/>
      </c>
      <c r="EX162" s="40"/>
      <c r="FE162" s="41">
        <f>IF(AND($E$3="3rd"),'Class 3rd'!I161,IF(AND($E$3="4th"),'Class 4th'!I161,""))</f>
        <v>0</v>
      </c>
    </row>
    <row r="163" spans="1:161" ht="18.95" customHeight="1">
      <c r="A163" s="53">
        <v>156</v>
      </c>
      <c r="B163" s="244" t="str">
        <f>IF(OR(FE163=0,FE163=""),"",IF(AND($E$3="3rd"),'Class 3rd'!I162,IF(AND($E$3="4th"),'Class 4th'!I162,"")))</f>
        <v/>
      </c>
      <c r="C163" s="54" t="str">
        <f>IF(OR($B163=0,$B163=""),"",IF(AND($E$3="3rd"),'Class 3rd'!B162,IF(AND($E$3="4th"),'Class 4th'!B162,"")))</f>
        <v/>
      </c>
      <c r="D163" s="54" t="str">
        <f>IF(OR($B163=0,$B163=""),"",IF(AND($E$3="3rd"),'Class 3rd'!C162,IF(AND($E$3="4th"),'Class 4th'!C162,"")))</f>
        <v/>
      </c>
      <c r="E163" s="330" t="str">
        <f>IF(OR($B163=0,$B163=""),"",IF(AND($E$3="3rd"),'Class 3rd'!E162,IF(AND($E$3="4th"),'Class 4th'!E162,"")))</f>
        <v/>
      </c>
      <c r="F163" s="243" t="str">
        <f>IF(OR($B163=0,$B163=""),"",IF(AND($E$3="3rd"),'Class 3rd'!D162,IF(AND($E$3="4th"),'Class 4th'!D162,"")))</f>
        <v/>
      </c>
      <c r="G163" s="335" t="str">
        <f>IF(OR($B163=0,$B163=""),"",IF(AND($E$3="3rd"),'Class 3rd'!F162,IF(AND($E$3="4th"),'Class 4th'!F162,"")))</f>
        <v/>
      </c>
      <c r="H163" s="335" t="str">
        <f>IF(OR($B163=0,$B163=""),"",IF(AND($E$3="3rd"),'Class 3rd'!G162,IF(AND($E$3="4th"),'Class 4th'!G162,"")))</f>
        <v/>
      </c>
      <c r="I163" s="335" t="str">
        <f>IF(OR($B163=0,$B163=""),"",IF(AND($E$3="3rd"),'Class 3rd'!H162,IF(AND($E$3="4th"),'Class 4th'!H162,"")))</f>
        <v/>
      </c>
      <c r="J163" s="217" t="str">
        <f>IF(OR($B163=0,$B163=""),"",IF(AND($E$3="3rd"),'Class 3rd'!J162,IF(AND($E$3="4th"),'Class 4th'!J162,"")))</f>
        <v/>
      </c>
      <c r="K163" s="217" t="str">
        <f>IF(OR($B163=0,$B163=""),"",IF(AND($E$3="3rd"),'Class 3rd'!K162,IF(AND($E$3="4th"),'Class 4th'!K162,"")))</f>
        <v/>
      </c>
      <c r="L163" s="99" t="str">
        <f>IF(OR($B163=0,$B163=""),"",IF(AND($E$3="3rd"),'Class 3rd'!L162,IF(AND($E$3="4th"),'Class 4th'!L162,"")))</f>
        <v/>
      </c>
      <c r="M163" s="99" t="str">
        <f>IF(OR($B163=0,$B163=""),"",IF(AND($E$3="3rd"),'Class 3rd'!M162,IF(AND($E$3="4th"),'Class 4th'!M162,"")))</f>
        <v/>
      </c>
      <c r="N163" s="99" t="str">
        <f>IF(OR($B163=0,$B163=""),"",IF(AND($E$3="3rd"),'Class 3rd'!N162,IF(AND($E$3="4th"),'Class 4th'!N162,"")))</f>
        <v/>
      </c>
      <c r="O163" s="48" t="str">
        <f t="shared" si="171"/>
        <v/>
      </c>
      <c r="P163" s="99" t="str">
        <f>IF(OR($B163=0,$B163=""),"",IF(AND($E$3="3rd"),'Class 3rd'!O162,IF(AND($E$3="4th"),'Class 4th'!O162,"")))</f>
        <v/>
      </c>
      <c r="Q163" s="99" t="str">
        <f>IF(OR($B163=0,$B163=""),"",IF(AND($E$3="3rd"),'Class 3rd'!P162,IF(AND($E$3="4th"),'Class 4th'!P162,"")))</f>
        <v/>
      </c>
      <c r="R163" s="51" t="str">
        <f t="shared" si="172"/>
        <v/>
      </c>
      <c r="S163" s="48">
        <f t="shared" si="173"/>
        <v>0</v>
      </c>
      <c r="T163" s="99" t="str">
        <f>IF(OR($B163=0,$B163=""),"",IF(AND($E$3="3rd"),'Class 3rd'!Q162,IF(AND($E$3="4th"),'Class 4th'!Q162,"")))</f>
        <v/>
      </c>
      <c r="U163" s="99" t="str">
        <f>IF(OR($B163=0,$B163=""),"",IF(AND($E$3="3rd"),'Class 3rd'!R162,IF(AND($E$3="4th"),'Class 4th'!R162,"")))</f>
        <v/>
      </c>
      <c r="V163" s="52" t="str">
        <f t="shared" si="174"/>
        <v/>
      </c>
      <c r="W163" s="48" t="str">
        <f t="shared" si="175"/>
        <v/>
      </c>
      <c r="X163" s="83">
        <f t="shared" si="176"/>
        <v>0</v>
      </c>
      <c r="Y163" s="83" t="str">
        <f t="shared" si="177"/>
        <v/>
      </c>
      <c r="Z163" s="83" t="str">
        <f t="shared" si="178"/>
        <v/>
      </c>
      <c r="AA163" s="83" t="str">
        <f t="shared" si="179"/>
        <v/>
      </c>
      <c r="AB163" s="419" t="str">
        <f t="shared" si="180"/>
        <v/>
      </c>
      <c r="AC163" s="87" t="str">
        <f t="shared" si="181"/>
        <v/>
      </c>
      <c r="AD163" s="99" t="str">
        <f>IF(OR($B163=0,$B163=""),"",IF(AND($E$3="3rd"),'Class 3rd'!S162,IF(AND($E$3="4th"),'Class 4th'!S162,"")))</f>
        <v/>
      </c>
      <c r="AE163" s="99" t="str">
        <f>IF(OR($B163=0,$B163=""),"",IF(AND($E$3="3rd"),'Class 3rd'!T162,IF(AND($E$3="4th"),'Class 4th'!T162,"")))</f>
        <v/>
      </c>
      <c r="AF163" s="99" t="str">
        <f>IF(OR($B163=0,$B163=""),"",IF(AND($E$3="3rd"),'Class 3rd'!U162,IF(AND($E$3="4th"),'Class 4th'!U162,"")))</f>
        <v/>
      </c>
      <c r="AG163" s="48" t="str">
        <f t="shared" si="182"/>
        <v/>
      </c>
      <c r="AH163" s="99" t="str">
        <f>IF(OR($B163=0,$B163=""),"",IF(AND($E$3="3rd"),'Class 3rd'!V162,IF(AND($E$3="4th"),'Class 4th'!V162,"")))</f>
        <v/>
      </c>
      <c r="AI163" s="99" t="str">
        <f>IF(OR($B163=0,$B163=""),"",IF(AND($E$3="3rd"),'Class 3rd'!W162,IF(AND($E$3="4th"),'Class 4th'!W162,"")))</f>
        <v/>
      </c>
      <c r="AJ163" s="51" t="str">
        <f t="shared" si="183"/>
        <v/>
      </c>
      <c r="AK163" s="48">
        <f t="shared" si="184"/>
        <v>0</v>
      </c>
      <c r="AL163" s="99" t="str">
        <f>IF(OR($B163=0,$B163=""),"",IF(AND($E$3="3rd"),'Class 3rd'!X162,IF(AND($E$3="4th"),'Class 4th'!X162,"")))</f>
        <v/>
      </c>
      <c r="AM163" s="99" t="str">
        <f>IF(OR($B163=0,$B163=""),"",IF(AND($E$3="3rd"),'Class 3rd'!Y162,IF(AND($E$3="4th"),'Class 4th'!Y162,"")))</f>
        <v/>
      </c>
      <c r="AN163" s="52" t="str">
        <f t="shared" si="185"/>
        <v/>
      </c>
      <c r="AO163" s="48" t="str">
        <f t="shared" si="186"/>
        <v/>
      </c>
      <c r="AP163" s="83">
        <f t="shared" si="187"/>
        <v>0</v>
      </c>
      <c r="AQ163" s="83" t="str">
        <f t="shared" si="188"/>
        <v/>
      </c>
      <c r="AR163" s="83" t="str">
        <f t="shared" si="189"/>
        <v/>
      </c>
      <c r="AS163" s="83" t="str">
        <f t="shared" si="190"/>
        <v/>
      </c>
      <c r="AT163" s="419" t="str">
        <f t="shared" si="191"/>
        <v/>
      </c>
      <c r="AU163" s="87" t="str">
        <f t="shared" si="192"/>
        <v/>
      </c>
      <c r="AV163" s="99" t="str">
        <f>IF(OR($B163=0,$B163=""),"",IF(AND($E$3="3rd"),'Class 3rd'!Z162,IF(AND($E$3="4th"),'Class 4th'!Z162,"")))</f>
        <v/>
      </c>
      <c r="AW163" s="99" t="str">
        <f>IF(OR($B163=0,$B163=""),"",IF(AND($E$3="3rd"),'Class 3rd'!AA162,IF(AND($E$3="4th"),'Class 4th'!AA162,"")))</f>
        <v/>
      </c>
      <c r="AX163" s="99" t="str">
        <f>IF(OR($B163=0,$B163=""),"",IF(AND($E$3="3rd"),'Class 3rd'!AB162,IF(AND($E$3="4th"),'Class 4th'!AB162,"")))</f>
        <v/>
      </c>
      <c r="AY163" s="48" t="str">
        <f t="shared" si="193"/>
        <v/>
      </c>
      <c r="AZ163" s="99" t="str">
        <f>IF(OR($B163=0,$B163=""),"",IF(AND($E$3="3rd"),'Class 3rd'!AC162,IF(AND($E$3="4th"),'Class 4th'!AC162,"")))</f>
        <v/>
      </c>
      <c r="BA163" s="99" t="str">
        <f>IF(OR($B163=0,$B163=""),"",IF(AND($E$3="3rd"),'Class 3rd'!AD162,IF(AND($E$3="4th"),'Class 4th'!AD162,"")))</f>
        <v/>
      </c>
      <c r="BB163" s="51" t="str">
        <f t="shared" si="194"/>
        <v/>
      </c>
      <c r="BC163" s="48">
        <f t="shared" si="195"/>
        <v>0</v>
      </c>
      <c r="BD163" s="99" t="str">
        <f>IF(OR($B163=0,$B163=""),"",IF(AND($E$3="3rd"),'Class 3rd'!AE162,IF(AND($E$3="4th"),'Class 4th'!AE162,"")))</f>
        <v/>
      </c>
      <c r="BE163" s="99" t="str">
        <f>IF(OR($B163=0,$B163=""),"",IF(AND($E$3="3rd"),'Class 3rd'!AF162,IF(AND($E$3="4th"),'Class 4th'!AF162,"")))</f>
        <v/>
      </c>
      <c r="BF163" s="52" t="str">
        <f t="shared" si="196"/>
        <v/>
      </c>
      <c r="BG163" s="48" t="str">
        <f t="shared" si="197"/>
        <v/>
      </c>
      <c r="BH163" s="83">
        <f t="shared" si="198"/>
        <v>0</v>
      </c>
      <c r="BI163" s="83" t="str">
        <f t="shared" si="199"/>
        <v/>
      </c>
      <c r="BJ163" s="83" t="str">
        <f t="shared" si="200"/>
        <v/>
      </c>
      <c r="BK163" s="83" t="str">
        <f t="shared" si="201"/>
        <v/>
      </c>
      <c r="BL163" s="419" t="str">
        <f t="shared" si="202"/>
        <v/>
      </c>
      <c r="BM163" s="87" t="str">
        <f t="shared" si="203"/>
        <v/>
      </c>
      <c r="BN163" s="99" t="str">
        <f>IF(OR($B163=0,$B163=""),"",IF(AND($E$3="3rd"),'Class 3rd'!AG162,IF(AND($E$3="4th"),'Class 4th'!AG162,"")))</f>
        <v/>
      </c>
      <c r="BO163" s="99" t="str">
        <f>IF(OR($B163=0,$B163=""),"",IF(AND($E$3="3rd"),'Class 3rd'!AH162,IF(AND($E$3="4th"),'Class 4th'!AH162,"")))</f>
        <v/>
      </c>
      <c r="BP163" s="99" t="str">
        <f>IF(OR($B163=0,$B163=""),"",IF(AND($E$3="3rd"),'Class 3rd'!AI162,IF(AND($E$3="4th"),'Class 4th'!AI162,"")))</f>
        <v/>
      </c>
      <c r="BQ163" s="48" t="str">
        <f t="shared" si="204"/>
        <v/>
      </c>
      <c r="BR163" s="99" t="str">
        <f>IF(OR($B163=0,$B163=""),"",IF(AND($E$3="3rd"),'Class 3rd'!AJ162,IF(AND($E$3="4th"),'Class 4th'!AJ162,"")))</f>
        <v/>
      </c>
      <c r="BS163" s="99" t="str">
        <f>IF(OR($B163=0,$B163=""),"",IF(AND($E$3="3rd"),'Class 3rd'!AK162,IF(AND($E$3="4th"),'Class 4th'!AK162,"")))</f>
        <v/>
      </c>
      <c r="BT163" s="51" t="str">
        <f t="shared" si="205"/>
        <v/>
      </c>
      <c r="BU163" s="48">
        <f t="shared" si="206"/>
        <v>0</v>
      </c>
      <c r="BV163" s="99" t="str">
        <f>IF(OR($B163=0,$B163=""),"",IF(AND($E$3="3rd"),'Class 3rd'!AL162,IF(AND($E$3="4th"),'Class 4th'!AL162,"")))</f>
        <v/>
      </c>
      <c r="BW163" s="99" t="str">
        <f>IF(OR($B163=0,$B163=""),"",IF(AND($E$3="3rd"),'Class 3rd'!AM162,IF(AND($E$3="4th"),'Class 4th'!AM162,"")))</f>
        <v/>
      </c>
      <c r="BX163" s="52" t="str">
        <f t="shared" si="207"/>
        <v/>
      </c>
      <c r="BY163" s="48" t="str">
        <f t="shared" si="208"/>
        <v/>
      </c>
      <c r="BZ163" s="83">
        <f t="shared" si="209"/>
        <v>0</v>
      </c>
      <c r="CA163" s="83" t="str">
        <f t="shared" si="210"/>
        <v/>
      </c>
      <c r="CB163" s="83" t="str">
        <f t="shared" si="211"/>
        <v/>
      </c>
      <c r="CC163" s="83" t="str">
        <f t="shared" si="212"/>
        <v/>
      </c>
      <c r="CD163" s="419" t="str">
        <f t="shared" si="213"/>
        <v/>
      </c>
      <c r="CE163" s="87" t="str">
        <f t="shared" si="214"/>
        <v/>
      </c>
      <c r="CF163" s="99" t="str">
        <f>IF(OR($B163=0,$B163=""),"",IF(AND($E$3="3rd"),'Class 3rd'!AN162,IF(AND($E$3="4th"),'Class 4th'!AN162,"")))</f>
        <v/>
      </c>
      <c r="CG163" s="99" t="str">
        <f>IF(OR($B163=0,$B163=""),"",IF(AND($E$3="3rd"),'Class 3rd'!AO162,IF(AND($E$3="4th"),'Class 4th'!AO162,"")))</f>
        <v/>
      </c>
      <c r="CH163" s="99" t="str">
        <f>IF(OR($B163=0,$B163=""),"",IF(AND($E$3="3rd"),'Class 3rd'!AP162,IF(AND($E$3="4th"),'Class 4th'!AP162,"")))</f>
        <v/>
      </c>
      <c r="CI163" s="48" t="str">
        <f t="shared" si="215"/>
        <v/>
      </c>
      <c r="CJ163" s="99" t="str">
        <f>IF(OR($B163=0,$B163=""),"",IF(AND($E$3="3rd"),'Class 3rd'!AQ162,IF(AND($E$3="4th"),'Class 4th'!AQ162,"")))</f>
        <v/>
      </c>
      <c r="CK163" s="99" t="str">
        <f>IF(OR($B163=0,$B163=""),"",IF(AND($E$3="3rd"),'Class 3rd'!AR162,IF(AND($E$3="4th"),'Class 4th'!AR162,"")))</f>
        <v/>
      </c>
      <c r="CL163" s="51" t="str">
        <f t="shared" si="216"/>
        <v/>
      </c>
      <c r="CM163" s="48">
        <f t="shared" si="217"/>
        <v>0</v>
      </c>
      <c r="CN163" s="99" t="str">
        <f>IF(OR($B163=0,$B163=""),"",IF(AND($E$3="3rd"),'Class 3rd'!AS162,IF(AND($E$3="4th"),'Class 4th'!AS162,"")))</f>
        <v/>
      </c>
      <c r="CO163" s="99" t="str">
        <f>IF(OR($B163=0,$B163=""),"",IF(AND($E$3="3rd"),'Class 3rd'!AT162,IF(AND($E$3="4th"),'Class 4th'!AT162,"")))</f>
        <v/>
      </c>
      <c r="CP163" s="52" t="str">
        <f t="shared" si="218"/>
        <v/>
      </c>
      <c r="CQ163" s="48" t="str">
        <f t="shared" si="219"/>
        <v/>
      </c>
      <c r="CR163" s="83">
        <f t="shared" si="220"/>
        <v>0</v>
      </c>
      <c r="CS163" s="83" t="str">
        <f t="shared" si="221"/>
        <v/>
      </c>
      <c r="CT163" s="392" t="str">
        <f t="shared" si="222"/>
        <v/>
      </c>
      <c r="CU163" s="86" t="str">
        <f t="shared" si="223"/>
        <v/>
      </c>
      <c r="CV163" s="99" t="str">
        <f>IF(OR($B163=0,$B163=""),"",IF(AND($E$3="3rd"),'Class 3rd'!AU162,IF(AND($E$3="4th"),'Class 4th'!AU162,"")))</f>
        <v/>
      </c>
      <c r="CW163" s="99" t="str">
        <f>IF(OR($B163=0,$B163=""),"",IF(AND($E$3="3rd"),'Class 3rd'!AV162,IF(AND($E$3="4th"),'Class 4th'!AV162,"")))</f>
        <v/>
      </c>
      <c r="CX163" s="99" t="str">
        <f>IF(OR($B163=0,$B163=""),"",IF(AND($E$3="3rd"),'Class 3rd'!AW162,IF(AND($E$3="4th"),'Class 4th'!AW162,"")))</f>
        <v/>
      </c>
      <c r="CY163" s="48" t="str">
        <f t="shared" si="224"/>
        <v/>
      </c>
      <c r="CZ163" s="99" t="str">
        <f>IF(OR($B163=0,$B163=""),"",IF(AND($E$3="3rd"),'Class 3rd'!AX162,IF(AND($E$3="4th"),'Class 4th'!AX162,"")))</f>
        <v/>
      </c>
      <c r="DA163" s="99" t="str">
        <f>IF(OR($B163=0,$B163=""),"",IF(AND($E$3="3rd"),'Class 3rd'!AY162,IF(AND($E$3="4th"),'Class 4th'!AY162,"")))</f>
        <v/>
      </c>
      <c r="DB163" s="51" t="str">
        <f t="shared" si="225"/>
        <v/>
      </c>
      <c r="DC163" s="48">
        <f t="shared" si="226"/>
        <v>0</v>
      </c>
      <c r="DD163" s="99" t="str">
        <f>IF(OR($B163=0,$B163=""),"",IF(AND($E$3="3rd"),'Class 3rd'!AZ162,IF(AND($E$3="4th"),'Class 4th'!AZ162,"")))</f>
        <v/>
      </c>
      <c r="DE163" s="99" t="str">
        <f>IF(OR($B163=0,$B163=""),"",IF(AND($E$3="3rd"),'Class 3rd'!BA162,IF(AND($E$3="4th"),'Class 4th'!BA162,"")))</f>
        <v/>
      </c>
      <c r="DF163" s="52" t="str">
        <f t="shared" si="227"/>
        <v/>
      </c>
      <c r="DG163" s="48" t="str">
        <f t="shared" si="228"/>
        <v/>
      </c>
      <c r="DH163" s="83">
        <f t="shared" si="229"/>
        <v>0</v>
      </c>
      <c r="DI163" s="83" t="str">
        <f t="shared" si="230"/>
        <v/>
      </c>
      <c r="DJ163" s="392" t="str">
        <f t="shared" si="231"/>
        <v/>
      </c>
      <c r="DK163" s="86" t="str">
        <f t="shared" si="232"/>
        <v/>
      </c>
      <c r="DL163" s="454" t="str">
        <f>IF(OR($B163=0,$B163=""),"",IF(AND($E$3="3rd"),'Class 3rd'!BB162,IF(AND($E$3="4th"),'Class 4th'!BB162,"")))</f>
        <v/>
      </c>
      <c r="DM163" s="454" t="str">
        <f>IF(OR($B163=0,$B163=""),"",IF(AND($E$3="3rd"),'Class 3rd'!BC162,IF(AND($E$3="4th"),'Class 4th'!BC162,"")))</f>
        <v/>
      </c>
      <c r="DN163" s="454" t="str">
        <f>IF(OR($B163=0,$B163=""),"",IF(AND($E$3="3rd"),'Class 3rd'!BD162,IF(AND($E$3="4th"),'Class 4th'!BD162,"")))</f>
        <v/>
      </c>
      <c r="DO163" s="454" t="str">
        <f>IF(OR($B163=0,$B163=""),"",IF(AND($E$3="3rd"),'Class 3rd'!BE162,IF(AND($E$3="4th"),'Class 4th'!BE162,"")))</f>
        <v/>
      </c>
      <c r="DP163" s="454" t="str">
        <f>IF(OR($B163=0,$B163=""),"",IF(AND($E$3="3rd"),'Class 3rd'!BF162,IF(AND($E$3="4th"),'Class 4th'!BF162,"")))</f>
        <v/>
      </c>
      <c r="DQ163" s="455" t="str">
        <f t="shared" si="233"/>
        <v/>
      </c>
      <c r="DR163" s="100">
        <f t="shared" si="234"/>
        <v>0</v>
      </c>
      <c r="DS163" s="100" t="str">
        <f t="shared" si="235"/>
        <v/>
      </c>
      <c r="DT163" s="100" t="str">
        <f t="shared" si="236"/>
        <v/>
      </c>
      <c r="DU163" s="86" t="str">
        <f t="shared" si="237"/>
        <v/>
      </c>
      <c r="DV163" s="454" t="str">
        <f>IF(OR($B163=0,$B163=""),"",IF(AND($E$3="3rd"),'Class 3rd'!BG162,IF(AND($E$3="4th"),'Class 4th'!BG162,"")))</f>
        <v/>
      </c>
      <c r="DW163" s="454" t="str">
        <f>IF(OR($B163=0,$B163=""),"",IF(AND($E$3="3rd"),'Class 3rd'!BH162,IF(AND($E$3="4th"),'Class 4th'!BH162,"")))</f>
        <v/>
      </c>
      <c r="DX163" s="454" t="str">
        <f>IF(OR($B163=0,$B163=""),"",IF(AND($E$3="3rd"),'Class 3rd'!BI162,IF(AND($E$3="4th"),'Class 4th'!BI162,"")))</f>
        <v/>
      </c>
      <c r="DY163" s="454" t="str">
        <f>IF(OR($B163=0,$B163=""),"",IF(AND($E$3="3rd"),'Class 3rd'!BJ162,IF(AND($E$3="4th"),'Class 4th'!BJ162,"")))</f>
        <v/>
      </c>
      <c r="DZ163" s="454" t="str">
        <f>IF(OR($B163=0,$B163=""),"",IF(AND($E$3="3rd"),'Class 3rd'!BK162,IF(AND($E$3="4th"),'Class 4th'!BK162,"")))</f>
        <v/>
      </c>
      <c r="EA163" s="455" t="str">
        <f t="shared" si="238"/>
        <v/>
      </c>
      <c r="EB163" s="100">
        <f t="shared" si="239"/>
        <v>0</v>
      </c>
      <c r="EC163" s="100" t="str">
        <f t="shared" si="240"/>
        <v/>
      </c>
      <c r="ED163" s="100" t="str">
        <f t="shared" si="241"/>
        <v/>
      </c>
      <c r="EE163" s="86" t="str">
        <f t="shared" si="242"/>
        <v/>
      </c>
      <c r="EF163" s="454" t="str">
        <f>IF(OR($B163=0,$B163=""),"",IF(AND($E$3="3rd"),'Class 3rd'!BL162,IF(AND($E$3="4th"),'Class 4th'!BL162,"")))</f>
        <v/>
      </c>
      <c r="EG163" s="454" t="str">
        <f>IF(OR($B163=0,$B163=""),"",IF(AND($E$3="3rd"),'Class 3rd'!BM162,IF(AND($E$3="4th"),'Class 4th'!BM162,"")))</f>
        <v/>
      </c>
      <c r="EH163" s="454" t="str">
        <f>IF(OR($B163=0,$B163=""),"",IF(AND($E$3="3rd"),'Class 3rd'!BN162,IF(AND($E$3="4th"),'Class 4th'!BN162,"")))</f>
        <v/>
      </c>
      <c r="EI163" s="454" t="str">
        <f>IF(OR($B163=0,$B163=""),"",IF(AND($E$3="3rd"),'Class 3rd'!BO162,IF(AND($E$3="4th"),'Class 4th'!BO162,"")))</f>
        <v/>
      </c>
      <c r="EJ163" s="454" t="str">
        <f>IF(OR($B163=0,$B163=""),"",IF(AND($E$3="3rd"),'Class 3rd'!BP162,IF(AND($E$3="4th"),'Class 4th'!BP162,"")))</f>
        <v/>
      </c>
      <c r="EK163" s="455" t="str">
        <f t="shared" si="243"/>
        <v/>
      </c>
      <c r="EL163" s="100">
        <f t="shared" si="244"/>
        <v>0</v>
      </c>
      <c r="EM163" s="100" t="str">
        <f t="shared" si="245"/>
        <v/>
      </c>
      <c r="EN163" s="100" t="str">
        <f t="shared" si="246"/>
        <v/>
      </c>
      <c r="EO163" s="86" t="str">
        <f t="shared" si="247"/>
        <v/>
      </c>
      <c r="EP163" s="60" t="str">
        <f t="shared" si="248"/>
        <v/>
      </c>
      <c r="EQ163" s="324" t="str">
        <f t="shared" si="249"/>
        <v/>
      </c>
      <c r="ER163" s="63" t="str">
        <f t="shared" si="250"/>
        <v/>
      </c>
      <c r="ES163" s="64" t="str">
        <f t="shared" si="169"/>
        <v/>
      </c>
      <c r="ET163" s="326" t="str">
        <f>IFERROR(IF(B163="NSO","NSO",IF(OR(D163="",G163="",F163="",B163="",EP163=0),"",IF('Master sheet'!$D$14="Hindi","कक्षोंन्नति","Promoted"))),"")</f>
        <v/>
      </c>
      <c r="EU163" s="39" t="str">
        <f>IF(OR($B163=0,$B163=""),"",IF(AND($E$3="3rd"),'Class 3rd'!BQ162,IF(AND($E$3="4th"),'Class 4th'!BQ162,"")))</f>
        <v/>
      </c>
      <c r="EV163" s="39" t="str">
        <f>IF(OR($B163=0,$B163=""),"",IF(AND($E$3="3rd"),'Class 3rd'!BR162,IF(AND($E$3="4th"),'Class 4th'!BR162,"")))</f>
        <v/>
      </c>
      <c r="EW163" s="203" t="str">
        <f t="shared" si="170"/>
        <v/>
      </c>
      <c r="EX163" s="40"/>
      <c r="FE163" s="41">
        <f>IF(AND($E$3="3rd"),'Class 3rd'!I162,IF(AND($E$3="4th"),'Class 4th'!I162,""))</f>
        <v>0</v>
      </c>
    </row>
    <row r="164" spans="1:161" ht="18.95" customHeight="1">
      <c r="A164" s="53">
        <v>157</v>
      </c>
      <c r="B164" s="244" t="str">
        <f>IF(OR(FE164=0,FE164=""),"",IF(AND($E$3="3rd"),'Class 3rd'!I163,IF(AND($E$3="4th"),'Class 4th'!I163,"")))</f>
        <v/>
      </c>
      <c r="C164" s="54" t="str">
        <f>IF(OR($B164=0,$B164=""),"",IF(AND($E$3="3rd"),'Class 3rd'!B163,IF(AND($E$3="4th"),'Class 4th'!B163,"")))</f>
        <v/>
      </c>
      <c r="D164" s="54" t="str">
        <f>IF(OR($B164=0,$B164=""),"",IF(AND($E$3="3rd"),'Class 3rd'!C163,IF(AND($E$3="4th"),'Class 4th'!C163,"")))</f>
        <v/>
      </c>
      <c r="E164" s="330" t="str">
        <f>IF(OR($B164=0,$B164=""),"",IF(AND($E$3="3rd"),'Class 3rd'!E163,IF(AND($E$3="4th"),'Class 4th'!E163,"")))</f>
        <v/>
      </c>
      <c r="F164" s="243" t="str">
        <f>IF(OR($B164=0,$B164=""),"",IF(AND($E$3="3rd"),'Class 3rd'!D163,IF(AND($E$3="4th"),'Class 4th'!D163,"")))</f>
        <v/>
      </c>
      <c r="G164" s="335" t="str">
        <f>IF(OR($B164=0,$B164=""),"",IF(AND($E$3="3rd"),'Class 3rd'!F163,IF(AND($E$3="4th"),'Class 4th'!F163,"")))</f>
        <v/>
      </c>
      <c r="H164" s="335" t="str">
        <f>IF(OR($B164=0,$B164=""),"",IF(AND($E$3="3rd"),'Class 3rd'!G163,IF(AND($E$3="4th"),'Class 4th'!G163,"")))</f>
        <v/>
      </c>
      <c r="I164" s="335" t="str">
        <f>IF(OR($B164=0,$B164=""),"",IF(AND($E$3="3rd"),'Class 3rd'!H163,IF(AND($E$3="4th"),'Class 4th'!H163,"")))</f>
        <v/>
      </c>
      <c r="J164" s="217" t="str">
        <f>IF(OR($B164=0,$B164=""),"",IF(AND($E$3="3rd"),'Class 3rd'!J163,IF(AND($E$3="4th"),'Class 4th'!J163,"")))</f>
        <v/>
      </c>
      <c r="K164" s="217" t="str">
        <f>IF(OR($B164=0,$B164=""),"",IF(AND($E$3="3rd"),'Class 3rd'!K163,IF(AND($E$3="4th"),'Class 4th'!K163,"")))</f>
        <v/>
      </c>
      <c r="L164" s="99" t="str">
        <f>IF(OR($B164=0,$B164=""),"",IF(AND($E$3="3rd"),'Class 3rd'!L163,IF(AND($E$3="4th"),'Class 4th'!L163,"")))</f>
        <v/>
      </c>
      <c r="M164" s="99" t="str">
        <f>IF(OR($B164=0,$B164=""),"",IF(AND($E$3="3rd"),'Class 3rd'!M163,IF(AND($E$3="4th"),'Class 4th'!M163,"")))</f>
        <v/>
      </c>
      <c r="N164" s="99" t="str">
        <f>IF(OR($B164=0,$B164=""),"",IF(AND($E$3="3rd"),'Class 3rd'!N163,IF(AND($E$3="4th"),'Class 4th'!N163,"")))</f>
        <v/>
      </c>
      <c r="O164" s="48" t="str">
        <f t="shared" si="171"/>
        <v/>
      </c>
      <c r="P164" s="99" t="str">
        <f>IF(OR($B164=0,$B164=""),"",IF(AND($E$3="3rd"),'Class 3rd'!O163,IF(AND($E$3="4th"),'Class 4th'!O163,"")))</f>
        <v/>
      </c>
      <c r="Q164" s="99" t="str">
        <f>IF(OR($B164=0,$B164=""),"",IF(AND($E$3="3rd"),'Class 3rd'!P163,IF(AND($E$3="4th"),'Class 4th'!P163,"")))</f>
        <v/>
      </c>
      <c r="R164" s="51" t="str">
        <f t="shared" si="172"/>
        <v/>
      </c>
      <c r="S164" s="48">
        <f t="shared" si="173"/>
        <v>0</v>
      </c>
      <c r="T164" s="99" t="str">
        <f>IF(OR($B164=0,$B164=""),"",IF(AND($E$3="3rd"),'Class 3rd'!Q163,IF(AND($E$3="4th"),'Class 4th'!Q163,"")))</f>
        <v/>
      </c>
      <c r="U164" s="99" t="str">
        <f>IF(OR($B164=0,$B164=""),"",IF(AND($E$3="3rd"),'Class 3rd'!R163,IF(AND($E$3="4th"),'Class 4th'!R163,"")))</f>
        <v/>
      </c>
      <c r="V164" s="52" t="str">
        <f t="shared" si="174"/>
        <v/>
      </c>
      <c r="W164" s="48" t="str">
        <f t="shared" si="175"/>
        <v/>
      </c>
      <c r="X164" s="83">
        <f t="shared" si="176"/>
        <v>0</v>
      </c>
      <c r="Y164" s="83" t="str">
        <f t="shared" si="177"/>
        <v/>
      </c>
      <c r="Z164" s="83" t="str">
        <f t="shared" si="178"/>
        <v/>
      </c>
      <c r="AA164" s="83" t="str">
        <f t="shared" si="179"/>
        <v/>
      </c>
      <c r="AB164" s="419" t="str">
        <f t="shared" si="180"/>
        <v/>
      </c>
      <c r="AC164" s="87" t="str">
        <f t="shared" si="181"/>
        <v/>
      </c>
      <c r="AD164" s="99" t="str">
        <f>IF(OR($B164=0,$B164=""),"",IF(AND($E$3="3rd"),'Class 3rd'!S163,IF(AND($E$3="4th"),'Class 4th'!S163,"")))</f>
        <v/>
      </c>
      <c r="AE164" s="99" t="str">
        <f>IF(OR($B164=0,$B164=""),"",IF(AND($E$3="3rd"),'Class 3rd'!T163,IF(AND($E$3="4th"),'Class 4th'!T163,"")))</f>
        <v/>
      </c>
      <c r="AF164" s="99" t="str">
        <f>IF(OR($B164=0,$B164=""),"",IF(AND($E$3="3rd"),'Class 3rd'!U163,IF(AND($E$3="4th"),'Class 4th'!U163,"")))</f>
        <v/>
      </c>
      <c r="AG164" s="48" t="str">
        <f t="shared" si="182"/>
        <v/>
      </c>
      <c r="AH164" s="99" t="str">
        <f>IF(OR($B164=0,$B164=""),"",IF(AND($E$3="3rd"),'Class 3rd'!V163,IF(AND($E$3="4th"),'Class 4th'!V163,"")))</f>
        <v/>
      </c>
      <c r="AI164" s="99" t="str">
        <f>IF(OR($B164=0,$B164=""),"",IF(AND($E$3="3rd"),'Class 3rd'!W163,IF(AND($E$3="4th"),'Class 4th'!W163,"")))</f>
        <v/>
      </c>
      <c r="AJ164" s="51" t="str">
        <f t="shared" si="183"/>
        <v/>
      </c>
      <c r="AK164" s="48">
        <f t="shared" si="184"/>
        <v>0</v>
      </c>
      <c r="AL164" s="99" t="str">
        <f>IF(OR($B164=0,$B164=""),"",IF(AND($E$3="3rd"),'Class 3rd'!X163,IF(AND($E$3="4th"),'Class 4th'!X163,"")))</f>
        <v/>
      </c>
      <c r="AM164" s="99" t="str">
        <f>IF(OR($B164=0,$B164=""),"",IF(AND($E$3="3rd"),'Class 3rd'!Y163,IF(AND($E$3="4th"),'Class 4th'!Y163,"")))</f>
        <v/>
      </c>
      <c r="AN164" s="52" t="str">
        <f t="shared" si="185"/>
        <v/>
      </c>
      <c r="AO164" s="48" t="str">
        <f t="shared" si="186"/>
        <v/>
      </c>
      <c r="AP164" s="83">
        <f t="shared" si="187"/>
        <v>0</v>
      </c>
      <c r="AQ164" s="83" t="str">
        <f t="shared" si="188"/>
        <v/>
      </c>
      <c r="AR164" s="83" t="str">
        <f t="shared" si="189"/>
        <v/>
      </c>
      <c r="AS164" s="83" t="str">
        <f t="shared" si="190"/>
        <v/>
      </c>
      <c r="AT164" s="419" t="str">
        <f t="shared" si="191"/>
        <v/>
      </c>
      <c r="AU164" s="87" t="str">
        <f t="shared" si="192"/>
        <v/>
      </c>
      <c r="AV164" s="99" t="str">
        <f>IF(OR($B164=0,$B164=""),"",IF(AND($E$3="3rd"),'Class 3rd'!Z163,IF(AND($E$3="4th"),'Class 4th'!Z163,"")))</f>
        <v/>
      </c>
      <c r="AW164" s="99" t="str">
        <f>IF(OR($B164=0,$B164=""),"",IF(AND($E$3="3rd"),'Class 3rd'!AA163,IF(AND($E$3="4th"),'Class 4th'!AA163,"")))</f>
        <v/>
      </c>
      <c r="AX164" s="99" t="str">
        <f>IF(OR($B164=0,$B164=""),"",IF(AND($E$3="3rd"),'Class 3rd'!AB163,IF(AND($E$3="4th"),'Class 4th'!AB163,"")))</f>
        <v/>
      </c>
      <c r="AY164" s="48" t="str">
        <f t="shared" si="193"/>
        <v/>
      </c>
      <c r="AZ164" s="99" t="str">
        <f>IF(OR($B164=0,$B164=""),"",IF(AND($E$3="3rd"),'Class 3rd'!AC163,IF(AND($E$3="4th"),'Class 4th'!AC163,"")))</f>
        <v/>
      </c>
      <c r="BA164" s="99" t="str">
        <f>IF(OR($B164=0,$B164=""),"",IF(AND($E$3="3rd"),'Class 3rd'!AD163,IF(AND($E$3="4th"),'Class 4th'!AD163,"")))</f>
        <v/>
      </c>
      <c r="BB164" s="51" t="str">
        <f t="shared" si="194"/>
        <v/>
      </c>
      <c r="BC164" s="48">
        <f t="shared" si="195"/>
        <v>0</v>
      </c>
      <c r="BD164" s="99" t="str">
        <f>IF(OR($B164=0,$B164=""),"",IF(AND($E$3="3rd"),'Class 3rd'!AE163,IF(AND($E$3="4th"),'Class 4th'!AE163,"")))</f>
        <v/>
      </c>
      <c r="BE164" s="99" t="str">
        <f>IF(OR($B164=0,$B164=""),"",IF(AND($E$3="3rd"),'Class 3rd'!AF163,IF(AND($E$3="4th"),'Class 4th'!AF163,"")))</f>
        <v/>
      </c>
      <c r="BF164" s="52" t="str">
        <f t="shared" si="196"/>
        <v/>
      </c>
      <c r="BG164" s="48" t="str">
        <f t="shared" si="197"/>
        <v/>
      </c>
      <c r="BH164" s="83">
        <f t="shared" si="198"/>
        <v>0</v>
      </c>
      <c r="BI164" s="83" t="str">
        <f t="shared" si="199"/>
        <v/>
      </c>
      <c r="BJ164" s="83" t="str">
        <f t="shared" si="200"/>
        <v/>
      </c>
      <c r="BK164" s="83" t="str">
        <f t="shared" si="201"/>
        <v/>
      </c>
      <c r="BL164" s="419" t="str">
        <f t="shared" si="202"/>
        <v/>
      </c>
      <c r="BM164" s="87" t="str">
        <f t="shared" si="203"/>
        <v/>
      </c>
      <c r="BN164" s="99" t="str">
        <f>IF(OR($B164=0,$B164=""),"",IF(AND($E$3="3rd"),'Class 3rd'!AG163,IF(AND($E$3="4th"),'Class 4th'!AG163,"")))</f>
        <v/>
      </c>
      <c r="BO164" s="99" t="str">
        <f>IF(OR($B164=0,$B164=""),"",IF(AND($E$3="3rd"),'Class 3rd'!AH163,IF(AND($E$3="4th"),'Class 4th'!AH163,"")))</f>
        <v/>
      </c>
      <c r="BP164" s="99" t="str">
        <f>IF(OR($B164=0,$B164=""),"",IF(AND($E$3="3rd"),'Class 3rd'!AI163,IF(AND($E$3="4th"),'Class 4th'!AI163,"")))</f>
        <v/>
      </c>
      <c r="BQ164" s="48" t="str">
        <f t="shared" si="204"/>
        <v/>
      </c>
      <c r="BR164" s="99" t="str">
        <f>IF(OR($B164=0,$B164=""),"",IF(AND($E$3="3rd"),'Class 3rd'!AJ163,IF(AND($E$3="4th"),'Class 4th'!AJ163,"")))</f>
        <v/>
      </c>
      <c r="BS164" s="99" t="str">
        <f>IF(OR($B164=0,$B164=""),"",IF(AND($E$3="3rd"),'Class 3rd'!AK163,IF(AND($E$3="4th"),'Class 4th'!AK163,"")))</f>
        <v/>
      </c>
      <c r="BT164" s="51" t="str">
        <f t="shared" si="205"/>
        <v/>
      </c>
      <c r="BU164" s="48">
        <f t="shared" si="206"/>
        <v>0</v>
      </c>
      <c r="BV164" s="99" t="str">
        <f>IF(OR($B164=0,$B164=""),"",IF(AND($E$3="3rd"),'Class 3rd'!AL163,IF(AND($E$3="4th"),'Class 4th'!AL163,"")))</f>
        <v/>
      </c>
      <c r="BW164" s="99" t="str">
        <f>IF(OR($B164=0,$B164=""),"",IF(AND($E$3="3rd"),'Class 3rd'!AM163,IF(AND($E$3="4th"),'Class 4th'!AM163,"")))</f>
        <v/>
      </c>
      <c r="BX164" s="52" t="str">
        <f t="shared" si="207"/>
        <v/>
      </c>
      <c r="BY164" s="48" t="str">
        <f t="shared" si="208"/>
        <v/>
      </c>
      <c r="BZ164" s="83">
        <f t="shared" si="209"/>
        <v>0</v>
      </c>
      <c r="CA164" s="83" t="str">
        <f t="shared" si="210"/>
        <v/>
      </c>
      <c r="CB164" s="83" t="str">
        <f t="shared" si="211"/>
        <v/>
      </c>
      <c r="CC164" s="83" t="str">
        <f t="shared" si="212"/>
        <v/>
      </c>
      <c r="CD164" s="419" t="str">
        <f t="shared" si="213"/>
        <v/>
      </c>
      <c r="CE164" s="87" t="str">
        <f t="shared" si="214"/>
        <v/>
      </c>
      <c r="CF164" s="99" t="str">
        <f>IF(OR($B164=0,$B164=""),"",IF(AND($E$3="3rd"),'Class 3rd'!AN163,IF(AND($E$3="4th"),'Class 4th'!AN163,"")))</f>
        <v/>
      </c>
      <c r="CG164" s="99" t="str">
        <f>IF(OR($B164=0,$B164=""),"",IF(AND($E$3="3rd"),'Class 3rd'!AO163,IF(AND($E$3="4th"),'Class 4th'!AO163,"")))</f>
        <v/>
      </c>
      <c r="CH164" s="99" t="str">
        <f>IF(OR($B164=0,$B164=""),"",IF(AND($E$3="3rd"),'Class 3rd'!AP163,IF(AND($E$3="4th"),'Class 4th'!AP163,"")))</f>
        <v/>
      </c>
      <c r="CI164" s="48" t="str">
        <f t="shared" si="215"/>
        <v/>
      </c>
      <c r="CJ164" s="99" t="str">
        <f>IF(OR($B164=0,$B164=""),"",IF(AND($E$3="3rd"),'Class 3rd'!AQ163,IF(AND($E$3="4th"),'Class 4th'!AQ163,"")))</f>
        <v/>
      </c>
      <c r="CK164" s="99" t="str">
        <f>IF(OR($B164=0,$B164=""),"",IF(AND($E$3="3rd"),'Class 3rd'!AR163,IF(AND($E$3="4th"),'Class 4th'!AR163,"")))</f>
        <v/>
      </c>
      <c r="CL164" s="51" t="str">
        <f t="shared" si="216"/>
        <v/>
      </c>
      <c r="CM164" s="48">
        <f t="shared" si="217"/>
        <v>0</v>
      </c>
      <c r="CN164" s="99" t="str">
        <f>IF(OR($B164=0,$B164=""),"",IF(AND($E$3="3rd"),'Class 3rd'!AS163,IF(AND($E$3="4th"),'Class 4th'!AS163,"")))</f>
        <v/>
      </c>
      <c r="CO164" s="99" t="str">
        <f>IF(OR($B164=0,$B164=""),"",IF(AND($E$3="3rd"),'Class 3rd'!AT163,IF(AND($E$3="4th"),'Class 4th'!AT163,"")))</f>
        <v/>
      </c>
      <c r="CP164" s="52" t="str">
        <f t="shared" si="218"/>
        <v/>
      </c>
      <c r="CQ164" s="48" t="str">
        <f t="shared" si="219"/>
        <v/>
      </c>
      <c r="CR164" s="83">
        <f t="shared" si="220"/>
        <v>0</v>
      </c>
      <c r="CS164" s="83" t="str">
        <f t="shared" si="221"/>
        <v/>
      </c>
      <c r="CT164" s="392" t="str">
        <f t="shared" si="222"/>
        <v/>
      </c>
      <c r="CU164" s="86" t="str">
        <f t="shared" si="223"/>
        <v/>
      </c>
      <c r="CV164" s="99" t="str">
        <f>IF(OR($B164=0,$B164=""),"",IF(AND($E$3="3rd"),'Class 3rd'!AU163,IF(AND($E$3="4th"),'Class 4th'!AU163,"")))</f>
        <v/>
      </c>
      <c r="CW164" s="99" t="str">
        <f>IF(OR($B164=0,$B164=""),"",IF(AND($E$3="3rd"),'Class 3rd'!AV163,IF(AND($E$3="4th"),'Class 4th'!AV163,"")))</f>
        <v/>
      </c>
      <c r="CX164" s="99" t="str">
        <f>IF(OR($B164=0,$B164=""),"",IF(AND($E$3="3rd"),'Class 3rd'!AW163,IF(AND($E$3="4th"),'Class 4th'!AW163,"")))</f>
        <v/>
      </c>
      <c r="CY164" s="48" t="str">
        <f t="shared" si="224"/>
        <v/>
      </c>
      <c r="CZ164" s="99" t="str">
        <f>IF(OR($B164=0,$B164=""),"",IF(AND($E$3="3rd"),'Class 3rd'!AX163,IF(AND($E$3="4th"),'Class 4th'!AX163,"")))</f>
        <v/>
      </c>
      <c r="DA164" s="99" t="str">
        <f>IF(OR($B164=0,$B164=""),"",IF(AND($E$3="3rd"),'Class 3rd'!AY163,IF(AND($E$3="4th"),'Class 4th'!AY163,"")))</f>
        <v/>
      </c>
      <c r="DB164" s="51" t="str">
        <f t="shared" si="225"/>
        <v/>
      </c>
      <c r="DC164" s="48">
        <f t="shared" si="226"/>
        <v>0</v>
      </c>
      <c r="DD164" s="99" t="str">
        <f>IF(OR($B164=0,$B164=""),"",IF(AND($E$3="3rd"),'Class 3rd'!AZ163,IF(AND($E$3="4th"),'Class 4th'!AZ163,"")))</f>
        <v/>
      </c>
      <c r="DE164" s="99" t="str">
        <f>IF(OR($B164=0,$B164=""),"",IF(AND($E$3="3rd"),'Class 3rd'!BA163,IF(AND($E$3="4th"),'Class 4th'!BA163,"")))</f>
        <v/>
      </c>
      <c r="DF164" s="52" t="str">
        <f t="shared" si="227"/>
        <v/>
      </c>
      <c r="DG164" s="48" t="str">
        <f t="shared" si="228"/>
        <v/>
      </c>
      <c r="DH164" s="83">
        <f t="shared" si="229"/>
        <v>0</v>
      </c>
      <c r="DI164" s="83" t="str">
        <f t="shared" si="230"/>
        <v/>
      </c>
      <c r="DJ164" s="392" t="str">
        <f t="shared" si="231"/>
        <v/>
      </c>
      <c r="DK164" s="86" t="str">
        <f t="shared" si="232"/>
        <v/>
      </c>
      <c r="DL164" s="454" t="str">
        <f>IF(OR($B164=0,$B164=""),"",IF(AND($E$3="3rd"),'Class 3rd'!BB163,IF(AND($E$3="4th"),'Class 4th'!BB163,"")))</f>
        <v/>
      </c>
      <c r="DM164" s="454" t="str">
        <f>IF(OR($B164=0,$B164=""),"",IF(AND($E$3="3rd"),'Class 3rd'!BC163,IF(AND($E$3="4th"),'Class 4th'!BC163,"")))</f>
        <v/>
      </c>
      <c r="DN164" s="454" t="str">
        <f>IF(OR($B164=0,$B164=""),"",IF(AND($E$3="3rd"),'Class 3rd'!BD163,IF(AND($E$3="4th"),'Class 4th'!BD163,"")))</f>
        <v/>
      </c>
      <c r="DO164" s="454" t="str">
        <f>IF(OR($B164=0,$B164=""),"",IF(AND($E$3="3rd"),'Class 3rd'!BE163,IF(AND($E$3="4th"),'Class 4th'!BE163,"")))</f>
        <v/>
      </c>
      <c r="DP164" s="454" t="str">
        <f>IF(OR($B164=0,$B164=""),"",IF(AND($E$3="3rd"),'Class 3rd'!BF163,IF(AND($E$3="4th"),'Class 4th'!BF163,"")))</f>
        <v/>
      </c>
      <c r="DQ164" s="455" t="str">
        <f t="shared" si="233"/>
        <v/>
      </c>
      <c r="DR164" s="100">
        <f t="shared" si="234"/>
        <v>0</v>
      </c>
      <c r="DS164" s="100" t="str">
        <f t="shared" si="235"/>
        <v/>
      </c>
      <c r="DT164" s="100" t="str">
        <f t="shared" si="236"/>
        <v/>
      </c>
      <c r="DU164" s="86" t="str">
        <f t="shared" si="237"/>
        <v/>
      </c>
      <c r="DV164" s="454" t="str">
        <f>IF(OR($B164=0,$B164=""),"",IF(AND($E$3="3rd"),'Class 3rd'!BG163,IF(AND($E$3="4th"),'Class 4th'!BG163,"")))</f>
        <v/>
      </c>
      <c r="DW164" s="454" t="str">
        <f>IF(OR($B164=0,$B164=""),"",IF(AND($E$3="3rd"),'Class 3rd'!BH163,IF(AND($E$3="4th"),'Class 4th'!BH163,"")))</f>
        <v/>
      </c>
      <c r="DX164" s="454" t="str">
        <f>IF(OR($B164=0,$B164=""),"",IF(AND($E$3="3rd"),'Class 3rd'!BI163,IF(AND($E$3="4th"),'Class 4th'!BI163,"")))</f>
        <v/>
      </c>
      <c r="DY164" s="454" t="str">
        <f>IF(OR($B164=0,$B164=""),"",IF(AND($E$3="3rd"),'Class 3rd'!BJ163,IF(AND($E$3="4th"),'Class 4th'!BJ163,"")))</f>
        <v/>
      </c>
      <c r="DZ164" s="454" t="str">
        <f>IF(OR($B164=0,$B164=""),"",IF(AND($E$3="3rd"),'Class 3rd'!BK163,IF(AND($E$3="4th"),'Class 4th'!BK163,"")))</f>
        <v/>
      </c>
      <c r="EA164" s="455" t="str">
        <f t="shared" si="238"/>
        <v/>
      </c>
      <c r="EB164" s="100">
        <f t="shared" si="239"/>
        <v>0</v>
      </c>
      <c r="EC164" s="100" t="str">
        <f t="shared" si="240"/>
        <v/>
      </c>
      <c r="ED164" s="100" t="str">
        <f t="shared" si="241"/>
        <v/>
      </c>
      <c r="EE164" s="86" t="str">
        <f t="shared" si="242"/>
        <v/>
      </c>
      <c r="EF164" s="454" t="str">
        <f>IF(OR($B164=0,$B164=""),"",IF(AND($E$3="3rd"),'Class 3rd'!BL163,IF(AND($E$3="4th"),'Class 4th'!BL163,"")))</f>
        <v/>
      </c>
      <c r="EG164" s="454" t="str">
        <f>IF(OR($B164=0,$B164=""),"",IF(AND($E$3="3rd"),'Class 3rd'!BM163,IF(AND($E$3="4th"),'Class 4th'!BM163,"")))</f>
        <v/>
      </c>
      <c r="EH164" s="454" t="str">
        <f>IF(OR($B164=0,$B164=""),"",IF(AND($E$3="3rd"),'Class 3rd'!BN163,IF(AND($E$3="4th"),'Class 4th'!BN163,"")))</f>
        <v/>
      </c>
      <c r="EI164" s="454" t="str">
        <f>IF(OR($B164=0,$B164=""),"",IF(AND($E$3="3rd"),'Class 3rd'!BO163,IF(AND($E$3="4th"),'Class 4th'!BO163,"")))</f>
        <v/>
      </c>
      <c r="EJ164" s="454" t="str">
        <f>IF(OR($B164=0,$B164=""),"",IF(AND($E$3="3rd"),'Class 3rd'!BP163,IF(AND($E$3="4th"),'Class 4th'!BP163,"")))</f>
        <v/>
      </c>
      <c r="EK164" s="455" t="str">
        <f t="shared" si="243"/>
        <v/>
      </c>
      <c r="EL164" s="100">
        <f t="shared" si="244"/>
        <v>0</v>
      </c>
      <c r="EM164" s="100" t="str">
        <f t="shared" si="245"/>
        <v/>
      </c>
      <c r="EN164" s="100" t="str">
        <f t="shared" si="246"/>
        <v/>
      </c>
      <c r="EO164" s="86" t="str">
        <f t="shared" si="247"/>
        <v/>
      </c>
      <c r="EP164" s="60" t="str">
        <f t="shared" si="248"/>
        <v/>
      </c>
      <c r="EQ164" s="324" t="str">
        <f t="shared" si="249"/>
        <v/>
      </c>
      <c r="ER164" s="63" t="str">
        <f t="shared" si="250"/>
        <v/>
      </c>
      <c r="ES164" s="64" t="str">
        <f t="shared" si="169"/>
        <v/>
      </c>
      <c r="ET164" s="326" t="str">
        <f>IFERROR(IF(B164="NSO","NSO",IF(OR(D164="",G164="",F164="",B164="",EP164=0),"",IF('Master sheet'!$D$14="Hindi","कक्षोंन्नति","Promoted"))),"")</f>
        <v/>
      </c>
      <c r="EU164" s="39" t="str">
        <f>IF(OR($B164=0,$B164=""),"",IF(AND($E$3="3rd"),'Class 3rd'!BQ163,IF(AND($E$3="4th"),'Class 4th'!BQ163,"")))</f>
        <v/>
      </c>
      <c r="EV164" s="39" t="str">
        <f>IF(OR($B164=0,$B164=""),"",IF(AND($E$3="3rd"),'Class 3rd'!BR163,IF(AND($E$3="4th"),'Class 4th'!BR163,"")))</f>
        <v/>
      </c>
      <c r="EW164" s="203" t="str">
        <f t="shared" si="170"/>
        <v/>
      </c>
      <c r="EX164" s="40"/>
      <c r="FE164" s="41">
        <f>IF(AND($E$3="3rd"),'Class 3rd'!I163,IF(AND($E$3="4th"),'Class 4th'!I163,""))</f>
        <v>0</v>
      </c>
    </row>
    <row r="165" spans="1:161" ht="18.95" customHeight="1">
      <c r="A165" s="53">
        <v>158</v>
      </c>
      <c r="B165" s="244" t="str">
        <f>IF(OR(FE165=0,FE165=""),"",IF(AND($E$3="3rd"),'Class 3rd'!I164,IF(AND($E$3="4th"),'Class 4th'!I164,"")))</f>
        <v/>
      </c>
      <c r="C165" s="54" t="str">
        <f>IF(OR($B165=0,$B165=""),"",IF(AND($E$3="3rd"),'Class 3rd'!B164,IF(AND($E$3="4th"),'Class 4th'!B164,"")))</f>
        <v/>
      </c>
      <c r="D165" s="54" t="str">
        <f>IF(OR($B165=0,$B165=""),"",IF(AND($E$3="3rd"),'Class 3rd'!C164,IF(AND($E$3="4th"),'Class 4th'!C164,"")))</f>
        <v/>
      </c>
      <c r="E165" s="330" t="str">
        <f>IF(OR($B165=0,$B165=""),"",IF(AND($E$3="3rd"),'Class 3rd'!E164,IF(AND($E$3="4th"),'Class 4th'!E164,"")))</f>
        <v/>
      </c>
      <c r="F165" s="243" t="str">
        <f>IF(OR($B165=0,$B165=""),"",IF(AND($E$3="3rd"),'Class 3rd'!D164,IF(AND($E$3="4th"),'Class 4th'!D164,"")))</f>
        <v/>
      </c>
      <c r="G165" s="335" t="str">
        <f>IF(OR($B165=0,$B165=""),"",IF(AND($E$3="3rd"),'Class 3rd'!F164,IF(AND($E$3="4th"),'Class 4th'!F164,"")))</f>
        <v/>
      </c>
      <c r="H165" s="335" t="str">
        <f>IF(OR($B165=0,$B165=""),"",IF(AND($E$3="3rd"),'Class 3rd'!G164,IF(AND($E$3="4th"),'Class 4th'!G164,"")))</f>
        <v/>
      </c>
      <c r="I165" s="335" t="str">
        <f>IF(OR($B165=0,$B165=""),"",IF(AND($E$3="3rd"),'Class 3rd'!H164,IF(AND($E$3="4th"),'Class 4th'!H164,"")))</f>
        <v/>
      </c>
      <c r="J165" s="217" t="str">
        <f>IF(OR($B165=0,$B165=""),"",IF(AND($E$3="3rd"),'Class 3rd'!J164,IF(AND($E$3="4th"),'Class 4th'!J164,"")))</f>
        <v/>
      </c>
      <c r="K165" s="217" t="str">
        <f>IF(OR($B165=0,$B165=""),"",IF(AND($E$3="3rd"),'Class 3rd'!K164,IF(AND($E$3="4th"),'Class 4th'!K164,"")))</f>
        <v/>
      </c>
      <c r="L165" s="99" t="str">
        <f>IF(OR($B165=0,$B165=""),"",IF(AND($E$3="3rd"),'Class 3rd'!L164,IF(AND($E$3="4th"),'Class 4th'!L164,"")))</f>
        <v/>
      </c>
      <c r="M165" s="99" t="str">
        <f>IF(OR($B165=0,$B165=""),"",IF(AND($E$3="3rd"),'Class 3rd'!M164,IF(AND($E$3="4th"),'Class 4th'!M164,"")))</f>
        <v/>
      </c>
      <c r="N165" s="99" t="str">
        <f>IF(OR($B165=0,$B165=""),"",IF(AND($E$3="3rd"),'Class 3rd'!N164,IF(AND($E$3="4th"),'Class 4th'!N164,"")))</f>
        <v/>
      </c>
      <c r="O165" s="48" t="str">
        <f t="shared" si="171"/>
        <v/>
      </c>
      <c r="P165" s="99" t="str">
        <f>IF(OR($B165=0,$B165=""),"",IF(AND($E$3="3rd"),'Class 3rd'!O164,IF(AND($E$3="4th"),'Class 4th'!O164,"")))</f>
        <v/>
      </c>
      <c r="Q165" s="99" t="str">
        <f>IF(OR($B165=0,$B165=""),"",IF(AND($E$3="3rd"),'Class 3rd'!P164,IF(AND($E$3="4th"),'Class 4th'!P164,"")))</f>
        <v/>
      </c>
      <c r="R165" s="51" t="str">
        <f t="shared" si="172"/>
        <v/>
      </c>
      <c r="S165" s="48">
        <f t="shared" si="173"/>
        <v>0</v>
      </c>
      <c r="T165" s="99" t="str">
        <f>IF(OR($B165=0,$B165=""),"",IF(AND($E$3="3rd"),'Class 3rd'!Q164,IF(AND($E$3="4th"),'Class 4th'!Q164,"")))</f>
        <v/>
      </c>
      <c r="U165" s="99" t="str">
        <f>IF(OR($B165=0,$B165=""),"",IF(AND($E$3="3rd"),'Class 3rd'!R164,IF(AND($E$3="4th"),'Class 4th'!R164,"")))</f>
        <v/>
      </c>
      <c r="V165" s="52" t="str">
        <f t="shared" si="174"/>
        <v/>
      </c>
      <c r="W165" s="48" t="str">
        <f t="shared" si="175"/>
        <v/>
      </c>
      <c r="X165" s="83">
        <f t="shared" si="176"/>
        <v>0</v>
      </c>
      <c r="Y165" s="83" t="str">
        <f t="shared" si="177"/>
        <v/>
      </c>
      <c r="Z165" s="83" t="str">
        <f t="shared" si="178"/>
        <v/>
      </c>
      <c r="AA165" s="83" t="str">
        <f t="shared" si="179"/>
        <v/>
      </c>
      <c r="AB165" s="419" t="str">
        <f t="shared" si="180"/>
        <v/>
      </c>
      <c r="AC165" s="87" t="str">
        <f t="shared" si="181"/>
        <v/>
      </c>
      <c r="AD165" s="99" t="str">
        <f>IF(OR($B165=0,$B165=""),"",IF(AND($E$3="3rd"),'Class 3rd'!S164,IF(AND($E$3="4th"),'Class 4th'!S164,"")))</f>
        <v/>
      </c>
      <c r="AE165" s="99" t="str">
        <f>IF(OR($B165=0,$B165=""),"",IF(AND($E$3="3rd"),'Class 3rd'!T164,IF(AND($E$3="4th"),'Class 4th'!T164,"")))</f>
        <v/>
      </c>
      <c r="AF165" s="99" t="str">
        <f>IF(OR($B165=0,$B165=""),"",IF(AND($E$3="3rd"),'Class 3rd'!U164,IF(AND($E$3="4th"),'Class 4th'!U164,"")))</f>
        <v/>
      </c>
      <c r="AG165" s="48" t="str">
        <f t="shared" si="182"/>
        <v/>
      </c>
      <c r="AH165" s="99" t="str">
        <f>IF(OR($B165=0,$B165=""),"",IF(AND($E$3="3rd"),'Class 3rd'!V164,IF(AND($E$3="4th"),'Class 4th'!V164,"")))</f>
        <v/>
      </c>
      <c r="AI165" s="99" t="str">
        <f>IF(OR($B165=0,$B165=""),"",IF(AND($E$3="3rd"),'Class 3rd'!W164,IF(AND($E$3="4th"),'Class 4th'!W164,"")))</f>
        <v/>
      </c>
      <c r="AJ165" s="51" t="str">
        <f t="shared" si="183"/>
        <v/>
      </c>
      <c r="AK165" s="48">
        <f t="shared" si="184"/>
        <v>0</v>
      </c>
      <c r="AL165" s="99" t="str">
        <f>IF(OR($B165=0,$B165=""),"",IF(AND($E$3="3rd"),'Class 3rd'!X164,IF(AND($E$3="4th"),'Class 4th'!X164,"")))</f>
        <v/>
      </c>
      <c r="AM165" s="99" t="str">
        <f>IF(OR($B165=0,$B165=""),"",IF(AND($E$3="3rd"),'Class 3rd'!Y164,IF(AND($E$3="4th"),'Class 4th'!Y164,"")))</f>
        <v/>
      </c>
      <c r="AN165" s="52" t="str">
        <f t="shared" si="185"/>
        <v/>
      </c>
      <c r="AO165" s="48" t="str">
        <f t="shared" si="186"/>
        <v/>
      </c>
      <c r="AP165" s="83">
        <f t="shared" si="187"/>
        <v>0</v>
      </c>
      <c r="AQ165" s="83" t="str">
        <f t="shared" si="188"/>
        <v/>
      </c>
      <c r="AR165" s="83" t="str">
        <f t="shared" si="189"/>
        <v/>
      </c>
      <c r="AS165" s="83" t="str">
        <f t="shared" si="190"/>
        <v/>
      </c>
      <c r="AT165" s="419" t="str">
        <f t="shared" si="191"/>
        <v/>
      </c>
      <c r="AU165" s="87" t="str">
        <f t="shared" si="192"/>
        <v/>
      </c>
      <c r="AV165" s="99" t="str">
        <f>IF(OR($B165=0,$B165=""),"",IF(AND($E$3="3rd"),'Class 3rd'!Z164,IF(AND($E$3="4th"),'Class 4th'!Z164,"")))</f>
        <v/>
      </c>
      <c r="AW165" s="99" t="str">
        <f>IF(OR($B165=0,$B165=""),"",IF(AND($E$3="3rd"),'Class 3rd'!AA164,IF(AND($E$3="4th"),'Class 4th'!AA164,"")))</f>
        <v/>
      </c>
      <c r="AX165" s="99" t="str">
        <f>IF(OR($B165=0,$B165=""),"",IF(AND($E$3="3rd"),'Class 3rd'!AB164,IF(AND($E$3="4th"),'Class 4th'!AB164,"")))</f>
        <v/>
      </c>
      <c r="AY165" s="48" t="str">
        <f t="shared" si="193"/>
        <v/>
      </c>
      <c r="AZ165" s="99" t="str">
        <f>IF(OR($B165=0,$B165=""),"",IF(AND($E$3="3rd"),'Class 3rd'!AC164,IF(AND($E$3="4th"),'Class 4th'!AC164,"")))</f>
        <v/>
      </c>
      <c r="BA165" s="99" t="str">
        <f>IF(OR($B165=0,$B165=""),"",IF(AND($E$3="3rd"),'Class 3rd'!AD164,IF(AND($E$3="4th"),'Class 4th'!AD164,"")))</f>
        <v/>
      </c>
      <c r="BB165" s="51" t="str">
        <f t="shared" si="194"/>
        <v/>
      </c>
      <c r="BC165" s="48">
        <f t="shared" si="195"/>
        <v>0</v>
      </c>
      <c r="BD165" s="99" t="str">
        <f>IF(OR($B165=0,$B165=""),"",IF(AND($E$3="3rd"),'Class 3rd'!AE164,IF(AND($E$3="4th"),'Class 4th'!AE164,"")))</f>
        <v/>
      </c>
      <c r="BE165" s="99" t="str">
        <f>IF(OR($B165=0,$B165=""),"",IF(AND($E$3="3rd"),'Class 3rd'!AF164,IF(AND($E$3="4th"),'Class 4th'!AF164,"")))</f>
        <v/>
      </c>
      <c r="BF165" s="52" t="str">
        <f t="shared" si="196"/>
        <v/>
      </c>
      <c r="BG165" s="48" t="str">
        <f t="shared" si="197"/>
        <v/>
      </c>
      <c r="BH165" s="83">
        <f t="shared" si="198"/>
        <v>0</v>
      </c>
      <c r="BI165" s="83" t="str">
        <f t="shared" si="199"/>
        <v/>
      </c>
      <c r="BJ165" s="83" t="str">
        <f t="shared" si="200"/>
        <v/>
      </c>
      <c r="BK165" s="83" t="str">
        <f t="shared" si="201"/>
        <v/>
      </c>
      <c r="BL165" s="419" t="str">
        <f t="shared" si="202"/>
        <v/>
      </c>
      <c r="BM165" s="87" t="str">
        <f t="shared" si="203"/>
        <v/>
      </c>
      <c r="BN165" s="99" t="str">
        <f>IF(OR($B165=0,$B165=""),"",IF(AND($E$3="3rd"),'Class 3rd'!AG164,IF(AND($E$3="4th"),'Class 4th'!AG164,"")))</f>
        <v/>
      </c>
      <c r="BO165" s="99" t="str">
        <f>IF(OR($B165=0,$B165=""),"",IF(AND($E$3="3rd"),'Class 3rd'!AH164,IF(AND($E$3="4th"),'Class 4th'!AH164,"")))</f>
        <v/>
      </c>
      <c r="BP165" s="99" t="str">
        <f>IF(OR($B165=0,$B165=""),"",IF(AND($E$3="3rd"),'Class 3rd'!AI164,IF(AND($E$3="4th"),'Class 4th'!AI164,"")))</f>
        <v/>
      </c>
      <c r="BQ165" s="48" t="str">
        <f t="shared" si="204"/>
        <v/>
      </c>
      <c r="BR165" s="99" t="str">
        <f>IF(OR($B165=0,$B165=""),"",IF(AND($E$3="3rd"),'Class 3rd'!AJ164,IF(AND($E$3="4th"),'Class 4th'!AJ164,"")))</f>
        <v/>
      </c>
      <c r="BS165" s="99" t="str">
        <f>IF(OR($B165=0,$B165=""),"",IF(AND($E$3="3rd"),'Class 3rd'!AK164,IF(AND($E$3="4th"),'Class 4th'!AK164,"")))</f>
        <v/>
      </c>
      <c r="BT165" s="51" t="str">
        <f t="shared" si="205"/>
        <v/>
      </c>
      <c r="BU165" s="48">
        <f t="shared" si="206"/>
        <v>0</v>
      </c>
      <c r="BV165" s="99" t="str">
        <f>IF(OR($B165=0,$B165=""),"",IF(AND($E$3="3rd"),'Class 3rd'!AL164,IF(AND($E$3="4th"),'Class 4th'!AL164,"")))</f>
        <v/>
      </c>
      <c r="BW165" s="99" t="str">
        <f>IF(OR($B165=0,$B165=""),"",IF(AND($E$3="3rd"),'Class 3rd'!AM164,IF(AND($E$3="4th"),'Class 4th'!AM164,"")))</f>
        <v/>
      </c>
      <c r="BX165" s="52" t="str">
        <f t="shared" si="207"/>
        <v/>
      </c>
      <c r="BY165" s="48" t="str">
        <f t="shared" si="208"/>
        <v/>
      </c>
      <c r="BZ165" s="83">
        <f t="shared" si="209"/>
        <v>0</v>
      </c>
      <c r="CA165" s="83" t="str">
        <f t="shared" si="210"/>
        <v/>
      </c>
      <c r="CB165" s="83" t="str">
        <f t="shared" si="211"/>
        <v/>
      </c>
      <c r="CC165" s="83" t="str">
        <f t="shared" si="212"/>
        <v/>
      </c>
      <c r="CD165" s="419" t="str">
        <f t="shared" si="213"/>
        <v/>
      </c>
      <c r="CE165" s="87" t="str">
        <f t="shared" si="214"/>
        <v/>
      </c>
      <c r="CF165" s="99" t="str">
        <f>IF(OR($B165=0,$B165=""),"",IF(AND($E$3="3rd"),'Class 3rd'!AN164,IF(AND($E$3="4th"),'Class 4th'!AN164,"")))</f>
        <v/>
      </c>
      <c r="CG165" s="99" t="str">
        <f>IF(OR($B165=0,$B165=""),"",IF(AND($E$3="3rd"),'Class 3rd'!AO164,IF(AND($E$3="4th"),'Class 4th'!AO164,"")))</f>
        <v/>
      </c>
      <c r="CH165" s="99" t="str">
        <f>IF(OR($B165=0,$B165=""),"",IF(AND($E$3="3rd"),'Class 3rd'!AP164,IF(AND($E$3="4th"),'Class 4th'!AP164,"")))</f>
        <v/>
      </c>
      <c r="CI165" s="48" t="str">
        <f t="shared" si="215"/>
        <v/>
      </c>
      <c r="CJ165" s="99" t="str">
        <f>IF(OR($B165=0,$B165=""),"",IF(AND($E$3="3rd"),'Class 3rd'!AQ164,IF(AND($E$3="4th"),'Class 4th'!AQ164,"")))</f>
        <v/>
      </c>
      <c r="CK165" s="99" t="str">
        <f>IF(OR($B165=0,$B165=""),"",IF(AND($E$3="3rd"),'Class 3rd'!AR164,IF(AND($E$3="4th"),'Class 4th'!AR164,"")))</f>
        <v/>
      </c>
      <c r="CL165" s="51" t="str">
        <f t="shared" si="216"/>
        <v/>
      </c>
      <c r="CM165" s="48">
        <f t="shared" si="217"/>
        <v>0</v>
      </c>
      <c r="CN165" s="99" t="str">
        <f>IF(OR($B165=0,$B165=""),"",IF(AND($E$3="3rd"),'Class 3rd'!AS164,IF(AND($E$3="4th"),'Class 4th'!AS164,"")))</f>
        <v/>
      </c>
      <c r="CO165" s="99" t="str">
        <f>IF(OR($B165=0,$B165=""),"",IF(AND($E$3="3rd"),'Class 3rd'!AT164,IF(AND($E$3="4th"),'Class 4th'!AT164,"")))</f>
        <v/>
      </c>
      <c r="CP165" s="52" t="str">
        <f t="shared" si="218"/>
        <v/>
      </c>
      <c r="CQ165" s="48" t="str">
        <f t="shared" si="219"/>
        <v/>
      </c>
      <c r="CR165" s="83">
        <f t="shared" si="220"/>
        <v>0</v>
      </c>
      <c r="CS165" s="83" t="str">
        <f t="shared" si="221"/>
        <v/>
      </c>
      <c r="CT165" s="392" t="str">
        <f t="shared" si="222"/>
        <v/>
      </c>
      <c r="CU165" s="86" t="str">
        <f t="shared" si="223"/>
        <v/>
      </c>
      <c r="CV165" s="99" t="str">
        <f>IF(OR($B165=0,$B165=""),"",IF(AND($E$3="3rd"),'Class 3rd'!AU164,IF(AND($E$3="4th"),'Class 4th'!AU164,"")))</f>
        <v/>
      </c>
      <c r="CW165" s="99" t="str">
        <f>IF(OR($B165=0,$B165=""),"",IF(AND($E$3="3rd"),'Class 3rd'!AV164,IF(AND($E$3="4th"),'Class 4th'!AV164,"")))</f>
        <v/>
      </c>
      <c r="CX165" s="99" t="str">
        <f>IF(OR($B165=0,$B165=""),"",IF(AND($E$3="3rd"),'Class 3rd'!AW164,IF(AND($E$3="4th"),'Class 4th'!AW164,"")))</f>
        <v/>
      </c>
      <c r="CY165" s="48" t="str">
        <f t="shared" si="224"/>
        <v/>
      </c>
      <c r="CZ165" s="99" t="str">
        <f>IF(OR($B165=0,$B165=""),"",IF(AND($E$3="3rd"),'Class 3rd'!AX164,IF(AND($E$3="4th"),'Class 4th'!AX164,"")))</f>
        <v/>
      </c>
      <c r="DA165" s="99" t="str">
        <f>IF(OR($B165=0,$B165=""),"",IF(AND($E$3="3rd"),'Class 3rd'!AY164,IF(AND($E$3="4th"),'Class 4th'!AY164,"")))</f>
        <v/>
      </c>
      <c r="DB165" s="51" t="str">
        <f t="shared" si="225"/>
        <v/>
      </c>
      <c r="DC165" s="48">
        <f t="shared" si="226"/>
        <v>0</v>
      </c>
      <c r="DD165" s="99" t="str">
        <f>IF(OR($B165=0,$B165=""),"",IF(AND($E$3="3rd"),'Class 3rd'!AZ164,IF(AND($E$3="4th"),'Class 4th'!AZ164,"")))</f>
        <v/>
      </c>
      <c r="DE165" s="99" t="str">
        <f>IF(OR($B165=0,$B165=""),"",IF(AND($E$3="3rd"),'Class 3rd'!BA164,IF(AND($E$3="4th"),'Class 4th'!BA164,"")))</f>
        <v/>
      </c>
      <c r="DF165" s="52" t="str">
        <f t="shared" si="227"/>
        <v/>
      </c>
      <c r="DG165" s="48" t="str">
        <f t="shared" si="228"/>
        <v/>
      </c>
      <c r="DH165" s="83">
        <f t="shared" si="229"/>
        <v>0</v>
      </c>
      <c r="DI165" s="83" t="str">
        <f t="shared" si="230"/>
        <v/>
      </c>
      <c r="DJ165" s="392" t="str">
        <f t="shared" si="231"/>
        <v/>
      </c>
      <c r="DK165" s="86" t="str">
        <f t="shared" si="232"/>
        <v/>
      </c>
      <c r="DL165" s="454" t="str">
        <f>IF(OR($B165=0,$B165=""),"",IF(AND($E$3="3rd"),'Class 3rd'!BB164,IF(AND($E$3="4th"),'Class 4th'!BB164,"")))</f>
        <v/>
      </c>
      <c r="DM165" s="454" t="str">
        <f>IF(OR($B165=0,$B165=""),"",IF(AND($E$3="3rd"),'Class 3rd'!BC164,IF(AND($E$3="4th"),'Class 4th'!BC164,"")))</f>
        <v/>
      </c>
      <c r="DN165" s="454" t="str">
        <f>IF(OR($B165=0,$B165=""),"",IF(AND($E$3="3rd"),'Class 3rd'!BD164,IF(AND($E$3="4th"),'Class 4th'!BD164,"")))</f>
        <v/>
      </c>
      <c r="DO165" s="454" t="str">
        <f>IF(OR($B165=0,$B165=""),"",IF(AND($E$3="3rd"),'Class 3rd'!BE164,IF(AND($E$3="4th"),'Class 4th'!BE164,"")))</f>
        <v/>
      </c>
      <c r="DP165" s="454" t="str">
        <f>IF(OR($B165=0,$B165=""),"",IF(AND($E$3="3rd"),'Class 3rd'!BF164,IF(AND($E$3="4th"),'Class 4th'!BF164,"")))</f>
        <v/>
      </c>
      <c r="DQ165" s="455" t="str">
        <f t="shared" si="233"/>
        <v/>
      </c>
      <c r="DR165" s="100">
        <f t="shared" si="234"/>
        <v>0</v>
      </c>
      <c r="DS165" s="100" t="str">
        <f t="shared" si="235"/>
        <v/>
      </c>
      <c r="DT165" s="100" t="str">
        <f t="shared" si="236"/>
        <v/>
      </c>
      <c r="DU165" s="86" t="str">
        <f t="shared" si="237"/>
        <v/>
      </c>
      <c r="DV165" s="454" t="str">
        <f>IF(OR($B165=0,$B165=""),"",IF(AND($E$3="3rd"),'Class 3rd'!BG164,IF(AND($E$3="4th"),'Class 4th'!BG164,"")))</f>
        <v/>
      </c>
      <c r="DW165" s="454" t="str">
        <f>IF(OR($B165=0,$B165=""),"",IF(AND($E$3="3rd"),'Class 3rd'!BH164,IF(AND($E$3="4th"),'Class 4th'!BH164,"")))</f>
        <v/>
      </c>
      <c r="DX165" s="454" t="str">
        <f>IF(OR($B165=0,$B165=""),"",IF(AND($E$3="3rd"),'Class 3rd'!BI164,IF(AND($E$3="4th"),'Class 4th'!BI164,"")))</f>
        <v/>
      </c>
      <c r="DY165" s="454" t="str">
        <f>IF(OR($B165=0,$B165=""),"",IF(AND($E$3="3rd"),'Class 3rd'!BJ164,IF(AND($E$3="4th"),'Class 4th'!BJ164,"")))</f>
        <v/>
      </c>
      <c r="DZ165" s="454" t="str">
        <f>IF(OR($B165=0,$B165=""),"",IF(AND($E$3="3rd"),'Class 3rd'!BK164,IF(AND($E$3="4th"),'Class 4th'!BK164,"")))</f>
        <v/>
      </c>
      <c r="EA165" s="455" t="str">
        <f t="shared" si="238"/>
        <v/>
      </c>
      <c r="EB165" s="100">
        <f t="shared" si="239"/>
        <v>0</v>
      </c>
      <c r="EC165" s="100" t="str">
        <f t="shared" si="240"/>
        <v/>
      </c>
      <c r="ED165" s="100" t="str">
        <f t="shared" si="241"/>
        <v/>
      </c>
      <c r="EE165" s="86" t="str">
        <f t="shared" si="242"/>
        <v/>
      </c>
      <c r="EF165" s="454" t="str">
        <f>IF(OR($B165=0,$B165=""),"",IF(AND($E$3="3rd"),'Class 3rd'!BL164,IF(AND($E$3="4th"),'Class 4th'!BL164,"")))</f>
        <v/>
      </c>
      <c r="EG165" s="454" t="str">
        <f>IF(OR($B165=0,$B165=""),"",IF(AND($E$3="3rd"),'Class 3rd'!BM164,IF(AND($E$3="4th"),'Class 4th'!BM164,"")))</f>
        <v/>
      </c>
      <c r="EH165" s="454" t="str">
        <f>IF(OR($B165=0,$B165=""),"",IF(AND($E$3="3rd"),'Class 3rd'!BN164,IF(AND($E$3="4th"),'Class 4th'!BN164,"")))</f>
        <v/>
      </c>
      <c r="EI165" s="454" t="str">
        <f>IF(OR($B165=0,$B165=""),"",IF(AND($E$3="3rd"),'Class 3rd'!BO164,IF(AND($E$3="4th"),'Class 4th'!BO164,"")))</f>
        <v/>
      </c>
      <c r="EJ165" s="454" t="str">
        <f>IF(OR($B165=0,$B165=""),"",IF(AND($E$3="3rd"),'Class 3rd'!BP164,IF(AND($E$3="4th"),'Class 4th'!BP164,"")))</f>
        <v/>
      </c>
      <c r="EK165" s="455" t="str">
        <f t="shared" si="243"/>
        <v/>
      </c>
      <c r="EL165" s="100">
        <f t="shared" si="244"/>
        <v>0</v>
      </c>
      <c r="EM165" s="100" t="str">
        <f t="shared" si="245"/>
        <v/>
      </c>
      <c r="EN165" s="100" t="str">
        <f t="shared" si="246"/>
        <v/>
      </c>
      <c r="EO165" s="86" t="str">
        <f t="shared" si="247"/>
        <v/>
      </c>
      <c r="EP165" s="60" t="str">
        <f t="shared" si="248"/>
        <v/>
      </c>
      <c r="EQ165" s="324" t="str">
        <f t="shared" si="249"/>
        <v/>
      </c>
      <c r="ER165" s="63" t="str">
        <f t="shared" si="250"/>
        <v/>
      </c>
      <c r="ES165" s="64" t="str">
        <f t="shared" si="169"/>
        <v/>
      </c>
      <c r="ET165" s="326" t="str">
        <f>IFERROR(IF(B165="NSO","NSO",IF(OR(D165="",G165="",F165="",B165="",EP165=0),"",IF('Master sheet'!$D$14="Hindi","कक्षोंन्नति","Promoted"))),"")</f>
        <v/>
      </c>
      <c r="EU165" s="39" t="str">
        <f>IF(OR($B165=0,$B165=""),"",IF(AND($E$3="3rd"),'Class 3rd'!BQ164,IF(AND($E$3="4th"),'Class 4th'!BQ164,"")))</f>
        <v/>
      </c>
      <c r="EV165" s="39" t="str">
        <f>IF(OR($B165=0,$B165=""),"",IF(AND($E$3="3rd"),'Class 3rd'!BR164,IF(AND($E$3="4th"),'Class 4th'!BR164,"")))</f>
        <v/>
      </c>
      <c r="EW165" s="203" t="str">
        <f t="shared" si="170"/>
        <v/>
      </c>
      <c r="EX165" s="40"/>
      <c r="FE165" s="41">
        <f>IF(AND($E$3="3rd"),'Class 3rd'!I164,IF(AND($E$3="4th"),'Class 4th'!I164,""))</f>
        <v>0</v>
      </c>
    </row>
    <row r="166" spans="1:161" ht="18.95" customHeight="1">
      <c r="A166" s="53">
        <v>159</v>
      </c>
      <c r="B166" s="244" t="str">
        <f>IF(OR(FE166=0,FE166=""),"",IF(AND($E$3="3rd"),'Class 3rd'!I165,IF(AND($E$3="4th"),'Class 4th'!I165,"")))</f>
        <v/>
      </c>
      <c r="C166" s="54" t="str">
        <f>IF(OR($B166=0,$B166=""),"",IF(AND($E$3="3rd"),'Class 3rd'!B165,IF(AND($E$3="4th"),'Class 4th'!B165,"")))</f>
        <v/>
      </c>
      <c r="D166" s="54" t="str">
        <f>IF(OR($B166=0,$B166=""),"",IF(AND($E$3="3rd"),'Class 3rd'!C165,IF(AND($E$3="4th"),'Class 4th'!C165,"")))</f>
        <v/>
      </c>
      <c r="E166" s="330" t="str">
        <f>IF(OR($B166=0,$B166=""),"",IF(AND($E$3="3rd"),'Class 3rd'!E165,IF(AND($E$3="4th"),'Class 4th'!E165,"")))</f>
        <v/>
      </c>
      <c r="F166" s="243" t="str">
        <f>IF(OR($B166=0,$B166=""),"",IF(AND($E$3="3rd"),'Class 3rd'!D165,IF(AND($E$3="4th"),'Class 4th'!D165,"")))</f>
        <v/>
      </c>
      <c r="G166" s="335" t="str">
        <f>IF(OR($B166=0,$B166=""),"",IF(AND($E$3="3rd"),'Class 3rd'!F165,IF(AND($E$3="4th"),'Class 4th'!F165,"")))</f>
        <v/>
      </c>
      <c r="H166" s="335" t="str">
        <f>IF(OR($B166=0,$B166=""),"",IF(AND($E$3="3rd"),'Class 3rd'!G165,IF(AND($E$3="4th"),'Class 4th'!G165,"")))</f>
        <v/>
      </c>
      <c r="I166" s="335" t="str">
        <f>IF(OR($B166=0,$B166=""),"",IF(AND($E$3="3rd"),'Class 3rd'!H165,IF(AND($E$3="4th"),'Class 4th'!H165,"")))</f>
        <v/>
      </c>
      <c r="J166" s="217" t="str">
        <f>IF(OR($B166=0,$B166=""),"",IF(AND($E$3="3rd"),'Class 3rd'!J165,IF(AND($E$3="4th"),'Class 4th'!J165,"")))</f>
        <v/>
      </c>
      <c r="K166" s="217" t="str">
        <f>IF(OR($B166=0,$B166=""),"",IF(AND($E$3="3rd"),'Class 3rd'!K165,IF(AND($E$3="4th"),'Class 4th'!K165,"")))</f>
        <v/>
      </c>
      <c r="L166" s="99" t="str">
        <f>IF(OR($B166=0,$B166=""),"",IF(AND($E$3="3rd"),'Class 3rd'!L165,IF(AND($E$3="4th"),'Class 4th'!L165,"")))</f>
        <v/>
      </c>
      <c r="M166" s="99" t="str">
        <f>IF(OR($B166=0,$B166=""),"",IF(AND($E$3="3rd"),'Class 3rd'!M165,IF(AND($E$3="4th"),'Class 4th'!M165,"")))</f>
        <v/>
      </c>
      <c r="N166" s="99" t="str">
        <f>IF(OR($B166=0,$B166=""),"",IF(AND($E$3="3rd"),'Class 3rd'!N165,IF(AND($E$3="4th"),'Class 4th'!N165,"")))</f>
        <v/>
      </c>
      <c r="O166" s="48" t="str">
        <f t="shared" si="171"/>
        <v/>
      </c>
      <c r="P166" s="99" t="str">
        <f>IF(OR($B166=0,$B166=""),"",IF(AND($E$3="3rd"),'Class 3rd'!O165,IF(AND($E$3="4th"),'Class 4th'!O165,"")))</f>
        <v/>
      </c>
      <c r="Q166" s="99" t="str">
        <f>IF(OR($B166=0,$B166=""),"",IF(AND($E$3="3rd"),'Class 3rd'!P165,IF(AND($E$3="4th"),'Class 4th'!P165,"")))</f>
        <v/>
      </c>
      <c r="R166" s="51" t="str">
        <f t="shared" si="172"/>
        <v/>
      </c>
      <c r="S166" s="48">
        <f t="shared" si="173"/>
        <v>0</v>
      </c>
      <c r="T166" s="99" t="str">
        <f>IF(OR($B166=0,$B166=""),"",IF(AND($E$3="3rd"),'Class 3rd'!Q165,IF(AND($E$3="4th"),'Class 4th'!Q165,"")))</f>
        <v/>
      </c>
      <c r="U166" s="99" t="str">
        <f>IF(OR($B166=0,$B166=""),"",IF(AND($E$3="3rd"),'Class 3rd'!R165,IF(AND($E$3="4th"),'Class 4th'!R165,"")))</f>
        <v/>
      </c>
      <c r="V166" s="52" t="str">
        <f t="shared" si="174"/>
        <v/>
      </c>
      <c r="W166" s="48" t="str">
        <f t="shared" si="175"/>
        <v/>
      </c>
      <c r="X166" s="83">
        <f t="shared" si="176"/>
        <v>0</v>
      </c>
      <c r="Y166" s="83" t="str">
        <f t="shared" si="177"/>
        <v/>
      </c>
      <c r="Z166" s="83" t="str">
        <f t="shared" si="178"/>
        <v/>
      </c>
      <c r="AA166" s="83" t="str">
        <f t="shared" si="179"/>
        <v/>
      </c>
      <c r="AB166" s="419" t="str">
        <f t="shared" si="180"/>
        <v/>
      </c>
      <c r="AC166" s="87" t="str">
        <f t="shared" si="181"/>
        <v/>
      </c>
      <c r="AD166" s="99" t="str">
        <f>IF(OR($B166=0,$B166=""),"",IF(AND($E$3="3rd"),'Class 3rd'!S165,IF(AND($E$3="4th"),'Class 4th'!S165,"")))</f>
        <v/>
      </c>
      <c r="AE166" s="99" t="str">
        <f>IF(OR($B166=0,$B166=""),"",IF(AND($E$3="3rd"),'Class 3rd'!T165,IF(AND($E$3="4th"),'Class 4th'!T165,"")))</f>
        <v/>
      </c>
      <c r="AF166" s="99" t="str">
        <f>IF(OR($B166=0,$B166=""),"",IF(AND($E$3="3rd"),'Class 3rd'!U165,IF(AND($E$3="4th"),'Class 4th'!U165,"")))</f>
        <v/>
      </c>
      <c r="AG166" s="48" t="str">
        <f t="shared" si="182"/>
        <v/>
      </c>
      <c r="AH166" s="99" t="str">
        <f>IF(OR($B166=0,$B166=""),"",IF(AND($E$3="3rd"),'Class 3rd'!V165,IF(AND($E$3="4th"),'Class 4th'!V165,"")))</f>
        <v/>
      </c>
      <c r="AI166" s="99" t="str">
        <f>IF(OR($B166=0,$B166=""),"",IF(AND($E$3="3rd"),'Class 3rd'!W165,IF(AND($E$3="4th"),'Class 4th'!W165,"")))</f>
        <v/>
      </c>
      <c r="AJ166" s="51" t="str">
        <f t="shared" si="183"/>
        <v/>
      </c>
      <c r="AK166" s="48">
        <f t="shared" si="184"/>
        <v>0</v>
      </c>
      <c r="AL166" s="99" t="str">
        <f>IF(OR($B166=0,$B166=""),"",IF(AND($E$3="3rd"),'Class 3rd'!X165,IF(AND($E$3="4th"),'Class 4th'!X165,"")))</f>
        <v/>
      </c>
      <c r="AM166" s="99" t="str">
        <f>IF(OR($B166=0,$B166=""),"",IF(AND($E$3="3rd"),'Class 3rd'!Y165,IF(AND($E$3="4th"),'Class 4th'!Y165,"")))</f>
        <v/>
      </c>
      <c r="AN166" s="52" t="str">
        <f t="shared" si="185"/>
        <v/>
      </c>
      <c r="AO166" s="48" t="str">
        <f t="shared" si="186"/>
        <v/>
      </c>
      <c r="AP166" s="83">
        <f t="shared" si="187"/>
        <v>0</v>
      </c>
      <c r="AQ166" s="83" t="str">
        <f t="shared" si="188"/>
        <v/>
      </c>
      <c r="AR166" s="83" t="str">
        <f t="shared" si="189"/>
        <v/>
      </c>
      <c r="AS166" s="83" t="str">
        <f t="shared" si="190"/>
        <v/>
      </c>
      <c r="AT166" s="419" t="str">
        <f t="shared" si="191"/>
        <v/>
      </c>
      <c r="AU166" s="87" t="str">
        <f t="shared" si="192"/>
        <v/>
      </c>
      <c r="AV166" s="99" t="str">
        <f>IF(OR($B166=0,$B166=""),"",IF(AND($E$3="3rd"),'Class 3rd'!Z165,IF(AND($E$3="4th"),'Class 4th'!Z165,"")))</f>
        <v/>
      </c>
      <c r="AW166" s="99" t="str">
        <f>IF(OR($B166=0,$B166=""),"",IF(AND($E$3="3rd"),'Class 3rd'!AA165,IF(AND($E$3="4th"),'Class 4th'!AA165,"")))</f>
        <v/>
      </c>
      <c r="AX166" s="99" t="str">
        <f>IF(OR($B166=0,$B166=""),"",IF(AND($E$3="3rd"),'Class 3rd'!AB165,IF(AND($E$3="4th"),'Class 4th'!AB165,"")))</f>
        <v/>
      </c>
      <c r="AY166" s="48" t="str">
        <f t="shared" si="193"/>
        <v/>
      </c>
      <c r="AZ166" s="99" t="str">
        <f>IF(OR($B166=0,$B166=""),"",IF(AND($E$3="3rd"),'Class 3rd'!AC165,IF(AND($E$3="4th"),'Class 4th'!AC165,"")))</f>
        <v/>
      </c>
      <c r="BA166" s="99" t="str">
        <f>IF(OR($B166=0,$B166=""),"",IF(AND($E$3="3rd"),'Class 3rd'!AD165,IF(AND($E$3="4th"),'Class 4th'!AD165,"")))</f>
        <v/>
      </c>
      <c r="BB166" s="51" t="str">
        <f t="shared" si="194"/>
        <v/>
      </c>
      <c r="BC166" s="48">
        <f t="shared" si="195"/>
        <v>0</v>
      </c>
      <c r="BD166" s="99" t="str">
        <f>IF(OR($B166=0,$B166=""),"",IF(AND($E$3="3rd"),'Class 3rd'!AE165,IF(AND($E$3="4th"),'Class 4th'!AE165,"")))</f>
        <v/>
      </c>
      <c r="BE166" s="99" t="str">
        <f>IF(OR($B166=0,$B166=""),"",IF(AND($E$3="3rd"),'Class 3rd'!AF165,IF(AND($E$3="4th"),'Class 4th'!AF165,"")))</f>
        <v/>
      </c>
      <c r="BF166" s="52" t="str">
        <f t="shared" si="196"/>
        <v/>
      </c>
      <c r="BG166" s="48" t="str">
        <f t="shared" si="197"/>
        <v/>
      </c>
      <c r="BH166" s="83">
        <f t="shared" si="198"/>
        <v>0</v>
      </c>
      <c r="BI166" s="83" t="str">
        <f t="shared" si="199"/>
        <v/>
      </c>
      <c r="BJ166" s="83" t="str">
        <f t="shared" si="200"/>
        <v/>
      </c>
      <c r="BK166" s="83" t="str">
        <f t="shared" si="201"/>
        <v/>
      </c>
      <c r="BL166" s="419" t="str">
        <f t="shared" si="202"/>
        <v/>
      </c>
      <c r="BM166" s="87" t="str">
        <f t="shared" si="203"/>
        <v/>
      </c>
      <c r="BN166" s="99" t="str">
        <f>IF(OR($B166=0,$B166=""),"",IF(AND($E$3="3rd"),'Class 3rd'!AG165,IF(AND($E$3="4th"),'Class 4th'!AG165,"")))</f>
        <v/>
      </c>
      <c r="BO166" s="99" t="str">
        <f>IF(OR($B166=0,$B166=""),"",IF(AND($E$3="3rd"),'Class 3rd'!AH165,IF(AND($E$3="4th"),'Class 4th'!AH165,"")))</f>
        <v/>
      </c>
      <c r="BP166" s="99" t="str">
        <f>IF(OR($B166=0,$B166=""),"",IF(AND($E$3="3rd"),'Class 3rd'!AI165,IF(AND($E$3="4th"),'Class 4th'!AI165,"")))</f>
        <v/>
      </c>
      <c r="BQ166" s="48" t="str">
        <f t="shared" si="204"/>
        <v/>
      </c>
      <c r="BR166" s="99" t="str">
        <f>IF(OR($B166=0,$B166=""),"",IF(AND($E$3="3rd"),'Class 3rd'!AJ165,IF(AND($E$3="4th"),'Class 4th'!AJ165,"")))</f>
        <v/>
      </c>
      <c r="BS166" s="99" t="str">
        <f>IF(OR($B166=0,$B166=""),"",IF(AND($E$3="3rd"),'Class 3rd'!AK165,IF(AND($E$3="4th"),'Class 4th'!AK165,"")))</f>
        <v/>
      </c>
      <c r="BT166" s="51" t="str">
        <f t="shared" si="205"/>
        <v/>
      </c>
      <c r="BU166" s="48">
        <f t="shared" si="206"/>
        <v>0</v>
      </c>
      <c r="BV166" s="99" t="str">
        <f>IF(OR($B166=0,$B166=""),"",IF(AND($E$3="3rd"),'Class 3rd'!AL165,IF(AND($E$3="4th"),'Class 4th'!AL165,"")))</f>
        <v/>
      </c>
      <c r="BW166" s="99" t="str">
        <f>IF(OR($B166=0,$B166=""),"",IF(AND($E$3="3rd"),'Class 3rd'!AM165,IF(AND($E$3="4th"),'Class 4th'!AM165,"")))</f>
        <v/>
      </c>
      <c r="BX166" s="52" t="str">
        <f t="shared" si="207"/>
        <v/>
      </c>
      <c r="BY166" s="48" t="str">
        <f t="shared" si="208"/>
        <v/>
      </c>
      <c r="BZ166" s="83">
        <f t="shared" si="209"/>
        <v>0</v>
      </c>
      <c r="CA166" s="83" t="str">
        <f t="shared" si="210"/>
        <v/>
      </c>
      <c r="CB166" s="83" t="str">
        <f t="shared" si="211"/>
        <v/>
      </c>
      <c r="CC166" s="83" t="str">
        <f t="shared" si="212"/>
        <v/>
      </c>
      <c r="CD166" s="419" t="str">
        <f t="shared" si="213"/>
        <v/>
      </c>
      <c r="CE166" s="87" t="str">
        <f t="shared" si="214"/>
        <v/>
      </c>
      <c r="CF166" s="99" t="str">
        <f>IF(OR($B166=0,$B166=""),"",IF(AND($E$3="3rd"),'Class 3rd'!AN165,IF(AND($E$3="4th"),'Class 4th'!AN165,"")))</f>
        <v/>
      </c>
      <c r="CG166" s="99" t="str">
        <f>IF(OR($B166=0,$B166=""),"",IF(AND($E$3="3rd"),'Class 3rd'!AO165,IF(AND($E$3="4th"),'Class 4th'!AO165,"")))</f>
        <v/>
      </c>
      <c r="CH166" s="99" t="str">
        <f>IF(OR($B166=0,$B166=""),"",IF(AND($E$3="3rd"),'Class 3rd'!AP165,IF(AND($E$3="4th"),'Class 4th'!AP165,"")))</f>
        <v/>
      </c>
      <c r="CI166" s="48" t="str">
        <f t="shared" si="215"/>
        <v/>
      </c>
      <c r="CJ166" s="99" t="str">
        <f>IF(OR($B166=0,$B166=""),"",IF(AND($E$3="3rd"),'Class 3rd'!AQ165,IF(AND($E$3="4th"),'Class 4th'!AQ165,"")))</f>
        <v/>
      </c>
      <c r="CK166" s="99" t="str">
        <f>IF(OR($B166=0,$B166=""),"",IF(AND($E$3="3rd"),'Class 3rd'!AR165,IF(AND($E$3="4th"),'Class 4th'!AR165,"")))</f>
        <v/>
      </c>
      <c r="CL166" s="51" t="str">
        <f t="shared" si="216"/>
        <v/>
      </c>
      <c r="CM166" s="48">
        <f t="shared" si="217"/>
        <v>0</v>
      </c>
      <c r="CN166" s="99" t="str">
        <f>IF(OR($B166=0,$B166=""),"",IF(AND($E$3="3rd"),'Class 3rd'!AS165,IF(AND($E$3="4th"),'Class 4th'!AS165,"")))</f>
        <v/>
      </c>
      <c r="CO166" s="99" t="str">
        <f>IF(OR($B166=0,$B166=""),"",IF(AND($E$3="3rd"),'Class 3rd'!AT165,IF(AND($E$3="4th"),'Class 4th'!AT165,"")))</f>
        <v/>
      </c>
      <c r="CP166" s="52" t="str">
        <f t="shared" si="218"/>
        <v/>
      </c>
      <c r="CQ166" s="48" t="str">
        <f t="shared" si="219"/>
        <v/>
      </c>
      <c r="CR166" s="83">
        <f t="shared" si="220"/>
        <v>0</v>
      </c>
      <c r="CS166" s="83" t="str">
        <f t="shared" si="221"/>
        <v/>
      </c>
      <c r="CT166" s="392" t="str">
        <f t="shared" si="222"/>
        <v/>
      </c>
      <c r="CU166" s="86" t="str">
        <f t="shared" si="223"/>
        <v/>
      </c>
      <c r="CV166" s="99" t="str">
        <f>IF(OR($B166=0,$B166=""),"",IF(AND($E$3="3rd"),'Class 3rd'!AU165,IF(AND($E$3="4th"),'Class 4th'!AU165,"")))</f>
        <v/>
      </c>
      <c r="CW166" s="99" t="str">
        <f>IF(OR($B166=0,$B166=""),"",IF(AND($E$3="3rd"),'Class 3rd'!AV165,IF(AND($E$3="4th"),'Class 4th'!AV165,"")))</f>
        <v/>
      </c>
      <c r="CX166" s="99" t="str">
        <f>IF(OR($B166=0,$B166=""),"",IF(AND($E$3="3rd"),'Class 3rd'!AW165,IF(AND($E$3="4th"),'Class 4th'!AW165,"")))</f>
        <v/>
      </c>
      <c r="CY166" s="48" t="str">
        <f t="shared" si="224"/>
        <v/>
      </c>
      <c r="CZ166" s="99" t="str">
        <f>IF(OR($B166=0,$B166=""),"",IF(AND($E$3="3rd"),'Class 3rd'!AX165,IF(AND($E$3="4th"),'Class 4th'!AX165,"")))</f>
        <v/>
      </c>
      <c r="DA166" s="99" t="str">
        <f>IF(OR($B166=0,$B166=""),"",IF(AND($E$3="3rd"),'Class 3rd'!AY165,IF(AND($E$3="4th"),'Class 4th'!AY165,"")))</f>
        <v/>
      </c>
      <c r="DB166" s="51" t="str">
        <f t="shared" si="225"/>
        <v/>
      </c>
      <c r="DC166" s="48">
        <f t="shared" si="226"/>
        <v>0</v>
      </c>
      <c r="DD166" s="99" t="str">
        <f>IF(OR($B166=0,$B166=""),"",IF(AND($E$3="3rd"),'Class 3rd'!AZ165,IF(AND($E$3="4th"),'Class 4th'!AZ165,"")))</f>
        <v/>
      </c>
      <c r="DE166" s="99" t="str">
        <f>IF(OR($B166=0,$B166=""),"",IF(AND($E$3="3rd"),'Class 3rd'!BA165,IF(AND($E$3="4th"),'Class 4th'!BA165,"")))</f>
        <v/>
      </c>
      <c r="DF166" s="52" t="str">
        <f t="shared" si="227"/>
        <v/>
      </c>
      <c r="DG166" s="48" t="str">
        <f t="shared" si="228"/>
        <v/>
      </c>
      <c r="DH166" s="83">
        <f t="shared" si="229"/>
        <v>0</v>
      </c>
      <c r="DI166" s="83" t="str">
        <f t="shared" si="230"/>
        <v/>
      </c>
      <c r="DJ166" s="392" t="str">
        <f t="shared" si="231"/>
        <v/>
      </c>
      <c r="DK166" s="86" t="str">
        <f t="shared" si="232"/>
        <v/>
      </c>
      <c r="DL166" s="454" t="str">
        <f>IF(OR($B166=0,$B166=""),"",IF(AND($E$3="3rd"),'Class 3rd'!BB165,IF(AND($E$3="4th"),'Class 4th'!BB165,"")))</f>
        <v/>
      </c>
      <c r="DM166" s="454" t="str">
        <f>IF(OR($B166=0,$B166=""),"",IF(AND($E$3="3rd"),'Class 3rd'!BC165,IF(AND($E$3="4th"),'Class 4th'!BC165,"")))</f>
        <v/>
      </c>
      <c r="DN166" s="454" t="str">
        <f>IF(OR($B166=0,$B166=""),"",IF(AND($E$3="3rd"),'Class 3rd'!BD165,IF(AND($E$3="4th"),'Class 4th'!BD165,"")))</f>
        <v/>
      </c>
      <c r="DO166" s="454" t="str">
        <f>IF(OR($B166=0,$B166=""),"",IF(AND($E$3="3rd"),'Class 3rd'!BE165,IF(AND($E$3="4th"),'Class 4th'!BE165,"")))</f>
        <v/>
      </c>
      <c r="DP166" s="454" t="str">
        <f>IF(OR($B166=0,$B166=""),"",IF(AND($E$3="3rd"),'Class 3rd'!BF165,IF(AND($E$3="4th"),'Class 4th'!BF165,"")))</f>
        <v/>
      </c>
      <c r="DQ166" s="455" t="str">
        <f t="shared" si="233"/>
        <v/>
      </c>
      <c r="DR166" s="100">
        <f t="shared" si="234"/>
        <v>0</v>
      </c>
      <c r="DS166" s="100" t="str">
        <f t="shared" si="235"/>
        <v/>
      </c>
      <c r="DT166" s="100" t="str">
        <f t="shared" si="236"/>
        <v/>
      </c>
      <c r="DU166" s="86" t="str">
        <f t="shared" si="237"/>
        <v/>
      </c>
      <c r="DV166" s="454" t="str">
        <f>IF(OR($B166=0,$B166=""),"",IF(AND($E$3="3rd"),'Class 3rd'!BG165,IF(AND($E$3="4th"),'Class 4th'!BG165,"")))</f>
        <v/>
      </c>
      <c r="DW166" s="454" t="str">
        <f>IF(OR($B166=0,$B166=""),"",IF(AND($E$3="3rd"),'Class 3rd'!BH165,IF(AND($E$3="4th"),'Class 4th'!BH165,"")))</f>
        <v/>
      </c>
      <c r="DX166" s="454" t="str">
        <f>IF(OR($B166=0,$B166=""),"",IF(AND($E$3="3rd"),'Class 3rd'!BI165,IF(AND($E$3="4th"),'Class 4th'!BI165,"")))</f>
        <v/>
      </c>
      <c r="DY166" s="454" t="str">
        <f>IF(OR($B166=0,$B166=""),"",IF(AND($E$3="3rd"),'Class 3rd'!BJ165,IF(AND($E$3="4th"),'Class 4th'!BJ165,"")))</f>
        <v/>
      </c>
      <c r="DZ166" s="454" t="str">
        <f>IF(OR($B166=0,$B166=""),"",IF(AND($E$3="3rd"),'Class 3rd'!BK165,IF(AND($E$3="4th"),'Class 4th'!BK165,"")))</f>
        <v/>
      </c>
      <c r="EA166" s="455" t="str">
        <f t="shared" si="238"/>
        <v/>
      </c>
      <c r="EB166" s="100">
        <f t="shared" si="239"/>
        <v>0</v>
      </c>
      <c r="EC166" s="100" t="str">
        <f t="shared" si="240"/>
        <v/>
      </c>
      <c r="ED166" s="100" t="str">
        <f t="shared" si="241"/>
        <v/>
      </c>
      <c r="EE166" s="86" t="str">
        <f t="shared" si="242"/>
        <v/>
      </c>
      <c r="EF166" s="454" t="str">
        <f>IF(OR($B166=0,$B166=""),"",IF(AND($E$3="3rd"),'Class 3rd'!BL165,IF(AND($E$3="4th"),'Class 4th'!BL165,"")))</f>
        <v/>
      </c>
      <c r="EG166" s="454" t="str">
        <f>IF(OR($B166=0,$B166=""),"",IF(AND($E$3="3rd"),'Class 3rd'!BM165,IF(AND($E$3="4th"),'Class 4th'!BM165,"")))</f>
        <v/>
      </c>
      <c r="EH166" s="454" t="str">
        <f>IF(OR($B166=0,$B166=""),"",IF(AND($E$3="3rd"),'Class 3rd'!BN165,IF(AND($E$3="4th"),'Class 4th'!BN165,"")))</f>
        <v/>
      </c>
      <c r="EI166" s="454" t="str">
        <f>IF(OR($B166=0,$B166=""),"",IF(AND($E$3="3rd"),'Class 3rd'!BO165,IF(AND($E$3="4th"),'Class 4th'!BO165,"")))</f>
        <v/>
      </c>
      <c r="EJ166" s="454" t="str">
        <f>IF(OR($B166=0,$B166=""),"",IF(AND($E$3="3rd"),'Class 3rd'!BP165,IF(AND($E$3="4th"),'Class 4th'!BP165,"")))</f>
        <v/>
      </c>
      <c r="EK166" s="455" t="str">
        <f t="shared" si="243"/>
        <v/>
      </c>
      <c r="EL166" s="100">
        <f t="shared" si="244"/>
        <v>0</v>
      </c>
      <c r="EM166" s="100" t="str">
        <f t="shared" si="245"/>
        <v/>
      </c>
      <c r="EN166" s="100" t="str">
        <f t="shared" si="246"/>
        <v/>
      </c>
      <c r="EO166" s="86" t="str">
        <f t="shared" si="247"/>
        <v/>
      </c>
      <c r="EP166" s="60" t="str">
        <f t="shared" si="248"/>
        <v/>
      </c>
      <c r="EQ166" s="324" t="str">
        <f t="shared" si="249"/>
        <v/>
      </c>
      <c r="ER166" s="63" t="str">
        <f t="shared" si="250"/>
        <v/>
      </c>
      <c r="ES166" s="64" t="str">
        <f t="shared" si="169"/>
        <v/>
      </c>
      <c r="ET166" s="326" t="str">
        <f>IFERROR(IF(B166="NSO","NSO",IF(OR(D166="",G166="",F166="",B166="",EP166=0),"",IF('Master sheet'!$D$14="Hindi","कक्षोंन्नति","Promoted"))),"")</f>
        <v/>
      </c>
      <c r="EU166" s="39" t="str">
        <f>IF(OR($B166=0,$B166=""),"",IF(AND($E$3="3rd"),'Class 3rd'!BQ165,IF(AND($E$3="4th"),'Class 4th'!BQ165,"")))</f>
        <v/>
      </c>
      <c r="EV166" s="39" t="str">
        <f>IF(OR($B166=0,$B166=""),"",IF(AND($E$3="3rd"),'Class 3rd'!BR165,IF(AND($E$3="4th"),'Class 4th'!BR165,"")))</f>
        <v/>
      </c>
      <c r="EW166" s="203" t="str">
        <f t="shared" si="170"/>
        <v/>
      </c>
      <c r="EX166" s="40"/>
      <c r="FE166" s="41">
        <f>IF(AND($E$3="3rd"),'Class 3rd'!I165,IF(AND($E$3="4th"),'Class 4th'!I165,""))</f>
        <v>0</v>
      </c>
    </row>
    <row r="167" spans="1:161" ht="18.95" customHeight="1">
      <c r="A167" s="53">
        <v>160</v>
      </c>
      <c r="B167" s="244" t="str">
        <f>IF(OR(FE167=0,FE167=""),"",IF(AND($E$3="3rd"),'Class 3rd'!I166,IF(AND($E$3="4th"),'Class 4th'!I166,"")))</f>
        <v/>
      </c>
      <c r="C167" s="54" t="str">
        <f>IF(OR($B167=0,$B167=""),"",IF(AND($E$3="3rd"),'Class 3rd'!B166,IF(AND($E$3="4th"),'Class 4th'!B166,"")))</f>
        <v/>
      </c>
      <c r="D167" s="54" t="str">
        <f>IF(OR($B167=0,$B167=""),"",IF(AND($E$3="3rd"),'Class 3rd'!C166,IF(AND($E$3="4th"),'Class 4th'!C166,"")))</f>
        <v/>
      </c>
      <c r="E167" s="330" t="str">
        <f>IF(OR($B167=0,$B167=""),"",IF(AND($E$3="3rd"),'Class 3rd'!E166,IF(AND($E$3="4th"),'Class 4th'!E166,"")))</f>
        <v/>
      </c>
      <c r="F167" s="243" t="str">
        <f>IF(OR($B167=0,$B167=""),"",IF(AND($E$3="3rd"),'Class 3rd'!D166,IF(AND($E$3="4th"),'Class 4th'!D166,"")))</f>
        <v/>
      </c>
      <c r="G167" s="335" t="str">
        <f>IF(OR($B167=0,$B167=""),"",IF(AND($E$3="3rd"),'Class 3rd'!F166,IF(AND($E$3="4th"),'Class 4th'!F166,"")))</f>
        <v/>
      </c>
      <c r="H167" s="335" t="str">
        <f>IF(OR($B167=0,$B167=""),"",IF(AND($E$3="3rd"),'Class 3rd'!G166,IF(AND($E$3="4th"),'Class 4th'!G166,"")))</f>
        <v/>
      </c>
      <c r="I167" s="335" t="str">
        <f>IF(OR($B167=0,$B167=""),"",IF(AND($E$3="3rd"),'Class 3rd'!H166,IF(AND($E$3="4th"),'Class 4th'!H166,"")))</f>
        <v/>
      </c>
      <c r="J167" s="217" t="str">
        <f>IF(OR($B167=0,$B167=""),"",IF(AND($E$3="3rd"),'Class 3rd'!J166,IF(AND($E$3="4th"),'Class 4th'!J166,"")))</f>
        <v/>
      </c>
      <c r="K167" s="217" t="str">
        <f>IF(OR($B167=0,$B167=""),"",IF(AND($E$3="3rd"),'Class 3rd'!K166,IF(AND($E$3="4th"),'Class 4th'!K166,"")))</f>
        <v/>
      </c>
      <c r="L167" s="99" t="str">
        <f>IF(OR($B167=0,$B167=""),"",IF(AND($E$3="3rd"),'Class 3rd'!L166,IF(AND($E$3="4th"),'Class 4th'!L166,"")))</f>
        <v/>
      </c>
      <c r="M167" s="99" t="str">
        <f>IF(OR($B167=0,$B167=""),"",IF(AND($E$3="3rd"),'Class 3rd'!M166,IF(AND($E$3="4th"),'Class 4th'!M166,"")))</f>
        <v/>
      </c>
      <c r="N167" s="99" t="str">
        <f>IF(OR($B167=0,$B167=""),"",IF(AND($E$3="3rd"),'Class 3rd'!N166,IF(AND($E$3="4th"),'Class 4th'!N166,"")))</f>
        <v/>
      </c>
      <c r="O167" s="48" t="str">
        <f t="shared" si="171"/>
        <v/>
      </c>
      <c r="P167" s="99" t="str">
        <f>IF(OR($B167=0,$B167=""),"",IF(AND($E$3="3rd"),'Class 3rd'!O166,IF(AND($E$3="4th"),'Class 4th'!O166,"")))</f>
        <v/>
      </c>
      <c r="Q167" s="99" t="str">
        <f>IF(OR($B167=0,$B167=""),"",IF(AND($E$3="3rd"),'Class 3rd'!P166,IF(AND($E$3="4th"),'Class 4th'!P166,"")))</f>
        <v/>
      </c>
      <c r="R167" s="51" t="str">
        <f t="shared" si="172"/>
        <v/>
      </c>
      <c r="S167" s="48">
        <f t="shared" si="173"/>
        <v>0</v>
      </c>
      <c r="T167" s="99" t="str">
        <f>IF(OR($B167=0,$B167=""),"",IF(AND($E$3="3rd"),'Class 3rd'!Q166,IF(AND($E$3="4th"),'Class 4th'!Q166,"")))</f>
        <v/>
      </c>
      <c r="U167" s="99" t="str">
        <f>IF(OR($B167=0,$B167=""),"",IF(AND($E$3="3rd"),'Class 3rd'!R166,IF(AND($E$3="4th"),'Class 4th'!R166,"")))</f>
        <v/>
      </c>
      <c r="V167" s="52" t="str">
        <f t="shared" si="174"/>
        <v/>
      </c>
      <c r="W167" s="48" t="str">
        <f t="shared" si="175"/>
        <v/>
      </c>
      <c r="X167" s="83">
        <f t="shared" si="176"/>
        <v>0</v>
      </c>
      <c r="Y167" s="83" t="str">
        <f t="shared" si="177"/>
        <v/>
      </c>
      <c r="Z167" s="83" t="str">
        <f t="shared" si="178"/>
        <v/>
      </c>
      <c r="AA167" s="83" t="str">
        <f t="shared" si="179"/>
        <v/>
      </c>
      <c r="AB167" s="419" t="str">
        <f t="shared" si="180"/>
        <v/>
      </c>
      <c r="AC167" s="87" t="str">
        <f t="shared" si="181"/>
        <v/>
      </c>
      <c r="AD167" s="99" t="str">
        <f>IF(OR($B167=0,$B167=""),"",IF(AND($E$3="3rd"),'Class 3rd'!S166,IF(AND($E$3="4th"),'Class 4th'!S166,"")))</f>
        <v/>
      </c>
      <c r="AE167" s="99" t="str">
        <f>IF(OR($B167=0,$B167=""),"",IF(AND($E$3="3rd"),'Class 3rd'!T166,IF(AND($E$3="4th"),'Class 4th'!T166,"")))</f>
        <v/>
      </c>
      <c r="AF167" s="99" t="str">
        <f>IF(OR($B167=0,$B167=""),"",IF(AND($E$3="3rd"),'Class 3rd'!U166,IF(AND($E$3="4th"),'Class 4th'!U166,"")))</f>
        <v/>
      </c>
      <c r="AG167" s="48" t="str">
        <f t="shared" si="182"/>
        <v/>
      </c>
      <c r="AH167" s="99" t="str">
        <f>IF(OR($B167=0,$B167=""),"",IF(AND($E$3="3rd"),'Class 3rd'!V166,IF(AND($E$3="4th"),'Class 4th'!V166,"")))</f>
        <v/>
      </c>
      <c r="AI167" s="99" t="str">
        <f>IF(OR($B167=0,$B167=""),"",IF(AND($E$3="3rd"),'Class 3rd'!W166,IF(AND($E$3="4th"),'Class 4th'!W166,"")))</f>
        <v/>
      </c>
      <c r="AJ167" s="51" t="str">
        <f t="shared" si="183"/>
        <v/>
      </c>
      <c r="AK167" s="48">
        <f t="shared" si="184"/>
        <v>0</v>
      </c>
      <c r="AL167" s="99" t="str">
        <f>IF(OR($B167=0,$B167=""),"",IF(AND($E$3="3rd"),'Class 3rd'!X166,IF(AND($E$3="4th"),'Class 4th'!X166,"")))</f>
        <v/>
      </c>
      <c r="AM167" s="99" t="str">
        <f>IF(OR($B167=0,$B167=""),"",IF(AND($E$3="3rd"),'Class 3rd'!Y166,IF(AND($E$3="4th"),'Class 4th'!Y166,"")))</f>
        <v/>
      </c>
      <c r="AN167" s="52" t="str">
        <f t="shared" si="185"/>
        <v/>
      </c>
      <c r="AO167" s="48" t="str">
        <f t="shared" si="186"/>
        <v/>
      </c>
      <c r="AP167" s="83">
        <f t="shared" si="187"/>
        <v>0</v>
      </c>
      <c r="AQ167" s="83" t="str">
        <f t="shared" si="188"/>
        <v/>
      </c>
      <c r="AR167" s="83" t="str">
        <f t="shared" si="189"/>
        <v/>
      </c>
      <c r="AS167" s="83" t="str">
        <f t="shared" si="190"/>
        <v/>
      </c>
      <c r="AT167" s="419" t="str">
        <f t="shared" si="191"/>
        <v/>
      </c>
      <c r="AU167" s="87" t="str">
        <f t="shared" si="192"/>
        <v/>
      </c>
      <c r="AV167" s="99" t="str">
        <f>IF(OR($B167=0,$B167=""),"",IF(AND($E$3="3rd"),'Class 3rd'!Z166,IF(AND($E$3="4th"),'Class 4th'!Z166,"")))</f>
        <v/>
      </c>
      <c r="AW167" s="99" t="str">
        <f>IF(OR($B167=0,$B167=""),"",IF(AND($E$3="3rd"),'Class 3rd'!AA166,IF(AND($E$3="4th"),'Class 4th'!AA166,"")))</f>
        <v/>
      </c>
      <c r="AX167" s="99" t="str">
        <f>IF(OR($B167=0,$B167=""),"",IF(AND($E$3="3rd"),'Class 3rd'!AB166,IF(AND($E$3="4th"),'Class 4th'!AB166,"")))</f>
        <v/>
      </c>
      <c r="AY167" s="48" t="str">
        <f t="shared" si="193"/>
        <v/>
      </c>
      <c r="AZ167" s="99" t="str">
        <f>IF(OR($B167=0,$B167=""),"",IF(AND($E$3="3rd"),'Class 3rd'!AC166,IF(AND($E$3="4th"),'Class 4th'!AC166,"")))</f>
        <v/>
      </c>
      <c r="BA167" s="99" t="str">
        <f>IF(OR($B167=0,$B167=""),"",IF(AND($E$3="3rd"),'Class 3rd'!AD166,IF(AND($E$3="4th"),'Class 4th'!AD166,"")))</f>
        <v/>
      </c>
      <c r="BB167" s="51" t="str">
        <f t="shared" si="194"/>
        <v/>
      </c>
      <c r="BC167" s="48">
        <f t="shared" si="195"/>
        <v>0</v>
      </c>
      <c r="BD167" s="99" t="str">
        <f>IF(OR($B167=0,$B167=""),"",IF(AND($E$3="3rd"),'Class 3rd'!AE166,IF(AND($E$3="4th"),'Class 4th'!AE166,"")))</f>
        <v/>
      </c>
      <c r="BE167" s="99" t="str">
        <f>IF(OR($B167=0,$B167=""),"",IF(AND($E$3="3rd"),'Class 3rd'!AF166,IF(AND($E$3="4th"),'Class 4th'!AF166,"")))</f>
        <v/>
      </c>
      <c r="BF167" s="52" t="str">
        <f t="shared" si="196"/>
        <v/>
      </c>
      <c r="BG167" s="48" t="str">
        <f t="shared" si="197"/>
        <v/>
      </c>
      <c r="BH167" s="83">
        <f t="shared" si="198"/>
        <v>0</v>
      </c>
      <c r="BI167" s="83" t="str">
        <f t="shared" si="199"/>
        <v/>
      </c>
      <c r="BJ167" s="83" t="str">
        <f t="shared" si="200"/>
        <v/>
      </c>
      <c r="BK167" s="83" t="str">
        <f t="shared" si="201"/>
        <v/>
      </c>
      <c r="BL167" s="419" t="str">
        <f t="shared" si="202"/>
        <v/>
      </c>
      <c r="BM167" s="87" t="str">
        <f t="shared" si="203"/>
        <v/>
      </c>
      <c r="BN167" s="99" t="str">
        <f>IF(OR($B167=0,$B167=""),"",IF(AND($E$3="3rd"),'Class 3rd'!AG166,IF(AND($E$3="4th"),'Class 4th'!AG166,"")))</f>
        <v/>
      </c>
      <c r="BO167" s="99" t="str">
        <f>IF(OR($B167=0,$B167=""),"",IF(AND($E$3="3rd"),'Class 3rd'!AH166,IF(AND($E$3="4th"),'Class 4th'!AH166,"")))</f>
        <v/>
      </c>
      <c r="BP167" s="99" t="str">
        <f>IF(OR($B167=0,$B167=""),"",IF(AND($E$3="3rd"),'Class 3rd'!AI166,IF(AND($E$3="4th"),'Class 4th'!AI166,"")))</f>
        <v/>
      </c>
      <c r="BQ167" s="48" t="str">
        <f t="shared" si="204"/>
        <v/>
      </c>
      <c r="BR167" s="99" t="str">
        <f>IF(OR($B167=0,$B167=""),"",IF(AND($E$3="3rd"),'Class 3rd'!AJ166,IF(AND($E$3="4th"),'Class 4th'!AJ166,"")))</f>
        <v/>
      </c>
      <c r="BS167" s="99" t="str">
        <f>IF(OR($B167=0,$B167=""),"",IF(AND($E$3="3rd"),'Class 3rd'!AK166,IF(AND($E$3="4th"),'Class 4th'!AK166,"")))</f>
        <v/>
      </c>
      <c r="BT167" s="51" t="str">
        <f t="shared" si="205"/>
        <v/>
      </c>
      <c r="BU167" s="48">
        <f t="shared" si="206"/>
        <v>0</v>
      </c>
      <c r="BV167" s="99" t="str">
        <f>IF(OR($B167=0,$B167=""),"",IF(AND($E$3="3rd"),'Class 3rd'!AL166,IF(AND($E$3="4th"),'Class 4th'!AL166,"")))</f>
        <v/>
      </c>
      <c r="BW167" s="99" t="str">
        <f>IF(OR($B167=0,$B167=""),"",IF(AND($E$3="3rd"),'Class 3rd'!AM166,IF(AND($E$3="4th"),'Class 4th'!AM166,"")))</f>
        <v/>
      </c>
      <c r="BX167" s="52" t="str">
        <f t="shared" si="207"/>
        <v/>
      </c>
      <c r="BY167" s="48" t="str">
        <f t="shared" si="208"/>
        <v/>
      </c>
      <c r="BZ167" s="83">
        <f t="shared" si="209"/>
        <v>0</v>
      </c>
      <c r="CA167" s="83" t="str">
        <f t="shared" si="210"/>
        <v/>
      </c>
      <c r="CB167" s="83" t="str">
        <f t="shared" si="211"/>
        <v/>
      </c>
      <c r="CC167" s="83" t="str">
        <f t="shared" si="212"/>
        <v/>
      </c>
      <c r="CD167" s="419" t="str">
        <f t="shared" si="213"/>
        <v/>
      </c>
      <c r="CE167" s="87" t="str">
        <f t="shared" si="214"/>
        <v/>
      </c>
      <c r="CF167" s="99" t="str">
        <f>IF(OR($B167=0,$B167=""),"",IF(AND($E$3="3rd"),'Class 3rd'!AN166,IF(AND($E$3="4th"),'Class 4th'!AN166,"")))</f>
        <v/>
      </c>
      <c r="CG167" s="99" t="str">
        <f>IF(OR($B167=0,$B167=""),"",IF(AND($E$3="3rd"),'Class 3rd'!AO166,IF(AND($E$3="4th"),'Class 4th'!AO166,"")))</f>
        <v/>
      </c>
      <c r="CH167" s="99" t="str">
        <f>IF(OR($B167=0,$B167=""),"",IF(AND($E$3="3rd"),'Class 3rd'!AP166,IF(AND($E$3="4th"),'Class 4th'!AP166,"")))</f>
        <v/>
      </c>
      <c r="CI167" s="48" t="str">
        <f t="shared" si="215"/>
        <v/>
      </c>
      <c r="CJ167" s="99" t="str">
        <f>IF(OR($B167=0,$B167=""),"",IF(AND($E$3="3rd"),'Class 3rd'!AQ166,IF(AND($E$3="4th"),'Class 4th'!AQ166,"")))</f>
        <v/>
      </c>
      <c r="CK167" s="99" t="str">
        <f>IF(OR($B167=0,$B167=""),"",IF(AND($E$3="3rd"),'Class 3rd'!AR166,IF(AND($E$3="4th"),'Class 4th'!AR166,"")))</f>
        <v/>
      </c>
      <c r="CL167" s="51" t="str">
        <f t="shared" si="216"/>
        <v/>
      </c>
      <c r="CM167" s="48">
        <f t="shared" si="217"/>
        <v>0</v>
      </c>
      <c r="CN167" s="99" t="str">
        <f>IF(OR($B167=0,$B167=""),"",IF(AND($E$3="3rd"),'Class 3rd'!AS166,IF(AND($E$3="4th"),'Class 4th'!AS166,"")))</f>
        <v/>
      </c>
      <c r="CO167" s="99" t="str">
        <f>IF(OR($B167=0,$B167=""),"",IF(AND($E$3="3rd"),'Class 3rd'!AT166,IF(AND($E$3="4th"),'Class 4th'!AT166,"")))</f>
        <v/>
      </c>
      <c r="CP167" s="52" t="str">
        <f t="shared" si="218"/>
        <v/>
      </c>
      <c r="CQ167" s="48" t="str">
        <f t="shared" si="219"/>
        <v/>
      </c>
      <c r="CR167" s="83">
        <f t="shared" si="220"/>
        <v>0</v>
      </c>
      <c r="CS167" s="83" t="str">
        <f t="shared" si="221"/>
        <v/>
      </c>
      <c r="CT167" s="392" t="str">
        <f t="shared" si="222"/>
        <v/>
      </c>
      <c r="CU167" s="86" t="str">
        <f t="shared" si="223"/>
        <v/>
      </c>
      <c r="CV167" s="99" t="str">
        <f>IF(OR($B167=0,$B167=""),"",IF(AND($E$3="3rd"),'Class 3rd'!AU166,IF(AND($E$3="4th"),'Class 4th'!AU166,"")))</f>
        <v/>
      </c>
      <c r="CW167" s="99" t="str">
        <f>IF(OR($B167=0,$B167=""),"",IF(AND($E$3="3rd"),'Class 3rd'!AV166,IF(AND($E$3="4th"),'Class 4th'!AV166,"")))</f>
        <v/>
      </c>
      <c r="CX167" s="99" t="str">
        <f>IF(OR($B167=0,$B167=""),"",IF(AND($E$3="3rd"),'Class 3rd'!AW166,IF(AND($E$3="4th"),'Class 4th'!AW166,"")))</f>
        <v/>
      </c>
      <c r="CY167" s="48" t="str">
        <f t="shared" si="224"/>
        <v/>
      </c>
      <c r="CZ167" s="99" t="str">
        <f>IF(OR($B167=0,$B167=""),"",IF(AND($E$3="3rd"),'Class 3rd'!AX166,IF(AND($E$3="4th"),'Class 4th'!AX166,"")))</f>
        <v/>
      </c>
      <c r="DA167" s="99" t="str">
        <f>IF(OR($B167=0,$B167=""),"",IF(AND($E$3="3rd"),'Class 3rd'!AY166,IF(AND($E$3="4th"),'Class 4th'!AY166,"")))</f>
        <v/>
      </c>
      <c r="DB167" s="51" t="str">
        <f t="shared" si="225"/>
        <v/>
      </c>
      <c r="DC167" s="48">
        <f t="shared" si="226"/>
        <v>0</v>
      </c>
      <c r="DD167" s="99" t="str">
        <f>IF(OR($B167=0,$B167=""),"",IF(AND($E$3="3rd"),'Class 3rd'!AZ166,IF(AND($E$3="4th"),'Class 4th'!AZ166,"")))</f>
        <v/>
      </c>
      <c r="DE167" s="99" t="str">
        <f>IF(OR($B167=0,$B167=""),"",IF(AND($E$3="3rd"),'Class 3rd'!BA166,IF(AND($E$3="4th"),'Class 4th'!BA166,"")))</f>
        <v/>
      </c>
      <c r="DF167" s="52" t="str">
        <f t="shared" si="227"/>
        <v/>
      </c>
      <c r="DG167" s="48" t="str">
        <f t="shared" si="228"/>
        <v/>
      </c>
      <c r="DH167" s="83">
        <f t="shared" si="229"/>
        <v>0</v>
      </c>
      <c r="DI167" s="83" t="str">
        <f t="shared" si="230"/>
        <v/>
      </c>
      <c r="DJ167" s="392" t="str">
        <f t="shared" si="231"/>
        <v/>
      </c>
      <c r="DK167" s="86" t="str">
        <f t="shared" si="232"/>
        <v/>
      </c>
      <c r="DL167" s="454" t="str">
        <f>IF(OR($B167=0,$B167=""),"",IF(AND($E$3="3rd"),'Class 3rd'!BB166,IF(AND($E$3="4th"),'Class 4th'!BB166,"")))</f>
        <v/>
      </c>
      <c r="DM167" s="454" t="str">
        <f>IF(OR($B167=0,$B167=""),"",IF(AND($E$3="3rd"),'Class 3rd'!BC166,IF(AND($E$3="4th"),'Class 4th'!BC166,"")))</f>
        <v/>
      </c>
      <c r="DN167" s="454" t="str">
        <f>IF(OR($B167=0,$B167=""),"",IF(AND($E$3="3rd"),'Class 3rd'!BD166,IF(AND($E$3="4th"),'Class 4th'!BD166,"")))</f>
        <v/>
      </c>
      <c r="DO167" s="454" t="str">
        <f>IF(OR($B167=0,$B167=""),"",IF(AND($E$3="3rd"),'Class 3rd'!BE166,IF(AND($E$3="4th"),'Class 4th'!BE166,"")))</f>
        <v/>
      </c>
      <c r="DP167" s="454" t="str">
        <f>IF(OR($B167=0,$B167=""),"",IF(AND($E$3="3rd"),'Class 3rd'!BF166,IF(AND($E$3="4th"),'Class 4th'!BF166,"")))</f>
        <v/>
      </c>
      <c r="DQ167" s="455" t="str">
        <f t="shared" si="233"/>
        <v/>
      </c>
      <c r="DR167" s="100">
        <f t="shared" si="234"/>
        <v>0</v>
      </c>
      <c r="DS167" s="100" t="str">
        <f t="shared" si="235"/>
        <v/>
      </c>
      <c r="DT167" s="100" t="str">
        <f t="shared" si="236"/>
        <v/>
      </c>
      <c r="DU167" s="86" t="str">
        <f t="shared" si="237"/>
        <v/>
      </c>
      <c r="DV167" s="454" t="str">
        <f>IF(OR($B167=0,$B167=""),"",IF(AND($E$3="3rd"),'Class 3rd'!BG166,IF(AND($E$3="4th"),'Class 4th'!BG166,"")))</f>
        <v/>
      </c>
      <c r="DW167" s="454" t="str">
        <f>IF(OR($B167=0,$B167=""),"",IF(AND($E$3="3rd"),'Class 3rd'!BH166,IF(AND($E$3="4th"),'Class 4th'!BH166,"")))</f>
        <v/>
      </c>
      <c r="DX167" s="454" t="str">
        <f>IF(OR($B167=0,$B167=""),"",IF(AND($E$3="3rd"),'Class 3rd'!BI166,IF(AND($E$3="4th"),'Class 4th'!BI166,"")))</f>
        <v/>
      </c>
      <c r="DY167" s="454" t="str">
        <f>IF(OR($B167=0,$B167=""),"",IF(AND($E$3="3rd"),'Class 3rd'!BJ166,IF(AND($E$3="4th"),'Class 4th'!BJ166,"")))</f>
        <v/>
      </c>
      <c r="DZ167" s="454" t="str">
        <f>IF(OR($B167=0,$B167=""),"",IF(AND($E$3="3rd"),'Class 3rd'!BK166,IF(AND($E$3="4th"),'Class 4th'!BK166,"")))</f>
        <v/>
      </c>
      <c r="EA167" s="455" t="str">
        <f t="shared" si="238"/>
        <v/>
      </c>
      <c r="EB167" s="100">
        <f t="shared" si="239"/>
        <v>0</v>
      </c>
      <c r="EC167" s="100" t="str">
        <f t="shared" si="240"/>
        <v/>
      </c>
      <c r="ED167" s="100" t="str">
        <f t="shared" si="241"/>
        <v/>
      </c>
      <c r="EE167" s="86" t="str">
        <f t="shared" si="242"/>
        <v/>
      </c>
      <c r="EF167" s="454" t="str">
        <f>IF(OR($B167=0,$B167=""),"",IF(AND($E$3="3rd"),'Class 3rd'!BL166,IF(AND($E$3="4th"),'Class 4th'!BL166,"")))</f>
        <v/>
      </c>
      <c r="EG167" s="454" t="str">
        <f>IF(OR($B167=0,$B167=""),"",IF(AND($E$3="3rd"),'Class 3rd'!BM166,IF(AND($E$3="4th"),'Class 4th'!BM166,"")))</f>
        <v/>
      </c>
      <c r="EH167" s="454" t="str">
        <f>IF(OR($B167=0,$B167=""),"",IF(AND($E$3="3rd"),'Class 3rd'!BN166,IF(AND($E$3="4th"),'Class 4th'!BN166,"")))</f>
        <v/>
      </c>
      <c r="EI167" s="454" t="str">
        <f>IF(OR($B167=0,$B167=""),"",IF(AND($E$3="3rd"),'Class 3rd'!BO166,IF(AND($E$3="4th"),'Class 4th'!BO166,"")))</f>
        <v/>
      </c>
      <c r="EJ167" s="454" t="str">
        <f>IF(OR($B167=0,$B167=""),"",IF(AND($E$3="3rd"),'Class 3rd'!BP166,IF(AND($E$3="4th"),'Class 4th'!BP166,"")))</f>
        <v/>
      </c>
      <c r="EK167" s="455" t="str">
        <f t="shared" si="243"/>
        <v/>
      </c>
      <c r="EL167" s="100">
        <f t="shared" si="244"/>
        <v>0</v>
      </c>
      <c r="EM167" s="100" t="str">
        <f t="shared" si="245"/>
        <v/>
      </c>
      <c r="EN167" s="100" t="str">
        <f t="shared" si="246"/>
        <v/>
      </c>
      <c r="EO167" s="86" t="str">
        <f t="shared" si="247"/>
        <v/>
      </c>
      <c r="EP167" s="60" t="str">
        <f t="shared" si="248"/>
        <v/>
      </c>
      <c r="EQ167" s="324" t="str">
        <f t="shared" si="249"/>
        <v/>
      </c>
      <c r="ER167" s="63" t="str">
        <f t="shared" si="250"/>
        <v/>
      </c>
      <c r="ES167" s="64" t="str">
        <f t="shared" si="169"/>
        <v/>
      </c>
      <c r="ET167" s="326" t="str">
        <f>IFERROR(IF(B167="NSO","NSO",IF(OR(D167="",G167="",F167="",B167="",EP167=0),"",IF('Master sheet'!$D$14="Hindi","कक्षोंन्नति","Promoted"))),"")</f>
        <v/>
      </c>
      <c r="EU167" s="39" t="str">
        <f>IF(OR($B167=0,$B167=""),"",IF(AND($E$3="3rd"),'Class 3rd'!BQ166,IF(AND($E$3="4th"),'Class 4th'!BQ166,"")))</f>
        <v/>
      </c>
      <c r="EV167" s="39" t="str">
        <f>IF(OR($B167=0,$B167=""),"",IF(AND($E$3="3rd"),'Class 3rd'!BR166,IF(AND($E$3="4th"),'Class 4th'!BR166,"")))</f>
        <v/>
      </c>
      <c r="EW167" s="203" t="str">
        <f t="shared" si="170"/>
        <v/>
      </c>
      <c r="EX167" s="40"/>
      <c r="FE167" s="41">
        <f>IF(AND($E$3="3rd"),'Class 3rd'!I166,IF(AND($E$3="4th"),'Class 4th'!I166,""))</f>
        <v>0</v>
      </c>
    </row>
    <row r="168" spans="1:161" ht="18.95" customHeight="1">
      <c r="A168" s="53">
        <v>161</v>
      </c>
      <c r="B168" s="244" t="str">
        <f>IF(OR(FE168=0,FE168=""),"",IF(AND($E$3="3rd"),'Class 3rd'!I167,IF(AND($E$3="4th"),'Class 4th'!I167,"")))</f>
        <v/>
      </c>
      <c r="C168" s="54" t="str">
        <f>IF(OR($B168=0,$B168=""),"",IF(AND($E$3="3rd"),'Class 3rd'!B167,IF(AND($E$3="4th"),'Class 4th'!B167,"")))</f>
        <v/>
      </c>
      <c r="D168" s="54" t="str">
        <f>IF(OR($B168=0,$B168=""),"",IF(AND($E$3="3rd"),'Class 3rd'!C167,IF(AND($E$3="4th"),'Class 4th'!C167,"")))</f>
        <v/>
      </c>
      <c r="E168" s="330" t="str">
        <f>IF(OR($B168=0,$B168=""),"",IF(AND($E$3="3rd"),'Class 3rd'!E167,IF(AND($E$3="4th"),'Class 4th'!E167,"")))</f>
        <v/>
      </c>
      <c r="F168" s="243" t="str">
        <f>IF(OR($B168=0,$B168=""),"",IF(AND($E$3="3rd"),'Class 3rd'!D167,IF(AND($E$3="4th"),'Class 4th'!D167,"")))</f>
        <v/>
      </c>
      <c r="G168" s="335" t="str">
        <f>IF(OR($B168=0,$B168=""),"",IF(AND($E$3="3rd"),'Class 3rd'!F167,IF(AND($E$3="4th"),'Class 4th'!F167,"")))</f>
        <v/>
      </c>
      <c r="H168" s="335" t="str">
        <f>IF(OR($B168=0,$B168=""),"",IF(AND($E$3="3rd"),'Class 3rd'!G167,IF(AND($E$3="4th"),'Class 4th'!G167,"")))</f>
        <v/>
      </c>
      <c r="I168" s="335" t="str">
        <f>IF(OR($B168=0,$B168=""),"",IF(AND($E$3="3rd"),'Class 3rd'!H167,IF(AND($E$3="4th"),'Class 4th'!H167,"")))</f>
        <v/>
      </c>
      <c r="J168" s="217" t="str">
        <f>IF(OR($B168=0,$B168=""),"",IF(AND($E$3="3rd"),'Class 3rd'!J167,IF(AND($E$3="4th"),'Class 4th'!J167,"")))</f>
        <v/>
      </c>
      <c r="K168" s="217" t="str">
        <f>IF(OR($B168=0,$B168=""),"",IF(AND($E$3="3rd"),'Class 3rd'!K167,IF(AND($E$3="4th"),'Class 4th'!K167,"")))</f>
        <v/>
      </c>
      <c r="L168" s="99" t="str">
        <f>IF(OR($B168=0,$B168=""),"",IF(AND($E$3="3rd"),'Class 3rd'!L167,IF(AND($E$3="4th"),'Class 4th'!L167,"")))</f>
        <v/>
      </c>
      <c r="M168" s="99" t="str">
        <f>IF(OR($B168=0,$B168=""),"",IF(AND($E$3="3rd"),'Class 3rd'!M167,IF(AND($E$3="4th"),'Class 4th'!M167,"")))</f>
        <v/>
      </c>
      <c r="N168" s="99" t="str">
        <f>IF(OR($B168=0,$B168=""),"",IF(AND($E$3="3rd"),'Class 3rd'!N167,IF(AND($E$3="4th"),'Class 4th'!N167,"")))</f>
        <v/>
      </c>
      <c r="O168" s="48" t="str">
        <f t="shared" si="171"/>
        <v/>
      </c>
      <c r="P168" s="99" t="str">
        <f>IF(OR($B168=0,$B168=""),"",IF(AND($E$3="3rd"),'Class 3rd'!O167,IF(AND($E$3="4th"),'Class 4th'!O167,"")))</f>
        <v/>
      </c>
      <c r="Q168" s="99" t="str">
        <f>IF(OR($B168=0,$B168=""),"",IF(AND($E$3="3rd"),'Class 3rd'!P167,IF(AND($E$3="4th"),'Class 4th'!P167,"")))</f>
        <v/>
      </c>
      <c r="R168" s="51" t="str">
        <f t="shared" si="172"/>
        <v/>
      </c>
      <c r="S168" s="48">
        <f t="shared" si="173"/>
        <v>0</v>
      </c>
      <c r="T168" s="99" t="str">
        <f>IF(OR($B168=0,$B168=""),"",IF(AND($E$3="3rd"),'Class 3rd'!Q167,IF(AND($E$3="4th"),'Class 4th'!Q167,"")))</f>
        <v/>
      </c>
      <c r="U168" s="99" t="str">
        <f>IF(OR($B168=0,$B168=""),"",IF(AND($E$3="3rd"),'Class 3rd'!R167,IF(AND($E$3="4th"),'Class 4th'!R167,"")))</f>
        <v/>
      </c>
      <c r="V168" s="52" t="str">
        <f t="shared" si="174"/>
        <v/>
      </c>
      <c r="W168" s="48" t="str">
        <f t="shared" si="175"/>
        <v/>
      </c>
      <c r="X168" s="83">
        <f t="shared" si="176"/>
        <v>0</v>
      </c>
      <c r="Y168" s="83" t="str">
        <f t="shared" si="177"/>
        <v/>
      </c>
      <c r="Z168" s="83" t="str">
        <f t="shared" si="178"/>
        <v/>
      </c>
      <c r="AA168" s="83" t="str">
        <f t="shared" si="179"/>
        <v/>
      </c>
      <c r="AB168" s="419" t="str">
        <f t="shared" si="180"/>
        <v/>
      </c>
      <c r="AC168" s="87" t="str">
        <f t="shared" si="181"/>
        <v/>
      </c>
      <c r="AD168" s="99" t="str">
        <f>IF(OR($B168=0,$B168=""),"",IF(AND($E$3="3rd"),'Class 3rd'!S167,IF(AND($E$3="4th"),'Class 4th'!S167,"")))</f>
        <v/>
      </c>
      <c r="AE168" s="99" t="str">
        <f>IF(OR($B168=0,$B168=""),"",IF(AND($E$3="3rd"),'Class 3rd'!T167,IF(AND($E$3="4th"),'Class 4th'!T167,"")))</f>
        <v/>
      </c>
      <c r="AF168" s="99" t="str">
        <f>IF(OR($B168=0,$B168=""),"",IF(AND($E$3="3rd"),'Class 3rd'!U167,IF(AND($E$3="4th"),'Class 4th'!U167,"")))</f>
        <v/>
      </c>
      <c r="AG168" s="48" t="str">
        <f t="shared" si="182"/>
        <v/>
      </c>
      <c r="AH168" s="99" t="str">
        <f>IF(OR($B168=0,$B168=""),"",IF(AND($E$3="3rd"),'Class 3rd'!V167,IF(AND($E$3="4th"),'Class 4th'!V167,"")))</f>
        <v/>
      </c>
      <c r="AI168" s="99" t="str">
        <f>IF(OR($B168=0,$B168=""),"",IF(AND($E$3="3rd"),'Class 3rd'!W167,IF(AND($E$3="4th"),'Class 4th'!W167,"")))</f>
        <v/>
      </c>
      <c r="AJ168" s="51" t="str">
        <f t="shared" si="183"/>
        <v/>
      </c>
      <c r="AK168" s="48">
        <f t="shared" si="184"/>
        <v>0</v>
      </c>
      <c r="AL168" s="99" t="str">
        <f>IF(OR($B168=0,$B168=""),"",IF(AND($E$3="3rd"),'Class 3rd'!X167,IF(AND($E$3="4th"),'Class 4th'!X167,"")))</f>
        <v/>
      </c>
      <c r="AM168" s="99" t="str">
        <f>IF(OR($B168=0,$B168=""),"",IF(AND($E$3="3rd"),'Class 3rd'!Y167,IF(AND($E$3="4th"),'Class 4th'!Y167,"")))</f>
        <v/>
      </c>
      <c r="AN168" s="52" t="str">
        <f t="shared" si="185"/>
        <v/>
      </c>
      <c r="AO168" s="48" t="str">
        <f t="shared" si="186"/>
        <v/>
      </c>
      <c r="AP168" s="83">
        <f t="shared" si="187"/>
        <v>0</v>
      </c>
      <c r="AQ168" s="83" t="str">
        <f t="shared" si="188"/>
        <v/>
      </c>
      <c r="AR168" s="83" t="str">
        <f t="shared" si="189"/>
        <v/>
      </c>
      <c r="AS168" s="83" t="str">
        <f t="shared" si="190"/>
        <v/>
      </c>
      <c r="AT168" s="419" t="str">
        <f t="shared" si="191"/>
        <v/>
      </c>
      <c r="AU168" s="87" t="str">
        <f t="shared" si="192"/>
        <v/>
      </c>
      <c r="AV168" s="99" t="str">
        <f>IF(OR($B168=0,$B168=""),"",IF(AND($E$3="3rd"),'Class 3rd'!Z167,IF(AND($E$3="4th"),'Class 4th'!Z167,"")))</f>
        <v/>
      </c>
      <c r="AW168" s="99" t="str">
        <f>IF(OR($B168=0,$B168=""),"",IF(AND($E$3="3rd"),'Class 3rd'!AA167,IF(AND($E$3="4th"),'Class 4th'!AA167,"")))</f>
        <v/>
      </c>
      <c r="AX168" s="99" t="str">
        <f>IF(OR($B168=0,$B168=""),"",IF(AND($E$3="3rd"),'Class 3rd'!AB167,IF(AND($E$3="4th"),'Class 4th'!AB167,"")))</f>
        <v/>
      </c>
      <c r="AY168" s="48" t="str">
        <f t="shared" si="193"/>
        <v/>
      </c>
      <c r="AZ168" s="99" t="str">
        <f>IF(OR($B168=0,$B168=""),"",IF(AND($E$3="3rd"),'Class 3rd'!AC167,IF(AND($E$3="4th"),'Class 4th'!AC167,"")))</f>
        <v/>
      </c>
      <c r="BA168" s="99" t="str">
        <f>IF(OR($B168=0,$B168=""),"",IF(AND($E$3="3rd"),'Class 3rd'!AD167,IF(AND($E$3="4th"),'Class 4th'!AD167,"")))</f>
        <v/>
      </c>
      <c r="BB168" s="51" t="str">
        <f t="shared" si="194"/>
        <v/>
      </c>
      <c r="BC168" s="48">
        <f t="shared" si="195"/>
        <v>0</v>
      </c>
      <c r="BD168" s="99" t="str">
        <f>IF(OR($B168=0,$B168=""),"",IF(AND($E$3="3rd"),'Class 3rd'!AE167,IF(AND($E$3="4th"),'Class 4th'!AE167,"")))</f>
        <v/>
      </c>
      <c r="BE168" s="99" t="str">
        <f>IF(OR($B168=0,$B168=""),"",IF(AND($E$3="3rd"),'Class 3rd'!AF167,IF(AND($E$3="4th"),'Class 4th'!AF167,"")))</f>
        <v/>
      </c>
      <c r="BF168" s="52" t="str">
        <f t="shared" si="196"/>
        <v/>
      </c>
      <c r="BG168" s="48" t="str">
        <f t="shared" si="197"/>
        <v/>
      </c>
      <c r="BH168" s="83">
        <f t="shared" si="198"/>
        <v>0</v>
      </c>
      <c r="BI168" s="83" t="str">
        <f t="shared" si="199"/>
        <v/>
      </c>
      <c r="BJ168" s="83" t="str">
        <f t="shared" si="200"/>
        <v/>
      </c>
      <c r="BK168" s="83" t="str">
        <f t="shared" si="201"/>
        <v/>
      </c>
      <c r="BL168" s="419" t="str">
        <f t="shared" si="202"/>
        <v/>
      </c>
      <c r="BM168" s="87" t="str">
        <f t="shared" si="203"/>
        <v/>
      </c>
      <c r="BN168" s="99" t="str">
        <f>IF(OR($B168=0,$B168=""),"",IF(AND($E$3="3rd"),'Class 3rd'!AG167,IF(AND($E$3="4th"),'Class 4th'!AG167,"")))</f>
        <v/>
      </c>
      <c r="BO168" s="99" t="str">
        <f>IF(OR($B168=0,$B168=""),"",IF(AND($E$3="3rd"),'Class 3rd'!AH167,IF(AND($E$3="4th"),'Class 4th'!AH167,"")))</f>
        <v/>
      </c>
      <c r="BP168" s="99" t="str">
        <f>IF(OR($B168=0,$B168=""),"",IF(AND($E$3="3rd"),'Class 3rd'!AI167,IF(AND($E$3="4th"),'Class 4th'!AI167,"")))</f>
        <v/>
      </c>
      <c r="BQ168" s="48" t="str">
        <f t="shared" si="204"/>
        <v/>
      </c>
      <c r="BR168" s="99" t="str">
        <f>IF(OR($B168=0,$B168=""),"",IF(AND($E$3="3rd"),'Class 3rd'!AJ167,IF(AND($E$3="4th"),'Class 4th'!AJ167,"")))</f>
        <v/>
      </c>
      <c r="BS168" s="99" t="str">
        <f>IF(OR($B168=0,$B168=""),"",IF(AND($E$3="3rd"),'Class 3rd'!AK167,IF(AND($E$3="4th"),'Class 4th'!AK167,"")))</f>
        <v/>
      </c>
      <c r="BT168" s="51" t="str">
        <f t="shared" si="205"/>
        <v/>
      </c>
      <c r="BU168" s="48">
        <f t="shared" si="206"/>
        <v>0</v>
      </c>
      <c r="BV168" s="99" t="str">
        <f>IF(OR($B168=0,$B168=""),"",IF(AND($E$3="3rd"),'Class 3rd'!AL167,IF(AND($E$3="4th"),'Class 4th'!AL167,"")))</f>
        <v/>
      </c>
      <c r="BW168" s="99" t="str">
        <f>IF(OR($B168=0,$B168=""),"",IF(AND($E$3="3rd"),'Class 3rd'!AM167,IF(AND($E$3="4th"),'Class 4th'!AM167,"")))</f>
        <v/>
      </c>
      <c r="BX168" s="52" t="str">
        <f t="shared" si="207"/>
        <v/>
      </c>
      <c r="BY168" s="48" t="str">
        <f t="shared" si="208"/>
        <v/>
      </c>
      <c r="BZ168" s="83">
        <f t="shared" si="209"/>
        <v>0</v>
      </c>
      <c r="CA168" s="83" t="str">
        <f t="shared" si="210"/>
        <v/>
      </c>
      <c r="CB168" s="83" t="str">
        <f t="shared" si="211"/>
        <v/>
      </c>
      <c r="CC168" s="83" t="str">
        <f t="shared" si="212"/>
        <v/>
      </c>
      <c r="CD168" s="419" t="str">
        <f t="shared" si="213"/>
        <v/>
      </c>
      <c r="CE168" s="87" t="str">
        <f t="shared" si="214"/>
        <v/>
      </c>
      <c r="CF168" s="99" t="str">
        <f>IF(OR($B168=0,$B168=""),"",IF(AND($E$3="3rd"),'Class 3rd'!AN167,IF(AND($E$3="4th"),'Class 4th'!AN167,"")))</f>
        <v/>
      </c>
      <c r="CG168" s="99" t="str">
        <f>IF(OR($B168=0,$B168=""),"",IF(AND($E$3="3rd"),'Class 3rd'!AO167,IF(AND($E$3="4th"),'Class 4th'!AO167,"")))</f>
        <v/>
      </c>
      <c r="CH168" s="99" t="str">
        <f>IF(OR($B168=0,$B168=""),"",IF(AND($E$3="3rd"),'Class 3rd'!AP167,IF(AND($E$3="4th"),'Class 4th'!AP167,"")))</f>
        <v/>
      </c>
      <c r="CI168" s="48" t="str">
        <f t="shared" si="215"/>
        <v/>
      </c>
      <c r="CJ168" s="99" t="str">
        <f>IF(OR($B168=0,$B168=""),"",IF(AND($E$3="3rd"),'Class 3rd'!AQ167,IF(AND($E$3="4th"),'Class 4th'!AQ167,"")))</f>
        <v/>
      </c>
      <c r="CK168" s="99" t="str">
        <f>IF(OR($B168=0,$B168=""),"",IF(AND($E$3="3rd"),'Class 3rd'!AR167,IF(AND($E$3="4th"),'Class 4th'!AR167,"")))</f>
        <v/>
      </c>
      <c r="CL168" s="51" t="str">
        <f t="shared" si="216"/>
        <v/>
      </c>
      <c r="CM168" s="48">
        <f t="shared" si="217"/>
        <v>0</v>
      </c>
      <c r="CN168" s="99" t="str">
        <f>IF(OR($B168=0,$B168=""),"",IF(AND($E$3="3rd"),'Class 3rd'!AS167,IF(AND($E$3="4th"),'Class 4th'!AS167,"")))</f>
        <v/>
      </c>
      <c r="CO168" s="99" t="str">
        <f>IF(OR($B168=0,$B168=""),"",IF(AND($E$3="3rd"),'Class 3rd'!AT167,IF(AND($E$3="4th"),'Class 4th'!AT167,"")))</f>
        <v/>
      </c>
      <c r="CP168" s="52" t="str">
        <f t="shared" si="218"/>
        <v/>
      </c>
      <c r="CQ168" s="48" t="str">
        <f t="shared" si="219"/>
        <v/>
      </c>
      <c r="CR168" s="83">
        <f t="shared" si="220"/>
        <v>0</v>
      </c>
      <c r="CS168" s="83" t="str">
        <f t="shared" si="221"/>
        <v/>
      </c>
      <c r="CT168" s="392" t="str">
        <f t="shared" si="222"/>
        <v/>
      </c>
      <c r="CU168" s="86" t="str">
        <f t="shared" si="223"/>
        <v/>
      </c>
      <c r="CV168" s="99" t="str">
        <f>IF(OR($B168=0,$B168=""),"",IF(AND($E$3="3rd"),'Class 3rd'!AU167,IF(AND($E$3="4th"),'Class 4th'!AU167,"")))</f>
        <v/>
      </c>
      <c r="CW168" s="99" t="str">
        <f>IF(OR($B168=0,$B168=""),"",IF(AND($E$3="3rd"),'Class 3rd'!AV167,IF(AND($E$3="4th"),'Class 4th'!AV167,"")))</f>
        <v/>
      </c>
      <c r="CX168" s="99" t="str">
        <f>IF(OR($B168=0,$B168=""),"",IF(AND($E$3="3rd"),'Class 3rd'!AW167,IF(AND($E$3="4th"),'Class 4th'!AW167,"")))</f>
        <v/>
      </c>
      <c r="CY168" s="48" t="str">
        <f t="shared" si="224"/>
        <v/>
      </c>
      <c r="CZ168" s="99" t="str">
        <f>IF(OR($B168=0,$B168=""),"",IF(AND($E$3="3rd"),'Class 3rd'!AX167,IF(AND($E$3="4th"),'Class 4th'!AX167,"")))</f>
        <v/>
      </c>
      <c r="DA168" s="99" t="str">
        <f>IF(OR($B168=0,$B168=""),"",IF(AND($E$3="3rd"),'Class 3rd'!AY167,IF(AND($E$3="4th"),'Class 4th'!AY167,"")))</f>
        <v/>
      </c>
      <c r="DB168" s="51" t="str">
        <f t="shared" si="225"/>
        <v/>
      </c>
      <c r="DC168" s="48">
        <f t="shared" si="226"/>
        <v>0</v>
      </c>
      <c r="DD168" s="99" t="str">
        <f>IF(OR($B168=0,$B168=""),"",IF(AND($E$3="3rd"),'Class 3rd'!AZ167,IF(AND($E$3="4th"),'Class 4th'!AZ167,"")))</f>
        <v/>
      </c>
      <c r="DE168" s="99" t="str">
        <f>IF(OR($B168=0,$B168=""),"",IF(AND($E$3="3rd"),'Class 3rd'!BA167,IF(AND($E$3="4th"),'Class 4th'!BA167,"")))</f>
        <v/>
      </c>
      <c r="DF168" s="52" t="str">
        <f t="shared" si="227"/>
        <v/>
      </c>
      <c r="DG168" s="48" t="str">
        <f t="shared" si="228"/>
        <v/>
      </c>
      <c r="DH168" s="83">
        <f t="shared" si="229"/>
        <v>0</v>
      </c>
      <c r="DI168" s="83" t="str">
        <f t="shared" si="230"/>
        <v/>
      </c>
      <c r="DJ168" s="392" t="str">
        <f t="shared" si="231"/>
        <v/>
      </c>
      <c r="DK168" s="86" t="str">
        <f t="shared" si="232"/>
        <v/>
      </c>
      <c r="DL168" s="454" t="str">
        <f>IF(OR($B168=0,$B168=""),"",IF(AND($E$3="3rd"),'Class 3rd'!BB167,IF(AND($E$3="4th"),'Class 4th'!BB167,"")))</f>
        <v/>
      </c>
      <c r="DM168" s="454" t="str">
        <f>IF(OR($B168=0,$B168=""),"",IF(AND($E$3="3rd"),'Class 3rd'!BC167,IF(AND($E$3="4th"),'Class 4th'!BC167,"")))</f>
        <v/>
      </c>
      <c r="DN168" s="454" t="str">
        <f>IF(OR($B168=0,$B168=""),"",IF(AND($E$3="3rd"),'Class 3rd'!BD167,IF(AND($E$3="4th"),'Class 4th'!BD167,"")))</f>
        <v/>
      </c>
      <c r="DO168" s="454" t="str">
        <f>IF(OR($B168=0,$B168=""),"",IF(AND($E$3="3rd"),'Class 3rd'!BE167,IF(AND($E$3="4th"),'Class 4th'!BE167,"")))</f>
        <v/>
      </c>
      <c r="DP168" s="454" t="str">
        <f>IF(OR($B168=0,$B168=""),"",IF(AND($E$3="3rd"),'Class 3rd'!BF167,IF(AND($E$3="4th"),'Class 4th'!BF167,"")))</f>
        <v/>
      </c>
      <c r="DQ168" s="455" t="str">
        <f t="shared" si="233"/>
        <v/>
      </c>
      <c r="DR168" s="100">
        <f t="shared" si="234"/>
        <v>0</v>
      </c>
      <c r="DS168" s="100" t="str">
        <f t="shared" si="235"/>
        <v/>
      </c>
      <c r="DT168" s="100" t="str">
        <f t="shared" si="236"/>
        <v/>
      </c>
      <c r="DU168" s="86" t="str">
        <f t="shared" si="237"/>
        <v/>
      </c>
      <c r="DV168" s="454" t="str">
        <f>IF(OR($B168=0,$B168=""),"",IF(AND($E$3="3rd"),'Class 3rd'!BG167,IF(AND($E$3="4th"),'Class 4th'!BG167,"")))</f>
        <v/>
      </c>
      <c r="DW168" s="454" t="str">
        <f>IF(OR($B168=0,$B168=""),"",IF(AND($E$3="3rd"),'Class 3rd'!BH167,IF(AND($E$3="4th"),'Class 4th'!BH167,"")))</f>
        <v/>
      </c>
      <c r="DX168" s="454" t="str">
        <f>IF(OR($B168=0,$B168=""),"",IF(AND($E$3="3rd"),'Class 3rd'!BI167,IF(AND($E$3="4th"),'Class 4th'!BI167,"")))</f>
        <v/>
      </c>
      <c r="DY168" s="454" t="str">
        <f>IF(OR($B168=0,$B168=""),"",IF(AND($E$3="3rd"),'Class 3rd'!BJ167,IF(AND($E$3="4th"),'Class 4th'!BJ167,"")))</f>
        <v/>
      </c>
      <c r="DZ168" s="454" t="str">
        <f>IF(OR($B168=0,$B168=""),"",IF(AND($E$3="3rd"),'Class 3rd'!BK167,IF(AND($E$3="4th"),'Class 4th'!BK167,"")))</f>
        <v/>
      </c>
      <c r="EA168" s="455" t="str">
        <f t="shared" si="238"/>
        <v/>
      </c>
      <c r="EB168" s="100">
        <f t="shared" si="239"/>
        <v>0</v>
      </c>
      <c r="EC168" s="100" t="str">
        <f t="shared" si="240"/>
        <v/>
      </c>
      <c r="ED168" s="100" t="str">
        <f t="shared" si="241"/>
        <v/>
      </c>
      <c r="EE168" s="86" t="str">
        <f t="shared" si="242"/>
        <v/>
      </c>
      <c r="EF168" s="454" t="str">
        <f>IF(OR($B168=0,$B168=""),"",IF(AND($E$3="3rd"),'Class 3rd'!BL167,IF(AND($E$3="4th"),'Class 4th'!BL167,"")))</f>
        <v/>
      </c>
      <c r="EG168" s="454" t="str">
        <f>IF(OR($B168=0,$B168=""),"",IF(AND($E$3="3rd"),'Class 3rd'!BM167,IF(AND($E$3="4th"),'Class 4th'!BM167,"")))</f>
        <v/>
      </c>
      <c r="EH168" s="454" t="str">
        <f>IF(OR($B168=0,$B168=""),"",IF(AND($E$3="3rd"),'Class 3rd'!BN167,IF(AND($E$3="4th"),'Class 4th'!BN167,"")))</f>
        <v/>
      </c>
      <c r="EI168" s="454" t="str">
        <f>IF(OR($B168=0,$B168=""),"",IF(AND($E$3="3rd"),'Class 3rd'!BO167,IF(AND($E$3="4th"),'Class 4th'!BO167,"")))</f>
        <v/>
      </c>
      <c r="EJ168" s="454" t="str">
        <f>IF(OR($B168=0,$B168=""),"",IF(AND($E$3="3rd"),'Class 3rd'!BP167,IF(AND($E$3="4th"),'Class 4th'!BP167,"")))</f>
        <v/>
      </c>
      <c r="EK168" s="455" t="str">
        <f t="shared" si="243"/>
        <v/>
      </c>
      <c r="EL168" s="100">
        <f t="shared" si="244"/>
        <v>0</v>
      </c>
      <c r="EM168" s="100" t="str">
        <f t="shared" si="245"/>
        <v/>
      </c>
      <c r="EN168" s="100" t="str">
        <f t="shared" si="246"/>
        <v/>
      </c>
      <c r="EO168" s="86" t="str">
        <f t="shared" si="247"/>
        <v/>
      </c>
      <c r="EP168" s="60" t="str">
        <f t="shared" si="248"/>
        <v/>
      </c>
      <c r="EQ168" s="324" t="str">
        <f t="shared" si="249"/>
        <v/>
      </c>
      <c r="ER168" s="63" t="str">
        <f t="shared" si="250"/>
        <v/>
      </c>
      <c r="ES168" s="64" t="str">
        <f t="shared" ref="ES168:ES199" si="251">IFERROR(IF(OR(EQ168="",B168="NSO",EP168=0),"",SUMPRODUCT((EQ168&lt;$EQ$8:$EQ$207)/COUNTIF($EQ$8:$EQ$207,$EQ$8:$EQ$207))),"")</f>
        <v/>
      </c>
      <c r="ET168" s="326" t="str">
        <f>IFERROR(IF(B168="NSO","NSO",IF(OR(D168="",G168="",F168="",B168="",EP168=0),"",IF('Master sheet'!$D$14="Hindi","कक्षोंन्नति","Promoted"))),"")</f>
        <v/>
      </c>
      <c r="EU168" s="39" t="str">
        <f>IF(OR($B168=0,$B168=""),"",IF(AND($E$3="3rd"),'Class 3rd'!BQ167,IF(AND($E$3="4th"),'Class 4th'!BQ167,"")))</f>
        <v/>
      </c>
      <c r="EV168" s="39" t="str">
        <f>IF(OR($B168=0,$B168=""),"",IF(AND($E$3="3rd"),'Class 3rd'!BR167,IF(AND($E$3="4th"),'Class 4th'!BR167,"")))</f>
        <v/>
      </c>
      <c r="EW168" s="203" t="str">
        <f t="shared" ref="EW168:EW199" si="252">IF(OR(B168="",G168="",EP168="",B168="NSO"),"",IF(EP168&gt;85%*(Y168+AQ168+BI168+CA168),"A",IF(EP168&gt;70%*(Y168+AQ168+BI168+CA168),"B",IF(EP168&gt;50%*(Y168+AQ168+BI168+CA168),"C",IF(EP168&gt;30%*(Y168+AQ168+BI168+CA168),"D","E")))))</f>
        <v/>
      </c>
      <c r="EX168" s="40"/>
      <c r="FE168" s="41">
        <f>IF(AND($E$3="3rd"),'Class 3rd'!I167,IF(AND($E$3="4th"),'Class 4th'!I167,""))</f>
        <v>0</v>
      </c>
    </row>
    <row r="169" spans="1:161" ht="18.95" customHeight="1">
      <c r="A169" s="53">
        <v>162</v>
      </c>
      <c r="B169" s="244" t="str">
        <f>IF(OR(FE169=0,FE169=""),"",IF(AND($E$3="3rd"),'Class 3rd'!I168,IF(AND($E$3="4th"),'Class 4th'!I168,"")))</f>
        <v/>
      </c>
      <c r="C169" s="54" t="str">
        <f>IF(OR($B169=0,$B169=""),"",IF(AND($E$3="3rd"),'Class 3rd'!B168,IF(AND($E$3="4th"),'Class 4th'!B168,"")))</f>
        <v/>
      </c>
      <c r="D169" s="54" t="str">
        <f>IF(OR($B169=0,$B169=""),"",IF(AND($E$3="3rd"),'Class 3rd'!C168,IF(AND($E$3="4th"),'Class 4th'!C168,"")))</f>
        <v/>
      </c>
      <c r="E169" s="330" t="str">
        <f>IF(OR($B169=0,$B169=""),"",IF(AND($E$3="3rd"),'Class 3rd'!E168,IF(AND($E$3="4th"),'Class 4th'!E168,"")))</f>
        <v/>
      </c>
      <c r="F169" s="243" t="str">
        <f>IF(OR($B169=0,$B169=""),"",IF(AND($E$3="3rd"),'Class 3rd'!D168,IF(AND($E$3="4th"),'Class 4th'!D168,"")))</f>
        <v/>
      </c>
      <c r="G169" s="335" t="str">
        <f>IF(OR($B169=0,$B169=""),"",IF(AND($E$3="3rd"),'Class 3rd'!F168,IF(AND($E$3="4th"),'Class 4th'!F168,"")))</f>
        <v/>
      </c>
      <c r="H169" s="335" t="str">
        <f>IF(OR($B169=0,$B169=""),"",IF(AND($E$3="3rd"),'Class 3rd'!G168,IF(AND($E$3="4th"),'Class 4th'!G168,"")))</f>
        <v/>
      </c>
      <c r="I169" s="335" t="str">
        <f>IF(OR($B169=0,$B169=""),"",IF(AND($E$3="3rd"),'Class 3rd'!H168,IF(AND($E$3="4th"),'Class 4th'!H168,"")))</f>
        <v/>
      </c>
      <c r="J169" s="217" t="str">
        <f>IF(OR($B169=0,$B169=""),"",IF(AND($E$3="3rd"),'Class 3rd'!J168,IF(AND($E$3="4th"),'Class 4th'!J168,"")))</f>
        <v/>
      </c>
      <c r="K169" s="217" t="str">
        <f>IF(OR($B169=0,$B169=""),"",IF(AND($E$3="3rd"),'Class 3rd'!K168,IF(AND($E$3="4th"),'Class 4th'!K168,"")))</f>
        <v/>
      </c>
      <c r="L169" s="99" t="str">
        <f>IF(OR($B169=0,$B169=""),"",IF(AND($E$3="3rd"),'Class 3rd'!L168,IF(AND($E$3="4th"),'Class 4th'!L168,"")))</f>
        <v/>
      </c>
      <c r="M169" s="99" t="str">
        <f>IF(OR($B169=0,$B169=""),"",IF(AND($E$3="3rd"),'Class 3rd'!M168,IF(AND($E$3="4th"),'Class 4th'!M168,"")))</f>
        <v/>
      </c>
      <c r="N169" s="99" t="str">
        <f>IF(OR($B169=0,$B169=""),"",IF(AND($E$3="3rd"),'Class 3rd'!N168,IF(AND($E$3="4th"),'Class 4th'!N168,"")))</f>
        <v/>
      </c>
      <c r="O169" s="48" t="str">
        <f t="shared" si="171"/>
        <v/>
      </c>
      <c r="P169" s="99" t="str">
        <f>IF(OR($B169=0,$B169=""),"",IF(AND($E$3="3rd"),'Class 3rd'!O168,IF(AND($E$3="4th"),'Class 4th'!O168,"")))</f>
        <v/>
      </c>
      <c r="Q169" s="99" t="str">
        <f>IF(OR($B169=0,$B169=""),"",IF(AND($E$3="3rd"),'Class 3rd'!P168,IF(AND($E$3="4th"),'Class 4th'!P168,"")))</f>
        <v/>
      </c>
      <c r="R169" s="51" t="str">
        <f t="shared" si="172"/>
        <v/>
      </c>
      <c r="S169" s="48">
        <f t="shared" si="173"/>
        <v>0</v>
      </c>
      <c r="T169" s="99" t="str">
        <f>IF(OR($B169=0,$B169=""),"",IF(AND($E$3="3rd"),'Class 3rd'!Q168,IF(AND($E$3="4th"),'Class 4th'!Q168,"")))</f>
        <v/>
      </c>
      <c r="U169" s="99" t="str">
        <f>IF(OR($B169=0,$B169=""),"",IF(AND($E$3="3rd"),'Class 3rd'!R168,IF(AND($E$3="4th"),'Class 4th'!R168,"")))</f>
        <v/>
      </c>
      <c r="V169" s="52" t="str">
        <f t="shared" si="174"/>
        <v/>
      </c>
      <c r="W169" s="48" t="str">
        <f t="shared" si="175"/>
        <v/>
      </c>
      <c r="X169" s="83">
        <f t="shared" si="176"/>
        <v>0</v>
      </c>
      <c r="Y169" s="83" t="str">
        <f t="shared" si="177"/>
        <v/>
      </c>
      <c r="Z169" s="83" t="str">
        <f t="shared" si="178"/>
        <v/>
      </c>
      <c r="AA169" s="83" t="str">
        <f t="shared" si="179"/>
        <v/>
      </c>
      <c r="AB169" s="419" t="str">
        <f t="shared" si="180"/>
        <v/>
      </c>
      <c r="AC169" s="87" t="str">
        <f t="shared" si="181"/>
        <v/>
      </c>
      <c r="AD169" s="99" t="str">
        <f>IF(OR($B169=0,$B169=""),"",IF(AND($E$3="3rd"),'Class 3rd'!S168,IF(AND($E$3="4th"),'Class 4th'!S168,"")))</f>
        <v/>
      </c>
      <c r="AE169" s="99" t="str">
        <f>IF(OR($B169=0,$B169=""),"",IF(AND($E$3="3rd"),'Class 3rd'!T168,IF(AND($E$3="4th"),'Class 4th'!T168,"")))</f>
        <v/>
      </c>
      <c r="AF169" s="99" t="str">
        <f>IF(OR($B169=0,$B169=""),"",IF(AND($E$3="3rd"),'Class 3rd'!U168,IF(AND($E$3="4th"),'Class 4th'!U168,"")))</f>
        <v/>
      </c>
      <c r="AG169" s="48" t="str">
        <f t="shared" si="182"/>
        <v/>
      </c>
      <c r="AH169" s="99" t="str">
        <f>IF(OR($B169=0,$B169=""),"",IF(AND($E$3="3rd"),'Class 3rd'!V168,IF(AND($E$3="4th"),'Class 4th'!V168,"")))</f>
        <v/>
      </c>
      <c r="AI169" s="99" t="str">
        <f>IF(OR($B169=0,$B169=""),"",IF(AND($E$3="3rd"),'Class 3rd'!W168,IF(AND($E$3="4th"),'Class 4th'!W168,"")))</f>
        <v/>
      </c>
      <c r="AJ169" s="51" t="str">
        <f t="shared" si="183"/>
        <v/>
      </c>
      <c r="AK169" s="48">
        <f t="shared" si="184"/>
        <v>0</v>
      </c>
      <c r="AL169" s="99" t="str">
        <f>IF(OR($B169=0,$B169=""),"",IF(AND($E$3="3rd"),'Class 3rd'!X168,IF(AND($E$3="4th"),'Class 4th'!X168,"")))</f>
        <v/>
      </c>
      <c r="AM169" s="99" t="str">
        <f>IF(OR($B169=0,$B169=""),"",IF(AND($E$3="3rd"),'Class 3rd'!Y168,IF(AND($E$3="4th"),'Class 4th'!Y168,"")))</f>
        <v/>
      </c>
      <c r="AN169" s="52" t="str">
        <f t="shared" si="185"/>
        <v/>
      </c>
      <c r="AO169" s="48" t="str">
        <f t="shared" si="186"/>
        <v/>
      </c>
      <c r="AP169" s="83">
        <f t="shared" si="187"/>
        <v>0</v>
      </c>
      <c r="AQ169" s="83" t="str">
        <f t="shared" si="188"/>
        <v/>
      </c>
      <c r="AR169" s="83" t="str">
        <f t="shared" si="189"/>
        <v/>
      </c>
      <c r="AS169" s="83" t="str">
        <f t="shared" si="190"/>
        <v/>
      </c>
      <c r="AT169" s="419" t="str">
        <f t="shared" si="191"/>
        <v/>
      </c>
      <c r="AU169" s="87" t="str">
        <f t="shared" si="192"/>
        <v/>
      </c>
      <c r="AV169" s="99" t="str">
        <f>IF(OR($B169=0,$B169=""),"",IF(AND($E$3="3rd"),'Class 3rd'!Z168,IF(AND($E$3="4th"),'Class 4th'!Z168,"")))</f>
        <v/>
      </c>
      <c r="AW169" s="99" t="str">
        <f>IF(OR($B169=0,$B169=""),"",IF(AND($E$3="3rd"),'Class 3rd'!AA168,IF(AND($E$3="4th"),'Class 4th'!AA168,"")))</f>
        <v/>
      </c>
      <c r="AX169" s="99" t="str">
        <f>IF(OR($B169=0,$B169=""),"",IF(AND($E$3="3rd"),'Class 3rd'!AB168,IF(AND($E$3="4th"),'Class 4th'!AB168,"")))</f>
        <v/>
      </c>
      <c r="AY169" s="48" t="str">
        <f t="shared" si="193"/>
        <v/>
      </c>
      <c r="AZ169" s="99" t="str">
        <f>IF(OR($B169=0,$B169=""),"",IF(AND($E$3="3rd"),'Class 3rd'!AC168,IF(AND($E$3="4th"),'Class 4th'!AC168,"")))</f>
        <v/>
      </c>
      <c r="BA169" s="99" t="str">
        <f>IF(OR($B169=0,$B169=""),"",IF(AND($E$3="3rd"),'Class 3rd'!AD168,IF(AND($E$3="4th"),'Class 4th'!AD168,"")))</f>
        <v/>
      </c>
      <c r="BB169" s="51" t="str">
        <f t="shared" si="194"/>
        <v/>
      </c>
      <c r="BC169" s="48">
        <f t="shared" si="195"/>
        <v>0</v>
      </c>
      <c r="BD169" s="99" t="str">
        <f>IF(OR($B169=0,$B169=""),"",IF(AND($E$3="3rd"),'Class 3rd'!AE168,IF(AND($E$3="4th"),'Class 4th'!AE168,"")))</f>
        <v/>
      </c>
      <c r="BE169" s="99" t="str">
        <f>IF(OR($B169=0,$B169=""),"",IF(AND($E$3="3rd"),'Class 3rd'!AF168,IF(AND($E$3="4th"),'Class 4th'!AF168,"")))</f>
        <v/>
      </c>
      <c r="BF169" s="52" t="str">
        <f t="shared" si="196"/>
        <v/>
      </c>
      <c r="BG169" s="48" t="str">
        <f t="shared" si="197"/>
        <v/>
      </c>
      <c r="BH169" s="83">
        <f t="shared" si="198"/>
        <v>0</v>
      </c>
      <c r="BI169" s="83" t="str">
        <f t="shared" si="199"/>
        <v/>
      </c>
      <c r="BJ169" s="83" t="str">
        <f t="shared" si="200"/>
        <v/>
      </c>
      <c r="BK169" s="83" t="str">
        <f t="shared" si="201"/>
        <v/>
      </c>
      <c r="BL169" s="419" t="str">
        <f t="shared" si="202"/>
        <v/>
      </c>
      <c r="BM169" s="87" t="str">
        <f t="shared" si="203"/>
        <v/>
      </c>
      <c r="BN169" s="99" t="str">
        <f>IF(OR($B169=0,$B169=""),"",IF(AND($E$3="3rd"),'Class 3rd'!AG168,IF(AND($E$3="4th"),'Class 4th'!AG168,"")))</f>
        <v/>
      </c>
      <c r="BO169" s="99" t="str">
        <f>IF(OR($B169=0,$B169=""),"",IF(AND($E$3="3rd"),'Class 3rd'!AH168,IF(AND($E$3="4th"),'Class 4th'!AH168,"")))</f>
        <v/>
      </c>
      <c r="BP169" s="99" t="str">
        <f>IF(OR($B169=0,$B169=""),"",IF(AND($E$3="3rd"),'Class 3rd'!AI168,IF(AND($E$3="4th"),'Class 4th'!AI168,"")))</f>
        <v/>
      </c>
      <c r="BQ169" s="48" t="str">
        <f t="shared" si="204"/>
        <v/>
      </c>
      <c r="BR169" s="99" t="str">
        <f>IF(OR($B169=0,$B169=""),"",IF(AND($E$3="3rd"),'Class 3rd'!AJ168,IF(AND($E$3="4th"),'Class 4th'!AJ168,"")))</f>
        <v/>
      </c>
      <c r="BS169" s="99" t="str">
        <f>IF(OR($B169=0,$B169=""),"",IF(AND($E$3="3rd"),'Class 3rd'!AK168,IF(AND($E$3="4th"),'Class 4th'!AK168,"")))</f>
        <v/>
      </c>
      <c r="BT169" s="51" t="str">
        <f t="shared" si="205"/>
        <v/>
      </c>
      <c r="BU169" s="48">
        <f t="shared" si="206"/>
        <v>0</v>
      </c>
      <c r="BV169" s="99" t="str">
        <f>IF(OR($B169=0,$B169=""),"",IF(AND($E$3="3rd"),'Class 3rd'!AL168,IF(AND($E$3="4th"),'Class 4th'!AL168,"")))</f>
        <v/>
      </c>
      <c r="BW169" s="99" t="str">
        <f>IF(OR($B169=0,$B169=""),"",IF(AND($E$3="3rd"),'Class 3rd'!AM168,IF(AND($E$3="4th"),'Class 4th'!AM168,"")))</f>
        <v/>
      </c>
      <c r="BX169" s="52" t="str">
        <f t="shared" si="207"/>
        <v/>
      </c>
      <c r="BY169" s="48" t="str">
        <f t="shared" si="208"/>
        <v/>
      </c>
      <c r="BZ169" s="83">
        <f t="shared" si="209"/>
        <v>0</v>
      </c>
      <c r="CA169" s="83" t="str">
        <f t="shared" si="210"/>
        <v/>
      </c>
      <c r="CB169" s="83" t="str">
        <f t="shared" si="211"/>
        <v/>
      </c>
      <c r="CC169" s="83" t="str">
        <f t="shared" si="212"/>
        <v/>
      </c>
      <c r="CD169" s="419" t="str">
        <f t="shared" si="213"/>
        <v/>
      </c>
      <c r="CE169" s="87" t="str">
        <f t="shared" si="214"/>
        <v/>
      </c>
      <c r="CF169" s="99" t="str">
        <f>IF(OR($B169=0,$B169=""),"",IF(AND($E$3="3rd"),'Class 3rd'!AN168,IF(AND($E$3="4th"),'Class 4th'!AN168,"")))</f>
        <v/>
      </c>
      <c r="CG169" s="99" t="str">
        <f>IF(OR($B169=0,$B169=""),"",IF(AND($E$3="3rd"),'Class 3rd'!AO168,IF(AND($E$3="4th"),'Class 4th'!AO168,"")))</f>
        <v/>
      </c>
      <c r="CH169" s="99" t="str">
        <f>IF(OR($B169=0,$B169=""),"",IF(AND($E$3="3rd"),'Class 3rd'!AP168,IF(AND($E$3="4th"),'Class 4th'!AP168,"")))</f>
        <v/>
      </c>
      <c r="CI169" s="48" t="str">
        <f t="shared" si="215"/>
        <v/>
      </c>
      <c r="CJ169" s="99" t="str">
        <f>IF(OR($B169=0,$B169=""),"",IF(AND($E$3="3rd"),'Class 3rd'!AQ168,IF(AND($E$3="4th"),'Class 4th'!AQ168,"")))</f>
        <v/>
      </c>
      <c r="CK169" s="99" t="str">
        <f>IF(OR($B169=0,$B169=""),"",IF(AND($E$3="3rd"),'Class 3rd'!AR168,IF(AND($E$3="4th"),'Class 4th'!AR168,"")))</f>
        <v/>
      </c>
      <c r="CL169" s="51" t="str">
        <f t="shared" si="216"/>
        <v/>
      </c>
      <c r="CM169" s="48">
        <f t="shared" si="217"/>
        <v>0</v>
      </c>
      <c r="CN169" s="99" t="str">
        <f>IF(OR($B169=0,$B169=""),"",IF(AND($E$3="3rd"),'Class 3rd'!AS168,IF(AND($E$3="4th"),'Class 4th'!AS168,"")))</f>
        <v/>
      </c>
      <c r="CO169" s="99" t="str">
        <f>IF(OR($B169=0,$B169=""),"",IF(AND($E$3="3rd"),'Class 3rd'!AT168,IF(AND($E$3="4th"),'Class 4th'!AT168,"")))</f>
        <v/>
      </c>
      <c r="CP169" s="52" t="str">
        <f t="shared" si="218"/>
        <v/>
      </c>
      <c r="CQ169" s="48" t="str">
        <f t="shared" si="219"/>
        <v/>
      </c>
      <c r="CR169" s="83">
        <f t="shared" si="220"/>
        <v>0</v>
      </c>
      <c r="CS169" s="83" t="str">
        <f t="shared" si="221"/>
        <v/>
      </c>
      <c r="CT169" s="392" t="str">
        <f t="shared" si="222"/>
        <v/>
      </c>
      <c r="CU169" s="86" t="str">
        <f t="shared" si="223"/>
        <v/>
      </c>
      <c r="CV169" s="99" t="str">
        <f>IF(OR($B169=0,$B169=""),"",IF(AND($E$3="3rd"),'Class 3rd'!AU168,IF(AND($E$3="4th"),'Class 4th'!AU168,"")))</f>
        <v/>
      </c>
      <c r="CW169" s="99" t="str">
        <f>IF(OR($B169=0,$B169=""),"",IF(AND($E$3="3rd"),'Class 3rd'!AV168,IF(AND($E$3="4th"),'Class 4th'!AV168,"")))</f>
        <v/>
      </c>
      <c r="CX169" s="99" t="str">
        <f>IF(OR($B169=0,$B169=""),"",IF(AND($E$3="3rd"),'Class 3rd'!AW168,IF(AND($E$3="4th"),'Class 4th'!AW168,"")))</f>
        <v/>
      </c>
      <c r="CY169" s="48" t="str">
        <f t="shared" si="224"/>
        <v/>
      </c>
      <c r="CZ169" s="99" t="str">
        <f>IF(OR($B169=0,$B169=""),"",IF(AND($E$3="3rd"),'Class 3rd'!AX168,IF(AND($E$3="4th"),'Class 4th'!AX168,"")))</f>
        <v/>
      </c>
      <c r="DA169" s="99" t="str">
        <f>IF(OR($B169=0,$B169=""),"",IF(AND($E$3="3rd"),'Class 3rd'!AY168,IF(AND($E$3="4th"),'Class 4th'!AY168,"")))</f>
        <v/>
      </c>
      <c r="DB169" s="51" t="str">
        <f t="shared" si="225"/>
        <v/>
      </c>
      <c r="DC169" s="48">
        <f t="shared" si="226"/>
        <v>0</v>
      </c>
      <c r="DD169" s="99" t="str">
        <f>IF(OR($B169=0,$B169=""),"",IF(AND($E$3="3rd"),'Class 3rd'!AZ168,IF(AND($E$3="4th"),'Class 4th'!AZ168,"")))</f>
        <v/>
      </c>
      <c r="DE169" s="99" t="str">
        <f>IF(OR($B169=0,$B169=""),"",IF(AND($E$3="3rd"),'Class 3rd'!BA168,IF(AND($E$3="4th"),'Class 4th'!BA168,"")))</f>
        <v/>
      </c>
      <c r="DF169" s="52" t="str">
        <f t="shared" si="227"/>
        <v/>
      </c>
      <c r="DG169" s="48" t="str">
        <f t="shared" si="228"/>
        <v/>
      </c>
      <c r="DH169" s="83">
        <f t="shared" si="229"/>
        <v>0</v>
      </c>
      <c r="DI169" s="83" t="str">
        <f t="shared" si="230"/>
        <v/>
      </c>
      <c r="DJ169" s="392" t="str">
        <f t="shared" si="231"/>
        <v/>
      </c>
      <c r="DK169" s="86" t="str">
        <f t="shared" si="232"/>
        <v/>
      </c>
      <c r="DL169" s="454" t="str">
        <f>IF(OR($B169=0,$B169=""),"",IF(AND($E$3="3rd"),'Class 3rd'!BB168,IF(AND($E$3="4th"),'Class 4th'!BB168,"")))</f>
        <v/>
      </c>
      <c r="DM169" s="454" t="str">
        <f>IF(OR($B169=0,$B169=""),"",IF(AND($E$3="3rd"),'Class 3rd'!BC168,IF(AND($E$3="4th"),'Class 4th'!BC168,"")))</f>
        <v/>
      </c>
      <c r="DN169" s="454" t="str">
        <f>IF(OR($B169=0,$B169=""),"",IF(AND($E$3="3rd"),'Class 3rd'!BD168,IF(AND($E$3="4th"),'Class 4th'!BD168,"")))</f>
        <v/>
      </c>
      <c r="DO169" s="454" t="str">
        <f>IF(OR($B169=0,$B169=""),"",IF(AND($E$3="3rd"),'Class 3rd'!BE168,IF(AND($E$3="4th"),'Class 4th'!BE168,"")))</f>
        <v/>
      </c>
      <c r="DP169" s="454" t="str">
        <f>IF(OR($B169=0,$B169=""),"",IF(AND($E$3="3rd"),'Class 3rd'!BF168,IF(AND($E$3="4th"),'Class 4th'!BF168,"")))</f>
        <v/>
      </c>
      <c r="DQ169" s="455" t="str">
        <f t="shared" si="233"/>
        <v/>
      </c>
      <c r="DR169" s="100">
        <f t="shared" si="234"/>
        <v>0</v>
      </c>
      <c r="DS169" s="100" t="str">
        <f t="shared" si="235"/>
        <v/>
      </c>
      <c r="DT169" s="100" t="str">
        <f t="shared" si="236"/>
        <v/>
      </c>
      <c r="DU169" s="86" t="str">
        <f t="shared" si="237"/>
        <v/>
      </c>
      <c r="DV169" s="454" t="str">
        <f>IF(OR($B169=0,$B169=""),"",IF(AND($E$3="3rd"),'Class 3rd'!BG168,IF(AND($E$3="4th"),'Class 4th'!BG168,"")))</f>
        <v/>
      </c>
      <c r="DW169" s="454" t="str">
        <f>IF(OR($B169=0,$B169=""),"",IF(AND($E$3="3rd"),'Class 3rd'!BH168,IF(AND($E$3="4th"),'Class 4th'!BH168,"")))</f>
        <v/>
      </c>
      <c r="DX169" s="454" t="str">
        <f>IF(OR($B169=0,$B169=""),"",IF(AND($E$3="3rd"),'Class 3rd'!BI168,IF(AND($E$3="4th"),'Class 4th'!BI168,"")))</f>
        <v/>
      </c>
      <c r="DY169" s="454" t="str">
        <f>IF(OR($B169=0,$B169=""),"",IF(AND($E$3="3rd"),'Class 3rd'!BJ168,IF(AND($E$3="4th"),'Class 4th'!BJ168,"")))</f>
        <v/>
      </c>
      <c r="DZ169" s="454" t="str">
        <f>IF(OR($B169=0,$B169=""),"",IF(AND($E$3="3rd"),'Class 3rd'!BK168,IF(AND($E$3="4th"),'Class 4th'!BK168,"")))</f>
        <v/>
      </c>
      <c r="EA169" s="455" t="str">
        <f t="shared" si="238"/>
        <v/>
      </c>
      <c r="EB169" s="100">
        <f t="shared" si="239"/>
        <v>0</v>
      </c>
      <c r="EC169" s="100" t="str">
        <f t="shared" si="240"/>
        <v/>
      </c>
      <c r="ED169" s="100" t="str">
        <f t="shared" si="241"/>
        <v/>
      </c>
      <c r="EE169" s="86" t="str">
        <f t="shared" si="242"/>
        <v/>
      </c>
      <c r="EF169" s="454" t="str">
        <f>IF(OR($B169=0,$B169=""),"",IF(AND($E$3="3rd"),'Class 3rd'!BL168,IF(AND($E$3="4th"),'Class 4th'!BL168,"")))</f>
        <v/>
      </c>
      <c r="EG169" s="454" t="str">
        <f>IF(OR($B169=0,$B169=""),"",IF(AND($E$3="3rd"),'Class 3rd'!BM168,IF(AND($E$3="4th"),'Class 4th'!BM168,"")))</f>
        <v/>
      </c>
      <c r="EH169" s="454" t="str">
        <f>IF(OR($B169=0,$B169=""),"",IF(AND($E$3="3rd"),'Class 3rd'!BN168,IF(AND($E$3="4th"),'Class 4th'!BN168,"")))</f>
        <v/>
      </c>
      <c r="EI169" s="454" t="str">
        <f>IF(OR($B169=0,$B169=""),"",IF(AND($E$3="3rd"),'Class 3rd'!BO168,IF(AND($E$3="4th"),'Class 4th'!BO168,"")))</f>
        <v/>
      </c>
      <c r="EJ169" s="454" t="str">
        <f>IF(OR($B169=0,$B169=""),"",IF(AND($E$3="3rd"),'Class 3rd'!BP168,IF(AND($E$3="4th"),'Class 4th'!BP168,"")))</f>
        <v/>
      </c>
      <c r="EK169" s="455" t="str">
        <f t="shared" si="243"/>
        <v/>
      </c>
      <c r="EL169" s="100">
        <f t="shared" si="244"/>
        <v>0</v>
      </c>
      <c r="EM169" s="100" t="str">
        <f t="shared" si="245"/>
        <v/>
      </c>
      <c r="EN169" s="100" t="str">
        <f t="shared" si="246"/>
        <v/>
      </c>
      <c r="EO169" s="86" t="str">
        <f t="shared" si="247"/>
        <v/>
      </c>
      <c r="EP169" s="60" t="str">
        <f t="shared" si="248"/>
        <v/>
      </c>
      <c r="EQ169" s="324" t="str">
        <f t="shared" si="249"/>
        <v/>
      </c>
      <c r="ER169" s="63" t="str">
        <f t="shared" si="250"/>
        <v/>
      </c>
      <c r="ES169" s="64" t="str">
        <f t="shared" si="251"/>
        <v/>
      </c>
      <c r="ET169" s="326" t="str">
        <f>IFERROR(IF(B169="NSO","NSO",IF(OR(D169="",G169="",F169="",B169="",EP169=0),"",IF('Master sheet'!$D$14="Hindi","कक्षोंन्नति","Promoted"))),"")</f>
        <v/>
      </c>
      <c r="EU169" s="39" t="str">
        <f>IF(OR($B169=0,$B169=""),"",IF(AND($E$3="3rd"),'Class 3rd'!BQ168,IF(AND($E$3="4th"),'Class 4th'!BQ168,"")))</f>
        <v/>
      </c>
      <c r="EV169" s="39" t="str">
        <f>IF(OR($B169=0,$B169=""),"",IF(AND($E$3="3rd"),'Class 3rd'!BR168,IF(AND($E$3="4th"),'Class 4th'!BR168,"")))</f>
        <v/>
      </c>
      <c r="EW169" s="203" t="str">
        <f t="shared" si="252"/>
        <v/>
      </c>
      <c r="EX169" s="40"/>
      <c r="FE169" s="41">
        <f>IF(AND($E$3="3rd"),'Class 3rd'!I168,IF(AND($E$3="4th"),'Class 4th'!I168,""))</f>
        <v>0</v>
      </c>
    </row>
    <row r="170" spans="1:161" ht="18.95" customHeight="1">
      <c r="A170" s="53">
        <v>163</v>
      </c>
      <c r="B170" s="244" t="str">
        <f>IF(OR(FE170=0,FE170=""),"",IF(AND($E$3="3rd"),'Class 3rd'!I169,IF(AND($E$3="4th"),'Class 4th'!I169,"")))</f>
        <v/>
      </c>
      <c r="C170" s="54" t="str">
        <f>IF(OR($B170=0,$B170=""),"",IF(AND($E$3="3rd"),'Class 3rd'!B169,IF(AND($E$3="4th"),'Class 4th'!B169,"")))</f>
        <v/>
      </c>
      <c r="D170" s="54" t="str">
        <f>IF(OR($B170=0,$B170=""),"",IF(AND($E$3="3rd"),'Class 3rd'!C169,IF(AND($E$3="4th"),'Class 4th'!C169,"")))</f>
        <v/>
      </c>
      <c r="E170" s="330" t="str">
        <f>IF(OR($B170=0,$B170=""),"",IF(AND($E$3="3rd"),'Class 3rd'!E169,IF(AND($E$3="4th"),'Class 4th'!E169,"")))</f>
        <v/>
      </c>
      <c r="F170" s="243" t="str">
        <f>IF(OR($B170=0,$B170=""),"",IF(AND($E$3="3rd"),'Class 3rd'!D169,IF(AND($E$3="4th"),'Class 4th'!D169,"")))</f>
        <v/>
      </c>
      <c r="G170" s="335" t="str">
        <f>IF(OR($B170=0,$B170=""),"",IF(AND($E$3="3rd"),'Class 3rd'!F169,IF(AND($E$3="4th"),'Class 4th'!F169,"")))</f>
        <v/>
      </c>
      <c r="H170" s="335" t="str">
        <f>IF(OR($B170=0,$B170=""),"",IF(AND($E$3="3rd"),'Class 3rd'!G169,IF(AND($E$3="4th"),'Class 4th'!G169,"")))</f>
        <v/>
      </c>
      <c r="I170" s="335" t="str">
        <f>IF(OR($B170=0,$B170=""),"",IF(AND($E$3="3rd"),'Class 3rd'!H169,IF(AND($E$3="4th"),'Class 4th'!H169,"")))</f>
        <v/>
      </c>
      <c r="J170" s="217" t="str">
        <f>IF(OR($B170=0,$B170=""),"",IF(AND($E$3="3rd"),'Class 3rd'!J169,IF(AND($E$3="4th"),'Class 4th'!J169,"")))</f>
        <v/>
      </c>
      <c r="K170" s="217" t="str">
        <f>IF(OR($B170=0,$B170=""),"",IF(AND($E$3="3rd"),'Class 3rd'!K169,IF(AND($E$3="4th"),'Class 4th'!K169,"")))</f>
        <v/>
      </c>
      <c r="L170" s="99" t="str">
        <f>IF(OR($B170=0,$B170=""),"",IF(AND($E$3="3rd"),'Class 3rd'!L169,IF(AND($E$3="4th"),'Class 4th'!L169,"")))</f>
        <v/>
      </c>
      <c r="M170" s="99" t="str">
        <f>IF(OR($B170=0,$B170=""),"",IF(AND($E$3="3rd"),'Class 3rd'!M169,IF(AND($E$3="4th"),'Class 4th'!M169,"")))</f>
        <v/>
      </c>
      <c r="N170" s="99" t="str">
        <f>IF(OR($B170=0,$B170=""),"",IF(AND($E$3="3rd"),'Class 3rd'!N169,IF(AND($E$3="4th"),'Class 4th'!N169,"")))</f>
        <v/>
      </c>
      <c r="O170" s="48" t="str">
        <f t="shared" si="171"/>
        <v/>
      </c>
      <c r="P170" s="99" t="str">
        <f>IF(OR($B170=0,$B170=""),"",IF(AND($E$3="3rd"),'Class 3rd'!O169,IF(AND($E$3="4th"),'Class 4th'!O169,"")))</f>
        <v/>
      </c>
      <c r="Q170" s="99" t="str">
        <f>IF(OR($B170=0,$B170=""),"",IF(AND($E$3="3rd"),'Class 3rd'!P169,IF(AND($E$3="4th"),'Class 4th'!P169,"")))</f>
        <v/>
      </c>
      <c r="R170" s="51" t="str">
        <f t="shared" si="172"/>
        <v/>
      </c>
      <c r="S170" s="48">
        <f t="shared" si="173"/>
        <v>0</v>
      </c>
      <c r="T170" s="99" t="str">
        <f>IF(OR($B170=0,$B170=""),"",IF(AND($E$3="3rd"),'Class 3rd'!Q169,IF(AND($E$3="4th"),'Class 4th'!Q169,"")))</f>
        <v/>
      </c>
      <c r="U170" s="99" t="str">
        <f>IF(OR($B170=0,$B170=""),"",IF(AND($E$3="3rd"),'Class 3rd'!R169,IF(AND($E$3="4th"),'Class 4th'!R169,"")))</f>
        <v/>
      </c>
      <c r="V170" s="52" t="str">
        <f t="shared" si="174"/>
        <v/>
      </c>
      <c r="W170" s="48" t="str">
        <f t="shared" si="175"/>
        <v/>
      </c>
      <c r="X170" s="83">
        <f t="shared" si="176"/>
        <v>0</v>
      </c>
      <c r="Y170" s="83" t="str">
        <f t="shared" si="177"/>
        <v/>
      </c>
      <c r="Z170" s="83" t="str">
        <f t="shared" si="178"/>
        <v/>
      </c>
      <c r="AA170" s="83" t="str">
        <f t="shared" si="179"/>
        <v/>
      </c>
      <c r="AB170" s="419" t="str">
        <f t="shared" si="180"/>
        <v/>
      </c>
      <c r="AC170" s="87" t="str">
        <f t="shared" si="181"/>
        <v/>
      </c>
      <c r="AD170" s="99" t="str">
        <f>IF(OR($B170=0,$B170=""),"",IF(AND($E$3="3rd"),'Class 3rd'!S169,IF(AND($E$3="4th"),'Class 4th'!S169,"")))</f>
        <v/>
      </c>
      <c r="AE170" s="99" t="str">
        <f>IF(OR($B170=0,$B170=""),"",IF(AND($E$3="3rd"),'Class 3rd'!T169,IF(AND($E$3="4th"),'Class 4th'!T169,"")))</f>
        <v/>
      </c>
      <c r="AF170" s="99" t="str">
        <f>IF(OR($B170=0,$B170=""),"",IF(AND($E$3="3rd"),'Class 3rd'!U169,IF(AND($E$3="4th"),'Class 4th'!U169,"")))</f>
        <v/>
      </c>
      <c r="AG170" s="48" t="str">
        <f t="shared" si="182"/>
        <v/>
      </c>
      <c r="AH170" s="99" t="str">
        <f>IF(OR($B170=0,$B170=""),"",IF(AND($E$3="3rd"),'Class 3rd'!V169,IF(AND($E$3="4th"),'Class 4th'!V169,"")))</f>
        <v/>
      </c>
      <c r="AI170" s="99" t="str">
        <f>IF(OR($B170=0,$B170=""),"",IF(AND($E$3="3rd"),'Class 3rd'!W169,IF(AND($E$3="4th"),'Class 4th'!W169,"")))</f>
        <v/>
      </c>
      <c r="AJ170" s="51" t="str">
        <f t="shared" si="183"/>
        <v/>
      </c>
      <c r="AK170" s="48">
        <f t="shared" si="184"/>
        <v>0</v>
      </c>
      <c r="AL170" s="99" t="str">
        <f>IF(OR($B170=0,$B170=""),"",IF(AND($E$3="3rd"),'Class 3rd'!X169,IF(AND($E$3="4th"),'Class 4th'!X169,"")))</f>
        <v/>
      </c>
      <c r="AM170" s="99" t="str">
        <f>IF(OR($B170=0,$B170=""),"",IF(AND($E$3="3rd"),'Class 3rd'!Y169,IF(AND($E$3="4th"),'Class 4th'!Y169,"")))</f>
        <v/>
      </c>
      <c r="AN170" s="52" t="str">
        <f t="shared" si="185"/>
        <v/>
      </c>
      <c r="AO170" s="48" t="str">
        <f t="shared" si="186"/>
        <v/>
      </c>
      <c r="AP170" s="83">
        <f t="shared" si="187"/>
        <v>0</v>
      </c>
      <c r="AQ170" s="83" t="str">
        <f t="shared" si="188"/>
        <v/>
      </c>
      <c r="AR170" s="83" t="str">
        <f t="shared" si="189"/>
        <v/>
      </c>
      <c r="AS170" s="83" t="str">
        <f t="shared" si="190"/>
        <v/>
      </c>
      <c r="AT170" s="419" t="str">
        <f t="shared" si="191"/>
        <v/>
      </c>
      <c r="AU170" s="87" t="str">
        <f t="shared" si="192"/>
        <v/>
      </c>
      <c r="AV170" s="99" t="str">
        <f>IF(OR($B170=0,$B170=""),"",IF(AND($E$3="3rd"),'Class 3rd'!Z169,IF(AND($E$3="4th"),'Class 4th'!Z169,"")))</f>
        <v/>
      </c>
      <c r="AW170" s="99" t="str">
        <f>IF(OR($B170=0,$B170=""),"",IF(AND($E$3="3rd"),'Class 3rd'!AA169,IF(AND($E$3="4th"),'Class 4th'!AA169,"")))</f>
        <v/>
      </c>
      <c r="AX170" s="99" t="str">
        <f>IF(OR($B170=0,$B170=""),"",IF(AND($E$3="3rd"),'Class 3rd'!AB169,IF(AND($E$3="4th"),'Class 4th'!AB169,"")))</f>
        <v/>
      </c>
      <c r="AY170" s="48" t="str">
        <f t="shared" si="193"/>
        <v/>
      </c>
      <c r="AZ170" s="99" t="str">
        <f>IF(OR($B170=0,$B170=""),"",IF(AND($E$3="3rd"),'Class 3rd'!AC169,IF(AND($E$3="4th"),'Class 4th'!AC169,"")))</f>
        <v/>
      </c>
      <c r="BA170" s="99" t="str">
        <f>IF(OR($B170=0,$B170=""),"",IF(AND($E$3="3rd"),'Class 3rd'!AD169,IF(AND($E$3="4th"),'Class 4th'!AD169,"")))</f>
        <v/>
      </c>
      <c r="BB170" s="51" t="str">
        <f t="shared" si="194"/>
        <v/>
      </c>
      <c r="BC170" s="48">
        <f t="shared" si="195"/>
        <v>0</v>
      </c>
      <c r="BD170" s="99" t="str">
        <f>IF(OR($B170=0,$B170=""),"",IF(AND($E$3="3rd"),'Class 3rd'!AE169,IF(AND($E$3="4th"),'Class 4th'!AE169,"")))</f>
        <v/>
      </c>
      <c r="BE170" s="99" t="str">
        <f>IF(OR($B170=0,$B170=""),"",IF(AND($E$3="3rd"),'Class 3rd'!AF169,IF(AND($E$3="4th"),'Class 4th'!AF169,"")))</f>
        <v/>
      </c>
      <c r="BF170" s="52" t="str">
        <f t="shared" si="196"/>
        <v/>
      </c>
      <c r="BG170" s="48" t="str">
        <f t="shared" si="197"/>
        <v/>
      </c>
      <c r="BH170" s="83">
        <f t="shared" si="198"/>
        <v>0</v>
      </c>
      <c r="BI170" s="83" t="str">
        <f t="shared" si="199"/>
        <v/>
      </c>
      <c r="BJ170" s="83" t="str">
        <f t="shared" si="200"/>
        <v/>
      </c>
      <c r="BK170" s="83" t="str">
        <f t="shared" si="201"/>
        <v/>
      </c>
      <c r="BL170" s="419" t="str">
        <f t="shared" si="202"/>
        <v/>
      </c>
      <c r="BM170" s="87" t="str">
        <f t="shared" si="203"/>
        <v/>
      </c>
      <c r="BN170" s="99" t="str">
        <f>IF(OR($B170=0,$B170=""),"",IF(AND($E$3="3rd"),'Class 3rd'!AG169,IF(AND($E$3="4th"),'Class 4th'!AG169,"")))</f>
        <v/>
      </c>
      <c r="BO170" s="99" t="str">
        <f>IF(OR($B170=0,$B170=""),"",IF(AND($E$3="3rd"),'Class 3rd'!AH169,IF(AND($E$3="4th"),'Class 4th'!AH169,"")))</f>
        <v/>
      </c>
      <c r="BP170" s="99" t="str">
        <f>IF(OR($B170=0,$B170=""),"",IF(AND($E$3="3rd"),'Class 3rd'!AI169,IF(AND($E$3="4th"),'Class 4th'!AI169,"")))</f>
        <v/>
      </c>
      <c r="BQ170" s="48" t="str">
        <f t="shared" si="204"/>
        <v/>
      </c>
      <c r="BR170" s="99" t="str">
        <f>IF(OR($B170=0,$B170=""),"",IF(AND($E$3="3rd"),'Class 3rd'!AJ169,IF(AND($E$3="4th"),'Class 4th'!AJ169,"")))</f>
        <v/>
      </c>
      <c r="BS170" s="99" t="str">
        <f>IF(OR($B170=0,$B170=""),"",IF(AND($E$3="3rd"),'Class 3rd'!AK169,IF(AND($E$3="4th"),'Class 4th'!AK169,"")))</f>
        <v/>
      </c>
      <c r="BT170" s="51" t="str">
        <f t="shared" si="205"/>
        <v/>
      </c>
      <c r="BU170" s="48">
        <f t="shared" si="206"/>
        <v>0</v>
      </c>
      <c r="BV170" s="99" t="str">
        <f>IF(OR($B170=0,$B170=""),"",IF(AND($E$3="3rd"),'Class 3rd'!AL169,IF(AND($E$3="4th"),'Class 4th'!AL169,"")))</f>
        <v/>
      </c>
      <c r="BW170" s="99" t="str">
        <f>IF(OR($B170=0,$B170=""),"",IF(AND($E$3="3rd"),'Class 3rd'!AM169,IF(AND($E$3="4th"),'Class 4th'!AM169,"")))</f>
        <v/>
      </c>
      <c r="BX170" s="52" t="str">
        <f t="shared" si="207"/>
        <v/>
      </c>
      <c r="BY170" s="48" t="str">
        <f t="shared" si="208"/>
        <v/>
      </c>
      <c r="BZ170" s="83">
        <f t="shared" si="209"/>
        <v>0</v>
      </c>
      <c r="CA170" s="83" t="str">
        <f t="shared" si="210"/>
        <v/>
      </c>
      <c r="CB170" s="83" t="str">
        <f t="shared" si="211"/>
        <v/>
      </c>
      <c r="CC170" s="83" t="str">
        <f t="shared" si="212"/>
        <v/>
      </c>
      <c r="CD170" s="419" t="str">
        <f t="shared" si="213"/>
        <v/>
      </c>
      <c r="CE170" s="87" t="str">
        <f t="shared" si="214"/>
        <v/>
      </c>
      <c r="CF170" s="99" t="str">
        <f>IF(OR($B170=0,$B170=""),"",IF(AND($E$3="3rd"),'Class 3rd'!AN169,IF(AND($E$3="4th"),'Class 4th'!AN169,"")))</f>
        <v/>
      </c>
      <c r="CG170" s="99" t="str">
        <f>IF(OR($B170=0,$B170=""),"",IF(AND($E$3="3rd"),'Class 3rd'!AO169,IF(AND($E$3="4th"),'Class 4th'!AO169,"")))</f>
        <v/>
      </c>
      <c r="CH170" s="99" t="str">
        <f>IF(OR($B170=0,$B170=""),"",IF(AND($E$3="3rd"),'Class 3rd'!AP169,IF(AND($E$3="4th"),'Class 4th'!AP169,"")))</f>
        <v/>
      </c>
      <c r="CI170" s="48" t="str">
        <f t="shared" si="215"/>
        <v/>
      </c>
      <c r="CJ170" s="99" t="str">
        <f>IF(OR($B170=0,$B170=""),"",IF(AND($E$3="3rd"),'Class 3rd'!AQ169,IF(AND($E$3="4th"),'Class 4th'!AQ169,"")))</f>
        <v/>
      </c>
      <c r="CK170" s="99" t="str">
        <f>IF(OR($B170=0,$B170=""),"",IF(AND($E$3="3rd"),'Class 3rd'!AR169,IF(AND($E$3="4th"),'Class 4th'!AR169,"")))</f>
        <v/>
      </c>
      <c r="CL170" s="51" t="str">
        <f t="shared" si="216"/>
        <v/>
      </c>
      <c r="CM170" s="48">
        <f t="shared" si="217"/>
        <v>0</v>
      </c>
      <c r="CN170" s="99" t="str">
        <f>IF(OR($B170=0,$B170=""),"",IF(AND($E$3="3rd"),'Class 3rd'!AS169,IF(AND($E$3="4th"),'Class 4th'!AS169,"")))</f>
        <v/>
      </c>
      <c r="CO170" s="99" t="str">
        <f>IF(OR($B170=0,$B170=""),"",IF(AND($E$3="3rd"),'Class 3rd'!AT169,IF(AND($E$3="4th"),'Class 4th'!AT169,"")))</f>
        <v/>
      </c>
      <c r="CP170" s="52" t="str">
        <f t="shared" si="218"/>
        <v/>
      </c>
      <c r="CQ170" s="48" t="str">
        <f t="shared" si="219"/>
        <v/>
      </c>
      <c r="CR170" s="83">
        <f t="shared" si="220"/>
        <v>0</v>
      </c>
      <c r="CS170" s="83" t="str">
        <f t="shared" si="221"/>
        <v/>
      </c>
      <c r="CT170" s="392" t="str">
        <f t="shared" si="222"/>
        <v/>
      </c>
      <c r="CU170" s="86" t="str">
        <f t="shared" si="223"/>
        <v/>
      </c>
      <c r="CV170" s="99" t="str">
        <f>IF(OR($B170=0,$B170=""),"",IF(AND($E$3="3rd"),'Class 3rd'!AU169,IF(AND($E$3="4th"),'Class 4th'!AU169,"")))</f>
        <v/>
      </c>
      <c r="CW170" s="99" t="str">
        <f>IF(OR($B170=0,$B170=""),"",IF(AND($E$3="3rd"),'Class 3rd'!AV169,IF(AND($E$3="4th"),'Class 4th'!AV169,"")))</f>
        <v/>
      </c>
      <c r="CX170" s="99" t="str">
        <f>IF(OR($B170=0,$B170=""),"",IF(AND($E$3="3rd"),'Class 3rd'!AW169,IF(AND($E$3="4th"),'Class 4th'!AW169,"")))</f>
        <v/>
      </c>
      <c r="CY170" s="48" t="str">
        <f t="shared" si="224"/>
        <v/>
      </c>
      <c r="CZ170" s="99" t="str">
        <f>IF(OR($B170=0,$B170=""),"",IF(AND($E$3="3rd"),'Class 3rd'!AX169,IF(AND($E$3="4th"),'Class 4th'!AX169,"")))</f>
        <v/>
      </c>
      <c r="DA170" s="99" t="str">
        <f>IF(OR($B170=0,$B170=""),"",IF(AND($E$3="3rd"),'Class 3rd'!AY169,IF(AND($E$3="4th"),'Class 4th'!AY169,"")))</f>
        <v/>
      </c>
      <c r="DB170" s="51" t="str">
        <f t="shared" si="225"/>
        <v/>
      </c>
      <c r="DC170" s="48">
        <f t="shared" si="226"/>
        <v>0</v>
      </c>
      <c r="DD170" s="99" t="str">
        <f>IF(OR($B170=0,$B170=""),"",IF(AND($E$3="3rd"),'Class 3rd'!AZ169,IF(AND($E$3="4th"),'Class 4th'!AZ169,"")))</f>
        <v/>
      </c>
      <c r="DE170" s="99" t="str">
        <f>IF(OR($B170=0,$B170=""),"",IF(AND($E$3="3rd"),'Class 3rd'!BA169,IF(AND($E$3="4th"),'Class 4th'!BA169,"")))</f>
        <v/>
      </c>
      <c r="DF170" s="52" t="str">
        <f t="shared" si="227"/>
        <v/>
      </c>
      <c r="DG170" s="48" t="str">
        <f t="shared" si="228"/>
        <v/>
      </c>
      <c r="DH170" s="83">
        <f t="shared" si="229"/>
        <v>0</v>
      </c>
      <c r="DI170" s="83" t="str">
        <f t="shared" si="230"/>
        <v/>
      </c>
      <c r="DJ170" s="392" t="str">
        <f t="shared" si="231"/>
        <v/>
      </c>
      <c r="DK170" s="86" t="str">
        <f t="shared" si="232"/>
        <v/>
      </c>
      <c r="DL170" s="454" t="str">
        <f>IF(OR($B170=0,$B170=""),"",IF(AND($E$3="3rd"),'Class 3rd'!BB169,IF(AND($E$3="4th"),'Class 4th'!BB169,"")))</f>
        <v/>
      </c>
      <c r="DM170" s="454" t="str">
        <f>IF(OR($B170=0,$B170=""),"",IF(AND($E$3="3rd"),'Class 3rd'!BC169,IF(AND($E$3="4th"),'Class 4th'!BC169,"")))</f>
        <v/>
      </c>
      <c r="DN170" s="454" t="str">
        <f>IF(OR($B170=0,$B170=""),"",IF(AND($E$3="3rd"),'Class 3rd'!BD169,IF(AND($E$3="4th"),'Class 4th'!BD169,"")))</f>
        <v/>
      </c>
      <c r="DO170" s="454" t="str">
        <f>IF(OR($B170=0,$B170=""),"",IF(AND($E$3="3rd"),'Class 3rd'!BE169,IF(AND($E$3="4th"),'Class 4th'!BE169,"")))</f>
        <v/>
      </c>
      <c r="DP170" s="454" t="str">
        <f>IF(OR($B170=0,$B170=""),"",IF(AND($E$3="3rd"),'Class 3rd'!BF169,IF(AND($E$3="4th"),'Class 4th'!BF169,"")))</f>
        <v/>
      </c>
      <c r="DQ170" s="455" t="str">
        <f t="shared" si="233"/>
        <v/>
      </c>
      <c r="DR170" s="100">
        <f t="shared" si="234"/>
        <v>0</v>
      </c>
      <c r="DS170" s="100" t="str">
        <f t="shared" si="235"/>
        <v/>
      </c>
      <c r="DT170" s="100" t="str">
        <f t="shared" si="236"/>
        <v/>
      </c>
      <c r="DU170" s="86" t="str">
        <f t="shared" si="237"/>
        <v/>
      </c>
      <c r="DV170" s="454" t="str">
        <f>IF(OR($B170=0,$B170=""),"",IF(AND($E$3="3rd"),'Class 3rd'!BG169,IF(AND($E$3="4th"),'Class 4th'!BG169,"")))</f>
        <v/>
      </c>
      <c r="DW170" s="454" t="str">
        <f>IF(OR($B170=0,$B170=""),"",IF(AND($E$3="3rd"),'Class 3rd'!BH169,IF(AND($E$3="4th"),'Class 4th'!BH169,"")))</f>
        <v/>
      </c>
      <c r="DX170" s="454" t="str">
        <f>IF(OR($B170=0,$B170=""),"",IF(AND($E$3="3rd"),'Class 3rd'!BI169,IF(AND($E$3="4th"),'Class 4th'!BI169,"")))</f>
        <v/>
      </c>
      <c r="DY170" s="454" t="str">
        <f>IF(OR($B170=0,$B170=""),"",IF(AND($E$3="3rd"),'Class 3rd'!BJ169,IF(AND($E$3="4th"),'Class 4th'!BJ169,"")))</f>
        <v/>
      </c>
      <c r="DZ170" s="454" t="str">
        <f>IF(OR($B170=0,$B170=""),"",IF(AND($E$3="3rd"),'Class 3rd'!BK169,IF(AND($E$3="4th"),'Class 4th'!BK169,"")))</f>
        <v/>
      </c>
      <c r="EA170" s="455" t="str">
        <f t="shared" si="238"/>
        <v/>
      </c>
      <c r="EB170" s="100">
        <f t="shared" si="239"/>
        <v>0</v>
      </c>
      <c r="EC170" s="100" t="str">
        <f t="shared" si="240"/>
        <v/>
      </c>
      <c r="ED170" s="100" t="str">
        <f t="shared" si="241"/>
        <v/>
      </c>
      <c r="EE170" s="86" t="str">
        <f t="shared" si="242"/>
        <v/>
      </c>
      <c r="EF170" s="454" t="str">
        <f>IF(OR($B170=0,$B170=""),"",IF(AND($E$3="3rd"),'Class 3rd'!BL169,IF(AND($E$3="4th"),'Class 4th'!BL169,"")))</f>
        <v/>
      </c>
      <c r="EG170" s="454" t="str">
        <f>IF(OR($B170=0,$B170=""),"",IF(AND($E$3="3rd"),'Class 3rd'!BM169,IF(AND($E$3="4th"),'Class 4th'!BM169,"")))</f>
        <v/>
      </c>
      <c r="EH170" s="454" t="str">
        <f>IF(OR($B170=0,$B170=""),"",IF(AND($E$3="3rd"),'Class 3rd'!BN169,IF(AND($E$3="4th"),'Class 4th'!BN169,"")))</f>
        <v/>
      </c>
      <c r="EI170" s="454" t="str">
        <f>IF(OR($B170=0,$B170=""),"",IF(AND($E$3="3rd"),'Class 3rd'!BO169,IF(AND($E$3="4th"),'Class 4th'!BO169,"")))</f>
        <v/>
      </c>
      <c r="EJ170" s="454" t="str">
        <f>IF(OR($B170=0,$B170=""),"",IF(AND($E$3="3rd"),'Class 3rd'!BP169,IF(AND($E$3="4th"),'Class 4th'!BP169,"")))</f>
        <v/>
      </c>
      <c r="EK170" s="455" t="str">
        <f t="shared" si="243"/>
        <v/>
      </c>
      <c r="EL170" s="100">
        <f t="shared" si="244"/>
        <v>0</v>
      </c>
      <c r="EM170" s="100" t="str">
        <f t="shared" si="245"/>
        <v/>
      </c>
      <c r="EN170" s="100" t="str">
        <f t="shared" si="246"/>
        <v/>
      </c>
      <c r="EO170" s="86" t="str">
        <f t="shared" si="247"/>
        <v/>
      </c>
      <c r="EP170" s="60" t="str">
        <f t="shared" si="248"/>
        <v/>
      </c>
      <c r="EQ170" s="324" t="str">
        <f t="shared" si="249"/>
        <v/>
      </c>
      <c r="ER170" s="63" t="str">
        <f t="shared" si="250"/>
        <v/>
      </c>
      <c r="ES170" s="64" t="str">
        <f t="shared" si="251"/>
        <v/>
      </c>
      <c r="ET170" s="326" t="str">
        <f>IFERROR(IF(B170="NSO","NSO",IF(OR(D170="",G170="",F170="",B170="",EP170=0),"",IF('Master sheet'!$D$14="Hindi","कक्षोंन्नति","Promoted"))),"")</f>
        <v/>
      </c>
      <c r="EU170" s="39" t="str">
        <f>IF(OR($B170=0,$B170=""),"",IF(AND($E$3="3rd"),'Class 3rd'!BQ169,IF(AND($E$3="4th"),'Class 4th'!BQ169,"")))</f>
        <v/>
      </c>
      <c r="EV170" s="39" t="str">
        <f>IF(OR($B170=0,$B170=""),"",IF(AND($E$3="3rd"),'Class 3rd'!BR169,IF(AND($E$3="4th"),'Class 4th'!BR169,"")))</f>
        <v/>
      </c>
      <c r="EW170" s="203" t="str">
        <f t="shared" si="252"/>
        <v/>
      </c>
      <c r="EX170" s="40"/>
      <c r="FE170" s="41">
        <f>IF(AND($E$3="3rd"),'Class 3rd'!I169,IF(AND($E$3="4th"),'Class 4th'!I169,""))</f>
        <v>0</v>
      </c>
    </row>
    <row r="171" spans="1:161" ht="18.95" customHeight="1">
      <c r="A171" s="53">
        <v>164</v>
      </c>
      <c r="B171" s="244" t="str">
        <f>IF(OR(FE171=0,FE171=""),"",IF(AND($E$3="3rd"),'Class 3rd'!I170,IF(AND($E$3="4th"),'Class 4th'!I170,"")))</f>
        <v/>
      </c>
      <c r="C171" s="54" t="str">
        <f>IF(OR($B171=0,$B171=""),"",IF(AND($E$3="3rd"),'Class 3rd'!B170,IF(AND($E$3="4th"),'Class 4th'!B170,"")))</f>
        <v/>
      </c>
      <c r="D171" s="54" t="str">
        <f>IF(OR($B171=0,$B171=""),"",IF(AND($E$3="3rd"),'Class 3rd'!C170,IF(AND($E$3="4th"),'Class 4th'!C170,"")))</f>
        <v/>
      </c>
      <c r="E171" s="330" t="str">
        <f>IF(OR($B171=0,$B171=""),"",IF(AND($E$3="3rd"),'Class 3rd'!E170,IF(AND($E$3="4th"),'Class 4th'!E170,"")))</f>
        <v/>
      </c>
      <c r="F171" s="243" t="str">
        <f>IF(OR($B171=0,$B171=""),"",IF(AND($E$3="3rd"),'Class 3rd'!D170,IF(AND($E$3="4th"),'Class 4th'!D170,"")))</f>
        <v/>
      </c>
      <c r="G171" s="335" t="str">
        <f>IF(OR($B171=0,$B171=""),"",IF(AND($E$3="3rd"),'Class 3rd'!F170,IF(AND($E$3="4th"),'Class 4th'!F170,"")))</f>
        <v/>
      </c>
      <c r="H171" s="335" t="str">
        <f>IF(OR($B171=0,$B171=""),"",IF(AND($E$3="3rd"),'Class 3rd'!G170,IF(AND($E$3="4th"),'Class 4th'!G170,"")))</f>
        <v/>
      </c>
      <c r="I171" s="335" t="str">
        <f>IF(OR($B171=0,$B171=""),"",IF(AND($E$3="3rd"),'Class 3rd'!H170,IF(AND($E$3="4th"),'Class 4th'!H170,"")))</f>
        <v/>
      </c>
      <c r="J171" s="217" t="str">
        <f>IF(OR($B171=0,$B171=""),"",IF(AND($E$3="3rd"),'Class 3rd'!J170,IF(AND($E$3="4th"),'Class 4th'!J170,"")))</f>
        <v/>
      </c>
      <c r="K171" s="217" t="str">
        <f>IF(OR($B171=0,$B171=""),"",IF(AND($E$3="3rd"),'Class 3rd'!K170,IF(AND($E$3="4th"),'Class 4th'!K170,"")))</f>
        <v/>
      </c>
      <c r="L171" s="99" t="str">
        <f>IF(OR($B171=0,$B171=""),"",IF(AND($E$3="3rd"),'Class 3rd'!L170,IF(AND($E$3="4th"),'Class 4th'!L170,"")))</f>
        <v/>
      </c>
      <c r="M171" s="99" t="str">
        <f>IF(OR($B171=0,$B171=""),"",IF(AND($E$3="3rd"),'Class 3rd'!M170,IF(AND($E$3="4th"),'Class 4th'!M170,"")))</f>
        <v/>
      </c>
      <c r="N171" s="99" t="str">
        <f>IF(OR($B171=0,$B171=""),"",IF(AND($E$3="3rd"),'Class 3rd'!N170,IF(AND($E$3="4th"),'Class 4th'!N170,"")))</f>
        <v/>
      </c>
      <c r="O171" s="48" t="str">
        <f t="shared" si="171"/>
        <v/>
      </c>
      <c r="P171" s="99" t="str">
        <f>IF(OR($B171=0,$B171=""),"",IF(AND($E$3="3rd"),'Class 3rd'!O170,IF(AND($E$3="4th"),'Class 4th'!O170,"")))</f>
        <v/>
      </c>
      <c r="Q171" s="99" t="str">
        <f>IF(OR($B171=0,$B171=""),"",IF(AND($E$3="3rd"),'Class 3rd'!P170,IF(AND($E$3="4th"),'Class 4th'!P170,"")))</f>
        <v/>
      </c>
      <c r="R171" s="51" t="str">
        <f t="shared" si="172"/>
        <v/>
      </c>
      <c r="S171" s="48">
        <f t="shared" si="173"/>
        <v>0</v>
      </c>
      <c r="T171" s="99" t="str">
        <f>IF(OR($B171=0,$B171=""),"",IF(AND($E$3="3rd"),'Class 3rd'!Q170,IF(AND($E$3="4th"),'Class 4th'!Q170,"")))</f>
        <v/>
      </c>
      <c r="U171" s="99" t="str">
        <f>IF(OR($B171=0,$B171=""),"",IF(AND($E$3="3rd"),'Class 3rd'!R170,IF(AND($E$3="4th"),'Class 4th'!R170,"")))</f>
        <v/>
      </c>
      <c r="V171" s="52" t="str">
        <f t="shared" si="174"/>
        <v/>
      </c>
      <c r="W171" s="48" t="str">
        <f t="shared" si="175"/>
        <v/>
      </c>
      <c r="X171" s="83">
        <f t="shared" si="176"/>
        <v>0</v>
      </c>
      <c r="Y171" s="83" t="str">
        <f t="shared" si="177"/>
        <v/>
      </c>
      <c r="Z171" s="83" t="str">
        <f t="shared" si="178"/>
        <v/>
      </c>
      <c r="AA171" s="83" t="str">
        <f t="shared" si="179"/>
        <v/>
      </c>
      <c r="AB171" s="419" t="str">
        <f t="shared" si="180"/>
        <v/>
      </c>
      <c r="AC171" s="87" t="str">
        <f t="shared" si="181"/>
        <v/>
      </c>
      <c r="AD171" s="99" t="str">
        <f>IF(OR($B171=0,$B171=""),"",IF(AND($E$3="3rd"),'Class 3rd'!S170,IF(AND($E$3="4th"),'Class 4th'!S170,"")))</f>
        <v/>
      </c>
      <c r="AE171" s="99" t="str">
        <f>IF(OR($B171=0,$B171=""),"",IF(AND($E$3="3rd"),'Class 3rd'!T170,IF(AND($E$3="4th"),'Class 4th'!T170,"")))</f>
        <v/>
      </c>
      <c r="AF171" s="99" t="str">
        <f>IF(OR($B171=0,$B171=""),"",IF(AND($E$3="3rd"),'Class 3rd'!U170,IF(AND($E$3="4th"),'Class 4th'!U170,"")))</f>
        <v/>
      </c>
      <c r="AG171" s="48" t="str">
        <f t="shared" si="182"/>
        <v/>
      </c>
      <c r="AH171" s="99" t="str">
        <f>IF(OR($B171=0,$B171=""),"",IF(AND($E$3="3rd"),'Class 3rd'!V170,IF(AND($E$3="4th"),'Class 4th'!V170,"")))</f>
        <v/>
      </c>
      <c r="AI171" s="99" t="str">
        <f>IF(OR($B171=0,$B171=""),"",IF(AND($E$3="3rd"),'Class 3rd'!W170,IF(AND($E$3="4th"),'Class 4th'!W170,"")))</f>
        <v/>
      </c>
      <c r="AJ171" s="51" t="str">
        <f t="shared" si="183"/>
        <v/>
      </c>
      <c r="AK171" s="48">
        <f t="shared" si="184"/>
        <v>0</v>
      </c>
      <c r="AL171" s="99" t="str">
        <f>IF(OR($B171=0,$B171=""),"",IF(AND($E$3="3rd"),'Class 3rd'!X170,IF(AND($E$3="4th"),'Class 4th'!X170,"")))</f>
        <v/>
      </c>
      <c r="AM171" s="99" t="str">
        <f>IF(OR($B171=0,$B171=""),"",IF(AND($E$3="3rd"),'Class 3rd'!Y170,IF(AND($E$3="4th"),'Class 4th'!Y170,"")))</f>
        <v/>
      </c>
      <c r="AN171" s="52" t="str">
        <f t="shared" si="185"/>
        <v/>
      </c>
      <c r="AO171" s="48" t="str">
        <f t="shared" si="186"/>
        <v/>
      </c>
      <c r="AP171" s="83">
        <f t="shared" si="187"/>
        <v>0</v>
      </c>
      <c r="AQ171" s="83" t="str">
        <f t="shared" si="188"/>
        <v/>
      </c>
      <c r="AR171" s="83" t="str">
        <f t="shared" si="189"/>
        <v/>
      </c>
      <c r="AS171" s="83" t="str">
        <f t="shared" si="190"/>
        <v/>
      </c>
      <c r="AT171" s="419" t="str">
        <f t="shared" si="191"/>
        <v/>
      </c>
      <c r="AU171" s="87" t="str">
        <f t="shared" si="192"/>
        <v/>
      </c>
      <c r="AV171" s="99" t="str">
        <f>IF(OR($B171=0,$B171=""),"",IF(AND($E$3="3rd"),'Class 3rd'!Z170,IF(AND($E$3="4th"),'Class 4th'!Z170,"")))</f>
        <v/>
      </c>
      <c r="AW171" s="99" t="str">
        <f>IF(OR($B171=0,$B171=""),"",IF(AND($E$3="3rd"),'Class 3rd'!AA170,IF(AND($E$3="4th"),'Class 4th'!AA170,"")))</f>
        <v/>
      </c>
      <c r="AX171" s="99" t="str">
        <f>IF(OR($B171=0,$B171=""),"",IF(AND($E$3="3rd"),'Class 3rd'!AB170,IF(AND($E$3="4th"),'Class 4th'!AB170,"")))</f>
        <v/>
      </c>
      <c r="AY171" s="48" t="str">
        <f t="shared" si="193"/>
        <v/>
      </c>
      <c r="AZ171" s="99" t="str">
        <f>IF(OR($B171=0,$B171=""),"",IF(AND($E$3="3rd"),'Class 3rd'!AC170,IF(AND($E$3="4th"),'Class 4th'!AC170,"")))</f>
        <v/>
      </c>
      <c r="BA171" s="99" t="str">
        <f>IF(OR($B171=0,$B171=""),"",IF(AND($E$3="3rd"),'Class 3rd'!AD170,IF(AND($E$3="4th"),'Class 4th'!AD170,"")))</f>
        <v/>
      </c>
      <c r="BB171" s="51" t="str">
        <f t="shared" si="194"/>
        <v/>
      </c>
      <c r="BC171" s="48">
        <f t="shared" si="195"/>
        <v>0</v>
      </c>
      <c r="BD171" s="99" t="str">
        <f>IF(OR($B171=0,$B171=""),"",IF(AND($E$3="3rd"),'Class 3rd'!AE170,IF(AND($E$3="4th"),'Class 4th'!AE170,"")))</f>
        <v/>
      </c>
      <c r="BE171" s="99" t="str">
        <f>IF(OR($B171=0,$B171=""),"",IF(AND($E$3="3rd"),'Class 3rd'!AF170,IF(AND($E$3="4th"),'Class 4th'!AF170,"")))</f>
        <v/>
      </c>
      <c r="BF171" s="52" t="str">
        <f t="shared" si="196"/>
        <v/>
      </c>
      <c r="BG171" s="48" t="str">
        <f t="shared" si="197"/>
        <v/>
      </c>
      <c r="BH171" s="83">
        <f t="shared" si="198"/>
        <v>0</v>
      </c>
      <c r="BI171" s="83" t="str">
        <f t="shared" si="199"/>
        <v/>
      </c>
      <c r="BJ171" s="83" t="str">
        <f t="shared" si="200"/>
        <v/>
      </c>
      <c r="BK171" s="83" t="str">
        <f t="shared" si="201"/>
        <v/>
      </c>
      <c r="BL171" s="419" t="str">
        <f t="shared" si="202"/>
        <v/>
      </c>
      <c r="BM171" s="87" t="str">
        <f t="shared" si="203"/>
        <v/>
      </c>
      <c r="BN171" s="99" t="str">
        <f>IF(OR($B171=0,$B171=""),"",IF(AND($E$3="3rd"),'Class 3rd'!AG170,IF(AND($E$3="4th"),'Class 4th'!AG170,"")))</f>
        <v/>
      </c>
      <c r="BO171" s="99" t="str">
        <f>IF(OR($B171=0,$B171=""),"",IF(AND($E$3="3rd"),'Class 3rd'!AH170,IF(AND($E$3="4th"),'Class 4th'!AH170,"")))</f>
        <v/>
      </c>
      <c r="BP171" s="99" t="str">
        <f>IF(OR($B171=0,$B171=""),"",IF(AND($E$3="3rd"),'Class 3rd'!AI170,IF(AND($E$3="4th"),'Class 4th'!AI170,"")))</f>
        <v/>
      </c>
      <c r="BQ171" s="48" t="str">
        <f t="shared" si="204"/>
        <v/>
      </c>
      <c r="BR171" s="99" t="str">
        <f>IF(OR($B171=0,$B171=""),"",IF(AND($E$3="3rd"),'Class 3rd'!AJ170,IF(AND($E$3="4th"),'Class 4th'!AJ170,"")))</f>
        <v/>
      </c>
      <c r="BS171" s="99" t="str">
        <f>IF(OR($B171=0,$B171=""),"",IF(AND($E$3="3rd"),'Class 3rd'!AK170,IF(AND($E$3="4th"),'Class 4th'!AK170,"")))</f>
        <v/>
      </c>
      <c r="BT171" s="51" t="str">
        <f t="shared" si="205"/>
        <v/>
      </c>
      <c r="BU171" s="48">
        <f t="shared" si="206"/>
        <v>0</v>
      </c>
      <c r="BV171" s="99" t="str">
        <f>IF(OR($B171=0,$B171=""),"",IF(AND($E$3="3rd"),'Class 3rd'!AL170,IF(AND($E$3="4th"),'Class 4th'!AL170,"")))</f>
        <v/>
      </c>
      <c r="BW171" s="99" t="str">
        <f>IF(OR($B171=0,$B171=""),"",IF(AND($E$3="3rd"),'Class 3rd'!AM170,IF(AND($E$3="4th"),'Class 4th'!AM170,"")))</f>
        <v/>
      </c>
      <c r="BX171" s="52" t="str">
        <f t="shared" si="207"/>
        <v/>
      </c>
      <c r="BY171" s="48" t="str">
        <f t="shared" si="208"/>
        <v/>
      </c>
      <c r="BZ171" s="83">
        <f t="shared" si="209"/>
        <v>0</v>
      </c>
      <c r="CA171" s="83" t="str">
        <f t="shared" si="210"/>
        <v/>
      </c>
      <c r="CB171" s="83" t="str">
        <f t="shared" si="211"/>
        <v/>
      </c>
      <c r="CC171" s="83" t="str">
        <f t="shared" si="212"/>
        <v/>
      </c>
      <c r="CD171" s="419" t="str">
        <f t="shared" si="213"/>
        <v/>
      </c>
      <c r="CE171" s="87" t="str">
        <f t="shared" si="214"/>
        <v/>
      </c>
      <c r="CF171" s="99" t="str">
        <f>IF(OR($B171=0,$B171=""),"",IF(AND($E$3="3rd"),'Class 3rd'!AN170,IF(AND($E$3="4th"),'Class 4th'!AN170,"")))</f>
        <v/>
      </c>
      <c r="CG171" s="99" t="str">
        <f>IF(OR($B171=0,$B171=""),"",IF(AND($E$3="3rd"),'Class 3rd'!AO170,IF(AND($E$3="4th"),'Class 4th'!AO170,"")))</f>
        <v/>
      </c>
      <c r="CH171" s="99" t="str">
        <f>IF(OR($B171=0,$B171=""),"",IF(AND($E$3="3rd"),'Class 3rd'!AP170,IF(AND($E$3="4th"),'Class 4th'!AP170,"")))</f>
        <v/>
      </c>
      <c r="CI171" s="48" t="str">
        <f t="shared" si="215"/>
        <v/>
      </c>
      <c r="CJ171" s="99" t="str">
        <f>IF(OR($B171=0,$B171=""),"",IF(AND($E$3="3rd"),'Class 3rd'!AQ170,IF(AND($E$3="4th"),'Class 4th'!AQ170,"")))</f>
        <v/>
      </c>
      <c r="CK171" s="99" t="str">
        <f>IF(OR($B171=0,$B171=""),"",IF(AND($E$3="3rd"),'Class 3rd'!AR170,IF(AND($E$3="4th"),'Class 4th'!AR170,"")))</f>
        <v/>
      </c>
      <c r="CL171" s="51" t="str">
        <f t="shared" si="216"/>
        <v/>
      </c>
      <c r="CM171" s="48">
        <f t="shared" si="217"/>
        <v>0</v>
      </c>
      <c r="CN171" s="99" t="str">
        <f>IF(OR($B171=0,$B171=""),"",IF(AND($E$3="3rd"),'Class 3rd'!AS170,IF(AND($E$3="4th"),'Class 4th'!AS170,"")))</f>
        <v/>
      </c>
      <c r="CO171" s="99" t="str">
        <f>IF(OR($B171=0,$B171=""),"",IF(AND($E$3="3rd"),'Class 3rd'!AT170,IF(AND($E$3="4th"),'Class 4th'!AT170,"")))</f>
        <v/>
      </c>
      <c r="CP171" s="52" t="str">
        <f t="shared" si="218"/>
        <v/>
      </c>
      <c r="CQ171" s="48" t="str">
        <f t="shared" si="219"/>
        <v/>
      </c>
      <c r="CR171" s="83">
        <f t="shared" si="220"/>
        <v>0</v>
      </c>
      <c r="CS171" s="83" t="str">
        <f t="shared" si="221"/>
        <v/>
      </c>
      <c r="CT171" s="392" t="str">
        <f t="shared" si="222"/>
        <v/>
      </c>
      <c r="CU171" s="86" t="str">
        <f t="shared" si="223"/>
        <v/>
      </c>
      <c r="CV171" s="99" t="str">
        <f>IF(OR($B171=0,$B171=""),"",IF(AND($E$3="3rd"),'Class 3rd'!AU170,IF(AND($E$3="4th"),'Class 4th'!AU170,"")))</f>
        <v/>
      </c>
      <c r="CW171" s="99" t="str">
        <f>IF(OR($B171=0,$B171=""),"",IF(AND($E$3="3rd"),'Class 3rd'!AV170,IF(AND($E$3="4th"),'Class 4th'!AV170,"")))</f>
        <v/>
      </c>
      <c r="CX171" s="99" t="str">
        <f>IF(OR($B171=0,$B171=""),"",IF(AND($E$3="3rd"),'Class 3rd'!AW170,IF(AND($E$3="4th"),'Class 4th'!AW170,"")))</f>
        <v/>
      </c>
      <c r="CY171" s="48" t="str">
        <f t="shared" si="224"/>
        <v/>
      </c>
      <c r="CZ171" s="99" t="str">
        <f>IF(OR($B171=0,$B171=""),"",IF(AND($E$3="3rd"),'Class 3rd'!AX170,IF(AND($E$3="4th"),'Class 4th'!AX170,"")))</f>
        <v/>
      </c>
      <c r="DA171" s="99" t="str">
        <f>IF(OR($B171=0,$B171=""),"",IF(AND($E$3="3rd"),'Class 3rd'!AY170,IF(AND($E$3="4th"),'Class 4th'!AY170,"")))</f>
        <v/>
      </c>
      <c r="DB171" s="51" t="str">
        <f t="shared" si="225"/>
        <v/>
      </c>
      <c r="DC171" s="48">
        <f t="shared" si="226"/>
        <v>0</v>
      </c>
      <c r="DD171" s="99" t="str">
        <f>IF(OR($B171=0,$B171=""),"",IF(AND($E$3="3rd"),'Class 3rd'!AZ170,IF(AND($E$3="4th"),'Class 4th'!AZ170,"")))</f>
        <v/>
      </c>
      <c r="DE171" s="99" t="str">
        <f>IF(OR($B171=0,$B171=""),"",IF(AND($E$3="3rd"),'Class 3rd'!BA170,IF(AND($E$3="4th"),'Class 4th'!BA170,"")))</f>
        <v/>
      </c>
      <c r="DF171" s="52" t="str">
        <f t="shared" si="227"/>
        <v/>
      </c>
      <c r="DG171" s="48" t="str">
        <f t="shared" si="228"/>
        <v/>
      </c>
      <c r="DH171" s="83">
        <f t="shared" si="229"/>
        <v>0</v>
      </c>
      <c r="DI171" s="83" t="str">
        <f t="shared" si="230"/>
        <v/>
      </c>
      <c r="DJ171" s="392" t="str">
        <f t="shared" si="231"/>
        <v/>
      </c>
      <c r="DK171" s="86" t="str">
        <f t="shared" si="232"/>
        <v/>
      </c>
      <c r="DL171" s="454" t="str">
        <f>IF(OR($B171=0,$B171=""),"",IF(AND($E$3="3rd"),'Class 3rd'!BB170,IF(AND($E$3="4th"),'Class 4th'!BB170,"")))</f>
        <v/>
      </c>
      <c r="DM171" s="454" t="str">
        <f>IF(OR($B171=0,$B171=""),"",IF(AND($E$3="3rd"),'Class 3rd'!BC170,IF(AND($E$3="4th"),'Class 4th'!BC170,"")))</f>
        <v/>
      </c>
      <c r="DN171" s="454" t="str">
        <f>IF(OR($B171=0,$B171=""),"",IF(AND($E$3="3rd"),'Class 3rd'!BD170,IF(AND($E$3="4th"),'Class 4th'!BD170,"")))</f>
        <v/>
      </c>
      <c r="DO171" s="454" t="str">
        <f>IF(OR($B171=0,$B171=""),"",IF(AND($E$3="3rd"),'Class 3rd'!BE170,IF(AND($E$3="4th"),'Class 4th'!BE170,"")))</f>
        <v/>
      </c>
      <c r="DP171" s="454" t="str">
        <f>IF(OR($B171=0,$B171=""),"",IF(AND($E$3="3rd"),'Class 3rd'!BF170,IF(AND($E$3="4th"),'Class 4th'!BF170,"")))</f>
        <v/>
      </c>
      <c r="DQ171" s="455" t="str">
        <f t="shared" si="233"/>
        <v/>
      </c>
      <c r="DR171" s="100">
        <f t="shared" si="234"/>
        <v>0</v>
      </c>
      <c r="DS171" s="100" t="str">
        <f t="shared" si="235"/>
        <v/>
      </c>
      <c r="DT171" s="100" t="str">
        <f t="shared" si="236"/>
        <v/>
      </c>
      <c r="DU171" s="86" t="str">
        <f t="shared" si="237"/>
        <v/>
      </c>
      <c r="DV171" s="454" t="str">
        <f>IF(OR($B171=0,$B171=""),"",IF(AND($E$3="3rd"),'Class 3rd'!BG170,IF(AND($E$3="4th"),'Class 4th'!BG170,"")))</f>
        <v/>
      </c>
      <c r="DW171" s="454" t="str">
        <f>IF(OR($B171=0,$B171=""),"",IF(AND($E$3="3rd"),'Class 3rd'!BH170,IF(AND($E$3="4th"),'Class 4th'!BH170,"")))</f>
        <v/>
      </c>
      <c r="DX171" s="454" t="str">
        <f>IF(OR($B171=0,$B171=""),"",IF(AND($E$3="3rd"),'Class 3rd'!BI170,IF(AND($E$3="4th"),'Class 4th'!BI170,"")))</f>
        <v/>
      </c>
      <c r="DY171" s="454" t="str">
        <f>IF(OR($B171=0,$B171=""),"",IF(AND($E$3="3rd"),'Class 3rd'!BJ170,IF(AND($E$3="4th"),'Class 4th'!BJ170,"")))</f>
        <v/>
      </c>
      <c r="DZ171" s="454" t="str">
        <f>IF(OR($B171=0,$B171=""),"",IF(AND($E$3="3rd"),'Class 3rd'!BK170,IF(AND($E$3="4th"),'Class 4th'!BK170,"")))</f>
        <v/>
      </c>
      <c r="EA171" s="455" t="str">
        <f t="shared" si="238"/>
        <v/>
      </c>
      <c r="EB171" s="100">
        <f t="shared" si="239"/>
        <v>0</v>
      </c>
      <c r="EC171" s="100" t="str">
        <f t="shared" si="240"/>
        <v/>
      </c>
      <c r="ED171" s="100" t="str">
        <f t="shared" si="241"/>
        <v/>
      </c>
      <c r="EE171" s="86" t="str">
        <f t="shared" si="242"/>
        <v/>
      </c>
      <c r="EF171" s="454" t="str">
        <f>IF(OR($B171=0,$B171=""),"",IF(AND($E$3="3rd"),'Class 3rd'!BL170,IF(AND($E$3="4th"),'Class 4th'!BL170,"")))</f>
        <v/>
      </c>
      <c r="EG171" s="454" t="str">
        <f>IF(OR($B171=0,$B171=""),"",IF(AND($E$3="3rd"),'Class 3rd'!BM170,IF(AND($E$3="4th"),'Class 4th'!BM170,"")))</f>
        <v/>
      </c>
      <c r="EH171" s="454" t="str">
        <f>IF(OR($B171=0,$B171=""),"",IF(AND($E$3="3rd"),'Class 3rd'!BN170,IF(AND($E$3="4th"),'Class 4th'!BN170,"")))</f>
        <v/>
      </c>
      <c r="EI171" s="454" t="str">
        <f>IF(OR($B171=0,$B171=""),"",IF(AND($E$3="3rd"),'Class 3rd'!BO170,IF(AND($E$3="4th"),'Class 4th'!BO170,"")))</f>
        <v/>
      </c>
      <c r="EJ171" s="454" t="str">
        <f>IF(OR($B171=0,$B171=""),"",IF(AND($E$3="3rd"),'Class 3rd'!BP170,IF(AND($E$3="4th"),'Class 4th'!BP170,"")))</f>
        <v/>
      </c>
      <c r="EK171" s="455" t="str">
        <f t="shared" si="243"/>
        <v/>
      </c>
      <c r="EL171" s="100">
        <f t="shared" si="244"/>
        <v>0</v>
      </c>
      <c r="EM171" s="100" t="str">
        <f t="shared" si="245"/>
        <v/>
      </c>
      <c r="EN171" s="100" t="str">
        <f t="shared" si="246"/>
        <v/>
      </c>
      <c r="EO171" s="86" t="str">
        <f t="shared" si="247"/>
        <v/>
      </c>
      <c r="EP171" s="60" t="str">
        <f t="shared" si="248"/>
        <v/>
      </c>
      <c r="EQ171" s="324" t="str">
        <f t="shared" si="249"/>
        <v/>
      </c>
      <c r="ER171" s="63" t="str">
        <f t="shared" si="250"/>
        <v/>
      </c>
      <c r="ES171" s="64" t="str">
        <f t="shared" si="251"/>
        <v/>
      </c>
      <c r="ET171" s="326" t="str">
        <f>IFERROR(IF(B171="NSO","NSO",IF(OR(D171="",G171="",F171="",B171="",EP171=0),"",IF('Master sheet'!$D$14="Hindi","कक्षोंन्नति","Promoted"))),"")</f>
        <v/>
      </c>
      <c r="EU171" s="39" t="str">
        <f>IF(OR($B171=0,$B171=""),"",IF(AND($E$3="3rd"),'Class 3rd'!BQ170,IF(AND($E$3="4th"),'Class 4th'!BQ170,"")))</f>
        <v/>
      </c>
      <c r="EV171" s="39" t="str">
        <f>IF(OR($B171=0,$B171=""),"",IF(AND($E$3="3rd"),'Class 3rd'!BR170,IF(AND($E$3="4th"),'Class 4th'!BR170,"")))</f>
        <v/>
      </c>
      <c r="EW171" s="203" t="str">
        <f t="shared" si="252"/>
        <v/>
      </c>
      <c r="EX171" s="40"/>
      <c r="FE171" s="41">
        <f>IF(AND($E$3="3rd"),'Class 3rd'!I170,IF(AND($E$3="4th"),'Class 4th'!I170,""))</f>
        <v>0</v>
      </c>
    </row>
    <row r="172" spans="1:161" ht="18.95" customHeight="1">
      <c r="A172" s="53">
        <v>165</v>
      </c>
      <c r="B172" s="244" t="str">
        <f>IF(OR(FE172=0,FE172=""),"",IF(AND($E$3="3rd"),'Class 3rd'!I171,IF(AND($E$3="4th"),'Class 4th'!I171,"")))</f>
        <v/>
      </c>
      <c r="C172" s="54" t="str">
        <f>IF(OR($B172=0,$B172=""),"",IF(AND($E$3="3rd"),'Class 3rd'!B171,IF(AND($E$3="4th"),'Class 4th'!B171,"")))</f>
        <v/>
      </c>
      <c r="D172" s="54" t="str">
        <f>IF(OR($B172=0,$B172=""),"",IF(AND($E$3="3rd"),'Class 3rd'!C171,IF(AND($E$3="4th"),'Class 4th'!C171,"")))</f>
        <v/>
      </c>
      <c r="E172" s="330" t="str">
        <f>IF(OR($B172=0,$B172=""),"",IF(AND($E$3="3rd"),'Class 3rd'!E171,IF(AND($E$3="4th"),'Class 4th'!E171,"")))</f>
        <v/>
      </c>
      <c r="F172" s="243" t="str">
        <f>IF(OR($B172=0,$B172=""),"",IF(AND($E$3="3rd"),'Class 3rd'!D171,IF(AND($E$3="4th"),'Class 4th'!D171,"")))</f>
        <v/>
      </c>
      <c r="G172" s="335" t="str">
        <f>IF(OR($B172=0,$B172=""),"",IF(AND($E$3="3rd"),'Class 3rd'!F171,IF(AND($E$3="4th"),'Class 4th'!F171,"")))</f>
        <v/>
      </c>
      <c r="H172" s="335" t="str">
        <f>IF(OR($B172=0,$B172=""),"",IF(AND($E$3="3rd"),'Class 3rd'!G171,IF(AND($E$3="4th"),'Class 4th'!G171,"")))</f>
        <v/>
      </c>
      <c r="I172" s="335" t="str">
        <f>IF(OR($B172=0,$B172=""),"",IF(AND($E$3="3rd"),'Class 3rd'!H171,IF(AND($E$3="4th"),'Class 4th'!H171,"")))</f>
        <v/>
      </c>
      <c r="J172" s="217" t="str">
        <f>IF(OR($B172=0,$B172=""),"",IF(AND($E$3="3rd"),'Class 3rd'!J171,IF(AND($E$3="4th"),'Class 4th'!J171,"")))</f>
        <v/>
      </c>
      <c r="K172" s="217" t="str">
        <f>IF(OR($B172=0,$B172=""),"",IF(AND($E$3="3rd"),'Class 3rd'!K171,IF(AND($E$3="4th"),'Class 4th'!K171,"")))</f>
        <v/>
      </c>
      <c r="L172" s="99" t="str">
        <f>IF(OR($B172=0,$B172=""),"",IF(AND($E$3="3rd"),'Class 3rd'!L171,IF(AND($E$3="4th"),'Class 4th'!L171,"")))</f>
        <v/>
      </c>
      <c r="M172" s="99" t="str">
        <f>IF(OR($B172=0,$B172=""),"",IF(AND($E$3="3rd"),'Class 3rd'!M171,IF(AND($E$3="4th"),'Class 4th'!M171,"")))</f>
        <v/>
      </c>
      <c r="N172" s="99" t="str">
        <f>IF(OR($B172=0,$B172=""),"",IF(AND($E$3="3rd"),'Class 3rd'!N171,IF(AND($E$3="4th"),'Class 4th'!N171,"")))</f>
        <v/>
      </c>
      <c r="O172" s="48" t="str">
        <f t="shared" si="171"/>
        <v/>
      </c>
      <c r="P172" s="99" t="str">
        <f>IF(OR($B172=0,$B172=""),"",IF(AND($E$3="3rd"),'Class 3rd'!O171,IF(AND($E$3="4th"),'Class 4th'!O171,"")))</f>
        <v/>
      </c>
      <c r="Q172" s="99" t="str">
        <f>IF(OR($B172=0,$B172=""),"",IF(AND($E$3="3rd"),'Class 3rd'!P171,IF(AND($E$3="4th"),'Class 4th'!P171,"")))</f>
        <v/>
      </c>
      <c r="R172" s="51" t="str">
        <f t="shared" si="172"/>
        <v/>
      </c>
      <c r="S172" s="48">
        <f t="shared" si="173"/>
        <v>0</v>
      </c>
      <c r="T172" s="99" t="str">
        <f>IF(OR($B172=0,$B172=""),"",IF(AND($E$3="3rd"),'Class 3rd'!Q171,IF(AND($E$3="4th"),'Class 4th'!Q171,"")))</f>
        <v/>
      </c>
      <c r="U172" s="99" t="str">
        <f>IF(OR($B172=0,$B172=""),"",IF(AND($E$3="3rd"),'Class 3rd'!R171,IF(AND($E$3="4th"),'Class 4th'!R171,"")))</f>
        <v/>
      </c>
      <c r="V172" s="52" t="str">
        <f t="shared" si="174"/>
        <v/>
      </c>
      <c r="W172" s="48" t="str">
        <f t="shared" si="175"/>
        <v/>
      </c>
      <c r="X172" s="83">
        <f t="shared" si="176"/>
        <v>0</v>
      </c>
      <c r="Y172" s="83" t="str">
        <f t="shared" si="177"/>
        <v/>
      </c>
      <c r="Z172" s="83" t="str">
        <f t="shared" si="178"/>
        <v/>
      </c>
      <c r="AA172" s="83" t="str">
        <f t="shared" si="179"/>
        <v/>
      </c>
      <c r="AB172" s="419" t="str">
        <f t="shared" si="180"/>
        <v/>
      </c>
      <c r="AC172" s="87" t="str">
        <f t="shared" si="181"/>
        <v/>
      </c>
      <c r="AD172" s="99" t="str">
        <f>IF(OR($B172=0,$B172=""),"",IF(AND($E$3="3rd"),'Class 3rd'!S171,IF(AND($E$3="4th"),'Class 4th'!S171,"")))</f>
        <v/>
      </c>
      <c r="AE172" s="99" t="str">
        <f>IF(OR($B172=0,$B172=""),"",IF(AND($E$3="3rd"),'Class 3rd'!T171,IF(AND($E$3="4th"),'Class 4th'!T171,"")))</f>
        <v/>
      </c>
      <c r="AF172" s="99" t="str">
        <f>IF(OR($B172=0,$B172=""),"",IF(AND($E$3="3rd"),'Class 3rd'!U171,IF(AND($E$3="4th"),'Class 4th'!U171,"")))</f>
        <v/>
      </c>
      <c r="AG172" s="48" t="str">
        <f t="shared" si="182"/>
        <v/>
      </c>
      <c r="AH172" s="99" t="str">
        <f>IF(OR($B172=0,$B172=""),"",IF(AND($E$3="3rd"),'Class 3rd'!V171,IF(AND($E$3="4th"),'Class 4th'!V171,"")))</f>
        <v/>
      </c>
      <c r="AI172" s="99" t="str">
        <f>IF(OR($B172=0,$B172=""),"",IF(AND($E$3="3rd"),'Class 3rd'!W171,IF(AND($E$3="4th"),'Class 4th'!W171,"")))</f>
        <v/>
      </c>
      <c r="AJ172" s="51" t="str">
        <f t="shared" si="183"/>
        <v/>
      </c>
      <c r="AK172" s="48">
        <f t="shared" si="184"/>
        <v>0</v>
      </c>
      <c r="AL172" s="99" t="str">
        <f>IF(OR($B172=0,$B172=""),"",IF(AND($E$3="3rd"),'Class 3rd'!X171,IF(AND($E$3="4th"),'Class 4th'!X171,"")))</f>
        <v/>
      </c>
      <c r="AM172" s="99" t="str">
        <f>IF(OR($B172=0,$B172=""),"",IF(AND($E$3="3rd"),'Class 3rd'!Y171,IF(AND($E$3="4th"),'Class 4th'!Y171,"")))</f>
        <v/>
      </c>
      <c r="AN172" s="52" t="str">
        <f t="shared" si="185"/>
        <v/>
      </c>
      <c r="AO172" s="48" t="str">
        <f t="shared" si="186"/>
        <v/>
      </c>
      <c r="AP172" s="83">
        <f t="shared" si="187"/>
        <v>0</v>
      </c>
      <c r="AQ172" s="83" t="str">
        <f t="shared" si="188"/>
        <v/>
      </c>
      <c r="AR172" s="83" t="str">
        <f t="shared" si="189"/>
        <v/>
      </c>
      <c r="AS172" s="83" t="str">
        <f t="shared" si="190"/>
        <v/>
      </c>
      <c r="AT172" s="419" t="str">
        <f t="shared" si="191"/>
        <v/>
      </c>
      <c r="AU172" s="87" t="str">
        <f t="shared" si="192"/>
        <v/>
      </c>
      <c r="AV172" s="99" t="str">
        <f>IF(OR($B172=0,$B172=""),"",IF(AND($E$3="3rd"),'Class 3rd'!Z171,IF(AND($E$3="4th"),'Class 4th'!Z171,"")))</f>
        <v/>
      </c>
      <c r="AW172" s="99" t="str">
        <f>IF(OR($B172=0,$B172=""),"",IF(AND($E$3="3rd"),'Class 3rd'!AA171,IF(AND($E$3="4th"),'Class 4th'!AA171,"")))</f>
        <v/>
      </c>
      <c r="AX172" s="99" t="str">
        <f>IF(OR($B172=0,$B172=""),"",IF(AND($E$3="3rd"),'Class 3rd'!AB171,IF(AND($E$3="4th"),'Class 4th'!AB171,"")))</f>
        <v/>
      </c>
      <c r="AY172" s="48" t="str">
        <f t="shared" si="193"/>
        <v/>
      </c>
      <c r="AZ172" s="99" t="str">
        <f>IF(OR($B172=0,$B172=""),"",IF(AND($E$3="3rd"),'Class 3rd'!AC171,IF(AND($E$3="4th"),'Class 4th'!AC171,"")))</f>
        <v/>
      </c>
      <c r="BA172" s="99" t="str">
        <f>IF(OR($B172=0,$B172=""),"",IF(AND($E$3="3rd"),'Class 3rd'!AD171,IF(AND($E$3="4th"),'Class 4th'!AD171,"")))</f>
        <v/>
      </c>
      <c r="BB172" s="51" t="str">
        <f t="shared" si="194"/>
        <v/>
      </c>
      <c r="BC172" s="48">
        <f t="shared" si="195"/>
        <v>0</v>
      </c>
      <c r="BD172" s="99" t="str">
        <f>IF(OR($B172=0,$B172=""),"",IF(AND($E$3="3rd"),'Class 3rd'!AE171,IF(AND($E$3="4th"),'Class 4th'!AE171,"")))</f>
        <v/>
      </c>
      <c r="BE172" s="99" t="str">
        <f>IF(OR($B172=0,$B172=""),"",IF(AND($E$3="3rd"),'Class 3rd'!AF171,IF(AND($E$3="4th"),'Class 4th'!AF171,"")))</f>
        <v/>
      </c>
      <c r="BF172" s="52" t="str">
        <f t="shared" si="196"/>
        <v/>
      </c>
      <c r="BG172" s="48" t="str">
        <f t="shared" si="197"/>
        <v/>
      </c>
      <c r="BH172" s="83">
        <f t="shared" si="198"/>
        <v>0</v>
      </c>
      <c r="BI172" s="83" t="str">
        <f t="shared" si="199"/>
        <v/>
      </c>
      <c r="BJ172" s="83" t="str">
        <f t="shared" si="200"/>
        <v/>
      </c>
      <c r="BK172" s="83" t="str">
        <f t="shared" si="201"/>
        <v/>
      </c>
      <c r="BL172" s="419" t="str">
        <f t="shared" si="202"/>
        <v/>
      </c>
      <c r="BM172" s="87" t="str">
        <f t="shared" si="203"/>
        <v/>
      </c>
      <c r="BN172" s="99" t="str">
        <f>IF(OR($B172=0,$B172=""),"",IF(AND($E$3="3rd"),'Class 3rd'!AG171,IF(AND($E$3="4th"),'Class 4th'!AG171,"")))</f>
        <v/>
      </c>
      <c r="BO172" s="99" t="str">
        <f>IF(OR($B172=0,$B172=""),"",IF(AND($E$3="3rd"),'Class 3rd'!AH171,IF(AND($E$3="4th"),'Class 4th'!AH171,"")))</f>
        <v/>
      </c>
      <c r="BP172" s="99" t="str">
        <f>IF(OR($B172=0,$B172=""),"",IF(AND($E$3="3rd"),'Class 3rd'!AI171,IF(AND($E$3="4th"),'Class 4th'!AI171,"")))</f>
        <v/>
      </c>
      <c r="BQ172" s="48" t="str">
        <f t="shared" si="204"/>
        <v/>
      </c>
      <c r="BR172" s="99" t="str">
        <f>IF(OR($B172=0,$B172=""),"",IF(AND($E$3="3rd"),'Class 3rd'!AJ171,IF(AND($E$3="4th"),'Class 4th'!AJ171,"")))</f>
        <v/>
      </c>
      <c r="BS172" s="99" t="str">
        <f>IF(OR($B172=0,$B172=""),"",IF(AND($E$3="3rd"),'Class 3rd'!AK171,IF(AND($E$3="4th"),'Class 4th'!AK171,"")))</f>
        <v/>
      </c>
      <c r="BT172" s="51" t="str">
        <f t="shared" si="205"/>
        <v/>
      </c>
      <c r="BU172" s="48">
        <f t="shared" si="206"/>
        <v>0</v>
      </c>
      <c r="BV172" s="99" t="str">
        <f>IF(OR($B172=0,$B172=""),"",IF(AND($E$3="3rd"),'Class 3rd'!AL171,IF(AND($E$3="4th"),'Class 4th'!AL171,"")))</f>
        <v/>
      </c>
      <c r="BW172" s="99" t="str">
        <f>IF(OR($B172=0,$B172=""),"",IF(AND($E$3="3rd"),'Class 3rd'!AM171,IF(AND($E$3="4th"),'Class 4th'!AM171,"")))</f>
        <v/>
      </c>
      <c r="BX172" s="52" t="str">
        <f t="shared" si="207"/>
        <v/>
      </c>
      <c r="BY172" s="48" t="str">
        <f t="shared" si="208"/>
        <v/>
      </c>
      <c r="BZ172" s="83">
        <f t="shared" si="209"/>
        <v>0</v>
      </c>
      <c r="CA172" s="83" t="str">
        <f t="shared" si="210"/>
        <v/>
      </c>
      <c r="CB172" s="83" t="str">
        <f t="shared" si="211"/>
        <v/>
      </c>
      <c r="CC172" s="83" t="str">
        <f t="shared" si="212"/>
        <v/>
      </c>
      <c r="CD172" s="419" t="str">
        <f t="shared" si="213"/>
        <v/>
      </c>
      <c r="CE172" s="87" t="str">
        <f t="shared" si="214"/>
        <v/>
      </c>
      <c r="CF172" s="99" t="str">
        <f>IF(OR($B172=0,$B172=""),"",IF(AND($E$3="3rd"),'Class 3rd'!AN171,IF(AND($E$3="4th"),'Class 4th'!AN171,"")))</f>
        <v/>
      </c>
      <c r="CG172" s="99" t="str">
        <f>IF(OR($B172=0,$B172=""),"",IF(AND($E$3="3rd"),'Class 3rd'!AO171,IF(AND($E$3="4th"),'Class 4th'!AO171,"")))</f>
        <v/>
      </c>
      <c r="CH172" s="99" t="str">
        <f>IF(OR($B172=0,$B172=""),"",IF(AND($E$3="3rd"),'Class 3rd'!AP171,IF(AND($E$3="4th"),'Class 4th'!AP171,"")))</f>
        <v/>
      </c>
      <c r="CI172" s="48" t="str">
        <f t="shared" si="215"/>
        <v/>
      </c>
      <c r="CJ172" s="99" t="str">
        <f>IF(OR($B172=0,$B172=""),"",IF(AND($E$3="3rd"),'Class 3rd'!AQ171,IF(AND($E$3="4th"),'Class 4th'!AQ171,"")))</f>
        <v/>
      </c>
      <c r="CK172" s="99" t="str">
        <f>IF(OR($B172=0,$B172=""),"",IF(AND($E$3="3rd"),'Class 3rd'!AR171,IF(AND($E$3="4th"),'Class 4th'!AR171,"")))</f>
        <v/>
      </c>
      <c r="CL172" s="51" t="str">
        <f t="shared" si="216"/>
        <v/>
      </c>
      <c r="CM172" s="48">
        <f t="shared" si="217"/>
        <v>0</v>
      </c>
      <c r="CN172" s="99" t="str">
        <f>IF(OR($B172=0,$B172=""),"",IF(AND($E$3="3rd"),'Class 3rd'!AS171,IF(AND($E$3="4th"),'Class 4th'!AS171,"")))</f>
        <v/>
      </c>
      <c r="CO172" s="99" t="str">
        <f>IF(OR($B172=0,$B172=""),"",IF(AND($E$3="3rd"),'Class 3rd'!AT171,IF(AND($E$3="4th"),'Class 4th'!AT171,"")))</f>
        <v/>
      </c>
      <c r="CP172" s="52" t="str">
        <f t="shared" si="218"/>
        <v/>
      </c>
      <c r="CQ172" s="48" t="str">
        <f t="shared" si="219"/>
        <v/>
      </c>
      <c r="CR172" s="83">
        <f t="shared" si="220"/>
        <v>0</v>
      </c>
      <c r="CS172" s="83" t="str">
        <f t="shared" si="221"/>
        <v/>
      </c>
      <c r="CT172" s="392" t="str">
        <f t="shared" si="222"/>
        <v/>
      </c>
      <c r="CU172" s="86" t="str">
        <f t="shared" si="223"/>
        <v/>
      </c>
      <c r="CV172" s="99" t="str">
        <f>IF(OR($B172=0,$B172=""),"",IF(AND($E$3="3rd"),'Class 3rd'!AU171,IF(AND($E$3="4th"),'Class 4th'!AU171,"")))</f>
        <v/>
      </c>
      <c r="CW172" s="99" t="str">
        <f>IF(OR($B172=0,$B172=""),"",IF(AND($E$3="3rd"),'Class 3rd'!AV171,IF(AND($E$3="4th"),'Class 4th'!AV171,"")))</f>
        <v/>
      </c>
      <c r="CX172" s="99" t="str">
        <f>IF(OR($B172=0,$B172=""),"",IF(AND($E$3="3rd"),'Class 3rd'!AW171,IF(AND($E$3="4th"),'Class 4th'!AW171,"")))</f>
        <v/>
      </c>
      <c r="CY172" s="48" t="str">
        <f t="shared" si="224"/>
        <v/>
      </c>
      <c r="CZ172" s="99" t="str">
        <f>IF(OR($B172=0,$B172=""),"",IF(AND($E$3="3rd"),'Class 3rd'!AX171,IF(AND($E$3="4th"),'Class 4th'!AX171,"")))</f>
        <v/>
      </c>
      <c r="DA172" s="99" t="str">
        <f>IF(OR($B172=0,$B172=""),"",IF(AND($E$3="3rd"),'Class 3rd'!AY171,IF(AND($E$3="4th"),'Class 4th'!AY171,"")))</f>
        <v/>
      </c>
      <c r="DB172" s="51" t="str">
        <f t="shared" si="225"/>
        <v/>
      </c>
      <c r="DC172" s="48">
        <f t="shared" si="226"/>
        <v>0</v>
      </c>
      <c r="DD172" s="99" t="str">
        <f>IF(OR($B172=0,$B172=""),"",IF(AND($E$3="3rd"),'Class 3rd'!AZ171,IF(AND($E$3="4th"),'Class 4th'!AZ171,"")))</f>
        <v/>
      </c>
      <c r="DE172" s="99" t="str">
        <f>IF(OR($B172=0,$B172=""),"",IF(AND($E$3="3rd"),'Class 3rd'!BA171,IF(AND($E$3="4th"),'Class 4th'!BA171,"")))</f>
        <v/>
      </c>
      <c r="DF172" s="52" t="str">
        <f t="shared" si="227"/>
        <v/>
      </c>
      <c r="DG172" s="48" t="str">
        <f t="shared" si="228"/>
        <v/>
      </c>
      <c r="DH172" s="83">
        <f t="shared" si="229"/>
        <v>0</v>
      </c>
      <c r="DI172" s="83" t="str">
        <f t="shared" si="230"/>
        <v/>
      </c>
      <c r="DJ172" s="392" t="str">
        <f t="shared" si="231"/>
        <v/>
      </c>
      <c r="DK172" s="86" t="str">
        <f t="shared" si="232"/>
        <v/>
      </c>
      <c r="DL172" s="454" t="str">
        <f>IF(OR($B172=0,$B172=""),"",IF(AND($E$3="3rd"),'Class 3rd'!BB171,IF(AND($E$3="4th"),'Class 4th'!BB171,"")))</f>
        <v/>
      </c>
      <c r="DM172" s="454" t="str">
        <f>IF(OR($B172=0,$B172=""),"",IF(AND($E$3="3rd"),'Class 3rd'!BC171,IF(AND($E$3="4th"),'Class 4th'!BC171,"")))</f>
        <v/>
      </c>
      <c r="DN172" s="454" t="str">
        <f>IF(OR($B172=0,$B172=""),"",IF(AND($E$3="3rd"),'Class 3rd'!BD171,IF(AND($E$3="4th"),'Class 4th'!BD171,"")))</f>
        <v/>
      </c>
      <c r="DO172" s="454" t="str">
        <f>IF(OR($B172=0,$B172=""),"",IF(AND($E$3="3rd"),'Class 3rd'!BE171,IF(AND($E$3="4th"),'Class 4th'!BE171,"")))</f>
        <v/>
      </c>
      <c r="DP172" s="454" t="str">
        <f>IF(OR($B172=0,$B172=""),"",IF(AND($E$3="3rd"),'Class 3rd'!BF171,IF(AND($E$3="4th"),'Class 4th'!BF171,"")))</f>
        <v/>
      </c>
      <c r="DQ172" s="455" t="str">
        <f t="shared" si="233"/>
        <v/>
      </c>
      <c r="DR172" s="100">
        <f t="shared" si="234"/>
        <v>0</v>
      </c>
      <c r="DS172" s="100" t="str">
        <f t="shared" si="235"/>
        <v/>
      </c>
      <c r="DT172" s="100" t="str">
        <f t="shared" si="236"/>
        <v/>
      </c>
      <c r="DU172" s="86" t="str">
        <f t="shared" si="237"/>
        <v/>
      </c>
      <c r="DV172" s="454" t="str">
        <f>IF(OR($B172=0,$B172=""),"",IF(AND($E$3="3rd"),'Class 3rd'!BG171,IF(AND($E$3="4th"),'Class 4th'!BG171,"")))</f>
        <v/>
      </c>
      <c r="DW172" s="454" t="str">
        <f>IF(OR($B172=0,$B172=""),"",IF(AND($E$3="3rd"),'Class 3rd'!BH171,IF(AND($E$3="4th"),'Class 4th'!BH171,"")))</f>
        <v/>
      </c>
      <c r="DX172" s="454" t="str">
        <f>IF(OR($B172=0,$B172=""),"",IF(AND($E$3="3rd"),'Class 3rd'!BI171,IF(AND($E$3="4th"),'Class 4th'!BI171,"")))</f>
        <v/>
      </c>
      <c r="DY172" s="454" t="str">
        <f>IF(OR($B172=0,$B172=""),"",IF(AND($E$3="3rd"),'Class 3rd'!BJ171,IF(AND($E$3="4th"),'Class 4th'!BJ171,"")))</f>
        <v/>
      </c>
      <c r="DZ172" s="454" t="str">
        <f>IF(OR($B172=0,$B172=""),"",IF(AND($E$3="3rd"),'Class 3rd'!BK171,IF(AND($E$3="4th"),'Class 4th'!BK171,"")))</f>
        <v/>
      </c>
      <c r="EA172" s="455" t="str">
        <f t="shared" si="238"/>
        <v/>
      </c>
      <c r="EB172" s="100">
        <f t="shared" si="239"/>
        <v>0</v>
      </c>
      <c r="EC172" s="100" t="str">
        <f t="shared" si="240"/>
        <v/>
      </c>
      <c r="ED172" s="100" t="str">
        <f t="shared" si="241"/>
        <v/>
      </c>
      <c r="EE172" s="86" t="str">
        <f t="shared" si="242"/>
        <v/>
      </c>
      <c r="EF172" s="454" t="str">
        <f>IF(OR($B172=0,$B172=""),"",IF(AND($E$3="3rd"),'Class 3rd'!BL171,IF(AND($E$3="4th"),'Class 4th'!BL171,"")))</f>
        <v/>
      </c>
      <c r="EG172" s="454" t="str">
        <f>IF(OR($B172=0,$B172=""),"",IF(AND($E$3="3rd"),'Class 3rd'!BM171,IF(AND($E$3="4th"),'Class 4th'!BM171,"")))</f>
        <v/>
      </c>
      <c r="EH172" s="454" t="str">
        <f>IF(OR($B172=0,$B172=""),"",IF(AND($E$3="3rd"),'Class 3rd'!BN171,IF(AND($E$3="4th"),'Class 4th'!BN171,"")))</f>
        <v/>
      </c>
      <c r="EI172" s="454" t="str">
        <f>IF(OR($B172=0,$B172=""),"",IF(AND($E$3="3rd"),'Class 3rd'!BO171,IF(AND($E$3="4th"),'Class 4th'!BO171,"")))</f>
        <v/>
      </c>
      <c r="EJ172" s="454" t="str">
        <f>IF(OR($B172=0,$B172=""),"",IF(AND($E$3="3rd"),'Class 3rd'!BP171,IF(AND($E$3="4th"),'Class 4th'!BP171,"")))</f>
        <v/>
      </c>
      <c r="EK172" s="455" t="str">
        <f t="shared" si="243"/>
        <v/>
      </c>
      <c r="EL172" s="100">
        <f t="shared" si="244"/>
        <v>0</v>
      </c>
      <c r="EM172" s="100" t="str">
        <f t="shared" si="245"/>
        <v/>
      </c>
      <c r="EN172" s="100" t="str">
        <f t="shared" si="246"/>
        <v/>
      </c>
      <c r="EO172" s="86" t="str">
        <f t="shared" si="247"/>
        <v/>
      </c>
      <c r="EP172" s="60" t="str">
        <f t="shared" si="248"/>
        <v/>
      </c>
      <c r="EQ172" s="324" t="str">
        <f t="shared" si="249"/>
        <v/>
      </c>
      <c r="ER172" s="63" t="str">
        <f t="shared" si="250"/>
        <v/>
      </c>
      <c r="ES172" s="64" t="str">
        <f t="shared" si="251"/>
        <v/>
      </c>
      <c r="ET172" s="326" t="str">
        <f>IFERROR(IF(B172="NSO","NSO",IF(OR(D172="",G172="",F172="",B172="",EP172=0),"",IF('Master sheet'!$D$14="Hindi","कक्षोंन्नति","Promoted"))),"")</f>
        <v/>
      </c>
      <c r="EU172" s="39" t="str">
        <f>IF(OR($B172=0,$B172=""),"",IF(AND($E$3="3rd"),'Class 3rd'!BQ171,IF(AND($E$3="4th"),'Class 4th'!BQ171,"")))</f>
        <v/>
      </c>
      <c r="EV172" s="39" t="str">
        <f>IF(OR($B172=0,$B172=""),"",IF(AND($E$3="3rd"),'Class 3rd'!BR171,IF(AND($E$3="4th"),'Class 4th'!BR171,"")))</f>
        <v/>
      </c>
      <c r="EW172" s="203" t="str">
        <f t="shared" si="252"/>
        <v/>
      </c>
      <c r="EX172" s="40"/>
      <c r="FE172" s="41">
        <f>IF(AND($E$3="3rd"),'Class 3rd'!I171,IF(AND($E$3="4th"),'Class 4th'!I171,""))</f>
        <v>0</v>
      </c>
    </row>
    <row r="173" spans="1:161" ht="18.95" customHeight="1">
      <c r="A173" s="53">
        <v>166</v>
      </c>
      <c r="B173" s="244" t="str">
        <f>IF(OR(FE173=0,FE173=""),"",IF(AND($E$3="3rd"),'Class 3rd'!I172,IF(AND($E$3="4th"),'Class 4th'!I172,"")))</f>
        <v/>
      </c>
      <c r="C173" s="54" t="str">
        <f>IF(OR($B173=0,$B173=""),"",IF(AND($E$3="3rd"),'Class 3rd'!B172,IF(AND($E$3="4th"),'Class 4th'!B172,"")))</f>
        <v/>
      </c>
      <c r="D173" s="54" t="str">
        <f>IF(OR($B173=0,$B173=""),"",IF(AND($E$3="3rd"),'Class 3rd'!C172,IF(AND($E$3="4th"),'Class 4th'!C172,"")))</f>
        <v/>
      </c>
      <c r="E173" s="330" t="str">
        <f>IF(OR($B173=0,$B173=""),"",IF(AND($E$3="3rd"),'Class 3rd'!E172,IF(AND($E$3="4th"),'Class 4th'!E172,"")))</f>
        <v/>
      </c>
      <c r="F173" s="243" t="str">
        <f>IF(OR($B173=0,$B173=""),"",IF(AND($E$3="3rd"),'Class 3rd'!D172,IF(AND($E$3="4th"),'Class 4th'!D172,"")))</f>
        <v/>
      </c>
      <c r="G173" s="335" t="str">
        <f>IF(OR($B173=0,$B173=""),"",IF(AND($E$3="3rd"),'Class 3rd'!F172,IF(AND($E$3="4th"),'Class 4th'!F172,"")))</f>
        <v/>
      </c>
      <c r="H173" s="335" t="str">
        <f>IF(OR($B173=0,$B173=""),"",IF(AND($E$3="3rd"),'Class 3rd'!G172,IF(AND($E$3="4th"),'Class 4th'!G172,"")))</f>
        <v/>
      </c>
      <c r="I173" s="335" t="str">
        <f>IF(OR($B173=0,$B173=""),"",IF(AND($E$3="3rd"),'Class 3rd'!H172,IF(AND($E$3="4th"),'Class 4th'!H172,"")))</f>
        <v/>
      </c>
      <c r="J173" s="217" t="str">
        <f>IF(OR($B173=0,$B173=""),"",IF(AND($E$3="3rd"),'Class 3rd'!J172,IF(AND($E$3="4th"),'Class 4th'!J172,"")))</f>
        <v/>
      </c>
      <c r="K173" s="217" t="str">
        <f>IF(OR($B173=0,$B173=""),"",IF(AND($E$3="3rd"),'Class 3rd'!K172,IF(AND($E$3="4th"),'Class 4th'!K172,"")))</f>
        <v/>
      </c>
      <c r="L173" s="99" t="str">
        <f>IF(OR($B173=0,$B173=""),"",IF(AND($E$3="3rd"),'Class 3rd'!L172,IF(AND($E$3="4th"),'Class 4th'!L172,"")))</f>
        <v/>
      </c>
      <c r="M173" s="99" t="str">
        <f>IF(OR($B173=0,$B173=""),"",IF(AND($E$3="3rd"),'Class 3rd'!M172,IF(AND($E$3="4th"),'Class 4th'!M172,"")))</f>
        <v/>
      </c>
      <c r="N173" s="99" t="str">
        <f>IF(OR($B173=0,$B173=""),"",IF(AND($E$3="3rd"),'Class 3rd'!N172,IF(AND($E$3="4th"),'Class 4th'!N172,"")))</f>
        <v/>
      </c>
      <c r="O173" s="48" t="str">
        <f t="shared" si="171"/>
        <v/>
      </c>
      <c r="P173" s="99" t="str">
        <f>IF(OR($B173=0,$B173=""),"",IF(AND($E$3="3rd"),'Class 3rd'!O172,IF(AND($E$3="4th"),'Class 4th'!O172,"")))</f>
        <v/>
      </c>
      <c r="Q173" s="99" t="str">
        <f>IF(OR($B173=0,$B173=""),"",IF(AND($E$3="3rd"),'Class 3rd'!P172,IF(AND($E$3="4th"),'Class 4th'!P172,"")))</f>
        <v/>
      </c>
      <c r="R173" s="51" t="str">
        <f t="shared" si="172"/>
        <v/>
      </c>
      <c r="S173" s="48">
        <f t="shared" si="173"/>
        <v>0</v>
      </c>
      <c r="T173" s="99" t="str">
        <f>IF(OR($B173=0,$B173=""),"",IF(AND($E$3="3rd"),'Class 3rd'!Q172,IF(AND($E$3="4th"),'Class 4th'!Q172,"")))</f>
        <v/>
      </c>
      <c r="U173" s="99" t="str">
        <f>IF(OR($B173=0,$B173=""),"",IF(AND($E$3="3rd"),'Class 3rd'!R172,IF(AND($E$3="4th"),'Class 4th'!R172,"")))</f>
        <v/>
      </c>
      <c r="V173" s="52" t="str">
        <f t="shared" si="174"/>
        <v/>
      </c>
      <c r="W173" s="48" t="str">
        <f t="shared" si="175"/>
        <v/>
      </c>
      <c r="X173" s="83">
        <f t="shared" si="176"/>
        <v>0</v>
      </c>
      <c r="Y173" s="83" t="str">
        <f t="shared" si="177"/>
        <v/>
      </c>
      <c r="Z173" s="83" t="str">
        <f t="shared" si="178"/>
        <v/>
      </c>
      <c r="AA173" s="83" t="str">
        <f t="shared" si="179"/>
        <v/>
      </c>
      <c r="AB173" s="419" t="str">
        <f t="shared" si="180"/>
        <v/>
      </c>
      <c r="AC173" s="87" t="str">
        <f t="shared" si="181"/>
        <v/>
      </c>
      <c r="AD173" s="99" t="str">
        <f>IF(OR($B173=0,$B173=""),"",IF(AND($E$3="3rd"),'Class 3rd'!S172,IF(AND($E$3="4th"),'Class 4th'!S172,"")))</f>
        <v/>
      </c>
      <c r="AE173" s="99" t="str">
        <f>IF(OR($B173=0,$B173=""),"",IF(AND($E$3="3rd"),'Class 3rd'!T172,IF(AND($E$3="4th"),'Class 4th'!T172,"")))</f>
        <v/>
      </c>
      <c r="AF173" s="99" t="str">
        <f>IF(OR($B173=0,$B173=""),"",IF(AND($E$3="3rd"),'Class 3rd'!U172,IF(AND($E$3="4th"),'Class 4th'!U172,"")))</f>
        <v/>
      </c>
      <c r="AG173" s="48" t="str">
        <f t="shared" si="182"/>
        <v/>
      </c>
      <c r="AH173" s="99" t="str">
        <f>IF(OR($B173=0,$B173=""),"",IF(AND($E$3="3rd"),'Class 3rd'!V172,IF(AND($E$3="4th"),'Class 4th'!V172,"")))</f>
        <v/>
      </c>
      <c r="AI173" s="99" t="str">
        <f>IF(OR($B173=0,$B173=""),"",IF(AND($E$3="3rd"),'Class 3rd'!W172,IF(AND($E$3="4th"),'Class 4th'!W172,"")))</f>
        <v/>
      </c>
      <c r="AJ173" s="51" t="str">
        <f t="shared" si="183"/>
        <v/>
      </c>
      <c r="AK173" s="48">
        <f t="shared" si="184"/>
        <v>0</v>
      </c>
      <c r="AL173" s="99" t="str">
        <f>IF(OR($B173=0,$B173=""),"",IF(AND($E$3="3rd"),'Class 3rd'!X172,IF(AND($E$3="4th"),'Class 4th'!X172,"")))</f>
        <v/>
      </c>
      <c r="AM173" s="99" t="str">
        <f>IF(OR($B173=0,$B173=""),"",IF(AND($E$3="3rd"),'Class 3rd'!Y172,IF(AND($E$3="4th"),'Class 4th'!Y172,"")))</f>
        <v/>
      </c>
      <c r="AN173" s="52" t="str">
        <f t="shared" si="185"/>
        <v/>
      </c>
      <c r="AO173" s="48" t="str">
        <f t="shared" si="186"/>
        <v/>
      </c>
      <c r="AP173" s="83">
        <f t="shared" si="187"/>
        <v>0</v>
      </c>
      <c r="AQ173" s="83" t="str">
        <f t="shared" si="188"/>
        <v/>
      </c>
      <c r="AR173" s="83" t="str">
        <f t="shared" si="189"/>
        <v/>
      </c>
      <c r="AS173" s="83" t="str">
        <f t="shared" si="190"/>
        <v/>
      </c>
      <c r="AT173" s="419" t="str">
        <f t="shared" si="191"/>
        <v/>
      </c>
      <c r="AU173" s="87" t="str">
        <f t="shared" si="192"/>
        <v/>
      </c>
      <c r="AV173" s="99" t="str">
        <f>IF(OR($B173=0,$B173=""),"",IF(AND($E$3="3rd"),'Class 3rd'!Z172,IF(AND($E$3="4th"),'Class 4th'!Z172,"")))</f>
        <v/>
      </c>
      <c r="AW173" s="99" t="str">
        <f>IF(OR($B173=0,$B173=""),"",IF(AND($E$3="3rd"),'Class 3rd'!AA172,IF(AND($E$3="4th"),'Class 4th'!AA172,"")))</f>
        <v/>
      </c>
      <c r="AX173" s="99" t="str">
        <f>IF(OR($B173=0,$B173=""),"",IF(AND($E$3="3rd"),'Class 3rd'!AB172,IF(AND($E$3="4th"),'Class 4th'!AB172,"")))</f>
        <v/>
      </c>
      <c r="AY173" s="48" t="str">
        <f t="shared" si="193"/>
        <v/>
      </c>
      <c r="AZ173" s="99" t="str">
        <f>IF(OR($B173=0,$B173=""),"",IF(AND($E$3="3rd"),'Class 3rd'!AC172,IF(AND($E$3="4th"),'Class 4th'!AC172,"")))</f>
        <v/>
      </c>
      <c r="BA173" s="99" t="str">
        <f>IF(OR($B173=0,$B173=""),"",IF(AND($E$3="3rd"),'Class 3rd'!AD172,IF(AND($E$3="4th"),'Class 4th'!AD172,"")))</f>
        <v/>
      </c>
      <c r="BB173" s="51" t="str">
        <f t="shared" si="194"/>
        <v/>
      </c>
      <c r="BC173" s="48">
        <f t="shared" si="195"/>
        <v>0</v>
      </c>
      <c r="BD173" s="99" t="str">
        <f>IF(OR($B173=0,$B173=""),"",IF(AND($E$3="3rd"),'Class 3rd'!AE172,IF(AND($E$3="4th"),'Class 4th'!AE172,"")))</f>
        <v/>
      </c>
      <c r="BE173" s="99" t="str">
        <f>IF(OR($B173=0,$B173=""),"",IF(AND($E$3="3rd"),'Class 3rd'!AF172,IF(AND($E$3="4th"),'Class 4th'!AF172,"")))</f>
        <v/>
      </c>
      <c r="BF173" s="52" t="str">
        <f t="shared" si="196"/>
        <v/>
      </c>
      <c r="BG173" s="48" t="str">
        <f t="shared" si="197"/>
        <v/>
      </c>
      <c r="BH173" s="83">
        <f t="shared" si="198"/>
        <v>0</v>
      </c>
      <c r="BI173" s="83" t="str">
        <f t="shared" si="199"/>
        <v/>
      </c>
      <c r="BJ173" s="83" t="str">
        <f t="shared" si="200"/>
        <v/>
      </c>
      <c r="BK173" s="83" t="str">
        <f t="shared" si="201"/>
        <v/>
      </c>
      <c r="BL173" s="419" t="str">
        <f t="shared" si="202"/>
        <v/>
      </c>
      <c r="BM173" s="87" t="str">
        <f t="shared" si="203"/>
        <v/>
      </c>
      <c r="BN173" s="99" t="str">
        <f>IF(OR($B173=0,$B173=""),"",IF(AND($E$3="3rd"),'Class 3rd'!AG172,IF(AND($E$3="4th"),'Class 4th'!AG172,"")))</f>
        <v/>
      </c>
      <c r="BO173" s="99" t="str">
        <f>IF(OR($B173=0,$B173=""),"",IF(AND($E$3="3rd"),'Class 3rd'!AH172,IF(AND($E$3="4th"),'Class 4th'!AH172,"")))</f>
        <v/>
      </c>
      <c r="BP173" s="99" t="str">
        <f>IF(OR($B173=0,$B173=""),"",IF(AND($E$3="3rd"),'Class 3rd'!AI172,IF(AND($E$3="4th"),'Class 4th'!AI172,"")))</f>
        <v/>
      </c>
      <c r="BQ173" s="48" t="str">
        <f t="shared" si="204"/>
        <v/>
      </c>
      <c r="BR173" s="99" t="str">
        <f>IF(OR($B173=0,$B173=""),"",IF(AND($E$3="3rd"),'Class 3rd'!AJ172,IF(AND($E$3="4th"),'Class 4th'!AJ172,"")))</f>
        <v/>
      </c>
      <c r="BS173" s="99" t="str">
        <f>IF(OR($B173=0,$B173=""),"",IF(AND($E$3="3rd"),'Class 3rd'!AK172,IF(AND($E$3="4th"),'Class 4th'!AK172,"")))</f>
        <v/>
      </c>
      <c r="BT173" s="51" t="str">
        <f t="shared" si="205"/>
        <v/>
      </c>
      <c r="BU173" s="48">
        <f t="shared" si="206"/>
        <v>0</v>
      </c>
      <c r="BV173" s="99" t="str">
        <f>IF(OR($B173=0,$B173=""),"",IF(AND($E$3="3rd"),'Class 3rd'!AL172,IF(AND($E$3="4th"),'Class 4th'!AL172,"")))</f>
        <v/>
      </c>
      <c r="BW173" s="99" t="str">
        <f>IF(OR($B173=0,$B173=""),"",IF(AND($E$3="3rd"),'Class 3rd'!AM172,IF(AND($E$3="4th"),'Class 4th'!AM172,"")))</f>
        <v/>
      </c>
      <c r="BX173" s="52" t="str">
        <f t="shared" si="207"/>
        <v/>
      </c>
      <c r="BY173" s="48" t="str">
        <f t="shared" si="208"/>
        <v/>
      </c>
      <c r="BZ173" s="83">
        <f t="shared" si="209"/>
        <v>0</v>
      </c>
      <c r="CA173" s="83" t="str">
        <f t="shared" si="210"/>
        <v/>
      </c>
      <c r="CB173" s="83" t="str">
        <f t="shared" si="211"/>
        <v/>
      </c>
      <c r="CC173" s="83" t="str">
        <f t="shared" si="212"/>
        <v/>
      </c>
      <c r="CD173" s="419" t="str">
        <f t="shared" si="213"/>
        <v/>
      </c>
      <c r="CE173" s="87" t="str">
        <f t="shared" si="214"/>
        <v/>
      </c>
      <c r="CF173" s="99" t="str">
        <f>IF(OR($B173=0,$B173=""),"",IF(AND($E$3="3rd"),'Class 3rd'!AN172,IF(AND($E$3="4th"),'Class 4th'!AN172,"")))</f>
        <v/>
      </c>
      <c r="CG173" s="99" t="str">
        <f>IF(OR($B173=0,$B173=""),"",IF(AND($E$3="3rd"),'Class 3rd'!AO172,IF(AND($E$3="4th"),'Class 4th'!AO172,"")))</f>
        <v/>
      </c>
      <c r="CH173" s="99" t="str">
        <f>IF(OR($B173=0,$B173=""),"",IF(AND($E$3="3rd"),'Class 3rd'!AP172,IF(AND($E$3="4th"),'Class 4th'!AP172,"")))</f>
        <v/>
      </c>
      <c r="CI173" s="48" t="str">
        <f t="shared" si="215"/>
        <v/>
      </c>
      <c r="CJ173" s="99" t="str">
        <f>IF(OR($B173=0,$B173=""),"",IF(AND($E$3="3rd"),'Class 3rd'!AQ172,IF(AND($E$3="4th"),'Class 4th'!AQ172,"")))</f>
        <v/>
      </c>
      <c r="CK173" s="99" t="str">
        <f>IF(OR($B173=0,$B173=""),"",IF(AND($E$3="3rd"),'Class 3rd'!AR172,IF(AND($E$3="4th"),'Class 4th'!AR172,"")))</f>
        <v/>
      </c>
      <c r="CL173" s="51" t="str">
        <f t="shared" si="216"/>
        <v/>
      </c>
      <c r="CM173" s="48">
        <f t="shared" si="217"/>
        <v>0</v>
      </c>
      <c r="CN173" s="99" t="str">
        <f>IF(OR($B173=0,$B173=""),"",IF(AND($E$3="3rd"),'Class 3rd'!AS172,IF(AND($E$3="4th"),'Class 4th'!AS172,"")))</f>
        <v/>
      </c>
      <c r="CO173" s="99" t="str">
        <f>IF(OR($B173=0,$B173=""),"",IF(AND($E$3="3rd"),'Class 3rd'!AT172,IF(AND($E$3="4th"),'Class 4th'!AT172,"")))</f>
        <v/>
      </c>
      <c r="CP173" s="52" t="str">
        <f t="shared" si="218"/>
        <v/>
      </c>
      <c r="CQ173" s="48" t="str">
        <f t="shared" si="219"/>
        <v/>
      </c>
      <c r="CR173" s="83">
        <f t="shared" si="220"/>
        <v>0</v>
      </c>
      <c r="CS173" s="83" t="str">
        <f t="shared" si="221"/>
        <v/>
      </c>
      <c r="CT173" s="392" t="str">
        <f t="shared" si="222"/>
        <v/>
      </c>
      <c r="CU173" s="86" t="str">
        <f t="shared" si="223"/>
        <v/>
      </c>
      <c r="CV173" s="99" t="str">
        <f>IF(OR($B173=0,$B173=""),"",IF(AND($E$3="3rd"),'Class 3rd'!AU172,IF(AND($E$3="4th"),'Class 4th'!AU172,"")))</f>
        <v/>
      </c>
      <c r="CW173" s="99" t="str">
        <f>IF(OR($B173=0,$B173=""),"",IF(AND($E$3="3rd"),'Class 3rd'!AV172,IF(AND($E$3="4th"),'Class 4th'!AV172,"")))</f>
        <v/>
      </c>
      <c r="CX173" s="99" t="str">
        <f>IF(OR($B173=0,$B173=""),"",IF(AND($E$3="3rd"),'Class 3rd'!AW172,IF(AND($E$3="4th"),'Class 4th'!AW172,"")))</f>
        <v/>
      </c>
      <c r="CY173" s="48" t="str">
        <f t="shared" si="224"/>
        <v/>
      </c>
      <c r="CZ173" s="99" t="str">
        <f>IF(OR($B173=0,$B173=""),"",IF(AND($E$3="3rd"),'Class 3rd'!AX172,IF(AND($E$3="4th"),'Class 4th'!AX172,"")))</f>
        <v/>
      </c>
      <c r="DA173" s="99" t="str">
        <f>IF(OR($B173=0,$B173=""),"",IF(AND($E$3="3rd"),'Class 3rd'!AY172,IF(AND($E$3="4th"),'Class 4th'!AY172,"")))</f>
        <v/>
      </c>
      <c r="DB173" s="51" t="str">
        <f t="shared" si="225"/>
        <v/>
      </c>
      <c r="DC173" s="48">
        <f t="shared" si="226"/>
        <v>0</v>
      </c>
      <c r="DD173" s="99" t="str">
        <f>IF(OR($B173=0,$B173=""),"",IF(AND($E$3="3rd"),'Class 3rd'!AZ172,IF(AND($E$3="4th"),'Class 4th'!AZ172,"")))</f>
        <v/>
      </c>
      <c r="DE173" s="99" t="str">
        <f>IF(OR($B173=0,$B173=""),"",IF(AND($E$3="3rd"),'Class 3rd'!BA172,IF(AND($E$3="4th"),'Class 4th'!BA172,"")))</f>
        <v/>
      </c>
      <c r="DF173" s="52" t="str">
        <f t="shared" si="227"/>
        <v/>
      </c>
      <c r="DG173" s="48" t="str">
        <f t="shared" si="228"/>
        <v/>
      </c>
      <c r="DH173" s="83">
        <f t="shared" si="229"/>
        <v>0</v>
      </c>
      <c r="DI173" s="83" t="str">
        <f t="shared" si="230"/>
        <v/>
      </c>
      <c r="DJ173" s="392" t="str">
        <f t="shared" si="231"/>
        <v/>
      </c>
      <c r="DK173" s="86" t="str">
        <f t="shared" si="232"/>
        <v/>
      </c>
      <c r="DL173" s="454" t="str">
        <f>IF(OR($B173=0,$B173=""),"",IF(AND($E$3="3rd"),'Class 3rd'!BB172,IF(AND($E$3="4th"),'Class 4th'!BB172,"")))</f>
        <v/>
      </c>
      <c r="DM173" s="454" t="str">
        <f>IF(OR($B173=0,$B173=""),"",IF(AND($E$3="3rd"),'Class 3rd'!BC172,IF(AND($E$3="4th"),'Class 4th'!BC172,"")))</f>
        <v/>
      </c>
      <c r="DN173" s="454" t="str">
        <f>IF(OR($B173=0,$B173=""),"",IF(AND($E$3="3rd"),'Class 3rd'!BD172,IF(AND($E$3="4th"),'Class 4th'!BD172,"")))</f>
        <v/>
      </c>
      <c r="DO173" s="454" t="str">
        <f>IF(OR($B173=0,$B173=""),"",IF(AND($E$3="3rd"),'Class 3rd'!BE172,IF(AND($E$3="4th"),'Class 4th'!BE172,"")))</f>
        <v/>
      </c>
      <c r="DP173" s="454" t="str">
        <f>IF(OR($B173=0,$B173=""),"",IF(AND($E$3="3rd"),'Class 3rd'!BF172,IF(AND($E$3="4th"),'Class 4th'!BF172,"")))</f>
        <v/>
      </c>
      <c r="DQ173" s="455" t="str">
        <f t="shared" si="233"/>
        <v/>
      </c>
      <c r="DR173" s="100">
        <f t="shared" si="234"/>
        <v>0</v>
      </c>
      <c r="DS173" s="100" t="str">
        <f t="shared" si="235"/>
        <v/>
      </c>
      <c r="DT173" s="100" t="str">
        <f t="shared" si="236"/>
        <v/>
      </c>
      <c r="DU173" s="86" t="str">
        <f t="shared" si="237"/>
        <v/>
      </c>
      <c r="DV173" s="454" t="str">
        <f>IF(OR($B173=0,$B173=""),"",IF(AND($E$3="3rd"),'Class 3rd'!BG172,IF(AND($E$3="4th"),'Class 4th'!BG172,"")))</f>
        <v/>
      </c>
      <c r="DW173" s="454" t="str">
        <f>IF(OR($B173=0,$B173=""),"",IF(AND($E$3="3rd"),'Class 3rd'!BH172,IF(AND($E$3="4th"),'Class 4th'!BH172,"")))</f>
        <v/>
      </c>
      <c r="DX173" s="454" t="str">
        <f>IF(OR($B173=0,$B173=""),"",IF(AND($E$3="3rd"),'Class 3rd'!BI172,IF(AND($E$3="4th"),'Class 4th'!BI172,"")))</f>
        <v/>
      </c>
      <c r="DY173" s="454" t="str">
        <f>IF(OR($B173=0,$B173=""),"",IF(AND($E$3="3rd"),'Class 3rd'!BJ172,IF(AND($E$3="4th"),'Class 4th'!BJ172,"")))</f>
        <v/>
      </c>
      <c r="DZ173" s="454" t="str">
        <f>IF(OR($B173=0,$B173=""),"",IF(AND($E$3="3rd"),'Class 3rd'!BK172,IF(AND($E$3="4th"),'Class 4th'!BK172,"")))</f>
        <v/>
      </c>
      <c r="EA173" s="455" t="str">
        <f t="shared" si="238"/>
        <v/>
      </c>
      <c r="EB173" s="100">
        <f t="shared" si="239"/>
        <v>0</v>
      </c>
      <c r="EC173" s="100" t="str">
        <f t="shared" si="240"/>
        <v/>
      </c>
      <c r="ED173" s="100" t="str">
        <f t="shared" si="241"/>
        <v/>
      </c>
      <c r="EE173" s="86" t="str">
        <f t="shared" si="242"/>
        <v/>
      </c>
      <c r="EF173" s="454" t="str">
        <f>IF(OR($B173=0,$B173=""),"",IF(AND($E$3="3rd"),'Class 3rd'!BL172,IF(AND($E$3="4th"),'Class 4th'!BL172,"")))</f>
        <v/>
      </c>
      <c r="EG173" s="454" t="str">
        <f>IF(OR($B173=0,$B173=""),"",IF(AND($E$3="3rd"),'Class 3rd'!BM172,IF(AND($E$3="4th"),'Class 4th'!BM172,"")))</f>
        <v/>
      </c>
      <c r="EH173" s="454" t="str">
        <f>IF(OR($B173=0,$B173=""),"",IF(AND($E$3="3rd"),'Class 3rd'!BN172,IF(AND($E$3="4th"),'Class 4th'!BN172,"")))</f>
        <v/>
      </c>
      <c r="EI173" s="454" t="str">
        <f>IF(OR($B173=0,$B173=""),"",IF(AND($E$3="3rd"),'Class 3rd'!BO172,IF(AND($E$3="4th"),'Class 4th'!BO172,"")))</f>
        <v/>
      </c>
      <c r="EJ173" s="454" t="str">
        <f>IF(OR($B173=0,$B173=""),"",IF(AND($E$3="3rd"),'Class 3rd'!BP172,IF(AND($E$3="4th"),'Class 4th'!BP172,"")))</f>
        <v/>
      </c>
      <c r="EK173" s="455" t="str">
        <f t="shared" si="243"/>
        <v/>
      </c>
      <c r="EL173" s="100">
        <f t="shared" si="244"/>
        <v>0</v>
      </c>
      <c r="EM173" s="100" t="str">
        <f t="shared" si="245"/>
        <v/>
      </c>
      <c r="EN173" s="100" t="str">
        <f t="shared" si="246"/>
        <v/>
      </c>
      <c r="EO173" s="86" t="str">
        <f t="shared" si="247"/>
        <v/>
      </c>
      <c r="EP173" s="60" t="str">
        <f t="shared" si="248"/>
        <v/>
      </c>
      <c r="EQ173" s="324" t="str">
        <f t="shared" si="249"/>
        <v/>
      </c>
      <c r="ER173" s="63" t="str">
        <f t="shared" si="250"/>
        <v/>
      </c>
      <c r="ES173" s="64" t="str">
        <f t="shared" si="251"/>
        <v/>
      </c>
      <c r="ET173" s="326" t="str">
        <f>IFERROR(IF(B173="NSO","NSO",IF(OR(D173="",G173="",F173="",B173="",EP173=0),"",IF('Master sheet'!$D$14="Hindi","कक्षोंन्नति","Promoted"))),"")</f>
        <v/>
      </c>
      <c r="EU173" s="39" t="str">
        <f>IF(OR($B173=0,$B173=""),"",IF(AND($E$3="3rd"),'Class 3rd'!BQ172,IF(AND($E$3="4th"),'Class 4th'!BQ172,"")))</f>
        <v/>
      </c>
      <c r="EV173" s="39" t="str">
        <f>IF(OR($B173=0,$B173=""),"",IF(AND($E$3="3rd"),'Class 3rd'!BR172,IF(AND($E$3="4th"),'Class 4th'!BR172,"")))</f>
        <v/>
      </c>
      <c r="EW173" s="203" t="str">
        <f t="shared" si="252"/>
        <v/>
      </c>
      <c r="EX173" s="40"/>
      <c r="FE173" s="41">
        <f>IF(AND($E$3="3rd"),'Class 3rd'!I172,IF(AND($E$3="4th"),'Class 4th'!I172,""))</f>
        <v>0</v>
      </c>
    </row>
    <row r="174" spans="1:161" ht="18.95" customHeight="1">
      <c r="A174" s="53">
        <v>167</v>
      </c>
      <c r="B174" s="244" t="str">
        <f>IF(OR(FE174=0,FE174=""),"",IF(AND($E$3="3rd"),'Class 3rd'!I173,IF(AND($E$3="4th"),'Class 4th'!I173,"")))</f>
        <v/>
      </c>
      <c r="C174" s="54" t="str">
        <f>IF(OR($B174=0,$B174=""),"",IF(AND($E$3="3rd"),'Class 3rd'!B173,IF(AND($E$3="4th"),'Class 4th'!B173,"")))</f>
        <v/>
      </c>
      <c r="D174" s="54" t="str">
        <f>IF(OR($B174=0,$B174=""),"",IF(AND($E$3="3rd"),'Class 3rd'!C173,IF(AND($E$3="4th"),'Class 4th'!C173,"")))</f>
        <v/>
      </c>
      <c r="E174" s="330" t="str">
        <f>IF(OR($B174=0,$B174=""),"",IF(AND($E$3="3rd"),'Class 3rd'!E173,IF(AND($E$3="4th"),'Class 4th'!E173,"")))</f>
        <v/>
      </c>
      <c r="F174" s="243" t="str">
        <f>IF(OR($B174=0,$B174=""),"",IF(AND($E$3="3rd"),'Class 3rd'!D173,IF(AND($E$3="4th"),'Class 4th'!D173,"")))</f>
        <v/>
      </c>
      <c r="G174" s="335" t="str">
        <f>IF(OR($B174=0,$B174=""),"",IF(AND($E$3="3rd"),'Class 3rd'!F173,IF(AND($E$3="4th"),'Class 4th'!F173,"")))</f>
        <v/>
      </c>
      <c r="H174" s="335" t="str">
        <f>IF(OR($B174=0,$B174=""),"",IF(AND($E$3="3rd"),'Class 3rd'!G173,IF(AND($E$3="4th"),'Class 4th'!G173,"")))</f>
        <v/>
      </c>
      <c r="I174" s="335" t="str">
        <f>IF(OR($B174=0,$B174=""),"",IF(AND($E$3="3rd"),'Class 3rd'!H173,IF(AND($E$3="4th"),'Class 4th'!H173,"")))</f>
        <v/>
      </c>
      <c r="J174" s="217" t="str">
        <f>IF(OR($B174=0,$B174=""),"",IF(AND($E$3="3rd"),'Class 3rd'!J173,IF(AND($E$3="4th"),'Class 4th'!J173,"")))</f>
        <v/>
      </c>
      <c r="K174" s="217" t="str">
        <f>IF(OR($B174=0,$B174=""),"",IF(AND($E$3="3rd"),'Class 3rd'!K173,IF(AND($E$3="4th"),'Class 4th'!K173,"")))</f>
        <v/>
      </c>
      <c r="L174" s="99" t="str">
        <f>IF(OR($B174=0,$B174=""),"",IF(AND($E$3="3rd"),'Class 3rd'!L173,IF(AND($E$3="4th"),'Class 4th'!L173,"")))</f>
        <v/>
      </c>
      <c r="M174" s="99" t="str">
        <f>IF(OR($B174=0,$B174=""),"",IF(AND($E$3="3rd"),'Class 3rd'!M173,IF(AND($E$3="4th"),'Class 4th'!M173,"")))</f>
        <v/>
      </c>
      <c r="N174" s="99" t="str">
        <f>IF(OR($B174=0,$B174=""),"",IF(AND($E$3="3rd"),'Class 3rd'!N173,IF(AND($E$3="4th"),'Class 4th'!N173,"")))</f>
        <v/>
      </c>
      <c r="O174" s="48" t="str">
        <f t="shared" si="171"/>
        <v/>
      </c>
      <c r="P174" s="99" t="str">
        <f>IF(OR($B174=0,$B174=""),"",IF(AND($E$3="3rd"),'Class 3rd'!O173,IF(AND($E$3="4th"),'Class 4th'!O173,"")))</f>
        <v/>
      </c>
      <c r="Q174" s="99" t="str">
        <f>IF(OR($B174=0,$B174=""),"",IF(AND($E$3="3rd"),'Class 3rd'!P173,IF(AND($E$3="4th"),'Class 4th'!P173,"")))</f>
        <v/>
      </c>
      <c r="R174" s="51" t="str">
        <f t="shared" si="172"/>
        <v/>
      </c>
      <c r="S174" s="48">
        <f t="shared" si="173"/>
        <v>0</v>
      </c>
      <c r="T174" s="99" t="str">
        <f>IF(OR($B174=0,$B174=""),"",IF(AND($E$3="3rd"),'Class 3rd'!Q173,IF(AND($E$3="4th"),'Class 4th'!Q173,"")))</f>
        <v/>
      </c>
      <c r="U174" s="99" t="str">
        <f>IF(OR($B174=0,$B174=""),"",IF(AND($E$3="3rd"),'Class 3rd'!R173,IF(AND($E$3="4th"),'Class 4th'!R173,"")))</f>
        <v/>
      </c>
      <c r="V174" s="52" t="str">
        <f t="shared" si="174"/>
        <v/>
      </c>
      <c r="W174" s="48" t="str">
        <f t="shared" si="175"/>
        <v/>
      </c>
      <c r="X174" s="83">
        <f t="shared" si="176"/>
        <v>0</v>
      </c>
      <c r="Y174" s="83" t="str">
        <f t="shared" si="177"/>
        <v/>
      </c>
      <c r="Z174" s="83" t="str">
        <f t="shared" si="178"/>
        <v/>
      </c>
      <c r="AA174" s="83" t="str">
        <f t="shared" si="179"/>
        <v/>
      </c>
      <c r="AB174" s="419" t="str">
        <f t="shared" si="180"/>
        <v/>
      </c>
      <c r="AC174" s="87" t="str">
        <f t="shared" si="181"/>
        <v/>
      </c>
      <c r="AD174" s="99" t="str">
        <f>IF(OR($B174=0,$B174=""),"",IF(AND($E$3="3rd"),'Class 3rd'!S173,IF(AND($E$3="4th"),'Class 4th'!S173,"")))</f>
        <v/>
      </c>
      <c r="AE174" s="99" t="str">
        <f>IF(OR($B174=0,$B174=""),"",IF(AND($E$3="3rd"),'Class 3rd'!T173,IF(AND($E$3="4th"),'Class 4th'!T173,"")))</f>
        <v/>
      </c>
      <c r="AF174" s="99" t="str">
        <f>IF(OR($B174=0,$B174=""),"",IF(AND($E$3="3rd"),'Class 3rd'!U173,IF(AND($E$3="4th"),'Class 4th'!U173,"")))</f>
        <v/>
      </c>
      <c r="AG174" s="48" t="str">
        <f t="shared" si="182"/>
        <v/>
      </c>
      <c r="AH174" s="99" t="str">
        <f>IF(OR($B174=0,$B174=""),"",IF(AND($E$3="3rd"),'Class 3rd'!V173,IF(AND($E$3="4th"),'Class 4th'!V173,"")))</f>
        <v/>
      </c>
      <c r="AI174" s="99" t="str">
        <f>IF(OR($B174=0,$B174=""),"",IF(AND($E$3="3rd"),'Class 3rd'!W173,IF(AND($E$3="4th"),'Class 4th'!W173,"")))</f>
        <v/>
      </c>
      <c r="AJ174" s="51" t="str">
        <f t="shared" si="183"/>
        <v/>
      </c>
      <c r="AK174" s="48">
        <f t="shared" si="184"/>
        <v>0</v>
      </c>
      <c r="AL174" s="99" t="str">
        <f>IF(OR($B174=0,$B174=""),"",IF(AND($E$3="3rd"),'Class 3rd'!X173,IF(AND($E$3="4th"),'Class 4th'!X173,"")))</f>
        <v/>
      </c>
      <c r="AM174" s="99" t="str">
        <f>IF(OR($B174=0,$B174=""),"",IF(AND($E$3="3rd"),'Class 3rd'!Y173,IF(AND($E$3="4th"),'Class 4th'!Y173,"")))</f>
        <v/>
      </c>
      <c r="AN174" s="52" t="str">
        <f t="shared" si="185"/>
        <v/>
      </c>
      <c r="AO174" s="48" t="str">
        <f t="shared" si="186"/>
        <v/>
      </c>
      <c r="AP174" s="83">
        <f t="shared" si="187"/>
        <v>0</v>
      </c>
      <c r="AQ174" s="83" t="str">
        <f t="shared" si="188"/>
        <v/>
      </c>
      <c r="AR174" s="83" t="str">
        <f t="shared" si="189"/>
        <v/>
      </c>
      <c r="AS174" s="83" t="str">
        <f t="shared" si="190"/>
        <v/>
      </c>
      <c r="AT174" s="419" t="str">
        <f t="shared" si="191"/>
        <v/>
      </c>
      <c r="AU174" s="87" t="str">
        <f t="shared" si="192"/>
        <v/>
      </c>
      <c r="AV174" s="99" t="str">
        <f>IF(OR($B174=0,$B174=""),"",IF(AND($E$3="3rd"),'Class 3rd'!Z173,IF(AND($E$3="4th"),'Class 4th'!Z173,"")))</f>
        <v/>
      </c>
      <c r="AW174" s="99" t="str">
        <f>IF(OR($B174=0,$B174=""),"",IF(AND($E$3="3rd"),'Class 3rd'!AA173,IF(AND($E$3="4th"),'Class 4th'!AA173,"")))</f>
        <v/>
      </c>
      <c r="AX174" s="99" t="str">
        <f>IF(OR($B174=0,$B174=""),"",IF(AND($E$3="3rd"),'Class 3rd'!AB173,IF(AND($E$3="4th"),'Class 4th'!AB173,"")))</f>
        <v/>
      </c>
      <c r="AY174" s="48" t="str">
        <f t="shared" si="193"/>
        <v/>
      </c>
      <c r="AZ174" s="99" t="str">
        <f>IF(OR($B174=0,$B174=""),"",IF(AND($E$3="3rd"),'Class 3rd'!AC173,IF(AND($E$3="4th"),'Class 4th'!AC173,"")))</f>
        <v/>
      </c>
      <c r="BA174" s="99" t="str">
        <f>IF(OR($B174=0,$B174=""),"",IF(AND($E$3="3rd"),'Class 3rd'!AD173,IF(AND($E$3="4th"),'Class 4th'!AD173,"")))</f>
        <v/>
      </c>
      <c r="BB174" s="51" t="str">
        <f t="shared" si="194"/>
        <v/>
      </c>
      <c r="BC174" s="48">
        <f t="shared" si="195"/>
        <v>0</v>
      </c>
      <c r="BD174" s="99" t="str">
        <f>IF(OR($B174=0,$B174=""),"",IF(AND($E$3="3rd"),'Class 3rd'!AE173,IF(AND($E$3="4th"),'Class 4th'!AE173,"")))</f>
        <v/>
      </c>
      <c r="BE174" s="99" t="str">
        <f>IF(OR($B174=0,$B174=""),"",IF(AND($E$3="3rd"),'Class 3rd'!AF173,IF(AND($E$3="4th"),'Class 4th'!AF173,"")))</f>
        <v/>
      </c>
      <c r="BF174" s="52" t="str">
        <f t="shared" si="196"/>
        <v/>
      </c>
      <c r="BG174" s="48" t="str">
        <f t="shared" si="197"/>
        <v/>
      </c>
      <c r="BH174" s="83">
        <f t="shared" si="198"/>
        <v>0</v>
      </c>
      <c r="BI174" s="83" t="str">
        <f t="shared" si="199"/>
        <v/>
      </c>
      <c r="BJ174" s="83" t="str">
        <f t="shared" si="200"/>
        <v/>
      </c>
      <c r="BK174" s="83" t="str">
        <f t="shared" si="201"/>
        <v/>
      </c>
      <c r="BL174" s="419" t="str">
        <f t="shared" si="202"/>
        <v/>
      </c>
      <c r="BM174" s="87" t="str">
        <f t="shared" si="203"/>
        <v/>
      </c>
      <c r="BN174" s="99" t="str">
        <f>IF(OR($B174=0,$B174=""),"",IF(AND($E$3="3rd"),'Class 3rd'!AG173,IF(AND($E$3="4th"),'Class 4th'!AG173,"")))</f>
        <v/>
      </c>
      <c r="BO174" s="99" t="str">
        <f>IF(OR($B174=0,$B174=""),"",IF(AND($E$3="3rd"),'Class 3rd'!AH173,IF(AND($E$3="4th"),'Class 4th'!AH173,"")))</f>
        <v/>
      </c>
      <c r="BP174" s="99" t="str">
        <f>IF(OR($B174=0,$B174=""),"",IF(AND($E$3="3rd"),'Class 3rd'!AI173,IF(AND($E$3="4th"),'Class 4th'!AI173,"")))</f>
        <v/>
      </c>
      <c r="BQ174" s="48" t="str">
        <f t="shared" si="204"/>
        <v/>
      </c>
      <c r="BR174" s="99" t="str">
        <f>IF(OR($B174=0,$B174=""),"",IF(AND($E$3="3rd"),'Class 3rd'!AJ173,IF(AND($E$3="4th"),'Class 4th'!AJ173,"")))</f>
        <v/>
      </c>
      <c r="BS174" s="99" t="str">
        <f>IF(OR($B174=0,$B174=""),"",IF(AND($E$3="3rd"),'Class 3rd'!AK173,IF(AND($E$3="4th"),'Class 4th'!AK173,"")))</f>
        <v/>
      </c>
      <c r="BT174" s="51" t="str">
        <f t="shared" si="205"/>
        <v/>
      </c>
      <c r="BU174" s="48">
        <f t="shared" si="206"/>
        <v>0</v>
      </c>
      <c r="BV174" s="99" t="str">
        <f>IF(OR($B174=0,$B174=""),"",IF(AND($E$3="3rd"),'Class 3rd'!AL173,IF(AND($E$3="4th"),'Class 4th'!AL173,"")))</f>
        <v/>
      </c>
      <c r="BW174" s="99" t="str">
        <f>IF(OR($B174=0,$B174=""),"",IF(AND($E$3="3rd"),'Class 3rd'!AM173,IF(AND($E$3="4th"),'Class 4th'!AM173,"")))</f>
        <v/>
      </c>
      <c r="BX174" s="52" t="str">
        <f t="shared" si="207"/>
        <v/>
      </c>
      <c r="BY174" s="48" t="str">
        <f t="shared" si="208"/>
        <v/>
      </c>
      <c r="BZ174" s="83">
        <f t="shared" si="209"/>
        <v>0</v>
      </c>
      <c r="CA174" s="83" t="str">
        <f t="shared" si="210"/>
        <v/>
      </c>
      <c r="CB174" s="83" t="str">
        <f t="shared" si="211"/>
        <v/>
      </c>
      <c r="CC174" s="83" t="str">
        <f t="shared" si="212"/>
        <v/>
      </c>
      <c r="CD174" s="419" t="str">
        <f t="shared" si="213"/>
        <v/>
      </c>
      <c r="CE174" s="87" t="str">
        <f t="shared" si="214"/>
        <v/>
      </c>
      <c r="CF174" s="99" t="str">
        <f>IF(OR($B174=0,$B174=""),"",IF(AND($E$3="3rd"),'Class 3rd'!AN173,IF(AND($E$3="4th"),'Class 4th'!AN173,"")))</f>
        <v/>
      </c>
      <c r="CG174" s="99" t="str">
        <f>IF(OR($B174=0,$B174=""),"",IF(AND($E$3="3rd"),'Class 3rd'!AO173,IF(AND($E$3="4th"),'Class 4th'!AO173,"")))</f>
        <v/>
      </c>
      <c r="CH174" s="99" t="str">
        <f>IF(OR($B174=0,$B174=""),"",IF(AND($E$3="3rd"),'Class 3rd'!AP173,IF(AND($E$3="4th"),'Class 4th'!AP173,"")))</f>
        <v/>
      </c>
      <c r="CI174" s="48" t="str">
        <f t="shared" si="215"/>
        <v/>
      </c>
      <c r="CJ174" s="99" t="str">
        <f>IF(OR($B174=0,$B174=""),"",IF(AND($E$3="3rd"),'Class 3rd'!AQ173,IF(AND($E$3="4th"),'Class 4th'!AQ173,"")))</f>
        <v/>
      </c>
      <c r="CK174" s="99" t="str">
        <f>IF(OR($B174=0,$B174=""),"",IF(AND($E$3="3rd"),'Class 3rd'!AR173,IF(AND($E$3="4th"),'Class 4th'!AR173,"")))</f>
        <v/>
      </c>
      <c r="CL174" s="51" t="str">
        <f t="shared" si="216"/>
        <v/>
      </c>
      <c r="CM174" s="48">
        <f t="shared" si="217"/>
        <v>0</v>
      </c>
      <c r="CN174" s="99" t="str">
        <f>IF(OR($B174=0,$B174=""),"",IF(AND($E$3="3rd"),'Class 3rd'!AS173,IF(AND($E$3="4th"),'Class 4th'!AS173,"")))</f>
        <v/>
      </c>
      <c r="CO174" s="99" t="str">
        <f>IF(OR($B174=0,$B174=""),"",IF(AND($E$3="3rd"),'Class 3rd'!AT173,IF(AND($E$3="4th"),'Class 4th'!AT173,"")))</f>
        <v/>
      </c>
      <c r="CP174" s="52" t="str">
        <f t="shared" si="218"/>
        <v/>
      </c>
      <c r="CQ174" s="48" t="str">
        <f t="shared" si="219"/>
        <v/>
      </c>
      <c r="CR174" s="83">
        <f t="shared" si="220"/>
        <v>0</v>
      </c>
      <c r="CS174" s="83" t="str">
        <f t="shared" si="221"/>
        <v/>
      </c>
      <c r="CT174" s="392" t="str">
        <f t="shared" si="222"/>
        <v/>
      </c>
      <c r="CU174" s="86" t="str">
        <f t="shared" si="223"/>
        <v/>
      </c>
      <c r="CV174" s="99" t="str">
        <f>IF(OR($B174=0,$B174=""),"",IF(AND($E$3="3rd"),'Class 3rd'!AU173,IF(AND($E$3="4th"),'Class 4th'!AU173,"")))</f>
        <v/>
      </c>
      <c r="CW174" s="99" t="str">
        <f>IF(OR($B174=0,$B174=""),"",IF(AND($E$3="3rd"),'Class 3rd'!AV173,IF(AND($E$3="4th"),'Class 4th'!AV173,"")))</f>
        <v/>
      </c>
      <c r="CX174" s="99" t="str">
        <f>IF(OR($B174=0,$B174=""),"",IF(AND($E$3="3rd"),'Class 3rd'!AW173,IF(AND($E$3="4th"),'Class 4th'!AW173,"")))</f>
        <v/>
      </c>
      <c r="CY174" s="48" t="str">
        <f t="shared" si="224"/>
        <v/>
      </c>
      <c r="CZ174" s="99" t="str">
        <f>IF(OR($B174=0,$B174=""),"",IF(AND($E$3="3rd"),'Class 3rd'!AX173,IF(AND($E$3="4th"),'Class 4th'!AX173,"")))</f>
        <v/>
      </c>
      <c r="DA174" s="99" t="str">
        <f>IF(OR($B174=0,$B174=""),"",IF(AND($E$3="3rd"),'Class 3rd'!AY173,IF(AND($E$3="4th"),'Class 4th'!AY173,"")))</f>
        <v/>
      </c>
      <c r="DB174" s="51" t="str">
        <f t="shared" si="225"/>
        <v/>
      </c>
      <c r="DC174" s="48">
        <f t="shared" si="226"/>
        <v>0</v>
      </c>
      <c r="DD174" s="99" t="str">
        <f>IF(OR($B174=0,$B174=""),"",IF(AND($E$3="3rd"),'Class 3rd'!AZ173,IF(AND($E$3="4th"),'Class 4th'!AZ173,"")))</f>
        <v/>
      </c>
      <c r="DE174" s="99" t="str">
        <f>IF(OR($B174=0,$B174=""),"",IF(AND($E$3="3rd"),'Class 3rd'!BA173,IF(AND($E$3="4th"),'Class 4th'!BA173,"")))</f>
        <v/>
      </c>
      <c r="DF174" s="52" t="str">
        <f t="shared" si="227"/>
        <v/>
      </c>
      <c r="DG174" s="48" t="str">
        <f t="shared" si="228"/>
        <v/>
      </c>
      <c r="DH174" s="83">
        <f t="shared" si="229"/>
        <v>0</v>
      </c>
      <c r="DI174" s="83" t="str">
        <f t="shared" si="230"/>
        <v/>
      </c>
      <c r="DJ174" s="392" t="str">
        <f t="shared" si="231"/>
        <v/>
      </c>
      <c r="DK174" s="86" t="str">
        <f t="shared" si="232"/>
        <v/>
      </c>
      <c r="DL174" s="454" t="str">
        <f>IF(OR($B174=0,$B174=""),"",IF(AND($E$3="3rd"),'Class 3rd'!BB173,IF(AND($E$3="4th"),'Class 4th'!BB173,"")))</f>
        <v/>
      </c>
      <c r="DM174" s="454" t="str">
        <f>IF(OR($B174=0,$B174=""),"",IF(AND($E$3="3rd"),'Class 3rd'!BC173,IF(AND($E$3="4th"),'Class 4th'!BC173,"")))</f>
        <v/>
      </c>
      <c r="DN174" s="454" t="str">
        <f>IF(OR($B174=0,$B174=""),"",IF(AND($E$3="3rd"),'Class 3rd'!BD173,IF(AND($E$3="4th"),'Class 4th'!BD173,"")))</f>
        <v/>
      </c>
      <c r="DO174" s="454" t="str">
        <f>IF(OR($B174=0,$B174=""),"",IF(AND($E$3="3rd"),'Class 3rd'!BE173,IF(AND($E$3="4th"),'Class 4th'!BE173,"")))</f>
        <v/>
      </c>
      <c r="DP174" s="454" t="str">
        <f>IF(OR($B174=0,$B174=""),"",IF(AND($E$3="3rd"),'Class 3rd'!BF173,IF(AND($E$3="4th"),'Class 4th'!BF173,"")))</f>
        <v/>
      </c>
      <c r="DQ174" s="455" t="str">
        <f t="shared" si="233"/>
        <v/>
      </c>
      <c r="DR174" s="100">
        <f t="shared" si="234"/>
        <v>0</v>
      </c>
      <c r="DS174" s="100" t="str">
        <f t="shared" si="235"/>
        <v/>
      </c>
      <c r="DT174" s="100" t="str">
        <f t="shared" si="236"/>
        <v/>
      </c>
      <c r="DU174" s="86" t="str">
        <f t="shared" si="237"/>
        <v/>
      </c>
      <c r="DV174" s="454" t="str">
        <f>IF(OR($B174=0,$B174=""),"",IF(AND($E$3="3rd"),'Class 3rd'!BG173,IF(AND($E$3="4th"),'Class 4th'!BG173,"")))</f>
        <v/>
      </c>
      <c r="DW174" s="454" t="str">
        <f>IF(OR($B174=0,$B174=""),"",IF(AND($E$3="3rd"),'Class 3rd'!BH173,IF(AND($E$3="4th"),'Class 4th'!BH173,"")))</f>
        <v/>
      </c>
      <c r="DX174" s="454" t="str">
        <f>IF(OR($B174=0,$B174=""),"",IF(AND($E$3="3rd"),'Class 3rd'!BI173,IF(AND($E$3="4th"),'Class 4th'!BI173,"")))</f>
        <v/>
      </c>
      <c r="DY174" s="454" t="str">
        <f>IF(OR($B174=0,$B174=""),"",IF(AND($E$3="3rd"),'Class 3rd'!BJ173,IF(AND($E$3="4th"),'Class 4th'!BJ173,"")))</f>
        <v/>
      </c>
      <c r="DZ174" s="454" t="str">
        <f>IF(OR($B174=0,$B174=""),"",IF(AND($E$3="3rd"),'Class 3rd'!BK173,IF(AND($E$3="4th"),'Class 4th'!BK173,"")))</f>
        <v/>
      </c>
      <c r="EA174" s="455" t="str">
        <f t="shared" si="238"/>
        <v/>
      </c>
      <c r="EB174" s="100">
        <f t="shared" si="239"/>
        <v>0</v>
      </c>
      <c r="EC174" s="100" t="str">
        <f t="shared" si="240"/>
        <v/>
      </c>
      <c r="ED174" s="100" t="str">
        <f t="shared" si="241"/>
        <v/>
      </c>
      <c r="EE174" s="86" t="str">
        <f t="shared" si="242"/>
        <v/>
      </c>
      <c r="EF174" s="454" t="str">
        <f>IF(OR($B174=0,$B174=""),"",IF(AND($E$3="3rd"),'Class 3rd'!BL173,IF(AND($E$3="4th"),'Class 4th'!BL173,"")))</f>
        <v/>
      </c>
      <c r="EG174" s="454" t="str">
        <f>IF(OR($B174=0,$B174=""),"",IF(AND($E$3="3rd"),'Class 3rd'!BM173,IF(AND($E$3="4th"),'Class 4th'!BM173,"")))</f>
        <v/>
      </c>
      <c r="EH174" s="454" t="str">
        <f>IF(OR($B174=0,$B174=""),"",IF(AND($E$3="3rd"),'Class 3rd'!BN173,IF(AND($E$3="4th"),'Class 4th'!BN173,"")))</f>
        <v/>
      </c>
      <c r="EI174" s="454" t="str">
        <f>IF(OR($B174=0,$B174=""),"",IF(AND($E$3="3rd"),'Class 3rd'!BO173,IF(AND($E$3="4th"),'Class 4th'!BO173,"")))</f>
        <v/>
      </c>
      <c r="EJ174" s="454" t="str">
        <f>IF(OR($B174=0,$B174=""),"",IF(AND($E$3="3rd"),'Class 3rd'!BP173,IF(AND($E$3="4th"),'Class 4th'!BP173,"")))</f>
        <v/>
      </c>
      <c r="EK174" s="455" t="str">
        <f t="shared" si="243"/>
        <v/>
      </c>
      <c r="EL174" s="100">
        <f t="shared" si="244"/>
        <v>0</v>
      </c>
      <c r="EM174" s="100" t="str">
        <f t="shared" si="245"/>
        <v/>
      </c>
      <c r="EN174" s="100" t="str">
        <f t="shared" si="246"/>
        <v/>
      </c>
      <c r="EO174" s="86" t="str">
        <f t="shared" si="247"/>
        <v/>
      </c>
      <c r="EP174" s="60" t="str">
        <f t="shared" si="248"/>
        <v/>
      </c>
      <c r="EQ174" s="324" t="str">
        <f t="shared" si="249"/>
        <v/>
      </c>
      <c r="ER174" s="63" t="str">
        <f t="shared" si="250"/>
        <v/>
      </c>
      <c r="ES174" s="64" t="str">
        <f t="shared" si="251"/>
        <v/>
      </c>
      <c r="ET174" s="326" t="str">
        <f>IFERROR(IF(B174="NSO","NSO",IF(OR(D174="",G174="",F174="",B174="",EP174=0),"",IF('Master sheet'!$D$14="Hindi","कक्षोंन्नति","Promoted"))),"")</f>
        <v/>
      </c>
      <c r="EU174" s="39" t="str">
        <f>IF(OR($B174=0,$B174=""),"",IF(AND($E$3="3rd"),'Class 3rd'!BQ173,IF(AND($E$3="4th"),'Class 4th'!BQ173,"")))</f>
        <v/>
      </c>
      <c r="EV174" s="39" t="str">
        <f>IF(OR($B174=0,$B174=""),"",IF(AND($E$3="3rd"),'Class 3rd'!BR173,IF(AND($E$3="4th"),'Class 4th'!BR173,"")))</f>
        <v/>
      </c>
      <c r="EW174" s="203" t="str">
        <f t="shared" si="252"/>
        <v/>
      </c>
      <c r="EX174" s="40"/>
      <c r="FE174" s="41">
        <f>IF(AND($E$3="3rd"),'Class 3rd'!I173,IF(AND($E$3="4th"),'Class 4th'!I173,""))</f>
        <v>0</v>
      </c>
    </row>
    <row r="175" spans="1:161" ht="18.95" customHeight="1">
      <c r="A175" s="53">
        <v>168</v>
      </c>
      <c r="B175" s="244" t="str">
        <f>IF(OR(FE175=0,FE175=""),"",IF(AND($E$3="3rd"),'Class 3rd'!I174,IF(AND($E$3="4th"),'Class 4th'!I174,"")))</f>
        <v/>
      </c>
      <c r="C175" s="54" t="str">
        <f>IF(OR($B175=0,$B175=""),"",IF(AND($E$3="3rd"),'Class 3rd'!B174,IF(AND($E$3="4th"),'Class 4th'!B174,"")))</f>
        <v/>
      </c>
      <c r="D175" s="54" t="str">
        <f>IF(OR($B175=0,$B175=""),"",IF(AND($E$3="3rd"),'Class 3rd'!C174,IF(AND($E$3="4th"),'Class 4th'!C174,"")))</f>
        <v/>
      </c>
      <c r="E175" s="330" t="str">
        <f>IF(OR($B175=0,$B175=""),"",IF(AND($E$3="3rd"),'Class 3rd'!E174,IF(AND($E$3="4th"),'Class 4th'!E174,"")))</f>
        <v/>
      </c>
      <c r="F175" s="243" t="str">
        <f>IF(OR($B175=0,$B175=""),"",IF(AND($E$3="3rd"),'Class 3rd'!D174,IF(AND($E$3="4th"),'Class 4th'!D174,"")))</f>
        <v/>
      </c>
      <c r="G175" s="335" t="str">
        <f>IF(OR($B175=0,$B175=""),"",IF(AND($E$3="3rd"),'Class 3rd'!F174,IF(AND($E$3="4th"),'Class 4th'!F174,"")))</f>
        <v/>
      </c>
      <c r="H175" s="335" t="str">
        <f>IF(OR($B175=0,$B175=""),"",IF(AND($E$3="3rd"),'Class 3rd'!G174,IF(AND($E$3="4th"),'Class 4th'!G174,"")))</f>
        <v/>
      </c>
      <c r="I175" s="335" t="str">
        <f>IF(OR($B175=0,$B175=""),"",IF(AND($E$3="3rd"),'Class 3rd'!H174,IF(AND($E$3="4th"),'Class 4th'!H174,"")))</f>
        <v/>
      </c>
      <c r="J175" s="217" t="str">
        <f>IF(OR($B175=0,$B175=""),"",IF(AND($E$3="3rd"),'Class 3rd'!J174,IF(AND($E$3="4th"),'Class 4th'!J174,"")))</f>
        <v/>
      </c>
      <c r="K175" s="217" t="str">
        <f>IF(OR($B175=0,$B175=""),"",IF(AND($E$3="3rd"),'Class 3rd'!K174,IF(AND($E$3="4th"),'Class 4th'!K174,"")))</f>
        <v/>
      </c>
      <c r="L175" s="99" t="str">
        <f>IF(OR($B175=0,$B175=""),"",IF(AND($E$3="3rd"),'Class 3rd'!L174,IF(AND($E$3="4th"),'Class 4th'!L174,"")))</f>
        <v/>
      </c>
      <c r="M175" s="99" t="str">
        <f>IF(OR($B175=0,$B175=""),"",IF(AND($E$3="3rd"),'Class 3rd'!M174,IF(AND($E$3="4th"),'Class 4th'!M174,"")))</f>
        <v/>
      </c>
      <c r="N175" s="99" t="str">
        <f>IF(OR($B175=0,$B175=""),"",IF(AND($E$3="3rd"),'Class 3rd'!N174,IF(AND($E$3="4th"),'Class 4th'!N174,"")))</f>
        <v/>
      </c>
      <c r="O175" s="48" t="str">
        <f t="shared" si="171"/>
        <v/>
      </c>
      <c r="P175" s="99" t="str">
        <f>IF(OR($B175=0,$B175=""),"",IF(AND($E$3="3rd"),'Class 3rd'!O174,IF(AND($E$3="4th"),'Class 4th'!O174,"")))</f>
        <v/>
      </c>
      <c r="Q175" s="99" t="str">
        <f>IF(OR($B175=0,$B175=""),"",IF(AND($E$3="3rd"),'Class 3rd'!P174,IF(AND($E$3="4th"),'Class 4th'!P174,"")))</f>
        <v/>
      </c>
      <c r="R175" s="51" t="str">
        <f t="shared" si="172"/>
        <v/>
      </c>
      <c r="S175" s="48">
        <f t="shared" si="173"/>
        <v>0</v>
      </c>
      <c r="T175" s="99" t="str">
        <f>IF(OR($B175=0,$B175=""),"",IF(AND($E$3="3rd"),'Class 3rd'!Q174,IF(AND($E$3="4th"),'Class 4th'!Q174,"")))</f>
        <v/>
      </c>
      <c r="U175" s="99" t="str">
        <f>IF(OR($B175=0,$B175=""),"",IF(AND($E$3="3rd"),'Class 3rd'!R174,IF(AND($E$3="4th"),'Class 4th'!R174,"")))</f>
        <v/>
      </c>
      <c r="V175" s="52" t="str">
        <f t="shared" si="174"/>
        <v/>
      </c>
      <c r="W175" s="48" t="str">
        <f t="shared" si="175"/>
        <v/>
      </c>
      <c r="X175" s="83">
        <f t="shared" si="176"/>
        <v>0</v>
      </c>
      <c r="Y175" s="83" t="str">
        <f t="shared" si="177"/>
        <v/>
      </c>
      <c r="Z175" s="83" t="str">
        <f t="shared" si="178"/>
        <v/>
      </c>
      <c r="AA175" s="83" t="str">
        <f t="shared" si="179"/>
        <v/>
      </c>
      <c r="AB175" s="419" t="str">
        <f t="shared" si="180"/>
        <v/>
      </c>
      <c r="AC175" s="87" t="str">
        <f t="shared" si="181"/>
        <v/>
      </c>
      <c r="AD175" s="99" t="str">
        <f>IF(OR($B175=0,$B175=""),"",IF(AND($E$3="3rd"),'Class 3rd'!S174,IF(AND($E$3="4th"),'Class 4th'!S174,"")))</f>
        <v/>
      </c>
      <c r="AE175" s="99" t="str">
        <f>IF(OR($B175=0,$B175=""),"",IF(AND($E$3="3rd"),'Class 3rd'!T174,IF(AND($E$3="4th"),'Class 4th'!T174,"")))</f>
        <v/>
      </c>
      <c r="AF175" s="99" t="str">
        <f>IF(OR($B175=0,$B175=""),"",IF(AND($E$3="3rd"),'Class 3rd'!U174,IF(AND($E$3="4th"),'Class 4th'!U174,"")))</f>
        <v/>
      </c>
      <c r="AG175" s="48" t="str">
        <f t="shared" si="182"/>
        <v/>
      </c>
      <c r="AH175" s="99" t="str">
        <f>IF(OR($B175=0,$B175=""),"",IF(AND($E$3="3rd"),'Class 3rd'!V174,IF(AND($E$3="4th"),'Class 4th'!V174,"")))</f>
        <v/>
      </c>
      <c r="AI175" s="99" t="str">
        <f>IF(OR($B175=0,$B175=""),"",IF(AND($E$3="3rd"),'Class 3rd'!W174,IF(AND($E$3="4th"),'Class 4th'!W174,"")))</f>
        <v/>
      </c>
      <c r="AJ175" s="51" t="str">
        <f t="shared" si="183"/>
        <v/>
      </c>
      <c r="AK175" s="48">
        <f t="shared" si="184"/>
        <v>0</v>
      </c>
      <c r="AL175" s="99" t="str">
        <f>IF(OR($B175=0,$B175=""),"",IF(AND($E$3="3rd"),'Class 3rd'!X174,IF(AND($E$3="4th"),'Class 4th'!X174,"")))</f>
        <v/>
      </c>
      <c r="AM175" s="99" t="str">
        <f>IF(OR($B175=0,$B175=""),"",IF(AND($E$3="3rd"),'Class 3rd'!Y174,IF(AND($E$3="4th"),'Class 4th'!Y174,"")))</f>
        <v/>
      </c>
      <c r="AN175" s="52" t="str">
        <f t="shared" si="185"/>
        <v/>
      </c>
      <c r="AO175" s="48" t="str">
        <f t="shared" si="186"/>
        <v/>
      </c>
      <c r="AP175" s="83">
        <f t="shared" si="187"/>
        <v>0</v>
      </c>
      <c r="AQ175" s="83" t="str">
        <f t="shared" si="188"/>
        <v/>
      </c>
      <c r="AR175" s="83" t="str">
        <f t="shared" si="189"/>
        <v/>
      </c>
      <c r="AS175" s="83" t="str">
        <f t="shared" si="190"/>
        <v/>
      </c>
      <c r="AT175" s="419" t="str">
        <f t="shared" si="191"/>
        <v/>
      </c>
      <c r="AU175" s="87" t="str">
        <f t="shared" si="192"/>
        <v/>
      </c>
      <c r="AV175" s="99" t="str">
        <f>IF(OR($B175=0,$B175=""),"",IF(AND($E$3="3rd"),'Class 3rd'!Z174,IF(AND($E$3="4th"),'Class 4th'!Z174,"")))</f>
        <v/>
      </c>
      <c r="AW175" s="99" t="str">
        <f>IF(OR($B175=0,$B175=""),"",IF(AND($E$3="3rd"),'Class 3rd'!AA174,IF(AND($E$3="4th"),'Class 4th'!AA174,"")))</f>
        <v/>
      </c>
      <c r="AX175" s="99" t="str">
        <f>IF(OR($B175=0,$B175=""),"",IF(AND($E$3="3rd"),'Class 3rd'!AB174,IF(AND($E$3="4th"),'Class 4th'!AB174,"")))</f>
        <v/>
      </c>
      <c r="AY175" s="48" t="str">
        <f t="shared" si="193"/>
        <v/>
      </c>
      <c r="AZ175" s="99" t="str">
        <f>IF(OR($B175=0,$B175=""),"",IF(AND($E$3="3rd"),'Class 3rd'!AC174,IF(AND($E$3="4th"),'Class 4th'!AC174,"")))</f>
        <v/>
      </c>
      <c r="BA175" s="99" t="str">
        <f>IF(OR($B175=0,$B175=""),"",IF(AND($E$3="3rd"),'Class 3rd'!AD174,IF(AND($E$3="4th"),'Class 4th'!AD174,"")))</f>
        <v/>
      </c>
      <c r="BB175" s="51" t="str">
        <f t="shared" si="194"/>
        <v/>
      </c>
      <c r="BC175" s="48">
        <f t="shared" si="195"/>
        <v>0</v>
      </c>
      <c r="BD175" s="99" t="str">
        <f>IF(OR($B175=0,$B175=""),"",IF(AND($E$3="3rd"),'Class 3rd'!AE174,IF(AND($E$3="4th"),'Class 4th'!AE174,"")))</f>
        <v/>
      </c>
      <c r="BE175" s="99" t="str">
        <f>IF(OR($B175=0,$B175=""),"",IF(AND($E$3="3rd"),'Class 3rd'!AF174,IF(AND($E$3="4th"),'Class 4th'!AF174,"")))</f>
        <v/>
      </c>
      <c r="BF175" s="52" t="str">
        <f t="shared" si="196"/>
        <v/>
      </c>
      <c r="BG175" s="48" t="str">
        <f t="shared" si="197"/>
        <v/>
      </c>
      <c r="BH175" s="83">
        <f t="shared" si="198"/>
        <v>0</v>
      </c>
      <c r="BI175" s="83" t="str">
        <f t="shared" si="199"/>
        <v/>
      </c>
      <c r="BJ175" s="83" t="str">
        <f t="shared" si="200"/>
        <v/>
      </c>
      <c r="BK175" s="83" t="str">
        <f t="shared" si="201"/>
        <v/>
      </c>
      <c r="BL175" s="419" t="str">
        <f t="shared" si="202"/>
        <v/>
      </c>
      <c r="BM175" s="87" t="str">
        <f t="shared" si="203"/>
        <v/>
      </c>
      <c r="BN175" s="99" t="str">
        <f>IF(OR($B175=0,$B175=""),"",IF(AND($E$3="3rd"),'Class 3rd'!AG174,IF(AND($E$3="4th"),'Class 4th'!AG174,"")))</f>
        <v/>
      </c>
      <c r="BO175" s="99" t="str">
        <f>IF(OR($B175=0,$B175=""),"",IF(AND($E$3="3rd"),'Class 3rd'!AH174,IF(AND($E$3="4th"),'Class 4th'!AH174,"")))</f>
        <v/>
      </c>
      <c r="BP175" s="99" t="str">
        <f>IF(OR($B175=0,$B175=""),"",IF(AND($E$3="3rd"),'Class 3rd'!AI174,IF(AND($E$3="4th"),'Class 4th'!AI174,"")))</f>
        <v/>
      </c>
      <c r="BQ175" s="48" t="str">
        <f t="shared" si="204"/>
        <v/>
      </c>
      <c r="BR175" s="99" t="str">
        <f>IF(OR($B175=0,$B175=""),"",IF(AND($E$3="3rd"),'Class 3rd'!AJ174,IF(AND($E$3="4th"),'Class 4th'!AJ174,"")))</f>
        <v/>
      </c>
      <c r="BS175" s="99" t="str">
        <f>IF(OR($B175=0,$B175=""),"",IF(AND($E$3="3rd"),'Class 3rd'!AK174,IF(AND($E$3="4th"),'Class 4th'!AK174,"")))</f>
        <v/>
      </c>
      <c r="BT175" s="51" t="str">
        <f t="shared" si="205"/>
        <v/>
      </c>
      <c r="BU175" s="48">
        <f t="shared" si="206"/>
        <v>0</v>
      </c>
      <c r="BV175" s="99" t="str">
        <f>IF(OR($B175=0,$B175=""),"",IF(AND($E$3="3rd"),'Class 3rd'!AL174,IF(AND($E$3="4th"),'Class 4th'!AL174,"")))</f>
        <v/>
      </c>
      <c r="BW175" s="99" t="str">
        <f>IF(OR($B175=0,$B175=""),"",IF(AND($E$3="3rd"),'Class 3rd'!AM174,IF(AND($E$3="4th"),'Class 4th'!AM174,"")))</f>
        <v/>
      </c>
      <c r="BX175" s="52" t="str">
        <f t="shared" si="207"/>
        <v/>
      </c>
      <c r="BY175" s="48" t="str">
        <f t="shared" si="208"/>
        <v/>
      </c>
      <c r="BZ175" s="83">
        <f t="shared" si="209"/>
        <v>0</v>
      </c>
      <c r="CA175" s="83" t="str">
        <f t="shared" si="210"/>
        <v/>
      </c>
      <c r="CB175" s="83" t="str">
        <f t="shared" si="211"/>
        <v/>
      </c>
      <c r="CC175" s="83" t="str">
        <f t="shared" si="212"/>
        <v/>
      </c>
      <c r="CD175" s="419" t="str">
        <f t="shared" si="213"/>
        <v/>
      </c>
      <c r="CE175" s="87" t="str">
        <f t="shared" si="214"/>
        <v/>
      </c>
      <c r="CF175" s="99" t="str">
        <f>IF(OR($B175=0,$B175=""),"",IF(AND($E$3="3rd"),'Class 3rd'!AN174,IF(AND($E$3="4th"),'Class 4th'!AN174,"")))</f>
        <v/>
      </c>
      <c r="CG175" s="99" t="str">
        <f>IF(OR($B175=0,$B175=""),"",IF(AND($E$3="3rd"),'Class 3rd'!AO174,IF(AND($E$3="4th"),'Class 4th'!AO174,"")))</f>
        <v/>
      </c>
      <c r="CH175" s="99" t="str">
        <f>IF(OR($B175=0,$B175=""),"",IF(AND($E$3="3rd"),'Class 3rd'!AP174,IF(AND($E$3="4th"),'Class 4th'!AP174,"")))</f>
        <v/>
      </c>
      <c r="CI175" s="48" t="str">
        <f t="shared" si="215"/>
        <v/>
      </c>
      <c r="CJ175" s="99" t="str">
        <f>IF(OR($B175=0,$B175=""),"",IF(AND($E$3="3rd"),'Class 3rd'!AQ174,IF(AND($E$3="4th"),'Class 4th'!AQ174,"")))</f>
        <v/>
      </c>
      <c r="CK175" s="99" t="str">
        <f>IF(OR($B175=0,$B175=""),"",IF(AND($E$3="3rd"),'Class 3rd'!AR174,IF(AND($E$3="4th"),'Class 4th'!AR174,"")))</f>
        <v/>
      </c>
      <c r="CL175" s="51" t="str">
        <f t="shared" si="216"/>
        <v/>
      </c>
      <c r="CM175" s="48">
        <f t="shared" si="217"/>
        <v>0</v>
      </c>
      <c r="CN175" s="99" t="str">
        <f>IF(OR($B175=0,$B175=""),"",IF(AND($E$3="3rd"),'Class 3rd'!AS174,IF(AND($E$3="4th"),'Class 4th'!AS174,"")))</f>
        <v/>
      </c>
      <c r="CO175" s="99" t="str">
        <f>IF(OR($B175=0,$B175=""),"",IF(AND($E$3="3rd"),'Class 3rd'!AT174,IF(AND($E$3="4th"),'Class 4th'!AT174,"")))</f>
        <v/>
      </c>
      <c r="CP175" s="52" t="str">
        <f t="shared" si="218"/>
        <v/>
      </c>
      <c r="CQ175" s="48" t="str">
        <f t="shared" si="219"/>
        <v/>
      </c>
      <c r="CR175" s="83">
        <f t="shared" si="220"/>
        <v>0</v>
      </c>
      <c r="CS175" s="83" t="str">
        <f t="shared" si="221"/>
        <v/>
      </c>
      <c r="CT175" s="392" t="str">
        <f t="shared" si="222"/>
        <v/>
      </c>
      <c r="CU175" s="86" t="str">
        <f t="shared" si="223"/>
        <v/>
      </c>
      <c r="CV175" s="99" t="str">
        <f>IF(OR($B175=0,$B175=""),"",IF(AND($E$3="3rd"),'Class 3rd'!AU174,IF(AND($E$3="4th"),'Class 4th'!AU174,"")))</f>
        <v/>
      </c>
      <c r="CW175" s="99" t="str">
        <f>IF(OR($B175=0,$B175=""),"",IF(AND($E$3="3rd"),'Class 3rd'!AV174,IF(AND($E$3="4th"),'Class 4th'!AV174,"")))</f>
        <v/>
      </c>
      <c r="CX175" s="99" t="str">
        <f>IF(OR($B175=0,$B175=""),"",IF(AND($E$3="3rd"),'Class 3rd'!AW174,IF(AND($E$3="4th"),'Class 4th'!AW174,"")))</f>
        <v/>
      </c>
      <c r="CY175" s="48" t="str">
        <f t="shared" si="224"/>
        <v/>
      </c>
      <c r="CZ175" s="99" t="str">
        <f>IF(OR($B175=0,$B175=""),"",IF(AND($E$3="3rd"),'Class 3rd'!AX174,IF(AND($E$3="4th"),'Class 4th'!AX174,"")))</f>
        <v/>
      </c>
      <c r="DA175" s="99" t="str">
        <f>IF(OR($B175=0,$B175=""),"",IF(AND($E$3="3rd"),'Class 3rd'!AY174,IF(AND($E$3="4th"),'Class 4th'!AY174,"")))</f>
        <v/>
      </c>
      <c r="DB175" s="51" t="str">
        <f t="shared" si="225"/>
        <v/>
      </c>
      <c r="DC175" s="48">
        <f t="shared" si="226"/>
        <v>0</v>
      </c>
      <c r="DD175" s="99" t="str">
        <f>IF(OR($B175=0,$B175=""),"",IF(AND($E$3="3rd"),'Class 3rd'!AZ174,IF(AND($E$3="4th"),'Class 4th'!AZ174,"")))</f>
        <v/>
      </c>
      <c r="DE175" s="99" t="str">
        <f>IF(OR($B175=0,$B175=""),"",IF(AND($E$3="3rd"),'Class 3rd'!BA174,IF(AND($E$3="4th"),'Class 4th'!BA174,"")))</f>
        <v/>
      </c>
      <c r="DF175" s="52" t="str">
        <f t="shared" si="227"/>
        <v/>
      </c>
      <c r="DG175" s="48" t="str">
        <f t="shared" si="228"/>
        <v/>
      </c>
      <c r="DH175" s="83">
        <f t="shared" si="229"/>
        <v>0</v>
      </c>
      <c r="DI175" s="83" t="str">
        <f t="shared" si="230"/>
        <v/>
      </c>
      <c r="DJ175" s="392" t="str">
        <f t="shared" si="231"/>
        <v/>
      </c>
      <c r="DK175" s="86" t="str">
        <f t="shared" si="232"/>
        <v/>
      </c>
      <c r="DL175" s="454" t="str">
        <f>IF(OR($B175=0,$B175=""),"",IF(AND($E$3="3rd"),'Class 3rd'!BB174,IF(AND($E$3="4th"),'Class 4th'!BB174,"")))</f>
        <v/>
      </c>
      <c r="DM175" s="454" t="str">
        <f>IF(OR($B175=0,$B175=""),"",IF(AND($E$3="3rd"),'Class 3rd'!BC174,IF(AND($E$3="4th"),'Class 4th'!BC174,"")))</f>
        <v/>
      </c>
      <c r="DN175" s="454" t="str">
        <f>IF(OR($B175=0,$B175=""),"",IF(AND($E$3="3rd"),'Class 3rd'!BD174,IF(AND($E$3="4th"),'Class 4th'!BD174,"")))</f>
        <v/>
      </c>
      <c r="DO175" s="454" t="str">
        <f>IF(OR($B175=0,$B175=""),"",IF(AND($E$3="3rd"),'Class 3rd'!BE174,IF(AND($E$3="4th"),'Class 4th'!BE174,"")))</f>
        <v/>
      </c>
      <c r="DP175" s="454" t="str">
        <f>IF(OR($B175=0,$B175=""),"",IF(AND($E$3="3rd"),'Class 3rd'!BF174,IF(AND($E$3="4th"),'Class 4th'!BF174,"")))</f>
        <v/>
      </c>
      <c r="DQ175" s="455" t="str">
        <f t="shared" si="233"/>
        <v/>
      </c>
      <c r="DR175" s="100">
        <f t="shared" si="234"/>
        <v>0</v>
      </c>
      <c r="DS175" s="100" t="str">
        <f t="shared" si="235"/>
        <v/>
      </c>
      <c r="DT175" s="100" t="str">
        <f t="shared" si="236"/>
        <v/>
      </c>
      <c r="DU175" s="86" t="str">
        <f t="shared" si="237"/>
        <v/>
      </c>
      <c r="DV175" s="454" t="str">
        <f>IF(OR($B175=0,$B175=""),"",IF(AND($E$3="3rd"),'Class 3rd'!BG174,IF(AND($E$3="4th"),'Class 4th'!BG174,"")))</f>
        <v/>
      </c>
      <c r="DW175" s="454" t="str">
        <f>IF(OR($B175=0,$B175=""),"",IF(AND($E$3="3rd"),'Class 3rd'!BH174,IF(AND($E$3="4th"),'Class 4th'!BH174,"")))</f>
        <v/>
      </c>
      <c r="DX175" s="454" t="str">
        <f>IF(OR($B175=0,$B175=""),"",IF(AND($E$3="3rd"),'Class 3rd'!BI174,IF(AND($E$3="4th"),'Class 4th'!BI174,"")))</f>
        <v/>
      </c>
      <c r="DY175" s="454" t="str">
        <f>IF(OR($B175=0,$B175=""),"",IF(AND($E$3="3rd"),'Class 3rd'!BJ174,IF(AND($E$3="4th"),'Class 4th'!BJ174,"")))</f>
        <v/>
      </c>
      <c r="DZ175" s="454" t="str">
        <f>IF(OR($B175=0,$B175=""),"",IF(AND($E$3="3rd"),'Class 3rd'!BK174,IF(AND($E$3="4th"),'Class 4th'!BK174,"")))</f>
        <v/>
      </c>
      <c r="EA175" s="455" t="str">
        <f t="shared" si="238"/>
        <v/>
      </c>
      <c r="EB175" s="100">
        <f t="shared" si="239"/>
        <v>0</v>
      </c>
      <c r="EC175" s="100" t="str">
        <f t="shared" si="240"/>
        <v/>
      </c>
      <c r="ED175" s="100" t="str">
        <f t="shared" si="241"/>
        <v/>
      </c>
      <c r="EE175" s="86" t="str">
        <f t="shared" si="242"/>
        <v/>
      </c>
      <c r="EF175" s="454" t="str">
        <f>IF(OR($B175=0,$B175=""),"",IF(AND($E$3="3rd"),'Class 3rd'!BL174,IF(AND($E$3="4th"),'Class 4th'!BL174,"")))</f>
        <v/>
      </c>
      <c r="EG175" s="454" t="str">
        <f>IF(OR($B175=0,$B175=""),"",IF(AND($E$3="3rd"),'Class 3rd'!BM174,IF(AND($E$3="4th"),'Class 4th'!BM174,"")))</f>
        <v/>
      </c>
      <c r="EH175" s="454" t="str">
        <f>IF(OR($B175=0,$B175=""),"",IF(AND($E$3="3rd"),'Class 3rd'!BN174,IF(AND($E$3="4th"),'Class 4th'!BN174,"")))</f>
        <v/>
      </c>
      <c r="EI175" s="454" t="str">
        <f>IF(OR($B175=0,$B175=""),"",IF(AND($E$3="3rd"),'Class 3rd'!BO174,IF(AND($E$3="4th"),'Class 4th'!BO174,"")))</f>
        <v/>
      </c>
      <c r="EJ175" s="454" t="str">
        <f>IF(OR($B175=0,$B175=""),"",IF(AND($E$3="3rd"),'Class 3rd'!BP174,IF(AND($E$3="4th"),'Class 4th'!BP174,"")))</f>
        <v/>
      </c>
      <c r="EK175" s="455" t="str">
        <f t="shared" si="243"/>
        <v/>
      </c>
      <c r="EL175" s="100">
        <f t="shared" si="244"/>
        <v>0</v>
      </c>
      <c r="EM175" s="100" t="str">
        <f t="shared" si="245"/>
        <v/>
      </c>
      <c r="EN175" s="100" t="str">
        <f t="shared" si="246"/>
        <v/>
      </c>
      <c r="EO175" s="86" t="str">
        <f t="shared" si="247"/>
        <v/>
      </c>
      <c r="EP175" s="60" t="str">
        <f t="shared" si="248"/>
        <v/>
      </c>
      <c r="EQ175" s="324" t="str">
        <f t="shared" si="249"/>
        <v/>
      </c>
      <c r="ER175" s="63" t="str">
        <f t="shared" si="250"/>
        <v/>
      </c>
      <c r="ES175" s="64" t="str">
        <f t="shared" si="251"/>
        <v/>
      </c>
      <c r="ET175" s="326" t="str">
        <f>IFERROR(IF(B175="NSO","NSO",IF(OR(D175="",G175="",F175="",B175="",EP175=0),"",IF('Master sheet'!$D$14="Hindi","कक्षोंन्नति","Promoted"))),"")</f>
        <v/>
      </c>
      <c r="EU175" s="39" t="str">
        <f>IF(OR($B175=0,$B175=""),"",IF(AND($E$3="3rd"),'Class 3rd'!BQ174,IF(AND($E$3="4th"),'Class 4th'!BQ174,"")))</f>
        <v/>
      </c>
      <c r="EV175" s="39" t="str">
        <f>IF(OR($B175=0,$B175=""),"",IF(AND($E$3="3rd"),'Class 3rd'!BR174,IF(AND($E$3="4th"),'Class 4th'!BR174,"")))</f>
        <v/>
      </c>
      <c r="EW175" s="203" t="str">
        <f t="shared" si="252"/>
        <v/>
      </c>
      <c r="EX175" s="40"/>
      <c r="FE175" s="41">
        <f>IF(AND($E$3="3rd"),'Class 3rd'!I174,IF(AND($E$3="4th"),'Class 4th'!I174,""))</f>
        <v>0</v>
      </c>
    </row>
    <row r="176" spans="1:161" ht="18.95" customHeight="1">
      <c r="A176" s="53">
        <v>169</v>
      </c>
      <c r="B176" s="244" t="str">
        <f>IF(OR(FE176=0,FE176=""),"",IF(AND($E$3="3rd"),'Class 3rd'!I175,IF(AND($E$3="4th"),'Class 4th'!I175,"")))</f>
        <v/>
      </c>
      <c r="C176" s="54" t="str">
        <f>IF(OR($B176=0,$B176=""),"",IF(AND($E$3="3rd"),'Class 3rd'!B175,IF(AND($E$3="4th"),'Class 4th'!B175,"")))</f>
        <v/>
      </c>
      <c r="D176" s="54" t="str">
        <f>IF(OR($B176=0,$B176=""),"",IF(AND($E$3="3rd"),'Class 3rd'!C175,IF(AND($E$3="4th"),'Class 4th'!C175,"")))</f>
        <v/>
      </c>
      <c r="E176" s="330" t="str">
        <f>IF(OR($B176=0,$B176=""),"",IF(AND($E$3="3rd"),'Class 3rd'!E175,IF(AND($E$3="4th"),'Class 4th'!E175,"")))</f>
        <v/>
      </c>
      <c r="F176" s="243" t="str">
        <f>IF(OR($B176=0,$B176=""),"",IF(AND($E$3="3rd"),'Class 3rd'!D175,IF(AND($E$3="4th"),'Class 4th'!D175,"")))</f>
        <v/>
      </c>
      <c r="G176" s="335" t="str">
        <f>IF(OR($B176=0,$B176=""),"",IF(AND($E$3="3rd"),'Class 3rd'!F175,IF(AND($E$3="4th"),'Class 4th'!F175,"")))</f>
        <v/>
      </c>
      <c r="H176" s="335" t="str">
        <f>IF(OR($B176=0,$B176=""),"",IF(AND($E$3="3rd"),'Class 3rd'!G175,IF(AND($E$3="4th"),'Class 4th'!G175,"")))</f>
        <v/>
      </c>
      <c r="I176" s="335" t="str">
        <f>IF(OR($B176=0,$B176=""),"",IF(AND($E$3="3rd"),'Class 3rd'!H175,IF(AND($E$3="4th"),'Class 4th'!H175,"")))</f>
        <v/>
      </c>
      <c r="J176" s="217" t="str">
        <f>IF(OR($B176=0,$B176=""),"",IF(AND($E$3="3rd"),'Class 3rd'!J175,IF(AND($E$3="4th"),'Class 4th'!J175,"")))</f>
        <v/>
      </c>
      <c r="K176" s="217" t="str">
        <f>IF(OR($B176=0,$B176=""),"",IF(AND($E$3="3rd"),'Class 3rd'!K175,IF(AND($E$3="4th"),'Class 4th'!K175,"")))</f>
        <v/>
      </c>
      <c r="L176" s="99" t="str">
        <f>IF(OR($B176=0,$B176=""),"",IF(AND($E$3="3rd"),'Class 3rd'!L175,IF(AND($E$3="4th"),'Class 4th'!L175,"")))</f>
        <v/>
      </c>
      <c r="M176" s="99" t="str">
        <f>IF(OR($B176=0,$B176=""),"",IF(AND($E$3="3rd"),'Class 3rd'!M175,IF(AND($E$3="4th"),'Class 4th'!M175,"")))</f>
        <v/>
      </c>
      <c r="N176" s="99" t="str">
        <f>IF(OR($B176=0,$B176=""),"",IF(AND($E$3="3rd"),'Class 3rd'!N175,IF(AND($E$3="4th"),'Class 4th'!N175,"")))</f>
        <v/>
      </c>
      <c r="O176" s="48" t="str">
        <f t="shared" si="171"/>
        <v/>
      </c>
      <c r="P176" s="99" t="str">
        <f>IF(OR($B176=0,$B176=""),"",IF(AND($E$3="3rd"),'Class 3rd'!O175,IF(AND($E$3="4th"),'Class 4th'!O175,"")))</f>
        <v/>
      </c>
      <c r="Q176" s="99" t="str">
        <f>IF(OR($B176=0,$B176=""),"",IF(AND($E$3="3rd"),'Class 3rd'!P175,IF(AND($E$3="4th"),'Class 4th'!P175,"")))</f>
        <v/>
      </c>
      <c r="R176" s="51" t="str">
        <f t="shared" si="172"/>
        <v/>
      </c>
      <c r="S176" s="48">
        <f t="shared" si="173"/>
        <v>0</v>
      </c>
      <c r="T176" s="99" t="str">
        <f>IF(OR($B176=0,$B176=""),"",IF(AND($E$3="3rd"),'Class 3rd'!Q175,IF(AND($E$3="4th"),'Class 4th'!Q175,"")))</f>
        <v/>
      </c>
      <c r="U176" s="99" t="str">
        <f>IF(OR($B176=0,$B176=""),"",IF(AND($E$3="3rd"),'Class 3rd'!R175,IF(AND($E$3="4th"),'Class 4th'!R175,"")))</f>
        <v/>
      </c>
      <c r="V176" s="52" t="str">
        <f t="shared" si="174"/>
        <v/>
      </c>
      <c r="W176" s="48" t="str">
        <f t="shared" si="175"/>
        <v/>
      </c>
      <c r="X176" s="83">
        <f t="shared" si="176"/>
        <v>0</v>
      </c>
      <c r="Y176" s="83" t="str">
        <f t="shared" si="177"/>
        <v/>
      </c>
      <c r="Z176" s="83" t="str">
        <f t="shared" si="178"/>
        <v/>
      </c>
      <c r="AA176" s="83" t="str">
        <f t="shared" si="179"/>
        <v/>
      </c>
      <c r="AB176" s="419" t="str">
        <f t="shared" si="180"/>
        <v/>
      </c>
      <c r="AC176" s="87" t="str">
        <f t="shared" si="181"/>
        <v/>
      </c>
      <c r="AD176" s="99" t="str">
        <f>IF(OR($B176=0,$B176=""),"",IF(AND($E$3="3rd"),'Class 3rd'!S175,IF(AND($E$3="4th"),'Class 4th'!S175,"")))</f>
        <v/>
      </c>
      <c r="AE176" s="99" t="str">
        <f>IF(OR($B176=0,$B176=""),"",IF(AND($E$3="3rd"),'Class 3rd'!T175,IF(AND($E$3="4th"),'Class 4th'!T175,"")))</f>
        <v/>
      </c>
      <c r="AF176" s="99" t="str">
        <f>IF(OR($B176=0,$B176=""),"",IF(AND($E$3="3rd"),'Class 3rd'!U175,IF(AND($E$3="4th"),'Class 4th'!U175,"")))</f>
        <v/>
      </c>
      <c r="AG176" s="48" t="str">
        <f t="shared" si="182"/>
        <v/>
      </c>
      <c r="AH176" s="99" t="str">
        <f>IF(OR($B176=0,$B176=""),"",IF(AND($E$3="3rd"),'Class 3rd'!V175,IF(AND($E$3="4th"),'Class 4th'!V175,"")))</f>
        <v/>
      </c>
      <c r="AI176" s="99" t="str">
        <f>IF(OR($B176=0,$B176=""),"",IF(AND($E$3="3rd"),'Class 3rd'!W175,IF(AND($E$3="4th"),'Class 4th'!W175,"")))</f>
        <v/>
      </c>
      <c r="AJ176" s="51" t="str">
        <f t="shared" si="183"/>
        <v/>
      </c>
      <c r="AK176" s="48">
        <f t="shared" si="184"/>
        <v>0</v>
      </c>
      <c r="AL176" s="99" t="str">
        <f>IF(OR($B176=0,$B176=""),"",IF(AND($E$3="3rd"),'Class 3rd'!X175,IF(AND($E$3="4th"),'Class 4th'!X175,"")))</f>
        <v/>
      </c>
      <c r="AM176" s="99" t="str">
        <f>IF(OR($B176=0,$B176=""),"",IF(AND($E$3="3rd"),'Class 3rd'!Y175,IF(AND($E$3="4th"),'Class 4th'!Y175,"")))</f>
        <v/>
      </c>
      <c r="AN176" s="52" t="str">
        <f t="shared" si="185"/>
        <v/>
      </c>
      <c r="AO176" s="48" t="str">
        <f t="shared" si="186"/>
        <v/>
      </c>
      <c r="AP176" s="83">
        <f t="shared" si="187"/>
        <v>0</v>
      </c>
      <c r="AQ176" s="83" t="str">
        <f t="shared" si="188"/>
        <v/>
      </c>
      <c r="AR176" s="83" t="str">
        <f t="shared" si="189"/>
        <v/>
      </c>
      <c r="AS176" s="83" t="str">
        <f t="shared" si="190"/>
        <v/>
      </c>
      <c r="AT176" s="419" t="str">
        <f t="shared" si="191"/>
        <v/>
      </c>
      <c r="AU176" s="87" t="str">
        <f t="shared" si="192"/>
        <v/>
      </c>
      <c r="AV176" s="99" t="str">
        <f>IF(OR($B176=0,$B176=""),"",IF(AND($E$3="3rd"),'Class 3rd'!Z175,IF(AND($E$3="4th"),'Class 4th'!Z175,"")))</f>
        <v/>
      </c>
      <c r="AW176" s="99" t="str">
        <f>IF(OR($B176=0,$B176=""),"",IF(AND($E$3="3rd"),'Class 3rd'!AA175,IF(AND($E$3="4th"),'Class 4th'!AA175,"")))</f>
        <v/>
      </c>
      <c r="AX176" s="99" t="str">
        <f>IF(OR($B176=0,$B176=""),"",IF(AND($E$3="3rd"),'Class 3rd'!AB175,IF(AND($E$3="4th"),'Class 4th'!AB175,"")))</f>
        <v/>
      </c>
      <c r="AY176" s="48" t="str">
        <f t="shared" si="193"/>
        <v/>
      </c>
      <c r="AZ176" s="99" t="str">
        <f>IF(OR($B176=0,$B176=""),"",IF(AND($E$3="3rd"),'Class 3rd'!AC175,IF(AND($E$3="4th"),'Class 4th'!AC175,"")))</f>
        <v/>
      </c>
      <c r="BA176" s="99" t="str">
        <f>IF(OR($B176=0,$B176=""),"",IF(AND($E$3="3rd"),'Class 3rd'!AD175,IF(AND($E$3="4th"),'Class 4th'!AD175,"")))</f>
        <v/>
      </c>
      <c r="BB176" s="51" t="str">
        <f t="shared" si="194"/>
        <v/>
      </c>
      <c r="BC176" s="48">
        <f t="shared" si="195"/>
        <v>0</v>
      </c>
      <c r="BD176" s="99" t="str">
        <f>IF(OR($B176=0,$B176=""),"",IF(AND($E$3="3rd"),'Class 3rd'!AE175,IF(AND($E$3="4th"),'Class 4th'!AE175,"")))</f>
        <v/>
      </c>
      <c r="BE176" s="99" t="str">
        <f>IF(OR($B176=0,$B176=""),"",IF(AND($E$3="3rd"),'Class 3rd'!AF175,IF(AND($E$3="4th"),'Class 4th'!AF175,"")))</f>
        <v/>
      </c>
      <c r="BF176" s="52" t="str">
        <f t="shared" si="196"/>
        <v/>
      </c>
      <c r="BG176" s="48" t="str">
        <f t="shared" si="197"/>
        <v/>
      </c>
      <c r="BH176" s="83">
        <f t="shared" si="198"/>
        <v>0</v>
      </c>
      <c r="BI176" s="83" t="str">
        <f t="shared" si="199"/>
        <v/>
      </c>
      <c r="BJ176" s="83" t="str">
        <f t="shared" si="200"/>
        <v/>
      </c>
      <c r="BK176" s="83" t="str">
        <f t="shared" si="201"/>
        <v/>
      </c>
      <c r="BL176" s="419" t="str">
        <f t="shared" si="202"/>
        <v/>
      </c>
      <c r="BM176" s="87" t="str">
        <f t="shared" si="203"/>
        <v/>
      </c>
      <c r="BN176" s="99" t="str">
        <f>IF(OR($B176=0,$B176=""),"",IF(AND($E$3="3rd"),'Class 3rd'!AG175,IF(AND($E$3="4th"),'Class 4th'!AG175,"")))</f>
        <v/>
      </c>
      <c r="BO176" s="99" t="str">
        <f>IF(OR($B176=0,$B176=""),"",IF(AND($E$3="3rd"),'Class 3rd'!AH175,IF(AND($E$3="4th"),'Class 4th'!AH175,"")))</f>
        <v/>
      </c>
      <c r="BP176" s="99" t="str">
        <f>IF(OR($B176=0,$B176=""),"",IF(AND($E$3="3rd"),'Class 3rd'!AI175,IF(AND($E$3="4th"),'Class 4th'!AI175,"")))</f>
        <v/>
      </c>
      <c r="BQ176" s="48" t="str">
        <f t="shared" si="204"/>
        <v/>
      </c>
      <c r="BR176" s="99" t="str">
        <f>IF(OR($B176=0,$B176=""),"",IF(AND($E$3="3rd"),'Class 3rd'!AJ175,IF(AND($E$3="4th"),'Class 4th'!AJ175,"")))</f>
        <v/>
      </c>
      <c r="BS176" s="99" t="str">
        <f>IF(OR($B176=0,$B176=""),"",IF(AND($E$3="3rd"),'Class 3rd'!AK175,IF(AND($E$3="4th"),'Class 4th'!AK175,"")))</f>
        <v/>
      </c>
      <c r="BT176" s="51" t="str">
        <f t="shared" si="205"/>
        <v/>
      </c>
      <c r="BU176" s="48">
        <f t="shared" si="206"/>
        <v>0</v>
      </c>
      <c r="BV176" s="99" t="str">
        <f>IF(OR($B176=0,$B176=""),"",IF(AND($E$3="3rd"),'Class 3rd'!AL175,IF(AND($E$3="4th"),'Class 4th'!AL175,"")))</f>
        <v/>
      </c>
      <c r="BW176" s="99" t="str">
        <f>IF(OR($B176=0,$B176=""),"",IF(AND($E$3="3rd"),'Class 3rd'!AM175,IF(AND($E$3="4th"),'Class 4th'!AM175,"")))</f>
        <v/>
      </c>
      <c r="BX176" s="52" t="str">
        <f t="shared" si="207"/>
        <v/>
      </c>
      <c r="BY176" s="48" t="str">
        <f t="shared" si="208"/>
        <v/>
      </c>
      <c r="BZ176" s="83">
        <f t="shared" si="209"/>
        <v>0</v>
      </c>
      <c r="CA176" s="83" t="str">
        <f t="shared" si="210"/>
        <v/>
      </c>
      <c r="CB176" s="83" t="str">
        <f t="shared" si="211"/>
        <v/>
      </c>
      <c r="CC176" s="83" t="str">
        <f t="shared" si="212"/>
        <v/>
      </c>
      <c r="CD176" s="419" t="str">
        <f t="shared" si="213"/>
        <v/>
      </c>
      <c r="CE176" s="87" t="str">
        <f t="shared" si="214"/>
        <v/>
      </c>
      <c r="CF176" s="99" t="str">
        <f>IF(OR($B176=0,$B176=""),"",IF(AND($E$3="3rd"),'Class 3rd'!AN175,IF(AND($E$3="4th"),'Class 4th'!AN175,"")))</f>
        <v/>
      </c>
      <c r="CG176" s="99" t="str">
        <f>IF(OR($B176=0,$B176=""),"",IF(AND($E$3="3rd"),'Class 3rd'!AO175,IF(AND($E$3="4th"),'Class 4th'!AO175,"")))</f>
        <v/>
      </c>
      <c r="CH176" s="99" t="str">
        <f>IF(OR($B176=0,$B176=""),"",IF(AND($E$3="3rd"),'Class 3rd'!AP175,IF(AND($E$3="4th"),'Class 4th'!AP175,"")))</f>
        <v/>
      </c>
      <c r="CI176" s="48" t="str">
        <f t="shared" si="215"/>
        <v/>
      </c>
      <c r="CJ176" s="99" t="str">
        <f>IF(OR($B176=0,$B176=""),"",IF(AND($E$3="3rd"),'Class 3rd'!AQ175,IF(AND($E$3="4th"),'Class 4th'!AQ175,"")))</f>
        <v/>
      </c>
      <c r="CK176" s="99" t="str">
        <f>IF(OR($B176=0,$B176=""),"",IF(AND($E$3="3rd"),'Class 3rd'!AR175,IF(AND($E$3="4th"),'Class 4th'!AR175,"")))</f>
        <v/>
      </c>
      <c r="CL176" s="51" t="str">
        <f t="shared" si="216"/>
        <v/>
      </c>
      <c r="CM176" s="48">
        <f t="shared" si="217"/>
        <v>0</v>
      </c>
      <c r="CN176" s="99" t="str">
        <f>IF(OR($B176=0,$B176=""),"",IF(AND($E$3="3rd"),'Class 3rd'!AS175,IF(AND($E$3="4th"),'Class 4th'!AS175,"")))</f>
        <v/>
      </c>
      <c r="CO176" s="99" t="str">
        <f>IF(OR($B176=0,$B176=""),"",IF(AND($E$3="3rd"),'Class 3rd'!AT175,IF(AND($E$3="4th"),'Class 4th'!AT175,"")))</f>
        <v/>
      </c>
      <c r="CP176" s="52" t="str">
        <f t="shared" si="218"/>
        <v/>
      </c>
      <c r="CQ176" s="48" t="str">
        <f t="shared" si="219"/>
        <v/>
      </c>
      <c r="CR176" s="83">
        <f t="shared" si="220"/>
        <v>0</v>
      </c>
      <c r="CS176" s="83" t="str">
        <f t="shared" si="221"/>
        <v/>
      </c>
      <c r="CT176" s="392" t="str">
        <f t="shared" si="222"/>
        <v/>
      </c>
      <c r="CU176" s="86" t="str">
        <f t="shared" si="223"/>
        <v/>
      </c>
      <c r="CV176" s="99" t="str">
        <f>IF(OR($B176=0,$B176=""),"",IF(AND($E$3="3rd"),'Class 3rd'!AU175,IF(AND($E$3="4th"),'Class 4th'!AU175,"")))</f>
        <v/>
      </c>
      <c r="CW176" s="99" t="str">
        <f>IF(OR($B176=0,$B176=""),"",IF(AND($E$3="3rd"),'Class 3rd'!AV175,IF(AND($E$3="4th"),'Class 4th'!AV175,"")))</f>
        <v/>
      </c>
      <c r="CX176" s="99" t="str">
        <f>IF(OR($B176=0,$B176=""),"",IF(AND($E$3="3rd"),'Class 3rd'!AW175,IF(AND($E$3="4th"),'Class 4th'!AW175,"")))</f>
        <v/>
      </c>
      <c r="CY176" s="48" t="str">
        <f t="shared" si="224"/>
        <v/>
      </c>
      <c r="CZ176" s="99" t="str">
        <f>IF(OR($B176=0,$B176=""),"",IF(AND($E$3="3rd"),'Class 3rd'!AX175,IF(AND($E$3="4th"),'Class 4th'!AX175,"")))</f>
        <v/>
      </c>
      <c r="DA176" s="99" t="str">
        <f>IF(OR($B176=0,$B176=""),"",IF(AND($E$3="3rd"),'Class 3rd'!AY175,IF(AND($E$3="4th"),'Class 4th'!AY175,"")))</f>
        <v/>
      </c>
      <c r="DB176" s="51" t="str">
        <f t="shared" si="225"/>
        <v/>
      </c>
      <c r="DC176" s="48">
        <f t="shared" si="226"/>
        <v>0</v>
      </c>
      <c r="DD176" s="99" t="str">
        <f>IF(OR($B176=0,$B176=""),"",IF(AND($E$3="3rd"),'Class 3rd'!AZ175,IF(AND($E$3="4th"),'Class 4th'!AZ175,"")))</f>
        <v/>
      </c>
      <c r="DE176" s="99" t="str">
        <f>IF(OR($B176=0,$B176=""),"",IF(AND($E$3="3rd"),'Class 3rd'!BA175,IF(AND($E$3="4th"),'Class 4th'!BA175,"")))</f>
        <v/>
      </c>
      <c r="DF176" s="52" t="str">
        <f t="shared" si="227"/>
        <v/>
      </c>
      <c r="DG176" s="48" t="str">
        <f t="shared" si="228"/>
        <v/>
      </c>
      <c r="DH176" s="83">
        <f t="shared" si="229"/>
        <v>0</v>
      </c>
      <c r="DI176" s="83" t="str">
        <f t="shared" si="230"/>
        <v/>
      </c>
      <c r="DJ176" s="392" t="str">
        <f t="shared" si="231"/>
        <v/>
      </c>
      <c r="DK176" s="86" t="str">
        <f t="shared" si="232"/>
        <v/>
      </c>
      <c r="DL176" s="454" t="str">
        <f>IF(OR($B176=0,$B176=""),"",IF(AND($E$3="3rd"),'Class 3rd'!BB175,IF(AND($E$3="4th"),'Class 4th'!BB175,"")))</f>
        <v/>
      </c>
      <c r="DM176" s="454" t="str">
        <f>IF(OR($B176=0,$B176=""),"",IF(AND($E$3="3rd"),'Class 3rd'!BC175,IF(AND($E$3="4th"),'Class 4th'!BC175,"")))</f>
        <v/>
      </c>
      <c r="DN176" s="454" t="str">
        <f>IF(OR($B176=0,$B176=""),"",IF(AND($E$3="3rd"),'Class 3rd'!BD175,IF(AND($E$3="4th"),'Class 4th'!BD175,"")))</f>
        <v/>
      </c>
      <c r="DO176" s="454" t="str">
        <f>IF(OR($B176=0,$B176=""),"",IF(AND($E$3="3rd"),'Class 3rd'!BE175,IF(AND($E$3="4th"),'Class 4th'!BE175,"")))</f>
        <v/>
      </c>
      <c r="DP176" s="454" t="str">
        <f>IF(OR($B176=0,$B176=""),"",IF(AND($E$3="3rd"),'Class 3rd'!BF175,IF(AND($E$3="4th"),'Class 4th'!BF175,"")))</f>
        <v/>
      </c>
      <c r="DQ176" s="455" t="str">
        <f t="shared" si="233"/>
        <v/>
      </c>
      <c r="DR176" s="100">
        <f t="shared" si="234"/>
        <v>0</v>
      </c>
      <c r="DS176" s="100" t="str">
        <f t="shared" si="235"/>
        <v/>
      </c>
      <c r="DT176" s="100" t="str">
        <f t="shared" si="236"/>
        <v/>
      </c>
      <c r="DU176" s="86" t="str">
        <f t="shared" si="237"/>
        <v/>
      </c>
      <c r="DV176" s="454" t="str">
        <f>IF(OR($B176=0,$B176=""),"",IF(AND($E$3="3rd"),'Class 3rd'!BG175,IF(AND($E$3="4th"),'Class 4th'!BG175,"")))</f>
        <v/>
      </c>
      <c r="DW176" s="454" t="str">
        <f>IF(OR($B176=0,$B176=""),"",IF(AND($E$3="3rd"),'Class 3rd'!BH175,IF(AND($E$3="4th"),'Class 4th'!BH175,"")))</f>
        <v/>
      </c>
      <c r="DX176" s="454" t="str">
        <f>IF(OR($B176=0,$B176=""),"",IF(AND($E$3="3rd"),'Class 3rd'!BI175,IF(AND($E$3="4th"),'Class 4th'!BI175,"")))</f>
        <v/>
      </c>
      <c r="DY176" s="454" t="str">
        <f>IF(OR($B176=0,$B176=""),"",IF(AND($E$3="3rd"),'Class 3rd'!BJ175,IF(AND($E$3="4th"),'Class 4th'!BJ175,"")))</f>
        <v/>
      </c>
      <c r="DZ176" s="454" t="str">
        <f>IF(OR($B176=0,$B176=""),"",IF(AND($E$3="3rd"),'Class 3rd'!BK175,IF(AND($E$3="4th"),'Class 4th'!BK175,"")))</f>
        <v/>
      </c>
      <c r="EA176" s="455" t="str">
        <f t="shared" si="238"/>
        <v/>
      </c>
      <c r="EB176" s="100">
        <f t="shared" si="239"/>
        <v>0</v>
      </c>
      <c r="EC176" s="100" t="str">
        <f t="shared" si="240"/>
        <v/>
      </c>
      <c r="ED176" s="100" t="str">
        <f t="shared" si="241"/>
        <v/>
      </c>
      <c r="EE176" s="86" t="str">
        <f t="shared" si="242"/>
        <v/>
      </c>
      <c r="EF176" s="454" t="str">
        <f>IF(OR($B176=0,$B176=""),"",IF(AND($E$3="3rd"),'Class 3rd'!BL175,IF(AND($E$3="4th"),'Class 4th'!BL175,"")))</f>
        <v/>
      </c>
      <c r="EG176" s="454" t="str">
        <f>IF(OR($B176=0,$B176=""),"",IF(AND($E$3="3rd"),'Class 3rd'!BM175,IF(AND($E$3="4th"),'Class 4th'!BM175,"")))</f>
        <v/>
      </c>
      <c r="EH176" s="454" t="str">
        <f>IF(OR($B176=0,$B176=""),"",IF(AND($E$3="3rd"),'Class 3rd'!BN175,IF(AND($E$3="4th"),'Class 4th'!BN175,"")))</f>
        <v/>
      </c>
      <c r="EI176" s="454" t="str">
        <f>IF(OR($B176=0,$B176=""),"",IF(AND($E$3="3rd"),'Class 3rd'!BO175,IF(AND($E$3="4th"),'Class 4th'!BO175,"")))</f>
        <v/>
      </c>
      <c r="EJ176" s="454" t="str">
        <f>IF(OR($B176=0,$B176=""),"",IF(AND($E$3="3rd"),'Class 3rd'!BP175,IF(AND($E$3="4th"),'Class 4th'!BP175,"")))</f>
        <v/>
      </c>
      <c r="EK176" s="455" t="str">
        <f t="shared" si="243"/>
        <v/>
      </c>
      <c r="EL176" s="100">
        <f t="shared" si="244"/>
        <v>0</v>
      </c>
      <c r="EM176" s="100" t="str">
        <f t="shared" si="245"/>
        <v/>
      </c>
      <c r="EN176" s="100" t="str">
        <f t="shared" si="246"/>
        <v/>
      </c>
      <c r="EO176" s="86" t="str">
        <f t="shared" si="247"/>
        <v/>
      </c>
      <c r="EP176" s="60" t="str">
        <f t="shared" si="248"/>
        <v/>
      </c>
      <c r="EQ176" s="324" t="str">
        <f t="shared" si="249"/>
        <v/>
      </c>
      <c r="ER176" s="63" t="str">
        <f t="shared" si="250"/>
        <v/>
      </c>
      <c r="ES176" s="64" t="str">
        <f t="shared" si="251"/>
        <v/>
      </c>
      <c r="ET176" s="326" t="str">
        <f>IFERROR(IF(B176="NSO","NSO",IF(OR(D176="",G176="",F176="",B176="",EP176=0),"",IF('Master sheet'!$D$14="Hindi","कक्षोंन्नति","Promoted"))),"")</f>
        <v/>
      </c>
      <c r="EU176" s="39" t="str">
        <f>IF(OR($B176=0,$B176=""),"",IF(AND($E$3="3rd"),'Class 3rd'!BQ175,IF(AND($E$3="4th"),'Class 4th'!BQ175,"")))</f>
        <v/>
      </c>
      <c r="EV176" s="39" t="str">
        <f>IF(OR($B176=0,$B176=""),"",IF(AND($E$3="3rd"),'Class 3rd'!BR175,IF(AND($E$3="4th"),'Class 4th'!BR175,"")))</f>
        <v/>
      </c>
      <c r="EW176" s="203" t="str">
        <f t="shared" si="252"/>
        <v/>
      </c>
      <c r="EX176" s="40"/>
      <c r="FE176" s="41">
        <f>IF(AND($E$3="3rd"),'Class 3rd'!I175,IF(AND($E$3="4th"),'Class 4th'!I175,""))</f>
        <v>0</v>
      </c>
    </row>
    <row r="177" spans="1:161" ht="18.95" customHeight="1">
      <c r="A177" s="53">
        <v>170</v>
      </c>
      <c r="B177" s="244" t="str">
        <f>IF(OR(FE177=0,FE177=""),"",IF(AND($E$3="3rd"),'Class 3rd'!I176,IF(AND($E$3="4th"),'Class 4th'!I176,"")))</f>
        <v/>
      </c>
      <c r="C177" s="54" t="str">
        <f>IF(OR($B177=0,$B177=""),"",IF(AND($E$3="3rd"),'Class 3rd'!B176,IF(AND($E$3="4th"),'Class 4th'!B176,"")))</f>
        <v/>
      </c>
      <c r="D177" s="54" t="str">
        <f>IF(OR($B177=0,$B177=""),"",IF(AND($E$3="3rd"),'Class 3rd'!C176,IF(AND($E$3="4th"),'Class 4th'!C176,"")))</f>
        <v/>
      </c>
      <c r="E177" s="330" t="str">
        <f>IF(OR($B177=0,$B177=""),"",IF(AND($E$3="3rd"),'Class 3rd'!E176,IF(AND($E$3="4th"),'Class 4th'!E176,"")))</f>
        <v/>
      </c>
      <c r="F177" s="243" t="str">
        <f>IF(OR($B177=0,$B177=""),"",IF(AND($E$3="3rd"),'Class 3rd'!D176,IF(AND($E$3="4th"),'Class 4th'!D176,"")))</f>
        <v/>
      </c>
      <c r="G177" s="335" t="str">
        <f>IF(OR($B177=0,$B177=""),"",IF(AND($E$3="3rd"),'Class 3rd'!F176,IF(AND($E$3="4th"),'Class 4th'!F176,"")))</f>
        <v/>
      </c>
      <c r="H177" s="335" t="str">
        <f>IF(OR($B177=0,$B177=""),"",IF(AND($E$3="3rd"),'Class 3rd'!G176,IF(AND($E$3="4th"),'Class 4th'!G176,"")))</f>
        <v/>
      </c>
      <c r="I177" s="335" t="str">
        <f>IF(OR($B177=0,$B177=""),"",IF(AND($E$3="3rd"),'Class 3rd'!H176,IF(AND($E$3="4th"),'Class 4th'!H176,"")))</f>
        <v/>
      </c>
      <c r="J177" s="217" t="str">
        <f>IF(OR($B177=0,$B177=""),"",IF(AND($E$3="3rd"),'Class 3rd'!J176,IF(AND($E$3="4th"),'Class 4th'!J176,"")))</f>
        <v/>
      </c>
      <c r="K177" s="217" t="str">
        <f>IF(OR($B177=0,$B177=""),"",IF(AND($E$3="3rd"),'Class 3rd'!K176,IF(AND($E$3="4th"),'Class 4th'!K176,"")))</f>
        <v/>
      </c>
      <c r="L177" s="99" t="str">
        <f>IF(OR($B177=0,$B177=""),"",IF(AND($E$3="3rd"),'Class 3rd'!L176,IF(AND($E$3="4th"),'Class 4th'!L176,"")))</f>
        <v/>
      </c>
      <c r="M177" s="99" t="str">
        <f>IF(OR($B177=0,$B177=""),"",IF(AND($E$3="3rd"),'Class 3rd'!M176,IF(AND($E$3="4th"),'Class 4th'!M176,"")))</f>
        <v/>
      </c>
      <c r="N177" s="99" t="str">
        <f>IF(OR($B177=0,$B177=""),"",IF(AND($E$3="3rd"),'Class 3rd'!N176,IF(AND($E$3="4th"),'Class 4th'!N176,"")))</f>
        <v/>
      </c>
      <c r="O177" s="48" t="str">
        <f t="shared" si="171"/>
        <v/>
      </c>
      <c r="P177" s="99" t="str">
        <f>IF(OR($B177=0,$B177=""),"",IF(AND($E$3="3rd"),'Class 3rd'!O176,IF(AND($E$3="4th"),'Class 4th'!O176,"")))</f>
        <v/>
      </c>
      <c r="Q177" s="99" t="str">
        <f>IF(OR($B177=0,$B177=""),"",IF(AND($E$3="3rd"),'Class 3rd'!P176,IF(AND($E$3="4th"),'Class 4th'!P176,"")))</f>
        <v/>
      </c>
      <c r="R177" s="51" t="str">
        <f t="shared" si="172"/>
        <v/>
      </c>
      <c r="S177" s="48">
        <f t="shared" si="173"/>
        <v>0</v>
      </c>
      <c r="T177" s="99" t="str">
        <f>IF(OR($B177=0,$B177=""),"",IF(AND($E$3="3rd"),'Class 3rd'!Q176,IF(AND($E$3="4th"),'Class 4th'!Q176,"")))</f>
        <v/>
      </c>
      <c r="U177" s="99" t="str">
        <f>IF(OR($B177=0,$B177=""),"",IF(AND($E$3="3rd"),'Class 3rd'!R176,IF(AND($E$3="4th"),'Class 4th'!R176,"")))</f>
        <v/>
      </c>
      <c r="V177" s="52" t="str">
        <f t="shared" si="174"/>
        <v/>
      </c>
      <c r="W177" s="48" t="str">
        <f t="shared" si="175"/>
        <v/>
      </c>
      <c r="X177" s="83">
        <f t="shared" si="176"/>
        <v>0</v>
      </c>
      <c r="Y177" s="83" t="str">
        <f t="shared" si="177"/>
        <v/>
      </c>
      <c r="Z177" s="83" t="str">
        <f t="shared" si="178"/>
        <v/>
      </c>
      <c r="AA177" s="83" t="str">
        <f t="shared" si="179"/>
        <v/>
      </c>
      <c r="AB177" s="419" t="str">
        <f t="shared" si="180"/>
        <v/>
      </c>
      <c r="AC177" s="87" t="str">
        <f t="shared" si="181"/>
        <v/>
      </c>
      <c r="AD177" s="99" t="str">
        <f>IF(OR($B177=0,$B177=""),"",IF(AND($E$3="3rd"),'Class 3rd'!S176,IF(AND($E$3="4th"),'Class 4th'!S176,"")))</f>
        <v/>
      </c>
      <c r="AE177" s="99" t="str">
        <f>IF(OR($B177=0,$B177=""),"",IF(AND($E$3="3rd"),'Class 3rd'!T176,IF(AND($E$3="4th"),'Class 4th'!T176,"")))</f>
        <v/>
      </c>
      <c r="AF177" s="99" t="str">
        <f>IF(OR($B177=0,$B177=""),"",IF(AND($E$3="3rd"),'Class 3rd'!U176,IF(AND($E$3="4th"),'Class 4th'!U176,"")))</f>
        <v/>
      </c>
      <c r="AG177" s="48" t="str">
        <f t="shared" si="182"/>
        <v/>
      </c>
      <c r="AH177" s="99" t="str">
        <f>IF(OR($B177=0,$B177=""),"",IF(AND($E$3="3rd"),'Class 3rd'!V176,IF(AND($E$3="4th"),'Class 4th'!V176,"")))</f>
        <v/>
      </c>
      <c r="AI177" s="99" t="str">
        <f>IF(OR($B177=0,$B177=""),"",IF(AND($E$3="3rd"),'Class 3rd'!W176,IF(AND($E$3="4th"),'Class 4th'!W176,"")))</f>
        <v/>
      </c>
      <c r="AJ177" s="51" t="str">
        <f t="shared" si="183"/>
        <v/>
      </c>
      <c r="AK177" s="48">
        <f t="shared" si="184"/>
        <v>0</v>
      </c>
      <c r="AL177" s="99" t="str">
        <f>IF(OR($B177=0,$B177=""),"",IF(AND($E$3="3rd"),'Class 3rd'!X176,IF(AND($E$3="4th"),'Class 4th'!X176,"")))</f>
        <v/>
      </c>
      <c r="AM177" s="99" t="str">
        <f>IF(OR($B177=0,$B177=""),"",IF(AND($E$3="3rd"),'Class 3rd'!Y176,IF(AND($E$3="4th"),'Class 4th'!Y176,"")))</f>
        <v/>
      </c>
      <c r="AN177" s="52" t="str">
        <f t="shared" si="185"/>
        <v/>
      </c>
      <c r="AO177" s="48" t="str">
        <f t="shared" si="186"/>
        <v/>
      </c>
      <c r="AP177" s="83">
        <f t="shared" si="187"/>
        <v>0</v>
      </c>
      <c r="AQ177" s="83" t="str">
        <f t="shared" si="188"/>
        <v/>
      </c>
      <c r="AR177" s="83" t="str">
        <f t="shared" si="189"/>
        <v/>
      </c>
      <c r="AS177" s="83" t="str">
        <f t="shared" si="190"/>
        <v/>
      </c>
      <c r="AT177" s="419" t="str">
        <f t="shared" si="191"/>
        <v/>
      </c>
      <c r="AU177" s="87" t="str">
        <f t="shared" si="192"/>
        <v/>
      </c>
      <c r="AV177" s="99" t="str">
        <f>IF(OR($B177=0,$B177=""),"",IF(AND($E$3="3rd"),'Class 3rd'!Z176,IF(AND($E$3="4th"),'Class 4th'!Z176,"")))</f>
        <v/>
      </c>
      <c r="AW177" s="99" t="str">
        <f>IF(OR($B177=0,$B177=""),"",IF(AND($E$3="3rd"),'Class 3rd'!AA176,IF(AND($E$3="4th"),'Class 4th'!AA176,"")))</f>
        <v/>
      </c>
      <c r="AX177" s="99" t="str">
        <f>IF(OR($B177=0,$B177=""),"",IF(AND($E$3="3rd"),'Class 3rd'!AB176,IF(AND($E$3="4th"),'Class 4th'!AB176,"")))</f>
        <v/>
      </c>
      <c r="AY177" s="48" t="str">
        <f t="shared" si="193"/>
        <v/>
      </c>
      <c r="AZ177" s="99" t="str">
        <f>IF(OR($B177=0,$B177=""),"",IF(AND($E$3="3rd"),'Class 3rd'!AC176,IF(AND($E$3="4th"),'Class 4th'!AC176,"")))</f>
        <v/>
      </c>
      <c r="BA177" s="99" t="str">
        <f>IF(OR($B177=0,$B177=""),"",IF(AND($E$3="3rd"),'Class 3rd'!AD176,IF(AND($E$3="4th"),'Class 4th'!AD176,"")))</f>
        <v/>
      </c>
      <c r="BB177" s="51" t="str">
        <f t="shared" si="194"/>
        <v/>
      </c>
      <c r="BC177" s="48">
        <f t="shared" si="195"/>
        <v>0</v>
      </c>
      <c r="BD177" s="99" t="str">
        <f>IF(OR($B177=0,$B177=""),"",IF(AND($E$3="3rd"),'Class 3rd'!AE176,IF(AND($E$3="4th"),'Class 4th'!AE176,"")))</f>
        <v/>
      </c>
      <c r="BE177" s="99" t="str">
        <f>IF(OR($B177=0,$B177=""),"",IF(AND($E$3="3rd"),'Class 3rd'!AF176,IF(AND($E$3="4th"),'Class 4th'!AF176,"")))</f>
        <v/>
      </c>
      <c r="BF177" s="52" t="str">
        <f t="shared" si="196"/>
        <v/>
      </c>
      <c r="BG177" s="48" t="str">
        <f t="shared" si="197"/>
        <v/>
      </c>
      <c r="BH177" s="83">
        <f t="shared" si="198"/>
        <v>0</v>
      </c>
      <c r="BI177" s="83" t="str">
        <f t="shared" si="199"/>
        <v/>
      </c>
      <c r="BJ177" s="83" t="str">
        <f t="shared" si="200"/>
        <v/>
      </c>
      <c r="BK177" s="83" t="str">
        <f t="shared" si="201"/>
        <v/>
      </c>
      <c r="BL177" s="419" t="str">
        <f t="shared" si="202"/>
        <v/>
      </c>
      <c r="BM177" s="87" t="str">
        <f t="shared" si="203"/>
        <v/>
      </c>
      <c r="BN177" s="99" t="str">
        <f>IF(OR($B177=0,$B177=""),"",IF(AND($E$3="3rd"),'Class 3rd'!AG176,IF(AND($E$3="4th"),'Class 4th'!AG176,"")))</f>
        <v/>
      </c>
      <c r="BO177" s="99" t="str">
        <f>IF(OR($B177=0,$B177=""),"",IF(AND($E$3="3rd"),'Class 3rd'!AH176,IF(AND($E$3="4th"),'Class 4th'!AH176,"")))</f>
        <v/>
      </c>
      <c r="BP177" s="99" t="str">
        <f>IF(OR($B177=0,$B177=""),"",IF(AND($E$3="3rd"),'Class 3rd'!AI176,IF(AND($E$3="4th"),'Class 4th'!AI176,"")))</f>
        <v/>
      </c>
      <c r="BQ177" s="48" t="str">
        <f t="shared" si="204"/>
        <v/>
      </c>
      <c r="BR177" s="99" t="str">
        <f>IF(OR($B177=0,$B177=""),"",IF(AND($E$3="3rd"),'Class 3rd'!AJ176,IF(AND($E$3="4th"),'Class 4th'!AJ176,"")))</f>
        <v/>
      </c>
      <c r="BS177" s="99" t="str">
        <f>IF(OR($B177=0,$B177=""),"",IF(AND($E$3="3rd"),'Class 3rd'!AK176,IF(AND($E$3="4th"),'Class 4th'!AK176,"")))</f>
        <v/>
      </c>
      <c r="BT177" s="51" t="str">
        <f t="shared" si="205"/>
        <v/>
      </c>
      <c r="BU177" s="48">
        <f t="shared" si="206"/>
        <v>0</v>
      </c>
      <c r="BV177" s="99" t="str">
        <f>IF(OR($B177=0,$B177=""),"",IF(AND($E$3="3rd"),'Class 3rd'!AL176,IF(AND($E$3="4th"),'Class 4th'!AL176,"")))</f>
        <v/>
      </c>
      <c r="BW177" s="99" t="str">
        <f>IF(OR($B177=0,$B177=""),"",IF(AND($E$3="3rd"),'Class 3rd'!AM176,IF(AND($E$3="4th"),'Class 4th'!AM176,"")))</f>
        <v/>
      </c>
      <c r="BX177" s="52" t="str">
        <f t="shared" si="207"/>
        <v/>
      </c>
      <c r="BY177" s="48" t="str">
        <f t="shared" si="208"/>
        <v/>
      </c>
      <c r="BZ177" s="83">
        <f t="shared" si="209"/>
        <v>0</v>
      </c>
      <c r="CA177" s="83" t="str">
        <f t="shared" si="210"/>
        <v/>
      </c>
      <c r="CB177" s="83" t="str">
        <f t="shared" si="211"/>
        <v/>
      </c>
      <c r="CC177" s="83" t="str">
        <f t="shared" si="212"/>
        <v/>
      </c>
      <c r="CD177" s="419" t="str">
        <f t="shared" si="213"/>
        <v/>
      </c>
      <c r="CE177" s="87" t="str">
        <f t="shared" si="214"/>
        <v/>
      </c>
      <c r="CF177" s="99" t="str">
        <f>IF(OR($B177=0,$B177=""),"",IF(AND($E$3="3rd"),'Class 3rd'!AN176,IF(AND($E$3="4th"),'Class 4th'!AN176,"")))</f>
        <v/>
      </c>
      <c r="CG177" s="99" t="str">
        <f>IF(OR($B177=0,$B177=""),"",IF(AND($E$3="3rd"),'Class 3rd'!AO176,IF(AND($E$3="4th"),'Class 4th'!AO176,"")))</f>
        <v/>
      </c>
      <c r="CH177" s="99" t="str">
        <f>IF(OR($B177=0,$B177=""),"",IF(AND($E$3="3rd"),'Class 3rd'!AP176,IF(AND($E$3="4th"),'Class 4th'!AP176,"")))</f>
        <v/>
      </c>
      <c r="CI177" s="48" t="str">
        <f t="shared" si="215"/>
        <v/>
      </c>
      <c r="CJ177" s="99" t="str">
        <f>IF(OR($B177=0,$B177=""),"",IF(AND($E$3="3rd"),'Class 3rd'!AQ176,IF(AND($E$3="4th"),'Class 4th'!AQ176,"")))</f>
        <v/>
      </c>
      <c r="CK177" s="99" t="str">
        <f>IF(OR($B177=0,$B177=""),"",IF(AND($E$3="3rd"),'Class 3rd'!AR176,IF(AND($E$3="4th"),'Class 4th'!AR176,"")))</f>
        <v/>
      </c>
      <c r="CL177" s="51" t="str">
        <f t="shared" si="216"/>
        <v/>
      </c>
      <c r="CM177" s="48">
        <f t="shared" si="217"/>
        <v>0</v>
      </c>
      <c r="CN177" s="99" t="str">
        <f>IF(OR($B177=0,$B177=""),"",IF(AND($E$3="3rd"),'Class 3rd'!AS176,IF(AND($E$3="4th"),'Class 4th'!AS176,"")))</f>
        <v/>
      </c>
      <c r="CO177" s="99" t="str">
        <f>IF(OR($B177=0,$B177=""),"",IF(AND($E$3="3rd"),'Class 3rd'!AT176,IF(AND($E$3="4th"),'Class 4th'!AT176,"")))</f>
        <v/>
      </c>
      <c r="CP177" s="52" t="str">
        <f t="shared" si="218"/>
        <v/>
      </c>
      <c r="CQ177" s="48" t="str">
        <f t="shared" si="219"/>
        <v/>
      </c>
      <c r="CR177" s="83">
        <f t="shared" si="220"/>
        <v>0</v>
      </c>
      <c r="CS177" s="83" t="str">
        <f t="shared" si="221"/>
        <v/>
      </c>
      <c r="CT177" s="392" t="str">
        <f t="shared" si="222"/>
        <v/>
      </c>
      <c r="CU177" s="86" t="str">
        <f t="shared" si="223"/>
        <v/>
      </c>
      <c r="CV177" s="99" t="str">
        <f>IF(OR($B177=0,$B177=""),"",IF(AND($E$3="3rd"),'Class 3rd'!AU176,IF(AND($E$3="4th"),'Class 4th'!AU176,"")))</f>
        <v/>
      </c>
      <c r="CW177" s="99" t="str">
        <f>IF(OR($B177=0,$B177=""),"",IF(AND($E$3="3rd"),'Class 3rd'!AV176,IF(AND($E$3="4th"),'Class 4th'!AV176,"")))</f>
        <v/>
      </c>
      <c r="CX177" s="99" t="str">
        <f>IF(OR($B177=0,$B177=""),"",IF(AND($E$3="3rd"),'Class 3rd'!AW176,IF(AND($E$3="4th"),'Class 4th'!AW176,"")))</f>
        <v/>
      </c>
      <c r="CY177" s="48" t="str">
        <f t="shared" si="224"/>
        <v/>
      </c>
      <c r="CZ177" s="99" t="str">
        <f>IF(OR($B177=0,$B177=""),"",IF(AND($E$3="3rd"),'Class 3rd'!AX176,IF(AND($E$3="4th"),'Class 4th'!AX176,"")))</f>
        <v/>
      </c>
      <c r="DA177" s="99" t="str">
        <f>IF(OR($B177=0,$B177=""),"",IF(AND($E$3="3rd"),'Class 3rd'!AY176,IF(AND($E$3="4th"),'Class 4th'!AY176,"")))</f>
        <v/>
      </c>
      <c r="DB177" s="51" t="str">
        <f t="shared" si="225"/>
        <v/>
      </c>
      <c r="DC177" s="48">
        <f t="shared" si="226"/>
        <v>0</v>
      </c>
      <c r="DD177" s="99" t="str">
        <f>IF(OR($B177=0,$B177=""),"",IF(AND($E$3="3rd"),'Class 3rd'!AZ176,IF(AND($E$3="4th"),'Class 4th'!AZ176,"")))</f>
        <v/>
      </c>
      <c r="DE177" s="99" t="str">
        <f>IF(OR($B177=0,$B177=""),"",IF(AND($E$3="3rd"),'Class 3rd'!BA176,IF(AND($E$3="4th"),'Class 4th'!BA176,"")))</f>
        <v/>
      </c>
      <c r="DF177" s="52" t="str">
        <f t="shared" si="227"/>
        <v/>
      </c>
      <c r="DG177" s="48" t="str">
        <f t="shared" si="228"/>
        <v/>
      </c>
      <c r="DH177" s="83">
        <f t="shared" si="229"/>
        <v>0</v>
      </c>
      <c r="DI177" s="83" t="str">
        <f t="shared" si="230"/>
        <v/>
      </c>
      <c r="DJ177" s="392" t="str">
        <f t="shared" si="231"/>
        <v/>
      </c>
      <c r="DK177" s="86" t="str">
        <f t="shared" si="232"/>
        <v/>
      </c>
      <c r="DL177" s="454" t="str">
        <f>IF(OR($B177=0,$B177=""),"",IF(AND($E$3="3rd"),'Class 3rd'!BB176,IF(AND($E$3="4th"),'Class 4th'!BB176,"")))</f>
        <v/>
      </c>
      <c r="DM177" s="454" t="str">
        <f>IF(OR($B177=0,$B177=""),"",IF(AND($E$3="3rd"),'Class 3rd'!BC176,IF(AND($E$3="4th"),'Class 4th'!BC176,"")))</f>
        <v/>
      </c>
      <c r="DN177" s="454" t="str">
        <f>IF(OR($B177=0,$B177=""),"",IF(AND($E$3="3rd"),'Class 3rd'!BD176,IF(AND($E$3="4th"),'Class 4th'!BD176,"")))</f>
        <v/>
      </c>
      <c r="DO177" s="454" t="str">
        <f>IF(OR($B177=0,$B177=""),"",IF(AND($E$3="3rd"),'Class 3rd'!BE176,IF(AND($E$3="4th"),'Class 4th'!BE176,"")))</f>
        <v/>
      </c>
      <c r="DP177" s="454" t="str">
        <f>IF(OR($B177=0,$B177=""),"",IF(AND($E$3="3rd"),'Class 3rd'!BF176,IF(AND($E$3="4th"),'Class 4th'!BF176,"")))</f>
        <v/>
      </c>
      <c r="DQ177" s="455" t="str">
        <f t="shared" si="233"/>
        <v/>
      </c>
      <c r="DR177" s="100">
        <f t="shared" si="234"/>
        <v>0</v>
      </c>
      <c r="DS177" s="100" t="str">
        <f t="shared" si="235"/>
        <v/>
      </c>
      <c r="DT177" s="100" t="str">
        <f t="shared" si="236"/>
        <v/>
      </c>
      <c r="DU177" s="86" t="str">
        <f t="shared" si="237"/>
        <v/>
      </c>
      <c r="DV177" s="454" t="str">
        <f>IF(OR($B177=0,$B177=""),"",IF(AND($E$3="3rd"),'Class 3rd'!BG176,IF(AND($E$3="4th"),'Class 4th'!BG176,"")))</f>
        <v/>
      </c>
      <c r="DW177" s="454" t="str">
        <f>IF(OR($B177=0,$B177=""),"",IF(AND($E$3="3rd"),'Class 3rd'!BH176,IF(AND($E$3="4th"),'Class 4th'!BH176,"")))</f>
        <v/>
      </c>
      <c r="DX177" s="454" t="str">
        <f>IF(OR($B177=0,$B177=""),"",IF(AND($E$3="3rd"),'Class 3rd'!BI176,IF(AND($E$3="4th"),'Class 4th'!BI176,"")))</f>
        <v/>
      </c>
      <c r="DY177" s="454" t="str">
        <f>IF(OR($B177=0,$B177=""),"",IF(AND($E$3="3rd"),'Class 3rd'!BJ176,IF(AND($E$3="4th"),'Class 4th'!BJ176,"")))</f>
        <v/>
      </c>
      <c r="DZ177" s="454" t="str">
        <f>IF(OR($B177=0,$B177=""),"",IF(AND($E$3="3rd"),'Class 3rd'!BK176,IF(AND($E$3="4th"),'Class 4th'!BK176,"")))</f>
        <v/>
      </c>
      <c r="EA177" s="455" t="str">
        <f t="shared" si="238"/>
        <v/>
      </c>
      <c r="EB177" s="100">
        <f t="shared" si="239"/>
        <v>0</v>
      </c>
      <c r="EC177" s="100" t="str">
        <f t="shared" si="240"/>
        <v/>
      </c>
      <c r="ED177" s="100" t="str">
        <f t="shared" si="241"/>
        <v/>
      </c>
      <c r="EE177" s="86" t="str">
        <f t="shared" si="242"/>
        <v/>
      </c>
      <c r="EF177" s="454" t="str">
        <f>IF(OR($B177=0,$B177=""),"",IF(AND($E$3="3rd"),'Class 3rd'!BL176,IF(AND($E$3="4th"),'Class 4th'!BL176,"")))</f>
        <v/>
      </c>
      <c r="EG177" s="454" t="str">
        <f>IF(OR($B177=0,$B177=""),"",IF(AND($E$3="3rd"),'Class 3rd'!BM176,IF(AND($E$3="4th"),'Class 4th'!BM176,"")))</f>
        <v/>
      </c>
      <c r="EH177" s="454" t="str">
        <f>IF(OR($B177=0,$B177=""),"",IF(AND($E$3="3rd"),'Class 3rd'!BN176,IF(AND($E$3="4th"),'Class 4th'!BN176,"")))</f>
        <v/>
      </c>
      <c r="EI177" s="454" t="str">
        <f>IF(OR($B177=0,$B177=""),"",IF(AND($E$3="3rd"),'Class 3rd'!BO176,IF(AND($E$3="4th"),'Class 4th'!BO176,"")))</f>
        <v/>
      </c>
      <c r="EJ177" s="454" t="str">
        <f>IF(OR($B177=0,$B177=""),"",IF(AND($E$3="3rd"),'Class 3rd'!BP176,IF(AND($E$3="4th"),'Class 4th'!BP176,"")))</f>
        <v/>
      </c>
      <c r="EK177" s="455" t="str">
        <f t="shared" si="243"/>
        <v/>
      </c>
      <c r="EL177" s="100">
        <f t="shared" si="244"/>
        <v>0</v>
      </c>
      <c r="EM177" s="100" t="str">
        <f t="shared" si="245"/>
        <v/>
      </c>
      <c r="EN177" s="100" t="str">
        <f t="shared" si="246"/>
        <v/>
      </c>
      <c r="EO177" s="86" t="str">
        <f t="shared" si="247"/>
        <v/>
      </c>
      <c r="EP177" s="60" t="str">
        <f t="shared" si="248"/>
        <v/>
      </c>
      <c r="EQ177" s="324" t="str">
        <f t="shared" si="249"/>
        <v/>
      </c>
      <c r="ER177" s="63" t="str">
        <f t="shared" si="250"/>
        <v/>
      </c>
      <c r="ES177" s="64" t="str">
        <f t="shared" si="251"/>
        <v/>
      </c>
      <c r="ET177" s="326" t="str">
        <f>IFERROR(IF(B177="NSO","NSO",IF(OR(D177="",G177="",F177="",B177="",EP177=0),"",IF('Master sheet'!$D$14="Hindi","कक्षोंन्नति","Promoted"))),"")</f>
        <v/>
      </c>
      <c r="EU177" s="39" t="str">
        <f>IF(OR($B177=0,$B177=""),"",IF(AND($E$3="3rd"),'Class 3rd'!BQ176,IF(AND($E$3="4th"),'Class 4th'!BQ176,"")))</f>
        <v/>
      </c>
      <c r="EV177" s="39" t="str">
        <f>IF(OR($B177=0,$B177=""),"",IF(AND($E$3="3rd"),'Class 3rd'!BR176,IF(AND($E$3="4th"),'Class 4th'!BR176,"")))</f>
        <v/>
      </c>
      <c r="EW177" s="203" t="str">
        <f t="shared" si="252"/>
        <v/>
      </c>
      <c r="EX177" s="40"/>
      <c r="FE177" s="41">
        <f>IF(AND($E$3="3rd"),'Class 3rd'!I176,IF(AND($E$3="4th"),'Class 4th'!I176,""))</f>
        <v>0</v>
      </c>
    </row>
    <row r="178" spans="1:161" ht="18.95" customHeight="1">
      <c r="A178" s="53">
        <v>171</v>
      </c>
      <c r="B178" s="244" t="str">
        <f>IF(OR(FE178=0,FE178=""),"",IF(AND($E$3="3rd"),'Class 3rd'!I177,IF(AND($E$3="4th"),'Class 4th'!I177,"")))</f>
        <v/>
      </c>
      <c r="C178" s="54" t="str">
        <f>IF(OR($B178=0,$B178=""),"",IF(AND($E$3="3rd"),'Class 3rd'!B177,IF(AND($E$3="4th"),'Class 4th'!B177,"")))</f>
        <v/>
      </c>
      <c r="D178" s="54" t="str">
        <f>IF(OR($B178=0,$B178=""),"",IF(AND($E$3="3rd"),'Class 3rd'!C177,IF(AND($E$3="4th"),'Class 4th'!C177,"")))</f>
        <v/>
      </c>
      <c r="E178" s="330" t="str">
        <f>IF(OR($B178=0,$B178=""),"",IF(AND($E$3="3rd"),'Class 3rd'!E177,IF(AND($E$3="4th"),'Class 4th'!E177,"")))</f>
        <v/>
      </c>
      <c r="F178" s="243" t="str">
        <f>IF(OR($B178=0,$B178=""),"",IF(AND($E$3="3rd"),'Class 3rd'!D177,IF(AND($E$3="4th"),'Class 4th'!D177,"")))</f>
        <v/>
      </c>
      <c r="G178" s="335" t="str">
        <f>IF(OR($B178=0,$B178=""),"",IF(AND($E$3="3rd"),'Class 3rd'!F177,IF(AND($E$3="4th"),'Class 4th'!F177,"")))</f>
        <v/>
      </c>
      <c r="H178" s="335" t="str">
        <f>IF(OR($B178=0,$B178=""),"",IF(AND($E$3="3rd"),'Class 3rd'!G177,IF(AND($E$3="4th"),'Class 4th'!G177,"")))</f>
        <v/>
      </c>
      <c r="I178" s="335" t="str">
        <f>IF(OR($B178=0,$B178=""),"",IF(AND($E$3="3rd"),'Class 3rd'!H177,IF(AND($E$3="4th"),'Class 4th'!H177,"")))</f>
        <v/>
      </c>
      <c r="J178" s="217" t="str">
        <f>IF(OR($B178=0,$B178=""),"",IF(AND($E$3="3rd"),'Class 3rd'!J177,IF(AND($E$3="4th"),'Class 4th'!J177,"")))</f>
        <v/>
      </c>
      <c r="K178" s="217" t="str">
        <f>IF(OR($B178=0,$B178=""),"",IF(AND($E$3="3rd"),'Class 3rd'!K177,IF(AND($E$3="4th"),'Class 4th'!K177,"")))</f>
        <v/>
      </c>
      <c r="L178" s="99" t="str">
        <f>IF(OR($B178=0,$B178=""),"",IF(AND($E$3="3rd"),'Class 3rd'!L177,IF(AND($E$3="4th"),'Class 4th'!L177,"")))</f>
        <v/>
      </c>
      <c r="M178" s="99" t="str">
        <f>IF(OR($B178=0,$B178=""),"",IF(AND($E$3="3rd"),'Class 3rd'!M177,IF(AND($E$3="4th"),'Class 4th'!M177,"")))</f>
        <v/>
      </c>
      <c r="N178" s="99" t="str">
        <f>IF(OR($B178=0,$B178=""),"",IF(AND($E$3="3rd"),'Class 3rd'!N177,IF(AND($E$3="4th"),'Class 4th'!N177,"")))</f>
        <v/>
      </c>
      <c r="O178" s="48" t="str">
        <f t="shared" si="171"/>
        <v/>
      </c>
      <c r="P178" s="99" t="str">
        <f>IF(OR($B178=0,$B178=""),"",IF(AND($E$3="3rd"),'Class 3rd'!O177,IF(AND($E$3="4th"),'Class 4th'!O177,"")))</f>
        <v/>
      </c>
      <c r="Q178" s="99" t="str">
        <f>IF(OR($B178=0,$B178=""),"",IF(AND($E$3="3rd"),'Class 3rd'!P177,IF(AND($E$3="4th"),'Class 4th'!P177,"")))</f>
        <v/>
      </c>
      <c r="R178" s="51" t="str">
        <f t="shared" si="172"/>
        <v/>
      </c>
      <c r="S178" s="48">
        <f t="shared" si="173"/>
        <v>0</v>
      </c>
      <c r="T178" s="99" t="str">
        <f>IF(OR($B178=0,$B178=""),"",IF(AND($E$3="3rd"),'Class 3rd'!Q177,IF(AND($E$3="4th"),'Class 4th'!Q177,"")))</f>
        <v/>
      </c>
      <c r="U178" s="99" t="str">
        <f>IF(OR($B178=0,$B178=""),"",IF(AND($E$3="3rd"),'Class 3rd'!R177,IF(AND($E$3="4th"),'Class 4th'!R177,"")))</f>
        <v/>
      </c>
      <c r="V178" s="52" t="str">
        <f t="shared" si="174"/>
        <v/>
      </c>
      <c r="W178" s="48" t="str">
        <f t="shared" si="175"/>
        <v/>
      </c>
      <c r="X178" s="83">
        <f t="shared" si="176"/>
        <v>0</v>
      </c>
      <c r="Y178" s="83" t="str">
        <f t="shared" si="177"/>
        <v/>
      </c>
      <c r="Z178" s="83" t="str">
        <f t="shared" si="178"/>
        <v/>
      </c>
      <c r="AA178" s="83" t="str">
        <f t="shared" si="179"/>
        <v/>
      </c>
      <c r="AB178" s="419" t="str">
        <f t="shared" si="180"/>
        <v/>
      </c>
      <c r="AC178" s="87" t="str">
        <f t="shared" si="181"/>
        <v/>
      </c>
      <c r="AD178" s="99" t="str">
        <f>IF(OR($B178=0,$B178=""),"",IF(AND($E$3="3rd"),'Class 3rd'!S177,IF(AND($E$3="4th"),'Class 4th'!S177,"")))</f>
        <v/>
      </c>
      <c r="AE178" s="99" t="str">
        <f>IF(OR($B178=0,$B178=""),"",IF(AND($E$3="3rd"),'Class 3rd'!T177,IF(AND($E$3="4th"),'Class 4th'!T177,"")))</f>
        <v/>
      </c>
      <c r="AF178" s="99" t="str">
        <f>IF(OR($B178=0,$B178=""),"",IF(AND($E$3="3rd"),'Class 3rd'!U177,IF(AND($E$3="4th"),'Class 4th'!U177,"")))</f>
        <v/>
      </c>
      <c r="AG178" s="48" t="str">
        <f t="shared" si="182"/>
        <v/>
      </c>
      <c r="AH178" s="99" t="str">
        <f>IF(OR($B178=0,$B178=""),"",IF(AND($E$3="3rd"),'Class 3rd'!V177,IF(AND($E$3="4th"),'Class 4th'!V177,"")))</f>
        <v/>
      </c>
      <c r="AI178" s="99" t="str">
        <f>IF(OR($B178=0,$B178=""),"",IF(AND($E$3="3rd"),'Class 3rd'!W177,IF(AND($E$3="4th"),'Class 4th'!W177,"")))</f>
        <v/>
      </c>
      <c r="AJ178" s="51" t="str">
        <f t="shared" si="183"/>
        <v/>
      </c>
      <c r="AK178" s="48">
        <f t="shared" si="184"/>
        <v>0</v>
      </c>
      <c r="AL178" s="99" t="str">
        <f>IF(OR($B178=0,$B178=""),"",IF(AND($E$3="3rd"),'Class 3rd'!X177,IF(AND($E$3="4th"),'Class 4th'!X177,"")))</f>
        <v/>
      </c>
      <c r="AM178" s="99" t="str">
        <f>IF(OR($B178=0,$B178=""),"",IF(AND($E$3="3rd"),'Class 3rd'!Y177,IF(AND($E$3="4th"),'Class 4th'!Y177,"")))</f>
        <v/>
      </c>
      <c r="AN178" s="52" t="str">
        <f t="shared" si="185"/>
        <v/>
      </c>
      <c r="AO178" s="48" t="str">
        <f t="shared" si="186"/>
        <v/>
      </c>
      <c r="AP178" s="83">
        <f t="shared" si="187"/>
        <v>0</v>
      </c>
      <c r="AQ178" s="83" t="str">
        <f t="shared" si="188"/>
        <v/>
      </c>
      <c r="AR178" s="83" t="str">
        <f t="shared" si="189"/>
        <v/>
      </c>
      <c r="AS178" s="83" t="str">
        <f t="shared" si="190"/>
        <v/>
      </c>
      <c r="AT178" s="419" t="str">
        <f t="shared" si="191"/>
        <v/>
      </c>
      <c r="AU178" s="87" t="str">
        <f t="shared" si="192"/>
        <v/>
      </c>
      <c r="AV178" s="99" t="str">
        <f>IF(OR($B178=0,$B178=""),"",IF(AND($E$3="3rd"),'Class 3rd'!Z177,IF(AND($E$3="4th"),'Class 4th'!Z177,"")))</f>
        <v/>
      </c>
      <c r="AW178" s="99" t="str">
        <f>IF(OR($B178=0,$B178=""),"",IF(AND($E$3="3rd"),'Class 3rd'!AA177,IF(AND($E$3="4th"),'Class 4th'!AA177,"")))</f>
        <v/>
      </c>
      <c r="AX178" s="99" t="str">
        <f>IF(OR($B178=0,$B178=""),"",IF(AND($E$3="3rd"),'Class 3rd'!AB177,IF(AND($E$3="4th"),'Class 4th'!AB177,"")))</f>
        <v/>
      </c>
      <c r="AY178" s="48" t="str">
        <f t="shared" si="193"/>
        <v/>
      </c>
      <c r="AZ178" s="99" t="str">
        <f>IF(OR($B178=0,$B178=""),"",IF(AND($E$3="3rd"),'Class 3rd'!AC177,IF(AND($E$3="4th"),'Class 4th'!AC177,"")))</f>
        <v/>
      </c>
      <c r="BA178" s="99" t="str">
        <f>IF(OR($B178=0,$B178=""),"",IF(AND($E$3="3rd"),'Class 3rd'!AD177,IF(AND($E$3="4th"),'Class 4th'!AD177,"")))</f>
        <v/>
      </c>
      <c r="BB178" s="51" t="str">
        <f t="shared" si="194"/>
        <v/>
      </c>
      <c r="BC178" s="48">
        <f t="shared" si="195"/>
        <v>0</v>
      </c>
      <c r="BD178" s="99" t="str">
        <f>IF(OR($B178=0,$B178=""),"",IF(AND($E$3="3rd"),'Class 3rd'!AE177,IF(AND($E$3="4th"),'Class 4th'!AE177,"")))</f>
        <v/>
      </c>
      <c r="BE178" s="99" t="str">
        <f>IF(OR($B178=0,$B178=""),"",IF(AND($E$3="3rd"),'Class 3rd'!AF177,IF(AND($E$3="4th"),'Class 4th'!AF177,"")))</f>
        <v/>
      </c>
      <c r="BF178" s="52" t="str">
        <f t="shared" si="196"/>
        <v/>
      </c>
      <c r="BG178" s="48" t="str">
        <f t="shared" si="197"/>
        <v/>
      </c>
      <c r="BH178" s="83">
        <f t="shared" si="198"/>
        <v>0</v>
      </c>
      <c r="BI178" s="83" t="str">
        <f t="shared" si="199"/>
        <v/>
      </c>
      <c r="BJ178" s="83" t="str">
        <f t="shared" si="200"/>
        <v/>
      </c>
      <c r="BK178" s="83" t="str">
        <f t="shared" si="201"/>
        <v/>
      </c>
      <c r="BL178" s="419" t="str">
        <f t="shared" si="202"/>
        <v/>
      </c>
      <c r="BM178" s="87" t="str">
        <f t="shared" si="203"/>
        <v/>
      </c>
      <c r="BN178" s="99" t="str">
        <f>IF(OR($B178=0,$B178=""),"",IF(AND($E$3="3rd"),'Class 3rd'!AG177,IF(AND($E$3="4th"),'Class 4th'!AG177,"")))</f>
        <v/>
      </c>
      <c r="BO178" s="99" t="str">
        <f>IF(OR($B178=0,$B178=""),"",IF(AND($E$3="3rd"),'Class 3rd'!AH177,IF(AND($E$3="4th"),'Class 4th'!AH177,"")))</f>
        <v/>
      </c>
      <c r="BP178" s="99" t="str">
        <f>IF(OR($B178=0,$B178=""),"",IF(AND($E$3="3rd"),'Class 3rd'!AI177,IF(AND($E$3="4th"),'Class 4th'!AI177,"")))</f>
        <v/>
      </c>
      <c r="BQ178" s="48" t="str">
        <f t="shared" si="204"/>
        <v/>
      </c>
      <c r="BR178" s="99" t="str">
        <f>IF(OR($B178=0,$B178=""),"",IF(AND($E$3="3rd"),'Class 3rd'!AJ177,IF(AND($E$3="4th"),'Class 4th'!AJ177,"")))</f>
        <v/>
      </c>
      <c r="BS178" s="99" t="str">
        <f>IF(OR($B178=0,$B178=""),"",IF(AND($E$3="3rd"),'Class 3rd'!AK177,IF(AND($E$3="4th"),'Class 4th'!AK177,"")))</f>
        <v/>
      </c>
      <c r="BT178" s="51" t="str">
        <f t="shared" si="205"/>
        <v/>
      </c>
      <c r="BU178" s="48">
        <f t="shared" si="206"/>
        <v>0</v>
      </c>
      <c r="BV178" s="99" t="str">
        <f>IF(OR($B178=0,$B178=""),"",IF(AND($E$3="3rd"),'Class 3rd'!AL177,IF(AND($E$3="4th"),'Class 4th'!AL177,"")))</f>
        <v/>
      </c>
      <c r="BW178" s="99" t="str">
        <f>IF(OR($B178=0,$B178=""),"",IF(AND($E$3="3rd"),'Class 3rd'!AM177,IF(AND($E$3="4th"),'Class 4th'!AM177,"")))</f>
        <v/>
      </c>
      <c r="BX178" s="52" t="str">
        <f t="shared" si="207"/>
        <v/>
      </c>
      <c r="BY178" s="48" t="str">
        <f t="shared" si="208"/>
        <v/>
      </c>
      <c r="BZ178" s="83">
        <f t="shared" si="209"/>
        <v>0</v>
      </c>
      <c r="CA178" s="83" t="str">
        <f t="shared" si="210"/>
        <v/>
      </c>
      <c r="CB178" s="83" t="str">
        <f t="shared" si="211"/>
        <v/>
      </c>
      <c r="CC178" s="83" t="str">
        <f t="shared" si="212"/>
        <v/>
      </c>
      <c r="CD178" s="419" t="str">
        <f t="shared" si="213"/>
        <v/>
      </c>
      <c r="CE178" s="87" t="str">
        <f t="shared" si="214"/>
        <v/>
      </c>
      <c r="CF178" s="99" t="str">
        <f>IF(OR($B178=0,$B178=""),"",IF(AND($E$3="3rd"),'Class 3rd'!AN177,IF(AND($E$3="4th"),'Class 4th'!AN177,"")))</f>
        <v/>
      </c>
      <c r="CG178" s="99" t="str">
        <f>IF(OR($B178=0,$B178=""),"",IF(AND($E$3="3rd"),'Class 3rd'!AO177,IF(AND($E$3="4th"),'Class 4th'!AO177,"")))</f>
        <v/>
      </c>
      <c r="CH178" s="99" t="str">
        <f>IF(OR($B178=0,$B178=""),"",IF(AND($E$3="3rd"),'Class 3rd'!AP177,IF(AND($E$3="4th"),'Class 4th'!AP177,"")))</f>
        <v/>
      </c>
      <c r="CI178" s="48" t="str">
        <f t="shared" si="215"/>
        <v/>
      </c>
      <c r="CJ178" s="99" t="str">
        <f>IF(OR($B178=0,$B178=""),"",IF(AND($E$3="3rd"),'Class 3rd'!AQ177,IF(AND($E$3="4th"),'Class 4th'!AQ177,"")))</f>
        <v/>
      </c>
      <c r="CK178" s="99" t="str">
        <f>IF(OR($B178=0,$B178=""),"",IF(AND($E$3="3rd"),'Class 3rd'!AR177,IF(AND($E$3="4th"),'Class 4th'!AR177,"")))</f>
        <v/>
      </c>
      <c r="CL178" s="51" t="str">
        <f t="shared" si="216"/>
        <v/>
      </c>
      <c r="CM178" s="48">
        <f t="shared" si="217"/>
        <v>0</v>
      </c>
      <c r="CN178" s="99" t="str">
        <f>IF(OR($B178=0,$B178=""),"",IF(AND($E$3="3rd"),'Class 3rd'!AS177,IF(AND($E$3="4th"),'Class 4th'!AS177,"")))</f>
        <v/>
      </c>
      <c r="CO178" s="99" t="str">
        <f>IF(OR($B178=0,$B178=""),"",IF(AND($E$3="3rd"),'Class 3rd'!AT177,IF(AND($E$3="4th"),'Class 4th'!AT177,"")))</f>
        <v/>
      </c>
      <c r="CP178" s="52" t="str">
        <f t="shared" si="218"/>
        <v/>
      </c>
      <c r="CQ178" s="48" t="str">
        <f t="shared" si="219"/>
        <v/>
      </c>
      <c r="CR178" s="83">
        <f t="shared" si="220"/>
        <v>0</v>
      </c>
      <c r="CS178" s="83" t="str">
        <f t="shared" si="221"/>
        <v/>
      </c>
      <c r="CT178" s="392" t="str">
        <f t="shared" si="222"/>
        <v/>
      </c>
      <c r="CU178" s="86" t="str">
        <f t="shared" si="223"/>
        <v/>
      </c>
      <c r="CV178" s="99" t="str">
        <f>IF(OR($B178=0,$B178=""),"",IF(AND($E$3="3rd"),'Class 3rd'!AU177,IF(AND($E$3="4th"),'Class 4th'!AU177,"")))</f>
        <v/>
      </c>
      <c r="CW178" s="99" t="str">
        <f>IF(OR($B178=0,$B178=""),"",IF(AND($E$3="3rd"),'Class 3rd'!AV177,IF(AND($E$3="4th"),'Class 4th'!AV177,"")))</f>
        <v/>
      </c>
      <c r="CX178" s="99" t="str">
        <f>IF(OR($B178=0,$B178=""),"",IF(AND($E$3="3rd"),'Class 3rd'!AW177,IF(AND($E$3="4th"),'Class 4th'!AW177,"")))</f>
        <v/>
      </c>
      <c r="CY178" s="48" t="str">
        <f t="shared" si="224"/>
        <v/>
      </c>
      <c r="CZ178" s="99" t="str">
        <f>IF(OR($B178=0,$B178=""),"",IF(AND($E$3="3rd"),'Class 3rd'!AX177,IF(AND($E$3="4th"),'Class 4th'!AX177,"")))</f>
        <v/>
      </c>
      <c r="DA178" s="99" t="str">
        <f>IF(OR($B178=0,$B178=""),"",IF(AND($E$3="3rd"),'Class 3rd'!AY177,IF(AND($E$3="4th"),'Class 4th'!AY177,"")))</f>
        <v/>
      </c>
      <c r="DB178" s="51" t="str">
        <f t="shared" si="225"/>
        <v/>
      </c>
      <c r="DC178" s="48">
        <f t="shared" si="226"/>
        <v>0</v>
      </c>
      <c r="DD178" s="99" t="str">
        <f>IF(OR($B178=0,$B178=""),"",IF(AND($E$3="3rd"),'Class 3rd'!AZ177,IF(AND($E$3="4th"),'Class 4th'!AZ177,"")))</f>
        <v/>
      </c>
      <c r="DE178" s="99" t="str">
        <f>IF(OR($B178=0,$B178=""),"",IF(AND($E$3="3rd"),'Class 3rd'!BA177,IF(AND($E$3="4th"),'Class 4th'!BA177,"")))</f>
        <v/>
      </c>
      <c r="DF178" s="52" t="str">
        <f t="shared" si="227"/>
        <v/>
      </c>
      <c r="DG178" s="48" t="str">
        <f t="shared" si="228"/>
        <v/>
      </c>
      <c r="DH178" s="83">
        <f t="shared" si="229"/>
        <v>0</v>
      </c>
      <c r="DI178" s="83" t="str">
        <f t="shared" si="230"/>
        <v/>
      </c>
      <c r="DJ178" s="392" t="str">
        <f t="shared" si="231"/>
        <v/>
      </c>
      <c r="DK178" s="86" t="str">
        <f t="shared" si="232"/>
        <v/>
      </c>
      <c r="DL178" s="454" t="str">
        <f>IF(OR($B178=0,$B178=""),"",IF(AND($E$3="3rd"),'Class 3rd'!BB177,IF(AND($E$3="4th"),'Class 4th'!BB177,"")))</f>
        <v/>
      </c>
      <c r="DM178" s="454" t="str">
        <f>IF(OR($B178=0,$B178=""),"",IF(AND($E$3="3rd"),'Class 3rd'!BC177,IF(AND($E$3="4th"),'Class 4th'!BC177,"")))</f>
        <v/>
      </c>
      <c r="DN178" s="454" t="str">
        <f>IF(OR($B178=0,$B178=""),"",IF(AND($E$3="3rd"),'Class 3rd'!BD177,IF(AND($E$3="4th"),'Class 4th'!BD177,"")))</f>
        <v/>
      </c>
      <c r="DO178" s="454" t="str">
        <f>IF(OR($B178=0,$B178=""),"",IF(AND($E$3="3rd"),'Class 3rd'!BE177,IF(AND($E$3="4th"),'Class 4th'!BE177,"")))</f>
        <v/>
      </c>
      <c r="DP178" s="454" t="str">
        <f>IF(OR($B178=0,$B178=""),"",IF(AND($E$3="3rd"),'Class 3rd'!BF177,IF(AND($E$3="4th"),'Class 4th'!BF177,"")))</f>
        <v/>
      </c>
      <c r="DQ178" s="455" t="str">
        <f t="shared" si="233"/>
        <v/>
      </c>
      <c r="DR178" s="100">
        <f t="shared" si="234"/>
        <v>0</v>
      </c>
      <c r="DS178" s="100" t="str">
        <f t="shared" si="235"/>
        <v/>
      </c>
      <c r="DT178" s="100" t="str">
        <f t="shared" si="236"/>
        <v/>
      </c>
      <c r="DU178" s="86" t="str">
        <f t="shared" si="237"/>
        <v/>
      </c>
      <c r="DV178" s="454" t="str">
        <f>IF(OR($B178=0,$B178=""),"",IF(AND($E$3="3rd"),'Class 3rd'!BG177,IF(AND($E$3="4th"),'Class 4th'!BG177,"")))</f>
        <v/>
      </c>
      <c r="DW178" s="454" t="str">
        <f>IF(OR($B178=0,$B178=""),"",IF(AND($E$3="3rd"),'Class 3rd'!BH177,IF(AND($E$3="4th"),'Class 4th'!BH177,"")))</f>
        <v/>
      </c>
      <c r="DX178" s="454" t="str">
        <f>IF(OR($B178=0,$B178=""),"",IF(AND($E$3="3rd"),'Class 3rd'!BI177,IF(AND($E$3="4th"),'Class 4th'!BI177,"")))</f>
        <v/>
      </c>
      <c r="DY178" s="454" t="str">
        <f>IF(OR($B178=0,$B178=""),"",IF(AND($E$3="3rd"),'Class 3rd'!BJ177,IF(AND($E$3="4th"),'Class 4th'!BJ177,"")))</f>
        <v/>
      </c>
      <c r="DZ178" s="454" t="str">
        <f>IF(OR($B178=0,$B178=""),"",IF(AND($E$3="3rd"),'Class 3rd'!BK177,IF(AND($E$3="4th"),'Class 4th'!BK177,"")))</f>
        <v/>
      </c>
      <c r="EA178" s="455" t="str">
        <f t="shared" si="238"/>
        <v/>
      </c>
      <c r="EB178" s="100">
        <f t="shared" si="239"/>
        <v>0</v>
      </c>
      <c r="EC178" s="100" t="str">
        <f t="shared" si="240"/>
        <v/>
      </c>
      <c r="ED178" s="100" t="str">
        <f t="shared" si="241"/>
        <v/>
      </c>
      <c r="EE178" s="86" t="str">
        <f t="shared" si="242"/>
        <v/>
      </c>
      <c r="EF178" s="454" t="str">
        <f>IF(OR($B178=0,$B178=""),"",IF(AND($E$3="3rd"),'Class 3rd'!BL177,IF(AND($E$3="4th"),'Class 4th'!BL177,"")))</f>
        <v/>
      </c>
      <c r="EG178" s="454" t="str">
        <f>IF(OR($B178=0,$B178=""),"",IF(AND($E$3="3rd"),'Class 3rd'!BM177,IF(AND($E$3="4th"),'Class 4th'!BM177,"")))</f>
        <v/>
      </c>
      <c r="EH178" s="454" t="str">
        <f>IF(OR($B178=0,$B178=""),"",IF(AND($E$3="3rd"),'Class 3rd'!BN177,IF(AND($E$3="4th"),'Class 4th'!BN177,"")))</f>
        <v/>
      </c>
      <c r="EI178" s="454" t="str">
        <f>IF(OR($B178=0,$B178=""),"",IF(AND($E$3="3rd"),'Class 3rd'!BO177,IF(AND($E$3="4th"),'Class 4th'!BO177,"")))</f>
        <v/>
      </c>
      <c r="EJ178" s="454" t="str">
        <f>IF(OR($B178=0,$B178=""),"",IF(AND($E$3="3rd"),'Class 3rd'!BP177,IF(AND($E$3="4th"),'Class 4th'!BP177,"")))</f>
        <v/>
      </c>
      <c r="EK178" s="455" t="str">
        <f t="shared" si="243"/>
        <v/>
      </c>
      <c r="EL178" s="100">
        <f t="shared" si="244"/>
        <v>0</v>
      </c>
      <c r="EM178" s="100" t="str">
        <f t="shared" si="245"/>
        <v/>
      </c>
      <c r="EN178" s="100" t="str">
        <f t="shared" si="246"/>
        <v/>
      </c>
      <c r="EO178" s="86" t="str">
        <f t="shared" si="247"/>
        <v/>
      </c>
      <c r="EP178" s="60" t="str">
        <f t="shared" si="248"/>
        <v/>
      </c>
      <c r="EQ178" s="324" t="str">
        <f t="shared" si="249"/>
        <v/>
      </c>
      <c r="ER178" s="63" t="str">
        <f t="shared" si="250"/>
        <v/>
      </c>
      <c r="ES178" s="64" t="str">
        <f t="shared" si="251"/>
        <v/>
      </c>
      <c r="ET178" s="326" t="str">
        <f>IFERROR(IF(B178="NSO","NSO",IF(OR(D178="",G178="",F178="",B178="",EP178=0),"",IF('Master sheet'!$D$14="Hindi","कक्षोंन्नति","Promoted"))),"")</f>
        <v/>
      </c>
      <c r="EU178" s="39" t="str">
        <f>IF(OR($B178=0,$B178=""),"",IF(AND($E$3="3rd"),'Class 3rd'!BQ177,IF(AND($E$3="4th"),'Class 4th'!BQ177,"")))</f>
        <v/>
      </c>
      <c r="EV178" s="39" t="str">
        <f>IF(OR($B178=0,$B178=""),"",IF(AND($E$3="3rd"),'Class 3rd'!BR177,IF(AND($E$3="4th"),'Class 4th'!BR177,"")))</f>
        <v/>
      </c>
      <c r="EW178" s="203" t="str">
        <f t="shared" si="252"/>
        <v/>
      </c>
      <c r="EX178" s="40"/>
      <c r="FE178" s="41">
        <f>IF(AND($E$3="3rd"),'Class 3rd'!I177,IF(AND($E$3="4th"),'Class 4th'!I177,""))</f>
        <v>0</v>
      </c>
    </row>
    <row r="179" spans="1:161" ht="18.95" customHeight="1">
      <c r="A179" s="53">
        <v>172</v>
      </c>
      <c r="B179" s="244" t="str">
        <f>IF(OR(FE179=0,FE179=""),"",IF(AND($E$3="3rd"),'Class 3rd'!I178,IF(AND($E$3="4th"),'Class 4th'!I178,"")))</f>
        <v/>
      </c>
      <c r="C179" s="54" t="str">
        <f>IF(OR($B179=0,$B179=""),"",IF(AND($E$3="3rd"),'Class 3rd'!B178,IF(AND($E$3="4th"),'Class 4th'!B178,"")))</f>
        <v/>
      </c>
      <c r="D179" s="54" t="str">
        <f>IF(OR($B179=0,$B179=""),"",IF(AND($E$3="3rd"),'Class 3rd'!C178,IF(AND($E$3="4th"),'Class 4th'!C178,"")))</f>
        <v/>
      </c>
      <c r="E179" s="330" t="str">
        <f>IF(OR($B179=0,$B179=""),"",IF(AND($E$3="3rd"),'Class 3rd'!E178,IF(AND($E$3="4th"),'Class 4th'!E178,"")))</f>
        <v/>
      </c>
      <c r="F179" s="243" t="str">
        <f>IF(OR($B179=0,$B179=""),"",IF(AND($E$3="3rd"),'Class 3rd'!D178,IF(AND($E$3="4th"),'Class 4th'!D178,"")))</f>
        <v/>
      </c>
      <c r="G179" s="335" t="str">
        <f>IF(OR($B179=0,$B179=""),"",IF(AND($E$3="3rd"),'Class 3rd'!F178,IF(AND($E$3="4th"),'Class 4th'!F178,"")))</f>
        <v/>
      </c>
      <c r="H179" s="335" t="str">
        <f>IF(OR($B179=0,$B179=""),"",IF(AND($E$3="3rd"),'Class 3rd'!G178,IF(AND($E$3="4th"),'Class 4th'!G178,"")))</f>
        <v/>
      </c>
      <c r="I179" s="335" t="str">
        <f>IF(OR($B179=0,$B179=""),"",IF(AND($E$3="3rd"),'Class 3rd'!H178,IF(AND($E$3="4th"),'Class 4th'!H178,"")))</f>
        <v/>
      </c>
      <c r="J179" s="217" t="str">
        <f>IF(OR($B179=0,$B179=""),"",IF(AND($E$3="3rd"),'Class 3rd'!J178,IF(AND($E$3="4th"),'Class 4th'!J178,"")))</f>
        <v/>
      </c>
      <c r="K179" s="217" t="str">
        <f>IF(OR($B179=0,$B179=""),"",IF(AND($E$3="3rd"),'Class 3rd'!K178,IF(AND($E$3="4th"),'Class 4th'!K178,"")))</f>
        <v/>
      </c>
      <c r="L179" s="99" t="str">
        <f>IF(OR($B179=0,$B179=""),"",IF(AND($E$3="3rd"),'Class 3rd'!L178,IF(AND($E$3="4th"),'Class 4th'!L178,"")))</f>
        <v/>
      </c>
      <c r="M179" s="99" t="str">
        <f>IF(OR($B179=0,$B179=""),"",IF(AND($E$3="3rd"),'Class 3rd'!M178,IF(AND($E$3="4th"),'Class 4th'!M178,"")))</f>
        <v/>
      </c>
      <c r="N179" s="99" t="str">
        <f>IF(OR($B179=0,$B179=""),"",IF(AND($E$3="3rd"),'Class 3rd'!N178,IF(AND($E$3="4th"),'Class 4th'!N178,"")))</f>
        <v/>
      </c>
      <c r="O179" s="48" t="str">
        <f t="shared" si="171"/>
        <v/>
      </c>
      <c r="P179" s="99" t="str">
        <f>IF(OR($B179=0,$B179=""),"",IF(AND($E$3="3rd"),'Class 3rd'!O178,IF(AND($E$3="4th"),'Class 4th'!O178,"")))</f>
        <v/>
      </c>
      <c r="Q179" s="99" t="str">
        <f>IF(OR($B179=0,$B179=""),"",IF(AND($E$3="3rd"),'Class 3rd'!P178,IF(AND($E$3="4th"),'Class 4th'!P178,"")))</f>
        <v/>
      </c>
      <c r="R179" s="51" t="str">
        <f t="shared" si="172"/>
        <v/>
      </c>
      <c r="S179" s="48">
        <f t="shared" si="173"/>
        <v>0</v>
      </c>
      <c r="T179" s="99" t="str">
        <f>IF(OR($B179=0,$B179=""),"",IF(AND($E$3="3rd"),'Class 3rd'!Q178,IF(AND($E$3="4th"),'Class 4th'!Q178,"")))</f>
        <v/>
      </c>
      <c r="U179" s="99" t="str">
        <f>IF(OR($B179=0,$B179=""),"",IF(AND($E$3="3rd"),'Class 3rd'!R178,IF(AND($E$3="4th"),'Class 4th'!R178,"")))</f>
        <v/>
      </c>
      <c r="V179" s="52" t="str">
        <f t="shared" si="174"/>
        <v/>
      </c>
      <c r="W179" s="48" t="str">
        <f t="shared" si="175"/>
        <v/>
      </c>
      <c r="X179" s="83">
        <f t="shared" si="176"/>
        <v>0</v>
      </c>
      <c r="Y179" s="83" t="str">
        <f t="shared" si="177"/>
        <v/>
      </c>
      <c r="Z179" s="83" t="str">
        <f t="shared" si="178"/>
        <v/>
      </c>
      <c r="AA179" s="83" t="str">
        <f t="shared" si="179"/>
        <v/>
      </c>
      <c r="AB179" s="419" t="str">
        <f t="shared" si="180"/>
        <v/>
      </c>
      <c r="AC179" s="87" t="str">
        <f t="shared" si="181"/>
        <v/>
      </c>
      <c r="AD179" s="99" t="str">
        <f>IF(OR($B179=0,$B179=""),"",IF(AND($E$3="3rd"),'Class 3rd'!S178,IF(AND($E$3="4th"),'Class 4th'!S178,"")))</f>
        <v/>
      </c>
      <c r="AE179" s="99" t="str">
        <f>IF(OR($B179=0,$B179=""),"",IF(AND($E$3="3rd"),'Class 3rd'!T178,IF(AND($E$3="4th"),'Class 4th'!T178,"")))</f>
        <v/>
      </c>
      <c r="AF179" s="99" t="str">
        <f>IF(OR($B179=0,$B179=""),"",IF(AND($E$3="3rd"),'Class 3rd'!U178,IF(AND($E$3="4th"),'Class 4th'!U178,"")))</f>
        <v/>
      </c>
      <c r="AG179" s="48" t="str">
        <f t="shared" si="182"/>
        <v/>
      </c>
      <c r="AH179" s="99" t="str">
        <f>IF(OR($B179=0,$B179=""),"",IF(AND($E$3="3rd"),'Class 3rd'!V178,IF(AND($E$3="4th"),'Class 4th'!V178,"")))</f>
        <v/>
      </c>
      <c r="AI179" s="99" t="str">
        <f>IF(OR($B179=0,$B179=""),"",IF(AND($E$3="3rd"),'Class 3rd'!W178,IF(AND($E$3="4th"),'Class 4th'!W178,"")))</f>
        <v/>
      </c>
      <c r="AJ179" s="51" t="str">
        <f t="shared" si="183"/>
        <v/>
      </c>
      <c r="AK179" s="48">
        <f t="shared" si="184"/>
        <v>0</v>
      </c>
      <c r="AL179" s="99" t="str">
        <f>IF(OR($B179=0,$B179=""),"",IF(AND($E$3="3rd"),'Class 3rd'!X178,IF(AND($E$3="4th"),'Class 4th'!X178,"")))</f>
        <v/>
      </c>
      <c r="AM179" s="99" t="str">
        <f>IF(OR($B179=0,$B179=""),"",IF(AND($E$3="3rd"),'Class 3rd'!Y178,IF(AND($E$3="4th"),'Class 4th'!Y178,"")))</f>
        <v/>
      </c>
      <c r="AN179" s="52" t="str">
        <f t="shared" si="185"/>
        <v/>
      </c>
      <c r="AO179" s="48" t="str">
        <f t="shared" si="186"/>
        <v/>
      </c>
      <c r="AP179" s="83">
        <f t="shared" si="187"/>
        <v>0</v>
      </c>
      <c r="AQ179" s="83" t="str">
        <f t="shared" si="188"/>
        <v/>
      </c>
      <c r="AR179" s="83" t="str">
        <f t="shared" si="189"/>
        <v/>
      </c>
      <c r="AS179" s="83" t="str">
        <f t="shared" si="190"/>
        <v/>
      </c>
      <c r="AT179" s="419" t="str">
        <f t="shared" si="191"/>
        <v/>
      </c>
      <c r="AU179" s="87" t="str">
        <f t="shared" si="192"/>
        <v/>
      </c>
      <c r="AV179" s="99" t="str">
        <f>IF(OR($B179=0,$B179=""),"",IF(AND($E$3="3rd"),'Class 3rd'!Z178,IF(AND($E$3="4th"),'Class 4th'!Z178,"")))</f>
        <v/>
      </c>
      <c r="AW179" s="99" t="str">
        <f>IF(OR($B179=0,$B179=""),"",IF(AND($E$3="3rd"),'Class 3rd'!AA178,IF(AND($E$3="4th"),'Class 4th'!AA178,"")))</f>
        <v/>
      </c>
      <c r="AX179" s="99" t="str">
        <f>IF(OR($B179=0,$B179=""),"",IF(AND($E$3="3rd"),'Class 3rd'!AB178,IF(AND($E$3="4th"),'Class 4th'!AB178,"")))</f>
        <v/>
      </c>
      <c r="AY179" s="48" t="str">
        <f t="shared" si="193"/>
        <v/>
      </c>
      <c r="AZ179" s="99" t="str">
        <f>IF(OR($B179=0,$B179=""),"",IF(AND($E$3="3rd"),'Class 3rd'!AC178,IF(AND($E$3="4th"),'Class 4th'!AC178,"")))</f>
        <v/>
      </c>
      <c r="BA179" s="99" t="str">
        <f>IF(OR($B179=0,$B179=""),"",IF(AND($E$3="3rd"),'Class 3rd'!AD178,IF(AND($E$3="4th"),'Class 4th'!AD178,"")))</f>
        <v/>
      </c>
      <c r="BB179" s="51" t="str">
        <f t="shared" si="194"/>
        <v/>
      </c>
      <c r="BC179" s="48">
        <f t="shared" si="195"/>
        <v>0</v>
      </c>
      <c r="BD179" s="99" t="str">
        <f>IF(OR($B179=0,$B179=""),"",IF(AND($E$3="3rd"),'Class 3rd'!AE178,IF(AND($E$3="4th"),'Class 4th'!AE178,"")))</f>
        <v/>
      </c>
      <c r="BE179" s="99" t="str">
        <f>IF(OR($B179=0,$B179=""),"",IF(AND($E$3="3rd"),'Class 3rd'!AF178,IF(AND($E$3="4th"),'Class 4th'!AF178,"")))</f>
        <v/>
      </c>
      <c r="BF179" s="52" t="str">
        <f t="shared" si="196"/>
        <v/>
      </c>
      <c r="BG179" s="48" t="str">
        <f t="shared" si="197"/>
        <v/>
      </c>
      <c r="BH179" s="83">
        <f t="shared" si="198"/>
        <v>0</v>
      </c>
      <c r="BI179" s="83" t="str">
        <f t="shared" si="199"/>
        <v/>
      </c>
      <c r="BJ179" s="83" t="str">
        <f t="shared" si="200"/>
        <v/>
      </c>
      <c r="BK179" s="83" t="str">
        <f t="shared" si="201"/>
        <v/>
      </c>
      <c r="BL179" s="419" t="str">
        <f t="shared" si="202"/>
        <v/>
      </c>
      <c r="BM179" s="87" t="str">
        <f t="shared" si="203"/>
        <v/>
      </c>
      <c r="BN179" s="99" t="str">
        <f>IF(OR($B179=0,$B179=""),"",IF(AND($E$3="3rd"),'Class 3rd'!AG178,IF(AND($E$3="4th"),'Class 4th'!AG178,"")))</f>
        <v/>
      </c>
      <c r="BO179" s="99" t="str">
        <f>IF(OR($B179=0,$B179=""),"",IF(AND($E$3="3rd"),'Class 3rd'!AH178,IF(AND($E$3="4th"),'Class 4th'!AH178,"")))</f>
        <v/>
      </c>
      <c r="BP179" s="99" t="str">
        <f>IF(OR($B179=0,$B179=""),"",IF(AND($E$3="3rd"),'Class 3rd'!AI178,IF(AND($E$3="4th"),'Class 4th'!AI178,"")))</f>
        <v/>
      </c>
      <c r="BQ179" s="48" t="str">
        <f t="shared" si="204"/>
        <v/>
      </c>
      <c r="BR179" s="99" t="str">
        <f>IF(OR($B179=0,$B179=""),"",IF(AND($E$3="3rd"),'Class 3rd'!AJ178,IF(AND($E$3="4th"),'Class 4th'!AJ178,"")))</f>
        <v/>
      </c>
      <c r="BS179" s="99" t="str">
        <f>IF(OR($B179=0,$B179=""),"",IF(AND($E$3="3rd"),'Class 3rd'!AK178,IF(AND($E$3="4th"),'Class 4th'!AK178,"")))</f>
        <v/>
      </c>
      <c r="BT179" s="51" t="str">
        <f t="shared" si="205"/>
        <v/>
      </c>
      <c r="BU179" s="48">
        <f t="shared" si="206"/>
        <v>0</v>
      </c>
      <c r="BV179" s="99" t="str">
        <f>IF(OR($B179=0,$B179=""),"",IF(AND($E$3="3rd"),'Class 3rd'!AL178,IF(AND($E$3="4th"),'Class 4th'!AL178,"")))</f>
        <v/>
      </c>
      <c r="BW179" s="99" t="str">
        <f>IF(OR($B179=0,$B179=""),"",IF(AND($E$3="3rd"),'Class 3rd'!AM178,IF(AND($E$3="4th"),'Class 4th'!AM178,"")))</f>
        <v/>
      </c>
      <c r="BX179" s="52" t="str">
        <f t="shared" si="207"/>
        <v/>
      </c>
      <c r="BY179" s="48" t="str">
        <f t="shared" si="208"/>
        <v/>
      </c>
      <c r="BZ179" s="83">
        <f t="shared" si="209"/>
        <v>0</v>
      </c>
      <c r="CA179" s="83" t="str">
        <f t="shared" si="210"/>
        <v/>
      </c>
      <c r="CB179" s="83" t="str">
        <f t="shared" si="211"/>
        <v/>
      </c>
      <c r="CC179" s="83" t="str">
        <f t="shared" si="212"/>
        <v/>
      </c>
      <c r="CD179" s="419" t="str">
        <f t="shared" si="213"/>
        <v/>
      </c>
      <c r="CE179" s="87" t="str">
        <f t="shared" si="214"/>
        <v/>
      </c>
      <c r="CF179" s="99" t="str">
        <f>IF(OR($B179=0,$B179=""),"",IF(AND($E$3="3rd"),'Class 3rd'!AN178,IF(AND($E$3="4th"),'Class 4th'!AN178,"")))</f>
        <v/>
      </c>
      <c r="CG179" s="99" t="str">
        <f>IF(OR($B179=0,$B179=""),"",IF(AND($E$3="3rd"),'Class 3rd'!AO178,IF(AND($E$3="4th"),'Class 4th'!AO178,"")))</f>
        <v/>
      </c>
      <c r="CH179" s="99" t="str">
        <f>IF(OR($B179=0,$B179=""),"",IF(AND($E$3="3rd"),'Class 3rd'!AP178,IF(AND($E$3="4th"),'Class 4th'!AP178,"")))</f>
        <v/>
      </c>
      <c r="CI179" s="48" t="str">
        <f t="shared" si="215"/>
        <v/>
      </c>
      <c r="CJ179" s="99" t="str">
        <f>IF(OR($B179=0,$B179=""),"",IF(AND($E$3="3rd"),'Class 3rd'!AQ178,IF(AND($E$3="4th"),'Class 4th'!AQ178,"")))</f>
        <v/>
      </c>
      <c r="CK179" s="99" t="str">
        <f>IF(OR($B179=0,$B179=""),"",IF(AND($E$3="3rd"),'Class 3rd'!AR178,IF(AND($E$3="4th"),'Class 4th'!AR178,"")))</f>
        <v/>
      </c>
      <c r="CL179" s="51" t="str">
        <f t="shared" si="216"/>
        <v/>
      </c>
      <c r="CM179" s="48">
        <f t="shared" si="217"/>
        <v>0</v>
      </c>
      <c r="CN179" s="99" t="str">
        <f>IF(OR($B179=0,$B179=""),"",IF(AND($E$3="3rd"),'Class 3rd'!AS178,IF(AND($E$3="4th"),'Class 4th'!AS178,"")))</f>
        <v/>
      </c>
      <c r="CO179" s="99" t="str">
        <f>IF(OR($B179=0,$B179=""),"",IF(AND($E$3="3rd"),'Class 3rd'!AT178,IF(AND($E$3="4th"),'Class 4th'!AT178,"")))</f>
        <v/>
      </c>
      <c r="CP179" s="52" t="str">
        <f t="shared" si="218"/>
        <v/>
      </c>
      <c r="CQ179" s="48" t="str">
        <f t="shared" si="219"/>
        <v/>
      </c>
      <c r="CR179" s="83">
        <f t="shared" si="220"/>
        <v>0</v>
      </c>
      <c r="CS179" s="83" t="str">
        <f t="shared" si="221"/>
        <v/>
      </c>
      <c r="CT179" s="392" t="str">
        <f t="shared" si="222"/>
        <v/>
      </c>
      <c r="CU179" s="86" t="str">
        <f t="shared" si="223"/>
        <v/>
      </c>
      <c r="CV179" s="99" t="str">
        <f>IF(OR($B179=0,$B179=""),"",IF(AND($E$3="3rd"),'Class 3rd'!AU178,IF(AND($E$3="4th"),'Class 4th'!AU178,"")))</f>
        <v/>
      </c>
      <c r="CW179" s="99" t="str">
        <f>IF(OR($B179=0,$B179=""),"",IF(AND($E$3="3rd"),'Class 3rd'!AV178,IF(AND($E$3="4th"),'Class 4th'!AV178,"")))</f>
        <v/>
      </c>
      <c r="CX179" s="99" t="str">
        <f>IF(OR($B179=0,$B179=""),"",IF(AND($E$3="3rd"),'Class 3rd'!AW178,IF(AND($E$3="4th"),'Class 4th'!AW178,"")))</f>
        <v/>
      </c>
      <c r="CY179" s="48" t="str">
        <f t="shared" si="224"/>
        <v/>
      </c>
      <c r="CZ179" s="99" t="str">
        <f>IF(OR($B179=0,$B179=""),"",IF(AND($E$3="3rd"),'Class 3rd'!AX178,IF(AND($E$3="4th"),'Class 4th'!AX178,"")))</f>
        <v/>
      </c>
      <c r="DA179" s="99" t="str">
        <f>IF(OR($B179=0,$B179=""),"",IF(AND($E$3="3rd"),'Class 3rd'!AY178,IF(AND($E$3="4th"),'Class 4th'!AY178,"")))</f>
        <v/>
      </c>
      <c r="DB179" s="51" t="str">
        <f t="shared" si="225"/>
        <v/>
      </c>
      <c r="DC179" s="48">
        <f t="shared" si="226"/>
        <v>0</v>
      </c>
      <c r="DD179" s="99" t="str">
        <f>IF(OR($B179=0,$B179=""),"",IF(AND($E$3="3rd"),'Class 3rd'!AZ178,IF(AND($E$3="4th"),'Class 4th'!AZ178,"")))</f>
        <v/>
      </c>
      <c r="DE179" s="99" t="str">
        <f>IF(OR($B179=0,$B179=""),"",IF(AND($E$3="3rd"),'Class 3rd'!BA178,IF(AND($E$3="4th"),'Class 4th'!BA178,"")))</f>
        <v/>
      </c>
      <c r="DF179" s="52" t="str">
        <f t="shared" si="227"/>
        <v/>
      </c>
      <c r="DG179" s="48" t="str">
        <f t="shared" si="228"/>
        <v/>
      </c>
      <c r="DH179" s="83">
        <f t="shared" si="229"/>
        <v>0</v>
      </c>
      <c r="DI179" s="83" t="str">
        <f t="shared" si="230"/>
        <v/>
      </c>
      <c r="DJ179" s="392" t="str">
        <f t="shared" si="231"/>
        <v/>
      </c>
      <c r="DK179" s="86" t="str">
        <f t="shared" si="232"/>
        <v/>
      </c>
      <c r="DL179" s="454" t="str">
        <f>IF(OR($B179=0,$B179=""),"",IF(AND($E$3="3rd"),'Class 3rd'!BB178,IF(AND($E$3="4th"),'Class 4th'!BB178,"")))</f>
        <v/>
      </c>
      <c r="DM179" s="454" t="str">
        <f>IF(OR($B179=0,$B179=""),"",IF(AND($E$3="3rd"),'Class 3rd'!BC178,IF(AND($E$3="4th"),'Class 4th'!BC178,"")))</f>
        <v/>
      </c>
      <c r="DN179" s="454" t="str">
        <f>IF(OR($B179=0,$B179=""),"",IF(AND($E$3="3rd"),'Class 3rd'!BD178,IF(AND($E$3="4th"),'Class 4th'!BD178,"")))</f>
        <v/>
      </c>
      <c r="DO179" s="454" t="str">
        <f>IF(OR($B179=0,$B179=""),"",IF(AND($E$3="3rd"),'Class 3rd'!BE178,IF(AND($E$3="4th"),'Class 4th'!BE178,"")))</f>
        <v/>
      </c>
      <c r="DP179" s="454" t="str">
        <f>IF(OR($B179=0,$B179=""),"",IF(AND($E$3="3rd"),'Class 3rd'!BF178,IF(AND($E$3="4th"),'Class 4th'!BF178,"")))</f>
        <v/>
      </c>
      <c r="DQ179" s="455" t="str">
        <f t="shared" si="233"/>
        <v/>
      </c>
      <c r="DR179" s="100">
        <f t="shared" si="234"/>
        <v>0</v>
      </c>
      <c r="DS179" s="100" t="str">
        <f t="shared" si="235"/>
        <v/>
      </c>
      <c r="DT179" s="100" t="str">
        <f t="shared" si="236"/>
        <v/>
      </c>
      <c r="DU179" s="86" t="str">
        <f t="shared" si="237"/>
        <v/>
      </c>
      <c r="DV179" s="454" t="str">
        <f>IF(OR($B179=0,$B179=""),"",IF(AND($E$3="3rd"),'Class 3rd'!BG178,IF(AND($E$3="4th"),'Class 4th'!BG178,"")))</f>
        <v/>
      </c>
      <c r="DW179" s="454" t="str">
        <f>IF(OR($B179=0,$B179=""),"",IF(AND($E$3="3rd"),'Class 3rd'!BH178,IF(AND($E$3="4th"),'Class 4th'!BH178,"")))</f>
        <v/>
      </c>
      <c r="DX179" s="454" t="str">
        <f>IF(OR($B179=0,$B179=""),"",IF(AND($E$3="3rd"),'Class 3rd'!BI178,IF(AND($E$3="4th"),'Class 4th'!BI178,"")))</f>
        <v/>
      </c>
      <c r="DY179" s="454" t="str">
        <f>IF(OR($B179=0,$B179=""),"",IF(AND($E$3="3rd"),'Class 3rd'!BJ178,IF(AND($E$3="4th"),'Class 4th'!BJ178,"")))</f>
        <v/>
      </c>
      <c r="DZ179" s="454" t="str">
        <f>IF(OR($B179=0,$B179=""),"",IF(AND($E$3="3rd"),'Class 3rd'!BK178,IF(AND($E$3="4th"),'Class 4th'!BK178,"")))</f>
        <v/>
      </c>
      <c r="EA179" s="455" t="str">
        <f t="shared" si="238"/>
        <v/>
      </c>
      <c r="EB179" s="100">
        <f t="shared" si="239"/>
        <v>0</v>
      </c>
      <c r="EC179" s="100" t="str">
        <f t="shared" si="240"/>
        <v/>
      </c>
      <c r="ED179" s="100" t="str">
        <f t="shared" si="241"/>
        <v/>
      </c>
      <c r="EE179" s="86" t="str">
        <f t="shared" si="242"/>
        <v/>
      </c>
      <c r="EF179" s="454" t="str">
        <f>IF(OR($B179=0,$B179=""),"",IF(AND($E$3="3rd"),'Class 3rd'!BL178,IF(AND($E$3="4th"),'Class 4th'!BL178,"")))</f>
        <v/>
      </c>
      <c r="EG179" s="454" t="str">
        <f>IF(OR($B179=0,$B179=""),"",IF(AND($E$3="3rd"),'Class 3rd'!BM178,IF(AND($E$3="4th"),'Class 4th'!BM178,"")))</f>
        <v/>
      </c>
      <c r="EH179" s="454" t="str">
        <f>IF(OR($B179=0,$B179=""),"",IF(AND($E$3="3rd"),'Class 3rd'!BN178,IF(AND($E$3="4th"),'Class 4th'!BN178,"")))</f>
        <v/>
      </c>
      <c r="EI179" s="454" t="str">
        <f>IF(OR($B179=0,$B179=""),"",IF(AND($E$3="3rd"),'Class 3rd'!BO178,IF(AND($E$3="4th"),'Class 4th'!BO178,"")))</f>
        <v/>
      </c>
      <c r="EJ179" s="454" t="str">
        <f>IF(OR($B179=0,$B179=""),"",IF(AND($E$3="3rd"),'Class 3rd'!BP178,IF(AND($E$3="4th"),'Class 4th'!BP178,"")))</f>
        <v/>
      </c>
      <c r="EK179" s="455" t="str">
        <f t="shared" si="243"/>
        <v/>
      </c>
      <c r="EL179" s="100">
        <f t="shared" si="244"/>
        <v>0</v>
      </c>
      <c r="EM179" s="100" t="str">
        <f t="shared" si="245"/>
        <v/>
      </c>
      <c r="EN179" s="100" t="str">
        <f t="shared" si="246"/>
        <v/>
      </c>
      <c r="EO179" s="86" t="str">
        <f t="shared" si="247"/>
        <v/>
      </c>
      <c r="EP179" s="60" t="str">
        <f t="shared" si="248"/>
        <v/>
      </c>
      <c r="EQ179" s="324" t="str">
        <f t="shared" si="249"/>
        <v/>
      </c>
      <c r="ER179" s="63" t="str">
        <f t="shared" si="250"/>
        <v/>
      </c>
      <c r="ES179" s="64" t="str">
        <f t="shared" si="251"/>
        <v/>
      </c>
      <c r="ET179" s="326" t="str">
        <f>IFERROR(IF(B179="NSO","NSO",IF(OR(D179="",G179="",F179="",B179="",EP179=0),"",IF('Master sheet'!$D$14="Hindi","कक्षोंन्नति","Promoted"))),"")</f>
        <v/>
      </c>
      <c r="EU179" s="39" t="str">
        <f>IF(OR($B179=0,$B179=""),"",IF(AND($E$3="3rd"),'Class 3rd'!BQ178,IF(AND($E$3="4th"),'Class 4th'!BQ178,"")))</f>
        <v/>
      </c>
      <c r="EV179" s="39" t="str">
        <f>IF(OR($B179=0,$B179=""),"",IF(AND($E$3="3rd"),'Class 3rd'!BR178,IF(AND($E$3="4th"),'Class 4th'!BR178,"")))</f>
        <v/>
      </c>
      <c r="EW179" s="203" t="str">
        <f t="shared" si="252"/>
        <v/>
      </c>
      <c r="EX179" s="40"/>
      <c r="FE179" s="41">
        <f>IF(AND($E$3="3rd"),'Class 3rd'!I178,IF(AND($E$3="4th"),'Class 4th'!I178,""))</f>
        <v>0</v>
      </c>
    </row>
    <row r="180" spans="1:161" ht="18.95" customHeight="1">
      <c r="A180" s="53">
        <v>173</v>
      </c>
      <c r="B180" s="244" t="str">
        <f>IF(OR(FE180=0,FE180=""),"",IF(AND($E$3="3rd"),'Class 3rd'!I179,IF(AND($E$3="4th"),'Class 4th'!I179,"")))</f>
        <v/>
      </c>
      <c r="C180" s="54" t="str">
        <f>IF(OR($B180=0,$B180=""),"",IF(AND($E$3="3rd"),'Class 3rd'!B179,IF(AND($E$3="4th"),'Class 4th'!B179,"")))</f>
        <v/>
      </c>
      <c r="D180" s="54" t="str">
        <f>IF(OR($B180=0,$B180=""),"",IF(AND($E$3="3rd"),'Class 3rd'!C179,IF(AND($E$3="4th"),'Class 4th'!C179,"")))</f>
        <v/>
      </c>
      <c r="E180" s="330" t="str">
        <f>IF(OR($B180=0,$B180=""),"",IF(AND($E$3="3rd"),'Class 3rd'!E179,IF(AND($E$3="4th"),'Class 4th'!E179,"")))</f>
        <v/>
      </c>
      <c r="F180" s="243" t="str">
        <f>IF(OR($B180=0,$B180=""),"",IF(AND($E$3="3rd"),'Class 3rd'!D179,IF(AND($E$3="4th"),'Class 4th'!D179,"")))</f>
        <v/>
      </c>
      <c r="G180" s="335" t="str">
        <f>IF(OR($B180=0,$B180=""),"",IF(AND($E$3="3rd"),'Class 3rd'!F179,IF(AND($E$3="4th"),'Class 4th'!F179,"")))</f>
        <v/>
      </c>
      <c r="H180" s="335" t="str">
        <f>IF(OR($B180=0,$B180=""),"",IF(AND($E$3="3rd"),'Class 3rd'!G179,IF(AND($E$3="4th"),'Class 4th'!G179,"")))</f>
        <v/>
      </c>
      <c r="I180" s="335" t="str">
        <f>IF(OR($B180=0,$B180=""),"",IF(AND($E$3="3rd"),'Class 3rd'!H179,IF(AND($E$3="4th"),'Class 4th'!H179,"")))</f>
        <v/>
      </c>
      <c r="J180" s="217" t="str">
        <f>IF(OR($B180=0,$B180=""),"",IF(AND($E$3="3rd"),'Class 3rd'!J179,IF(AND($E$3="4th"),'Class 4th'!J179,"")))</f>
        <v/>
      </c>
      <c r="K180" s="217" t="str">
        <f>IF(OR($B180=0,$B180=""),"",IF(AND($E$3="3rd"),'Class 3rd'!K179,IF(AND($E$3="4th"),'Class 4th'!K179,"")))</f>
        <v/>
      </c>
      <c r="L180" s="99" t="str">
        <f>IF(OR($B180=0,$B180=""),"",IF(AND($E$3="3rd"),'Class 3rd'!L179,IF(AND($E$3="4th"),'Class 4th'!L179,"")))</f>
        <v/>
      </c>
      <c r="M180" s="99" t="str">
        <f>IF(OR($B180=0,$B180=""),"",IF(AND($E$3="3rd"),'Class 3rd'!M179,IF(AND($E$3="4th"),'Class 4th'!M179,"")))</f>
        <v/>
      </c>
      <c r="N180" s="99" t="str">
        <f>IF(OR($B180=0,$B180=""),"",IF(AND($E$3="3rd"),'Class 3rd'!N179,IF(AND($E$3="4th"),'Class 4th'!N179,"")))</f>
        <v/>
      </c>
      <c r="O180" s="48" t="str">
        <f t="shared" si="171"/>
        <v/>
      </c>
      <c r="P180" s="99" t="str">
        <f>IF(OR($B180=0,$B180=""),"",IF(AND($E$3="3rd"),'Class 3rd'!O179,IF(AND($E$3="4th"),'Class 4th'!O179,"")))</f>
        <v/>
      </c>
      <c r="Q180" s="99" t="str">
        <f>IF(OR($B180=0,$B180=""),"",IF(AND($E$3="3rd"),'Class 3rd'!P179,IF(AND($E$3="4th"),'Class 4th'!P179,"")))</f>
        <v/>
      </c>
      <c r="R180" s="51" t="str">
        <f t="shared" si="172"/>
        <v/>
      </c>
      <c r="S180" s="48">
        <f t="shared" si="173"/>
        <v>0</v>
      </c>
      <c r="T180" s="99" t="str">
        <f>IF(OR($B180=0,$B180=""),"",IF(AND($E$3="3rd"),'Class 3rd'!Q179,IF(AND($E$3="4th"),'Class 4th'!Q179,"")))</f>
        <v/>
      </c>
      <c r="U180" s="99" t="str">
        <f>IF(OR($B180=0,$B180=""),"",IF(AND($E$3="3rd"),'Class 3rd'!R179,IF(AND($E$3="4th"),'Class 4th'!R179,"")))</f>
        <v/>
      </c>
      <c r="V180" s="52" t="str">
        <f t="shared" si="174"/>
        <v/>
      </c>
      <c r="W180" s="48" t="str">
        <f t="shared" si="175"/>
        <v/>
      </c>
      <c r="X180" s="83">
        <f t="shared" si="176"/>
        <v>0</v>
      </c>
      <c r="Y180" s="83" t="str">
        <f t="shared" si="177"/>
        <v/>
      </c>
      <c r="Z180" s="83" t="str">
        <f t="shared" si="178"/>
        <v/>
      </c>
      <c r="AA180" s="83" t="str">
        <f t="shared" si="179"/>
        <v/>
      </c>
      <c r="AB180" s="419" t="str">
        <f t="shared" si="180"/>
        <v/>
      </c>
      <c r="AC180" s="87" t="str">
        <f t="shared" si="181"/>
        <v/>
      </c>
      <c r="AD180" s="99" t="str">
        <f>IF(OR($B180=0,$B180=""),"",IF(AND($E$3="3rd"),'Class 3rd'!S179,IF(AND($E$3="4th"),'Class 4th'!S179,"")))</f>
        <v/>
      </c>
      <c r="AE180" s="99" t="str">
        <f>IF(OR($B180=0,$B180=""),"",IF(AND($E$3="3rd"),'Class 3rd'!T179,IF(AND($E$3="4th"),'Class 4th'!T179,"")))</f>
        <v/>
      </c>
      <c r="AF180" s="99" t="str">
        <f>IF(OR($B180=0,$B180=""),"",IF(AND($E$3="3rd"),'Class 3rd'!U179,IF(AND($E$3="4th"),'Class 4th'!U179,"")))</f>
        <v/>
      </c>
      <c r="AG180" s="48" t="str">
        <f t="shared" si="182"/>
        <v/>
      </c>
      <c r="AH180" s="99" t="str">
        <f>IF(OR($B180=0,$B180=""),"",IF(AND($E$3="3rd"),'Class 3rd'!V179,IF(AND($E$3="4th"),'Class 4th'!V179,"")))</f>
        <v/>
      </c>
      <c r="AI180" s="99" t="str">
        <f>IF(OR($B180=0,$B180=""),"",IF(AND($E$3="3rd"),'Class 3rd'!W179,IF(AND($E$3="4th"),'Class 4th'!W179,"")))</f>
        <v/>
      </c>
      <c r="AJ180" s="51" t="str">
        <f t="shared" si="183"/>
        <v/>
      </c>
      <c r="AK180" s="48">
        <f t="shared" si="184"/>
        <v>0</v>
      </c>
      <c r="AL180" s="99" t="str">
        <f>IF(OR($B180=0,$B180=""),"",IF(AND($E$3="3rd"),'Class 3rd'!X179,IF(AND($E$3="4th"),'Class 4th'!X179,"")))</f>
        <v/>
      </c>
      <c r="AM180" s="99" t="str">
        <f>IF(OR($B180=0,$B180=""),"",IF(AND($E$3="3rd"),'Class 3rd'!Y179,IF(AND($E$3="4th"),'Class 4th'!Y179,"")))</f>
        <v/>
      </c>
      <c r="AN180" s="52" t="str">
        <f t="shared" si="185"/>
        <v/>
      </c>
      <c r="AO180" s="48" t="str">
        <f t="shared" si="186"/>
        <v/>
      </c>
      <c r="AP180" s="83">
        <f t="shared" si="187"/>
        <v>0</v>
      </c>
      <c r="AQ180" s="83" t="str">
        <f t="shared" si="188"/>
        <v/>
      </c>
      <c r="AR180" s="83" t="str">
        <f t="shared" si="189"/>
        <v/>
      </c>
      <c r="AS180" s="83" t="str">
        <f t="shared" si="190"/>
        <v/>
      </c>
      <c r="AT180" s="419" t="str">
        <f t="shared" si="191"/>
        <v/>
      </c>
      <c r="AU180" s="87" t="str">
        <f t="shared" si="192"/>
        <v/>
      </c>
      <c r="AV180" s="99" t="str">
        <f>IF(OR($B180=0,$B180=""),"",IF(AND($E$3="3rd"),'Class 3rd'!Z179,IF(AND($E$3="4th"),'Class 4th'!Z179,"")))</f>
        <v/>
      </c>
      <c r="AW180" s="99" t="str">
        <f>IF(OR($B180=0,$B180=""),"",IF(AND($E$3="3rd"),'Class 3rd'!AA179,IF(AND($E$3="4th"),'Class 4th'!AA179,"")))</f>
        <v/>
      </c>
      <c r="AX180" s="99" t="str">
        <f>IF(OR($B180=0,$B180=""),"",IF(AND($E$3="3rd"),'Class 3rd'!AB179,IF(AND($E$3="4th"),'Class 4th'!AB179,"")))</f>
        <v/>
      </c>
      <c r="AY180" s="48" t="str">
        <f t="shared" si="193"/>
        <v/>
      </c>
      <c r="AZ180" s="99" t="str">
        <f>IF(OR($B180=0,$B180=""),"",IF(AND($E$3="3rd"),'Class 3rd'!AC179,IF(AND($E$3="4th"),'Class 4th'!AC179,"")))</f>
        <v/>
      </c>
      <c r="BA180" s="99" t="str">
        <f>IF(OR($B180=0,$B180=""),"",IF(AND($E$3="3rd"),'Class 3rd'!AD179,IF(AND($E$3="4th"),'Class 4th'!AD179,"")))</f>
        <v/>
      </c>
      <c r="BB180" s="51" t="str">
        <f t="shared" si="194"/>
        <v/>
      </c>
      <c r="BC180" s="48">
        <f t="shared" si="195"/>
        <v>0</v>
      </c>
      <c r="BD180" s="99" t="str">
        <f>IF(OR($B180=0,$B180=""),"",IF(AND($E$3="3rd"),'Class 3rd'!AE179,IF(AND($E$3="4th"),'Class 4th'!AE179,"")))</f>
        <v/>
      </c>
      <c r="BE180" s="99" t="str">
        <f>IF(OR($B180=0,$B180=""),"",IF(AND($E$3="3rd"),'Class 3rd'!AF179,IF(AND($E$3="4th"),'Class 4th'!AF179,"")))</f>
        <v/>
      </c>
      <c r="BF180" s="52" t="str">
        <f t="shared" si="196"/>
        <v/>
      </c>
      <c r="BG180" s="48" t="str">
        <f t="shared" si="197"/>
        <v/>
      </c>
      <c r="BH180" s="83">
        <f t="shared" si="198"/>
        <v>0</v>
      </c>
      <c r="BI180" s="83" t="str">
        <f t="shared" si="199"/>
        <v/>
      </c>
      <c r="BJ180" s="83" t="str">
        <f t="shared" si="200"/>
        <v/>
      </c>
      <c r="BK180" s="83" t="str">
        <f t="shared" si="201"/>
        <v/>
      </c>
      <c r="BL180" s="419" t="str">
        <f t="shared" si="202"/>
        <v/>
      </c>
      <c r="BM180" s="87" t="str">
        <f t="shared" si="203"/>
        <v/>
      </c>
      <c r="BN180" s="99" t="str">
        <f>IF(OR($B180=0,$B180=""),"",IF(AND($E$3="3rd"),'Class 3rd'!AG179,IF(AND($E$3="4th"),'Class 4th'!AG179,"")))</f>
        <v/>
      </c>
      <c r="BO180" s="99" t="str">
        <f>IF(OR($B180=0,$B180=""),"",IF(AND($E$3="3rd"),'Class 3rd'!AH179,IF(AND($E$3="4th"),'Class 4th'!AH179,"")))</f>
        <v/>
      </c>
      <c r="BP180" s="99" t="str">
        <f>IF(OR($B180=0,$B180=""),"",IF(AND($E$3="3rd"),'Class 3rd'!AI179,IF(AND($E$3="4th"),'Class 4th'!AI179,"")))</f>
        <v/>
      </c>
      <c r="BQ180" s="48" t="str">
        <f t="shared" si="204"/>
        <v/>
      </c>
      <c r="BR180" s="99" t="str">
        <f>IF(OR($B180=0,$B180=""),"",IF(AND($E$3="3rd"),'Class 3rd'!AJ179,IF(AND($E$3="4th"),'Class 4th'!AJ179,"")))</f>
        <v/>
      </c>
      <c r="BS180" s="99" t="str">
        <f>IF(OR($B180=0,$B180=""),"",IF(AND($E$3="3rd"),'Class 3rd'!AK179,IF(AND($E$3="4th"),'Class 4th'!AK179,"")))</f>
        <v/>
      </c>
      <c r="BT180" s="51" t="str">
        <f t="shared" si="205"/>
        <v/>
      </c>
      <c r="BU180" s="48">
        <f t="shared" si="206"/>
        <v>0</v>
      </c>
      <c r="BV180" s="99" t="str">
        <f>IF(OR($B180=0,$B180=""),"",IF(AND($E$3="3rd"),'Class 3rd'!AL179,IF(AND($E$3="4th"),'Class 4th'!AL179,"")))</f>
        <v/>
      </c>
      <c r="BW180" s="99" t="str">
        <f>IF(OR($B180=0,$B180=""),"",IF(AND($E$3="3rd"),'Class 3rd'!AM179,IF(AND($E$3="4th"),'Class 4th'!AM179,"")))</f>
        <v/>
      </c>
      <c r="BX180" s="52" t="str">
        <f t="shared" si="207"/>
        <v/>
      </c>
      <c r="BY180" s="48" t="str">
        <f t="shared" si="208"/>
        <v/>
      </c>
      <c r="BZ180" s="83">
        <f t="shared" si="209"/>
        <v>0</v>
      </c>
      <c r="CA180" s="83" t="str">
        <f t="shared" si="210"/>
        <v/>
      </c>
      <c r="CB180" s="83" t="str">
        <f t="shared" si="211"/>
        <v/>
      </c>
      <c r="CC180" s="83" t="str">
        <f t="shared" si="212"/>
        <v/>
      </c>
      <c r="CD180" s="419" t="str">
        <f t="shared" si="213"/>
        <v/>
      </c>
      <c r="CE180" s="87" t="str">
        <f t="shared" si="214"/>
        <v/>
      </c>
      <c r="CF180" s="99" t="str">
        <f>IF(OR($B180=0,$B180=""),"",IF(AND($E$3="3rd"),'Class 3rd'!AN179,IF(AND($E$3="4th"),'Class 4th'!AN179,"")))</f>
        <v/>
      </c>
      <c r="CG180" s="99" t="str">
        <f>IF(OR($B180=0,$B180=""),"",IF(AND($E$3="3rd"),'Class 3rd'!AO179,IF(AND($E$3="4th"),'Class 4th'!AO179,"")))</f>
        <v/>
      </c>
      <c r="CH180" s="99" t="str">
        <f>IF(OR($B180=0,$B180=""),"",IF(AND($E$3="3rd"),'Class 3rd'!AP179,IF(AND($E$3="4th"),'Class 4th'!AP179,"")))</f>
        <v/>
      </c>
      <c r="CI180" s="48" t="str">
        <f t="shared" si="215"/>
        <v/>
      </c>
      <c r="CJ180" s="99" t="str">
        <f>IF(OR($B180=0,$B180=""),"",IF(AND($E$3="3rd"),'Class 3rd'!AQ179,IF(AND($E$3="4th"),'Class 4th'!AQ179,"")))</f>
        <v/>
      </c>
      <c r="CK180" s="99" t="str">
        <f>IF(OR($B180=0,$B180=""),"",IF(AND($E$3="3rd"),'Class 3rd'!AR179,IF(AND($E$3="4th"),'Class 4th'!AR179,"")))</f>
        <v/>
      </c>
      <c r="CL180" s="51" t="str">
        <f t="shared" si="216"/>
        <v/>
      </c>
      <c r="CM180" s="48">
        <f t="shared" si="217"/>
        <v>0</v>
      </c>
      <c r="CN180" s="99" t="str">
        <f>IF(OR($B180=0,$B180=""),"",IF(AND($E$3="3rd"),'Class 3rd'!AS179,IF(AND($E$3="4th"),'Class 4th'!AS179,"")))</f>
        <v/>
      </c>
      <c r="CO180" s="99" t="str">
        <f>IF(OR($B180=0,$B180=""),"",IF(AND($E$3="3rd"),'Class 3rd'!AT179,IF(AND($E$3="4th"),'Class 4th'!AT179,"")))</f>
        <v/>
      </c>
      <c r="CP180" s="52" t="str">
        <f t="shared" si="218"/>
        <v/>
      </c>
      <c r="CQ180" s="48" t="str">
        <f t="shared" si="219"/>
        <v/>
      </c>
      <c r="CR180" s="83">
        <f t="shared" si="220"/>
        <v>0</v>
      </c>
      <c r="CS180" s="83" t="str">
        <f t="shared" si="221"/>
        <v/>
      </c>
      <c r="CT180" s="392" t="str">
        <f t="shared" si="222"/>
        <v/>
      </c>
      <c r="CU180" s="86" t="str">
        <f t="shared" si="223"/>
        <v/>
      </c>
      <c r="CV180" s="99" t="str">
        <f>IF(OR($B180=0,$B180=""),"",IF(AND($E$3="3rd"),'Class 3rd'!AU179,IF(AND($E$3="4th"),'Class 4th'!AU179,"")))</f>
        <v/>
      </c>
      <c r="CW180" s="99" t="str">
        <f>IF(OR($B180=0,$B180=""),"",IF(AND($E$3="3rd"),'Class 3rd'!AV179,IF(AND($E$3="4th"),'Class 4th'!AV179,"")))</f>
        <v/>
      </c>
      <c r="CX180" s="99" t="str">
        <f>IF(OR($B180=0,$B180=""),"",IF(AND($E$3="3rd"),'Class 3rd'!AW179,IF(AND($E$3="4th"),'Class 4th'!AW179,"")))</f>
        <v/>
      </c>
      <c r="CY180" s="48" t="str">
        <f t="shared" si="224"/>
        <v/>
      </c>
      <c r="CZ180" s="99" t="str">
        <f>IF(OR($B180=0,$B180=""),"",IF(AND($E$3="3rd"),'Class 3rd'!AX179,IF(AND($E$3="4th"),'Class 4th'!AX179,"")))</f>
        <v/>
      </c>
      <c r="DA180" s="99" t="str">
        <f>IF(OR($B180=0,$B180=""),"",IF(AND($E$3="3rd"),'Class 3rd'!AY179,IF(AND($E$3="4th"),'Class 4th'!AY179,"")))</f>
        <v/>
      </c>
      <c r="DB180" s="51" t="str">
        <f t="shared" si="225"/>
        <v/>
      </c>
      <c r="DC180" s="48">
        <f t="shared" si="226"/>
        <v>0</v>
      </c>
      <c r="DD180" s="99" t="str">
        <f>IF(OR($B180=0,$B180=""),"",IF(AND($E$3="3rd"),'Class 3rd'!AZ179,IF(AND($E$3="4th"),'Class 4th'!AZ179,"")))</f>
        <v/>
      </c>
      <c r="DE180" s="99" t="str">
        <f>IF(OR($B180=0,$B180=""),"",IF(AND($E$3="3rd"),'Class 3rd'!BA179,IF(AND($E$3="4th"),'Class 4th'!BA179,"")))</f>
        <v/>
      </c>
      <c r="DF180" s="52" t="str">
        <f t="shared" si="227"/>
        <v/>
      </c>
      <c r="DG180" s="48" t="str">
        <f t="shared" si="228"/>
        <v/>
      </c>
      <c r="DH180" s="83">
        <f t="shared" si="229"/>
        <v>0</v>
      </c>
      <c r="DI180" s="83" t="str">
        <f t="shared" si="230"/>
        <v/>
      </c>
      <c r="DJ180" s="392" t="str">
        <f t="shared" si="231"/>
        <v/>
      </c>
      <c r="DK180" s="86" t="str">
        <f t="shared" si="232"/>
        <v/>
      </c>
      <c r="DL180" s="454" t="str">
        <f>IF(OR($B180=0,$B180=""),"",IF(AND($E$3="3rd"),'Class 3rd'!BB179,IF(AND($E$3="4th"),'Class 4th'!BB179,"")))</f>
        <v/>
      </c>
      <c r="DM180" s="454" t="str">
        <f>IF(OR($B180=0,$B180=""),"",IF(AND($E$3="3rd"),'Class 3rd'!BC179,IF(AND($E$3="4th"),'Class 4th'!BC179,"")))</f>
        <v/>
      </c>
      <c r="DN180" s="454" t="str">
        <f>IF(OR($B180=0,$B180=""),"",IF(AND($E$3="3rd"),'Class 3rd'!BD179,IF(AND($E$3="4th"),'Class 4th'!BD179,"")))</f>
        <v/>
      </c>
      <c r="DO180" s="454" t="str">
        <f>IF(OR($B180=0,$B180=""),"",IF(AND($E$3="3rd"),'Class 3rd'!BE179,IF(AND($E$3="4th"),'Class 4th'!BE179,"")))</f>
        <v/>
      </c>
      <c r="DP180" s="454" t="str">
        <f>IF(OR($B180=0,$B180=""),"",IF(AND($E$3="3rd"),'Class 3rd'!BF179,IF(AND($E$3="4th"),'Class 4th'!BF179,"")))</f>
        <v/>
      </c>
      <c r="DQ180" s="455" t="str">
        <f t="shared" si="233"/>
        <v/>
      </c>
      <c r="DR180" s="100">
        <f t="shared" si="234"/>
        <v>0</v>
      </c>
      <c r="DS180" s="100" t="str">
        <f t="shared" si="235"/>
        <v/>
      </c>
      <c r="DT180" s="100" t="str">
        <f t="shared" si="236"/>
        <v/>
      </c>
      <c r="DU180" s="86" t="str">
        <f t="shared" si="237"/>
        <v/>
      </c>
      <c r="DV180" s="454" t="str">
        <f>IF(OR($B180=0,$B180=""),"",IF(AND($E$3="3rd"),'Class 3rd'!BG179,IF(AND($E$3="4th"),'Class 4th'!BG179,"")))</f>
        <v/>
      </c>
      <c r="DW180" s="454" t="str">
        <f>IF(OR($B180=0,$B180=""),"",IF(AND($E$3="3rd"),'Class 3rd'!BH179,IF(AND($E$3="4th"),'Class 4th'!BH179,"")))</f>
        <v/>
      </c>
      <c r="DX180" s="454" t="str">
        <f>IF(OR($B180=0,$B180=""),"",IF(AND($E$3="3rd"),'Class 3rd'!BI179,IF(AND($E$3="4th"),'Class 4th'!BI179,"")))</f>
        <v/>
      </c>
      <c r="DY180" s="454" t="str">
        <f>IF(OR($B180=0,$B180=""),"",IF(AND($E$3="3rd"),'Class 3rd'!BJ179,IF(AND($E$3="4th"),'Class 4th'!BJ179,"")))</f>
        <v/>
      </c>
      <c r="DZ180" s="454" t="str">
        <f>IF(OR($B180=0,$B180=""),"",IF(AND($E$3="3rd"),'Class 3rd'!BK179,IF(AND($E$3="4th"),'Class 4th'!BK179,"")))</f>
        <v/>
      </c>
      <c r="EA180" s="455" t="str">
        <f t="shared" si="238"/>
        <v/>
      </c>
      <c r="EB180" s="100">
        <f t="shared" si="239"/>
        <v>0</v>
      </c>
      <c r="EC180" s="100" t="str">
        <f t="shared" si="240"/>
        <v/>
      </c>
      <c r="ED180" s="100" t="str">
        <f t="shared" si="241"/>
        <v/>
      </c>
      <c r="EE180" s="86" t="str">
        <f t="shared" si="242"/>
        <v/>
      </c>
      <c r="EF180" s="454" t="str">
        <f>IF(OR($B180=0,$B180=""),"",IF(AND($E$3="3rd"),'Class 3rd'!BL179,IF(AND($E$3="4th"),'Class 4th'!BL179,"")))</f>
        <v/>
      </c>
      <c r="EG180" s="454" t="str">
        <f>IF(OR($B180=0,$B180=""),"",IF(AND($E$3="3rd"),'Class 3rd'!BM179,IF(AND($E$3="4th"),'Class 4th'!BM179,"")))</f>
        <v/>
      </c>
      <c r="EH180" s="454" t="str">
        <f>IF(OR($B180=0,$B180=""),"",IF(AND($E$3="3rd"),'Class 3rd'!BN179,IF(AND($E$3="4th"),'Class 4th'!BN179,"")))</f>
        <v/>
      </c>
      <c r="EI180" s="454" t="str">
        <f>IF(OR($B180=0,$B180=""),"",IF(AND($E$3="3rd"),'Class 3rd'!BO179,IF(AND($E$3="4th"),'Class 4th'!BO179,"")))</f>
        <v/>
      </c>
      <c r="EJ180" s="454" t="str">
        <f>IF(OR($B180=0,$B180=""),"",IF(AND($E$3="3rd"),'Class 3rd'!BP179,IF(AND($E$3="4th"),'Class 4th'!BP179,"")))</f>
        <v/>
      </c>
      <c r="EK180" s="455" t="str">
        <f t="shared" si="243"/>
        <v/>
      </c>
      <c r="EL180" s="100">
        <f t="shared" si="244"/>
        <v>0</v>
      </c>
      <c r="EM180" s="100" t="str">
        <f t="shared" si="245"/>
        <v/>
      </c>
      <c r="EN180" s="100" t="str">
        <f t="shared" si="246"/>
        <v/>
      </c>
      <c r="EO180" s="86" t="str">
        <f t="shared" si="247"/>
        <v/>
      </c>
      <c r="EP180" s="60" t="str">
        <f t="shared" si="248"/>
        <v/>
      </c>
      <c r="EQ180" s="324" t="str">
        <f t="shared" si="249"/>
        <v/>
      </c>
      <c r="ER180" s="63" t="str">
        <f t="shared" si="250"/>
        <v/>
      </c>
      <c r="ES180" s="64" t="str">
        <f t="shared" si="251"/>
        <v/>
      </c>
      <c r="ET180" s="326" t="str">
        <f>IFERROR(IF(B180="NSO","NSO",IF(OR(D180="",G180="",F180="",B180="",EP180=0),"",IF('Master sheet'!$D$14="Hindi","कक्षोंन्नति","Promoted"))),"")</f>
        <v/>
      </c>
      <c r="EU180" s="39" t="str">
        <f>IF(OR($B180=0,$B180=""),"",IF(AND($E$3="3rd"),'Class 3rd'!BQ179,IF(AND($E$3="4th"),'Class 4th'!BQ179,"")))</f>
        <v/>
      </c>
      <c r="EV180" s="39" t="str">
        <f>IF(OR($B180=0,$B180=""),"",IF(AND($E$3="3rd"),'Class 3rd'!BR179,IF(AND($E$3="4th"),'Class 4th'!BR179,"")))</f>
        <v/>
      </c>
      <c r="EW180" s="203" t="str">
        <f t="shared" si="252"/>
        <v/>
      </c>
      <c r="EX180" s="40"/>
      <c r="FE180" s="41">
        <f>IF(AND($E$3="3rd"),'Class 3rd'!I179,IF(AND($E$3="4th"),'Class 4th'!I179,""))</f>
        <v>0</v>
      </c>
    </row>
    <row r="181" spans="1:161" ht="18.95" customHeight="1">
      <c r="A181" s="53">
        <v>174</v>
      </c>
      <c r="B181" s="244" t="str">
        <f>IF(OR(FE181=0,FE181=""),"",IF(AND($E$3="3rd"),'Class 3rd'!I180,IF(AND($E$3="4th"),'Class 4th'!I180,"")))</f>
        <v/>
      </c>
      <c r="C181" s="54" t="str">
        <f>IF(OR($B181=0,$B181=""),"",IF(AND($E$3="3rd"),'Class 3rd'!B180,IF(AND($E$3="4th"),'Class 4th'!B180,"")))</f>
        <v/>
      </c>
      <c r="D181" s="54" t="str">
        <f>IF(OR($B181=0,$B181=""),"",IF(AND($E$3="3rd"),'Class 3rd'!C180,IF(AND($E$3="4th"),'Class 4th'!C180,"")))</f>
        <v/>
      </c>
      <c r="E181" s="330" t="str">
        <f>IF(OR($B181=0,$B181=""),"",IF(AND($E$3="3rd"),'Class 3rd'!E180,IF(AND($E$3="4th"),'Class 4th'!E180,"")))</f>
        <v/>
      </c>
      <c r="F181" s="243" t="str">
        <f>IF(OR($B181=0,$B181=""),"",IF(AND($E$3="3rd"),'Class 3rd'!D180,IF(AND($E$3="4th"),'Class 4th'!D180,"")))</f>
        <v/>
      </c>
      <c r="G181" s="335" t="str">
        <f>IF(OR($B181=0,$B181=""),"",IF(AND($E$3="3rd"),'Class 3rd'!F180,IF(AND($E$3="4th"),'Class 4th'!F180,"")))</f>
        <v/>
      </c>
      <c r="H181" s="335" t="str">
        <f>IF(OR($B181=0,$B181=""),"",IF(AND($E$3="3rd"),'Class 3rd'!G180,IF(AND($E$3="4th"),'Class 4th'!G180,"")))</f>
        <v/>
      </c>
      <c r="I181" s="335" t="str">
        <f>IF(OR($B181=0,$B181=""),"",IF(AND($E$3="3rd"),'Class 3rd'!H180,IF(AND($E$3="4th"),'Class 4th'!H180,"")))</f>
        <v/>
      </c>
      <c r="J181" s="217" t="str">
        <f>IF(OR($B181=0,$B181=""),"",IF(AND($E$3="3rd"),'Class 3rd'!J180,IF(AND($E$3="4th"),'Class 4th'!J180,"")))</f>
        <v/>
      </c>
      <c r="K181" s="217" t="str">
        <f>IF(OR($B181=0,$B181=""),"",IF(AND($E$3="3rd"),'Class 3rd'!K180,IF(AND($E$3="4th"),'Class 4th'!K180,"")))</f>
        <v/>
      </c>
      <c r="L181" s="99" t="str">
        <f>IF(OR($B181=0,$B181=""),"",IF(AND($E$3="3rd"),'Class 3rd'!L180,IF(AND($E$3="4th"),'Class 4th'!L180,"")))</f>
        <v/>
      </c>
      <c r="M181" s="99" t="str">
        <f>IF(OR($B181=0,$B181=""),"",IF(AND($E$3="3rd"),'Class 3rd'!M180,IF(AND($E$3="4th"),'Class 4th'!M180,"")))</f>
        <v/>
      </c>
      <c r="N181" s="99" t="str">
        <f>IF(OR($B181=0,$B181=""),"",IF(AND($E$3="3rd"),'Class 3rd'!N180,IF(AND($E$3="4th"),'Class 4th'!N180,"")))</f>
        <v/>
      </c>
      <c r="O181" s="48" t="str">
        <f t="shared" si="171"/>
        <v/>
      </c>
      <c r="P181" s="99" t="str">
        <f>IF(OR($B181=0,$B181=""),"",IF(AND($E$3="3rd"),'Class 3rd'!O180,IF(AND($E$3="4th"),'Class 4th'!O180,"")))</f>
        <v/>
      </c>
      <c r="Q181" s="99" t="str">
        <f>IF(OR($B181=0,$B181=""),"",IF(AND($E$3="3rd"),'Class 3rd'!P180,IF(AND($E$3="4th"),'Class 4th'!P180,"")))</f>
        <v/>
      </c>
      <c r="R181" s="51" t="str">
        <f t="shared" si="172"/>
        <v/>
      </c>
      <c r="S181" s="48">
        <f t="shared" si="173"/>
        <v>0</v>
      </c>
      <c r="T181" s="99" t="str">
        <f>IF(OR($B181=0,$B181=""),"",IF(AND($E$3="3rd"),'Class 3rd'!Q180,IF(AND($E$3="4th"),'Class 4th'!Q180,"")))</f>
        <v/>
      </c>
      <c r="U181" s="99" t="str">
        <f>IF(OR($B181=0,$B181=""),"",IF(AND($E$3="3rd"),'Class 3rd'!R180,IF(AND($E$3="4th"),'Class 4th'!R180,"")))</f>
        <v/>
      </c>
      <c r="V181" s="52" t="str">
        <f t="shared" si="174"/>
        <v/>
      </c>
      <c r="W181" s="48" t="str">
        <f t="shared" si="175"/>
        <v/>
      </c>
      <c r="X181" s="83">
        <f t="shared" si="176"/>
        <v>0</v>
      </c>
      <c r="Y181" s="83" t="str">
        <f t="shared" si="177"/>
        <v/>
      </c>
      <c r="Z181" s="83" t="str">
        <f t="shared" si="178"/>
        <v/>
      </c>
      <c r="AA181" s="83" t="str">
        <f t="shared" si="179"/>
        <v/>
      </c>
      <c r="AB181" s="419" t="str">
        <f t="shared" si="180"/>
        <v/>
      </c>
      <c r="AC181" s="87" t="str">
        <f t="shared" si="181"/>
        <v/>
      </c>
      <c r="AD181" s="99" t="str">
        <f>IF(OR($B181=0,$B181=""),"",IF(AND($E$3="3rd"),'Class 3rd'!S180,IF(AND($E$3="4th"),'Class 4th'!S180,"")))</f>
        <v/>
      </c>
      <c r="AE181" s="99" t="str">
        <f>IF(OR($B181=0,$B181=""),"",IF(AND($E$3="3rd"),'Class 3rd'!T180,IF(AND($E$3="4th"),'Class 4th'!T180,"")))</f>
        <v/>
      </c>
      <c r="AF181" s="99" t="str">
        <f>IF(OR($B181=0,$B181=""),"",IF(AND($E$3="3rd"),'Class 3rd'!U180,IF(AND($E$3="4th"),'Class 4th'!U180,"")))</f>
        <v/>
      </c>
      <c r="AG181" s="48" t="str">
        <f t="shared" si="182"/>
        <v/>
      </c>
      <c r="AH181" s="99" t="str">
        <f>IF(OR($B181=0,$B181=""),"",IF(AND($E$3="3rd"),'Class 3rd'!V180,IF(AND($E$3="4th"),'Class 4th'!V180,"")))</f>
        <v/>
      </c>
      <c r="AI181" s="99" t="str">
        <f>IF(OR($B181=0,$B181=""),"",IF(AND($E$3="3rd"),'Class 3rd'!W180,IF(AND($E$3="4th"),'Class 4th'!W180,"")))</f>
        <v/>
      </c>
      <c r="AJ181" s="51" t="str">
        <f t="shared" si="183"/>
        <v/>
      </c>
      <c r="AK181" s="48">
        <f t="shared" si="184"/>
        <v>0</v>
      </c>
      <c r="AL181" s="99" t="str">
        <f>IF(OR($B181=0,$B181=""),"",IF(AND($E$3="3rd"),'Class 3rd'!X180,IF(AND($E$3="4th"),'Class 4th'!X180,"")))</f>
        <v/>
      </c>
      <c r="AM181" s="99" t="str">
        <f>IF(OR($B181=0,$B181=""),"",IF(AND($E$3="3rd"),'Class 3rd'!Y180,IF(AND($E$3="4th"),'Class 4th'!Y180,"")))</f>
        <v/>
      </c>
      <c r="AN181" s="52" t="str">
        <f t="shared" si="185"/>
        <v/>
      </c>
      <c r="AO181" s="48" t="str">
        <f t="shared" si="186"/>
        <v/>
      </c>
      <c r="AP181" s="83">
        <f t="shared" si="187"/>
        <v>0</v>
      </c>
      <c r="AQ181" s="83" t="str">
        <f t="shared" si="188"/>
        <v/>
      </c>
      <c r="AR181" s="83" t="str">
        <f t="shared" si="189"/>
        <v/>
      </c>
      <c r="AS181" s="83" t="str">
        <f t="shared" si="190"/>
        <v/>
      </c>
      <c r="AT181" s="419" t="str">
        <f t="shared" si="191"/>
        <v/>
      </c>
      <c r="AU181" s="87" t="str">
        <f t="shared" si="192"/>
        <v/>
      </c>
      <c r="AV181" s="99" t="str">
        <f>IF(OR($B181=0,$B181=""),"",IF(AND($E$3="3rd"),'Class 3rd'!Z180,IF(AND($E$3="4th"),'Class 4th'!Z180,"")))</f>
        <v/>
      </c>
      <c r="AW181" s="99" t="str">
        <f>IF(OR($B181=0,$B181=""),"",IF(AND($E$3="3rd"),'Class 3rd'!AA180,IF(AND($E$3="4th"),'Class 4th'!AA180,"")))</f>
        <v/>
      </c>
      <c r="AX181" s="99" t="str">
        <f>IF(OR($B181=0,$B181=""),"",IF(AND($E$3="3rd"),'Class 3rd'!AB180,IF(AND($E$3="4th"),'Class 4th'!AB180,"")))</f>
        <v/>
      </c>
      <c r="AY181" s="48" t="str">
        <f t="shared" si="193"/>
        <v/>
      </c>
      <c r="AZ181" s="99" t="str">
        <f>IF(OR($B181=0,$B181=""),"",IF(AND($E$3="3rd"),'Class 3rd'!AC180,IF(AND($E$3="4th"),'Class 4th'!AC180,"")))</f>
        <v/>
      </c>
      <c r="BA181" s="99" t="str">
        <f>IF(OR($B181=0,$B181=""),"",IF(AND($E$3="3rd"),'Class 3rd'!AD180,IF(AND($E$3="4th"),'Class 4th'!AD180,"")))</f>
        <v/>
      </c>
      <c r="BB181" s="51" t="str">
        <f t="shared" si="194"/>
        <v/>
      </c>
      <c r="BC181" s="48">
        <f t="shared" si="195"/>
        <v>0</v>
      </c>
      <c r="BD181" s="99" t="str">
        <f>IF(OR($B181=0,$B181=""),"",IF(AND($E$3="3rd"),'Class 3rd'!AE180,IF(AND($E$3="4th"),'Class 4th'!AE180,"")))</f>
        <v/>
      </c>
      <c r="BE181" s="99" t="str">
        <f>IF(OR($B181=0,$B181=""),"",IF(AND($E$3="3rd"),'Class 3rd'!AF180,IF(AND($E$3="4th"),'Class 4th'!AF180,"")))</f>
        <v/>
      </c>
      <c r="BF181" s="52" t="str">
        <f t="shared" si="196"/>
        <v/>
      </c>
      <c r="BG181" s="48" t="str">
        <f t="shared" si="197"/>
        <v/>
      </c>
      <c r="BH181" s="83">
        <f t="shared" si="198"/>
        <v>0</v>
      </c>
      <c r="BI181" s="83" t="str">
        <f t="shared" si="199"/>
        <v/>
      </c>
      <c r="BJ181" s="83" t="str">
        <f t="shared" si="200"/>
        <v/>
      </c>
      <c r="BK181" s="83" t="str">
        <f t="shared" si="201"/>
        <v/>
      </c>
      <c r="BL181" s="419" t="str">
        <f t="shared" si="202"/>
        <v/>
      </c>
      <c r="BM181" s="87" t="str">
        <f t="shared" si="203"/>
        <v/>
      </c>
      <c r="BN181" s="99" t="str">
        <f>IF(OR($B181=0,$B181=""),"",IF(AND($E$3="3rd"),'Class 3rd'!AG180,IF(AND($E$3="4th"),'Class 4th'!AG180,"")))</f>
        <v/>
      </c>
      <c r="BO181" s="99" t="str">
        <f>IF(OR($B181=0,$B181=""),"",IF(AND($E$3="3rd"),'Class 3rd'!AH180,IF(AND($E$3="4th"),'Class 4th'!AH180,"")))</f>
        <v/>
      </c>
      <c r="BP181" s="99" t="str">
        <f>IF(OR($B181=0,$B181=""),"",IF(AND($E$3="3rd"),'Class 3rd'!AI180,IF(AND($E$3="4th"),'Class 4th'!AI180,"")))</f>
        <v/>
      </c>
      <c r="BQ181" s="48" t="str">
        <f t="shared" si="204"/>
        <v/>
      </c>
      <c r="BR181" s="99" t="str">
        <f>IF(OR($B181=0,$B181=""),"",IF(AND($E$3="3rd"),'Class 3rd'!AJ180,IF(AND($E$3="4th"),'Class 4th'!AJ180,"")))</f>
        <v/>
      </c>
      <c r="BS181" s="99" t="str">
        <f>IF(OR($B181=0,$B181=""),"",IF(AND($E$3="3rd"),'Class 3rd'!AK180,IF(AND($E$3="4th"),'Class 4th'!AK180,"")))</f>
        <v/>
      </c>
      <c r="BT181" s="51" t="str">
        <f t="shared" si="205"/>
        <v/>
      </c>
      <c r="BU181" s="48">
        <f t="shared" si="206"/>
        <v>0</v>
      </c>
      <c r="BV181" s="99" t="str">
        <f>IF(OR($B181=0,$B181=""),"",IF(AND($E$3="3rd"),'Class 3rd'!AL180,IF(AND($E$3="4th"),'Class 4th'!AL180,"")))</f>
        <v/>
      </c>
      <c r="BW181" s="99" t="str">
        <f>IF(OR($B181=0,$B181=""),"",IF(AND($E$3="3rd"),'Class 3rd'!AM180,IF(AND($E$3="4th"),'Class 4th'!AM180,"")))</f>
        <v/>
      </c>
      <c r="BX181" s="52" t="str">
        <f t="shared" si="207"/>
        <v/>
      </c>
      <c r="BY181" s="48" t="str">
        <f t="shared" si="208"/>
        <v/>
      </c>
      <c r="BZ181" s="83">
        <f t="shared" si="209"/>
        <v>0</v>
      </c>
      <c r="CA181" s="83" t="str">
        <f t="shared" si="210"/>
        <v/>
      </c>
      <c r="CB181" s="83" t="str">
        <f t="shared" si="211"/>
        <v/>
      </c>
      <c r="CC181" s="83" t="str">
        <f t="shared" si="212"/>
        <v/>
      </c>
      <c r="CD181" s="419" t="str">
        <f t="shared" si="213"/>
        <v/>
      </c>
      <c r="CE181" s="87" t="str">
        <f t="shared" si="214"/>
        <v/>
      </c>
      <c r="CF181" s="99" t="str">
        <f>IF(OR($B181=0,$B181=""),"",IF(AND($E$3="3rd"),'Class 3rd'!AN180,IF(AND($E$3="4th"),'Class 4th'!AN180,"")))</f>
        <v/>
      </c>
      <c r="CG181" s="99" t="str">
        <f>IF(OR($B181=0,$B181=""),"",IF(AND($E$3="3rd"),'Class 3rd'!AO180,IF(AND($E$3="4th"),'Class 4th'!AO180,"")))</f>
        <v/>
      </c>
      <c r="CH181" s="99" t="str">
        <f>IF(OR($B181=0,$B181=""),"",IF(AND($E$3="3rd"),'Class 3rd'!AP180,IF(AND($E$3="4th"),'Class 4th'!AP180,"")))</f>
        <v/>
      </c>
      <c r="CI181" s="48" t="str">
        <f t="shared" si="215"/>
        <v/>
      </c>
      <c r="CJ181" s="99" t="str">
        <f>IF(OR($B181=0,$B181=""),"",IF(AND($E$3="3rd"),'Class 3rd'!AQ180,IF(AND($E$3="4th"),'Class 4th'!AQ180,"")))</f>
        <v/>
      </c>
      <c r="CK181" s="99" t="str">
        <f>IF(OR($B181=0,$B181=""),"",IF(AND($E$3="3rd"),'Class 3rd'!AR180,IF(AND($E$3="4th"),'Class 4th'!AR180,"")))</f>
        <v/>
      </c>
      <c r="CL181" s="51" t="str">
        <f t="shared" si="216"/>
        <v/>
      </c>
      <c r="CM181" s="48">
        <f t="shared" si="217"/>
        <v>0</v>
      </c>
      <c r="CN181" s="99" t="str">
        <f>IF(OR($B181=0,$B181=""),"",IF(AND($E$3="3rd"),'Class 3rd'!AS180,IF(AND($E$3="4th"),'Class 4th'!AS180,"")))</f>
        <v/>
      </c>
      <c r="CO181" s="99" t="str">
        <f>IF(OR($B181=0,$B181=""),"",IF(AND($E$3="3rd"),'Class 3rd'!AT180,IF(AND($E$3="4th"),'Class 4th'!AT180,"")))</f>
        <v/>
      </c>
      <c r="CP181" s="52" t="str">
        <f t="shared" si="218"/>
        <v/>
      </c>
      <c r="CQ181" s="48" t="str">
        <f t="shared" si="219"/>
        <v/>
      </c>
      <c r="CR181" s="83">
        <f t="shared" si="220"/>
        <v>0</v>
      </c>
      <c r="CS181" s="83" t="str">
        <f t="shared" si="221"/>
        <v/>
      </c>
      <c r="CT181" s="392" t="str">
        <f t="shared" si="222"/>
        <v/>
      </c>
      <c r="CU181" s="86" t="str">
        <f t="shared" si="223"/>
        <v/>
      </c>
      <c r="CV181" s="99" t="str">
        <f>IF(OR($B181=0,$B181=""),"",IF(AND($E$3="3rd"),'Class 3rd'!AU180,IF(AND($E$3="4th"),'Class 4th'!AU180,"")))</f>
        <v/>
      </c>
      <c r="CW181" s="99" t="str">
        <f>IF(OR($B181=0,$B181=""),"",IF(AND($E$3="3rd"),'Class 3rd'!AV180,IF(AND($E$3="4th"),'Class 4th'!AV180,"")))</f>
        <v/>
      </c>
      <c r="CX181" s="99" t="str">
        <f>IF(OR($B181=0,$B181=""),"",IF(AND($E$3="3rd"),'Class 3rd'!AW180,IF(AND($E$3="4th"),'Class 4th'!AW180,"")))</f>
        <v/>
      </c>
      <c r="CY181" s="48" t="str">
        <f t="shared" si="224"/>
        <v/>
      </c>
      <c r="CZ181" s="99" t="str">
        <f>IF(OR($B181=0,$B181=""),"",IF(AND($E$3="3rd"),'Class 3rd'!AX180,IF(AND($E$3="4th"),'Class 4th'!AX180,"")))</f>
        <v/>
      </c>
      <c r="DA181" s="99" t="str">
        <f>IF(OR($B181=0,$B181=""),"",IF(AND($E$3="3rd"),'Class 3rd'!AY180,IF(AND($E$3="4th"),'Class 4th'!AY180,"")))</f>
        <v/>
      </c>
      <c r="DB181" s="51" t="str">
        <f t="shared" si="225"/>
        <v/>
      </c>
      <c r="DC181" s="48">
        <f t="shared" si="226"/>
        <v>0</v>
      </c>
      <c r="DD181" s="99" t="str">
        <f>IF(OR($B181=0,$B181=""),"",IF(AND($E$3="3rd"),'Class 3rd'!AZ180,IF(AND($E$3="4th"),'Class 4th'!AZ180,"")))</f>
        <v/>
      </c>
      <c r="DE181" s="99" t="str">
        <f>IF(OR($B181=0,$B181=""),"",IF(AND($E$3="3rd"),'Class 3rd'!BA180,IF(AND($E$3="4th"),'Class 4th'!BA180,"")))</f>
        <v/>
      </c>
      <c r="DF181" s="52" t="str">
        <f t="shared" si="227"/>
        <v/>
      </c>
      <c r="DG181" s="48" t="str">
        <f t="shared" si="228"/>
        <v/>
      </c>
      <c r="DH181" s="83">
        <f t="shared" si="229"/>
        <v>0</v>
      </c>
      <c r="DI181" s="83" t="str">
        <f t="shared" si="230"/>
        <v/>
      </c>
      <c r="DJ181" s="392" t="str">
        <f t="shared" si="231"/>
        <v/>
      </c>
      <c r="DK181" s="86" t="str">
        <f t="shared" si="232"/>
        <v/>
      </c>
      <c r="DL181" s="454" t="str">
        <f>IF(OR($B181=0,$B181=""),"",IF(AND($E$3="3rd"),'Class 3rd'!BB180,IF(AND($E$3="4th"),'Class 4th'!BB180,"")))</f>
        <v/>
      </c>
      <c r="DM181" s="454" t="str">
        <f>IF(OR($B181=0,$B181=""),"",IF(AND($E$3="3rd"),'Class 3rd'!BC180,IF(AND($E$3="4th"),'Class 4th'!BC180,"")))</f>
        <v/>
      </c>
      <c r="DN181" s="454" t="str">
        <f>IF(OR($B181=0,$B181=""),"",IF(AND($E$3="3rd"),'Class 3rd'!BD180,IF(AND($E$3="4th"),'Class 4th'!BD180,"")))</f>
        <v/>
      </c>
      <c r="DO181" s="454" t="str">
        <f>IF(OR($B181=0,$B181=""),"",IF(AND($E$3="3rd"),'Class 3rd'!BE180,IF(AND($E$3="4th"),'Class 4th'!BE180,"")))</f>
        <v/>
      </c>
      <c r="DP181" s="454" t="str">
        <f>IF(OR($B181=0,$B181=""),"",IF(AND($E$3="3rd"),'Class 3rd'!BF180,IF(AND($E$3="4th"),'Class 4th'!BF180,"")))</f>
        <v/>
      </c>
      <c r="DQ181" s="455" t="str">
        <f t="shared" si="233"/>
        <v/>
      </c>
      <c r="DR181" s="100">
        <f t="shared" si="234"/>
        <v>0</v>
      </c>
      <c r="DS181" s="100" t="str">
        <f t="shared" si="235"/>
        <v/>
      </c>
      <c r="DT181" s="100" t="str">
        <f t="shared" si="236"/>
        <v/>
      </c>
      <c r="DU181" s="86" t="str">
        <f t="shared" si="237"/>
        <v/>
      </c>
      <c r="DV181" s="454" t="str">
        <f>IF(OR($B181=0,$B181=""),"",IF(AND($E$3="3rd"),'Class 3rd'!BG180,IF(AND($E$3="4th"),'Class 4th'!BG180,"")))</f>
        <v/>
      </c>
      <c r="DW181" s="454" t="str">
        <f>IF(OR($B181=0,$B181=""),"",IF(AND($E$3="3rd"),'Class 3rd'!BH180,IF(AND($E$3="4th"),'Class 4th'!BH180,"")))</f>
        <v/>
      </c>
      <c r="DX181" s="454" t="str">
        <f>IF(OR($B181=0,$B181=""),"",IF(AND($E$3="3rd"),'Class 3rd'!BI180,IF(AND($E$3="4th"),'Class 4th'!BI180,"")))</f>
        <v/>
      </c>
      <c r="DY181" s="454" t="str">
        <f>IF(OR($B181=0,$B181=""),"",IF(AND($E$3="3rd"),'Class 3rd'!BJ180,IF(AND($E$3="4th"),'Class 4th'!BJ180,"")))</f>
        <v/>
      </c>
      <c r="DZ181" s="454" t="str">
        <f>IF(OR($B181=0,$B181=""),"",IF(AND($E$3="3rd"),'Class 3rd'!BK180,IF(AND($E$3="4th"),'Class 4th'!BK180,"")))</f>
        <v/>
      </c>
      <c r="EA181" s="455" t="str">
        <f t="shared" si="238"/>
        <v/>
      </c>
      <c r="EB181" s="100">
        <f t="shared" si="239"/>
        <v>0</v>
      </c>
      <c r="EC181" s="100" t="str">
        <f t="shared" si="240"/>
        <v/>
      </c>
      <c r="ED181" s="100" t="str">
        <f t="shared" si="241"/>
        <v/>
      </c>
      <c r="EE181" s="86" t="str">
        <f t="shared" si="242"/>
        <v/>
      </c>
      <c r="EF181" s="454" t="str">
        <f>IF(OR($B181=0,$B181=""),"",IF(AND($E$3="3rd"),'Class 3rd'!BL180,IF(AND($E$3="4th"),'Class 4th'!BL180,"")))</f>
        <v/>
      </c>
      <c r="EG181" s="454" t="str">
        <f>IF(OR($B181=0,$B181=""),"",IF(AND($E$3="3rd"),'Class 3rd'!BM180,IF(AND($E$3="4th"),'Class 4th'!BM180,"")))</f>
        <v/>
      </c>
      <c r="EH181" s="454" t="str">
        <f>IF(OR($B181=0,$B181=""),"",IF(AND($E$3="3rd"),'Class 3rd'!BN180,IF(AND($E$3="4th"),'Class 4th'!BN180,"")))</f>
        <v/>
      </c>
      <c r="EI181" s="454" t="str">
        <f>IF(OR($B181=0,$B181=""),"",IF(AND($E$3="3rd"),'Class 3rd'!BO180,IF(AND($E$3="4th"),'Class 4th'!BO180,"")))</f>
        <v/>
      </c>
      <c r="EJ181" s="454" t="str">
        <f>IF(OR($B181=0,$B181=""),"",IF(AND($E$3="3rd"),'Class 3rd'!BP180,IF(AND($E$3="4th"),'Class 4th'!BP180,"")))</f>
        <v/>
      </c>
      <c r="EK181" s="455" t="str">
        <f t="shared" si="243"/>
        <v/>
      </c>
      <c r="EL181" s="100">
        <f t="shared" si="244"/>
        <v>0</v>
      </c>
      <c r="EM181" s="100" t="str">
        <f t="shared" si="245"/>
        <v/>
      </c>
      <c r="EN181" s="100" t="str">
        <f t="shared" si="246"/>
        <v/>
      </c>
      <c r="EO181" s="86" t="str">
        <f t="shared" si="247"/>
        <v/>
      </c>
      <c r="EP181" s="60" t="str">
        <f t="shared" si="248"/>
        <v/>
      </c>
      <c r="EQ181" s="324" t="str">
        <f t="shared" si="249"/>
        <v/>
      </c>
      <c r="ER181" s="63" t="str">
        <f t="shared" si="250"/>
        <v/>
      </c>
      <c r="ES181" s="64" t="str">
        <f t="shared" si="251"/>
        <v/>
      </c>
      <c r="ET181" s="326" t="str">
        <f>IFERROR(IF(B181="NSO","NSO",IF(OR(D181="",G181="",F181="",B181="",EP181=0),"",IF('Master sheet'!$D$14="Hindi","कक्षोंन्नति","Promoted"))),"")</f>
        <v/>
      </c>
      <c r="EU181" s="39" t="str">
        <f>IF(OR($B181=0,$B181=""),"",IF(AND($E$3="3rd"),'Class 3rd'!BQ180,IF(AND($E$3="4th"),'Class 4th'!BQ180,"")))</f>
        <v/>
      </c>
      <c r="EV181" s="39" t="str">
        <f>IF(OR($B181=0,$B181=""),"",IF(AND($E$3="3rd"),'Class 3rd'!BR180,IF(AND($E$3="4th"),'Class 4th'!BR180,"")))</f>
        <v/>
      </c>
      <c r="EW181" s="203" t="str">
        <f t="shared" si="252"/>
        <v/>
      </c>
      <c r="EX181" s="40"/>
      <c r="FE181" s="41">
        <f>IF(AND($E$3="3rd"),'Class 3rd'!I180,IF(AND($E$3="4th"),'Class 4th'!I180,""))</f>
        <v>0</v>
      </c>
    </row>
    <row r="182" spans="1:161" ht="18.95" customHeight="1">
      <c r="A182" s="53">
        <v>175</v>
      </c>
      <c r="B182" s="244" t="str">
        <f>IF(OR(FE182=0,FE182=""),"",IF(AND($E$3="3rd"),'Class 3rd'!I181,IF(AND($E$3="4th"),'Class 4th'!I181,"")))</f>
        <v/>
      </c>
      <c r="C182" s="54" t="str">
        <f>IF(OR($B182=0,$B182=""),"",IF(AND($E$3="3rd"),'Class 3rd'!B181,IF(AND($E$3="4th"),'Class 4th'!B181,"")))</f>
        <v/>
      </c>
      <c r="D182" s="54" t="str">
        <f>IF(OR($B182=0,$B182=""),"",IF(AND($E$3="3rd"),'Class 3rd'!C181,IF(AND($E$3="4th"),'Class 4th'!C181,"")))</f>
        <v/>
      </c>
      <c r="E182" s="330" t="str">
        <f>IF(OR($B182=0,$B182=""),"",IF(AND($E$3="3rd"),'Class 3rd'!E181,IF(AND($E$3="4th"),'Class 4th'!E181,"")))</f>
        <v/>
      </c>
      <c r="F182" s="243" t="str">
        <f>IF(OR($B182=0,$B182=""),"",IF(AND($E$3="3rd"),'Class 3rd'!D181,IF(AND($E$3="4th"),'Class 4th'!D181,"")))</f>
        <v/>
      </c>
      <c r="G182" s="335" t="str">
        <f>IF(OR($B182=0,$B182=""),"",IF(AND($E$3="3rd"),'Class 3rd'!F181,IF(AND($E$3="4th"),'Class 4th'!F181,"")))</f>
        <v/>
      </c>
      <c r="H182" s="335" t="str">
        <f>IF(OR($B182=0,$B182=""),"",IF(AND($E$3="3rd"),'Class 3rd'!G181,IF(AND($E$3="4th"),'Class 4th'!G181,"")))</f>
        <v/>
      </c>
      <c r="I182" s="335" t="str">
        <f>IF(OR($B182=0,$B182=""),"",IF(AND($E$3="3rd"),'Class 3rd'!H181,IF(AND($E$3="4th"),'Class 4th'!H181,"")))</f>
        <v/>
      </c>
      <c r="J182" s="217" t="str">
        <f>IF(OR($B182=0,$B182=""),"",IF(AND($E$3="3rd"),'Class 3rd'!J181,IF(AND($E$3="4th"),'Class 4th'!J181,"")))</f>
        <v/>
      </c>
      <c r="K182" s="217" t="str">
        <f>IF(OR($B182=0,$B182=""),"",IF(AND($E$3="3rd"),'Class 3rd'!K181,IF(AND($E$3="4th"),'Class 4th'!K181,"")))</f>
        <v/>
      </c>
      <c r="L182" s="99" t="str">
        <f>IF(OR($B182=0,$B182=""),"",IF(AND($E$3="3rd"),'Class 3rd'!L181,IF(AND($E$3="4th"),'Class 4th'!L181,"")))</f>
        <v/>
      </c>
      <c r="M182" s="99" t="str">
        <f>IF(OR($B182=0,$B182=""),"",IF(AND($E$3="3rd"),'Class 3rd'!M181,IF(AND($E$3="4th"),'Class 4th'!M181,"")))</f>
        <v/>
      </c>
      <c r="N182" s="99" t="str">
        <f>IF(OR($B182=0,$B182=""),"",IF(AND($E$3="3rd"),'Class 3rd'!N181,IF(AND($E$3="4th"),'Class 4th'!N181,"")))</f>
        <v/>
      </c>
      <c r="O182" s="48" t="str">
        <f t="shared" si="171"/>
        <v/>
      </c>
      <c r="P182" s="99" t="str">
        <f>IF(OR($B182=0,$B182=""),"",IF(AND($E$3="3rd"),'Class 3rd'!O181,IF(AND($E$3="4th"),'Class 4th'!O181,"")))</f>
        <v/>
      </c>
      <c r="Q182" s="99" t="str">
        <f>IF(OR($B182=0,$B182=""),"",IF(AND($E$3="3rd"),'Class 3rd'!P181,IF(AND($E$3="4th"),'Class 4th'!P181,"")))</f>
        <v/>
      </c>
      <c r="R182" s="51" t="str">
        <f t="shared" si="172"/>
        <v/>
      </c>
      <c r="S182" s="48">
        <f t="shared" si="173"/>
        <v>0</v>
      </c>
      <c r="T182" s="99" t="str">
        <f>IF(OR($B182=0,$B182=""),"",IF(AND($E$3="3rd"),'Class 3rd'!Q181,IF(AND($E$3="4th"),'Class 4th'!Q181,"")))</f>
        <v/>
      </c>
      <c r="U182" s="99" t="str">
        <f>IF(OR($B182=0,$B182=""),"",IF(AND($E$3="3rd"),'Class 3rd'!R181,IF(AND($E$3="4th"),'Class 4th'!R181,"")))</f>
        <v/>
      </c>
      <c r="V182" s="52" t="str">
        <f t="shared" si="174"/>
        <v/>
      </c>
      <c r="W182" s="48" t="str">
        <f t="shared" si="175"/>
        <v/>
      </c>
      <c r="X182" s="83">
        <f t="shared" si="176"/>
        <v>0</v>
      </c>
      <c r="Y182" s="83" t="str">
        <f t="shared" si="177"/>
        <v/>
      </c>
      <c r="Z182" s="83" t="str">
        <f t="shared" si="178"/>
        <v/>
      </c>
      <c r="AA182" s="83" t="str">
        <f t="shared" si="179"/>
        <v/>
      </c>
      <c r="AB182" s="419" t="str">
        <f t="shared" si="180"/>
        <v/>
      </c>
      <c r="AC182" s="87" t="str">
        <f t="shared" si="181"/>
        <v/>
      </c>
      <c r="AD182" s="99" t="str">
        <f>IF(OR($B182=0,$B182=""),"",IF(AND($E$3="3rd"),'Class 3rd'!S181,IF(AND($E$3="4th"),'Class 4th'!S181,"")))</f>
        <v/>
      </c>
      <c r="AE182" s="99" t="str">
        <f>IF(OR($B182=0,$B182=""),"",IF(AND($E$3="3rd"),'Class 3rd'!T181,IF(AND($E$3="4th"),'Class 4th'!T181,"")))</f>
        <v/>
      </c>
      <c r="AF182" s="99" t="str">
        <f>IF(OR($B182=0,$B182=""),"",IF(AND($E$3="3rd"),'Class 3rd'!U181,IF(AND($E$3="4th"),'Class 4th'!U181,"")))</f>
        <v/>
      </c>
      <c r="AG182" s="48" t="str">
        <f t="shared" si="182"/>
        <v/>
      </c>
      <c r="AH182" s="99" t="str">
        <f>IF(OR($B182=0,$B182=""),"",IF(AND($E$3="3rd"),'Class 3rd'!V181,IF(AND($E$3="4th"),'Class 4th'!V181,"")))</f>
        <v/>
      </c>
      <c r="AI182" s="99" t="str">
        <f>IF(OR($B182=0,$B182=""),"",IF(AND($E$3="3rd"),'Class 3rd'!W181,IF(AND($E$3="4th"),'Class 4th'!W181,"")))</f>
        <v/>
      </c>
      <c r="AJ182" s="51" t="str">
        <f t="shared" si="183"/>
        <v/>
      </c>
      <c r="AK182" s="48">
        <f t="shared" si="184"/>
        <v>0</v>
      </c>
      <c r="AL182" s="99" t="str">
        <f>IF(OR($B182=0,$B182=""),"",IF(AND($E$3="3rd"),'Class 3rd'!X181,IF(AND($E$3="4th"),'Class 4th'!X181,"")))</f>
        <v/>
      </c>
      <c r="AM182" s="99" t="str">
        <f>IF(OR($B182=0,$B182=""),"",IF(AND($E$3="3rd"),'Class 3rd'!Y181,IF(AND($E$3="4th"),'Class 4th'!Y181,"")))</f>
        <v/>
      </c>
      <c r="AN182" s="52" t="str">
        <f t="shared" si="185"/>
        <v/>
      </c>
      <c r="AO182" s="48" t="str">
        <f t="shared" si="186"/>
        <v/>
      </c>
      <c r="AP182" s="83">
        <f t="shared" si="187"/>
        <v>0</v>
      </c>
      <c r="AQ182" s="83" t="str">
        <f t="shared" si="188"/>
        <v/>
      </c>
      <c r="AR182" s="83" t="str">
        <f t="shared" si="189"/>
        <v/>
      </c>
      <c r="AS182" s="83" t="str">
        <f t="shared" si="190"/>
        <v/>
      </c>
      <c r="AT182" s="419" t="str">
        <f t="shared" si="191"/>
        <v/>
      </c>
      <c r="AU182" s="87" t="str">
        <f t="shared" si="192"/>
        <v/>
      </c>
      <c r="AV182" s="99" t="str">
        <f>IF(OR($B182=0,$B182=""),"",IF(AND($E$3="3rd"),'Class 3rd'!Z181,IF(AND($E$3="4th"),'Class 4th'!Z181,"")))</f>
        <v/>
      </c>
      <c r="AW182" s="99" t="str">
        <f>IF(OR($B182=0,$B182=""),"",IF(AND($E$3="3rd"),'Class 3rd'!AA181,IF(AND($E$3="4th"),'Class 4th'!AA181,"")))</f>
        <v/>
      </c>
      <c r="AX182" s="99" t="str">
        <f>IF(OR($B182=0,$B182=""),"",IF(AND($E$3="3rd"),'Class 3rd'!AB181,IF(AND($E$3="4th"),'Class 4th'!AB181,"")))</f>
        <v/>
      </c>
      <c r="AY182" s="48" t="str">
        <f t="shared" si="193"/>
        <v/>
      </c>
      <c r="AZ182" s="99" t="str">
        <f>IF(OR($B182=0,$B182=""),"",IF(AND($E$3="3rd"),'Class 3rd'!AC181,IF(AND($E$3="4th"),'Class 4th'!AC181,"")))</f>
        <v/>
      </c>
      <c r="BA182" s="99" t="str">
        <f>IF(OR($B182=0,$B182=""),"",IF(AND($E$3="3rd"),'Class 3rd'!AD181,IF(AND($E$3="4th"),'Class 4th'!AD181,"")))</f>
        <v/>
      </c>
      <c r="BB182" s="51" t="str">
        <f t="shared" si="194"/>
        <v/>
      </c>
      <c r="BC182" s="48">
        <f t="shared" si="195"/>
        <v>0</v>
      </c>
      <c r="BD182" s="99" t="str">
        <f>IF(OR($B182=0,$B182=""),"",IF(AND($E$3="3rd"),'Class 3rd'!AE181,IF(AND($E$3="4th"),'Class 4th'!AE181,"")))</f>
        <v/>
      </c>
      <c r="BE182" s="99" t="str">
        <f>IF(OR($B182=0,$B182=""),"",IF(AND($E$3="3rd"),'Class 3rd'!AF181,IF(AND($E$3="4th"),'Class 4th'!AF181,"")))</f>
        <v/>
      </c>
      <c r="BF182" s="52" t="str">
        <f t="shared" si="196"/>
        <v/>
      </c>
      <c r="BG182" s="48" t="str">
        <f t="shared" si="197"/>
        <v/>
      </c>
      <c r="BH182" s="83">
        <f t="shared" si="198"/>
        <v>0</v>
      </c>
      <c r="BI182" s="83" t="str">
        <f t="shared" si="199"/>
        <v/>
      </c>
      <c r="BJ182" s="83" t="str">
        <f t="shared" si="200"/>
        <v/>
      </c>
      <c r="BK182" s="83" t="str">
        <f t="shared" si="201"/>
        <v/>
      </c>
      <c r="BL182" s="419" t="str">
        <f t="shared" si="202"/>
        <v/>
      </c>
      <c r="BM182" s="87" t="str">
        <f t="shared" si="203"/>
        <v/>
      </c>
      <c r="BN182" s="99" t="str">
        <f>IF(OR($B182=0,$B182=""),"",IF(AND($E$3="3rd"),'Class 3rd'!AG181,IF(AND($E$3="4th"),'Class 4th'!AG181,"")))</f>
        <v/>
      </c>
      <c r="BO182" s="99" t="str">
        <f>IF(OR($B182=0,$B182=""),"",IF(AND($E$3="3rd"),'Class 3rd'!AH181,IF(AND($E$3="4th"),'Class 4th'!AH181,"")))</f>
        <v/>
      </c>
      <c r="BP182" s="99" t="str">
        <f>IF(OR($B182=0,$B182=""),"",IF(AND($E$3="3rd"),'Class 3rd'!AI181,IF(AND($E$3="4th"),'Class 4th'!AI181,"")))</f>
        <v/>
      </c>
      <c r="BQ182" s="48" t="str">
        <f t="shared" si="204"/>
        <v/>
      </c>
      <c r="BR182" s="99" t="str">
        <f>IF(OR($B182=0,$B182=""),"",IF(AND($E$3="3rd"),'Class 3rd'!AJ181,IF(AND($E$3="4th"),'Class 4th'!AJ181,"")))</f>
        <v/>
      </c>
      <c r="BS182" s="99" t="str">
        <f>IF(OR($B182=0,$B182=""),"",IF(AND($E$3="3rd"),'Class 3rd'!AK181,IF(AND($E$3="4th"),'Class 4th'!AK181,"")))</f>
        <v/>
      </c>
      <c r="BT182" s="51" t="str">
        <f t="shared" si="205"/>
        <v/>
      </c>
      <c r="BU182" s="48">
        <f t="shared" si="206"/>
        <v>0</v>
      </c>
      <c r="BV182" s="99" t="str">
        <f>IF(OR($B182=0,$B182=""),"",IF(AND($E$3="3rd"),'Class 3rd'!AL181,IF(AND($E$3="4th"),'Class 4th'!AL181,"")))</f>
        <v/>
      </c>
      <c r="BW182" s="99" t="str">
        <f>IF(OR($B182=0,$B182=""),"",IF(AND($E$3="3rd"),'Class 3rd'!AM181,IF(AND($E$3="4th"),'Class 4th'!AM181,"")))</f>
        <v/>
      </c>
      <c r="BX182" s="52" t="str">
        <f t="shared" si="207"/>
        <v/>
      </c>
      <c r="BY182" s="48" t="str">
        <f t="shared" si="208"/>
        <v/>
      </c>
      <c r="BZ182" s="83">
        <f t="shared" si="209"/>
        <v>0</v>
      </c>
      <c r="CA182" s="83" t="str">
        <f t="shared" si="210"/>
        <v/>
      </c>
      <c r="CB182" s="83" t="str">
        <f t="shared" si="211"/>
        <v/>
      </c>
      <c r="CC182" s="83" t="str">
        <f t="shared" si="212"/>
        <v/>
      </c>
      <c r="CD182" s="419" t="str">
        <f t="shared" si="213"/>
        <v/>
      </c>
      <c r="CE182" s="87" t="str">
        <f t="shared" si="214"/>
        <v/>
      </c>
      <c r="CF182" s="99" t="str">
        <f>IF(OR($B182=0,$B182=""),"",IF(AND($E$3="3rd"),'Class 3rd'!AN181,IF(AND($E$3="4th"),'Class 4th'!AN181,"")))</f>
        <v/>
      </c>
      <c r="CG182" s="99" t="str">
        <f>IF(OR($B182=0,$B182=""),"",IF(AND($E$3="3rd"),'Class 3rd'!AO181,IF(AND($E$3="4th"),'Class 4th'!AO181,"")))</f>
        <v/>
      </c>
      <c r="CH182" s="99" t="str">
        <f>IF(OR($B182=0,$B182=""),"",IF(AND($E$3="3rd"),'Class 3rd'!AP181,IF(AND($E$3="4th"),'Class 4th'!AP181,"")))</f>
        <v/>
      </c>
      <c r="CI182" s="48" t="str">
        <f t="shared" si="215"/>
        <v/>
      </c>
      <c r="CJ182" s="99" t="str">
        <f>IF(OR($B182=0,$B182=""),"",IF(AND($E$3="3rd"),'Class 3rd'!AQ181,IF(AND($E$3="4th"),'Class 4th'!AQ181,"")))</f>
        <v/>
      </c>
      <c r="CK182" s="99" t="str">
        <f>IF(OR($B182=0,$B182=""),"",IF(AND($E$3="3rd"),'Class 3rd'!AR181,IF(AND($E$3="4th"),'Class 4th'!AR181,"")))</f>
        <v/>
      </c>
      <c r="CL182" s="51" t="str">
        <f t="shared" si="216"/>
        <v/>
      </c>
      <c r="CM182" s="48">
        <f t="shared" si="217"/>
        <v>0</v>
      </c>
      <c r="CN182" s="99" t="str">
        <f>IF(OR($B182=0,$B182=""),"",IF(AND($E$3="3rd"),'Class 3rd'!AS181,IF(AND($E$3="4th"),'Class 4th'!AS181,"")))</f>
        <v/>
      </c>
      <c r="CO182" s="99" t="str">
        <f>IF(OR($B182=0,$B182=""),"",IF(AND($E$3="3rd"),'Class 3rd'!AT181,IF(AND($E$3="4th"),'Class 4th'!AT181,"")))</f>
        <v/>
      </c>
      <c r="CP182" s="52" t="str">
        <f t="shared" si="218"/>
        <v/>
      </c>
      <c r="CQ182" s="48" t="str">
        <f t="shared" si="219"/>
        <v/>
      </c>
      <c r="CR182" s="83">
        <f t="shared" si="220"/>
        <v>0</v>
      </c>
      <c r="CS182" s="83" t="str">
        <f t="shared" si="221"/>
        <v/>
      </c>
      <c r="CT182" s="392" t="str">
        <f t="shared" si="222"/>
        <v/>
      </c>
      <c r="CU182" s="86" t="str">
        <f t="shared" si="223"/>
        <v/>
      </c>
      <c r="CV182" s="99" t="str">
        <f>IF(OR($B182=0,$B182=""),"",IF(AND($E$3="3rd"),'Class 3rd'!AU181,IF(AND($E$3="4th"),'Class 4th'!AU181,"")))</f>
        <v/>
      </c>
      <c r="CW182" s="99" t="str">
        <f>IF(OR($B182=0,$B182=""),"",IF(AND($E$3="3rd"),'Class 3rd'!AV181,IF(AND($E$3="4th"),'Class 4th'!AV181,"")))</f>
        <v/>
      </c>
      <c r="CX182" s="99" t="str">
        <f>IF(OR($B182=0,$B182=""),"",IF(AND($E$3="3rd"),'Class 3rd'!AW181,IF(AND($E$3="4th"),'Class 4th'!AW181,"")))</f>
        <v/>
      </c>
      <c r="CY182" s="48" t="str">
        <f t="shared" si="224"/>
        <v/>
      </c>
      <c r="CZ182" s="99" t="str">
        <f>IF(OR($B182=0,$B182=""),"",IF(AND($E$3="3rd"),'Class 3rd'!AX181,IF(AND($E$3="4th"),'Class 4th'!AX181,"")))</f>
        <v/>
      </c>
      <c r="DA182" s="99" t="str">
        <f>IF(OR($B182=0,$B182=""),"",IF(AND($E$3="3rd"),'Class 3rd'!AY181,IF(AND($E$3="4th"),'Class 4th'!AY181,"")))</f>
        <v/>
      </c>
      <c r="DB182" s="51" t="str">
        <f t="shared" si="225"/>
        <v/>
      </c>
      <c r="DC182" s="48">
        <f t="shared" si="226"/>
        <v>0</v>
      </c>
      <c r="DD182" s="99" t="str">
        <f>IF(OR($B182=0,$B182=""),"",IF(AND($E$3="3rd"),'Class 3rd'!AZ181,IF(AND($E$3="4th"),'Class 4th'!AZ181,"")))</f>
        <v/>
      </c>
      <c r="DE182" s="99" t="str">
        <f>IF(OR($B182=0,$B182=""),"",IF(AND($E$3="3rd"),'Class 3rd'!BA181,IF(AND($E$3="4th"),'Class 4th'!BA181,"")))</f>
        <v/>
      </c>
      <c r="DF182" s="52" t="str">
        <f t="shared" si="227"/>
        <v/>
      </c>
      <c r="DG182" s="48" t="str">
        <f t="shared" si="228"/>
        <v/>
      </c>
      <c r="DH182" s="83">
        <f t="shared" si="229"/>
        <v>0</v>
      </c>
      <c r="DI182" s="83" t="str">
        <f t="shared" si="230"/>
        <v/>
      </c>
      <c r="DJ182" s="392" t="str">
        <f t="shared" si="231"/>
        <v/>
      </c>
      <c r="DK182" s="86" t="str">
        <f t="shared" si="232"/>
        <v/>
      </c>
      <c r="DL182" s="454" t="str">
        <f>IF(OR($B182=0,$B182=""),"",IF(AND($E$3="3rd"),'Class 3rd'!BB181,IF(AND($E$3="4th"),'Class 4th'!BB181,"")))</f>
        <v/>
      </c>
      <c r="DM182" s="454" t="str">
        <f>IF(OR($B182=0,$B182=""),"",IF(AND($E$3="3rd"),'Class 3rd'!BC181,IF(AND($E$3="4th"),'Class 4th'!BC181,"")))</f>
        <v/>
      </c>
      <c r="DN182" s="454" t="str">
        <f>IF(OR($B182=0,$B182=""),"",IF(AND($E$3="3rd"),'Class 3rd'!BD181,IF(AND($E$3="4th"),'Class 4th'!BD181,"")))</f>
        <v/>
      </c>
      <c r="DO182" s="454" t="str">
        <f>IF(OR($B182=0,$B182=""),"",IF(AND($E$3="3rd"),'Class 3rd'!BE181,IF(AND($E$3="4th"),'Class 4th'!BE181,"")))</f>
        <v/>
      </c>
      <c r="DP182" s="454" t="str">
        <f>IF(OR($B182=0,$B182=""),"",IF(AND($E$3="3rd"),'Class 3rd'!BF181,IF(AND($E$3="4th"),'Class 4th'!BF181,"")))</f>
        <v/>
      </c>
      <c r="DQ182" s="455" t="str">
        <f t="shared" si="233"/>
        <v/>
      </c>
      <c r="DR182" s="100">
        <f t="shared" si="234"/>
        <v>0</v>
      </c>
      <c r="DS182" s="100" t="str">
        <f t="shared" si="235"/>
        <v/>
      </c>
      <c r="DT182" s="100" t="str">
        <f t="shared" si="236"/>
        <v/>
      </c>
      <c r="DU182" s="86" t="str">
        <f t="shared" si="237"/>
        <v/>
      </c>
      <c r="DV182" s="454" t="str">
        <f>IF(OR($B182=0,$B182=""),"",IF(AND($E$3="3rd"),'Class 3rd'!BG181,IF(AND($E$3="4th"),'Class 4th'!BG181,"")))</f>
        <v/>
      </c>
      <c r="DW182" s="454" t="str">
        <f>IF(OR($B182=0,$B182=""),"",IF(AND($E$3="3rd"),'Class 3rd'!BH181,IF(AND($E$3="4th"),'Class 4th'!BH181,"")))</f>
        <v/>
      </c>
      <c r="DX182" s="454" t="str">
        <f>IF(OR($B182=0,$B182=""),"",IF(AND($E$3="3rd"),'Class 3rd'!BI181,IF(AND($E$3="4th"),'Class 4th'!BI181,"")))</f>
        <v/>
      </c>
      <c r="DY182" s="454" t="str">
        <f>IF(OR($B182=0,$B182=""),"",IF(AND($E$3="3rd"),'Class 3rd'!BJ181,IF(AND($E$3="4th"),'Class 4th'!BJ181,"")))</f>
        <v/>
      </c>
      <c r="DZ182" s="454" t="str">
        <f>IF(OR($B182=0,$B182=""),"",IF(AND($E$3="3rd"),'Class 3rd'!BK181,IF(AND($E$3="4th"),'Class 4th'!BK181,"")))</f>
        <v/>
      </c>
      <c r="EA182" s="455" t="str">
        <f t="shared" si="238"/>
        <v/>
      </c>
      <c r="EB182" s="100">
        <f t="shared" si="239"/>
        <v>0</v>
      </c>
      <c r="EC182" s="100" t="str">
        <f t="shared" si="240"/>
        <v/>
      </c>
      <c r="ED182" s="100" t="str">
        <f t="shared" si="241"/>
        <v/>
      </c>
      <c r="EE182" s="86" t="str">
        <f t="shared" si="242"/>
        <v/>
      </c>
      <c r="EF182" s="454" t="str">
        <f>IF(OR($B182=0,$B182=""),"",IF(AND($E$3="3rd"),'Class 3rd'!BL181,IF(AND($E$3="4th"),'Class 4th'!BL181,"")))</f>
        <v/>
      </c>
      <c r="EG182" s="454" t="str">
        <f>IF(OR($B182=0,$B182=""),"",IF(AND($E$3="3rd"),'Class 3rd'!BM181,IF(AND($E$3="4th"),'Class 4th'!BM181,"")))</f>
        <v/>
      </c>
      <c r="EH182" s="454" t="str">
        <f>IF(OR($B182=0,$B182=""),"",IF(AND($E$3="3rd"),'Class 3rd'!BN181,IF(AND($E$3="4th"),'Class 4th'!BN181,"")))</f>
        <v/>
      </c>
      <c r="EI182" s="454" t="str">
        <f>IF(OR($B182=0,$B182=""),"",IF(AND($E$3="3rd"),'Class 3rd'!BO181,IF(AND($E$3="4th"),'Class 4th'!BO181,"")))</f>
        <v/>
      </c>
      <c r="EJ182" s="454" t="str">
        <f>IF(OR($B182=0,$B182=""),"",IF(AND($E$3="3rd"),'Class 3rd'!BP181,IF(AND($E$3="4th"),'Class 4th'!BP181,"")))</f>
        <v/>
      </c>
      <c r="EK182" s="455" t="str">
        <f t="shared" si="243"/>
        <v/>
      </c>
      <c r="EL182" s="100">
        <f t="shared" si="244"/>
        <v>0</v>
      </c>
      <c r="EM182" s="100" t="str">
        <f t="shared" si="245"/>
        <v/>
      </c>
      <c r="EN182" s="100" t="str">
        <f t="shared" si="246"/>
        <v/>
      </c>
      <c r="EO182" s="86" t="str">
        <f t="shared" si="247"/>
        <v/>
      </c>
      <c r="EP182" s="60" t="str">
        <f t="shared" si="248"/>
        <v/>
      </c>
      <c r="EQ182" s="324" t="str">
        <f t="shared" si="249"/>
        <v/>
      </c>
      <c r="ER182" s="63" t="str">
        <f t="shared" si="250"/>
        <v/>
      </c>
      <c r="ES182" s="64" t="str">
        <f t="shared" si="251"/>
        <v/>
      </c>
      <c r="ET182" s="326" t="str">
        <f>IFERROR(IF(B182="NSO","NSO",IF(OR(D182="",G182="",F182="",B182="",EP182=0),"",IF('Master sheet'!$D$14="Hindi","कक्षोंन्नति","Promoted"))),"")</f>
        <v/>
      </c>
      <c r="EU182" s="39" t="str">
        <f>IF(OR($B182=0,$B182=""),"",IF(AND($E$3="3rd"),'Class 3rd'!BQ181,IF(AND($E$3="4th"),'Class 4th'!BQ181,"")))</f>
        <v/>
      </c>
      <c r="EV182" s="39" t="str">
        <f>IF(OR($B182=0,$B182=""),"",IF(AND($E$3="3rd"),'Class 3rd'!BR181,IF(AND($E$3="4th"),'Class 4th'!BR181,"")))</f>
        <v/>
      </c>
      <c r="EW182" s="203" t="str">
        <f t="shared" si="252"/>
        <v/>
      </c>
      <c r="EX182" s="40"/>
      <c r="FE182" s="41">
        <f>IF(AND($E$3="3rd"),'Class 3rd'!I181,IF(AND($E$3="4th"),'Class 4th'!I181,""))</f>
        <v>0</v>
      </c>
    </row>
    <row r="183" spans="1:161" ht="18.95" customHeight="1">
      <c r="A183" s="53">
        <v>176</v>
      </c>
      <c r="B183" s="244" t="str">
        <f>IF(OR(FE183=0,FE183=""),"",IF(AND($E$3="3rd"),'Class 3rd'!I182,IF(AND($E$3="4th"),'Class 4th'!I182,"")))</f>
        <v/>
      </c>
      <c r="C183" s="54" t="str">
        <f>IF(OR($B183=0,$B183=""),"",IF(AND($E$3="3rd"),'Class 3rd'!B182,IF(AND($E$3="4th"),'Class 4th'!B182,"")))</f>
        <v/>
      </c>
      <c r="D183" s="54" t="str">
        <f>IF(OR($B183=0,$B183=""),"",IF(AND($E$3="3rd"),'Class 3rd'!C182,IF(AND($E$3="4th"),'Class 4th'!C182,"")))</f>
        <v/>
      </c>
      <c r="E183" s="330" t="str">
        <f>IF(OR($B183=0,$B183=""),"",IF(AND($E$3="3rd"),'Class 3rd'!E182,IF(AND($E$3="4th"),'Class 4th'!E182,"")))</f>
        <v/>
      </c>
      <c r="F183" s="243" t="str">
        <f>IF(OR($B183=0,$B183=""),"",IF(AND($E$3="3rd"),'Class 3rd'!D182,IF(AND($E$3="4th"),'Class 4th'!D182,"")))</f>
        <v/>
      </c>
      <c r="G183" s="335" t="str">
        <f>IF(OR($B183=0,$B183=""),"",IF(AND($E$3="3rd"),'Class 3rd'!F182,IF(AND($E$3="4th"),'Class 4th'!F182,"")))</f>
        <v/>
      </c>
      <c r="H183" s="335" t="str">
        <f>IF(OR($B183=0,$B183=""),"",IF(AND($E$3="3rd"),'Class 3rd'!G182,IF(AND($E$3="4th"),'Class 4th'!G182,"")))</f>
        <v/>
      </c>
      <c r="I183" s="335" t="str">
        <f>IF(OR($B183=0,$B183=""),"",IF(AND($E$3="3rd"),'Class 3rd'!H182,IF(AND($E$3="4th"),'Class 4th'!H182,"")))</f>
        <v/>
      </c>
      <c r="J183" s="217" t="str">
        <f>IF(OR($B183=0,$B183=""),"",IF(AND($E$3="3rd"),'Class 3rd'!J182,IF(AND($E$3="4th"),'Class 4th'!J182,"")))</f>
        <v/>
      </c>
      <c r="K183" s="217" t="str">
        <f>IF(OR($B183=0,$B183=""),"",IF(AND($E$3="3rd"),'Class 3rd'!K182,IF(AND($E$3="4th"),'Class 4th'!K182,"")))</f>
        <v/>
      </c>
      <c r="L183" s="99" t="str">
        <f>IF(OR($B183=0,$B183=""),"",IF(AND($E$3="3rd"),'Class 3rd'!L182,IF(AND($E$3="4th"),'Class 4th'!L182,"")))</f>
        <v/>
      </c>
      <c r="M183" s="99" t="str">
        <f>IF(OR($B183=0,$B183=""),"",IF(AND($E$3="3rd"),'Class 3rd'!M182,IF(AND($E$3="4th"),'Class 4th'!M182,"")))</f>
        <v/>
      </c>
      <c r="N183" s="99" t="str">
        <f>IF(OR($B183=0,$B183=""),"",IF(AND($E$3="3rd"),'Class 3rd'!N182,IF(AND($E$3="4th"),'Class 4th'!N182,"")))</f>
        <v/>
      </c>
      <c r="O183" s="48" t="str">
        <f t="shared" si="171"/>
        <v/>
      </c>
      <c r="P183" s="99" t="str">
        <f>IF(OR($B183=0,$B183=""),"",IF(AND($E$3="3rd"),'Class 3rd'!O182,IF(AND($E$3="4th"),'Class 4th'!O182,"")))</f>
        <v/>
      </c>
      <c r="Q183" s="99" t="str">
        <f>IF(OR($B183=0,$B183=""),"",IF(AND($E$3="3rd"),'Class 3rd'!P182,IF(AND($E$3="4th"),'Class 4th'!P182,"")))</f>
        <v/>
      </c>
      <c r="R183" s="51" t="str">
        <f t="shared" si="172"/>
        <v/>
      </c>
      <c r="S183" s="48">
        <f t="shared" si="173"/>
        <v>0</v>
      </c>
      <c r="T183" s="99" t="str">
        <f>IF(OR($B183=0,$B183=""),"",IF(AND($E$3="3rd"),'Class 3rd'!Q182,IF(AND($E$3="4th"),'Class 4th'!Q182,"")))</f>
        <v/>
      </c>
      <c r="U183" s="99" t="str">
        <f>IF(OR($B183=0,$B183=""),"",IF(AND($E$3="3rd"),'Class 3rd'!R182,IF(AND($E$3="4th"),'Class 4th'!R182,"")))</f>
        <v/>
      </c>
      <c r="V183" s="52" t="str">
        <f t="shared" si="174"/>
        <v/>
      </c>
      <c r="W183" s="48" t="str">
        <f t="shared" si="175"/>
        <v/>
      </c>
      <c r="X183" s="83">
        <f t="shared" si="176"/>
        <v>0</v>
      </c>
      <c r="Y183" s="83" t="str">
        <f t="shared" si="177"/>
        <v/>
      </c>
      <c r="Z183" s="83" t="str">
        <f t="shared" si="178"/>
        <v/>
      </c>
      <c r="AA183" s="83" t="str">
        <f t="shared" si="179"/>
        <v/>
      </c>
      <c r="AB183" s="419" t="str">
        <f t="shared" si="180"/>
        <v/>
      </c>
      <c r="AC183" s="87" t="str">
        <f t="shared" si="181"/>
        <v/>
      </c>
      <c r="AD183" s="99" t="str">
        <f>IF(OR($B183=0,$B183=""),"",IF(AND($E$3="3rd"),'Class 3rd'!S182,IF(AND($E$3="4th"),'Class 4th'!S182,"")))</f>
        <v/>
      </c>
      <c r="AE183" s="99" t="str">
        <f>IF(OR($B183=0,$B183=""),"",IF(AND($E$3="3rd"),'Class 3rd'!T182,IF(AND($E$3="4th"),'Class 4th'!T182,"")))</f>
        <v/>
      </c>
      <c r="AF183" s="99" t="str">
        <f>IF(OR($B183=0,$B183=""),"",IF(AND($E$3="3rd"),'Class 3rd'!U182,IF(AND($E$3="4th"),'Class 4th'!U182,"")))</f>
        <v/>
      </c>
      <c r="AG183" s="48" t="str">
        <f t="shared" si="182"/>
        <v/>
      </c>
      <c r="AH183" s="99" t="str">
        <f>IF(OR($B183=0,$B183=""),"",IF(AND($E$3="3rd"),'Class 3rd'!V182,IF(AND($E$3="4th"),'Class 4th'!V182,"")))</f>
        <v/>
      </c>
      <c r="AI183" s="99" t="str">
        <f>IF(OR($B183=0,$B183=""),"",IF(AND($E$3="3rd"),'Class 3rd'!W182,IF(AND($E$3="4th"),'Class 4th'!W182,"")))</f>
        <v/>
      </c>
      <c r="AJ183" s="51" t="str">
        <f t="shared" si="183"/>
        <v/>
      </c>
      <c r="AK183" s="48">
        <f t="shared" si="184"/>
        <v>0</v>
      </c>
      <c r="AL183" s="99" t="str">
        <f>IF(OR($B183=0,$B183=""),"",IF(AND($E$3="3rd"),'Class 3rd'!X182,IF(AND($E$3="4th"),'Class 4th'!X182,"")))</f>
        <v/>
      </c>
      <c r="AM183" s="99" t="str">
        <f>IF(OR($B183=0,$B183=""),"",IF(AND($E$3="3rd"),'Class 3rd'!Y182,IF(AND($E$3="4th"),'Class 4th'!Y182,"")))</f>
        <v/>
      </c>
      <c r="AN183" s="52" t="str">
        <f t="shared" si="185"/>
        <v/>
      </c>
      <c r="AO183" s="48" t="str">
        <f t="shared" si="186"/>
        <v/>
      </c>
      <c r="AP183" s="83">
        <f t="shared" si="187"/>
        <v>0</v>
      </c>
      <c r="AQ183" s="83" t="str">
        <f t="shared" si="188"/>
        <v/>
      </c>
      <c r="AR183" s="83" t="str">
        <f t="shared" si="189"/>
        <v/>
      </c>
      <c r="AS183" s="83" t="str">
        <f t="shared" si="190"/>
        <v/>
      </c>
      <c r="AT183" s="419" t="str">
        <f t="shared" si="191"/>
        <v/>
      </c>
      <c r="AU183" s="87" t="str">
        <f t="shared" si="192"/>
        <v/>
      </c>
      <c r="AV183" s="99" t="str">
        <f>IF(OR($B183=0,$B183=""),"",IF(AND($E$3="3rd"),'Class 3rd'!Z182,IF(AND($E$3="4th"),'Class 4th'!Z182,"")))</f>
        <v/>
      </c>
      <c r="AW183" s="99" t="str">
        <f>IF(OR($B183=0,$B183=""),"",IF(AND($E$3="3rd"),'Class 3rd'!AA182,IF(AND($E$3="4th"),'Class 4th'!AA182,"")))</f>
        <v/>
      </c>
      <c r="AX183" s="99" t="str">
        <f>IF(OR($B183=0,$B183=""),"",IF(AND($E$3="3rd"),'Class 3rd'!AB182,IF(AND($E$3="4th"),'Class 4th'!AB182,"")))</f>
        <v/>
      </c>
      <c r="AY183" s="48" t="str">
        <f t="shared" si="193"/>
        <v/>
      </c>
      <c r="AZ183" s="99" t="str">
        <f>IF(OR($B183=0,$B183=""),"",IF(AND($E$3="3rd"),'Class 3rd'!AC182,IF(AND($E$3="4th"),'Class 4th'!AC182,"")))</f>
        <v/>
      </c>
      <c r="BA183" s="99" t="str">
        <f>IF(OR($B183=0,$B183=""),"",IF(AND($E$3="3rd"),'Class 3rd'!AD182,IF(AND($E$3="4th"),'Class 4th'!AD182,"")))</f>
        <v/>
      </c>
      <c r="BB183" s="51" t="str">
        <f t="shared" si="194"/>
        <v/>
      </c>
      <c r="BC183" s="48">
        <f t="shared" si="195"/>
        <v>0</v>
      </c>
      <c r="BD183" s="99" t="str">
        <f>IF(OR($B183=0,$B183=""),"",IF(AND($E$3="3rd"),'Class 3rd'!AE182,IF(AND($E$3="4th"),'Class 4th'!AE182,"")))</f>
        <v/>
      </c>
      <c r="BE183" s="99" t="str">
        <f>IF(OR($B183=0,$B183=""),"",IF(AND($E$3="3rd"),'Class 3rd'!AF182,IF(AND($E$3="4th"),'Class 4th'!AF182,"")))</f>
        <v/>
      </c>
      <c r="BF183" s="52" t="str">
        <f t="shared" si="196"/>
        <v/>
      </c>
      <c r="BG183" s="48" t="str">
        <f t="shared" si="197"/>
        <v/>
      </c>
      <c r="BH183" s="83">
        <f t="shared" si="198"/>
        <v>0</v>
      </c>
      <c r="BI183" s="83" t="str">
        <f t="shared" si="199"/>
        <v/>
      </c>
      <c r="BJ183" s="83" t="str">
        <f t="shared" si="200"/>
        <v/>
      </c>
      <c r="BK183" s="83" t="str">
        <f t="shared" si="201"/>
        <v/>
      </c>
      <c r="BL183" s="419" t="str">
        <f t="shared" si="202"/>
        <v/>
      </c>
      <c r="BM183" s="87" t="str">
        <f t="shared" si="203"/>
        <v/>
      </c>
      <c r="BN183" s="99" t="str">
        <f>IF(OR($B183=0,$B183=""),"",IF(AND($E$3="3rd"),'Class 3rd'!AG182,IF(AND($E$3="4th"),'Class 4th'!AG182,"")))</f>
        <v/>
      </c>
      <c r="BO183" s="99" t="str">
        <f>IF(OR($B183=0,$B183=""),"",IF(AND($E$3="3rd"),'Class 3rd'!AH182,IF(AND($E$3="4th"),'Class 4th'!AH182,"")))</f>
        <v/>
      </c>
      <c r="BP183" s="99" t="str">
        <f>IF(OR($B183=0,$B183=""),"",IF(AND($E$3="3rd"),'Class 3rd'!AI182,IF(AND($E$3="4th"),'Class 4th'!AI182,"")))</f>
        <v/>
      </c>
      <c r="BQ183" s="48" t="str">
        <f t="shared" si="204"/>
        <v/>
      </c>
      <c r="BR183" s="99" t="str">
        <f>IF(OR($B183=0,$B183=""),"",IF(AND($E$3="3rd"),'Class 3rd'!AJ182,IF(AND($E$3="4th"),'Class 4th'!AJ182,"")))</f>
        <v/>
      </c>
      <c r="BS183" s="99" t="str">
        <f>IF(OR($B183=0,$B183=""),"",IF(AND($E$3="3rd"),'Class 3rd'!AK182,IF(AND($E$3="4th"),'Class 4th'!AK182,"")))</f>
        <v/>
      </c>
      <c r="BT183" s="51" t="str">
        <f t="shared" si="205"/>
        <v/>
      </c>
      <c r="BU183" s="48">
        <f t="shared" si="206"/>
        <v>0</v>
      </c>
      <c r="BV183" s="99" t="str">
        <f>IF(OR($B183=0,$B183=""),"",IF(AND($E$3="3rd"),'Class 3rd'!AL182,IF(AND($E$3="4th"),'Class 4th'!AL182,"")))</f>
        <v/>
      </c>
      <c r="BW183" s="99" t="str">
        <f>IF(OR($B183=0,$B183=""),"",IF(AND($E$3="3rd"),'Class 3rd'!AM182,IF(AND($E$3="4th"),'Class 4th'!AM182,"")))</f>
        <v/>
      </c>
      <c r="BX183" s="52" t="str">
        <f t="shared" si="207"/>
        <v/>
      </c>
      <c r="BY183" s="48" t="str">
        <f t="shared" si="208"/>
        <v/>
      </c>
      <c r="BZ183" s="83">
        <f t="shared" si="209"/>
        <v>0</v>
      </c>
      <c r="CA183" s="83" t="str">
        <f t="shared" si="210"/>
        <v/>
      </c>
      <c r="CB183" s="83" t="str">
        <f t="shared" si="211"/>
        <v/>
      </c>
      <c r="CC183" s="83" t="str">
        <f t="shared" si="212"/>
        <v/>
      </c>
      <c r="CD183" s="419" t="str">
        <f t="shared" si="213"/>
        <v/>
      </c>
      <c r="CE183" s="87" t="str">
        <f t="shared" si="214"/>
        <v/>
      </c>
      <c r="CF183" s="99" t="str">
        <f>IF(OR($B183=0,$B183=""),"",IF(AND($E$3="3rd"),'Class 3rd'!AN182,IF(AND($E$3="4th"),'Class 4th'!AN182,"")))</f>
        <v/>
      </c>
      <c r="CG183" s="99" t="str">
        <f>IF(OR($B183=0,$B183=""),"",IF(AND($E$3="3rd"),'Class 3rd'!AO182,IF(AND($E$3="4th"),'Class 4th'!AO182,"")))</f>
        <v/>
      </c>
      <c r="CH183" s="99" t="str">
        <f>IF(OR($B183=0,$B183=""),"",IF(AND($E$3="3rd"),'Class 3rd'!AP182,IF(AND($E$3="4th"),'Class 4th'!AP182,"")))</f>
        <v/>
      </c>
      <c r="CI183" s="48" t="str">
        <f t="shared" si="215"/>
        <v/>
      </c>
      <c r="CJ183" s="99" t="str">
        <f>IF(OR($B183=0,$B183=""),"",IF(AND($E$3="3rd"),'Class 3rd'!AQ182,IF(AND($E$3="4th"),'Class 4th'!AQ182,"")))</f>
        <v/>
      </c>
      <c r="CK183" s="99" t="str">
        <f>IF(OR($B183=0,$B183=""),"",IF(AND($E$3="3rd"),'Class 3rd'!AR182,IF(AND($E$3="4th"),'Class 4th'!AR182,"")))</f>
        <v/>
      </c>
      <c r="CL183" s="51" t="str">
        <f t="shared" si="216"/>
        <v/>
      </c>
      <c r="CM183" s="48">
        <f t="shared" si="217"/>
        <v>0</v>
      </c>
      <c r="CN183" s="99" t="str">
        <f>IF(OR($B183=0,$B183=""),"",IF(AND($E$3="3rd"),'Class 3rd'!AS182,IF(AND($E$3="4th"),'Class 4th'!AS182,"")))</f>
        <v/>
      </c>
      <c r="CO183" s="99" t="str">
        <f>IF(OR($B183=0,$B183=""),"",IF(AND($E$3="3rd"),'Class 3rd'!AT182,IF(AND($E$3="4th"),'Class 4th'!AT182,"")))</f>
        <v/>
      </c>
      <c r="CP183" s="52" t="str">
        <f t="shared" si="218"/>
        <v/>
      </c>
      <c r="CQ183" s="48" t="str">
        <f t="shared" si="219"/>
        <v/>
      </c>
      <c r="CR183" s="83">
        <f t="shared" si="220"/>
        <v>0</v>
      </c>
      <c r="CS183" s="83" t="str">
        <f t="shared" si="221"/>
        <v/>
      </c>
      <c r="CT183" s="392" t="str">
        <f t="shared" si="222"/>
        <v/>
      </c>
      <c r="CU183" s="86" t="str">
        <f t="shared" si="223"/>
        <v/>
      </c>
      <c r="CV183" s="99" t="str">
        <f>IF(OR($B183=0,$B183=""),"",IF(AND($E$3="3rd"),'Class 3rd'!AU182,IF(AND($E$3="4th"),'Class 4th'!AU182,"")))</f>
        <v/>
      </c>
      <c r="CW183" s="99" t="str">
        <f>IF(OR($B183=0,$B183=""),"",IF(AND($E$3="3rd"),'Class 3rd'!AV182,IF(AND($E$3="4th"),'Class 4th'!AV182,"")))</f>
        <v/>
      </c>
      <c r="CX183" s="99" t="str">
        <f>IF(OR($B183=0,$B183=""),"",IF(AND($E$3="3rd"),'Class 3rd'!AW182,IF(AND($E$3="4th"),'Class 4th'!AW182,"")))</f>
        <v/>
      </c>
      <c r="CY183" s="48" t="str">
        <f t="shared" si="224"/>
        <v/>
      </c>
      <c r="CZ183" s="99" t="str">
        <f>IF(OR($B183=0,$B183=""),"",IF(AND($E$3="3rd"),'Class 3rd'!AX182,IF(AND($E$3="4th"),'Class 4th'!AX182,"")))</f>
        <v/>
      </c>
      <c r="DA183" s="99" t="str">
        <f>IF(OR($B183=0,$B183=""),"",IF(AND($E$3="3rd"),'Class 3rd'!AY182,IF(AND($E$3="4th"),'Class 4th'!AY182,"")))</f>
        <v/>
      </c>
      <c r="DB183" s="51" t="str">
        <f t="shared" si="225"/>
        <v/>
      </c>
      <c r="DC183" s="48">
        <f t="shared" si="226"/>
        <v>0</v>
      </c>
      <c r="DD183" s="99" t="str">
        <f>IF(OR($B183=0,$B183=""),"",IF(AND($E$3="3rd"),'Class 3rd'!AZ182,IF(AND($E$3="4th"),'Class 4th'!AZ182,"")))</f>
        <v/>
      </c>
      <c r="DE183" s="99" t="str">
        <f>IF(OR($B183=0,$B183=""),"",IF(AND($E$3="3rd"),'Class 3rd'!BA182,IF(AND($E$3="4th"),'Class 4th'!BA182,"")))</f>
        <v/>
      </c>
      <c r="DF183" s="52" t="str">
        <f t="shared" si="227"/>
        <v/>
      </c>
      <c r="DG183" s="48" t="str">
        <f t="shared" si="228"/>
        <v/>
      </c>
      <c r="DH183" s="83">
        <f t="shared" si="229"/>
        <v>0</v>
      </c>
      <c r="DI183" s="83" t="str">
        <f t="shared" si="230"/>
        <v/>
      </c>
      <c r="DJ183" s="392" t="str">
        <f t="shared" si="231"/>
        <v/>
      </c>
      <c r="DK183" s="86" t="str">
        <f t="shared" si="232"/>
        <v/>
      </c>
      <c r="DL183" s="454" t="str">
        <f>IF(OR($B183=0,$B183=""),"",IF(AND($E$3="3rd"),'Class 3rd'!BB182,IF(AND($E$3="4th"),'Class 4th'!BB182,"")))</f>
        <v/>
      </c>
      <c r="DM183" s="454" t="str">
        <f>IF(OR($B183=0,$B183=""),"",IF(AND($E$3="3rd"),'Class 3rd'!BC182,IF(AND($E$3="4th"),'Class 4th'!BC182,"")))</f>
        <v/>
      </c>
      <c r="DN183" s="454" t="str">
        <f>IF(OR($B183=0,$B183=""),"",IF(AND($E$3="3rd"),'Class 3rd'!BD182,IF(AND($E$3="4th"),'Class 4th'!BD182,"")))</f>
        <v/>
      </c>
      <c r="DO183" s="454" t="str">
        <f>IF(OR($B183=0,$B183=""),"",IF(AND($E$3="3rd"),'Class 3rd'!BE182,IF(AND($E$3="4th"),'Class 4th'!BE182,"")))</f>
        <v/>
      </c>
      <c r="DP183" s="454" t="str">
        <f>IF(OR($B183=0,$B183=""),"",IF(AND($E$3="3rd"),'Class 3rd'!BF182,IF(AND($E$3="4th"),'Class 4th'!BF182,"")))</f>
        <v/>
      </c>
      <c r="DQ183" s="455" t="str">
        <f t="shared" si="233"/>
        <v/>
      </c>
      <c r="DR183" s="100">
        <f t="shared" si="234"/>
        <v>0</v>
      </c>
      <c r="DS183" s="100" t="str">
        <f t="shared" si="235"/>
        <v/>
      </c>
      <c r="DT183" s="100" t="str">
        <f t="shared" si="236"/>
        <v/>
      </c>
      <c r="DU183" s="86" t="str">
        <f t="shared" si="237"/>
        <v/>
      </c>
      <c r="DV183" s="454" t="str">
        <f>IF(OR($B183=0,$B183=""),"",IF(AND($E$3="3rd"),'Class 3rd'!BG182,IF(AND($E$3="4th"),'Class 4th'!BG182,"")))</f>
        <v/>
      </c>
      <c r="DW183" s="454" t="str">
        <f>IF(OR($B183=0,$B183=""),"",IF(AND($E$3="3rd"),'Class 3rd'!BH182,IF(AND($E$3="4th"),'Class 4th'!BH182,"")))</f>
        <v/>
      </c>
      <c r="DX183" s="454" t="str">
        <f>IF(OR($B183=0,$B183=""),"",IF(AND($E$3="3rd"),'Class 3rd'!BI182,IF(AND($E$3="4th"),'Class 4th'!BI182,"")))</f>
        <v/>
      </c>
      <c r="DY183" s="454" t="str">
        <f>IF(OR($B183=0,$B183=""),"",IF(AND($E$3="3rd"),'Class 3rd'!BJ182,IF(AND($E$3="4th"),'Class 4th'!BJ182,"")))</f>
        <v/>
      </c>
      <c r="DZ183" s="454" t="str">
        <f>IF(OR($B183=0,$B183=""),"",IF(AND($E$3="3rd"),'Class 3rd'!BK182,IF(AND($E$3="4th"),'Class 4th'!BK182,"")))</f>
        <v/>
      </c>
      <c r="EA183" s="455" t="str">
        <f t="shared" si="238"/>
        <v/>
      </c>
      <c r="EB183" s="100">
        <f t="shared" si="239"/>
        <v>0</v>
      </c>
      <c r="EC183" s="100" t="str">
        <f t="shared" si="240"/>
        <v/>
      </c>
      <c r="ED183" s="100" t="str">
        <f t="shared" si="241"/>
        <v/>
      </c>
      <c r="EE183" s="86" t="str">
        <f t="shared" si="242"/>
        <v/>
      </c>
      <c r="EF183" s="454" t="str">
        <f>IF(OR($B183=0,$B183=""),"",IF(AND($E$3="3rd"),'Class 3rd'!BL182,IF(AND($E$3="4th"),'Class 4th'!BL182,"")))</f>
        <v/>
      </c>
      <c r="EG183" s="454" t="str">
        <f>IF(OR($B183=0,$B183=""),"",IF(AND($E$3="3rd"),'Class 3rd'!BM182,IF(AND($E$3="4th"),'Class 4th'!BM182,"")))</f>
        <v/>
      </c>
      <c r="EH183" s="454" t="str">
        <f>IF(OR($B183=0,$B183=""),"",IF(AND($E$3="3rd"),'Class 3rd'!BN182,IF(AND($E$3="4th"),'Class 4th'!BN182,"")))</f>
        <v/>
      </c>
      <c r="EI183" s="454" t="str">
        <f>IF(OR($B183=0,$B183=""),"",IF(AND($E$3="3rd"),'Class 3rd'!BO182,IF(AND($E$3="4th"),'Class 4th'!BO182,"")))</f>
        <v/>
      </c>
      <c r="EJ183" s="454" t="str">
        <f>IF(OR($B183=0,$B183=""),"",IF(AND($E$3="3rd"),'Class 3rd'!BP182,IF(AND($E$3="4th"),'Class 4th'!BP182,"")))</f>
        <v/>
      </c>
      <c r="EK183" s="455" t="str">
        <f t="shared" si="243"/>
        <v/>
      </c>
      <c r="EL183" s="100">
        <f t="shared" si="244"/>
        <v>0</v>
      </c>
      <c r="EM183" s="100" t="str">
        <f t="shared" si="245"/>
        <v/>
      </c>
      <c r="EN183" s="100" t="str">
        <f t="shared" si="246"/>
        <v/>
      </c>
      <c r="EO183" s="86" t="str">
        <f t="shared" si="247"/>
        <v/>
      </c>
      <c r="EP183" s="60" t="str">
        <f t="shared" si="248"/>
        <v/>
      </c>
      <c r="EQ183" s="324" t="str">
        <f t="shared" si="249"/>
        <v/>
      </c>
      <c r="ER183" s="63" t="str">
        <f t="shared" si="250"/>
        <v/>
      </c>
      <c r="ES183" s="64" t="str">
        <f t="shared" si="251"/>
        <v/>
      </c>
      <c r="ET183" s="326" t="str">
        <f>IFERROR(IF(B183="NSO","NSO",IF(OR(D183="",G183="",F183="",B183="",EP183=0),"",IF('Master sheet'!$D$14="Hindi","कक्षोंन्नति","Promoted"))),"")</f>
        <v/>
      </c>
      <c r="EU183" s="39" t="str">
        <f>IF(OR($B183=0,$B183=""),"",IF(AND($E$3="3rd"),'Class 3rd'!BQ182,IF(AND($E$3="4th"),'Class 4th'!BQ182,"")))</f>
        <v/>
      </c>
      <c r="EV183" s="39" t="str">
        <f>IF(OR($B183=0,$B183=""),"",IF(AND($E$3="3rd"),'Class 3rd'!BR182,IF(AND($E$3="4th"),'Class 4th'!BR182,"")))</f>
        <v/>
      </c>
      <c r="EW183" s="203" t="str">
        <f t="shared" si="252"/>
        <v/>
      </c>
      <c r="EX183" s="40"/>
      <c r="FE183" s="41">
        <f>IF(AND($E$3="3rd"),'Class 3rd'!I182,IF(AND($E$3="4th"),'Class 4th'!I182,""))</f>
        <v>0</v>
      </c>
    </row>
    <row r="184" spans="1:161" ht="18.95" customHeight="1">
      <c r="A184" s="53">
        <v>177</v>
      </c>
      <c r="B184" s="244" t="str">
        <f>IF(OR(FE184=0,FE184=""),"",IF(AND($E$3="3rd"),'Class 3rd'!I183,IF(AND($E$3="4th"),'Class 4th'!I183,"")))</f>
        <v/>
      </c>
      <c r="C184" s="54" t="str">
        <f>IF(OR($B184=0,$B184=""),"",IF(AND($E$3="3rd"),'Class 3rd'!B183,IF(AND($E$3="4th"),'Class 4th'!B183,"")))</f>
        <v/>
      </c>
      <c r="D184" s="54" t="str">
        <f>IF(OR($B184=0,$B184=""),"",IF(AND($E$3="3rd"),'Class 3rd'!C183,IF(AND($E$3="4th"),'Class 4th'!C183,"")))</f>
        <v/>
      </c>
      <c r="E184" s="330" t="str">
        <f>IF(OR($B184=0,$B184=""),"",IF(AND($E$3="3rd"),'Class 3rd'!E183,IF(AND($E$3="4th"),'Class 4th'!E183,"")))</f>
        <v/>
      </c>
      <c r="F184" s="243" t="str">
        <f>IF(OR($B184=0,$B184=""),"",IF(AND($E$3="3rd"),'Class 3rd'!D183,IF(AND($E$3="4th"),'Class 4th'!D183,"")))</f>
        <v/>
      </c>
      <c r="G184" s="335" t="str">
        <f>IF(OR($B184=0,$B184=""),"",IF(AND($E$3="3rd"),'Class 3rd'!F183,IF(AND($E$3="4th"),'Class 4th'!F183,"")))</f>
        <v/>
      </c>
      <c r="H184" s="335" t="str">
        <f>IF(OR($B184=0,$B184=""),"",IF(AND($E$3="3rd"),'Class 3rd'!G183,IF(AND($E$3="4th"),'Class 4th'!G183,"")))</f>
        <v/>
      </c>
      <c r="I184" s="335" t="str">
        <f>IF(OR($B184=0,$B184=""),"",IF(AND($E$3="3rd"),'Class 3rd'!H183,IF(AND($E$3="4th"),'Class 4th'!H183,"")))</f>
        <v/>
      </c>
      <c r="J184" s="217" t="str">
        <f>IF(OR($B184=0,$B184=""),"",IF(AND($E$3="3rd"),'Class 3rd'!J183,IF(AND($E$3="4th"),'Class 4th'!J183,"")))</f>
        <v/>
      </c>
      <c r="K184" s="217" t="str">
        <f>IF(OR($B184=0,$B184=""),"",IF(AND($E$3="3rd"),'Class 3rd'!K183,IF(AND($E$3="4th"),'Class 4th'!K183,"")))</f>
        <v/>
      </c>
      <c r="L184" s="99" t="str">
        <f>IF(OR($B184=0,$B184=""),"",IF(AND($E$3="3rd"),'Class 3rd'!L183,IF(AND($E$3="4th"),'Class 4th'!L183,"")))</f>
        <v/>
      </c>
      <c r="M184" s="99" t="str">
        <f>IF(OR($B184=0,$B184=""),"",IF(AND($E$3="3rd"),'Class 3rd'!M183,IF(AND($E$3="4th"),'Class 4th'!M183,"")))</f>
        <v/>
      </c>
      <c r="N184" s="99" t="str">
        <f>IF(OR($B184=0,$B184=""),"",IF(AND($E$3="3rd"),'Class 3rd'!N183,IF(AND($E$3="4th"),'Class 4th'!N183,"")))</f>
        <v/>
      </c>
      <c r="O184" s="48" t="str">
        <f t="shared" si="171"/>
        <v/>
      </c>
      <c r="P184" s="99" t="str">
        <f>IF(OR($B184=0,$B184=""),"",IF(AND($E$3="3rd"),'Class 3rd'!O183,IF(AND($E$3="4th"),'Class 4th'!O183,"")))</f>
        <v/>
      </c>
      <c r="Q184" s="99" t="str">
        <f>IF(OR($B184=0,$B184=""),"",IF(AND($E$3="3rd"),'Class 3rd'!P183,IF(AND($E$3="4th"),'Class 4th'!P183,"")))</f>
        <v/>
      </c>
      <c r="R184" s="51" t="str">
        <f t="shared" si="172"/>
        <v/>
      </c>
      <c r="S184" s="48">
        <f t="shared" si="173"/>
        <v>0</v>
      </c>
      <c r="T184" s="99" t="str">
        <f>IF(OR($B184=0,$B184=""),"",IF(AND($E$3="3rd"),'Class 3rd'!Q183,IF(AND($E$3="4th"),'Class 4th'!Q183,"")))</f>
        <v/>
      </c>
      <c r="U184" s="99" t="str">
        <f>IF(OR($B184=0,$B184=""),"",IF(AND($E$3="3rd"),'Class 3rd'!R183,IF(AND($E$3="4th"),'Class 4th'!R183,"")))</f>
        <v/>
      </c>
      <c r="V184" s="52" t="str">
        <f t="shared" si="174"/>
        <v/>
      </c>
      <c r="W184" s="48" t="str">
        <f t="shared" si="175"/>
        <v/>
      </c>
      <c r="X184" s="83">
        <f t="shared" si="176"/>
        <v>0</v>
      </c>
      <c r="Y184" s="83" t="str">
        <f t="shared" si="177"/>
        <v/>
      </c>
      <c r="Z184" s="83" t="str">
        <f t="shared" si="178"/>
        <v/>
      </c>
      <c r="AA184" s="83" t="str">
        <f t="shared" si="179"/>
        <v/>
      </c>
      <c r="AB184" s="419" t="str">
        <f t="shared" si="180"/>
        <v/>
      </c>
      <c r="AC184" s="87" t="str">
        <f t="shared" si="181"/>
        <v/>
      </c>
      <c r="AD184" s="99" t="str">
        <f>IF(OR($B184=0,$B184=""),"",IF(AND($E$3="3rd"),'Class 3rd'!S183,IF(AND($E$3="4th"),'Class 4th'!S183,"")))</f>
        <v/>
      </c>
      <c r="AE184" s="99" t="str">
        <f>IF(OR($B184=0,$B184=""),"",IF(AND($E$3="3rd"),'Class 3rd'!T183,IF(AND($E$3="4th"),'Class 4th'!T183,"")))</f>
        <v/>
      </c>
      <c r="AF184" s="99" t="str">
        <f>IF(OR($B184=0,$B184=""),"",IF(AND($E$3="3rd"),'Class 3rd'!U183,IF(AND($E$3="4th"),'Class 4th'!U183,"")))</f>
        <v/>
      </c>
      <c r="AG184" s="48" t="str">
        <f t="shared" si="182"/>
        <v/>
      </c>
      <c r="AH184" s="99" t="str">
        <f>IF(OR($B184=0,$B184=""),"",IF(AND($E$3="3rd"),'Class 3rd'!V183,IF(AND($E$3="4th"),'Class 4th'!V183,"")))</f>
        <v/>
      </c>
      <c r="AI184" s="99" t="str">
        <f>IF(OR($B184=0,$B184=""),"",IF(AND($E$3="3rd"),'Class 3rd'!W183,IF(AND($E$3="4th"),'Class 4th'!W183,"")))</f>
        <v/>
      </c>
      <c r="AJ184" s="51" t="str">
        <f t="shared" si="183"/>
        <v/>
      </c>
      <c r="AK184" s="48">
        <f t="shared" si="184"/>
        <v>0</v>
      </c>
      <c r="AL184" s="99" t="str">
        <f>IF(OR($B184=0,$B184=""),"",IF(AND($E$3="3rd"),'Class 3rd'!X183,IF(AND($E$3="4th"),'Class 4th'!X183,"")))</f>
        <v/>
      </c>
      <c r="AM184" s="99" t="str">
        <f>IF(OR($B184=0,$B184=""),"",IF(AND($E$3="3rd"),'Class 3rd'!Y183,IF(AND($E$3="4th"),'Class 4th'!Y183,"")))</f>
        <v/>
      </c>
      <c r="AN184" s="52" t="str">
        <f t="shared" si="185"/>
        <v/>
      </c>
      <c r="AO184" s="48" t="str">
        <f t="shared" si="186"/>
        <v/>
      </c>
      <c r="AP184" s="83">
        <f t="shared" si="187"/>
        <v>0</v>
      </c>
      <c r="AQ184" s="83" t="str">
        <f t="shared" si="188"/>
        <v/>
      </c>
      <c r="AR184" s="83" t="str">
        <f t="shared" si="189"/>
        <v/>
      </c>
      <c r="AS184" s="83" t="str">
        <f t="shared" si="190"/>
        <v/>
      </c>
      <c r="AT184" s="419" t="str">
        <f t="shared" si="191"/>
        <v/>
      </c>
      <c r="AU184" s="87" t="str">
        <f t="shared" si="192"/>
        <v/>
      </c>
      <c r="AV184" s="99" t="str">
        <f>IF(OR($B184=0,$B184=""),"",IF(AND($E$3="3rd"),'Class 3rd'!Z183,IF(AND($E$3="4th"),'Class 4th'!Z183,"")))</f>
        <v/>
      </c>
      <c r="AW184" s="99" t="str">
        <f>IF(OR($B184=0,$B184=""),"",IF(AND($E$3="3rd"),'Class 3rd'!AA183,IF(AND($E$3="4th"),'Class 4th'!AA183,"")))</f>
        <v/>
      </c>
      <c r="AX184" s="99" t="str">
        <f>IF(OR($B184=0,$B184=""),"",IF(AND($E$3="3rd"),'Class 3rd'!AB183,IF(AND($E$3="4th"),'Class 4th'!AB183,"")))</f>
        <v/>
      </c>
      <c r="AY184" s="48" t="str">
        <f t="shared" si="193"/>
        <v/>
      </c>
      <c r="AZ184" s="99" t="str">
        <f>IF(OR($B184=0,$B184=""),"",IF(AND($E$3="3rd"),'Class 3rd'!AC183,IF(AND($E$3="4th"),'Class 4th'!AC183,"")))</f>
        <v/>
      </c>
      <c r="BA184" s="99" t="str">
        <f>IF(OR($B184=0,$B184=""),"",IF(AND($E$3="3rd"),'Class 3rd'!AD183,IF(AND($E$3="4th"),'Class 4th'!AD183,"")))</f>
        <v/>
      </c>
      <c r="BB184" s="51" t="str">
        <f t="shared" si="194"/>
        <v/>
      </c>
      <c r="BC184" s="48">
        <f t="shared" si="195"/>
        <v>0</v>
      </c>
      <c r="BD184" s="99" t="str">
        <f>IF(OR($B184=0,$B184=""),"",IF(AND($E$3="3rd"),'Class 3rd'!AE183,IF(AND($E$3="4th"),'Class 4th'!AE183,"")))</f>
        <v/>
      </c>
      <c r="BE184" s="99" t="str">
        <f>IF(OR($B184=0,$B184=""),"",IF(AND($E$3="3rd"),'Class 3rd'!AF183,IF(AND($E$3="4th"),'Class 4th'!AF183,"")))</f>
        <v/>
      </c>
      <c r="BF184" s="52" t="str">
        <f t="shared" si="196"/>
        <v/>
      </c>
      <c r="BG184" s="48" t="str">
        <f t="shared" si="197"/>
        <v/>
      </c>
      <c r="BH184" s="83">
        <f t="shared" si="198"/>
        <v>0</v>
      </c>
      <c r="BI184" s="83" t="str">
        <f t="shared" si="199"/>
        <v/>
      </c>
      <c r="BJ184" s="83" t="str">
        <f t="shared" si="200"/>
        <v/>
      </c>
      <c r="BK184" s="83" t="str">
        <f t="shared" si="201"/>
        <v/>
      </c>
      <c r="BL184" s="419" t="str">
        <f t="shared" si="202"/>
        <v/>
      </c>
      <c r="BM184" s="87" t="str">
        <f t="shared" si="203"/>
        <v/>
      </c>
      <c r="BN184" s="99" t="str">
        <f>IF(OR($B184=0,$B184=""),"",IF(AND($E$3="3rd"),'Class 3rd'!AG183,IF(AND($E$3="4th"),'Class 4th'!AG183,"")))</f>
        <v/>
      </c>
      <c r="BO184" s="99" t="str">
        <f>IF(OR($B184=0,$B184=""),"",IF(AND($E$3="3rd"),'Class 3rd'!AH183,IF(AND($E$3="4th"),'Class 4th'!AH183,"")))</f>
        <v/>
      </c>
      <c r="BP184" s="99" t="str">
        <f>IF(OR($B184=0,$B184=""),"",IF(AND($E$3="3rd"),'Class 3rd'!AI183,IF(AND($E$3="4th"),'Class 4th'!AI183,"")))</f>
        <v/>
      </c>
      <c r="BQ184" s="48" t="str">
        <f t="shared" si="204"/>
        <v/>
      </c>
      <c r="BR184" s="99" t="str">
        <f>IF(OR($B184=0,$B184=""),"",IF(AND($E$3="3rd"),'Class 3rd'!AJ183,IF(AND($E$3="4th"),'Class 4th'!AJ183,"")))</f>
        <v/>
      </c>
      <c r="BS184" s="99" t="str">
        <f>IF(OR($B184=0,$B184=""),"",IF(AND($E$3="3rd"),'Class 3rd'!AK183,IF(AND($E$3="4th"),'Class 4th'!AK183,"")))</f>
        <v/>
      </c>
      <c r="BT184" s="51" t="str">
        <f t="shared" si="205"/>
        <v/>
      </c>
      <c r="BU184" s="48">
        <f t="shared" si="206"/>
        <v>0</v>
      </c>
      <c r="BV184" s="99" t="str">
        <f>IF(OR($B184=0,$B184=""),"",IF(AND($E$3="3rd"),'Class 3rd'!AL183,IF(AND($E$3="4th"),'Class 4th'!AL183,"")))</f>
        <v/>
      </c>
      <c r="BW184" s="99" t="str">
        <f>IF(OR($B184=0,$B184=""),"",IF(AND($E$3="3rd"),'Class 3rd'!AM183,IF(AND($E$3="4th"),'Class 4th'!AM183,"")))</f>
        <v/>
      </c>
      <c r="BX184" s="52" t="str">
        <f t="shared" si="207"/>
        <v/>
      </c>
      <c r="BY184" s="48" t="str">
        <f t="shared" si="208"/>
        <v/>
      </c>
      <c r="BZ184" s="83">
        <f t="shared" si="209"/>
        <v>0</v>
      </c>
      <c r="CA184" s="83" t="str">
        <f t="shared" si="210"/>
        <v/>
      </c>
      <c r="CB184" s="83" t="str">
        <f t="shared" si="211"/>
        <v/>
      </c>
      <c r="CC184" s="83" t="str">
        <f t="shared" si="212"/>
        <v/>
      </c>
      <c r="CD184" s="419" t="str">
        <f t="shared" si="213"/>
        <v/>
      </c>
      <c r="CE184" s="87" t="str">
        <f t="shared" si="214"/>
        <v/>
      </c>
      <c r="CF184" s="99" t="str">
        <f>IF(OR($B184=0,$B184=""),"",IF(AND($E$3="3rd"),'Class 3rd'!AN183,IF(AND($E$3="4th"),'Class 4th'!AN183,"")))</f>
        <v/>
      </c>
      <c r="CG184" s="99" t="str">
        <f>IF(OR($B184=0,$B184=""),"",IF(AND($E$3="3rd"),'Class 3rd'!AO183,IF(AND($E$3="4th"),'Class 4th'!AO183,"")))</f>
        <v/>
      </c>
      <c r="CH184" s="99" t="str">
        <f>IF(OR($B184=0,$B184=""),"",IF(AND($E$3="3rd"),'Class 3rd'!AP183,IF(AND($E$3="4th"),'Class 4th'!AP183,"")))</f>
        <v/>
      </c>
      <c r="CI184" s="48" t="str">
        <f t="shared" si="215"/>
        <v/>
      </c>
      <c r="CJ184" s="99" t="str">
        <f>IF(OR($B184=0,$B184=""),"",IF(AND($E$3="3rd"),'Class 3rd'!AQ183,IF(AND($E$3="4th"),'Class 4th'!AQ183,"")))</f>
        <v/>
      </c>
      <c r="CK184" s="99" t="str">
        <f>IF(OR($B184=0,$B184=""),"",IF(AND($E$3="3rd"),'Class 3rd'!AR183,IF(AND($E$3="4th"),'Class 4th'!AR183,"")))</f>
        <v/>
      </c>
      <c r="CL184" s="51" t="str">
        <f t="shared" si="216"/>
        <v/>
      </c>
      <c r="CM184" s="48">
        <f t="shared" si="217"/>
        <v>0</v>
      </c>
      <c r="CN184" s="99" t="str">
        <f>IF(OR($B184=0,$B184=""),"",IF(AND($E$3="3rd"),'Class 3rd'!AS183,IF(AND($E$3="4th"),'Class 4th'!AS183,"")))</f>
        <v/>
      </c>
      <c r="CO184" s="99" t="str">
        <f>IF(OR($B184=0,$B184=""),"",IF(AND($E$3="3rd"),'Class 3rd'!AT183,IF(AND($E$3="4th"),'Class 4th'!AT183,"")))</f>
        <v/>
      </c>
      <c r="CP184" s="52" t="str">
        <f t="shared" si="218"/>
        <v/>
      </c>
      <c r="CQ184" s="48" t="str">
        <f t="shared" si="219"/>
        <v/>
      </c>
      <c r="CR184" s="83">
        <f t="shared" si="220"/>
        <v>0</v>
      </c>
      <c r="CS184" s="83" t="str">
        <f t="shared" si="221"/>
        <v/>
      </c>
      <c r="CT184" s="392" t="str">
        <f t="shared" si="222"/>
        <v/>
      </c>
      <c r="CU184" s="86" t="str">
        <f t="shared" si="223"/>
        <v/>
      </c>
      <c r="CV184" s="99" t="str">
        <f>IF(OR($B184=0,$B184=""),"",IF(AND($E$3="3rd"),'Class 3rd'!AU183,IF(AND($E$3="4th"),'Class 4th'!AU183,"")))</f>
        <v/>
      </c>
      <c r="CW184" s="99" t="str">
        <f>IF(OR($B184=0,$B184=""),"",IF(AND($E$3="3rd"),'Class 3rd'!AV183,IF(AND($E$3="4th"),'Class 4th'!AV183,"")))</f>
        <v/>
      </c>
      <c r="CX184" s="99" t="str">
        <f>IF(OR($B184=0,$B184=""),"",IF(AND($E$3="3rd"),'Class 3rd'!AW183,IF(AND($E$3="4th"),'Class 4th'!AW183,"")))</f>
        <v/>
      </c>
      <c r="CY184" s="48" t="str">
        <f t="shared" si="224"/>
        <v/>
      </c>
      <c r="CZ184" s="99" t="str">
        <f>IF(OR($B184=0,$B184=""),"",IF(AND($E$3="3rd"),'Class 3rd'!AX183,IF(AND($E$3="4th"),'Class 4th'!AX183,"")))</f>
        <v/>
      </c>
      <c r="DA184" s="99" t="str">
        <f>IF(OR($B184=0,$B184=""),"",IF(AND($E$3="3rd"),'Class 3rd'!AY183,IF(AND($E$3="4th"),'Class 4th'!AY183,"")))</f>
        <v/>
      </c>
      <c r="DB184" s="51" t="str">
        <f t="shared" si="225"/>
        <v/>
      </c>
      <c r="DC184" s="48">
        <f t="shared" si="226"/>
        <v>0</v>
      </c>
      <c r="DD184" s="99" t="str">
        <f>IF(OR($B184=0,$B184=""),"",IF(AND($E$3="3rd"),'Class 3rd'!AZ183,IF(AND($E$3="4th"),'Class 4th'!AZ183,"")))</f>
        <v/>
      </c>
      <c r="DE184" s="99" t="str">
        <f>IF(OR($B184=0,$B184=""),"",IF(AND($E$3="3rd"),'Class 3rd'!BA183,IF(AND($E$3="4th"),'Class 4th'!BA183,"")))</f>
        <v/>
      </c>
      <c r="DF184" s="52" t="str">
        <f t="shared" si="227"/>
        <v/>
      </c>
      <c r="DG184" s="48" t="str">
        <f t="shared" si="228"/>
        <v/>
      </c>
      <c r="DH184" s="83">
        <f t="shared" si="229"/>
        <v>0</v>
      </c>
      <c r="DI184" s="83" t="str">
        <f t="shared" si="230"/>
        <v/>
      </c>
      <c r="DJ184" s="392" t="str">
        <f t="shared" si="231"/>
        <v/>
      </c>
      <c r="DK184" s="86" t="str">
        <f t="shared" si="232"/>
        <v/>
      </c>
      <c r="DL184" s="454" t="str">
        <f>IF(OR($B184=0,$B184=""),"",IF(AND($E$3="3rd"),'Class 3rd'!BB183,IF(AND($E$3="4th"),'Class 4th'!BB183,"")))</f>
        <v/>
      </c>
      <c r="DM184" s="454" t="str">
        <f>IF(OR($B184=0,$B184=""),"",IF(AND($E$3="3rd"),'Class 3rd'!BC183,IF(AND($E$3="4th"),'Class 4th'!BC183,"")))</f>
        <v/>
      </c>
      <c r="DN184" s="454" t="str">
        <f>IF(OR($B184=0,$B184=""),"",IF(AND($E$3="3rd"),'Class 3rd'!BD183,IF(AND($E$3="4th"),'Class 4th'!BD183,"")))</f>
        <v/>
      </c>
      <c r="DO184" s="454" t="str">
        <f>IF(OR($B184=0,$B184=""),"",IF(AND($E$3="3rd"),'Class 3rd'!BE183,IF(AND($E$3="4th"),'Class 4th'!BE183,"")))</f>
        <v/>
      </c>
      <c r="DP184" s="454" t="str">
        <f>IF(OR($B184=0,$B184=""),"",IF(AND($E$3="3rd"),'Class 3rd'!BF183,IF(AND($E$3="4th"),'Class 4th'!BF183,"")))</f>
        <v/>
      </c>
      <c r="DQ184" s="455" t="str">
        <f t="shared" si="233"/>
        <v/>
      </c>
      <c r="DR184" s="100">
        <f t="shared" si="234"/>
        <v>0</v>
      </c>
      <c r="DS184" s="100" t="str">
        <f t="shared" si="235"/>
        <v/>
      </c>
      <c r="DT184" s="100" t="str">
        <f t="shared" si="236"/>
        <v/>
      </c>
      <c r="DU184" s="86" t="str">
        <f t="shared" si="237"/>
        <v/>
      </c>
      <c r="DV184" s="454" t="str">
        <f>IF(OR($B184=0,$B184=""),"",IF(AND($E$3="3rd"),'Class 3rd'!BG183,IF(AND($E$3="4th"),'Class 4th'!BG183,"")))</f>
        <v/>
      </c>
      <c r="DW184" s="454" t="str">
        <f>IF(OR($B184=0,$B184=""),"",IF(AND($E$3="3rd"),'Class 3rd'!BH183,IF(AND($E$3="4th"),'Class 4th'!BH183,"")))</f>
        <v/>
      </c>
      <c r="DX184" s="454" t="str">
        <f>IF(OR($B184=0,$B184=""),"",IF(AND($E$3="3rd"),'Class 3rd'!BI183,IF(AND($E$3="4th"),'Class 4th'!BI183,"")))</f>
        <v/>
      </c>
      <c r="DY184" s="454" t="str">
        <f>IF(OR($B184=0,$B184=""),"",IF(AND($E$3="3rd"),'Class 3rd'!BJ183,IF(AND($E$3="4th"),'Class 4th'!BJ183,"")))</f>
        <v/>
      </c>
      <c r="DZ184" s="454" t="str">
        <f>IF(OR($B184=0,$B184=""),"",IF(AND($E$3="3rd"),'Class 3rd'!BK183,IF(AND($E$3="4th"),'Class 4th'!BK183,"")))</f>
        <v/>
      </c>
      <c r="EA184" s="455" t="str">
        <f t="shared" si="238"/>
        <v/>
      </c>
      <c r="EB184" s="100">
        <f t="shared" si="239"/>
        <v>0</v>
      </c>
      <c r="EC184" s="100" t="str">
        <f t="shared" si="240"/>
        <v/>
      </c>
      <c r="ED184" s="100" t="str">
        <f t="shared" si="241"/>
        <v/>
      </c>
      <c r="EE184" s="86" t="str">
        <f t="shared" si="242"/>
        <v/>
      </c>
      <c r="EF184" s="454" t="str">
        <f>IF(OR($B184=0,$B184=""),"",IF(AND($E$3="3rd"),'Class 3rd'!BL183,IF(AND($E$3="4th"),'Class 4th'!BL183,"")))</f>
        <v/>
      </c>
      <c r="EG184" s="454" t="str">
        <f>IF(OR($B184=0,$B184=""),"",IF(AND($E$3="3rd"),'Class 3rd'!BM183,IF(AND($E$3="4th"),'Class 4th'!BM183,"")))</f>
        <v/>
      </c>
      <c r="EH184" s="454" t="str">
        <f>IF(OR($B184=0,$B184=""),"",IF(AND($E$3="3rd"),'Class 3rd'!BN183,IF(AND($E$3="4th"),'Class 4th'!BN183,"")))</f>
        <v/>
      </c>
      <c r="EI184" s="454" t="str">
        <f>IF(OR($B184=0,$B184=""),"",IF(AND($E$3="3rd"),'Class 3rd'!BO183,IF(AND($E$3="4th"),'Class 4th'!BO183,"")))</f>
        <v/>
      </c>
      <c r="EJ184" s="454" t="str">
        <f>IF(OR($B184=0,$B184=""),"",IF(AND($E$3="3rd"),'Class 3rd'!BP183,IF(AND($E$3="4th"),'Class 4th'!BP183,"")))</f>
        <v/>
      </c>
      <c r="EK184" s="455" t="str">
        <f t="shared" si="243"/>
        <v/>
      </c>
      <c r="EL184" s="100">
        <f t="shared" si="244"/>
        <v>0</v>
      </c>
      <c r="EM184" s="100" t="str">
        <f t="shared" si="245"/>
        <v/>
      </c>
      <c r="EN184" s="100" t="str">
        <f t="shared" si="246"/>
        <v/>
      </c>
      <c r="EO184" s="86" t="str">
        <f t="shared" si="247"/>
        <v/>
      </c>
      <c r="EP184" s="60" t="str">
        <f t="shared" si="248"/>
        <v/>
      </c>
      <c r="EQ184" s="324" t="str">
        <f t="shared" si="249"/>
        <v/>
      </c>
      <c r="ER184" s="63" t="str">
        <f t="shared" si="250"/>
        <v/>
      </c>
      <c r="ES184" s="64" t="str">
        <f t="shared" si="251"/>
        <v/>
      </c>
      <c r="ET184" s="326" t="str">
        <f>IFERROR(IF(B184="NSO","NSO",IF(OR(D184="",G184="",F184="",B184="",EP184=0),"",IF('Master sheet'!$D$14="Hindi","कक्षोंन्नति","Promoted"))),"")</f>
        <v/>
      </c>
      <c r="EU184" s="39" t="str">
        <f>IF(OR($B184=0,$B184=""),"",IF(AND($E$3="3rd"),'Class 3rd'!BQ183,IF(AND($E$3="4th"),'Class 4th'!BQ183,"")))</f>
        <v/>
      </c>
      <c r="EV184" s="39" t="str">
        <f>IF(OR($B184=0,$B184=""),"",IF(AND($E$3="3rd"),'Class 3rd'!BR183,IF(AND($E$3="4th"),'Class 4th'!BR183,"")))</f>
        <v/>
      </c>
      <c r="EW184" s="203" t="str">
        <f t="shared" si="252"/>
        <v/>
      </c>
      <c r="EX184" s="40"/>
      <c r="FE184" s="41">
        <f>IF(AND($E$3="3rd"),'Class 3rd'!I183,IF(AND($E$3="4th"),'Class 4th'!I183,""))</f>
        <v>0</v>
      </c>
    </row>
    <row r="185" spans="1:161" ht="18.95" customHeight="1">
      <c r="A185" s="53">
        <v>178</v>
      </c>
      <c r="B185" s="244" t="str">
        <f>IF(OR(FE185=0,FE185=""),"",IF(AND($E$3="3rd"),'Class 3rd'!I184,IF(AND($E$3="4th"),'Class 4th'!I184,"")))</f>
        <v/>
      </c>
      <c r="C185" s="54" t="str">
        <f>IF(OR($B185=0,$B185=""),"",IF(AND($E$3="3rd"),'Class 3rd'!B184,IF(AND($E$3="4th"),'Class 4th'!B184,"")))</f>
        <v/>
      </c>
      <c r="D185" s="54" t="str">
        <f>IF(OR($B185=0,$B185=""),"",IF(AND($E$3="3rd"),'Class 3rd'!C184,IF(AND($E$3="4th"),'Class 4th'!C184,"")))</f>
        <v/>
      </c>
      <c r="E185" s="330" t="str">
        <f>IF(OR($B185=0,$B185=""),"",IF(AND($E$3="3rd"),'Class 3rd'!E184,IF(AND($E$3="4th"),'Class 4th'!E184,"")))</f>
        <v/>
      </c>
      <c r="F185" s="243" t="str">
        <f>IF(OR($B185=0,$B185=""),"",IF(AND($E$3="3rd"),'Class 3rd'!D184,IF(AND($E$3="4th"),'Class 4th'!D184,"")))</f>
        <v/>
      </c>
      <c r="G185" s="335" t="str">
        <f>IF(OR($B185=0,$B185=""),"",IF(AND($E$3="3rd"),'Class 3rd'!F184,IF(AND($E$3="4th"),'Class 4th'!F184,"")))</f>
        <v/>
      </c>
      <c r="H185" s="335" t="str">
        <f>IF(OR($B185=0,$B185=""),"",IF(AND($E$3="3rd"),'Class 3rd'!G184,IF(AND($E$3="4th"),'Class 4th'!G184,"")))</f>
        <v/>
      </c>
      <c r="I185" s="335" t="str">
        <f>IF(OR($B185=0,$B185=""),"",IF(AND($E$3="3rd"),'Class 3rd'!H184,IF(AND($E$3="4th"),'Class 4th'!H184,"")))</f>
        <v/>
      </c>
      <c r="J185" s="217" t="str">
        <f>IF(OR($B185=0,$B185=""),"",IF(AND($E$3="3rd"),'Class 3rd'!J184,IF(AND($E$3="4th"),'Class 4th'!J184,"")))</f>
        <v/>
      </c>
      <c r="K185" s="217" t="str">
        <f>IF(OR($B185=0,$B185=""),"",IF(AND($E$3="3rd"),'Class 3rd'!K184,IF(AND($E$3="4th"),'Class 4th'!K184,"")))</f>
        <v/>
      </c>
      <c r="L185" s="99" t="str">
        <f>IF(OR($B185=0,$B185=""),"",IF(AND($E$3="3rd"),'Class 3rd'!L184,IF(AND($E$3="4th"),'Class 4th'!L184,"")))</f>
        <v/>
      </c>
      <c r="M185" s="99" t="str">
        <f>IF(OR($B185=0,$B185=""),"",IF(AND($E$3="3rd"),'Class 3rd'!M184,IF(AND($E$3="4th"),'Class 4th'!M184,"")))</f>
        <v/>
      </c>
      <c r="N185" s="99" t="str">
        <f>IF(OR($B185=0,$B185=""),"",IF(AND($E$3="3rd"),'Class 3rd'!N184,IF(AND($E$3="4th"),'Class 4th'!N184,"")))</f>
        <v/>
      </c>
      <c r="O185" s="48" t="str">
        <f t="shared" si="171"/>
        <v/>
      </c>
      <c r="P185" s="99" t="str">
        <f>IF(OR($B185=0,$B185=""),"",IF(AND($E$3="3rd"),'Class 3rd'!O184,IF(AND($E$3="4th"),'Class 4th'!O184,"")))</f>
        <v/>
      </c>
      <c r="Q185" s="99" t="str">
        <f>IF(OR($B185=0,$B185=""),"",IF(AND($E$3="3rd"),'Class 3rd'!P184,IF(AND($E$3="4th"),'Class 4th'!P184,"")))</f>
        <v/>
      </c>
      <c r="R185" s="51" t="str">
        <f t="shared" si="172"/>
        <v/>
      </c>
      <c r="S185" s="48">
        <f t="shared" si="173"/>
        <v>0</v>
      </c>
      <c r="T185" s="99" t="str">
        <f>IF(OR($B185=0,$B185=""),"",IF(AND($E$3="3rd"),'Class 3rd'!Q184,IF(AND($E$3="4th"),'Class 4th'!Q184,"")))</f>
        <v/>
      </c>
      <c r="U185" s="99" t="str">
        <f>IF(OR($B185=0,$B185=""),"",IF(AND($E$3="3rd"),'Class 3rd'!R184,IF(AND($E$3="4th"),'Class 4th'!R184,"")))</f>
        <v/>
      </c>
      <c r="V185" s="52" t="str">
        <f t="shared" si="174"/>
        <v/>
      </c>
      <c r="W185" s="48" t="str">
        <f t="shared" si="175"/>
        <v/>
      </c>
      <c r="X185" s="83">
        <f t="shared" si="176"/>
        <v>0</v>
      </c>
      <c r="Y185" s="83" t="str">
        <f t="shared" si="177"/>
        <v/>
      </c>
      <c r="Z185" s="83" t="str">
        <f t="shared" si="178"/>
        <v/>
      </c>
      <c r="AA185" s="83" t="str">
        <f t="shared" si="179"/>
        <v/>
      </c>
      <c r="AB185" s="419" t="str">
        <f t="shared" si="180"/>
        <v/>
      </c>
      <c r="AC185" s="87" t="str">
        <f t="shared" si="181"/>
        <v/>
      </c>
      <c r="AD185" s="99" t="str">
        <f>IF(OR($B185=0,$B185=""),"",IF(AND($E$3="3rd"),'Class 3rd'!S184,IF(AND($E$3="4th"),'Class 4th'!S184,"")))</f>
        <v/>
      </c>
      <c r="AE185" s="99" t="str">
        <f>IF(OR($B185=0,$B185=""),"",IF(AND($E$3="3rd"),'Class 3rd'!T184,IF(AND($E$3="4th"),'Class 4th'!T184,"")))</f>
        <v/>
      </c>
      <c r="AF185" s="99" t="str">
        <f>IF(OR($B185=0,$B185=""),"",IF(AND($E$3="3rd"),'Class 3rd'!U184,IF(AND($E$3="4th"),'Class 4th'!U184,"")))</f>
        <v/>
      </c>
      <c r="AG185" s="48" t="str">
        <f t="shared" si="182"/>
        <v/>
      </c>
      <c r="AH185" s="99" t="str">
        <f>IF(OR($B185=0,$B185=""),"",IF(AND($E$3="3rd"),'Class 3rd'!V184,IF(AND($E$3="4th"),'Class 4th'!V184,"")))</f>
        <v/>
      </c>
      <c r="AI185" s="99" t="str">
        <f>IF(OR($B185=0,$B185=""),"",IF(AND($E$3="3rd"),'Class 3rd'!W184,IF(AND($E$3="4th"),'Class 4th'!W184,"")))</f>
        <v/>
      </c>
      <c r="AJ185" s="51" t="str">
        <f t="shared" si="183"/>
        <v/>
      </c>
      <c r="AK185" s="48">
        <f t="shared" si="184"/>
        <v>0</v>
      </c>
      <c r="AL185" s="99" t="str">
        <f>IF(OR($B185=0,$B185=""),"",IF(AND($E$3="3rd"),'Class 3rd'!X184,IF(AND($E$3="4th"),'Class 4th'!X184,"")))</f>
        <v/>
      </c>
      <c r="AM185" s="99" t="str">
        <f>IF(OR($B185=0,$B185=""),"",IF(AND($E$3="3rd"),'Class 3rd'!Y184,IF(AND($E$3="4th"),'Class 4th'!Y184,"")))</f>
        <v/>
      </c>
      <c r="AN185" s="52" t="str">
        <f t="shared" si="185"/>
        <v/>
      </c>
      <c r="AO185" s="48" t="str">
        <f t="shared" si="186"/>
        <v/>
      </c>
      <c r="AP185" s="83">
        <f t="shared" si="187"/>
        <v>0</v>
      </c>
      <c r="AQ185" s="83" t="str">
        <f t="shared" si="188"/>
        <v/>
      </c>
      <c r="AR185" s="83" t="str">
        <f t="shared" si="189"/>
        <v/>
      </c>
      <c r="AS185" s="83" t="str">
        <f t="shared" si="190"/>
        <v/>
      </c>
      <c r="AT185" s="419" t="str">
        <f t="shared" si="191"/>
        <v/>
      </c>
      <c r="AU185" s="87" t="str">
        <f t="shared" si="192"/>
        <v/>
      </c>
      <c r="AV185" s="99" t="str">
        <f>IF(OR($B185=0,$B185=""),"",IF(AND($E$3="3rd"),'Class 3rd'!Z184,IF(AND($E$3="4th"),'Class 4th'!Z184,"")))</f>
        <v/>
      </c>
      <c r="AW185" s="99" t="str">
        <f>IF(OR($B185=0,$B185=""),"",IF(AND($E$3="3rd"),'Class 3rd'!AA184,IF(AND($E$3="4th"),'Class 4th'!AA184,"")))</f>
        <v/>
      </c>
      <c r="AX185" s="99" t="str">
        <f>IF(OR($B185=0,$B185=""),"",IF(AND($E$3="3rd"),'Class 3rd'!AB184,IF(AND($E$3="4th"),'Class 4th'!AB184,"")))</f>
        <v/>
      </c>
      <c r="AY185" s="48" t="str">
        <f t="shared" si="193"/>
        <v/>
      </c>
      <c r="AZ185" s="99" t="str">
        <f>IF(OR($B185=0,$B185=""),"",IF(AND($E$3="3rd"),'Class 3rd'!AC184,IF(AND($E$3="4th"),'Class 4th'!AC184,"")))</f>
        <v/>
      </c>
      <c r="BA185" s="99" t="str">
        <f>IF(OR($B185=0,$B185=""),"",IF(AND($E$3="3rd"),'Class 3rd'!AD184,IF(AND($E$3="4th"),'Class 4th'!AD184,"")))</f>
        <v/>
      </c>
      <c r="BB185" s="51" t="str">
        <f t="shared" si="194"/>
        <v/>
      </c>
      <c r="BC185" s="48">
        <f t="shared" si="195"/>
        <v>0</v>
      </c>
      <c r="BD185" s="99" t="str">
        <f>IF(OR($B185=0,$B185=""),"",IF(AND($E$3="3rd"),'Class 3rd'!AE184,IF(AND($E$3="4th"),'Class 4th'!AE184,"")))</f>
        <v/>
      </c>
      <c r="BE185" s="99" t="str">
        <f>IF(OR($B185=0,$B185=""),"",IF(AND($E$3="3rd"),'Class 3rd'!AF184,IF(AND($E$3="4th"),'Class 4th'!AF184,"")))</f>
        <v/>
      </c>
      <c r="BF185" s="52" t="str">
        <f t="shared" si="196"/>
        <v/>
      </c>
      <c r="BG185" s="48" t="str">
        <f t="shared" si="197"/>
        <v/>
      </c>
      <c r="BH185" s="83">
        <f t="shared" si="198"/>
        <v>0</v>
      </c>
      <c r="BI185" s="83" t="str">
        <f t="shared" si="199"/>
        <v/>
      </c>
      <c r="BJ185" s="83" t="str">
        <f t="shared" si="200"/>
        <v/>
      </c>
      <c r="BK185" s="83" t="str">
        <f t="shared" si="201"/>
        <v/>
      </c>
      <c r="BL185" s="419" t="str">
        <f t="shared" si="202"/>
        <v/>
      </c>
      <c r="BM185" s="87" t="str">
        <f t="shared" si="203"/>
        <v/>
      </c>
      <c r="BN185" s="99" t="str">
        <f>IF(OR($B185=0,$B185=""),"",IF(AND($E$3="3rd"),'Class 3rd'!AG184,IF(AND($E$3="4th"),'Class 4th'!AG184,"")))</f>
        <v/>
      </c>
      <c r="BO185" s="99" t="str">
        <f>IF(OR($B185=0,$B185=""),"",IF(AND($E$3="3rd"),'Class 3rd'!AH184,IF(AND($E$3="4th"),'Class 4th'!AH184,"")))</f>
        <v/>
      </c>
      <c r="BP185" s="99" t="str">
        <f>IF(OR($B185=0,$B185=""),"",IF(AND($E$3="3rd"),'Class 3rd'!AI184,IF(AND($E$3="4th"),'Class 4th'!AI184,"")))</f>
        <v/>
      </c>
      <c r="BQ185" s="48" t="str">
        <f t="shared" si="204"/>
        <v/>
      </c>
      <c r="BR185" s="99" t="str">
        <f>IF(OR($B185=0,$B185=""),"",IF(AND($E$3="3rd"),'Class 3rd'!AJ184,IF(AND($E$3="4th"),'Class 4th'!AJ184,"")))</f>
        <v/>
      </c>
      <c r="BS185" s="99" t="str">
        <f>IF(OR($B185=0,$B185=""),"",IF(AND($E$3="3rd"),'Class 3rd'!AK184,IF(AND($E$3="4th"),'Class 4th'!AK184,"")))</f>
        <v/>
      </c>
      <c r="BT185" s="51" t="str">
        <f t="shared" si="205"/>
        <v/>
      </c>
      <c r="BU185" s="48">
        <f t="shared" si="206"/>
        <v>0</v>
      </c>
      <c r="BV185" s="99" t="str">
        <f>IF(OR($B185=0,$B185=""),"",IF(AND($E$3="3rd"),'Class 3rd'!AL184,IF(AND($E$3="4th"),'Class 4th'!AL184,"")))</f>
        <v/>
      </c>
      <c r="BW185" s="99" t="str">
        <f>IF(OR($B185=0,$B185=""),"",IF(AND($E$3="3rd"),'Class 3rd'!AM184,IF(AND($E$3="4th"),'Class 4th'!AM184,"")))</f>
        <v/>
      </c>
      <c r="BX185" s="52" t="str">
        <f t="shared" si="207"/>
        <v/>
      </c>
      <c r="BY185" s="48" t="str">
        <f t="shared" si="208"/>
        <v/>
      </c>
      <c r="BZ185" s="83">
        <f t="shared" si="209"/>
        <v>0</v>
      </c>
      <c r="CA185" s="83" t="str">
        <f t="shared" si="210"/>
        <v/>
      </c>
      <c r="CB185" s="83" t="str">
        <f t="shared" si="211"/>
        <v/>
      </c>
      <c r="CC185" s="83" t="str">
        <f t="shared" si="212"/>
        <v/>
      </c>
      <c r="CD185" s="419" t="str">
        <f t="shared" si="213"/>
        <v/>
      </c>
      <c r="CE185" s="87" t="str">
        <f t="shared" si="214"/>
        <v/>
      </c>
      <c r="CF185" s="99" t="str">
        <f>IF(OR($B185=0,$B185=""),"",IF(AND($E$3="3rd"),'Class 3rd'!AN184,IF(AND($E$3="4th"),'Class 4th'!AN184,"")))</f>
        <v/>
      </c>
      <c r="CG185" s="99" t="str">
        <f>IF(OR($B185=0,$B185=""),"",IF(AND($E$3="3rd"),'Class 3rd'!AO184,IF(AND($E$3="4th"),'Class 4th'!AO184,"")))</f>
        <v/>
      </c>
      <c r="CH185" s="99" t="str">
        <f>IF(OR($B185=0,$B185=""),"",IF(AND($E$3="3rd"),'Class 3rd'!AP184,IF(AND($E$3="4th"),'Class 4th'!AP184,"")))</f>
        <v/>
      </c>
      <c r="CI185" s="48" t="str">
        <f t="shared" si="215"/>
        <v/>
      </c>
      <c r="CJ185" s="99" t="str">
        <f>IF(OR($B185=0,$B185=""),"",IF(AND($E$3="3rd"),'Class 3rd'!AQ184,IF(AND($E$3="4th"),'Class 4th'!AQ184,"")))</f>
        <v/>
      </c>
      <c r="CK185" s="99" t="str">
        <f>IF(OR($B185=0,$B185=""),"",IF(AND($E$3="3rd"),'Class 3rd'!AR184,IF(AND($E$3="4th"),'Class 4th'!AR184,"")))</f>
        <v/>
      </c>
      <c r="CL185" s="51" t="str">
        <f t="shared" si="216"/>
        <v/>
      </c>
      <c r="CM185" s="48">
        <f t="shared" si="217"/>
        <v>0</v>
      </c>
      <c r="CN185" s="99" t="str">
        <f>IF(OR($B185=0,$B185=""),"",IF(AND($E$3="3rd"),'Class 3rd'!AS184,IF(AND($E$3="4th"),'Class 4th'!AS184,"")))</f>
        <v/>
      </c>
      <c r="CO185" s="99" t="str">
        <f>IF(OR($B185=0,$B185=""),"",IF(AND($E$3="3rd"),'Class 3rd'!AT184,IF(AND($E$3="4th"),'Class 4th'!AT184,"")))</f>
        <v/>
      </c>
      <c r="CP185" s="52" t="str">
        <f t="shared" si="218"/>
        <v/>
      </c>
      <c r="CQ185" s="48" t="str">
        <f t="shared" si="219"/>
        <v/>
      </c>
      <c r="CR185" s="83">
        <f t="shared" si="220"/>
        <v>0</v>
      </c>
      <c r="CS185" s="83" t="str">
        <f t="shared" si="221"/>
        <v/>
      </c>
      <c r="CT185" s="392" t="str">
        <f t="shared" si="222"/>
        <v/>
      </c>
      <c r="CU185" s="86" t="str">
        <f t="shared" si="223"/>
        <v/>
      </c>
      <c r="CV185" s="99" t="str">
        <f>IF(OR($B185=0,$B185=""),"",IF(AND($E$3="3rd"),'Class 3rd'!AU184,IF(AND($E$3="4th"),'Class 4th'!AU184,"")))</f>
        <v/>
      </c>
      <c r="CW185" s="99" t="str">
        <f>IF(OR($B185=0,$B185=""),"",IF(AND($E$3="3rd"),'Class 3rd'!AV184,IF(AND($E$3="4th"),'Class 4th'!AV184,"")))</f>
        <v/>
      </c>
      <c r="CX185" s="99" t="str">
        <f>IF(OR($B185=0,$B185=""),"",IF(AND($E$3="3rd"),'Class 3rd'!AW184,IF(AND($E$3="4th"),'Class 4th'!AW184,"")))</f>
        <v/>
      </c>
      <c r="CY185" s="48" t="str">
        <f t="shared" si="224"/>
        <v/>
      </c>
      <c r="CZ185" s="99" t="str">
        <f>IF(OR($B185=0,$B185=""),"",IF(AND($E$3="3rd"),'Class 3rd'!AX184,IF(AND($E$3="4th"),'Class 4th'!AX184,"")))</f>
        <v/>
      </c>
      <c r="DA185" s="99" t="str">
        <f>IF(OR($B185=0,$B185=""),"",IF(AND($E$3="3rd"),'Class 3rd'!AY184,IF(AND($E$3="4th"),'Class 4th'!AY184,"")))</f>
        <v/>
      </c>
      <c r="DB185" s="51" t="str">
        <f t="shared" si="225"/>
        <v/>
      </c>
      <c r="DC185" s="48">
        <f t="shared" si="226"/>
        <v>0</v>
      </c>
      <c r="DD185" s="99" t="str">
        <f>IF(OR($B185=0,$B185=""),"",IF(AND($E$3="3rd"),'Class 3rd'!AZ184,IF(AND($E$3="4th"),'Class 4th'!AZ184,"")))</f>
        <v/>
      </c>
      <c r="DE185" s="99" t="str">
        <f>IF(OR($B185=0,$B185=""),"",IF(AND($E$3="3rd"),'Class 3rd'!BA184,IF(AND($E$3="4th"),'Class 4th'!BA184,"")))</f>
        <v/>
      </c>
      <c r="DF185" s="52" t="str">
        <f t="shared" si="227"/>
        <v/>
      </c>
      <c r="DG185" s="48" t="str">
        <f t="shared" si="228"/>
        <v/>
      </c>
      <c r="DH185" s="83">
        <f t="shared" si="229"/>
        <v>0</v>
      </c>
      <c r="DI185" s="83" t="str">
        <f t="shared" si="230"/>
        <v/>
      </c>
      <c r="DJ185" s="392" t="str">
        <f t="shared" si="231"/>
        <v/>
      </c>
      <c r="DK185" s="86" t="str">
        <f t="shared" si="232"/>
        <v/>
      </c>
      <c r="DL185" s="454" t="str">
        <f>IF(OR($B185=0,$B185=""),"",IF(AND($E$3="3rd"),'Class 3rd'!BB184,IF(AND($E$3="4th"),'Class 4th'!BB184,"")))</f>
        <v/>
      </c>
      <c r="DM185" s="454" t="str">
        <f>IF(OR($B185=0,$B185=""),"",IF(AND($E$3="3rd"),'Class 3rd'!BC184,IF(AND($E$3="4th"),'Class 4th'!BC184,"")))</f>
        <v/>
      </c>
      <c r="DN185" s="454" t="str">
        <f>IF(OR($B185=0,$B185=""),"",IF(AND($E$3="3rd"),'Class 3rd'!BD184,IF(AND($E$3="4th"),'Class 4th'!BD184,"")))</f>
        <v/>
      </c>
      <c r="DO185" s="454" t="str">
        <f>IF(OR($B185=0,$B185=""),"",IF(AND($E$3="3rd"),'Class 3rd'!BE184,IF(AND($E$3="4th"),'Class 4th'!BE184,"")))</f>
        <v/>
      </c>
      <c r="DP185" s="454" t="str">
        <f>IF(OR($B185=0,$B185=""),"",IF(AND($E$3="3rd"),'Class 3rd'!BF184,IF(AND($E$3="4th"),'Class 4th'!BF184,"")))</f>
        <v/>
      </c>
      <c r="DQ185" s="455" t="str">
        <f t="shared" si="233"/>
        <v/>
      </c>
      <c r="DR185" s="100">
        <f t="shared" si="234"/>
        <v>0</v>
      </c>
      <c r="DS185" s="100" t="str">
        <f t="shared" si="235"/>
        <v/>
      </c>
      <c r="DT185" s="100" t="str">
        <f t="shared" si="236"/>
        <v/>
      </c>
      <c r="DU185" s="86" t="str">
        <f t="shared" si="237"/>
        <v/>
      </c>
      <c r="DV185" s="454" t="str">
        <f>IF(OR($B185=0,$B185=""),"",IF(AND($E$3="3rd"),'Class 3rd'!BG184,IF(AND($E$3="4th"),'Class 4th'!BG184,"")))</f>
        <v/>
      </c>
      <c r="DW185" s="454" t="str">
        <f>IF(OR($B185=0,$B185=""),"",IF(AND($E$3="3rd"),'Class 3rd'!BH184,IF(AND($E$3="4th"),'Class 4th'!BH184,"")))</f>
        <v/>
      </c>
      <c r="DX185" s="454" t="str">
        <f>IF(OR($B185=0,$B185=""),"",IF(AND($E$3="3rd"),'Class 3rd'!BI184,IF(AND($E$3="4th"),'Class 4th'!BI184,"")))</f>
        <v/>
      </c>
      <c r="DY185" s="454" t="str">
        <f>IF(OR($B185=0,$B185=""),"",IF(AND($E$3="3rd"),'Class 3rd'!BJ184,IF(AND($E$3="4th"),'Class 4th'!BJ184,"")))</f>
        <v/>
      </c>
      <c r="DZ185" s="454" t="str">
        <f>IF(OR($B185=0,$B185=""),"",IF(AND($E$3="3rd"),'Class 3rd'!BK184,IF(AND($E$3="4th"),'Class 4th'!BK184,"")))</f>
        <v/>
      </c>
      <c r="EA185" s="455" t="str">
        <f t="shared" si="238"/>
        <v/>
      </c>
      <c r="EB185" s="100">
        <f t="shared" si="239"/>
        <v>0</v>
      </c>
      <c r="EC185" s="100" t="str">
        <f t="shared" si="240"/>
        <v/>
      </c>
      <c r="ED185" s="100" t="str">
        <f t="shared" si="241"/>
        <v/>
      </c>
      <c r="EE185" s="86" t="str">
        <f t="shared" si="242"/>
        <v/>
      </c>
      <c r="EF185" s="454" t="str">
        <f>IF(OR($B185=0,$B185=""),"",IF(AND($E$3="3rd"),'Class 3rd'!BL184,IF(AND($E$3="4th"),'Class 4th'!BL184,"")))</f>
        <v/>
      </c>
      <c r="EG185" s="454" t="str">
        <f>IF(OR($B185=0,$B185=""),"",IF(AND($E$3="3rd"),'Class 3rd'!BM184,IF(AND($E$3="4th"),'Class 4th'!BM184,"")))</f>
        <v/>
      </c>
      <c r="EH185" s="454" t="str">
        <f>IF(OR($B185=0,$B185=""),"",IF(AND($E$3="3rd"),'Class 3rd'!BN184,IF(AND($E$3="4th"),'Class 4th'!BN184,"")))</f>
        <v/>
      </c>
      <c r="EI185" s="454" t="str">
        <f>IF(OR($B185=0,$B185=""),"",IF(AND($E$3="3rd"),'Class 3rd'!BO184,IF(AND($E$3="4th"),'Class 4th'!BO184,"")))</f>
        <v/>
      </c>
      <c r="EJ185" s="454" t="str">
        <f>IF(OR($B185=0,$B185=""),"",IF(AND($E$3="3rd"),'Class 3rd'!BP184,IF(AND($E$3="4th"),'Class 4th'!BP184,"")))</f>
        <v/>
      </c>
      <c r="EK185" s="455" t="str">
        <f t="shared" si="243"/>
        <v/>
      </c>
      <c r="EL185" s="100">
        <f t="shared" si="244"/>
        <v>0</v>
      </c>
      <c r="EM185" s="100" t="str">
        <f t="shared" si="245"/>
        <v/>
      </c>
      <c r="EN185" s="100" t="str">
        <f t="shared" si="246"/>
        <v/>
      </c>
      <c r="EO185" s="86" t="str">
        <f t="shared" si="247"/>
        <v/>
      </c>
      <c r="EP185" s="60" t="str">
        <f t="shared" si="248"/>
        <v/>
      </c>
      <c r="EQ185" s="324" t="str">
        <f t="shared" si="249"/>
        <v/>
      </c>
      <c r="ER185" s="63" t="str">
        <f t="shared" si="250"/>
        <v/>
      </c>
      <c r="ES185" s="64" t="str">
        <f t="shared" si="251"/>
        <v/>
      </c>
      <c r="ET185" s="326" t="str">
        <f>IFERROR(IF(B185="NSO","NSO",IF(OR(D185="",G185="",F185="",B185="",EP185=0),"",IF('Master sheet'!$D$14="Hindi","कक्षोंन्नति","Promoted"))),"")</f>
        <v/>
      </c>
      <c r="EU185" s="39" t="str">
        <f>IF(OR($B185=0,$B185=""),"",IF(AND($E$3="3rd"),'Class 3rd'!BQ184,IF(AND($E$3="4th"),'Class 4th'!BQ184,"")))</f>
        <v/>
      </c>
      <c r="EV185" s="39" t="str">
        <f>IF(OR($B185=0,$B185=""),"",IF(AND($E$3="3rd"),'Class 3rd'!BR184,IF(AND($E$3="4th"),'Class 4th'!BR184,"")))</f>
        <v/>
      </c>
      <c r="EW185" s="203" t="str">
        <f t="shared" si="252"/>
        <v/>
      </c>
      <c r="EX185" s="40"/>
      <c r="FE185" s="41">
        <f>IF(AND($E$3="3rd"),'Class 3rd'!I184,IF(AND($E$3="4th"),'Class 4th'!I184,""))</f>
        <v>0</v>
      </c>
    </row>
    <row r="186" spans="1:161" ht="18.95" customHeight="1">
      <c r="A186" s="53">
        <v>179</v>
      </c>
      <c r="B186" s="244" t="str">
        <f>IF(OR(FE186=0,FE186=""),"",IF(AND($E$3="3rd"),'Class 3rd'!I185,IF(AND($E$3="4th"),'Class 4th'!I185,"")))</f>
        <v/>
      </c>
      <c r="C186" s="54" t="str">
        <f>IF(OR($B186=0,$B186=""),"",IF(AND($E$3="3rd"),'Class 3rd'!B185,IF(AND($E$3="4th"),'Class 4th'!B185,"")))</f>
        <v/>
      </c>
      <c r="D186" s="54" t="str">
        <f>IF(OR($B186=0,$B186=""),"",IF(AND($E$3="3rd"),'Class 3rd'!C185,IF(AND($E$3="4th"),'Class 4th'!C185,"")))</f>
        <v/>
      </c>
      <c r="E186" s="330" t="str">
        <f>IF(OR($B186=0,$B186=""),"",IF(AND($E$3="3rd"),'Class 3rd'!E185,IF(AND($E$3="4th"),'Class 4th'!E185,"")))</f>
        <v/>
      </c>
      <c r="F186" s="243" t="str">
        <f>IF(OR($B186=0,$B186=""),"",IF(AND($E$3="3rd"),'Class 3rd'!D185,IF(AND($E$3="4th"),'Class 4th'!D185,"")))</f>
        <v/>
      </c>
      <c r="G186" s="335" t="str">
        <f>IF(OR($B186=0,$B186=""),"",IF(AND($E$3="3rd"),'Class 3rd'!F185,IF(AND($E$3="4th"),'Class 4th'!F185,"")))</f>
        <v/>
      </c>
      <c r="H186" s="335" t="str">
        <f>IF(OR($B186=0,$B186=""),"",IF(AND($E$3="3rd"),'Class 3rd'!G185,IF(AND($E$3="4th"),'Class 4th'!G185,"")))</f>
        <v/>
      </c>
      <c r="I186" s="335" t="str">
        <f>IF(OR($B186=0,$B186=""),"",IF(AND($E$3="3rd"),'Class 3rd'!H185,IF(AND($E$3="4th"),'Class 4th'!H185,"")))</f>
        <v/>
      </c>
      <c r="J186" s="217" t="str">
        <f>IF(OR($B186=0,$B186=""),"",IF(AND($E$3="3rd"),'Class 3rd'!J185,IF(AND($E$3="4th"),'Class 4th'!J185,"")))</f>
        <v/>
      </c>
      <c r="K186" s="217" t="str">
        <f>IF(OR($B186=0,$B186=""),"",IF(AND($E$3="3rd"),'Class 3rd'!K185,IF(AND($E$3="4th"),'Class 4th'!K185,"")))</f>
        <v/>
      </c>
      <c r="L186" s="99" t="str">
        <f>IF(OR($B186=0,$B186=""),"",IF(AND($E$3="3rd"),'Class 3rd'!L185,IF(AND($E$3="4th"),'Class 4th'!L185,"")))</f>
        <v/>
      </c>
      <c r="M186" s="99" t="str">
        <f>IF(OR($B186=0,$B186=""),"",IF(AND($E$3="3rd"),'Class 3rd'!M185,IF(AND($E$3="4th"),'Class 4th'!M185,"")))</f>
        <v/>
      </c>
      <c r="N186" s="99" t="str">
        <f>IF(OR($B186=0,$B186=""),"",IF(AND($E$3="3rd"),'Class 3rd'!N185,IF(AND($E$3="4th"),'Class 4th'!N185,"")))</f>
        <v/>
      </c>
      <c r="O186" s="48" t="str">
        <f t="shared" si="171"/>
        <v/>
      </c>
      <c r="P186" s="99" t="str">
        <f>IF(OR($B186=0,$B186=""),"",IF(AND($E$3="3rd"),'Class 3rd'!O185,IF(AND($E$3="4th"),'Class 4th'!O185,"")))</f>
        <v/>
      </c>
      <c r="Q186" s="99" t="str">
        <f>IF(OR($B186=0,$B186=""),"",IF(AND($E$3="3rd"),'Class 3rd'!P185,IF(AND($E$3="4th"),'Class 4th'!P185,"")))</f>
        <v/>
      </c>
      <c r="R186" s="51" t="str">
        <f t="shared" si="172"/>
        <v/>
      </c>
      <c r="S186" s="48">
        <f t="shared" si="173"/>
        <v>0</v>
      </c>
      <c r="T186" s="99" t="str">
        <f>IF(OR($B186=0,$B186=""),"",IF(AND($E$3="3rd"),'Class 3rd'!Q185,IF(AND($E$3="4th"),'Class 4th'!Q185,"")))</f>
        <v/>
      </c>
      <c r="U186" s="99" t="str">
        <f>IF(OR($B186=0,$B186=""),"",IF(AND($E$3="3rd"),'Class 3rd'!R185,IF(AND($E$3="4th"),'Class 4th'!R185,"")))</f>
        <v/>
      </c>
      <c r="V186" s="52" t="str">
        <f t="shared" si="174"/>
        <v/>
      </c>
      <c r="W186" s="48" t="str">
        <f t="shared" si="175"/>
        <v/>
      </c>
      <c r="X186" s="83">
        <f t="shared" si="176"/>
        <v>0</v>
      </c>
      <c r="Y186" s="83" t="str">
        <f t="shared" si="177"/>
        <v/>
      </c>
      <c r="Z186" s="83" t="str">
        <f t="shared" si="178"/>
        <v/>
      </c>
      <c r="AA186" s="83" t="str">
        <f t="shared" si="179"/>
        <v/>
      </c>
      <c r="AB186" s="419" t="str">
        <f t="shared" si="180"/>
        <v/>
      </c>
      <c r="AC186" s="87" t="str">
        <f t="shared" si="181"/>
        <v/>
      </c>
      <c r="AD186" s="99" t="str">
        <f>IF(OR($B186=0,$B186=""),"",IF(AND($E$3="3rd"),'Class 3rd'!S185,IF(AND($E$3="4th"),'Class 4th'!S185,"")))</f>
        <v/>
      </c>
      <c r="AE186" s="99" t="str">
        <f>IF(OR($B186=0,$B186=""),"",IF(AND($E$3="3rd"),'Class 3rd'!T185,IF(AND($E$3="4th"),'Class 4th'!T185,"")))</f>
        <v/>
      </c>
      <c r="AF186" s="99" t="str">
        <f>IF(OR($B186=0,$B186=""),"",IF(AND($E$3="3rd"),'Class 3rd'!U185,IF(AND($E$3="4th"),'Class 4th'!U185,"")))</f>
        <v/>
      </c>
      <c r="AG186" s="48" t="str">
        <f t="shared" si="182"/>
        <v/>
      </c>
      <c r="AH186" s="99" t="str">
        <f>IF(OR($B186=0,$B186=""),"",IF(AND($E$3="3rd"),'Class 3rd'!V185,IF(AND($E$3="4th"),'Class 4th'!V185,"")))</f>
        <v/>
      </c>
      <c r="AI186" s="99" t="str">
        <f>IF(OR($B186=0,$B186=""),"",IF(AND($E$3="3rd"),'Class 3rd'!W185,IF(AND($E$3="4th"),'Class 4th'!W185,"")))</f>
        <v/>
      </c>
      <c r="AJ186" s="51" t="str">
        <f t="shared" si="183"/>
        <v/>
      </c>
      <c r="AK186" s="48">
        <f t="shared" si="184"/>
        <v>0</v>
      </c>
      <c r="AL186" s="99" t="str">
        <f>IF(OR($B186=0,$B186=""),"",IF(AND($E$3="3rd"),'Class 3rd'!X185,IF(AND($E$3="4th"),'Class 4th'!X185,"")))</f>
        <v/>
      </c>
      <c r="AM186" s="99" t="str">
        <f>IF(OR($B186=0,$B186=""),"",IF(AND($E$3="3rd"),'Class 3rd'!Y185,IF(AND($E$3="4th"),'Class 4th'!Y185,"")))</f>
        <v/>
      </c>
      <c r="AN186" s="52" t="str">
        <f t="shared" si="185"/>
        <v/>
      </c>
      <c r="AO186" s="48" t="str">
        <f t="shared" si="186"/>
        <v/>
      </c>
      <c r="AP186" s="83">
        <f t="shared" si="187"/>
        <v>0</v>
      </c>
      <c r="AQ186" s="83" t="str">
        <f t="shared" si="188"/>
        <v/>
      </c>
      <c r="AR186" s="83" t="str">
        <f t="shared" si="189"/>
        <v/>
      </c>
      <c r="AS186" s="83" t="str">
        <f t="shared" si="190"/>
        <v/>
      </c>
      <c r="AT186" s="419" t="str">
        <f t="shared" si="191"/>
        <v/>
      </c>
      <c r="AU186" s="87" t="str">
        <f t="shared" si="192"/>
        <v/>
      </c>
      <c r="AV186" s="99" t="str">
        <f>IF(OR($B186=0,$B186=""),"",IF(AND($E$3="3rd"),'Class 3rd'!Z185,IF(AND($E$3="4th"),'Class 4th'!Z185,"")))</f>
        <v/>
      </c>
      <c r="AW186" s="99" t="str">
        <f>IF(OR($B186=0,$B186=""),"",IF(AND($E$3="3rd"),'Class 3rd'!AA185,IF(AND($E$3="4th"),'Class 4th'!AA185,"")))</f>
        <v/>
      </c>
      <c r="AX186" s="99" t="str">
        <f>IF(OR($B186=0,$B186=""),"",IF(AND($E$3="3rd"),'Class 3rd'!AB185,IF(AND($E$3="4th"),'Class 4th'!AB185,"")))</f>
        <v/>
      </c>
      <c r="AY186" s="48" t="str">
        <f t="shared" si="193"/>
        <v/>
      </c>
      <c r="AZ186" s="99" t="str">
        <f>IF(OR($B186=0,$B186=""),"",IF(AND($E$3="3rd"),'Class 3rd'!AC185,IF(AND($E$3="4th"),'Class 4th'!AC185,"")))</f>
        <v/>
      </c>
      <c r="BA186" s="99" t="str">
        <f>IF(OR($B186=0,$B186=""),"",IF(AND($E$3="3rd"),'Class 3rd'!AD185,IF(AND($E$3="4th"),'Class 4th'!AD185,"")))</f>
        <v/>
      </c>
      <c r="BB186" s="51" t="str">
        <f t="shared" si="194"/>
        <v/>
      </c>
      <c r="BC186" s="48">
        <f t="shared" si="195"/>
        <v>0</v>
      </c>
      <c r="BD186" s="99" t="str">
        <f>IF(OR($B186=0,$B186=""),"",IF(AND($E$3="3rd"),'Class 3rd'!AE185,IF(AND($E$3="4th"),'Class 4th'!AE185,"")))</f>
        <v/>
      </c>
      <c r="BE186" s="99" t="str">
        <f>IF(OR($B186=0,$B186=""),"",IF(AND($E$3="3rd"),'Class 3rd'!AF185,IF(AND($E$3="4th"),'Class 4th'!AF185,"")))</f>
        <v/>
      </c>
      <c r="BF186" s="52" t="str">
        <f t="shared" si="196"/>
        <v/>
      </c>
      <c r="BG186" s="48" t="str">
        <f t="shared" si="197"/>
        <v/>
      </c>
      <c r="BH186" s="83">
        <f t="shared" si="198"/>
        <v>0</v>
      </c>
      <c r="BI186" s="83" t="str">
        <f t="shared" si="199"/>
        <v/>
      </c>
      <c r="BJ186" s="83" t="str">
        <f t="shared" si="200"/>
        <v/>
      </c>
      <c r="BK186" s="83" t="str">
        <f t="shared" si="201"/>
        <v/>
      </c>
      <c r="BL186" s="419" t="str">
        <f t="shared" si="202"/>
        <v/>
      </c>
      <c r="BM186" s="87" t="str">
        <f t="shared" si="203"/>
        <v/>
      </c>
      <c r="BN186" s="99" t="str">
        <f>IF(OR($B186=0,$B186=""),"",IF(AND($E$3="3rd"),'Class 3rd'!AG185,IF(AND($E$3="4th"),'Class 4th'!AG185,"")))</f>
        <v/>
      </c>
      <c r="BO186" s="99" t="str">
        <f>IF(OR($B186=0,$B186=""),"",IF(AND($E$3="3rd"),'Class 3rd'!AH185,IF(AND($E$3="4th"),'Class 4th'!AH185,"")))</f>
        <v/>
      </c>
      <c r="BP186" s="99" t="str">
        <f>IF(OR($B186=0,$B186=""),"",IF(AND($E$3="3rd"),'Class 3rd'!AI185,IF(AND($E$3="4th"),'Class 4th'!AI185,"")))</f>
        <v/>
      </c>
      <c r="BQ186" s="48" t="str">
        <f t="shared" si="204"/>
        <v/>
      </c>
      <c r="BR186" s="99" t="str">
        <f>IF(OR($B186=0,$B186=""),"",IF(AND($E$3="3rd"),'Class 3rd'!AJ185,IF(AND($E$3="4th"),'Class 4th'!AJ185,"")))</f>
        <v/>
      </c>
      <c r="BS186" s="99" t="str">
        <f>IF(OR($B186=0,$B186=""),"",IF(AND($E$3="3rd"),'Class 3rd'!AK185,IF(AND($E$3="4th"),'Class 4th'!AK185,"")))</f>
        <v/>
      </c>
      <c r="BT186" s="51" t="str">
        <f t="shared" si="205"/>
        <v/>
      </c>
      <c r="BU186" s="48">
        <f t="shared" si="206"/>
        <v>0</v>
      </c>
      <c r="BV186" s="99" t="str">
        <f>IF(OR($B186=0,$B186=""),"",IF(AND($E$3="3rd"),'Class 3rd'!AL185,IF(AND($E$3="4th"),'Class 4th'!AL185,"")))</f>
        <v/>
      </c>
      <c r="BW186" s="99" t="str">
        <f>IF(OR($B186=0,$B186=""),"",IF(AND($E$3="3rd"),'Class 3rd'!AM185,IF(AND($E$3="4th"),'Class 4th'!AM185,"")))</f>
        <v/>
      </c>
      <c r="BX186" s="52" t="str">
        <f t="shared" si="207"/>
        <v/>
      </c>
      <c r="BY186" s="48" t="str">
        <f t="shared" si="208"/>
        <v/>
      </c>
      <c r="BZ186" s="83">
        <f t="shared" si="209"/>
        <v>0</v>
      </c>
      <c r="CA186" s="83" t="str">
        <f t="shared" si="210"/>
        <v/>
      </c>
      <c r="CB186" s="83" t="str">
        <f t="shared" si="211"/>
        <v/>
      </c>
      <c r="CC186" s="83" t="str">
        <f t="shared" si="212"/>
        <v/>
      </c>
      <c r="CD186" s="419" t="str">
        <f t="shared" si="213"/>
        <v/>
      </c>
      <c r="CE186" s="87" t="str">
        <f t="shared" si="214"/>
        <v/>
      </c>
      <c r="CF186" s="99" t="str">
        <f>IF(OR($B186=0,$B186=""),"",IF(AND($E$3="3rd"),'Class 3rd'!AN185,IF(AND($E$3="4th"),'Class 4th'!AN185,"")))</f>
        <v/>
      </c>
      <c r="CG186" s="99" t="str">
        <f>IF(OR($B186=0,$B186=""),"",IF(AND($E$3="3rd"),'Class 3rd'!AO185,IF(AND($E$3="4th"),'Class 4th'!AO185,"")))</f>
        <v/>
      </c>
      <c r="CH186" s="99" t="str">
        <f>IF(OR($B186=0,$B186=""),"",IF(AND($E$3="3rd"),'Class 3rd'!AP185,IF(AND($E$3="4th"),'Class 4th'!AP185,"")))</f>
        <v/>
      </c>
      <c r="CI186" s="48" t="str">
        <f t="shared" si="215"/>
        <v/>
      </c>
      <c r="CJ186" s="99" t="str">
        <f>IF(OR($B186=0,$B186=""),"",IF(AND($E$3="3rd"),'Class 3rd'!AQ185,IF(AND($E$3="4th"),'Class 4th'!AQ185,"")))</f>
        <v/>
      </c>
      <c r="CK186" s="99" t="str">
        <f>IF(OR($B186=0,$B186=""),"",IF(AND($E$3="3rd"),'Class 3rd'!AR185,IF(AND($E$3="4th"),'Class 4th'!AR185,"")))</f>
        <v/>
      </c>
      <c r="CL186" s="51" t="str">
        <f t="shared" si="216"/>
        <v/>
      </c>
      <c r="CM186" s="48">
        <f t="shared" si="217"/>
        <v>0</v>
      </c>
      <c r="CN186" s="99" t="str">
        <f>IF(OR($B186=0,$B186=""),"",IF(AND($E$3="3rd"),'Class 3rd'!AS185,IF(AND($E$3="4th"),'Class 4th'!AS185,"")))</f>
        <v/>
      </c>
      <c r="CO186" s="99" t="str">
        <f>IF(OR($B186=0,$B186=""),"",IF(AND($E$3="3rd"),'Class 3rd'!AT185,IF(AND($E$3="4th"),'Class 4th'!AT185,"")))</f>
        <v/>
      </c>
      <c r="CP186" s="52" t="str">
        <f t="shared" si="218"/>
        <v/>
      </c>
      <c r="CQ186" s="48" t="str">
        <f t="shared" si="219"/>
        <v/>
      </c>
      <c r="CR186" s="83">
        <f t="shared" si="220"/>
        <v>0</v>
      </c>
      <c r="CS186" s="83" t="str">
        <f t="shared" si="221"/>
        <v/>
      </c>
      <c r="CT186" s="392" t="str">
        <f t="shared" si="222"/>
        <v/>
      </c>
      <c r="CU186" s="86" t="str">
        <f t="shared" si="223"/>
        <v/>
      </c>
      <c r="CV186" s="99" t="str">
        <f>IF(OR($B186=0,$B186=""),"",IF(AND($E$3="3rd"),'Class 3rd'!AU185,IF(AND($E$3="4th"),'Class 4th'!AU185,"")))</f>
        <v/>
      </c>
      <c r="CW186" s="99" t="str">
        <f>IF(OR($B186=0,$B186=""),"",IF(AND($E$3="3rd"),'Class 3rd'!AV185,IF(AND($E$3="4th"),'Class 4th'!AV185,"")))</f>
        <v/>
      </c>
      <c r="CX186" s="99" t="str">
        <f>IF(OR($B186=0,$B186=""),"",IF(AND($E$3="3rd"),'Class 3rd'!AW185,IF(AND($E$3="4th"),'Class 4th'!AW185,"")))</f>
        <v/>
      </c>
      <c r="CY186" s="48" t="str">
        <f t="shared" si="224"/>
        <v/>
      </c>
      <c r="CZ186" s="99" t="str">
        <f>IF(OR($B186=0,$B186=""),"",IF(AND($E$3="3rd"),'Class 3rd'!AX185,IF(AND($E$3="4th"),'Class 4th'!AX185,"")))</f>
        <v/>
      </c>
      <c r="DA186" s="99" t="str">
        <f>IF(OR($B186=0,$B186=""),"",IF(AND($E$3="3rd"),'Class 3rd'!AY185,IF(AND($E$3="4th"),'Class 4th'!AY185,"")))</f>
        <v/>
      </c>
      <c r="DB186" s="51" t="str">
        <f t="shared" si="225"/>
        <v/>
      </c>
      <c r="DC186" s="48">
        <f t="shared" si="226"/>
        <v>0</v>
      </c>
      <c r="DD186" s="99" t="str">
        <f>IF(OR($B186=0,$B186=""),"",IF(AND($E$3="3rd"),'Class 3rd'!AZ185,IF(AND($E$3="4th"),'Class 4th'!AZ185,"")))</f>
        <v/>
      </c>
      <c r="DE186" s="99" t="str">
        <f>IF(OR($B186=0,$B186=""),"",IF(AND($E$3="3rd"),'Class 3rd'!BA185,IF(AND($E$3="4th"),'Class 4th'!BA185,"")))</f>
        <v/>
      </c>
      <c r="DF186" s="52" t="str">
        <f t="shared" si="227"/>
        <v/>
      </c>
      <c r="DG186" s="48" t="str">
        <f t="shared" si="228"/>
        <v/>
      </c>
      <c r="DH186" s="83">
        <f t="shared" si="229"/>
        <v>0</v>
      </c>
      <c r="DI186" s="83" t="str">
        <f t="shared" si="230"/>
        <v/>
      </c>
      <c r="DJ186" s="392" t="str">
        <f t="shared" si="231"/>
        <v/>
      </c>
      <c r="DK186" s="86" t="str">
        <f t="shared" si="232"/>
        <v/>
      </c>
      <c r="DL186" s="454" t="str">
        <f>IF(OR($B186=0,$B186=""),"",IF(AND($E$3="3rd"),'Class 3rd'!BB185,IF(AND($E$3="4th"),'Class 4th'!BB185,"")))</f>
        <v/>
      </c>
      <c r="DM186" s="454" t="str">
        <f>IF(OR($B186=0,$B186=""),"",IF(AND($E$3="3rd"),'Class 3rd'!BC185,IF(AND($E$3="4th"),'Class 4th'!BC185,"")))</f>
        <v/>
      </c>
      <c r="DN186" s="454" t="str">
        <f>IF(OR($B186=0,$B186=""),"",IF(AND($E$3="3rd"),'Class 3rd'!BD185,IF(AND($E$3="4th"),'Class 4th'!BD185,"")))</f>
        <v/>
      </c>
      <c r="DO186" s="454" t="str">
        <f>IF(OR($B186=0,$B186=""),"",IF(AND($E$3="3rd"),'Class 3rd'!BE185,IF(AND($E$3="4th"),'Class 4th'!BE185,"")))</f>
        <v/>
      </c>
      <c r="DP186" s="454" t="str">
        <f>IF(OR($B186=0,$B186=""),"",IF(AND($E$3="3rd"),'Class 3rd'!BF185,IF(AND($E$3="4th"),'Class 4th'!BF185,"")))</f>
        <v/>
      </c>
      <c r="DQ186" s="455" t="str">
        <f t="shared" si="233"/>
        <v/>
      </c>
      <c r="DR186" s="100">
        <f t="shared" si="234"/>
        <v>0</v>
      </c>
      <c r="DS186" s="100" t="str">
        <f t="shared" si="235"/>
        <v/>
      </c>
      <c r="DT186" s="100" t="str">
        <f t="shared" si="236"/>
        <v/>
      </c>
      <c r="DU186" s="86" t="str">
        <f t="shared" si="237"/>
        <v/>
      </c>
      <c r="DV186" s="454" t="str">
        <f>IF(OR($B186=0,$B186=""),"",IF(AND($E$3="3rd"),'Class 3rd'!BG185,IF(AND($E$3="4th"),'Class 4th'!BG185,"")))</f>
        <v/>
      </c>
      <c r="DW186" s="454" t="str">
        <f>IF(OR($B186=0,$B186=""),"",IF(AND($E$3="3rd"),'Class 3rd'!BH185,IF(AND($E$3="4th"),'Class 4th'!BH185,"")))</f>
        <v/>
      </c>
      <c r="DX186" s="454" t="str">
        <f>IF(OR($B186=0,$B186=""),"",IF(AND($E$3="3rd"),'Class 3rd'!BI185,IF(AND($E$3="4th"),'Class 4th'!BI185,"")))</f>
        <v/>
      </c>
      <c r="DY186" s="454" t="str">
        <f>IF(OR($B186=0,$B186=""),"",IF(AND($E$3="3rd"),'Class 3rd'!BJ185,IF(AND($E$3="4th"),'Class 4th'!BJ185,"")))</f>
        <v/>
      </c>
      <c r="DZ186" s="454" t="str">
        <f>IF(OR($B186=0,$B186=""),"",IF(AND($E$3="3rd"),'Class 3rd'!BK185,IF(AND($E$3="4th"),'Class 4th'!BK185,"")))</f>
        <v/>
      </c>
      <c r="EA186" s="455" t="str">
        <f t="shared" si="238"/>
        <v/>
      </c>
      <c r="EB186" s="100">
        <f t="shared" si="239"/>
        <v>0</v>
      </c>
      <c r="EC186" s="100" t="str">
        <f t="shared" si="240"/>
        <v/>
      </c>
      <c r="ED186" s="100" t="str">
        <f t="shared" si="241"/>
        <v/>
      </c>
      <c r="EE186" s="86" t="str">
        <f t="shared" si="242"/>
        <v/>
      </c>
      <c r="EF186" s="454" t="str">
        <f>IF(OR($B186=0,$B186=""),"",IF(AND($E$3="3rd"),'Class 3rd'!BL185,IF(AND($E$3="4th"),'Class 4th'!BL185,"")))</f>
        <v/>
      </c>
      <c r="EG186" s="454" t="str">
        <f>IF(OR($B186=0,$B186=""),"",IF(AND($E$3="3rd"),'Class 3rd'!BM185,IF(AND($E$3="4th"),'Class 4th'!BM185,"")))</f>
        <v/>
      </c>
      <c r="EH186" s="454" t="str">
        <f>IF(OR($B186=0,$B186=""),"",IF(AND($E$3="3rd"),'Class 3rd'!BN185,IF(AND($E$3="4th"),'Class 4th'!BN185,"")))</f>
        <v/>
      </c>
      <c r="EI186" s="454" t="str">
        <f>IF(OR($B186=0,$B186=""),"",IF(AND($E$3="3rd"),'Class 3rd'!BO185,IF(AND($E$3="4th"),'Class 4th'!BO185,"")))</f>
        <v/>
      </c>
      <c r="EJ186" s="454" t="str">
        <f>IF(OR($B186=0,$B186=""),"",IF(AND($E$3="3rd"),'Class 3rd'!BP185,IF(AND($E$3="4th"),'Class 4th'!BP185,"")))</f>
        <v/>
      </c>
      <c r="EK186" s="455" t="str">
        <f t="shared" si="243"/>
        <v/>
      </c>
      <c r="EL186" s="100">
        <f t="shared" si="244"/>
        <v>0</v>
      </c>
      <c r="EM186" s="100" t="str">
        <f t="shared" si="245"/>
        <v/>
      </c>
      <c r="EN186" s="100" t="str">
        <f t="shared" si="246"/>
        <v/>
      </c>
      <c r="EO186" s="86" t="str">
        <f t="shared" si="247"/>
        <v/>
      </c>
      <c r="EP186" s="60" t="str">
        <f t="shared" si="248"/>
        <v/>
      </c>
      <c r="EQ186" s="324" t="str">
        <f t="shared" si="249"/>
        <v/>
      </c>
      <c r="ER186" s="63" t="str">
        <f t="shared" si="250"/>
        <v/>
      </c>
      <c r="ES186" s="64" t="str">
        <f t="shared" si="251"/>
        <v/>
      </c>
      <c r="ET186" s="326" t="str">
        <f>IFERROR(IF(B186="NSO","NSO",IF(OR(D186="",G186="",F186="",B186="",EP186=0),"",IF('Master sheet'!$D$14="Hindi","कक्षोंन्नति","Promoted"))),"")</f>
        <v/>
      </c>
      <c r="EU186" s="39" t="str">
        <f>IF(OR($B186=0,$B186=""),"",IF(AND($E$3="3rd"),'Class 3rd'!BQ185,IF(AND($E$3="4th"),'Class 4th'!BQ185,"")))</f>
        <v/>
      </c>
      <c r="EV186" s="39" t="str">
        <f>IF(OR($B186=0,$B186=""),"",IF(AND($E$3="3rd"),'Class 3rd'!BR185,IF(AND($E$3="4th"),'Class 4th'!BR185,"")))</f>
        <v/>
      </c>
      <c r="EW186" s="203" t="str">
        <f t="shared" si="252"/>
        <v/>
      </c>
      <c r="EX186" s="40"/>
      <c r="FE186" s="41">
        <f>IF(AND($E$3="3rd"),'Class 3rd'!I185,IF(AND($E$3="4th"),'Class 4th'!I185,""))</f>
        <v>0</v>
      </c>
    </row>
    <row r="187" spans="1:161" ht="18.95" customHeight="1">
      <c r="A187" s="53">
        <v>180</v>
      </c>
      <c r="B187" s="244" t="str">
        <f>IF(OR(FE187=0,FE187=""),"",IF(AND($E$3="3rd"),'Class 3rd'!I186,IF(AND($E$3="4th"),'Class 4th'!I186,"")))</f>
        <v/>
      </c>
      <c r="C187" s="54" t="str">
        <f>IF(OR($B187=0,$B187=""),"",IF(AND($E$3="3rd"),'Class 3rd'!B186,IF(AND($E$3="4th"),'Class 4th'!B186,"")))</f>
        <v/>
      </c>
      <c r="D187" s="54" t="str">
        <f>IF(OR($B187=0,$B187=""),"",IF(AND($E$3="3rd"),'Class 3rd'!C186,IF(AND($E$3="4th"),'Class 4th'!C186,"")))</f>
        <v/>
      </c>
      <c r="E187" s="330" t="str">
        <f>IF(OR($B187=0,$B187=""),"",IF(AND($E$3="3rd"),'Class 3rd'!E186,IF(AND($E$3="4th"),'Class 4th'!E186,"")))</f>
        <v/>
      </c>
      <c r="F187" s="243" t="str">
        <f>IF(OR($B187=0,$B187=""),"",IF(AND($E$3="3rd"),'Class 3rd'!D186,IF(AND($E$3="4th"),'Class 4th'!D186,"")))</f>
        <v/>
      </c>
      <c r="G187" s="335" t="str">
        <f>IF(OR($B187=0,$B187=""),"",IF(AND($E$3="3rd"),'Class 3rd'!F186,IF(AND($E$3="4th"),'Class 4th'!F186,"")))</f>
        <v/>
      </c>
      <c r="H187" s="335" t="str">
        <f>IF(OR($B187=0,$B187=""),"",IF(AND($E$3="3rd"),'Class 3rd'!G186,IF(AND($E$3="4th"),'Class 4th'!G186,"")))</f>
        <v/>
      </c>
      <c r="I187" s="335" t="str">
        <f>IF(OR($B187=0,$B187=""),"",IF(AND($E$3="3rd"),'Class 3rd'!H186,IF(AND($E$3="4th"),'Class 4th'!H186,"")))</f>
        <v/>
      </c>
      <c r="J187" s="217" t="str">
        <f>IF(OR($B187=0,$B187=""),"",IF(AND($E$3="3rd"),'Class 3rd'!J186,IF(AND($E$3="4th"),'Class 4th'!J186,"")))</f>
        <v/>
      </c>
      <c r="K187" s="217" t="str">
        <f>IF(OR($B187=0,$B187=""),"",IF(AND($E$3="3rd"),'Class 3rd'!K186,IF(AND($E$3="4th"),'Class 4th'!K186,"")))</f>
        <v/>
      </c>
      <c r="L187" s="99" t="str">
        <f>IF(OR($B187=0,$B187=""),"",IF(AND($E$3="3rd"),'Class 3rd'!L186,IF(AND($E$3="4th"),'Class 4th'!L186,"")))</f>
        <v/>
      </c>
      <c r="M187" s="99" t="str">
        <f>IF(OR($B187=0,$B187=""),"",IF(AND($E$3="3rd"),'Class 3rd'!M186,IF(AND($E$3="4th"),'Class 4th'!M186,"")))</f>
        <v/>
      </c>
      <c r="N187" s="99" t="str">
        <f>IF(OR($B187=0,$B187=""),"",IF(AND($E$3="3rd"),'Class 3rd'!N186,IF(AND($E$3="4th"),'Class 4th'!N186,"")))</f>
        <v/>
      </c>
      <c r="O187" s="48" t="str">
        <f t="shared" si="171"/>
        <v/>
      </c>
      <c r="P187" s="99" t="str">
        <f>IF(OR($B187=0,$B187=""),"",IF(AND($E$3="3rd"),'Class 3rd'!O186,IF(AND($E$3="4th"),'Class 4th'!O186,"")))</f>
        <v/>
      </c>
      <c r="Q187" s="99" t="str">
        <f>IF(OR($B187=0,$B187=""),"",IF(AND($E$3="3rd"),'Class 3rd'!P186,IF(AND($E$3="4th"),'Class 4th'!P186,"")))</f>
        <v/>
      </c>
      <c r="R187" s="51" t="str">
        <f t="shared" si="172"/>
        <v/>
      </c>
      <c r="S187" s="48">
        <f t="shared" si="173"/>
        <v>0</v>
      </c>
      <c r="T187" s="99" t="str">
        <f>IF(OR($B187=0,$B187=""),"",IF(AND($E$3="3rd"),'Class 3rd'!Q186,IF(AND($E$3="4th"),'Class 4th'!Q186,"")))</f>
        <v/>
      </c>
      <c r="U187" s="99" t="str">
        <f>IF(OR($B187=0,$B187=""),"",IF(AND($E$3="3rd"),'Class 3rd'!R186,IF(AND($E$3="4th"),'Class 4th'!R186,"")))</f>
        <v/>
      </c>
      <c r="V187" s="52" t="str">
        <f t="shared" si="174"/>
        <v/>
      </c>
      <c r="W187" s="48" t="str">
        <f t="shared" si="175"/>
        <v/>
      </c>
      <c r="X187" s="83">
        <f t="shared" si="176"/>
        <v>0</v>
      </c>
      <c r="Y187" s="83" t="str">
        <f t="shared" si="177"/>
        <v/>
      </c>
      <c r="Z187" s="83" t="str">
        <f t="shared" si="178"/>
        <v/>
      </c>
      <c r="AA187" s="83" t="str">
        <f t="shared" si="179"/>
        <v/>
      </c>
      <c r="AB187" s="419" t="str">
        <f t="shared" si="180"/>
        <v/>
      </c>
      <c r="AC187" s="87" t="str">
        <f t="shared" si="181"/>
        <v/>
      </c>
      <c r="AD187" s="99" t="str">
        <f>IF(OR($B187=0,$B187=""),"",IF(AND($E$3="3rd"),'Class 3rd'!S186,IF(AND($E$3="4th"),'Class 4th'!S186,"")))</f>
        <v/>
      </c>
      <c r="AE187" s="99" t="str">
        <f>IF(OR($B187=0,$B187=""),"",IF(AND($E$3="3rd"),'Class 3rd'!T186,IF(AND($E$3="4th"),'Class 4th'!T186,"")))</f>
        <v/>
      </c>
      <c r="AF187" s="99" t="str">
        <f>IF(OR($B187=0,$B187=""),"",IF(AND($E$3="3rd"),'Class 3rd'!U186,IF(AND($E$3="4th"),'Class 4th'!U186,"")))</f>
        <v/>
      </c>
      <c r="AG187" s="48" t="str">
        <f t="shared" si="182"/>
        <v/>
      </c>
      <c r="AH187" s="99" t="str">
        <f>IF(OR($B187=0,$B187=""),"",IF(AND($E$3="3rd"),'Class 3rd'!V186,IF(AND($E$3="4th"),'Class 4th'!V186,"")))</f>
        <v/>
      </c>
      <c r="AI187" s="99" t="str">
        <f>IF(OR($B187=0,$B187=""),"",IF(AND($E$3="3rd"),'Class 3rd'!W186,IF(AND($E$3="4th"),'Class 4th'!W186,"")))</f>
        <v/>
      </c>
      <c r="AJ187" s="51" t="str">
        <f t="shared" si="183"/>
        <v/>
      </c>
      <c r="AK187" s="48">
        <f t="shared" si="184"/>
        <v>0</v>
      </c>
      <c r="AL187" s="99" t="str">
        <f>IF(OR($B187=0,$B187=""),"",IF(AND($E$3="3rd"),'Class 3rd'!X186,IF(AND($E$3="4th"),'Class 4th'!X186,"")))</f>
        <v/>
      </c>
      <c r="AM187" s="99" t="str">
        <f>IF(OR($B187=0,$B187=""),"",IF(AND($E$3="3rd"),'Class 3rd'!Y186,IF(AND($E$3="4th"),'Class 4th'!Y186,"")))</f>
        <v/>
      </c>
      <c r="AN187" s="52" t="str">
        <f t="shared" si="185"/>
        <v/>
      </c>
      <c r="AO187" s="48" t="str">
        <f t="shared" si="186"/>
        <v/>
      </c>
      <c r="AP187" s="83">
        <f t="shared" si="187"/>
        <v>0</v>
      </c>
      <c r="AQ187" s="83" t="str">
        <f t="shared" si="188"/>
        <v/>
      </c>
      <c r="AR187" s="83" t="str">
        <f t="shared" si="189"/>
        <v/>
      </c>
      <c r="AS187" s="83" t="str">
        <f t="shared" si="190"/>
        <v/>
      </c>
      <c r="AT187" s="419" t="str">
        <f t="shared" si="191"/>
        <v/>
      </c>
      <c r="AU187" s="87" t="str">
        <f t="shared" si="192"/>
        <v/>
      </c>
      <c r="AV187" s="99" t="str">
        <f>IF(OR($B187=0,$B187=""),"",IF(AND($E$3="3rd"),'Class 3rd'!Z186,IF(AND($E$3="4th"),'Class 4th'!Z186,"")))</f>
        <v/>
      </c>
      <c r="AW187" s="99" t="str">
        <f>IF(OR($B187=0,$B187=""),"",IF(AND($E$3="3rd"),'Class 3rd'!AA186,IF(AND($E$3="4th"),'Class 4th'!AA186,"")))</f>
        <v/>
      </c>
      <c r="AX187" s="99" t="str">
        <f>IF(OR($B187=0,$B187=""),"",IF(AND($E$3="3rd"),'Class 3rd'!AB186,IF(AND($E$3="4th"),'Class 4th'!AB186,"")))</f>
        <v/>
      </c>
      <c r="AY187" s="48" t="str">
        <f t="shared" si="193"/>
        <v/>
      </c>
      <c r="AZ187" s="99" t="str">
        <f>IF(OR($B187=0,$B187=""),"",IF(AND($E$3="3rd"),'Class 3rd'!AC186,IF(AND($E$3="4th"),'Class 4th'!AC186,"")))</f>
        <v/>
      </c>
      <c r="BA187" s="99" t="str">
        <f>IF(OR($B187=0,$B187=""),"",IF(AND($E$3="3rd"),'Class 3rd'!AD186,IF(AND($E$3="4th"),'Class 4th'!AD186,"")))</f>
        <v/>
      </c>
      <c r="BB187" s="51" t="str">
        <f t="shared" si="194"/>
        <v/>
      </c>
      <c r="BC187" s="48">
        <f t="shared" si="195"/>
        <v>0</v>
      </c>
      <c r="BD187" s="99" t="str">
        <f>IF(OR($B187=0,$B187=""),"",IF(AND($E$3="3rd"),'Class 3rd'!AE186,IF(AND($E$3="4th"),'Class 4th'!AE186,"")))</f>
        <v/>
      </c>
      <c r="BE187" s="99" t="str">
        <f>IF(OR($B187=0,$B187=""),"",IF(AND($E$3="3rd"),'Class 3rd'!AF186,IF(AND($E$3="4th"),'Class 4th'!AF186,"")))</f>
        <v/>
      </c>
      <c r="BF187" s="52" t="str">
        <f t="shared" si="196"/>
        <v/>
      </c>
      <c r="BG187" s="48" t="str">
        <f t="shared" si="197"/>
        <v/>
      </c>
      <c r="BH187" s="83">
        <f t="shared" si="198"/>
        <v>0</v>
      </c>
      <c r="BI187" s="83" t="str">
        <f t="shared" si="199"/>
        <v/>
      </c>
      <c r="BJ187" s="83" t="str">
        <f t="shared" si="200"/>
        <v/>
      </c>
      <c r="BK187" s="83" t="str">
        <f t="shared" si="201"/>
        <v/>
      </c>
      <c r="BL187" s="419" t="str">
        <f t="shared" si="202"/>
        <v/>
      </c>
      <c r="BM187" s="87" t="str">
        <f t="shared" si="203"/>
        <v/>
      </c>
      <c r="BN187" s="99" t="str">
        <f>IF(OR($B187=0,$B187=""),"",IF(AND($E$3="3rd"),'Class 3rd'!AG186,IF(AND($E$3="4th"),'Class 4th'!AG186,"")))</f>
        <v/>
      </c>
      <c r="BO187" s="99" t="str">
        <f>IF(OR($B187=0,$B187=""),"",IF(AND($E$3="3rd"),'Class 3rd'!AH186,IF(AND($E$3="4th"),'Class 4th'!AH186,"")))</f>
        <v/>
      </c>
      <c r="BP187" s="99" t="str">
        <f>IF(OR($B187=0,$B187=""),"",IF(AND($E$3="3rd"),'Class 3rd'!AI186,IF(AND($E$3="4th"),'Class 4th'!AI186,"")))</f>
        <v/>
      </c>
      <c r="BQ187" s="48" t="str">
        <f t="shared" si="204"/>
        <v/>
      </c>
      <c r="BR187" s="99" t="str">
        <f>IF(OR($B187=0,$B187=""),"",IF(AND($E$3="3rd"),'Class 3rd'!AJ186,IF(AND($E$3="4th"),'Class 4th'!AJ186,"")))</f>
        <v/>
      </c>
      <c r="BS187" s="99" t="str">
        <f>IF(OR($B187=0,$B187=""),"",IF(AND($E$3="3rd"),'Class 3rd'!AK186,IF(AND($E$3="4th"),'Class 4th'!AK186,"")))</f>
        <v/>
      </c>
      <c r="BT187" s="51" t="str">
        <f t="shared" si="205"/>
        <v/>
      </c>
      <c r="BU187" s="48">
        <f t="shared" si="206"/>
        <v>0</v>
      </c>
      <c r="BV187" s="99" t="str">
        <f>IF(OR($B187=0,$B187=""),"",IF(AND($E$3="3rd"),'Class 3rd'!AL186,IF(AND($E$3="4th"),'Class 4th'!AL186,"")))</f>
        <v/>
      </c>
      <c r="BW187" s="99" t="str">
        <f>IF(OR($B187=0,$B187=""),"",IF(AND($E$3="3rd"),'Class 3rd'!AM186,IF(AND($E$3="4th"),'Class 4th'!AM186,"")))</f>
        <v/>
      </c>
      <c r="BX187" s="52" t="str">
        <f t="shared" si="207"/>
        <v/>
      </c>
      <c r="BY187" s="48" t="str">
        <f t="shared" si="208"/>
        <v/>
      </c>
      <c r="BZ187" s="83">
        <f t="shared" si="209"/>
        <v>0</v>
      </c>
      <c r="CA187" s="83" t="str">
        <f t="shared" si="210"/>
        <v/>
      </c>
      <c r="CB187" s="83" t="str">
        <f t="shared" si="211"/>
        <v/>
      </c>
      <c r="CC187" s="83" t="str">
        <f t="shared" si="212"/>
        <v/>
      </c>
      <c r="CD187" s="419" t="str">
        <f t="shared" si="213"/>
        <v/>
      </c>
      <c r="CE187" s="87" t="str">
        <f t="shared" si="214"/>
        <v/>
      </c>
      <c r="CF187" s="99" t="str">
        <f>IF(OR($B187=0,$B187=""),"",IF(AND($E$3="3rd"),'Class 3rd'!AN186,IF(AND($E$3="4th"),'Class 4th'!AN186,"")))</f>
        <v/>
      </c>
      <c r="CG187" s="99" t="str">
        <f>IF(OR($B187=0,$B187=""),"",IF(AND($E$3="3rd"),'Class 3rd'!AO186,IF(AND($E$3="4th"),'Class 4th'!AO186,"")))</f>
        <v/>
      </c>
      <c r="CH187" s="99" t="str">
        <f>IF(OR($B187=0,$B187=""),"",IF(AND($E$3="3rd"),'Class 3rd'!AP186,IF(AND($E$3="4th"),'Class 4th'!AP186,"")))</f>
        <v/>
      </c>
      <c r="CI187" s="48" t="str">
        <f t="shared" si="215"/>
        <v/>
      </c>
      <c r="CJ187" s="99" t="str">
        <f>IF(OR($B187=0,$B187=""),"",IF(AND($E$3="3rd"),'Class 3rd'!AQ186,IF(AND($E$3="4th"),'Class 4th'!AQ186,"")))</f>
        <v/>
      </c>
      <c r="CK187" s="99" t="str">
        <f>IF(OR($B187=0,$B187=""),"",IF(AND($E$3="3rd"),'Class 3rd'!AR186,IF(AND($E$3="4th"),'Class 4th'!AR186,"")))</f>
        <v/>
      </c>
      <c r="CL187" s="51" t="str">
        <f t="shared" si="216"/>
        <v/>
      </c>
      <c r="CM187" s="48">
        <f t="shared" si="217"/>
        <v>0</v>
      </c>
      <c r="CN187" s="99" t="str">
        <f>IF(OR($B187=0,$B187=""),"",IF(AND($E$3="3rd"),'Class 3rd'!AS186,IF(AND($E$3="4th"),'Class 4th'!AS186,"")))</f>
        <v/>
      </c>
      <c r="CO187" s="99" t="str">
        <f>IF(OR($B187=0,$B187=""),"",IF(AND($E$3="3rd"),'Class 3rd'!AT186,IF(AND($E$3="4th"),'Class 4th'!AT186,"")))</f>
        <v/>
      </c>
      <c r="CP187" s="52" t="str">
        <f t="shared" si="218"/>
        <v/>
      </c>
      <c r="CQ187" s="48" t="str">
        <f t="shared" si="219"/>
        <v/>
      </c>
      <c r="CR187" s="83">
        <f t="shared" si="220"/>
        <v>0</v>
      </c>
      <c r="CS187" s="83" t="str">
        <f t="shared" si="221"/>
        <v/>
      </c>
      <c r="CT187" s="392" t="str">
        <f t="shared" si="222"/>
        <v/>
      </c>
      <c r="CU187" s="86" t="str">
        <f t="shared" si="223"/>
        <v/>
      </c>
      <c r="CV187" s="99" t="str">
        <f>IF(OR($B187=0,$B187=""),"",IF(AND($E$3="3rd"),'Class 3rd'!AU186,IF(AND($E$3="4th"),'Class 4th'!AU186,"")))</f>
        <v/>
      </c>
      <c r="CW187" s="99" t="str">
        <f>IF(OR($B187=0,$B187=""),"",IF(AND($E$3="3rd"),'Class 3rd'!AV186,IF(AND($E$3="4th"),'Class 4th'!AV186,"")))</f>
        <v/>
      </c>
      <c r="CX187" s="99" t="str">
        <f>IF(OR($B187=0,$B187=""),"",IF(AND($E$3="3rd"),'Class 3rd'!AW186,IF(AND($E$3="4th"),'Class 4th'!AW186,"")))</f>
        <v/>
      </c>
      <c r="CY187" s="48" t="str">
        <f t="shared" si="224"/>
        <v/>
      </c>
      <c r="CZ187" s="99" t="str">
        <f>IF(OR($B187=0,$B187=""),"",IF(AND($E$3="3rd"),'Class 3rd'!AX186,IF(AND($E$3="4th"),'Class 4th'!AX186,"")))</f>
        <v/>
      </c>
      <c r="DA187" s="99" t="str">
        <f>IF(OR($B187=0,$B187=""),"",IF(AND($E$3="3rd"),'Class 3rd'!AY186,IF(AND($E$3="4th"),'Class 4th'!AY186,"")))</f>
        <v/>
      </c>
      <c r="DB187" s="51" t="str">
        <f t="shared" si="225"/>
        <v/>
      </c>
      <c r="DC187" s="48">
        <f t="shared" si="226"/>
        <v>0</v>
      </c>
      <c r="DD187" s="99" t="str">
        <f>IF(OR($B187=0,$B187=""),"",IF(AND($E$3="3rd"),'Class 3rd'!AZ186,IF(AND($E$3="4th"),'Class 4th'!AZ186,"")))</f>
        <v/>
      </c>
      <c r="DE187" s="99" t="str">
        <f>IF(OR($B187=0,$B187=""),"",IF(AND($E$3="3rd"),'Class 3rd'!BA186,IF(AND($E$3="4th"),'Class 4th'!BA186,"")))</f>
        <v/>
      </c>
      <c r="DF187" s="52" t="str">
        <f t="shared" si="227"/>
        <v/>
      </c>
      <c r="DG187" s="48" t="str">
        <f t="shared" si="228"/>
        <v/>
      </c>
      <c r="DH187" s="83">
        <f t="shared" si="229"/>
        <v>0</v>
      </c>
      <c r="DI187" s="83" t="str">
        <f t="shared" si="230"/>
        <v/>
      </c>
      <c r="DJ187" s="392" t="str">
        <f t="shared" si="231"/>
        <v/>
      </c>
      <c r="DK187" s="86" t="str">
        <f t="shared" si="232"/>
        <v/>
      </c>
      <c r="DL187" s="454" t="str">
        <f>IF(OR($B187=0,$B187=""),"",IF(AND($E$3="3rd"),'Class 3rd'!BB186,IF(AND($E$3="4th"),'Class 4th'!BB186,"")))</f>
        <v/>
      </c>
      <c r="DM187" s="454" t="str">
        <f>IF(OR($B187=0,$B187=""),"",IF(AND($E$3="3rd"),'Class 3rd'!BC186,IF(AND($E$3="4th"),'Class 4th'!BC186,"")))</f>
        <v/>
      </c>
      <c r="DN187" s="454" t="str">
        <f>IF(OR($B187=0,$B187=""),"",IF(AND($E$3="3rd"),'Class 3rd'!BD186,IF(AND($E$3="4th"),'Class 4th'!BD186,"")))</f>
        <v/>
      </c>
      <c r="DO187" s="454" t="str">
        <f>IF(OR($B187=0,$B187=""),"",IF(AND($E$3="3rd"),'Class 3rd'!BE186,IF(AND($E$3="4th"),'Class 4th'!BE186,"")))</f>
        <v/>
      </c>
      <c r="DP187" s="454" t="str">
        <f>IF(OR($B187=0,$B187=""),"",IF(AND($E$3="3rd"),'Class 3rd'!BF186,IF(AND($E$3="4th"),'Class 4th'!BF186,"")))</f>
        <v/>
      </c>
      <c r="DQ187" s="455" t="str">
        <f t="shared" si="233"/>
        <v/>
      </c>
      <c r="DR187" s="100">
        <f t="shared" si="234"/>
        <v>0</v>
      </c>
      <c r="DS187" s="100" t="str">
        <f t="shared" si="235"/>
        <v/>
      </c>
      <c r="DT187" s="100" t="str">
        <f t="shared" si="236"/>
        <v/>
      </c>
      <c r="DU187" s="86" t="str">
        <f t="shared" si="237"/>
        <v/>
      </c>
      <c r="DV187" s="454" t="str">
        <f>IF(OR($B187=0,$B187=""),"",IF(AND($E$3="3rd"),'Class 3rd'!BG186,IF(AND($E$3="4th"),'Class 4th'!BG186,"")))</f>
        <v/>
      </c>
      <c r="DW187" s="454" t="str">
        <f>IF(OR($B187=0,$B187=""),"",IF(AND($E$3="3rd"),'Class 3rd'!BH186,IF(AND($E$3="4th"),'Class 4th'!BH186,"")))</f>
        <v/>
      </c>
      <c r="DX187" s="454" t="str">
        <f>IF(OR($B187=0,$B187=""),"",IF(AND($E$3="3rd"),'Class 3rd'!BI186,IF(AND($E$3="4th"),'Class 4th'!BI186,"")))</f>
        <v/>
      </c>
      <c r="DY187" s="454" t="str">
        <f>IF(OR($B187=0,$B187=""),"",IF(AND($E$3="3rd"),'Class 3rd'!BJ186,IF(AND($E$3="4th"),'Class 4th'!BJ186,"")))</f>
        <v/>
      </c>
      <c r="DZ187" s="454" t="str">
        <f>IF(OR($B187=0,$B187=""),"",IF(AND($E$3="3rd"),'Class 3rd'!BK186,IF(AND($E$3="4th"),'Class 4th'!BK186,"")))</f>
        <v/>
      </c>
      <c r="EA187" s="455" t="str">
        <f t="shared" si="238"/>
        <v/>
      </c>
      <c r="EB187" s="100">
        <f t="shared" si="239"/>
        <v>0</v>
      </c>
      <c r="EC187" s="100" t="str">
        <f t="shared" si="240"/>
        <v/>
      </c>
      <c r="ED187" s="100" t="str">
        <f t="shared" si="241"/>
        <v/>
      </c>
      <c r="EE187" s="86" t="str">
        <f t="shared" si="242"/>
        <v/>
      </c>
      <c r="EF187" s="454" t="str">
        <f>IF(OR($B187=0,$B187=""),"",IF(AND($E$3="3rd"),'Class 3rd'!BL186,IF(AND($E$3="4th"),'Class 4th'!BL186,"")))</f>
        <v/>
      </c>
      <c r="EG187" s="454" t="str">
        <f>IF(OR($B187=0,$B187=""),"",IF(AND($E$3="3rd"),'Class 3rd'!BM186,IF(AND($E$3="4th"),'Class 4th'!BM186,"")))</f>
        <v/>
      </c>
      <c r="EH187" s="454" t="str">
        <f>IF(OR($B187=0,$B187=""),"",IF(AND($E$3="3rd"),'Class 3rd'!BN186,IF(AND($E$3="4th"),'Class 4th'!BN186,"")))</f>
        <v/>
      </c>
      <c r="EI187" s="454" t="str">
        <f>IF(OR($B187=0,$B187=""),"",IF(AND($E$3="3rd"),'Class 3rd'!BO186,IF(AND($E$3="4th"),'Class 4th'!BO186,"")))</f>
        <v/>
      </c>
      <c r="EJ187" s="454" t="str">
        <f>IF(OR($B187=0,$B187=""),"",IF(AND($E$3="3rd"),'Class 3rd'!BP186,IF(AND($E$3="4th"),'Class 4th'!BP186,"")))</f>
        <v/>
      </c>
      <c r="EK187" s="455" t="str">
        <f t="shared" si="243"/>
        <v/>
      </c>
      <c r="EL187" s="100">
        <f t="shared" si="244"/>
        <v>0</v>
      </c>
      <c r="EM187" s="100" t="str">
        <f t="shared" si="245"/>
        <v/>
      </c>
      <c r="EN187" s="100" t="str">
        <f t="shared" si="246"/>
        <v/>
      </c>
      <c r="EO187" s="86" t="str">
        <f t="shared" si="247"/>
        <v/>
      </c>
      <c r="EP187" s="60" t="str">
        <f t="shared" si="248"/>
        <v/>
      </c>
      <c r="EQ187" s="324" t="str">
        <f t="shared" si="249"/>
        <v/>
      </c>
      <c r="ER187" s="63" t="str">
        <f t="shared" si="250"/>
        <v/>
      </c>
      <c r="ES187" s="64" t="str">
        <f t="shared" si="251"/>
        <v/>
      </c>
      <c r="ET187" s="326" t="str">
        <f>IFERROR(IF(B187="NSO","NSO",IF(OR(D187="",G187="",F187="",B187="",EP187=0),"",IF('Master sheet'!$D$14="Hindi","कक्षोंन्नति","Promoted"))),"")</f>
        <v/>
      </c>
      <c r="EU187" s="39" t="str">
        <f>IF(OR($B187=0,$B187=""),"",IF(AND($E$3="3rd"),'Class 3rd'!BQ186,IF(AND($E$3="4th"),'Class 4th'!BQ186,"")))</f>
        <v/>
      </c>
      <c r="EV187" s="39" t="str">
        <f>IF(OR($B187=0,$B187=""),"",IF(AND($E$3="3rd"),'Class 3rd'!BR186,IF(AND($E$3="4th"),'Class 4th'!BR186,"")))</f>
        <v/>
      </c>
      <c r="EW187" s="203" t="str">
        <f t="shared" si="252"/>
        <v/>
      </c>
      <c r="EX187" s="40"/>
      <c r="FE187" s="41">
        <f>IF(AND($E$3="3rd"),'Class 3rd'!I186,IF(AND($E$3="4th"),'Class 4th'!I186,""))</f>
        <v>0</v>
      </c>
    </row>
    <row r="188" spans="1:161" ht="18.95" customHeight="1">
      <c r="A188" s="53">
        <v>181</v>
      </c>
      <c r="B188" s="244" t="str">
        <f>IF(OR(FE188=0,FE188=""),"",IF(AND($E$3="3rd"),'Class 3rd'!I187,IF(AND($E$3="4th"),'Class 4th'!I187,"")))</f>
        <v/>
      </c>
      <c r="C188" s="54" t="str">
        <f>IF(OR($B188=0,$B188=""),"",IF(AND($E$3="3rd"),'Class 3rd'!B187,IF(AND($E$3="4th"),'Class 4th'!B187,"")))</f>
        <v/>
      </c>
      <c r="D188" s="54" t="str">
        <f>IF(OR($B188=0,$B188=""),"",IF(AND($E$3="3rd"),'Class 3rd'!C187,IF(AND($E$3="4th"),'Class 4th'!C187,"")))</f>
        <v/>
      </c>
      <c r="E188" s="330" t="str">
        <f>IF(OR($B188=0,$B188=""),"",IF(AND($E$3="3rd"),'Class 3rd'!E187,IF(AND($E$3="4th"),'Class 4th'!E187,"")))</f>
        <v/>
      </c>
      <c r="F188" s="243" t="str">
        <f>IF(OR($B188=0,$B188=""),"",IF(AND($E$3="3rd"),'Class 3rd'!D187,IF(AND($E$3="4th"),'Class 4th'!D187,"")))</f>
        <v/>
      </c>
      <c r="G188" s="335" t="str">
        <f>IF(OR($B188=0,$B188=""),"",IF(AND($E$3="3rd"),'Class 3rd'!F187,IF(AND($E$3="4th"),'Class 4th'!F187,"")))</f>
        <v/>
      </c>
      <c r="H188" s="335" t="str">
        <f>IF(OR($B188=0,$B188=""),"",IF(AND($E$3="3rd"),'Class 3rd'!G187,IF(AND($E$3="4th"),'Class 4th'!G187,"")))</f>
        <v/>
      </c>
      <c r="I188" s="335" t="str">
        <f>IF(OR($B188=0,$B188=""),"",IF(AND($E$3="3rd"),'Class 3rd'!H187,IF(AND($E$3="4th"),'Class 4th'!H187,"")))</f>
        <v/>
      </c>
      <c r="J188" s="217" t="str">
        <f>IF(OR($B188=0,$B188=""),"",IF(AND($E$3="3rd"),'Class 3rd'!J187,IF(AND($E$3="4th"),'Class 4th'!J187,"")))</f>
        <v/>
      </c>
      <c r="K188" s="217" t="str">
        <f>IF(OR($B188=0,$B188=""),"",IF(AND($E$3="3rd"),'Class 3rd'!K187,IF(AND($E$3="4th"),'Class 4th'!K187,"")))</f>
        <v/>
      </c>
      <c r="L188" s="99" t="str">
        <f>IF(OR($B188=0,$B188=""),"",IF(AND($E$3="3rd"),'Class 3rd'!L187,IF(AND($E$3="4th"),'Class 4th'!L187,"")))</f>
        <v/>
      </c>
      <c r="M188" s="99" t="str">
        <f>IF(OR($B188=0,$B188=""),"",IF(AND($E$3="3rd"),'Class 3rd'!M187,IF(AND($E$3="4th"),'Class 4th'!M187,"")))</f>
        <v/>
      </c>
      <c r="N188" s="99" t="str">
        <f>IF(OR($B188=0,$B188=""),"",IF(AND($E$3="3rd"),'Class 3rd'!N187,IF(AND($E$3="4th"),'Class 4th'!N187,"")))</f>
        <v/>
      </c>
      <c r="O188" s="48" t="str">
        <f t="shared" si="171"/>
        <v/>
      </c>
      <c r="P188" s="99" t="str">
        <f>IF(OR($B188=0,$B188=""),"",IF(AND($E$3="3rd"),'Class 3rd'!O187,IF(AND($E$3="4th"),'Class 4th'!O187,"")))</f>
        <v/>
      </c>
      <c r="Q188" s="99" t="str">
        <f>IF(OR($B188=0,$B188=""),"",IF(AND($E$3="3rd"),'Class 3rd'!P187,IF(AND($E$3="4th"),'Class 4th'!P187,"")))</f>
        <v/>
      </c>
      <c r="R188" s="51" t="str">
        <f t="shared" si="172"/>
        <v/>
      </c>
      <c r="S188" s="48">
        <f t="shared" si="173"/>
        <v>0</v>
      </c>
      <c r="T188" s="99" t="str">
        <f>IF(OR($B188=0,$B188=""),"",IF(AND($E$3="3rd"),'Class 3rd'!Q187,IF(AND($E$3="4th"),'Class 4th'!Q187,"")))</f>
        <v/>
      </c>
      <c r="U188" s="99" t="str">
        <f>IF(OR($B188=0,$B188=""),"",IF(AND($E$3="3rd"),'Class 3rd'!R187,IF(AND($E$3="4th"),'Class 4th'!R187,"")))</f>
        <v/>
      </c>
      <c r="V188" s="52" t="str">
        <f t="shared" si="174"/>
        <v/>
      </c>
      <c r="W188" s="48" t="str">
        <f t="shared" si="175"/>
        <v/>
      </c>
      <c r="X188" s="83">
        <f t="shared" si="176"/>
        <v>0</v>
      </c>
      <c r="Y188" s="83" t="str">
        <f t="shared" si="177"/>
        <v/>
      </c>
      <c r="Z188" s="83" t="str">
        <f t="shared" si="178"/>
        <v/>
      </c>
      <c r="AA188" s="83" t="str">
        <f t="shared" si="179"/>
        <v/>
      </c>
      <c r="AB188" s="419" t="str">
        <f t="shared" si="180"/>
        <v/>
      </c>
      <c r="AC188" s="87" t="str">
        <f t="shared" si="181"/>
        <v/>
      </c>
      <c r="AD188" s="99" t="str">
        <f>IF(OR($B188=0,$B188=""),"",IF(AND($E$3="3rd"),'Class 3rd'!S187,IF(AND($E$3="4th"),'Class 4th'!S187,"")))</f>
        <v/>
      </c>
      <c r="AE188" s="99" t="str">
        <f>IF(OR($B188=0,$B188=""),"",IF(AND($E$3="3rd"),'Class 3rd'!T187,IF(AND($E$3="4th"),'Class 4th'!T187,"")))</f>
        <v/>
      </c>
      <c r="AF188" s="99" t="str">
        <f>IF(OR($B188=0,$B188=""),"",IF(AND($E$3="3rd"),'Class 3rd'!U187,IF(AND($E$3="4th"),'Class 4th'!U187,"")))</f>
        <v/>
      </c>
      <c r="AG188" s="48" t="str">
        <f t="shared" si="182"/>
        <v/>
      </c>
      <c r="AH188" s="99" t="str">
        <f>IF(OR($B188=0,$B188=""),"",IF(AND($E$3="3rd"),'Class 3rd'!V187,IF(AND($E$3="4th"),'Class 4th'!V187,"")))</f>
        <v/>
      </c>
      <c r="AI188" s="99" t="str">
        <f>IF(OR($B188=0,$B188=""),"",IF(AND($E$3="3rd"),'Class 3rd'!W187,IF(AND($E$3="4th"),'Class 4th'!W187,"")))</f>
        <v/>
      </c>
      <c r="AJ188" s="51" t="str">
        <f t="shared" si="183"/>
        <v/>
      </c>
      <c r="AK188" s="48">
        <f t="shared" si="184"/>
        <v>0</v>
      </c>
      <c r="AL188" s="99" t="str">
        <f>IF(OR($B188=0,$B188=""),"",IF(AND($E$3="3rd"),'Class 3rd'!X187,IF(AND($E$3="4th"),'Class 4th'!X187,"")))</f>
        <v/>
      </c>
      <c r="AM188" s="99" t="str">
        <f>IF(OR($B188=0,$B188=""),"",IF(AND($E$3="3rd"),'Class 3rd'!Y187,IF(AND($E$3="4th"),'Class 4th'!Y187,"")))</f>
        <v/>
      </c>
      <c r="AN188" s="52" t="str">
        <f t="shared" si="185"/>
        <v/>
      </c>
      <c r="AO188" s="48" t="str">
        <f t="shared" si="186"/>
        <v/>
      </c>
      <c r="AP188" s="83">
        <f t="shared" si="187"/>
        <v>0</v>
      </c>
      <c r="AQ188" s="83" t="str">
        <f t="shared" si="188"/>
        <v/>
      </c>
      <c r="AR188" s="83" t="str">
        <f t="shared" si="189"/>
        <v/>
      </c>
      <c r="AS188" s="83" t="str">
        <f t="shared" si="190"/>
        <v/>
      </c>
      <c r="AT188" s="419" t="str">
        <f t="shared" si="191"/>
        <v/>
      </c>
      <c r="AU188" s="87" t="str">
        <f t="shared" si="192"/>
        <v/>
      </c>
      <c r="AV188" s="99" t="str">
        <f>IF(OR($B188=0,$B188=""),"",IF(AND($E$3="3rd"),'Class 3rd'!Z187,IF(AND($E$3="4th"),'Class 4th'!Z187,"")))</f>
        <v/>
      </c>
      <c r="AW188" s="99" t="str">
        <f>IF(OR($B188=0,$B188=""),"",IF(AND($E$3="3rd"),'Class 3rd'!AA187,IF(AND($E$3="4th"),'Class 4th'!AA187,"")))</f>
        <v/>
      </c>
      <c r="AX188" s="99" t="str">
        <f>IF(OR($B188=0,$B188=""),"",IF(AND($E$3="3rd"),'Class 3rd'!AB187,IF(AND($E$3="4th"),'Class 4th'!AB187,"")))</f>
        <v/>
      </c>
      <c r="AY188" s="48" t="str">
        <f t="shared" si="193"/>
        <v/>
      </c>
      <c r="AZ188" s="99" t="str">
        <f>IF(OR($B188=0,$B188=""),"",IF(AND($E$3="3rd"),'Class 3rd'!AC187,IF(AND($E$3="4th"),'Class 4th'!AC187,"")))</f>
        <v/>
      </c>
      <c r="BA188" s="99" t="str">
        <f>IF(OR($B188=0,$B188=""),"",IF(AND($E$3="3rd"),'Class 3rd'!AD187,IF(AND($E$3="4th"),'Class 4th'!AD187,"")))</f>
        <v/>
      </c>
      <c r="BB188" s="51" t="str">
        <f t="shared" si="194"/>
        <v/>
      </c>
      <c r="BC188" s="48">
        <f t="shared" si="195"/>
        <v>0</v>
      </c>
      <c r="BD188" s="99" t="str">
        <f>IF(OR($B188=0,$B188=""),"",IF(AND($E$3="3rd"),'Class 3rd'!AE187,IF(AND($E$3="4th"),'Class 4th'!AE187,"")))</f>
        <v/>
      </c>
      <c r="BE188" s="99" t="str">
        <f>IF(OR($B188=0,$B188=""),"",IF(AND($E$3="3rd"),'Class 3rd'!AF187,IF(AND($E$3="4th"),'Class 4th'!AF187,"")))</f>
        <v/>
      </c>
      <c r="BF188" s="52" t="str">
        <f t="shared" si="196"/>
        <v/>
      </c>
      <c r="BG188" s="48" t="str">
        <f t="shared" si="197"/>
        <v/>
      </c>
      <c r="BH188" s="83">
        <f t="shared" si="198"/>
        <v>0</v>
      </c>
      <c r="BI188" s="83" t="str">
        <f t="shared" si="199"/>
        <v/>
      </c>
      <c r="BJ188" s="83" t="str">
        <f t="shared" si="200"/>
        <v/>
      </c>
      <c r="BK188" s="83" t="str">
        <f t="shared" si="201"/>
        <v/>
      </c>
      <c r="BL188" s="419" t="str">
        <f t="shared" si="202"/>
        <v/>
      </c>
      <c r="BM188" s="87" t="str">
        <f t="shared" si="203"/>
        <v/>
      </c>
      <c r="BN188" s="99" t="str">
        <f>IF(OR($B188=0,$B188=""),"",IF(AND($E$3="3rd"),'Class 3rd'!AG187,IF(AND($E$3="4th"),'Class 4th'!AG187,"")))</f>
        <v/>
      </c>
      <c r="BO188" s="99" t="str">
        <f>IF(OR($B188=0,$B188=""),"",IF(AND($E$3="3rd"),'Class 3rd'!AH187,IF(AND($E$3="4th"),'Class 4th'!AH187,"")))</f>
        <v/>
      </c>
      <c r="BP188" s="99" t="str">
        <f>IF(OR($B188=0,$B188=""),"",IF(AND($E$3="3rd"),'Class 3rd'!AI187,IF(AND($E$3="4th"),'Class 4th'!AI187,"")))</f>
        <v/>
      </c>
      <c r="BQ188" s="48" t="str">
        <f t="shared" si="204"/>
        <v/>
      </c>
      <c r="BR188" s="99" t="str">
        <f>IF(OR($B188=0,$B188=""),"",IF(AND($E$3="3rd"),'Class 3rd'!AJ187,IF(AND($E$3="4th"),'Class 4th'!AJ187,"")))</f>
        <v/>
      </c>
      <c r="BS188" s="99" t="str">
        <f>IF(OR($B188=0,$B188=""),"",IF(AND($E$3="3rd"),'Class 3rd'!AK187,IF(AND($E$3="4th"),'Class 4th'!AK187,"")))</f>
        <v/>
      </c>
      <c r="BT188" s="51" t="str">
        <f t="shared" si="205"/>
        <v/>
      </c>
      <c r="BU188" s="48">
        <f t="shared" si="206"/>
        <v>0</v>
      </c>
      <c r="BV188" s="99" t="str">
        <f>IF(OR($B188=0,$B188=""),"",IF(AND($E$3="3rd"),'Class 3rd'!AL187,IF(AND($E$3="4th"),'Class 4th'!AL187,"")))</f>
        <v/>
      </c>
      <c r="BW188" s="99" t="str">
        <f>IF(OR($B188=0,$B188=""),"",IF(AND($E$3="3rd"),'Class 3rd'!AM187,IF(AND($E$3="4th"),'Class 4th'!AM187,"")))</f>
        <v/>
      </c>
      <c r="BX188" s="52" t="str">
        <f t="shared" si="207"/>
        <v/>
      </c>
      <c r="BY188" s="48" t="str">
        <f t="shared" si="208"/>
        <v/>
      </c>
      <c r="BZ188" s="83">
        <f t="shared" si="209"/>
        <v>0</v>
      </c>
      <c r="CA188" s="83" t="str">
        <f t="shared" si="210"/>
        <v/>
      </c>
      <c r="CB188" s="83" t="str">
        <f t="shared" si="211"/>
        <v/>
      </c>
      <c r="CC188" s="83" t="str">
        <f t="shared" si="212"/>
        <v/>
      </c>
      <c r="CD188" s="419" t="str">
        <f t="shared" si="213"/>
        <v/>
      </c>
      <c r="CE188" s="87" t="str">
        <f t="shared" si="214"/>
        <v/>
      </c>
      <c r="CF188" s="99" t="str">
        <f>IF(OR($B188=0,$B188=""),"",IF(AND($E$3="3rd"),'Class 3rd'!AN187,IF(AND($E$3="4th"),'Class 4th'!AN187,"")))</f>
        <v/>
      </c>
      <c r="CG188" s="99" t="str">
        <f>IF(OR($B188=0,$B188=""),"",IF(AND($E$3="3rd"),'Class 3rd'!AO187,IF(AND($E$3="4th"),'Class 4th'!AO187,"")))</f>
        <v/>
      </c>
      <c r="CH188" s="99" t="str">
        <f>IF(OR($B188=0,$B188=""),"",IF(AND($E$3="3rd"),'Class 3rd'!AP187,IF(AND($E$3="4th"),'Class 4th'!AP187,"")))</f>
        <v/>
      </c>
      <c r="CI188" s="48" t="str">
        <f t="shared" si="215"/>
        <v/>
      </c>
      <c r="CJ188" s="99" t="str">
        <f>IF(OR($B188=0,$B188=""),"",IF(AND($E$3="3rd"),'Class 3rd'!AQ187,IF(AND($E$3="4th"),'Class 4th'!AQ187,"")))</f>
        <v/>
      </c>
      <c r="CK188" s="99" t="str">
        <f>IF(OR($B188=0,$B188=""),"",IF(AND($E$3="3rd"),'Class 3rd'!AR187,IF(AND($E$3="4th"),'Class 4th'!AR187,"")))</f>
        <v/>
      </c>
      <c r="CL188" s="51" t="str">
        <f t="shared" si="216"/>
        <v/>
      </c>
      <c r="CM188" s="48">
        <f t="shared" si="217"/>
        <v>0</v>
      </c>
      <c r="CN188" s="99" t="str">
        <f>IF(OR($B188=0,$B188=""),"",IF(AND($E$3="3rd"),'Class 3rd'!AS187,IF(AND($E$3="4th"),'Class 4th'!AS187,"")))</f>
        <v/>
      </c>
      <c r="CO188" s="99" t="str">
        <f>IF(OR($B188=0,$B188=""),"",IF(AND($E$3="3rd"),'Class 3rd'!AT187,IF(AND($E$3="4th"),'Class 4th'!AT187,"")))</f>
        <v/>
      </c>
      <c r="CP188" s="52" t="str">
        <f t="shared" si="218"/>
        <v/>
      </c>
      <c r="CQ188" s="48" t="str">
        <f t="shared" si="219"/>
        <v/>
      </c>
      <c r="CR188" s="83">
        <f t="shared" si="220"/>
        <v>0</v>
      </c>
      <c r="CS188" s="83" t="str">
        <f t="shared" si="221"/>
        <v/>
      </c>
      <c r="CT188" s="392" t="str">
        <f t="shared" si="222"/>
        <v/>
      </c>
      <c r="CU188" s="86" t="str">
        <f t="shared" si="223"/>
        <v/>
      </c>
      <c r="CV188" s="99" t="str">
        <f>IF(OR($B188=0,$B188=""),"",IF(AND($E$3="3rd"),'Class 3rd'!AU187,IF(AND($E$3="4th"),'Class 4th'!AU187,"")))</f>
        <v/>
      </c>
      <c r="CW188" s="99" t="str">
        <f>IF(OR($B188=0,$B188=""),"",IF(AND($E$3="3rd"),'Class 3rd'!AV187,IF(AND($E$3="4th"),'Class 4th'!AV187,"")))</f>
        <v/>
      </c>
      <c r="CX188" s="99" t="str">
        <f>IF(OR($B188=0,$B188=""),"",IF(AND($E$3="3rd"),'Class 3rd'!AW187,IF(AND($E$3="4th"),'Class 4th'!AW187,"")))</f>
        <v/>
      </c>
      <c r="CY188" s="48" t="str">
        <f t="shared" si="224"/>
        <v/>
      </c>
      <c r="CZ188" s="99" t="str">
        <f>IF(OR($B188=0,$B188=""),"",IF(AND($E$3="3rd"),'Class 3rd'!AX187,IF(AND($E$3="4th"),'Class 4th'!AX187,"")))</f>
        <v/>
      </c>
      <c r="DA188" s="99" t="str">
        <f>IF(OR($B188=0,$B188=""),"",IF(AND($E$3="3rd"),'Class 3rd'!AY187,IF(AND($E$3="4th"),'Class 4th'!AY187,"")))</f>
        <v/>
      </c>
      <c r="DB188" s="51" t="str">
        <f t="shared" si="225"/>
        <v/>
      </c>
      <c r="DC188" s="48">
        <f t="shared" si="226"/>
        <v>0</v>
      </c>
      <c r="DD188" s="99" t="str">
        <f>IF(OR($B188=0,$B188=""),"",IF(AND($E$3="3rd"),'Class 3rd'!AZ187,IF(AND($E$3="4th"),'Class 4th'!AZ187,"")))</f>
        <v/>
      </c>
      <c r="DE188" s="99" t="str">
        <f>IF(OR($B188=0,$B188=""),"",IF(AND($E$3="3rd"),'Class 3rd'!BA187,IF(AND($E$3="4th"),'Class 4th'!BA187,"")))</f>
        <v/>
      </c>
      <c r="DF188" s="52" t="str">
        <f t="shared" si="227"/>
        <v/>
      </c>
      <c r="DG188" s="48" t="str">
        <f t="shared" si="228"/>
        <v/>
      </c>
      <c r="DH188" s="83">
        <f t="shared" si="229"/>
        <v>0</v>
      </c>
      <c r="DI188" s="83" t="str">
        <f t="shared" si="230"/>
        <v/>
      </c>
      <c r="DJ188" s="392" t="str">
        <f t="shared" si="231"/>
        <v/>
      </c>
      <c r="DK188" s="86" t="str">
        <f t="shared" si="232"/>
        <v/>
      </c>
      <c r="DL188" s="454" t="str">
        <f>IF(OR($B188=0,$B188=""),"",IF(AND($E$3="3rd"),'Class 3rd'!BB187,IF(AND($E$3="4th"),'Class 4th'!BB187,"")))</f>
        <v/>
      </c>
      <c r="DM188" s="454" t="str">
        <f>IF(OR($B188=0,$B188=""),"",IF(AND($E$3="3rd"),'Class 3rd'!BC187,IF(AND($E$3="4th"),'Class 4th'!BC187,"")))</f>
        <v/>
      </c>
      <c r="DN188" s="454" t="str">
        <f>IF(OR($B188=0,$B188=""),"",IF(AND($E$3="3rd"),'Class 3rd'!BD187,IF(AND($E$3="4th"),'Class 4th'!BD187,"")))</f>
        <v/>
      </c>
      <c r="DO188" s="454" t="str">
        <f>IF(OR($B188=0,$B188=""),"",IF(AND($E$3="3rd"),'Class 3rd'!BE187,IF(AND($E$3="4th"),'Class 4th'!BE187,"")))</f>
        <v/>
      </c>
      <c r="DP188" s="454" t="str">
        <f>IF(OR($B188=0,$B188=""),"",IF(AND($E$3="3rd"),'Class 3rd'!BF187,IF(AND($E$3="4th"),'Class 4th'!BF187,"")))</f>
        <v/>
      </c>
      <c r="DQ188" s="455" t="str">
        <f t="shared" si="233"/>
        <v/>
      </c>
      <c r="DR188" s="100">
        <f t="shared" si="234"/>
        <v>0</v>
      </c>
      <c r="DS188" s="100" t="str">
        <f t="shared" si="235"/>
        <v/>
      </c>
      <c r="DT188" s="100" t="str">
        <f t="shared" si="236"/>
        <v/>
      </c>
      <c r="DU188" s="86" t="str">
        <f t="shared" si="237"/>
        <v/>
      </c>
      <c r="DV188" s="454" t="str">
        <f>IF(OR($B188=0,$B188=""),"",IF(AND($E$3="3rd"),'Class 3rd'!BG187,IF(AND($E$3="4th"),'Class 4th'!BG187,"")))</f>
        <v/>
      </c>
      <c r="DW188" s="454" t="str">
        <f>IF(OR($B188=0,$B188=""),"",IF(AND($E$3="3rd"),'Class 3rd'!BH187,IF(AND($E$3="4th"),'Class 4th'!BH187,"")))</f>
        <v/>
      </c>
      <c r="DX188" s="454" t="str">
        <f>IF(OR($B188=0,$B188=""),"",IF(AND($E$3="3rd"),'Class 3rd'!BI187,IF(AND($E$3="4th"),'Class 4th'!BI187,"")))</f>
        <v/>
      </c>
      <c r="DY188" s="454" t="str">
        <f>IF(OR($B188=0,$B188=""),"",IF(AND($E$3="3rd"),'Class 3rd'!BJ187,IF(AND($E$3="4th"),'Class 4th'!BJ187,"")))</f>
        <v/>
      </c>
      <c r="DZ188" s="454" t="str">
        <f>IF(OR($B188=0,$B188=""),"",IF(AND($E$3="3rd"),'Class 3rd'!BK187,IF(AND($E$3="4th"),'Class 4th'!BK187,"")))</f>
        <v/>
      </c>
      <c r="EA188" s="455" t="str">
        <f t="shared" si="238"/>
        <v/>
      </c>
      <c r="EB188" s="100">
        <f t="shared" si="239"/>
        <v>0</v>
      </c>
      <c r="EC188" s="100" t="str">
        <f t="shared" si="240"/>
        <v/>
      </c>
      <c r="ED188" s="100" t="str">
        <f t="shared" si="241"/>
        <v/>
      </c>
      <c r="EE188" s="86" t="str">
        <f t="shared" si="242"/>
        <v/>
      </c>
      <c r="EF188" s="454" t="str">
        <f>IF(OR($B188=0,$B188=""),"",IF(AND($E$3="3rd"),'Class 3rd'!BL187,IF(AND($E$3="4th"),'Class 4th'!BL187,"")))</f>
        <v/>
      </c>
      <c r="EG188" s="454" t="str">
        <f>IF(OR($B188=0,$B188=""),"",IF(AND($E$3="3rd"),'Class 3rd'!BM187,IF(AND($E$3="4th"),'Class 4th'!BM187,"")))</f>
        <v/>
      </c>
      <c r="EH188" s="454" t="str">
        <f>IF(OR($B188=0,$B188=""),"",IF(AND($E$3="3rd"),'Class 3rd'!BN187,IF(AND($E$3="4th"),'Class 4th'!BN187,"")))</f>
        <v/>
      </c>
      <c r="EI188" s="454" t="str">
        <f>IF(OR($B188=0,$B188=""),"",IF(AND($E$3="3rd"),'Class 3rd'!BO187,IF(AND($E$3="4th"),'Class 4th'!BO187,"")))</f>
        <v/>
      </c>
      <c r="EJ188" s="454" t="str">
        <f>IF(OR($B188=0,$B188=""),"",IF(AND($E$3="3rd"),'Class 3rd'!BP187,IF(AND($E$3="4th"),'Class 4th'!BP187,"")))</f>
        <v/>
      </c>
      <c r="EK188" s="455" t="str">
        <f t="shared" si="243"/>
        <v/>
      </c>
      <c r="EL188" s="100">
        <f t="shared" si="244"/>
        <v>0</v>
      </c>
      <c r="EM188" s="100" t="str">
        <f t="shared" si="245"/>
        <v/>
      </c>
      <c r="EN188" s="100" t="str">
        <f t="shared" si="246"/>
        <v/>
      </c>
      <c r="EO188" s="86" t="str">
        <f t="shared" si="247"/>
        <v/>
      </c>
      <c r="EP188" s="60" t="str">
        <f t="shared" si="248"/>
        <v/>
      </c>
      <c r="EQ188" s="324" t="str">
        <f t="shared" si="249"/>
        <v/>
      </c>
      <c r="ER188" s="63" t="str">
        <f t="shared" si="250"/>
        <v/>
      </c>
      <c r="ES188" s="64" t="str">
        <f t="shared" si="251"/>
        <v/>
      </c>
      <c r="ET188" s="326" t="str">
        <f>IFERROR(IF(B188="NSO","NSO",IF(OR(D188="",G188="",F188="",B188="",EP188=0),"",IF('Master sheet'!$D$14="Hindi","कक्षोंन्नति","Promoted"))),"")</f>
        <v/>
      </c>
      <c r="EU188" s="39" t="str">
        <f>IF(OR($B188=0,$B188=""),"",IF(AND($E$3="3rd"),'Class 3rd'!BQ187,IF(AND($E$3="4th"),'Class 4th'!BQ187,"")))</f>
        <v/>
      </c>
      <c r="EV188" s="39" t="str">
        <f>IF(OR($B188=0,$B188=""),"",IF(AND($E$3="3rd"),'Class 3rd'!BR187,IF(AND($E$3="4th"),'Class 4th'!BR187,"")))</f>
        <v/>
      </c>
      <c r="EW188" s="203" t="str">
        <f t="shared" si="252"/>
        <v/>
      </c>
      <c r="EX188" s="40"/>
      <c r="FE188" s="41">
        <f>IF(AND($E$3="3rd"),'Class 3rd'!I187,IF(AND($E$3="4th"),'Class 4th'!I187,""))</f>
        <v>0</v>
      </c>
    </row>
    <row r="189" spans="1:161" ht="18.95" customHeight="1">
      <c r="A189" s="53">
        <v>182</v>
      </c>
      <c r="B189" s="244" t="str">
        <f>IF(OR(FE189=0,FE189=""),"",IF(AND($E$3="3rd"),'Class 3rd'!I188,IF(AND($E$3="4th"),'Class 4th'!I188,"")))</f>
        <v/>
      </c>
      <c r="C189" s="54" t="str">
        <f>IF(OR($B189=0,$B189=""),"",IF(AND($E$3="3rd"),'Class 3rd'!B188,IF(AND($E$3="4th"),'Class 4th'!B188,"")))</f>
        <v/>
      </c>
      <c r="D189" s="54" t="str">
        <f>IF(OR($B189=0,$B189=""),"",IF(AND($E$3="3rd"),'Class 3rd'!C188,IF(AND($E$3="4th"),'Class 4th'!C188,"")))</f>
        <v/>
      </c>
      <c r="E189" s="330" t="str">
        <f>IF(OR($B189=0,$B189=""),"",IF(AND($E$3="3rd"),'Class 3rd'!E188,IF(AND($E$3="4th"),'Class 4th'!E188,"")))</f>
        <v/>
      </c>
      <c r="F189" s="243" t="str">
        <f>IF(OR($B189=0,$B189=""),"",IF(AND($E$3="3rd"),'Class 3rd'!D188,IF(AND($E$3="4th"),'Class 4th'!D188,"")))</f>
        <v/>
      </c>
      <c r="G189" s="335" t="str">
        <f>IF(OR($B189=0,$B189=""),"",IF(AND($E$3="3rd"),'Class 3rd'!F188,IF(AND($E$3="4th"),'Class 4th'!F188,"")))</f>
        <v/>
      </c>
      <c r="H189" s="335" t="str">
        <f>IF(OR($B189=0,$B189=""),"",IF(AND($E$3="3rd"),'Class 3rd'!G188,IF(AND($E$3="4th"),'Class 4th'!G188,"")))</f>
        <v/>
      </c>
      <c r="I189" s="335" t="str">
        <f>IF(OR($B189=0,$B189=""),"",IF(AND($E$3="3rd"),'Class 3rd'!H188,IF(AND($E$3="4th"),'Class 4th'!H188,"")))</f>
        <v/>
      </c>
      <c r="J189" s="217" t="str">
        <f>IF(OR($B189=0,$B189=""),"",IF(AND($E$3="3rd"),'Class 3rd'!J188,IF(AND($E$3="4th"),'Class 4th'!J188,"")))</f>
        <v/>
      </c>
      <c r="K189" s="217" t="str">
        <f>IF(OR($B189=0,$B189=""),"",IF(AND($E$3="3rd"),'Class 3rd'!K188,IF(AND($E$3="4th"),'Class 4th'!K188,"")))</f>
        <v/>
      </c>
      <c r="L189" s="99" t="str">
        <f>IF(OR($B189=0,$B189=""),"",IF(AND($E$3="3rd"),'Class 3rd'!L188,IF(AND($E$3="4th"),'Class 4th'!L188,"")))</f>
        <v/>
      </c>
      <c r="M189" s="99" t="str">
        <f>IF(OR($B189=0,$B189=""),"",IF(AND($E$3="3rd"),'Class 3rd'!M188,IF(AND($E$3="4th"),'Class 4th'!M188,"")))</f>
        <v/>
      </c>
      <c r="N189" s="99" t="str">
        <f>IF(OR($B189=0,$B189=""),"",IF(AND($E$3="3rd"),'Class 3rd'!N188,IF(AND($E$3="4th"),'Class 4th'!N188,"")))</f>
        <v/>
      </c>
      <c r="O189" s="48" t="str">
        <f t="shared" si="171"/>
        <v/>
      </c>
      <c r="P189" s="99" t="str">
        <f>IF(OR($B189=0,$B189=""),"",IF(AND($E$3="3rd"),'Class 3rd'!O188,IF(AND($E$3="4th"),'Class 4th'!O188,"")))</f>
        <v/>
      </c>
      <c r="Q189" s="99" t="str">
        <f>IF(OR($B189=0,$B189=""),"",IF(AND($E$3="3rd"),'Class 3rd'!P188,IF(AND($E$3="4th"),'Class 4th'!P188,"")))</f>
        <v/>
      </c>
      <c r="R189" s="51" t="str">
        <f t="shared" si="172"/>
        <v/>
      </c>
      <c r="S189" s="48">
        <f t="shared" si="173"/>
        <v>0</v>
      </c>
      <c r="T189" s="99" t="str">
        <f>IF(OR($B189=0,$B189=""),"",IF(AND($E$3="3rd"),'Class 3rd'!Q188,IF(AND($E$3="4th"),'Class 4th'!Q188,"")))</f>
        <v/>
      </c>
      <c r="U189" s="99" t="str">
        <f>IF(OR($B189=0,$B189=""),"",IF(AND($E$3="3rd"),'Class 3rd'!R188,IF(AND($E$3="4th"),'Class 4th'!R188,"")))</f>
        <v/>
      </c>
      <c r="V189" s="52" t="str">
        <f t="shared" si="174"/>
        <v/>
      </c>
      <c r="W189" s="48" t="str">
        <f t="shared" si="175"/>
        <v/>
      </c>
      <c r="X189" s="83">
        <f t="shared" si="176"/>
        <v>0</v>
      </c>
      <c r="Y189" s="83" t="str">
        <f t="shared" si="177"/>
        <v/>
      </c>
      <c r="Z189" s="83" t="str">
        <f t="shared" si="178"/>
        <v/>
      </c>
      <c r="AA189" s="83" t="str">
        <f t="shared" si="179"/>
        <v/>
      </c>
      <c r="AB189" s="419" t="str">
        <f t="shared" si="180"/>
        <v/>
      </c>
      <c r="AC189" s="87" t="str">
        <f t="shared" si="181"/>
        <v/>
      </c>
      <c r="AD189" s="99" t="str">
        <f>IF(OR($B189=0,$B189=""),"",IF(AND($E$3="3rd"),'Class 3rd'!S188,IF(AND($E$3="4th"),'Class 4th'!S188,"")))</f>
        <v/>
      </c>
      <c r="AE189" s="99" t="str">
        <f>IF(OR($B189=0,$B189=""),"",IF(AND($E$3="3rd"),'Class 3rd'!T188,IF(AND($E$3="4th"),'Class 4th'!T188,"")))</f>
        <v/>
      </c>
      <c r="AF189" s="99" t="str">
        <f>IF(OR($B189=0,$B189=""),"",IF(AND($E$3="3rd"),'Class 3rd'!U188,IF(AND($E$3="4th"),'Class 4th'!U188,"")))</f>
        <v/>
      </c>
      <c r="AG189" s="48" t="str">
        <f t="shared" si="182"/>
        <v/>
      </c>
      <c r="AH189" s="99" t="str">
        <f>IF(OR($B189=0,$B189=""),"",IF(AND($E$3="3rd"),'Class 3rd'!V188,IF(AND($E$3="4th"),'Class 4th'!V188,"")))</f>
        <v/>
      </c>
      <c r="AI189" s="99" t="str">
        <f>IF(OR($B189=0,$B189=""),"",IF(AND($E$3="3rd"),'Class 3rd'!W188,IF(AND($E$3="4th"),'Class 4th'!W188,"")))</f>
        <v/>
      </c>
      <c r="AJ189" s="51" t="str">
        <f t="shared" si="183"/>
        <v/>
      </c>
      <c r="AK189" s="48">
        <f t="shared" si="184"/>
        <v>0</v>
      </c>
      <c r="AL189" s="99" t="str">
        <f>IF(OR($B189=0,$B189=""),"",IF(AND($E$3="3rd"),'Class 3rd'!X188,IF(AND($E$3="4th"),'Class 4th'!X188,"")))</f>
        <v/>
      </c>
      <c r="AM189" s="99" t="str">
        <f>IF(OR($B189=0,$B189=""),"",IF(AND($E$3="3rd"),'Class 3rd'!Y188,IF(AND($E$3="4th"),'Class 4th'!Y188,"")))</f>
        <v/>
      </c>
      <c r="AN189" s="52" t="str">
        <f t="shared" si="185"/>
        <v/>
      </c>
      <c r="AO189" s="48" t="str">
        <f t="shared" si="186"/>
        <v/>
      </c>
      <c r="AP189" s="83">
        <f t="shared" si="187"/>
        <v>0</v>
      </c>
      <c r="AQ189" s="83" t="str">
        <f t="shared" si="188"/>
        <v/>
      </c>
      <c r="AR189" s="83" t="str">
        <f t="shared" si="189"/>
        <v/>
      </c>
      <c r="AS189" s="83" t="str">
        <f t="shared" si="190"/>
        <v/>
      </c>
      <c r="AT189" s="419" t="str">
        <f t="shared" si="191"/>
        <v/>
      </c>
      <c r="AU189" s="87" t="str">
        <f t="shared" si="192"/>
        <v/>
      </c>
      <c r="AV189" s="99" t="str">
        <f>IF(OR($B189=0,$B189=""),"",IF(AND($E$3="3rd"),'Class 3rd'!Z188,IF(AND($E$3="4th"),'Class 4th'!Z188,"")))</f>
        <v/>
      </c>
      <c r="AW189" s="99" t="str">
        <f>IF(OR($B189=0,$B189=""),"",IF(AND($E$3="3rd"),'Class 3rd'!AA188,IF(AND($E$3="4th"),'Class 4th'!AA188,"")))</f>
        <v/>
      </c>
      <c r="AX189" s="99" t="str">
        <f>IF(OR($B189=0,$B189=""),"",IF(AND($E$3="3rd"),'Class 3rd'!AB188,IF(AND($E$3="4th"),'Class 4th'!AB188,"")))</f>
        <v/>
      </c>
      <c r="AY189" s="48" t="str">
        <f t="shared" si="193"/>
        <v/>
      </c>
      <c r="AZ189" s="99" t="str">
        <f>IF(OR($B189=0,$B189=""),"",IF(AND($E$3="3rd"),'Class 3rd'!AC188,IF(AND($E$3="4th"),'Class 4th'!AC188,"")))</f>
        <v/>
      </c>
      <c r="BA189" s="99" t="str">
        <f>IF(OR($B189=0,$B189=""),"",IF(AND($E$3="3rd"),'Class 3rd'!AD188,IF(AND($E$3="4th"),'Class 4th'!AD188,"")))</f>
        <v/>
      </c>
      <c r="BB189" s="51" t="str">
        <f t="shared" si="194"/>
        <v/>
      </c>
      <c r="BC189" s="48">
        <f t="shared" si="195"/>
        <v>0</v>
      </c>
      <c r="BD189" s="99" t="str">
        <f>IF(OR($B189=0,$B189=""),"",IF(AND($E$3="3rd"),'Class 3rd'!AE188,IF(AND($E$3="4th"),'Class 4th'!AE188,"")))</f>
        <v/>
      </c>
      <c r="BE189" s="99" t="str">
        <f>IF(OR($B189=0,$B189=""),"",IF(AND($E$3="3rd"),'Class 3rd'!AF188,IF(AND($E$3="4th"),'Class 4th'!AF188,"")))</f>
        <v/>
      </c>
      <c r="BF189" s="52" t="str">
        <f t="shared" si="196"/>
        <v/>
      </c>
      <c r="BG189" s="48" t="str">
        <f t="shared" si="197"/>
        <v/>
      </c>
      <c r="BH189" s="83">
        <f t="shared" si="198"/>
        <v>0</v>
      </c>
      <c r="BI189" s="83" t="str">
        <f t="shared" si="199"/>
        <v/>
      </c>
      <c r="BJ189" s="83" t="str">
        <f t="shared" si="200"/>
        <v/>
      </c>
      <c r="BK189" s="83" t="str">
        <f t="shared" si="201"/>
        <v/>
      </c>
      <c r="BL189" s="419" t="str">
        <f t="shared" si="202"/>
        <v/>
      </c>
      <c r="BM189" s="87" t="str">
        <f t="shared" si="203"/>
        <v/>
      </c>
      <c r="BN189" s="99" t="str">
        <f>IF(OR($B189=0,$B189=""),"",IF(AND($E$3="3rd"),'Class 3rd'!AG188,IF(AND($E$3="4th"),'Class 4th'!AG188,"")))</f>
        <v/>
      </c>
      <c r="BO189" s="99" t="str">
        <f>IF(OR($B189=0,$B189=""),"",IF(AND($E$3="3rd"),'Class 3rd'!AH188,IF(AND($E$3="4th"),'Class 4th'!AH188,"")))</f>
        <v/>
      </c>
      <c r="BP189" s="99" t="str">
        <f>IF(OR($B189=0,$B189=""),"",IF(AND($E$3="3rd"),'Class 3rd'!AI188,IF(AND($E$3="4th"),'Class 4th'!AI188,"")))</f>
        <v/>
      </c>
      <c r="BQ189" s="48" t="str">
        <f t="shared" si="204"/>
        <v/>
      </c>
      <c r="BR189" s="99" t="str">
        <f>IF(OR($B189=0,$B189=""),"",IF(AND($E$3="3rd"),'Class 3rd'!AJ188,IF(AND($E$3="4th"),'Class 4th'!AJ188,"")))</f>
        <v/>
      </c>
      <c r="BS189" s="99" t="str">
        <f>IF(OR($B189=0,$B189=""),"",IF(AND($E$3="3rd"),'Class 3rd'!AK188,IF(AND($E$3="4th"),'Class 4th'!AK188,"")))</f>
        <v/>
      </c>
      <c r="BT189" s="51" t="str">
        <f t="shared" si="205"/>
        <v/>
      </c>
      <c r="BU189" s="48">
        <f t="shared" si="206"/>
        <v>0</v>
      </c>
      <c r="BV189" s="99" t="str">
        <f>IF(OR($B189=0,$B189=""),"",IF(AND($E$3="3rd"),'Class 3rd'!AL188,IF(AND($E$3="4th"),'Class 4th'!AL188,"")))</f>
        <v/>
      </c>
      <c r="BW189" s="99" t="str">
        <f>IF(OR($B189=0,$B189=""),"",IF(AND($E$3="3rd"),'Class 3rd'!AM188,IF(AND($E$3="4th"),'Class 4th'!AM188,"")))</f>
        <v/>
      </c>
      <c r="BX189" s="52" t="str">
        <f t="shared" si="207"/>
        <v/>
      </c>
      <c r="BY189" s="48" t="str">
        <f t="shared" si="208"/>
        <v/>
      </c>
      <c r="BZ189" s="83">
        <f t="shared" si="209"/>
        <v>0</v>
      </c>
      <c r="CA189" s="83" t="str">
        <f t="shared" si="210"/>
        <v/>
      </c>
      <c r="CB189" s="83" t="str">
        <f t="shared" si="211"/>
        <v/>
      </c>
      <c r="CC189" s="83" t="str">
        <f t="shared" si="212"/>
        <v/>
      </c>
      <c r="CD189" s="419" t="str">
        <f t="shared" si="213"/>
        <v/>
      </c>
      <c r="CE189" s="87" t="str">
        <f t="shared" si="214"/>
        <v/>
      </c>
      <c r="CF189" s="99" t="str">
        <f>IF(OR($B189=0,$B189=""),"",IF(AND($E$3="3rd"),'Class 3rd'!AN188,IF(AND($E$3="4th"),'Class 4th'!AN188,"")))</f>
        <v/>
      </c>
      <c r="CG189" s="99" t="str">
        <f>IF(OR($B189=0,$B189=""),"",IF(AND($E$3="3rd"),'Class 3rd'!AO188,IF(AND($E$3="4th"),'Class 4th'!AO188,"")))</f>
        <v/>
      </c>
      <c r="CH189" s="99" t="str">
        <f>IF(OR($B189=0,$B189=""),"",IF(AND($E$3="3rd"),'Class 3rd'!AP188,IF(AND($E$3="4th"),'Class 4th'!AP188,"")))</f>
        <v/>
      </c>
      <c r="CI189" s="48" t="str">
        <f t="shared" si="215"/>
        <v/>
      </c>
      <c r="CJ189" s="99" t="str">
        <f>IF(OR($B189=0,$B189=""),"",IF(AND($E$3="3rd"),'Class 3rd'!AQ188,IF(AND($E$3="4th"),'Class 4th'!AQ188,"")))</f>
        <v/>
      </c>
      <c r="CK189" s="99" t="str">
        <f>IF(OR($B189=0,$B189=""),"",IF(AND($E$3="3rd"),'Class 3rd'!AR188,IF(AND($E$3="4th"),'Class 4th'!AR188,"")))</f>
        <v/>
      </c>
      <c r="CL189" s="51" t="str">
        <f t="shared" si="216"/>
        <v/>
      </c>
      <c r="CM189" s="48">
        <f t="shared" si="217"/>
        <v>0</v>
      </c>
      <c r="CN189" s="99" t="str">
        <f>IF(OR($B189=0,$B189=""),"",IF(AND($E$3="3rd"),'Class 3rd'!AS188,IF(AND($E$3="4th"),'Class 4th'!AS188,"")))</f>
        <v/>
      </c>
      <c r="CO189" s="99" t="str">
        <f>IF(OR($B189=0,$B189=""),"",IF(AND($E$3="3rd"),'Class 3rd'!AT188,IF(AND($E$3="4th"),'Class 4th'!AT188,"")))</f>
        <v/>
      </c>
      <c r="CP189" s="52" t="str">
        <f t="shared" si="218"/>
        <v/>
      </c>
      <c r="CQ189" s="48" t="str">
        <f t="shared" si="219"/>
        <v/>
      </c>
      <c r="CR189" s="83">
        <f t="shared" si="220"/>
        <v>0</v>
      </c>
      <c r="CS189" s="83" t="str">
        <f t="shared" si="221"/>
        <v/>
      </c>
      <c r="CT189" s="392" t="str">
        <f t="shared" si="222"/>
        <v/>
      </c>
      <c r="CU189" s="86" t="str">
        <f t="shared" si="223"/>
        <v/>
      </c>
      <c r="CV189" s="99" t="str">
        <f>IF(OR($B189=0,$B189=""),"",IF(AND($E$3="3rd"),'Class 3rd'!AU188,IF(AND($E$3="4th"),'Class 4th'!AU188,"")))</f>
        <v/>
      </c>
      <c r="CW189" s="99" t="str">
        <f>IF(OR($B189=0,$B189=""),"",IF(AND($E$3="3rd"),'Class 3rd'!AV188,IF(AND($E$3="4th"),'Class 4th'!AV188,"")))</f>
        <v/>
      </c>
      <c r="CX189" s="99" t="str">
        <f>IF(OR($B189=0,$B189=""),"",IF(AND($E$3="3rd"),'Class 3rd'!AW188,IF(AND($E$3="4th"),'Class 4th'!AW188,"")))</f>
        <v/>
      </c>
      <c r="CY189" s="48" t="str">
        <f t="shared" si="224"/>
        <v/>
      </c>
      <c r="CZ189" s="99" t="str">
        <f>IF(OR($B189=0,$B189=""),"",IF(AND($E$3="3rd"),'Class 3rd'!AX188,IF(AND($E$3="4th"),'Class 4th'!AX188,"")))</f>
        <v/>
      </c>
      <c r="DA189" s="99" t="str">
        <f>IF(OR($B189=0,$B189=""),"",IF(AND($E$3="3rd"),'Class 3rd'!AY188,IF(AND($E$3="4th"),'Class 4th'!AY188,"")))</f>
        <v/>
      </c>
      <c r="DB189" s="51" t="str">
        <f t="shared" si="225"/>
        <v/>
      </c>
      <c r="DC189" s="48">
        <f t="shared" si="226"/>
        <v>0</v>
      </c>
      <c r="DD189" s="99" t="str">
        <f>IF(OR($B189=0,$B189=""),"",IF(AND($E$3="3rd"),'Class 3rd'!AZ188,IF(AND($E$3="4th"),'Class 4th'!AZ188,"")))</f>
        <v/>
      </c>
      <c r="DE189" s="99" t="str">
        <f>IF(OR($B189=0,$B189=""),"",IF(AND($E$3="3rd"),'Class 3rd'!BA188,IF(AND($E$3="4th"),'Class 4th'!BA188,"")))</f>
        <v/>
      </c>
      <c r="DF189" s="52" t="str">
        <f t="shared" si="227"/>
        <v/>
      </c>
      <c r="DG189" s="48" t="str">
        <f t="shared" si="228"/>
        <v/>
      </c>
      <c r="DH189" s="83">
        <f t="shared" si="229"/>
        <v>0</v>
      </c>
      <c r="DI189" s="83" t="str">
        <f t="shared" si="230"/>
        <v/>
      </c>
      <c r="DJ189" s="392" t="str">
        <f t="shared" si="231"/>
        <v/>
      </c>
      <c r="DK189" s="86" t="str">
        <f t="shared" si="232"/>
        <v/>
      </c>
      <c r="DL189" s="454" t="str">
        <f>IF(OR($B189=0,$B189=""),"",IF(AND($E$3="3rd"),'Class 3rd'!BB188,IF(AND($E$3="4th"),'Class 4th'!BB188,"")))</f>
        <v/>
      </c>
      <c r="DM189" s="454" t="str">
        <f>IF(OR($B189=0,$B189=""),"",IF(AND($E$3="3rd"),'Class 3rd'!BC188,IF(AND($E$3="4th"),'Class 4th'!BC188,"")))</f>
        <v/>
      </c>
      <c r="DN189" s="454" t="str">
        <f>IF(OR($B189=0,$B189=""),"",IF(AND($E$3="3rd"),'Class 3rd'!BD188,IF(AND($E$3="4th"),'Class 4th'!BD188,"")))</f>
        <v/>
      </c>
      <c r="DO189" s="454" t="str">
        <f>IF(OR($B189=0,$B189=""),"",IF(AND($E$3="3rd"),'Class 3rd'!BE188,IF(AND($E$3="4th"),'Class 4th'!BE188,"")))</f>
        <v/>
      </c>
      <c r="DP189" s="454" t="str">
        <f>IF(OR($B189=0,$B189=""),"",IF(AND($E$3="3rd"),'Class 3rd'!BF188,IF(AND($E$3="4th"),'Class 4th'!BF188,"")))</f>
        <v/>
      </c>
      <c r="DQ189" s="455" t="str">
        <f t="shared" si="233"/>
        <v/>
      </c>
      <c r="DR189" s="100">
        <f t="shared" si="234"/>
        <v>0</v>
      </c>
      <c r="DS189" s="100" t="str">
        <f t="shared" si="235"/>
        <v/>
      </c>
      <c r="DT189" s="100" t="str">
        <f t="shared" si="236"/>
        <v/>
      </c>
      <c r="DU189" s="86" t="str">
        <f t="shared" si="237"/>
        <v/>
      </c>
      <c r="DV189" s="454" t="str">
        <f>IF(OR($B189=0,$B189=""),"",IF(AND($E$3="3rd"),'Class 3rd'!BG188,IF(AND($E$3="4th"),'Class 4th'!BG188,"")))</f>
        <v/>
      </c>
      <c r="DW189" s="454" t="str">
        <f>IF(OR($B189=0,$B189=""),"",IF(AND($E$3="3rd"),'Class 3rd'!BH188,IF(AND($E$3="4th"),'Class 4th'!BH188,"")))</f>
        <v/>
      </c>
      <c r="DX189" s="454" t="str">
        <f>IF(OR($B189=0,$B189=""),"",IF(AND($E$3="3rd"),'Class 3rd'!BI188,IF(AND($E$3="4th"),'Class 4th'!BI188,"")))</f>
        <v/>
      </c>
      <c r="DY189" s="454" t="str">
        <f>IF(OR($B189=0,$B189=""),"",IF(AND($E$3="3rd"),'Class 3rd'!BJ188,IF(AND($E$3="4th"),'Class 4th'!BJ188,"")))</f>
        <v/>
      </c>
      <c r="DZ189" s="454" t="str">
        <f>IF(OR($B189=0,$B189=""),"",IF(AND($E$3="3rd"),'Class 3rd'!BK188,IF(AND($E$3="4th"),'Class 4th'!BK188,"")))</f>
        <v/>
      </c>
      <c r="EA189" s="455" t="str">
        <f t="shared" si="238"/>
        <v/>
      </c>
      <c r="EB189" s="100">
        <f t="shared" si="239"/>
        <v>0</v>
      </c>
      <c r="EC189" s="100" t="str">
        <f t="shared" si="240"/>
        <v/>
      </c>
      <c r="ED189" s="100" t="str">
        <f t="shared" si="241"/>
        <v/>
      </c>
      <c r="EE189" s="86" t="str">
        <f t="shared" si="242"/>
        <v/>
      </c>
      <c r="EF189" s="454" t="str">
        <f>IF(OR($B189=0,$B189=""),"",IF(AND($E$3="3rd"),'Class 3rd'!BL188,IF(AND($E$3="4th"),'Class 4th'!BL188,"")))</f>
        <v/>
      </c>
      <c r="EG189" s="454" t="str">
        <f>IF(OR($B189=0,$B189=""),"",IF(AND($E$3="3rd"),'Class 3rd'!BM188,IF(AND($E$3="4th"),'Class 4th'!BM188,"")))</f>
        <v/>
      </c>
      <c r="EH189" s="454" t="str">
        <f>IF(OR($B189=0,$B189=""),"",IF(AND($E$3="3rd"),'Class 3rd'!BN188,IF(AND($E$3="4th"),'Class 4th'!BN188,"")))</f>
        <v/>
      </c>
      <c r="EI189" s="454" t="str">
        <f>IF(OR($B189=0,$B189=""),"",IF(AND($E$3="3rd"),'Class 3rd'!BO188,IF(AND($E$3="4th"),'Class 4th'!BO188,"")))</f>
        <v/>
      </c>
      <c r="EJ189" s="454" t="str">
        <f>IF(OR($B189=0,$B189=""),"",IF(AND($E$3="3rd"),'Class 3rd'!BP188,IF(AND($E$3="4th"),'Class 4th'!BP188,"")))</f>
        <v/>
      </c>
      <c r="EK189" s="455" t="str">
        <f t="shared" si="243"/>
        <v/>
      </c>
      <c r="EL189" s="100">
        <f t="shared" si="244"/>
        <v>0</v>
      </c>
      <c r="EM189" s="100" t="str">
        <f t="shared" si="245"/>
        <v/>
      </c>
      <c r="EN189" s="100" t="str">
        <f t="shared" si="246"/>
        <v/>
      </c>
      <c r="EO189" s="86" t="str">
        <f t="shared" si="247"/>
        <v/>
      </c>
      <c r="EP189" s="60" t="str">
        <f t="shared" si="248"/>
        <v/>
      </c>
      <c r="EQ189" s="324" t="str">
        <f t="shared" si="249"/>
        <v/>
      </c>
      <c r="ER189" s="63" t="str">
        <f t="shared" si="250"/>
        <v/>
      </c>
      <c r="ES189" s="64" t="str">
        <f t="shared" si="251"/>
        <v/>
      </c>
      <c r="ET189" s="326" t="str">
        <f>IFERROR(IF(B189="NSO","NSO",IF(OR(D189="",G189="",F189="",B189="",EP189=0),"",IF('Master sheet'!$D$14="Hindi","कक्षोंन्नति","Promoted"))),"")</f>
        <v/>
      </c>
      <c r="EU189" s="39" t="str">
        <f>IF(OR($B189=0,$B189=""),"",IF(AND($E$3="3rd"),'Class 3rd'!BQ188,IF(AND($E$3="4th"),'Class 4th'!BQ188,"")))</f>
        <v/>
      </c>
      <c r="EV189" s="39" t="str">
        <f>IF(OR($B189=0,$B189=""),"",IF(AND($E$3="3rd"),'Class 3rd'!BR188,IF(AND($E$3="4th"),'Class 4th'!BR188,"")))</f>
        <v/>
      </c>
      <c r="EW189" s="203" t="str">
        <f t="shared" si="252"/>
        <v/>
      </c>
      <c r="EX189" s="40"/>
      <c r="FE189" s="41">
        <f>IF(AND($E$3="3rd"),'Class 3rd'!I188,IF(AND($E$3="4th"),'Class 4th'!I188,""))</f>
        <v>0</v>
      </c>
    </row>
    <row r="190" spans="1:161" ht="18.95" customHeight="1">
      <c r="A190" s="53">
        <v>183</v>
      </c>
      <c r="B190" s="244" t="str">
        <f>IF(OR(FE190=0,FE190=""),"",IF(AND($E$3="3rd"),'Class 3rd'!I189,IF(AND($E$3="4th"),'Class 4th'!I189,"")))</f>
        <v/>
      </c>
      <c r="C190" s="54" t="str">
        <f>IF(OR($B190=0,$B190=""),"",IF(AND($E$3="3rd"),'Class 3rd'!B189,IF(AND($E$3="4th"),'Class 4th'!B189,"")))</f>
        <v/>
      </c>
      <c r="D190" s="54" t="str">
        <f>IF(OR($B190=0,$B190=""),"",IF(AND($E$3="3rd"),'Class 3rd'!C189,IF(AND($E$3="4th"),'Class 4th'!C189,"")))</f>
        <v/>
      </c>
      <c r="E190" s="330" t="str">
        <f>IF(OR($B190=0,$B190=""),"",IF(AND($E$3="3rd"),'Class 3rd'!E189,IF(AND($E$3="4th"),'Class 4th'!E189,"")))</f>
        <v/>
      </c>
      <c r="F190" s="243" t="str">
        <f>IF(OR($B190=0,$B190=""),"",IF(AND($E$3="3rd"),'Class 3rd'!D189,IF(AND($E$3="4th"),'Class 4th'!D189,"")))</f>
        <v/>
      </c>
      <c r="G190" s="335" t="str">
        <f>IF(OR($B190=0,$B190=""),"",IF(AND($E$3="3rd"),'Class 3rd'!F189,IF(AND($E$3="4th"),'Class 4th'!F189,"")))</f>
        <v/>
      </c>
      <c r="H190" s="335" t="str">
        <f>IF(OR($B190=0,$B190=""),"",IF(AND($E$3="3rd"),'Class 3rd'!G189,IF(AND($E$3="4th"),'Class 4th'!G189,"")))</f>
        <v/>
      </c>
      <c r="I190" s="335" t="str">
        <f>IF(OR($B190=0,$B190=""),"",IF(AND($E$3="3rd"),'Class 3rd'!H189,IF(AND($E$3="4th"),'Class 4th'!H189,"")))</f>
        <v/>
      </c>
      <c r="J190" s="217" t="str">
        <f>IF(OR($B190=0,$B190=""),"",IF(AND($E$3="3rd"),'Class 3rd'!J189,IF(AND($E$3="4th"),'Class 4th'!J189,"")))</f>
        <v/>
      </c>
      <c r="K190" s="217" t="str">
        <f>IF(OR($B190=0,$B190=""),"",IF(AND($E$3="3rd"),'Class 3rd'!K189,IF(AND($E$3="4th"),'Class 4th'!K189,"")))</f>
        <v/>
      </c>
      <c r="L190" s="99" t="str">
        <f>IF(OR($B190=0,$B190=""),"",IF(AND($E$3="3rd"),'Class 3rd'!L189,IF(AND($E$3="4th"),'Class 4th'!L189,"")))</f>
        <v/>
      </c>
      <c r="M190" s="99" t="str">
        <f>IF(OR($B190=0,$B190=""),"",IF(AND($E$3="3rd"),'Class 3rd'!M189,IF(AND($E$3="4th"),'Class 4th'!M189,"")))</f>
        <v/>
      </c>
      <c r="N190" s="99" t="str">
        <f>IF(OR($B190=0,$B190=""),"",IF(AND($E$3="3rd"),'Class 3rd'!N189,IF(AND($E$3="4th"),'Class 4th'!N189,"")))</f>
        <v/>
      </c>
      <c r="O190" s="48" t="str">
        <f t="shared" si="171"/>
        <v/>
      </c>
      <c r="P190" s="99" t="str">
        <f>IF(OR($B190=0,$B190=""),"",IF(AND($E$3="3rd"),'Class 3rd'!O189,IF(AND($E$3="4th"),'Class 4th'!O189,"")))</f>
        <v/>
      </c>
      <c r="Q190" s="99" t="str">
        <f>IF(OR($B190=0,$B190=""),"",IF(AND($E$3="3rd"),'Class 3rd'!P189,IF(AND($E$3="4th"),'Class 4th'!P189,"")))</f>
        <v/>
      </c>
      <c r="R190" s="51" t="str">
        <f t="shared" si="172"/>
        <v/>
      </c>
      <c r="S190" s="48">
        <f t="shared" si="173"/>
        <v>0</v>
      </c>
      <c r="T190" s="99" t="str">
        <f>IF(OR($B190=0,$B190=""),"",IF(AND($E$3="3rd"),'Class 3rd'!Q189,IF(AND($E$3="4th"),'Class 4th'!Q189,"")))</f>
        <v/>
      </c>
      <c r="U190" s="99" t="str">
        <f>IF(OR($B190=0,$B190=""),"",IF(AND($E$3="3rd"),'Class 3rd'!R189,IF(AND($E$3="4th"),'Class 4th'!R189,"")))</f>
        <v/>
      </c>
      <c r="V190" s="52" t="str">
        <f t="shared" si="174"/>
        <v/>
      </c>
      <c r="W190" s="48" t="str">
        <f t="shared" si="175"/>
        <v/>
      </c>
      <c r="X190" s="83">
        <f t="shared" si="176"/>
        <v>0</v>
      </c>
      <c r="Y190" s="83" t="str">
        <f t="shared" si="177"/>
        <v/>
      </c>
      <c r="Z190" s="83" t="str">
        <f t="shared" si="178"/>
        <v/>
      </c>
      <c r="AA190" s="83" t="str">
        <f t="shared" si="179"/>
        <v/>
      </c>
      <c r="AB190" s="419" t="str">
        <f t="shared" si="180"/>
        <v/>
      </c>
      <c r="AC190" s="87" t="str">
        <f t="shared" si="181"/>
        <v/>
      </c>
      <c r="AD190" s="99" t="str">
        <f>IF(OR($B190=0,$B190=""),"",IF(AND($E$3="3rd"),'Class 3rd'!S189,IF(AND($E$3="4th"),'Class 4th'!S189,"")))</f>
        <v/>
      </c>
      <c r="AE190" s="99" t="str">
        <f>IF(OR($B190=0,$B190=""),"",IF(AND($E$3="3rd"),'Class 3rd'!T189,IF(AND($E$3="4th"),'Class 4th'!T189,"")))</f>
        <v/>
      </c>
      <c r="AF190" s="99" t="str">
        <f>IF(OR($B190=0,$B190=""),"",IF(AND($E$3="3rd"),'Class 3rd'!U189,IF(AND($E$3="4th"),'Class 4th'!U189,"")))</f>
        <v/>
      </c>
      <c r="AG190" s="48" t="str">
        <f t="shared" si="182"/>
        <v/>
      </c>
      <c r="AH190" s="99" t="str">
        <f>IF(OR($B190=0,$B190=""),"",IF(AND($E$3="3rd"),'Class 3rd'!V189,IF(AND($E$3="4th"),'Class 4th'!V189,"")))</f>
        <v/>
      </c>
      <c r="AI190" s="99" t="str">
        <f>IF(OR($B190=0,$B190=""),"",IF(AND($E$3="3rd"),'Class 3rd'!W189,IF(AND($E$3="4th"),'Class 4th'!W189,"")))</f>
        <v/>
      </c>
      <c r="AJ190" s="51" t="str">
        <f t="shared" si="183"/>
        <v/>
      </c>
      <c r="AK190" s="48">
        <f t="shared" si="184"/>
        <v>0</v>
      </c>
      <c r="AL190" s="99" t="str">
        <f>IF(OR($B190=0,$B190=""),"",IF(AND($E$3="3rd"),'Class 3rd'!X189,IF(AND($E$3="4th"),'Class 4th'!X189,"")))</f>
        <v/>
      </c>
      <c r="AM190" s="99" t="str">
        <f>IF(OR($B190=0,$B190=""),"",IF(AND($E$3="3rd"),'Class 3rd'!Y189,IF(AND($E$3="4th"),'Class 4th'!Y189,"")))</f>
        <v/>
      </c>
      <c r="AN190" s="52" t="str">
        <f t="shared" si="185"/>
        <v/>
      </c>
      <c r="AO190" s="48" t="str">
        <f t="shared" si="186"/>
        <v/>
      </c>
      <c r="AP190" s="83">
        <f t="shared" si="187"/>
        <v>0</v>
      </c>
      <c r="AQ190" s="83" t="str">
        <f t="shared" si="188"/>
        <v/>
      </c>
      <c r="AR190" s="83" t="str">
        <f t="shared" si="189"/>
        <v/>
      </c>
      <c r="AS190" s="83" t="str">
        <f t="shared" si="190"/>
        <v/>
      </c>
      <c r="AT190" s="419" t="str">
        <f t="shared" si="191"/>
        <v/>
      </c>
      <c r="AU190" s="87" t="str">
        <f t="shared" si="192"/>
        <v/>
      </c>
      <c r="AV190" s="99" t="str">
        <f>IF(OR($B190=0,$B190=""),"",IF(AND($E$3="3rd"),'Class 3rd'!Z189,IF(AND($E$3="4th"),'Class 4th'!Z189,"")))</f>
        <v/>
      </c>
      <c r="AW190" s="99" t="str">
        <f>IF(OR($B190=0,$B190=""),"",IF(AND($E$3="3rd"),'Class 3rd'!AA189,IF(AND($E$3="4th"),'Class 4th'!AA189,"")))</f>
        <v/>
      </c>
      <c r="AX190" s="99" t="str">
        <f>IF(OR($B190=0,$B190=""),"",IF(AND($E$3="3rd"),'Class 3rd'!AB189,IF(AND($E$3="4th"),'Class 4th'!AB189,"")))</f>
        <v/>
      </c>
      <c r="AY190" s="48" t="str">
        <f t="shared" si="193"/>
        <v/>
      </c>
      <c r="AZ190" s="99" t="str">
        <f>IF(OR($B190=0,$B190=""),"",IF(AND($E$3="3rd"),'Class 3rd'!AC189,IF(AND($E$3="4th"),'Class 4th'!AC189,"")))</f>
        <v/>
      </c>
      <c r="BA190" s="99" t="str">
        <f>IF(OR($B190=0,$B190=""),"",IF(AND($E$3="3rd"),'Class 3rd'!AD189,IF(AND($E$3="4th"),'Class 4th'!AD189,"")))</f>
        <v/>
      </c>
      <c r="BB190" s="51" t="str">
        <f t="shared" si="194"/>
        <v/>
      </c>
      <c r="BC190" s="48">
        <f t="shared" si="195"/>
        <v>0</v>
      </c>
      <c r="BD190" s="99" t="str">
        <f>IF(OR($B190=0,$B190=""),"",IF(AND($E$3="3rd"),'Class 3rd'!AE189,IF(AND($E$3="4th"),'Class 4th'!AE189,"")))</f>
        <v/>
      </c>
      <c r="BE190" s="99" t="str">
        <f>IF(OR($B190=0,$B190=""),"",IF(AND($E$3="3rd"),'Class 3rd'!AF189,IF(AND($E$3="4th"),'Class 4th'!AF189,"")))</f>
        <v/>
      </c>
      <c r="BF190" s="52" t="str">
        <f t="shared" si="196"/>
        <v/>
      </c>
      <c r="BG190" s="48" t="str">
        <f t="shared" si="197"/>
        <v/>
      </c>
      <c r="BH190" s="83">
        <f t="shared" si="198"/>
        <v>0</v>
      </c>
      <c r="BI190" s="83" t="str">
        <f t="shared" si="199"/>
        <v/>
      </c>
      <c r="BJ190" s="83" t="str">
        <f t="shared" si="200"/>
        <v/>
      </c>
      <c r="BK190" s="83" t="str">
        <f t="shared" si="201"/>
        <v/>
      </c>
      <c r="BL190" s="419" t="str">
        <f t="shared" si="202"/>
        <v/>
      </c>
      <c r="BM190" s="87" t="str">
        <f t="shared" si="203"/>
        <v/>
      </c>
      <c r="BN190" s="99" t="str">
        <f>IF(OR($B190=0,$B190=""),"",IF(AND($E$3="3rd"),'Class 3rd'!AG189,IF(AND($E$3="4th"),'Class 4th'!AG189,"")))</f>
        <v/>
      </c>
      <c r="BO190" s="99" t="str">
        <f>IF(OR($B190=0,$B190=""),"",IF(AND($E$3="3rd"),'Class 3rd'!AH189,IF(AND($E$3="4th"),'Class 4th'!AH189,"")))</f>
        <v/>
      </c>
      <c r="BP190" s="99" t="str">
        <f>IF(OR($B190=0,$B190=""),"",IF(AND($E$3="3rd"),'Class 3rd'!AI189,IF(AND($E$3="4th"),'Class 4th'!AI189,"")))</f>
        <v/>
      </c>
      <c r="BQ190" s="48" t="str">
        <f t="shared" si="204"/>
        <v/>
      </c>
      <c r="BR190" s="99" t="str">
        <f>IF(OR($B190=0,$B190=""),"",IF(AND($E$3="3rd"),'Class 3rd'!AJ189,IF(AND($E$3="4th"),'Class 4th'!AJ189,"")))</f>
        <v/>
      </c>
      <c r="BS190" s="99" t="str">
        <f>IF(OR($B190=0,$B190=""),"",IF(AND($E$3="3rd"),'Class 3rd'!AK189,IF(AND($E$3="4th"),'Class 4th'!AK189,"")))</f>
        <v/>
      </c>
      <c r="BT190" s="51" t="str">
        <f t="shared" si="205"/>
        <v/>
      </c>
      <c r="BU190" s="48">
        <f t="shared" si="206"/>
        <v>0</v>
      </c>
      <c r="BV190" s="99" t="str">
        <f>IF(OR($B190=0,$B190=""),"",IF(AND($E$3="3rd"),'Class 3rd'!AL189,IF(AND($E$3="4th"),'Class 4th'!AL189,"")))</f>
        <v/>
      </c>
      <c r="BW190" s="99" t="str">
        <f>IF(OR($B190=0,$B190=""),"",IF(AND($E$3="3rd"),'Class 3rd'!AM189,IF(AND($E$3="4th"),'Class 4th'!AM189,"")))</f>
        <v/>
      </c>
      <c r="BX190" s="52" t="str">
        <f t="shared" si="207"/>
        <v/>
      </c>
      <c r="BY190" s="48" t="str">
        <f t="shared" si="208"/>
        <v/>
      </c>
      <c r="BZ190" s="83">
        <f t="shared" si="209"/>
        <v>0</v>
      </c>
      <c r="CA190" s="83" t="str">
        <f t="shared" si="210"/>
        <v/>
      </c>
      <c r="CB190" s="83" t="str">
        <f t="shared" si="211"/>
        <v/>
      </c>
      <c r="CC190" s="83" t="str">
        <f t="shared" si="212"/>
        <v/>
      </c>
      <c r="CD190" s="419" t="str">
        <f t="shared" si="213"/>
        <v/>
      </c>
      <c r="CE190" s="87" t="str">
        <f t="shared" si="214"/>
        <v/>
      </c>
      <c r="CF190" s="99" t="str">
        <f>IF(OR($B190=0,$B190=""),"",IF(AND($E$3="3rd"),'Class 3rd'!AN189,IF(AND($E$3="4th"),'Class 4th'!AN189,"")))</f>
        <v/>
      </c>
      <c r="CG190" s="99" t="str">
        <f>IF(OR($B190=0,$B190=""),"",IF(AND($E$3="3rd"),'Class 3rd'!AO189,IF(AND($E$3="4th"),'Class 4th'!AO189,"")))</f>
        <v/>
      </c>
      <c r="CH190" s="99" t="str">
        <f>IF(OR($B190=0,$B190=""),"",IF(AND($E$3="3rd"),'Class 3rd'!AP189,IF(AND($E$3="4th"),'Class 4th'!AP189,"")))</f>
        <v/>
      </c>
      <c r="CI190" s="48" t="str">
        <f t="shared" si="215"/>
        <v/>
      </c>
      <c r="CJ190" s="99" t="str">
        <f>IF(OR($B190=0,$B190=""),"",IF(AND($E$3="3rd"),'Class 3rd'!AQ189,IF(AND($E$3="4th"),'Class 4th'!AQ189,"")))</f>
        <v/>
      </c>
      <c r="CK190" s="99" t="str">
        <f>IF(OR($B190=0,$B190=""),"",IF(AND($E$3="3rd"),'Class 3rd'!AR189,IF(AND($E$3="4th"),'Class 4th'!AR189,"")))</f>
        <v/>
      </c>
      <c r="CL190" s="51" t="str">
        <f t="shared" si="216"/>
        <v/>
      </c>
      <c r="CM190" s="48">
        <f t="shared" si="217"/>
        <v>0</v>
      </c>
      <c r="CN190" s="99" t="str">
        <f>IF(OR($B190=0,$B190=""),"",IF(AND($E$3="3rd"),'Class 3rd'!AS189,IF(AND($E$3="4th"),'Class 4th'!AS189,"")))</f>
        <v/>
      </c>
      <c r="CO190" s="99" t="str">
        <f>IF(OR($B190=0,$B190=""),"",IF(AND($E$3="3rd"),'Class 3rd'!AT189,IF(AND($E$3="4th"),'Class 4th'!AT189,"")))</f>
        <v/>
      </c>
      <c r="CP190" s="52" t="str">
        <f t="shared" si="218"/>
        <v/>
      </c>
      <c r="CQ190" s="48" t="str">
        <f t="shared" si="219"/>
        <v/>
      </c>
      <c r="CR190" s="83">
        <f t="shared" si="220"/>
        <v>0</v>
      </c>
      <c r="CS190" s="83" t="str">
        <f t="shared" si="221"/>
        <v/>
      </c>
      <c r="CT190" s="392" t="str">
        <f t="shared" si="222"/>
        <v/>
      </c>
      <c r="CU190" s="86" t="str">
        <f t="shared" si="223"/>
        <v/>
      </c>
      <c r="CV190" s="99" t="str">
        <f>IF(OR($B190=0,$B190=""),"",IF(AND($E$3="3rd"),'Class 3rd'!AU189,IF(AND($E$3="4th"),'Class 4th'!AU189,"")))</f>
        <v/>
      </c>
      <c r="CW190" s="99" t="str">
        <f>IF(OR($B190=0,$B190=""),"",IF(AND($E$3="3rd"),'Class 3rd'!AV189,IF(AND($E$3="4th"),'Class 4th'!AV189,"")))</f>
        <v/>
      </c>
      <c r="CX190" s="99" t="str">
        <f>IF(OR($B190=0,$B190=""),"",IF(AND($E$3="3rd"),'Class 3rd'!AW189,IF(AND($E$3="4th"),'Class 4th'!AW189,"")))</f>
        <v/>
      </c>
      <c r="CY190" s="48" t="str">
        <f t="shared" si="224"/>
        <v/>
      </c>
      <c r="CZ190" s="99" t="str">
        <f>IF(OR($B190=0,$B190=""),"",IF(AND($E$3="3rd"),'Class 3rd'!AX189,IF(AND($E$3="4th"),'Class 4th'!AX189,"")))</f>
        <v/>
      </c>
      <c r="DA190" s="99" t="str">
        <f>IF(OR($B190=0,$B190=""),"",IF(AND($E$3="3rd"),'Class 3rd'!AY189,IF(AND($E$3="4th"),'Class 4th'!AY189,"")))</f>
        <v/>
      </c>
      <c r="DB190" s="51" t="str">
        <f t="shared" si="225"/>
        <v/>
      </c>
      <c r="DC190" s="48">
        <f t="shared" si="226"/>
        <v>0</v>
      </c>
      <c r="DD190" s="99" t="str">
        <f>IF(OR($B190=0,$B190=""),"",IF(AND($E$3="3rd"),'Class 3rd'!AZ189,IF(AND($E$3="4th"),'Class 4th'!AZ189,"")))</f>
        <v/>
      </c>
      <c r="DE190" s="99" t="str">
        <f>IF(OR($B190=0,$B190=""),"",IF(AND($E$3="3rd"),'Class 3rd'!BA189,IF(AND($E$3="4th"),'Class 4th'!BA189,"")))</f>
        <v/>
      </c>
      <c r="DF190" s="52" t="str">
        <f t="shared" si="227"/>
        <v/>
      </c>
      <c r="DG190" s="48" t="str">
        <f t="shared" si="228"/>
        <v/>
      </c>
      <c r="DH190" s="83">
        <f t="shared" si="229"/>
        <v>0</v>
      </c>
      <c r="DI190" s="83" t="str">
        <f t="shared" si="230"/>
        <v/>
      </c>
      <c r="DJ190" s="392" t="str">
        <f t="shared" si="231"/>
        <v/>
      </c>
      <c r="DK190" s="86" t="str">
        <f t="shared" si="232"/>
        <v/>
      </c>
      <c r="DL190" s="454" t="str">
        <f>IF(OR($B190=0,$B190=""),"",IF(AND($E$3="3rd"),'Class 3rd'!BB189,IF(AND($E$3="4th"),'Class 4th'!BB189,"")))</f>
        <v/>
      </c>
      <c r="DM190" s="454" t="str">
        <f>IF(OR($B190=0,$B190=""),"",IF(AND($E$3="3rd"),'Class 3rd'!BC189,IF(AND($E$3="4th"),'Class 4th'!BC189,"")))</f>
        <v/>
      </c>
      <c r="DN190" s="454" t="str">
        <f>IF(OR($B190=0,$B190=""),"",IF(AND($E$3="3rd"),'Class 3rd'!BD189,IF(AND($E$3="4th"),'Class 4th'!BD189,"")))</f>
        <v/>
      </c>
      <c r="DO190" s="454" t="str">
        <f>IF(OR($B190=0,$B190=""),"",IF(AND($E$3="3rd"),'Class 3rd'!BE189,IF(AND($E$3="4th"),'Class 4th'!BE189,"")))</f>
        <v/>
      </c>
      <c r="DP190" s="454" t="str">
        <f>IF(OR($B190=0,$B190=""),"",IF(AND($E$3="3rd"),'Class 3rd'!BF189,IF(AND($E$3="4th"),'Class 4th'!BF189,"")))</f>
        <v/>
      </c>
      <c r="DQ190" s="455" t="str">
        <f t="shared" si="233"/>
        <v/>
      </c>
      <c r="DR190" s="100">
        <f t="shared" si="234"/>
        <v>0</v>
      </c>
      <c r="DS190" s="100" t="str">
        <f t="shared" si="235"/>
        <v/>
      </c>
      <c r="DT190" s="100" t="str">
        <f t="shared" si="236"/>
        <v/>
      </c>
      <c r="DU190" s="86" t="str">
        <f t="shared" si="237"/>
        <v/>
      </c>
      <c r="DV190" s="454" t="str">
        <f>IF(OR($B190=0,$B190=""),"",IF(AND($E$3="3rd"),'Class 3rd'!BG189,IF(AND($E$3="4th"),'Class 4th'!BG189,"")))</f>
        <v/>
      </c>
      <c r="DW190" s="454" t="str">
        <f>IF(OR($B190=0,$B190=""),"",IF(AND($E$3="3rd"),'Class 3rd'!BH189,IF(AND($E$3="4th"),'Class 4th'!BH189,"")))</f>
        <v/>
      </c>
      <c r="DX190" s="454" t="str">
        <f>IF(OR($B190=0,$B190=""),"",IF(AND($E$3="3rd"),'Class 3rd'!BI189,IF(AND($E$3="4th"),'Class 4th'!BI189,"")))</f>
        <v/>
      </c>
      <c r="DY190" s="454" t="str">
        <f>IF(OR($B190=0,$B190=""),"",IF(AND($E$3="3rd"),'Class 3rd'!BJ189,IF(AND($E$3="4th"),'Class 4th'!BJ189,"")))</f>
        <v/>
      </c>
      <c r="DZ190" s="454" t="str">
        <f>IF(OR($B190=0,$B190=""),"",IF(AND($E$3="3rd"),'Class 3rd'!BK189,IF(AND($E$3="4th"),'Class 4th'!BK189,"")))</f>
        <v/>
      </c>
      <c r="EA190" s="455" t="str">
        <f t="shared" si="238"/>
        <v/>
      </c>
      <c r="EB190" s="100">
        <f t="shared" si="239"/>
        <v>0</v>
      </c>
      <c r="EC190" s="100" t="str">
        <f t="shared" si="240"/>
        <v/>
      </c>
      <c r="ED190" s="100" t="str">
        <f t="shared" si="241"/>
        <v/>
      </c>
      <c r="EE190" s="86" t="str">
        <f t="shared" si="242"/>
        <v/>
      </c>
      <c r="EF190" s="454" t="str">
        <f>IF(OR($B190=0,$B190=""),"",IF(AND($E$3="3rd"),'Class 3rd'!BL189,IF(AND($E$3="4th"),'Class 4th'!BL189,"")))</f>
        <v/>
      </c>
      <c r="EG190" s="454" t="str">
        <f>IF(OR($B190=0,$B190=""),"",IF(AND($E$3="3rd"),'Class 3rd'!BM189,IF(AND($E$3="4th"),'Class 4th'!BM189,"")))</f>
        <v/>
      </c>
      <c r="EH190" s="454" t="str">
        <f>IF(OR($B190=0,$B190=""),"",IF(AND($E$3="3rd"),'Class 3rd'!BN189,IF(AND($E$3="4th"),'Class 4th'!BN189,"")))</f>
        <v/>
      </c>
      <c r="EI190" s="454" t="str">
        <f>IF(OR($B190=0,$B190=""),"",IF(AND($E$3="3rd"),'Class 3rd'!BO189,IF(AND($E$3="4th"),'Class 4th'!BO189,"")))</f>
        <v/>
      </c>
      <c r="EJ190" s="454" t="str">
        <f>IF(OR($B190=0,$B190=""),"",IF(AND($E$3="3rd"),'Class 3rd'!BP189,IF(AND($E$3="4th"),'Class 4th'!BP189,"")))</f>
        <v/>
      </c>
      <c r="EK190" s="455" t="str">
        <f t="shared" si="243"/>
        <v/>
      </c>
      <c r="EL190" s="100">
        <f t="shared" si="244"/>
        <v>0</v>
      </c>
      <c r="EM190" s="100" t="str">
        <f t="shared" si="245"/>
        <v/>
      </c>
      <c r="EN190" s="100" t="str">
        <f t="shared" si="246"/>
        <v/>
      </c>
      <c r="EO190" s="86" t="str">
        <f t="shared" si="247"/>
        <v/>
      </c>
      <c r="EP190" s="60" t="str">
        <f t="shared" si="248"/>
        <v/>
      </c>
      <c r="EQ190" s="324" t="str">
        <f t="shared" si="249"/>
        <v/>
      </c>
      <c r="ER190" s="63" t="str">
        <f t="shared" si="250"/>
        <v/>
      </c>
      <c r="ES190" s="64" t="str">
        <f t="shared" si="251"/>
        <v/>
      </c>
      <c r="ET190" s="326" t="str">
        <f>IFERROR(IF(B190="NSO","NSO",IF(OR(D190="",G190="",F190="",B190="",EP190=0),"",IF('Master sheet'!$D$14="Hindi","कक्षोंन्नति","Promoted"))),"")</f>
        <v/>
      </c>
      <c r="EU190" s="39" t="str">
        <f>IF(OR($B190=0,$B190=""),"",IF(AND($E$3="3rd"),'Class 3rd'!BQ189,IF(AND($E$3="4th"),'Class 4th'!BQ189,"")))</f>
        <v/>
      </c>
      <c r="EV190" s="39" t="str">
        <f>IF(OR($B190=0,$B190=""),"",IF(AND($E$3="3rd"),'Class 3rd'!BR189,IF(AND($E$3="4th"),'Class 4th'!BR189,"")))</f>
        <v/>
      </c>
      <c r="EW190" s="203" t="str">
        <f t="shared" si="252"/>
        <v/>
      </c>
      <c r="EX190" s="40"/>
      <c r="FE190" s="41">
        <f>IF(AND($E$3="3rd"),'Class 3rd'!I189,IF(AND($E$3="4th"),'Class 4th'!I189,""))</f>
        <v>0</v>
      </c>
    </row>
    <row r="191" spans="1:161" ht="18.95" customHeight="1">
      <c r="A191" s="53">
        <v>184</v>
      </c>
      <c r="B191" s="244" t="str">
        <f>IF(OR(FE191=0,FE191=""),"",IF(AND($E$3="3rd"),'Class 3rd'!I190,IF(AND($E$3="4th"),'Class 4th'!I190,"")))</f>
        <v/>
      </c>
      <c r="C191" s="54" t="str">
        <f>IF(OR($B191=0,$B191=""),"",IF(AND($E$3="3rd"),'Class 3rd'!B190,IF(AND($E$3="4th"),'Class 4th'!B190,"")))</f>
        <v/>
      </c>
      <c r="D191" s="54" t="str">
        <f>IF(OR($B191=0,$B191=""),"",IF(AND($E$3="3rd"),'Class 3rd'!C190,IF(AND($E$3="4th"),'Class 4th'!C190,"")))</f>
        <v/>
      </c>
      <c r="E191" s="330" t="str">
        <f>IF(OR($B191=0,$B191=""),"",IF(AND($E$3="3rd"),'Class 3rd'!E190,IF(AND($E$3="4th"),'Class 4th'!E190,"")))</f>
        <v/>
      </c>
      <c r="F191" s="243" t="str">
        <f>IF(OR($B191=0,$B191=""),"",IF(AND($E$3="3rd"),'Class 3rd'!D190,IF(AND($E$3="4th"),'Class 4th'!D190,"")))</f>
        <v/>
      </c>
      <c r="G191" s="335" t="str">
        <f>IF(OR($B191=0,$B191=""),"",IF(AND($E$3="3rd"),'Class 3rd'!F190,IF(AND($E$3="4th"),'Class 4th'!F190,"")))</f>
        <v/>
      </c>
      <c r="H191" s="335" t="str">
        <f>IF(OR($B191=0,$B191=""),"",IF(AND($E$3="3rd"),'Class 3rd'!G190,IF(AND($E$3="4th"),'Class 4th'!G190,"")))</f>
        <v/>
      </c>
      <c r="I191" s="335" t="str">
        <f>IF(OR($B191=0,$B191=""),"",IF(AND($E$3="3rd"),'Class 3rd'!H190,IF(AND($E$3="4th"),'Class 4th'!H190,"")))</f>
        <v/>
      </c>
      <c r="J191" s="217" t="str">
        <f>IF(OR($B191=0,$B191=""),"",IF(AND($E$3="3rd"),'Class 3rd'!J190,IF(AND($E$3="4th"),'Class 4th'!J190,"")))</f>
        <v/>
      </c>
      <c r="K191" s="217" t="str">
        <f>IF(OR($B191=0,$B191=""),"",IF(AND($E$3="3rd"),'Class 3rd'!K190,IF(AND($E$3="4th"),'Class 4th'!K190,"")))</f>
        <v/>
      </c>
      <c r="L191" s="99" t="str">
        <f>IF(OR($B191=0,$B191=""),"",IF(AND($E$3="3rd"),'Class 3rd'!L190,IF(AND($E$3="4th"),'Class 4th'!L190,"")))</f>
        <v/>
      </c>
      <c r="M191" s="99" t="str">
        <f>IF(OR($B191=0,$B191=""),"",IF(AND($E$3="3rd"),'Class 3rd'!M190,IF(AND($E$3="4th"),'Class 4th'!M190,"")))</f>
        <v/>
      </c>
      <c r="N191" s="99" t="str">
        <f>IF(OR($B191=0,$B191=""),"",IF(AND($E$3="3rd"),'Class 3rd'!N190,IF(AND($E$3="4th"),'Class 4th'!N190,"")))</f>
        <v/>
      </c>
      <c r="O191" s="48" t="str">
        <f t="shared" si="171"/>
        <v/>
      </c>
      <c r="P191" s="99" t="str">
        <f>IF(OR($B191=0,$B191=""),"",IF(AND($E$3="3rd"),'Class 3rd'!O190,IF(AND($E$3="4th"),'Class 4th'!O190,"")))</f>
        <v/>
      </c>
      <c r="Q191" s="99" t="str">
        <f>IF(OR($B191=0,$B191=""),"",IF(AND($E$3="3rd"),'Class 3rd'!P190,IF(AND($E$3="4th"),'Class 4th'!P190,"")))</f>
        <v/>
      </c>
      <c r="R191" s="51" t="str">
        <f t="shared" si="172"/>
        <v/>
      </c>
      <c r="S191" s="48">
        <f t="shared" si="173"/>
        <v>0</v>
      </c>
      <c r="T191" s="99" t="str">
        <f>IF(OR($B191=0,$B191=""),"",IF(AND($E$3="3rd"),'Class 3rd'!Q190,IF(AND($E$3="4th"),'Class 4th'!Q190,"")))</f>
        <v/>
      </c>
      <c r="U191" s="99" t="str">
        <f>IF(OR($B191=0,$B191=""),"",IF(AND($E$3="3rd"),'Class 3rd'!R190,IF(AND($E$3="4th"),'Class 4th'!R190,"")))</f>
        <v/>
      </c>
      <c r="V191" s="52" t="str">
        <f t="shared" si="174"/>
        <v/>
      </c>
      <c r="W191" s="48" t="str">
        <f t="shared" si="175"/>
        <v/>
      </c>
      <c r="X191" s="83">
        <f t="shared" si="176"/>
        <v>0</v>
      </c>
      <c r="Y191" s="83" t="str">
        <f t="shared" si="177"/>
        <v/>
      </c>
      <c r="Z191" s="83" t="str">
        <f t="shared" si="178"/>
        <v/>
      </c>
      <c r="AA191" s="83" t="str">
        <f t="shared" si="179"/>
        <v/>
      </c>
      <c r="AB191" s="419" t="str">
        <f t="shared" si="180"/>
        <v/>
      </c>
      <c r="AC191" s="87" t="str">
        <f t="shared" si="181"/>
        <v/>
      </c>
      <c r="AD191" s="99" t="str">
        <f>IF(OR($B191=0,$B191=""),"",IF(AND($E$3="3rd"),'Class 3rd'!S190,IF(AND($E$3="4th"),'Class 4th'!S190,"")))</f>
        <v/>
      </c>
      <c r="AE191" s="99" t="str">
        <f>IF(OR($B191=0,$B191=""),"",IF(AND($E$3="3rd"),'Class 3rd'!T190,IF(AND($E$3="4th"),'Class 4th'!T190,"")))</f>
        <v/>
      </c>
      <c r="AF191" s="99" t="str">
        <f>IF(OR($B191=0,$B191=""),"",IF(AND($E$3="3rd"),'Class 3rd'!U190,IF(AND($E$3="4th"),'Class 4th'!U190,"")))</f>
        <v/>
      </c>
      <c r="AG191" s="48" t="str">
        <f t="shared" si="182"/>
        <v/>
      </c>
      <c r="AH191" s="99" t="str">
        <f>IF(OR($B191=0,$B191=""),"",IF(AND($E$3="3rd"),'Class 3rd'!V190,IF(AND($E$3="4th"),'Class 4th'!V190,"")))</f>
        <v/>
      </c>
      <c r="AI191" s="99" t="str">
        <f>IF(OR($B191=0,$B191=""),"",IF(AND($E$3="3rd"),'Class 3rd'!W190,IF(AND($E$3="4th"),'Class 4th'!W190,"")))</f>
        <v/>
      </c>
      <c r="AJ191" s="51" t="str">
        <f t="shared" si="183"/>
        <v/>
      </c>
      <c r="AK191" s="48">
        <f t="shared" si="184"/>
        <v>0</v>
      </c>
      <c r="AL191" s="99" t="str">
        <f>IF(OR($B191=0,$B191=""),"",IF(AND($E$3="3rd"),'Class 3rd'!X190,IF(AND($E$3="4th"),'Class 4th'!X190,"")))</f>
        <v/>
      </c>
      <c r="AM191" s="99" t="str">
        <f>IF(OR($B191=0,$B191=""),"",IF(AND($E$3="3rd"),'Class 3rd'!Y190,IF(AND($E$3="4th"),'Class 4th'!Y190,"")))</f>
        <v/>
      </c>
      <c r="AN191" s="52" t="str">
        <f t="shared" si="185"/>
        <v/>
      </c>
      <c r="AO191" s="48" t="str">
        <f t="shared" si="186"/>
        <v/>
      </c>
      <c r="AP191" s="83">
        <f t="shared" si="187"/>
        <v>0</v>
      </c>
      <c r="AQ191" s="83" t="str">
        <f t="shared" si="188"/>
        <v/>
      </c>
      <c r="AR191" s="83" t="str">
        <f t="shared" si="189"/>
        <v/>
      </c>
      <c r="AS191" s="83" t="str">
        <f t="shared" si="190"/>
        <v/>
      </c>
      <c r="AT191" s="419" t="str">
        <f t="shared" si="191"/>
        <v/>
      </c>
      <c r="AU191" s="87" t="str">
        <f t="shared" si="192"/>
        <v/>
      </c>
      <c r="AV191" s="99" t="str">
        <f>IF(OR($B191=0,$B191=""),"",IF(AND($E$3="3rd"),'Class 3rd'!Z190,IF(AND($E$3="4th"),'Class 4th'!Z190,"")))</f>
        <v/>
      </c>
      <c r="AW191" s="99" t="str">
        <f>IF(OR($B191=0,$B191=""),"",IF(AND($E$3="3rd"),'Class 3rd'!AA190,IF(AND($E$3="4th"),'Class 4th'!AA190,"")))</f>
        <v/>
      </c>
      <c r="AX191" s="99" t="str">
        <f>IF(OR($B191=0,$B191=""),"",IF(AND($E$3="3rd"),'Class 3rd'!AB190,IF(AND($E$3="4th"),'Class 4th'!AB190,"")))</f>
        <v/>
      </c>
      <c r="AY191" s="48" t="str">
        <f t="shared" si="193"/>
        <v/>
      </c>
      <c r="AZ191" s="99" t="str">
        <f>IF(OR($B191=0,$B191=""),"",IF(AND($E$3="3rd"),'Class 3rd'!AC190,IF(AND($E$3="4th"),'Class 4th'!AC190,"")))</f>
        <v/>
      </c>
      <c r="BA191" s="99" t="str">
        <f>IF(OR($B191=0,$B191=""),"",IF(AND($E$3="3rd"),'Class 3rd'!AD190,IF(AND($E$3="4th"),'Class 4th'!AD190,"")))</f>
        <v/>
      </c>
      <c r="BB191" s="51" t="str">
        <f t="shared" si="194"/>
        <v/>
      </c>
      <c r="BC191" s="48">
        <f t="shared" si="195"/>
        <v>0</v>
      </c>
      <c r="BD191" s="99" t="str">
        <f>IF(OR($B191=0,$B191=""),"",IF(AND($E$3="3rd"),'Class 3rd'!AE190,IF(AND($E$3="4th"),'Class 4th'!AE190,"")))</f>
        <v/>
      </c>
      <c r="BE191" s="99" t="str">
        <f>IF(OR($B191=0,$B191=""),"",IF(AND($E$3="3rd"),'Class 3rd'!AF190,IF(AND($E$3="4th"),'Class 4th'!AF190,"")))</f>
        <v/>
      </c>
      <c r="BF191" s="52" t="str">
        <f t="shared" si="196"/>
        <v/>
      </c>
      <c r="BG191" s="48" t="str">
        <f t="shared" si="197"/>
        <v/>
      </c>
      <c r="BH191" s="83">
        <f t="shared" si="198"/>
        <v>0</v>
      </c>
      <c r="BI191" s="83" t="str">
        <f t="shared" si="199"/>
        <v/>
      </c>
      <c r="BJ191" s="83" t="str">
        <f t="shared" si="200"/>
        <v/>
      </c>
      <c r="BK191" s="83" t="str">
        <f t="shared" si="201"/>
        <v/>
      </c>
      <c r="BL191" s="419" t="str">
        <f t="shared" si="202"/>
        <v/>
      </c>
      <c r="BM191" s="87" t="str">
        <f t="shared" si="203"/>
        <v/>
      </c>
      <c r="BN191" s="99" t="str">
        <f>IF(OR($B191=0,$B191=""),"",IF(AND($E$3="3rd"),'Class 3rd'!AG190,IF(AND($E$3="4th"),'Class 4th'!AG190,"")))</f>
        <v/>
      </c>
      <c r="BO191" s="99" t="str">
        <f>IF(OR($B191=0,$B191=""),"",IF(AND($E$3="3rd"),'Class 3rd'!AH190,IF(AND($E$3="4th"),'Class 4th'!AH190,"")))</f>
        <v/>
      </c>
      <c r="BP191" s="99" t="str">
        <f>IF(OR($B191=0,$B191=""),"",IF(AND($E$3="3rd"),'Class 3rd'!AI190,IF(AND($E$3="4th"),'Class 4th'!AI190,"")))</f>
        <v/>
      </c>
      <c r="BQ191" s="48" t="str">
        <f t="shared" si="204"/>
        <v/>
      </c>
      <c r="BR191" s="99" t="str">
        <f>IF(OR($B191=0,$B191=""),"",IF(AND($E$3="3rd"),'Class 3rd'!AJ190,IF(AND($E$3="4th"),'Class 4th'!AJ190,"")))</f>
        <v/>
      </c>
      <c r="BS191" s="99" t="str">
        <f>IF(OR($B191=0,$B191=""),"",IF(AND($E$3="3rd"),'Class 3rd'!AK190,IF(AND($E$3="4th"),'Class 4th'!AK190,"")))</f>
        <v/>
      </c>
      <c r="BT191" s="51" t="str">
        <f t="shared" si="205"/>
        <v/>
      </c>
      <c r="BU191" s="48">
        <f t="shared" si="206"/>
        <v>0</v>
      </c>
      <c r="BV191" s="99" t="str">
        <f>IF(OR($B191=0,$B191=""),"",IF(AND($E$3="3rd"),'Class 3rd'!AL190,IF(AND($E$3="4th"),'Class 4th'!AL190,"")))</f>
        <v/>
      </c>
      <c r="BW191" s="99" t="str">
        <f>IF(OR($B191=0,$B191=""),"",IF(AND($E$3="3rd"),'Class 3rd'!AM190,IF(AND($E$3="4th"),'Class 4th'!AM190,"")))</f>
        <v/>
      </c>
      <c r="BX191" s="52" t="str">
        <f t="shared" si="207"/>
        <v/>
      </c>
      <c r="BY191" s="48" t="str">
        <f t="shared" si="208"/>
        <v/>
      </c>
      <c r="BZ191" s="83">
        <f t="shared" si="209"/>
        <v>0</v>
      </c>
      <c r="CA191" s="83" t="str">
        <f t="shared" si="210"/>
        <v/>
      </c>
      <c r="CB191" s="83" t="str">
        <f t="shared" si="211"/>
        <v/>
      </c>
      <c r="CC191" s="83" t="str">
        <f t="shared" si="212"/>
        <v/>
      </c>
      <c r="CD191" s="419" t="str">
        <f t="shared" si="213"/>
        <v/>
      </c>
      <c r="CE191" s="87" t="str">
        <f t="shared" si="214"/>
        <v/>
      </c>
      <c r="CF191" s="99" t="str">
        <f>IF(OR($B191=0,$B191=""),"",IF(AND($E$3="3rd"),'Class 3rd'!AN190,IF(AND($E$3="4th"),'Class 4th'!AN190,"")))</f>
        <v/>
      </c>
      <c r="CG191" s="99" t="str">
        <f>IF(OR($B191=0,$B191=""),"",IF(AND($E$3="3rd"),'Class 3rd'!AO190,IF(AND($E$3="4th"),'Class 4th'!AO190,"")))</f>
        <v/>
      </c>
      <c r="CH191" s="99" t="str">
        <f>IF(OR($B191=0,$B191=""),"",IF(AND($E$3="3rd"),'Class 3rd'!AP190,IF(AND($E$3="4th"),'Class 4th'!AP190,"")))</f>
        <v/>
      </c>
      <c r="CI191" s="48" t="str">
        <f t="shared" si="215"/>
        <v/>
      </c>
      <c r="CJ191" s="99" t="str">
        <f>IF(OR($B191=0,$B191=""),"",IF(AND($E$3="3rd"),'Class 3rd'!AQ190,IF(AND($E$3="4th"),'Class 4th'!AQ190,"")))</f>
        <v/>
      </c>
      <c r="CK191" s="99" t="str">
        <f>IF(OR($B191=0,$B191=""),"",IF(AND($E$3="3rd"),'Class 3rd'!AR190,IF(AND($E$3="4th"),'Class 4th'!AR190,"")))</f>
        <v/>
      </c>
      <c r="CL191" s="51" t="str">
        <f t="shared" si="216"/>
        <v/>
      </c>
      <c r="CM191" s="48">
        <f t="shared" si="217"/>
        <v>0</v>
      </c>
      <c r="CN191" s="99" t="str">
        <f>IF(OR($B191=0,$B191=""),"",IF(AND($E$3="3rd"),'Class 3rd'!AS190,IF(AND($E$3="4th"),'Class 4th'!AS190,"")))</f>
        <v/>
      </c>
      <c r="CO191" s="99" t="str">
        <f>IF(OR($B191=0,$B191=""),"",IF(AND($E$3="3rd"),'Class 3rd'!AT190,IF(AND($E$3="4th"),'Class 4th'!AT190,"")))</f>
        <v/>
      </c>
      <c r="CP191" s="52" t="str">
        <f t="shared" si="218"/>
        <v/>
      </c>
      <c r="CQ191" s="48" t="str">
        <f t="shared" si="219"/>
        <v/>
      </c>
      <c r="CR191" s="83">
        <f t="shared" si="220"/>
        <v>0</v>
      </c>
      <c r="CS191" s="83" t="str">
        <f t="shared" si="221"/>
        <v/>
      </c>
      <c r="CT191" s="392" t="str">
        <f t="shared" si="222"/>
        <v/>
      </c>
      <c r="CU191" s="86" t="str">
        <f t="shared" si="223"/>
        <v/>
      </c>
      <c r="CV191" s="99" t="str">
        <f>IF(OR($B191=0,$B191=""),"",IF(AND($E$3="3rd"),'Class 3rd'!AU190,IF(AND($E$3="4th"),'Class 4th'!AU190,"")))</f>
        <v/>
      </c>
      <c r="CW191" s="99" t="str">
        <f>IF(OR($B191=0,$B191=""),"",IF(AND($E$3="3rd"),'Class 3rd'!AV190,IF(AND($E$3="4th"),'Class 4th'!AV190,"")))</f>
        <v/>
      </c>
      <c r="CX191" s="99" t="str">
        <f>IF(OR($B191=0,$B191=""),"",IF(AND($E$3="3rd"),'Class 3rd'!AW190,IF(AND($E$3="4th"),'Class 4th'!AW190,"")))</f>
        <v/>
      </c>
      <c r="CY191" s="48" t="str">
        <f t="shared" si="224"/>
        <v/>
      </c>
      <c r="CZ191" s="99" t="str">
        <f>IF(OR($B191=0,$B191=""),"",IF(AND($E$3="3rd"),'Class 3rd'!AX190,IF(AND($E$3="4th"),'Class 4th'!AX190,"")))</f>
        <v/>
      </c>
      <c r="DA191" s="99" t="str">
        <f>IF(OR($B191=0,$B191=""),"",IF(AND($E$3="3rd"),'Class 3rd'!AY190,IF(AND($E$3="4th"),'Class 4th'!AY190,"")))</f>
        <v/>
      </c>
      <c r="DB191" s="51" t="str">
        <f t="shared" si="225"/>
        <v/>
      </c>
      <c r="DC191" s="48">
        <f t="shared" si="226"/>
        <v>0</v>
      </c>
      <c r="DD191" s="99" t="str">
        <f>IF(OR($B191=0,$B191=""),"",IF(AND($E$3="3rd"),'Class 3rd'!AZ190,IF(AND($E$3="4th"),'Class 4th'!AZ190,"")))</f>
        <v/>
      </c>
      <c r="DE191" s="99" t="str">
        <f>IF(OR($B191=0,$B191=""),"",IF(AND($E$3="3rd"),'Class 3rd'!BA190,IF(AND($E$3="4th"),'Class 4th'!BA190,"")))</f>
        <v/>
      </c>
      <c r="DF191" s="52" t="str">
        <f t="shared" si="227"/>
        <v/>
      </c>
      <c r="DG191" s="48" t="str">
        <f t="shared" si="228"/>
        <v/>
      </c>
      <c r="DH191" s="83">
        <f t="shared" si="229"/>
        <v>0</v>
      </c>
      <c r="DI191" s="83" t="str">
        <f t="shared" si="230"/>
        <v/>
      </c>
      <c r="DJ191" s="392" t="str">
        <f t="shared" si="231"/>
        <v/>
      </c>
      <c r="DK191" s="86" t="str">
        <f t="shared" si="232"/>
        <v/>
      </c>
      <c r="DL191" s="454" t="str">
        <f>IF(OR($B191=0,$B191=""),"",IF(AND($E$3="3rd"),'Class 3rd'!BB190,IF(AND($E$3="4th"),'Class 4th'!BB190,"")))</f>
        <v/>
      </c>
      <c r="DM191" s="454" t="str">
        <f>IF(OR($B191=0,$B191=""),"",IF(AND($E$3="3rd"),'Class 3rd'!BC190,IF(AND($E$3="4th"),'Class 4th'!BC190,"")))</f>
        <v/>
      </c>
      <c r="DN191" s="454" t="str">
        <f>IF(OR($B191=0,$B191=""),"",IF(AND($E$3="3rd"),'Class 3rd'!BD190,IF(AND($E$3="4th"),'Class 4th'!BD190,"")))</f>
        <v/>
      </c>
      <c r="DO191" s="454" t="str">
        <f>IF(OR($B191=0,$B191=""),"",IF(AND($E$3="3rd"),'Class 3rd'!BE190,IF(AND($E$3="4th"),'Class 4th'!BE190,"")))</f>
        <v/>
      </c>
      <c r="DP191" s="454" t="str">
        <f>IF(OR($B191=0,$B191=""),"",IF(AND($E$3="3rd"),'Class 3rd'!BF190,IF(AND($E$3="4th"),'Class 4th'!BF190,"")))</f>
        <v/>
      </c>
      <c r="DQ191" s="455" t="str">
        <f t="shared" si="233"/>
        <v/>
      </c>
      <c r="DR191" s="100">
        <f t="shared" si="234"/>
        <v>0</v>
      </c>
      <c r="DS191" s="100" t="str">
        <f t="shared" si="235"/>
        <v/>
      </c>
      <c r="DT191" s="100" t="str">
        <f t="shared" si="236"/>
        <v/>
      </c>
      <c r="DU191" s="86" t="str">
        <f t="shared" si="237"/>
        <v/>
      </c>
      <c r="DV191" s="454" t="str">
        <f>IF(OR($B191=0,$B191=""),"",IF(AND($E$3="3rd"),'Class 3rd'!BG190,IF(AND($E$3="4th"),'Class 4th'!BG190,"")))</f>
        <v/>
      </c>
      <c r="DW191" s="454" t="str">
        <f>IF(OR($B191=0,$B191=""),"",IF(AND($E$3="3rd"),'Class 3rd'!BH190,IF(AND($E$3="4th"),'Class 4th'!BH190,"")))</f>
        <v/>
      </c>
      <c r="DX191" s="454" t="str">
        <f>IF(OR($B191=0,$B191=""),"",IF(AND($E$3="3rd"),'Class 3rd'!BI190,IF(AND($E$3="4th"),'Class 4th'!BI190,"")))</f>
        <v/>
      </c>
      <c r="DY191" s="454" t="str">
        <f>IF(OR($B191=0,$B191=""),"",IF(AND($E$3="3rd"),'Class 3rd'!BJ190,IF(AND($E$3="4th"),'Class 4th'!BJ190,"")))</f>
        <v/>
      </c>
      <c r="DZ191" s="454" t="str">
        <f>IF(OR($B191=0,$B191=""),"",IF(AND($E$3="3rd"),'Class 3rd'!BK190,IF(AND($E$3="4th"),'Class 4th'!BK190,"")))</f>
        <v/>
      </c>
      <c r="EA191" s="455" t="str">
        <f t="shared" si="238"/>
        <v/>
      </c>
      <c r="EB191" s="100">
        <f t="shared" si="239"/>
        <v>0</v>
      </c>
      <c r="EC191" s="100" t="str">
        <f t="shared" si="240"/>
        <v/>
      </c>
      <c r="ED191" s="100" t="str">
        <f t="shared" si="241"/>
        <v/>
      </c>
      <c r="EE191" s="86" t="str">
        <f t="shared" si="242"/>
        <v/>
      </c>
      <c r="EF191" s="454" t="str">
        <f>IF(OR($B191=0,$B191=""),"",IF(AND($E$3="3rd"),'Class 3rd'!BL190,IF(AND($E$3="4th"),'Class 4th'!BL190,"")))</f>
        <v/>
      </c>
      <c r="EG191" s="454" t="str">
        <f>IF(OR($B191=0,$B191=""),"",IF(AND($E$3="3rd"),'Class 3rd'!BM190,IF(AND($E$3="4th"),'Class 4th'!BM190,"")))</f>
        <v/>
      </c>
      <c r="EH191" s="454" t="str">
        <f>IF(OR($B191=0,$B191=""),"",IF(AND($E$3="3rd"),'Class 3rd'!BN190,IF(AND($E$3="4th"),'Class 4th'!BN190,"")))</f>
        <v/>
      </c>
      <c r="EI191" s="454" t="str">
        <f>IF(OR($B191=0,$B191=""),"",IF(AND($E$3="3rd"),'Class 3rd'!BO190,IF(AND($E$3="4th"),'Class 4th'!BO190,"")))</f>
        <v/>
      </c>
      <c r="EJ191" s="454" t="str">
        <f>IF(OR($B191=0,$B191=""),"",IF(AND($E$3="3rd"),'Class 3rd'!BP190,IF(AND($E$3="4th"),'Class 4th'!BP190,"")))</f>
        <v/>
      </c>
      <c r="EK191" s="455" t="str">
        <f t="shared" si="243"/>
        <v/>
      </c>
      <c r="EL191" s="100">
        <f t="shared" si="244"/>
        <v>0</v>
      </c>
      <c r="EM191" s="100" t="str">
        <f t="shared" si="245"/>
        <v/>
      </c>
      <c r="EN191" s="100" t="str">
        <f t="shared" si="246"/>
        <v/>
      </c>
      <c r="EO191" s="86" t="str">
        <f t="shared" si="247"/>
        <v/>
      </c>
      <c r="EP191" s="60" t="str">
        <f t="shared" si="248"/>
        <v/>
      </c>
      <c r="EQ191" s="324" t="str">
        <f t="shared" si="249"/>
        <v/>
      </c>
      <c r="ER191" s="63" t="str">
        <f t="shared" si="250"/>
        <v/>
      </c>
      <c r="ES191" s="64" t="str">
        <f t="shared" si="251"/>
        <v/>
      </c>
      <c r="ET191" s="326" t="str">
        <f>IFERROR(IF(B191="NSO","NSO",IF(OR(D191="",G191="",F191="",B191="",EP191=0),"",IF('Master sheet'!$D$14="Hindi","कक्षोंन्नति","Promoted"))),"")</f>
        <v/>
      </c>
      <c r="EU191" s="39" t="str">
        <f>IF(OR($B191=0,$B191=""),"",IF(AND($E$3="3rd"),'Class 3rd'!BQ190,IF(AND($E$3="4th"),'Class 4th'!BQ190,"")))</f>
        <v/>
      </c>
      <c r="EV191" s="39" t="str">
        <f>IF(OR($B191=0,$B191=""),"",IF(AND($E$3="3rd"),'Class 3rd'!BR190,IF(AND($E$3="4th"),'Class 4th'!BR190,"")))</f>
        <v/>
      </c>
      <c r="EW191" s="203" t="str">
        <f t="shared" si="252"/>
        <v/>
      </c>
      <c r="EX191" s="40"/>
      <c r="FE191" s="41">
        <f>IF(AND($E$3="3rd"),'Class 3rd'!I190,IF(AND($E$3="4th"),'Class 4th'!I190,""))</f>
        <v>0</v>
      </c>
    </row>
    <row r="192" spans="1:161" ht="18.95" customHeight="1">
      <c r="A192" s="53">
        <v>185</v>
      </c>
      <c r="B192" s="244" t="str">
        <f>IF(OR(FE192=0,FE192=""),"",IF(AND($E$3="3rd"),'Class 3rd'!I191,IF(AND($E$3="4th"),'Class 4th'!I191,"")))</f>
        <v/>
      </c>
      <c r="C192" s="54" t="str">
        <f>IF(OR($B192=0,$B192=""),"",IF(AND($E$3="3rd"),'Class 3rd'!B191,IF(AND($E$3="4th"),'Class 4th'!B191,"")))</f>
        <v/>
      </c>
      <c r="D192" s="54" t="str">
        <f>IF(OR($B192=0,$B192=""),"",IF(AND($E$3="3rd"),'Class 3rd'!C191,IF(AND($E$3="4th"),'Class 4th'!C191,"")))</f>
        <v/>
      </c>
      <c r="E192" s="330" t="str">
        <f>IF(OR($B192=0,$B192=""),"",IF(AND($E$3="3rd"),'Class 3rd'!E191,IF(AND($E$3="4th"),'Class 4th'!E191,"")))</f>
        <v/>
      </c>
      <c r="F192" s="243" t="str">
        <f>IF(OR($B192=0,$B192=""),"",IF(AND($E$3="3rd"),'Class 3rd'!D191,IF(AND($E$3="4th"),'Class 4th'!D191,"")))</f>
        <v/>
      </c>
      <c r="G192" s="335" t="str">
        <f>IF(OR($B192=0,$B192=""),"",IF(AND($E$3="3rd"),'Class 3rd'!F191,IF(AND($E$3="4th"),'Class 4th'!F191,"")))</f>
        <v/>
      </c>
      <c r="H192" s="335" t="str">
        <f>IF(OR($B192=0,$B192=""),"",IF(AND($E$3="3rd"),'Class 3rd'!G191,IF(AND($E$3="4th"),'Class 4th'!G191,"")))</f>
        <v/>
      </c>
      <c r="I192" s="335" t="str">
        <f>IF(OR($B192=0,$B192=""),"",IF(AND($E$3="3rd"),'Class 3rd'!H191,IF(AND($E$3="4th"),'Class 4th'!H191,"")))</f>
        <v/>
      </c>
      <c r="J192" s="217" t="str">
        <f>IF(OR($B192=0,$B192=""),"",IF(AND($E$3="3rd"),'Class 3rd'!J191,IF(AND($E$3="4th"),'Class 4th'!J191,"")))</f>
        <v/>
      </c>
      <c r="K192" s="217" t="str">
        <f>IF(OR($B192=0,$B192=""),"",IF(AND($E$3="3rd"),'Class 3rd'!K191,IF(AND($E$3="4th"),'Class 4th'!K191,"")))</f>
        <v/>
      </c>
      <c r="L192" s="99" t="str">
        <f>IF(OR($B192=0,$B192=""),"",IF(AND($E$3="3rd"),'Class 3rd'!L191,IF(AND($E$3="4th"),'Class 4th'!L191,"")))</f>
        <v/>
      </c>
      <c r="M192" s="99" t="str">
        <f>IF(OR($B192=0,$B192=""),"",IF(AND($E$3="3rd"),'Class 3rd'!M191,IF(AND($E$3="4th"),'Class 4th'!M191,"")))</f>
        <v/>
      </c>
      <c r="N192" s="99" t="str">
        <f>IF(OR($B192=0,$B192=""),"",IF(AND($E$3="3rd"),'Class 3rd'!N191,IF(AND($E$3="4th"),'Class 4th'!N191,"")))</f>
        <v/>
      </c>
      <c r="O192" s="48" t="str">
        <f t="shared" si="171"/>
        <v/>
      </c>
      <c r="P192" s="99" t="str">
        <f>IF(OR($B192=0,$B192=""),"",IF(AND($E$3="3rd"),'Class 3rd'!O191,IF(AND($E$3="4th"),'Class 4th'!O191,"")))</f>
        <v/>
      </c>
      <c r="Q192" s="99" t="str">
        <f>IF(OR($B192=0,$B192=""),"",IF(AND($E$3="3rd"),'Class 3rd'!P191,IF(AND($E$3="4th"),'Class 4th'!P191,"")))</f>
        <v/>
      </c>
      <c r="R192" s="51" t="str">
        <f t="shared" si="172"/>
        <v/>
      </c>
      <c r="S192" s="48">
        <f t="shared" si="173"/>
        <v>0</v>
      </c>
      <c r="T192" s="99" t="str">
        <f>IF(OR($B192=0,$B192=""),"",IF(AND($E$3="3rd"),'Class 3rd'!Q191,IF(AND($E$3="4th"),'Class 4th'!Q191,"")))</f>
        <v/>
      </c>
      <c r="U192" s="99" t="str">
        <f>IF(OR($B192=0,$B192=""),"",IF(AND($E$3="3rd"),'Class 3rd'!R191,IF(AND($E$3="4th"),'Class 4th'!R191,"")))</f>
        <v/>
      </c>
      <c r="V192" s="52" t="str">
        <f t="shared" si="174"/>
        <v/>
      </c>
      <c r="W192" s="48" t="str">
        <f t="shared" si="175"/>
        <v/>
      </c>
      <c r="X192" s="83">
        <f t="shared" si="176"/>
        <v>0</v>
      </c>
      <c r="Y192" s="83" t="str">
        <f t="shared" si="177"/>
        <v/>
      </c>
      <c r="Z192" s="83" t="str">
        <f t="shared" si="178"/>
        <v/>
      </c>
      <c r="AA192" s="83" t="str">
        <f t="shared" si="179"/>
        <v/>
      </c>
      <c r="AB192" s="419" t="str">
        <f t="shared" si="180"/>
        <v/>
      </c>
      <c r="AC192" s="87" t="str">
        <f t="shared" si="181"/>
        <v/>
      </c>
      <c r="AD192" s="99" t="str">
        <f>IF(OR($B192=0,$B192=""),"",IF(AND($E$3="3rd"),'Class 3rd'!S191,IF(AND($E$3="4th"),'Class 4th'!S191,"")))</f>
        <v/>
      </c>
      <c r="AE192" s="99" t="str">
        <f>IF(OR($B192=0,$B192=""),"",IF(AND($E$3="3rd"),'Class 3rd'!T191,IF(AND($E$3="4th"),'Class 4th'!T191,"")))</f>
        <v/>
      </c>
      <c r="AF192" s="99" t="str">
        <f>IF(OR($B192=0,$B192=""),"",IF(AND($E$3="3rd"),'Class 3rd'!U191,IF(AND($E$3="4th"),'Class 4th'!U191,"")))</f>
        <v/>
      </c>
      <c r="AG192" s="48" t="str">
        <f t="shared" si="182"/>
        <v/>
      </c>
      <c r="AH192" s="99" t="str">
        <f>IF(OR($B192=0,$B192=""),"",IF(AND($E$3="3rd"),'Class 3rd'!V191,IF(AND($E$3="4th"),'Class 4th'!V191,"")))</f>
        <v/>
      </c>
      <c r="AI192" s="99" t="str">
        <f>IF(OR($B192=0,$B192=""),"",IF(AND($E$3="3rd"),'Class 3rd'!W191,IF(AND($E$3="4th"),'Class 4th'!W191,"")))</f>
        <v/>
      </c>
      <c r="AJ192" s="51" t="str">
        <f t="shared" si="183"/>
        <v/>
      </c>
      <c r="AK192" s="48">
        <f t="shared" si="184"/>
        <v>0</v>
      </c>
      <c r="AL192" s="99" t="str">
        <f>IF(OR($B192=0,$B192=""),"",IF(AND($E$3="3rd"),'Class 3rd'!X191,IF(AND($E$3="4th"),'Class 4th'!X191,"")))</f>
        <v/>
      </c>
      <c r="AM192" s="99" t="str">
        <f>IF(OR($B192=0,$B192=""),"",IF(AND($E$3="3rd"),'Class 3rd'!Y191,IF(AND($E$3="4th"),'Class 4th'!Y191,"")))</f>
        <v/>
      </c>
      <c r="AN192" s="52" t="str">
        <f t="shared" si="185"/>
        <v/>
      </c>
      <c r="AO192" s="48" t="str">
        <f t="shared" si="186"/>
        <v/>
      </c>
      <c r="AP192" s="83">
        <f t="shared" si="187"/>
        <v>0</v>
      </c>
      <c r="AQ192" s="83" t="str">
        <f t="shared" si="188"/>
        <v/>
      </c>
      <c r="AR192" s="83" t="str">
        <f t="shared" si="189"/>
        <v/>
      </c>
      <c r="AS192" s="83" t="str">
        <f t="shared" si="190"/>
        <v/>
      </c>
      <c r="AT192" s="419" t="str">
        <f t="shared" si="191"/>
        <v/>
      </c>
      <c r="AU192" s="87" t="str">
        <f t="shared" si="192"/>
        <v/>
      </c>
      <c r="AV192" s="99" t="str">
        <f>IF(OR($B192=0,$B192=""),"",IF(AND($E$3="3rd"),'Class 3rd'!Z191,IF(AND($E$3="4th"),'Class 4th'!Z191,"")))</f>
        <v/>
      </c>
      <c r="AW192" s="99" t="str">
        <f>IF(OR($B192=0,$B192=""),"",IF(AND($E$3="3rd"),'Class 3rd'!AA191,IF(AND($E$3="4th"),'Class 4th'!AA191,"")))</f>
        <v/>
      </c>
      <c r="AX192" s="99" t="str">
        <f>IF(OR($B192=0,$B192=""),"",IF(AND($E$3="3rd"),'Class 3rd'!AB191,IF(AND($E$3="4th"),'Class 4th'!AB191,"")))</f>
        <v/>
      </c>
      <c r="AY192" s="48" t="str">
        <f t="shared" si="193"/>
        <v/>
      </c>
      <c r="AZ192" s="99" t="str">
        <f>IF(OR($B192=0,$B192=""),"",IF(AND($E$3="3rd"),'Class 3rd'!AC191,IF(AND($E$3="4th"),'Class 4th'!AC191,"")))</f>
        <v/>
      </c>
      <c r="BA192" s="99" t="str">
        <f>IF(OR($B192=0,$B192=""),"",IF(AND($E$3="3rd"),'Class 3rd'!AD191,IF(AND($E$3="4th"),'Class 4th'!AD191,"")))</f>
        <v/>
      </c>
      <c r="BB192" s="51" t="str">
        <f t="shared" si="194"/>
        <v/>
      </c>
      <c r="BC192" s="48">
        <f t="shared" si="195"/>
        <v>0</v>
      </c>
      <c r="BD192" s="99" t="str">
        <f>IF(OR($B192=0,$B192=""),"",IF(AND($E$3="3rd"),'Class 3rd'!AE191,IF(AND($E$3="4th"),'Class 4th'!AE191,"")))</f>
        <v/>
      </c>
      <c r="BE192" s="99" t="str">
        <f>IF(OR($B192=0,$B192=""),"",IF(AND($E$3="3rd"),'Class 3rd'!AF191,IF(AND($E$3="4th"),'Class 4th'!AF191,"")))</f>
        <v/>
      </c>
      <c r="BF192" s="52" t="str">
        <f t="shared" si="196"/>
        <v/>
      </c>
      <c r="BG192" s="48" t="str">
        <f t="shared" si="197"/>
        <v/>
      </c>
      <c r="BH192" s="83">
        <f t="shared" si="198"/>
        <v>0</v>
      </c>
      <c r="BI192" s="83" t="str">
        <f t="shared" si="199"/>
        <v/>
      </c>
      <c r="BJ192" s="83" t="str">
        <f t="shared" si="200"/>
        <v/>
      </c>
      <c r="BK192" s="83" t="str">
        <f t="shared" si="201"/>
        <v/>
      </c>
      <c r="BL192" s="419" t="str">
        <f t="shared" si="202"/>
        <v/>
      </c>
      <c r="BM192" s="87" t="str">
        <f t="shared" si="203"/>
        <v/>
      </c>
      <c r="BN192" s="99" t="str">
        <f>IF(OR($B192=0,$B192=""),"",IF(AND($E$3="3rd"),'Class 3rd'!AG191,IF(AND($E$3="4th"),'Class 4th'!AG191,"")))</f>
        <v/>
      </c>
      <c r="BO192" s="99" t="str">
        <f>IF(OR($B192=0,$B192=""),"",IF(AND($E$3="3rd"),'Class 3rd'!AH191,IF(AND($E$3="4th"),'Class 4th'!AH191,"")))</f>
        <v/>
      </c>
      <c r="BP192" s="99" t="str">
        <f>IF(OR($B192=0,$B192=""),"",IF(AND($E$3="3rd"),'Class 3rd'!AI191,IF(AND($E$3="4th"),'Class 4th'!AI191,"")))</f>
        <v/>
      </c>
      <c r="BQ192" s="48" t="str">
        <f t="shared" si="204"/>
        <v/>
      </c>
      <c r="BR192" s="99" t="str">
        <f>IF(OR($B192=0,$B192=""),"",IF(AND($E$3="3rd"),'Class 3rd'!AJ191,IF(AND($E$3="4th"),'Class 4th'!AJ191,"")))</f>
        <v/>
      </c>
      <c r="BS192" s="99" t="str">
        <f>IF(OR($B192=0,$B192=""),"",IF(AND($E$3="3rd"),'Class 3rd'!AK191,IF(AND($E$3="4th"),'Class 4th'!AK191,"")))</f>
        <v/>
      </c>
      <c r="BT192" s="51" t="str">
        <f t="shared" si="205"/>
        <v/>
      </c>
      <c r="BU192" s="48">
        <f t="shared" si="206"/>
        <v>0</v>
      </c>
      <c r="BV192" s="99" t="str">
        <f>IF(OR($B192=0,$B192=""),"",IF(AND($E$3="3rd"),'Class 3rd'!AL191,IF(AND($E$3="4th"),'Class 4th'!AL191,"")))</f>
        <v/>
      </c>
      <c r="BW192" s="99" t="str">
        <f>IF(OR($B192=0,$B192=""),"",IF(AND($E$3="3rd"),'Class 3rd'!AM191,IF(AND($E$3="4th"),'Class 4th'!AM191,"")))</f>
        <v/>
      </c>
      <c r="BX192" s="52" t="str">
        <f t="shared" si="207"/>
        <v/>
      </c>
      <c r="BY192" s="48" t="str">
        <f t="shared" si="208"/>
        <v/>
      </c>
      <c r="BZ192" s="83">
        <f t="shared" si="209"/>
        <v>0</v>
      </c>
      <c r="CA192" s="83" t="str">
        <f t="shared" si="210"/>
        <v/>
      </c>
      <c r="CB192" s="83" t="str">
        <f t="shared" si="211"/>
        <v/>
      </c>
      <c r="CC192" s="83" t="str">
        <f t="shared" si="212"/>
        <v/>
      </c>
      <c r="CD192" s="419" t="str">
        <f t="shared" si="213"/>
        <v/>
      </c>
      <c r="CE192" s="87" t="str">
        <f t="shared" si="214"/>
        <v/>
      </c>
      <c r="CF192" s="99" t="str">
        <f>IF(OR($B192=0,$B192=""),"",IF(AND($E$3="3rd"),'Class 3rd'!AN191,IF(AND($E$3="4th"),'Class 4th'!AN191,"")))</f>
        <v/>
      </c>
      <c r="CG192" s="99" t="str">
        <f>IF(OR($B192=0,$B192=""),"",IF(AND($E$3="3rd"),'Class 3rd'!AO191,IF(AND($E$3="4th"),'Class 4th'!AO191,"")))</f>
        <v/>
      </c>
      <c r="CH192" s="99" t="str">
        <f>IF(OR($B192=0,$B192=""),"",IF(AND($E$3="3rd"),'Class 3rd'!AP191,IF(AND($E$3="4th"),'Class 4th'!AP191,"")))</f>
        <v/>
      </c>
      <c r="CI192" s="48" t="str">
        <f t="shared" si="215"/>
        <v/>
      </c>
      <c r="CJ192" s="99" t="str">
        <f>IF(OR($B192=0,$B192=""),"",IF(AND($E$3="3rd"),'Class 3rd'!AQ191,IF(AND($E$3="4th"),'Class 4th'!AQ191,"")))</f>
        <v/>
      </c>
      <c r="CK192" s="99" t="str">
        <f>IF(OR($B192=0,$B192=""),"",IF(AND($E$3="3rd"),'Class 3rd'!AR191,IF(AND($E$3="4th"),'Class 4th'!AR191,"")))</f>
        <v/>
      </c>
      <c r="CL192" s="51" t="str">
        <f t="shared" si="216"/>
        <v/>
      </c>
      <c r="CM192" s="48">
        <f t="shared" si="217"/>
        <v>0</v>
      </c>
      <c r="CN192" s="99" t="str">
        <f>IF(OR($B192=0,$B192=""),"",IF(AND($E$3="3rd"),'Class 3rd'!AS191,IF(AND($E$3="4th"),'Class 4th'!AS191,"")))</f>
        <v/>
      </c>
      <c r="CO192" s="99" t="str">
        <f>IF(OR($B192=0,$B192=""),"",IF(AND($E$3="3rd"),'Class 3rd'!AT191,IF(AND($E$3="4th"),'Class 4th'!AT191,"")))</f>
        <v/>
      </c>
      <c r="CP192" s="52" t="str">
        <f t="shared" si="218"/>
        <v/>
      </c>
      <c r="CQ192" s="48" t="str">
        <f t="shared" si="219"/>
        <v/>
      </c>
      <c r="CR192" s="83">
        <f t="shared" si="220"/>
        <v>0</v>
      </c>
      <c r="CS192" s="83" t="str">
        <f t="shared" si="221"/>
        <v/>
      </c>
      <c r="CT192" s="392" t="str">
        <f t="shared" si="222"/>
        <v/>
      </c>
      <c r="CU192" s="86" t="str">
        <f t="shared" si="223"/>
        <v/>
      </c>
      <c r="CV192" s="99" t="str">
        <f>IF(OR($B192=0,$B192=""),"",IF(AND($E$3="3rd"),'Class 3rd'!AU191,IF(AND($E$3="4th"),'Class 4th'!AU191,"")))</f>
        <v/>
      </c>
      <c r="CW192" s="99" t="str">
        <f>IF(OR($B192=0,$B192=""),"",IF(AND($E$3="3rd"),'Class 3rd'!AV191,IF(AND($E$3="4th"),'Class 4th'!AV191,"")))</f>
        <v/>
      </c>
      <c r="CX192" s="99" t="str">
        <f>IF(OR($B192=0,$B192=""),"",IF(AND($E$3="3rd"),'Class 3rd'!AW191,IF(AND($E$3="4th"),'Class 4th'!AW191,"")))</f>
        <v/>
      </c>
      <c r="CY192" s="48" t="str">
        <f t="shared" si="224"/>
        <v/>
      </c>
      <c r="CZ192" s="99" t="str">
        <f>IF(OR($B192=0,$B192=""),"",IF(AND($E$3="3rd"),'Class 3rd'!AX191,IF(AND($E$3="4th"),'Class 4th'!AX191,"")))</f>
        <v/>
      </c>
      <c r="DA192" s="99" t="str">
        <f>IF(OR($B192=0,$B192=""),"",IF(AND($E$3="3rd"),'Class 3rd'!AY191,IF(AND($E$3="4th"),'Class 4th'!AY191,"")))</f>
        <v/>
      </c>
      <c r="DB192" s="51" t="str">
        <f t="shared" si="225"/>
        <v/>
      </c>
      <c r="DC192" s="48">
        <f t="shared" si="226"/>
        <v>0</v>
      </c>
      <c r="DD192" s="99" t="str">
        <f>IF(OR($B192=0,$B192=""),"",IF(AND($E$3="3rd"),'Class 3rd'!AZ191,IF(AND($E$3="4th"),'Class 4th'!AZ191,"")))</f>
        <v/>
      </c>
      <c r="DE192" s="99" t="str">
        <f>IF(OR($B192=0,$B192=""),"",IF(AND($E$3="3rd"),'Class 3rd'!BA191,IF(AND($E$3="4th"),'Class 4th'!BA191,"")))</f>
        <v/>
      </c>
      <c r="DF192" s="52" t="str">
        <f t="shared" si="227"/>
        <v/>
      </c>
      <c r="DG192" s="48" t="str">
        <f t="shared" si="228"/>
        <v/>
      </c>
      <c r="DH192" s="83">
        <f t="shared" si="229"/>
        <v>0</v>
      </c>
      <c r="DI192" s="83" t="str">
        <f t="shared" si="230"/>
        <v/>
      </c>
      <c r="DJ192" s="392" t="str">
        <f t="shared" si="231"/>
        <v/>
      </c>
      <c r="DK192" s="86" t="str">
        <f t="shared" si="232"/>
        <v/>
      </c>
      <c r="DL192" s="454" t="str">
        <f>IF(OR($B192=0,$B192=""),"",IF(AND($E$3="3rd"),'Class 3rd'!BB191,IF(AND($E$3="4th"),'Class 4th'!BB191,"")))</f>
        <v/>
      </c>
      <c r="DM192" s="454" t="str">
        <f>IF(OR($B192=0,$B192=""),"",IF(AND($E$3="3rd"),'Class 3rd'!BC191,IF(AND($E$3="4th"),'Class 4th'!BC191,"")))</f>
        <v/>
      </c>
      <c r="DN192" s="454" t="str">
        <f>IF(OR($B192=0,$B192=""),"",IF(AND($E$3="3rd"),'Class 3rd'!BD191,IF(AND($E$3="4th"),'Class 4th'!BD191,"")))</f>
        <v/>
      </c>
      <c r="DO192" s="454" t="str">
        <f>IF(OR($B192=0,$B192=""),"",IF(AND($E$3="3rd"),'Class 3rd'!BE191,IF(AND($E$3="4th"),'Class 4th'!BE191,"")))</f>
        <v/>
      </c>
      <c r="DP192" s="454" t="str">
        <f>IF(OR($B192=0,$B192=""),"",IF(AND($E$3="3rd"),'Class 3rd'!BF191,IF(AND($E$3="4th"),'Class 4th'!BF191,"")))</f>
        <v/>
      </c>
      <c r="DQ192" s="455" t="str">
        <f t="shared" si="233"/>
        <v/>
      </c>
      <c r="DR192" s="100">
        <f t="shared" si="234"/>
        <v>0</v>
      </c>
      <c r="DS192" s="100" t="str">
        <f t="shared" si="235"/>
        <v/>
      </c>
      <c r="DT192" s="100" t="str">
        <f t="shared" si="236"/>
        <v/>
      </c>
      <c r="DU192" s="86" t="str">
        <f t="shared" si="237"/>
        <v/>
      </c>
      <c r="DV192" s="454" t="str">
        <f>IF(OR($B192=0,$B192=""),"",IF(AND($E$3="3rd"),'Class 3rd'!BG191,IF(AND($E$3="4th"),'Class 4th'!BG191,"")))</f>
        <v/>
      </c>
      <c r="DW192" s="454" t="str">
        <f>IF(OR($B192=0,$B192=""),"",IF(AND($E$3="3rd"),'Class 3rd'!BH191,IF(AND($E$3="4th"),'Class 4th'!BH191,"")))</f>
        <v/>
      </c>
      <c r="DX192" s="454" t="str">
        <f>IF(OR($B192=0,$B192=""),"",IF(AND($E$3="3rd"),'Class 3rd'!BI191,IF(AND($E$3="4th"),'Class 4th'!BI191,"")))</f>
        <v/>
      </c>
      <c r="DY192" s="454" t="str">
        <f>IF(OR($B192=0,$B192=""),"",IF(AND($E$3="3rd"),'Class 3rd'!BJ191,IF(AND($E$3="4th"),'Class 4th'!BJ191,"")))</f>
        <v/>
      </c>
      <c r="DZ192" s="454" t="str">
        <f>IF(OR($B192=0,$B192=""),"",IF(AND($E$3="3rd"),'Class 3rd'!BK191,IF(AND($E$3="4th"),'Class 4th'!BK191,"")))</f>
        <v/>
      </c>
      <c r="EA192" s="455" t="str">
        <f t="shared" si="238"/>
        <v/>
      </c>
      <c r="EB192" s="100">
        <f t="shared" si="239"/>
        <v>0</v>
      </c>
      <c r="EC192" s="100" t="str">
        <f t="shared" si="240"/>
        <v/>
      </c>
      <c r="ED192" s="100" t="str">
        <f t="shared" si="241"/>
        <v/>
      </c>
      <c r="EE192" s="86" t="str">
        <f t="shared" si="242"/>
        <v/>
      </c>
      <c r="EF192" s="454" t="str">
        <f>IF(OR($B192=0,$B192=""),"",IF(AND($E$3="3rd"),'Class 3rd'!BL191,IF(AND($E$3="4th"),'Class 4th'!BL191,"")))</f>
        <v/>
      </c>
      <c r="EG192" s="454" t="str">
        <f>IF(OR($B192=0,$B192=""),"",IF(AND($E$3="3rd"),'Class 3rd'!BM191,IF(AND($E$3="4th"),'Class 4th'!BM191,"")))</f>
        <v/>
      </c>
      <c r="EH192" s="454" t="str">
        <f>IF(OR($B192=0,$B192=""),"",IF(AND($E$3="3rd"),'Class 3rd'!BN191,IF(AND($E$3="4th"),'Class 4th'!BN191,"")))</f>
        <v/>
      </c>
      <c r="EI192" s="454" t="str">
        <f>IF(OR($B192=0,$B192=""),"",IF(AND($E$3="3rd"),'Class 3rd'!BO191,IF(AND($E$3="4th"),'Class 4th'!BO191,"")))</f>
        <v/>
      </c>
      <c r="EJ192" s="454" t="str">
        <f>IF(OR($B192=0,$B192=""),"",IF(AND($E$3="3rd"),'Class 3rd'!BP191,IF(AND($E$3="4th"),'Class 4th'!BP191,"")))</f>
        <v/>
      </c>
      <c r="EK192" s="455" t="str">
        <f t="shared" si="243"/>
        <v/>
      </c>
      <c r="EL192" s="100">
        <f t="shared" si="244"/>
        <v>0</v>
      </c>
      <c r="EM192" s="100" t="str">
        <f t="shared" si="245"/>
        <v/>
      </c>
      <c r="EN192" s="100" t="str">
        <f t="shared" si="246"/>
        <v/>
      </c>
      <c r="EO192" s="86" t="str">
        <f t="shared" si="247"/>
        <v/>
      </c>
      <c r="EP192" s="60" t="str">
        <f t="shared" si="248"/>
        <v/>
      </c>
      <c r="EQ192" s="324" t="str">
        <f t="shared" si="249"/>
        <v/>
      </c>
      <c r="ER192" s="63" t="str">
        <f t="shared" si="250"/>
        <v/>
      </c>
      <c r="ES192" s="64" t="str">
        <f t="shared" si="251"/>
        <v/>
      </c>
      <c r="ET192" s="326" t="str">
        <f>IFERROR(IF(B192="NSO","NSO",IF(OR(D192="",G192="",F192="",B192="",EP192=0),"",IF('Master sheet'!$D$14="Hindi","कक्षोंन्नति","Promoted"))),"")</f>
        <v/>
      </c>
      <c r="EU192" s="39" t="str">
        <f>IF(OR($B192=0,$B192=""),"",IF(AND($E$3="3rd"),'Class 3rd'!BQ191,IF(AND($E$3="4th"),'Class 4th'!BQ191,"")))</f>
        <v/>
      </c>
      <c r="EV192" s="39" t="str">
        <f>IF(OR($B192=0,$B192=""),"",IF(AND($E$3="3rd"),'Class 3rd'!BR191,IF(AND($E$3="4th"),'Class 4th'!BR191,"")))</f>
        <v/>
      </c>
      <c r="EW192" s="203" t="str">
        <f t="shared" si="252"/>
        <v/>
      </c>
      <c r="EX192" s="40"/>
      <c r="FE192" s="41">
        <f>IF(AND($E$3="3rd"),'Class 3rd'!I191,IF(AND($E$3="4th"),'Class 4th'!I191,""))</f>
        <v>0</v>
      </c>
    </row>
    <row r="193" spans="1:161" ht="18.95" customHeight="1">
      <c r="A193" s="53">
        <v>186</v>
      </c>
      <c r="B193" s="244" t="str">
        <f>IF(OR(FE193=0,FE193=""),"",IF(AND($E$3="3rd"),'Class 3rd'!I192,IF(AND($E$3="4th"),'Class 4th'!I192,"")))</f>
        <v/>
      </c>
      <c r="C193" s="54" t="str">
        <f>IF(OR($B193=0,$B193=""),"",IF(AND($E$3="3rd"),'Class 3rd'!B192,IF(AND($E$3="4th"),'Class 4th'!B192,"")))</f>
        <v/>
      </c>
      <c r="D193" s="54" t="str">
        <f>IF(OR($B193=0,$B193=""),"",IF(AND($E$3="3rd"),'Class 3rd'!C192,IF(AND($E$3="4th"),'Class 4th'!C192,"")))</f>
        <v/>
      </c>
      <c r="E193" s="330" t="str">
        <f>IF(OR($B193=0,$B193=""),"",IF(AND($E$3="3rd"),'Class 3rd'!E192,IF(AND($E$3="4th"),'Class 4th'!E192,"")))</f>
        <v/>
      </c>
      <c r="F193" s="243" t="str">
        <f>IF(OR($B193=0,$B193=""),"",IF(AND($E$3="3rd"),'Class 3rd'!D192,IF(AND($E$3="4th"),'Class 4th'!D192,"")))</f>
        <v/>
      </c>
      <c r="G193" s="335" t="str">
        <f>IF(OR($B193=0,$B193=""),"",IF(AND($E$3="3rd"),'Class 3rd'!F192,IF(AND($E$3="4th"),'Class 4th'!F192,"")))</f>
        <v/>
      </c>
      <c r="H193" s="335" t="str">
        <f>IF(OR($B193=0,$B193=""),"",IF(AND($E$3="3rd"),'Class 3rd'!G192,IF(AND($E$3="4th"),'Class 4th'!G192,"")))</f>
        <v/>
      </c>
      <c r="I193" s="335" t="str">
        <f>IF(OR($B193=0,$B193=""),"",IF(AND($E$3="3rd"),'Class 3rd'!H192,IF(AND($E$3="4th"),'Class 4th'!H192,"")))</f>
        <v/>
      </c>
      <c r="J193" s="217" t="str">
        <f>IF(OR($B193=0,$B193=""),"",IF(AND($E$3="3rd"),'Class 3rd'!J192,IF(AND($E$3="4th"),'Class 4th'!J192,"")))</f>
        <v/>
      </c>
      <c r="K193" s="217" t="str">
        <f>IF(OR($B193=0,$B193=""),"",IF(AND($E$3="3rd"),'Class 3rd'!K192,IF(AND($E$3="4th"),'Class 4th'!K192,"")))</f>
        <v/>
      </c>
      <c r="L193" s="99" t="str">
        <f>IF(OR($B193=0,$B193=""),"",IF(AND($E$3="3rd"),'Class 3rd'!L192,IF(AND($E$3="4th"),'Class 4th'!L192,"")))</f>
        <v/>
      </c>
      <c r="M193" s="99" t="str">
        <f>IF(OR($B193=0,$B193=""),"",IF(AND($E$3="3rd"),'Class 3rd'!M192,IF(AND($E$3="4th"),'Class 4th'!M192,"")))</f>
        <v/>
      </c>
      <c r="N193" s="99" t="str">
        <f>IF(OR($B193=0,$B193=""),"",IF(AND($E$3="3rd"),'Class 3rd'!N192,IF(AND($E$3="4th"),'Class 4th'!N192,"")))</f>
        <v/>
      </c>
      <c r="O193" s="48" t="str">
        <f t="shared" si="171"/>
        <v/>
      </c>
      <c r="P193" s="99" t="str">
        <f>IF(OR($B193=0,$B193=""),"",IF(AND($E$3="3rd"),'Class 3rd'!O192,IF(AND($E$3="4th"),'Class 4th'!O192,"")))</f>
        <v/>
      </c>
      <c r="Q193" s="99" t="str">
        <f>IF(OR($B193=0,$B193=""),"",IF(AND($E$3="3rd"),'Class 3rd'!P192,IF(AND($E$3="4th"),'Class 4th'!P192,"")))</f>
        <v/>
      </c>
      <c r="R193" s="51" t="str">
        <f t="shared" si="172"/>
        <v/>
      </c>
      <c r="S193" s="48">
        <f t="shared" si="173"/>
        <v>0</v>
      </c>
      <c r="T193" s="99" t="str">
        <f>IF(OR($B193=0,$B193=""),"",IF(AND($E$3="3rd"),'Class 3rd'!Q192,IF(AND($E$3="4th"),'Class 4th'!Q192,"")))</f>
        <v/>
      </c>
      <c r="U193" s="99" t="str">
        <f>IF(OR($B193=0,$B193=""),"",IF(AND($E$3="3rd"),'Class 3rd'!R192,IF(AND($E$3="4th"),'Class 4th'!R192,"")))</f>
        <v/>
      </c>
      <c r="V193" s="52" t="str">
        <f t="shared" si="174"/>
        <v/>
      </c>
      <c r="W193" s="48" t="str">
        <f t="shared" si="175"/>
        <v/>
      </c>
      <c r="X193" s="83">
        <f t="shared" si="176"/>
        <v>0</v>
      </c>
      <c r="Y193" s="83" t="str">
        <f t="shared" si="177"/>
        <v/>
      </c>
      <c r="Z193" s="83" t="str">
        <f t="shared" si="178"/>
        <v/>
      </c>
      <c r="AA193" s="83" t="str">
        <f t="shared" si="179"/>
        <v/>
      </c>
      <c r="AB193" s="419" t="str">
        <f t="shared" si="180"/>
        <v/>
      </c>
      <c r="AC193" s="87" t="str">
        <f t="shared" si="181"/>
        <v/>
      </c>
      <c r="AD193" s="99" t="str">
        <f>IF(OR($B193=0,$B193=""),"",IF(AND($E$3="3rd"),'Class 3rd'!S192,IF(AND($E$3="4th"),'Class 4th'!S192,"")))</f>
        <v/>
      </c>
      <c r="AE193" s="99" t="str">
        <f>IF(OR($B193=0,$B193=""),"",IF(AND($E$3="3rd"),'Class 3rd'!T192,IF(AND($E$3="4th"),'Class 4th'!T192,"")))</f>
        <v/>
      </c>
      <c r="AF193" s="99" t="str">
        <f>IF(OR($B193=0,$B193=""),"",IF(AND($E$3="3rd"),'Class 3rd'!U192,IF(AND($E$3="4th"),'Class 4th'!U192,"")))</f>
        <v/>
      </c>
      <c r="AG193" s="48" t="str">
        <f t="shared" si="182"/>
        <v/>
      </c>
      <c r="AH193" s="99" t="str">
        <f>IF(OR($B193=0,$B193=""),"",IF(AND($E$3="3rd"),'Class 3rd'!V192,IF(AND($E$3="4th"),'Class 4th'!V192,"")))</f>
        <v/>
      </c>
      <c r="AI193" s="99" t="str">
        <f>IF(OR($B193=0,$B193=""),"",IF(AND($E$3="3rd"),'Class 3rd'!W192,IF(AND($E$3="4th"),'Class 4th'!W192,"")))</f>
        <v/>
      </c>
      <c r="AJ193" s="51" t="str">
        <f t="shared" si="183"/>
        <v/>
      </c>
      <c r="AK193" s="48">
        <f t="shared" si="184"/>
        <v>0</v>
      </c>
      <c r="AL193" s="99" t="str">
        <f>IF(OR($B193=0,$B193=""),"",IF(AND($E$3="3rd"),'Class 3rd'!X192,IF(AND($E$3="4th"),'Class 4th'!X192,"")))</f>
        <v/>
      </c>
      <c r="AM193" s="99" t="str">
        <f>IF(OR($B193=0,$B193=""),"",IF(AND($E$3="3rd"),'Class 3rd'!Y192,IF(AND($E$3="4th"),'Class 4th'!Y192,"")))</f>
        <v/>
      </c>
      <c r="AN193" s="52" t="str">
        <f t="shared" si="185"/>
        <v/>
      </c>
      <c r="AO193" s="48" t="str">
        <f t="shared" si="186"/>
        <v/>
      </c>
      <c r="AP193" s="83">
        <f t="shared" si="187"/>
        <v>0</v>
      </c>
      <c r="AQ193" s="83" t="str">
        <f t="shared" si="188"/>
        <v/>
      </c>
      <c r="AR193" s="83" t="str">
        <f t="shared" si="189"/>
        <v/>
      </c>
      <c r="AS193" s="83" t="str">
        <f t="shared" si="190"/>
        <v/>
      </c>
      <c r="AT193" s="419" t="str">
        <f t="shared" si="191"/>
        <v/>
      </c>
      <c r="AU193" s="87" t="str">
        <f t="shared" si="192"/>
        <v/>
      </c>
      <c r="AV193" s="99" t="str">
        <f>IF(OR($B193=0,$B193=""),"",IF(AND($E$3="3rd"),'Class 3rd'!Z192,IF(AND($E$3="4th"),'Class 4th'!Z192,"")))</f>
        <v/>
      </c>
      <c r="AW193" s="99" t="str">
        <f>IF(OR($B193=0,$B193=""),"",IF(AND($E$3="3rd"),'Class 3rd'!AA192,IF(AND($E$3="4th"),'Class 4th'!AA192,"")))</f>
        <v/>
      </c>
      <c r="AX193" s="99" t="str">
        <f>IF(OR($B193=0,$B193=""),"",IF(AND($E$3="3rd"),'Class 3rd'!AB192,IF(AND($E$3="4th"),'Class 4th'!AB192,"")))</f>
        <v/>
      </c>
      <c r="AY193" s="48" t="str">
        <f t="shared" si="193"/>
        <v/>
      </c>
      <c r="AZ193" s="99" t="str">
        <f>IF(OR($B193=0,$B193=""),"",IF(AND($E$3="3rd"),'Class 3rd'!AC192,IF(AND($E$3="4th"),'Class 4th'!AC192,"")))</f>
        <v/>
      </c>
      <c r="BA193" s="99" t="str">
        <f>IF(OR($B193=0,$B193=""),"",IF(AND($E$3="3rd"),'Class 3rd'!AD192,IF(AND($E$3="4th"),'Class 4th'!AD192,"")))</f>
        <v/>
      </c>
      <c r="BB193" s="51" t="str">
        <f t="shared" si="194"/>
        <v/>
      </c>
      <c r="BC193" s="48">
        <f t="shared" si="195"/>
        <v>0</v>
      </c>
      <c r="BD193" s="99" t="str">
        <f>IF(OR($B193=0,$B193=""),"",IF(AND($E$3="3rd"),'Class 3rd'!AE192,IF(AND($E$3="4th"),'Class 4th'!AE192,"")))</f>
        <v/>
      </c>
      <c r="BE193" s="99" t="str">
        <f>IF(OR($B193=0,$B193=""),"",IF(AND($E$3="3rd"),'Class 3rd'!AF192,IF(AND($E$3="4th"),'Class 4th'!AF192,"")))</f>
        <v/>
      </c>
      <c r="BF193" s="52" t="str">
        <f t="shared" si="196"/>
        <v/>
      </c>
      <c r="BG193" s="48" t="str">
        <f t="shared" si="197"/>
        <v/>
      </c>
      <c r="BH193" s="83">
        <f t="shared" si="198"/>
        <v>0</v>
      </c>
      <c r="BI193" s="83" t="str">
        <f t="shared" si="199"/>
        <v/>
      </c>
      <c r="BJ193" s="83" t="str">
        <f t="shared" si="200"/>
        <v/>
      </c>
      <c r="BK193" s="83" t="str">
        <f t="shared" si="201"/>
        <v/>
      </c>
      <c r="BL193" s="419" t="str">
        <f t="shared" si="202"/>
        <v/>
      </c>
      <c r="BM193" s="87" t="str">
        <f t="shared" si="203"/>
        <v/>
      </c>
      <c r="BN193" s="99" t="str">
        <f>IF(OR($B193=0,$B193=""),"",IF(AND($E$3="3rd"),'Class 3rd'!AG192,IF(AND($E$3="4th"),'Class 4th'!AG192,"")))</f>
        <v/>
      </c>
      <c r="BO193" s="99" t="str">
        <f>IF(OR($B193=0,$B193=""),"",IF(AND($E$3="3rd"),'Class 3rd'!AH192,IF(AND($E$3="4th"),'Class 4th'!AH192,"")))</f>
        <v/>
      </c>
      <c r="BP193" s="99" t="str">
        <f>IF(OR($B193=0,$B193=""),"",IF(AND($E$3="3rd"),'Class 3rd'!AI192,IF(AND($E$3="4th"),'Class 4th'!AI192,"")))</f>
        <v/>
      </c>
      <c r="BQ193" s="48" t="str">
        <f t="shared" si="204"/>
        <v/>
      </c>
      <c r="BR193" s="99" t="str">
        <f>IF(OR($B193=0,$B193=""),"",IF(AND($E$3="3rd"),'Class 3rd'!AJ192,IF(AND($E$3="4th"),'Class 4th'!AJ192,"")))</f>
        <v/>
      </c>
      <c r="BS193" s="99" t="str">
        <f>IF(OR($B193=0,$B193=""),"",IF(AND($E$3="3rd"),'Class 3rd'!AK192,IF(AND($E$3="4th"),'Class 4th'!AK192,"")))</f>
        <v/>
      </c>
      <c r="BT193" s="51" t="str">
        <f t="shared" si="205"/>
        <v/>
      </c>
      <c r="BU193" s="48">
        <f t="shared" si="206"/>
        <v>0</v>
      </c>
      <c r="BV193" s="99" t="str">
        <f>IF(OR($B193=0,$B193=""),"",IF(AND($E$3="3rd"),'Class 3rd'!AL192,IF(AND($E$3="4th"),'Class 4th'!AL192,"")))</f>
        <v/>
      </c>
      <c r="BW193" s="99" t="str">
        <f>IF(OR($B193=0,$B193=""),"",IF(AND($E$3="3rd"),'Class 3rd'!AM192,IF(AND($E$3="4th"),'Class 4th'!AM192,"")))</f>
        <v/>
      </c>
      <c r="BX193" s="52" t="str">
        <f t="shared" si="207"/>
        <v/>
      </c>
      <c r="BY193" s="48" t="str">
        <f t="shared" si="208"/>
        <v/>
      </c>
      <c r="BZ193" s="83">
        <f t="shared" si="209"/>
        <v>0</v>
      </c>
      <c r="CA193" s="83" t="str">
        <f t="shared" si="210"/>
        <v/>
      </c>
      <c r="CB193" s="83" t="str">
        <f t="shared" si="211"/>
        <v/>
      </c>
      <c r="CC193" s="83" t="str">
        <f t="shared" si="212"/>
        <v/>
      </c>
      <c r="CD193" s="419" t="str">
        <f t="shared" si="213"/>
        <v/>
      </c>
      <c r="CE193" s="87" t="str">
        <f t="shared" si="214"/>
        <v/>
      </c>
      <c r="CF193" s="99" t="str">
        <f>IF(OR($B193=0,$B193=""),"",IF(AND($E$3="3rd"),'Class 3rd'!AN192,IF(AND($E$3="4th"),'Class 4th'!AN192,"")))</f>
        <v/>
      </c>
      <c r="CG193" s="99" t="str">
        <f>IF(OR($B193=0,$B193=""),"",IF(AND($E$3="3rd"),'Class 3rd'!AO192,IF(AND($E$3="4th"),'Class 4th'!AO192,"")))</f>
        <v/>
      </c>
      <c r="CH193" s="99" t="str">
        <f>IF(OR($B193=0,$B193=""),"",IF(AND($E$3="3rd"),'Class 3rd'!AP192,IF(AND($E$3="4th"),'Class 4th'!AP192,"")))</f>
        <v/>
      </c>
      <c r="CI193" s="48" t="str">
        <f t="shared" si="215"/>
        <v/>
      </c>
      <c r="CJ193" s="99" t="str">
        <f>IF(OR($B193=0,$B193=""),"",IF(AND($E$3="3rd"),'Class 3rd'!AQ192,IF(AND($E$3="4th"),'Class 4th'!AQ192,"")))</f>
        <v/>
      </c>
      <c r="CK193" s="99" t="str">
        <f>IF(OR($B193=0,$B193=""),"",IF(AND($E$3="3rd"),'Class 3rd'!AR192,IF(AND($E$3="4th"),'Class 4th'!AR192,"")))</f>
        <v/>
      </c>
      <c r="CL193" s="51" t="str">
        <f t="shared" si="216"/>
        <v/>
      </c>
      <c r="CM193" s="48">
        <f t="shared" si="217"/>
        <v>0</v>
      </c>
      <c r="CN193" s="99" t="str">
        <f>IF(OR($B193=0,$B193=""),"",IF(AND($E$3="3rd"),'Class 3rd'!AS192,IF(AND($E$3="4th"),'Class 4th'!AS192,"")))</f>
        <v/>
      </c>
      <c r="CO193" s="99" t="str">
        <f>IF(OR($B193=0,$B193=""),"",IF(AND($E$3="3rd"),'Class 3rd'!AT192,IF(AND($E$3="4th"),'Class 4th'!AT192,"")))</f>
        <v/>
      </c>
      <c r="CP193" s="52" t="str">
        <f t="shared" si="218"/>
        <v/>
      </c>
      <c r="CQ193" s="48" t="str">
        <f t="shared" si="219"/>
        <v/>
      </c>
      <c r="CR193" s="83">
        <f t="shared" si="220"/>
        <v>0</v>
      </c>
      <c r="CS193" s="83" t="str">
        <f t="shared" si="221"/>
        <v/>
      </c>
      <c r="CT193" s="392" t="str">
        <f t="shared" si="222"/>
        <v/>
      </c>
      <c r="CU193" s="86" t="str">
        <f t="shared" si="223"/>
        <v/>
      </c>
      <c r="CV193" s="99" t="str">
        <f>IF(OR($B193=0,$B193=""),"",IF(AND($E$3="3rd"),'Class 3rd'!AU192,IF(AND($E$3="4th"),'Class 4th'!AU192,"")))</f>
        <v/>
      </c>
      <c r="CW193" s="99" t="str">
        <f>IF(OR($B193=0,$B193=""),"",IF(AND($E$3="3rd"),'Class 3rd'!AV192,IF(AND($E$3="4th"),'Class 4th'!AV192,"")))</f>
        <v/>
      </c>
      <c r="CX193" s="99" t="str">
        <f>IF(OR($B193=0,$B193=""),"",IF(AND($E$3="3rd"),'Class 3rd'!AW192,IF(AND($E$3="4th"),'Class 4th'!AW192,"")))</f>
        <v/>
      </c>
      <c r="CY193" s="48" t="str">
        <f t="shared" si="224"/>
        <v/>
      </c>
      <c r="CZ193" s="99" t="str">
        <f>IF(OR($B193=0,$B193=""),"",IF(AND($E$3="3rd"),'Class 3rd'!AX192,IF(AND($E$3="4th"),'Class 4th'!AX192,"")))</f>
        <v/>
      </c>
      <c r="DA193" s="99" t="str">
        <f>IF(OR($B193=0,$B193=""),"",IF(AND($E$3="3rd"),'Class 3rd'!AY192,IF(AND($E$3="4th"),'Class 4th'!AY192,"")))</f>
        <v/>
      </c>
      <c r="DB193" s="51" t="str">
        <f t="shared" si="225"/>
        <v/>
      </c>
      <c r="DC193" s="48">
        <f t="shared" si="226"/>
        <v>0</v>
      </c>
      <c r="DD193" s="99" t="str">
        <f>IF(OR($B193=0,$B193=""),"",IF(AND($E$3="3rd"),'Class 3rd'!AZ192,IF(AND($E$3="4th"),'Class 4th'!AZ192,"")))</f>
        <v/>
      </c>
      <c r="DE193" s="99" t="str">
        <f>IF(OR($B193=0,$B193=""),"",IF(AND($E$3="3rd"),'Class 3rd'!BA192,IF(AND($E$3="4th"),'Class 4th'!BA192,"")))</f>
        <v/>
      </c>
      <c r="DF193" s="52" t="str">
        <f t="shared" si="227"/>
        <v/>
      </c>
      <c r="DG193" s="48" t="str">
        <f t="shared" si="228"/>
        <v/>
      </c>
      <c r="DH193" s="83">
        <f t="shared" si="229"/>
        <v>0</v>
      </c>
      <c r="DI193" s="83" t="str">
        <f t="shared" si="230"/>
        <v/>
      </c>
      <c r="DJ193" s="392" t="str">
        <f t="shared" si="231"/>
        <v/>
      </c>
      <c r="DK193" s="86" t="str">
        <f t="shared" si="232"/>
        <v/>
      </c>
      <c r="DL193" s="454" t="str">
        <f>IF(OR($B193=0,$B193=""),"",IF(AND($E$3="3rd"),'Class 3rd'!BB192,IF(AND($E$3="4th"),'Class 4th'!BB192,"")))</f>
        <v/>
      </c>
      <c r="DM193" s="454" t="str">
        <f>IF(OR($B193=0,$B193=""),"",IF(AND($E$3="3rd"),'Class 3rd'!BC192,IF(AND($E$3="4th"),'Class 4th'!BC192,"")))</f>
        <v/>
      </c>
      <c r="DN193" s="454" t="str">
        <f>IF(OR($B193=0,$B193=""),"",IF(AND($E$3="3rd"),'Class 3rd'!BD192,IF(AND($E$3="4th"),'Class 4th'!BD192,"")))</f>
        <v/>
      </c>
      <c r="DO193" s="454" t="str">
        <f>IF(OR($B193=0,$B193=""),"",IF(AND($E$3="3rd"),'Class 3rd'!BE192,IF(AND($E$3="4th"),'Class 4th'!BE192,"")))</f>
        <v/>
      </c>
      <c r="DP193" s="454" t="str">
        <f>IF(OR($B193=0,$B193=""),"",IF(AND($E$3="3rd"),'Class 3rd'!BF192,IF(AND($E$3="4th"),'Class 4th'!BF192,"")))</f>
        <v/>
      </c>
      <c r="DQ193" s="455" t="str">
        <f t="shared" si="233"/>
        <v/>
      </c>
      <c r="DR193" s="100">
        <f t="shared" si="234"/>
        <v>0</v>
      </c>
      <c r="DS193" s="100" t="str">
        <f t="shared" si="235"/>
        <v/>
      </c>
      <c r="DT193" s="100" t="str">
        <f t="shared" si="236"/>
        <v/>
      </c>
      <c r="DU193" s="86" t="str">
        <f t="shared" si="237"/>
        <v/>
      </c>
      <c r="DV193" s="454" t="str">
        <f>IF(OR($B193=0,$B193=""),"",IF(AND($E$3="3rd"),'Class 3rd'!BG192,IF(AND($E$3="4th"),'Class 4th'!BG192,"")))</f>
        <v/>
      </c>
      <c r="DW193" s="454" t="str">
        <f>IF(OR($B193=0,$B193=""),"",IF(AND($E$3="3rd"),'Class 3rd'!BH192,IF(AND($E$3="4th"),'Class 4th'!BH192,"")))</f>
        <v/>
      </c>
      <c r="DX193" s="454" t="str">
        <f>IF(OR($B193=0,$B193=""),"",IF(AND($E$3="3rd"),'Class 3rd'!BI192,IF(AND($E$3="4th"),'Class 4th'!BI192,"")))</f>
        <v/>
      </c>
      <c r="DY193" s="454" t="str">
        <f>IF(OR($B193=0,$B193=""),"",IF(AND($E$3="3rd"),'Class 3rd'!BJ192,IF(AND($E$3="4th"),'Class 4th'!BJ192,"")))</f>
        <v/>
      </c>
      <c r="DZ193" s="454" t="str">
        <f>IF(OR($B193=0,$B193=""),"",IF(AND($E$3="3rd"),'Class 3rd'!BK192,IF(AND($E$3="4th"),'Class 4th'!BK192,"")))</f>
        <v/>
      </c>
      <c r="EA193" s="455" t="str">
        <f t="shared" si="238"/>
        <v/>
      </c>
      <c r="EB193" s="100">
        <f t="shared" si="239"/>
        <v>0</v>
      </c>
      <c r="EC193" s="100" t="str">
        <f t="shared" si="240"/>
        <v/>
      </c>
      <c r="ED193" s="100" t="str">
        <f t="shared" si="241"/>
        <v/>
      </c>
      <c r="EE193" s="86" t="str">
        <f t="shared" si="242"/>
        <v/>
      </c>
      <c r="EF193" s="454" t="str">
        <f>IF(OR($B193=0,$B193=""),"",IF(AND($E$3="3rd"),'Class 3rd'!BL192,IF(AND($E$3="4th"),'Class 4th'!BL192,"")))</f>
        <v/>
      </c>
      <c r="EG193" s="454" t="str">
        <f>IF(OR($B193=0,$B193=""),"",IF(AND($E$3="3rd"),'Class 3rd'!BM192,IF(AND($E$3="4th"),'Class 4th'!BM192,"")))</f>
        <v/>
      </c>
      <c r="EH193" s="454" t="str">
        <f>IF(OR($B193=0,$B193=""),"",IF(AND($E$3="3rd"),'Class 3rd'!BN192,IF(AND($E$3="4th"),'Class 4th'!BN192,"")))</f>
        <v/>
      </c>
      <c r="EI193" s="454" t="str">
        <f>IF(OR($B193=0,$B193=""),"",IF(AND($E$3="3rd"),'Class 3rd'!BO192,IF(AND($E$3="4th"),'Class 4th'!BO192,"")))</f>
        <v/>
      </c>
      <c r="EJ193" s="454" t="str">
        <f>IF(OR($B193=0,$B193=""),"",IF(AND($E$3="3rd"),'Class 3rd'!BP192,IF(AND($E$3="4th"),'Class 4th'!BP192,"")))</f>
        <v/>
      </c>
      <c r="EK193" s="455" t="str">
        <f t="shared" si="243"/>
        <v/>
      </c>
      <c r="EL193" s="100">
        <f t="shared" si="244"/>
        <v>0</v>
      </c>
      <c r="EM193" s="100" t="str">
        <f t="shared" si="245"/>
        <v/>
      </c>
      <c r="EN193" s="100" t="str">
        <f t="shared" si="246"/>
        <v/>
      </c>
      <c r="EO193" s="86" t="str">
        <f t="shared" si="247"/>
        <v/>
      </c>
      <c r="EP193" s="60" t="str">
        <f t="shared" si="248"/>
        <v/>
      </c>
      <c r="EQ193" s="324" t="str">
        <f t="shared" si="249"/>
        <v/>
      </c>
      <c r="ER193" s="63" t="str">
        <f t="shared" si="250"/>
        <v/>
      </c>
      <c r="ES193" s="64" t="str">
        <f t="shared" si="251"/>
        <v/>
      </c>
      <c r="ET193" s="326" t="str">
        <f>IFERROR(IF(B193="NSO","NSO",IF(OR(D193="",G193="",F193="",B193="",EP193=0),"",IF('Master sheet'!$D$14="Hindi","कक्षोंन्नति","Promoted"))),"")</f>
        <v/>
      </c>
      <c r="EU193" s="39" t="str">
        <f>IF(OR($B193=0,$B193=""),"",IF(AND($E$3="3rd"),'Class 3rd'!BQ192,IF(AND($E$3="4th"),'Class 4th'!BQ192,"")))</f>
        <v/>
      </c>
      <c r="EV193" s="39" t="str">
        <f>IF(OR($B193=0,$B193=""),"",IF(AND($E$3="3rd"),'Class 3rd'!BR192,IF(AND($E$3="4th"),'Class 4th'!BR192,"")))</f>
        <v/>
      </c>
      <c r="EW193" s="203" t="str">
        <f t="shared" si="252"/>
        <v/>
      </c>
      <c r="EX193" s="40"/>
      <c r="FE193" s="41">
        <f>IF(AND($E$3="3rd"),'Class 3rd'!I192,IF(AND($E$3="4th"),'Class 4th'!I192,""))</f>
        <v>0</v>
      </c>
    </row>
    <row r="194" spans="1:161" ht="18.95" customHeight="1">
      <c r="A194" s="53">
        <v>187</v>
      </c>
      <c r="B194" s="244" t="str">
        <f>IF(OR(FE194=0,FE194=""),"",IF(AND($E$3="3rd"),'Class 3rd'!I193,IF(AND($E$3="4th"),'Class 4th'!I193,"")))</f>
        <v/>
      </c>
      <c r="C194" s="54" t="str">
        <f>IF(OR($B194=0,$B194=""),"",IF(AND($E$3="3rd"),'Class 3rd'!B193,IF(AND($E$3="4th"),'Class 4th'!B193,"")))</f>
        <v/>
      </c>
      <c r="D194" s="54" t="str">
        <f>IF(OR($B194=0,$B194=""),"",IF(AND($E$3="3rd"),'Class 3rd'!C193,IF(AND($E$3="4th"),'Class 4th'!C193,"")))</f>
        <v/>
      </c>
      <c r="E194" s="330" t="str">
        <f>IF(OR($B194=0,$B194=""),"",IF(AND($E$3="3rd"),'Class 3rd'!E193,IF(AND($E$3="4th"),'Class 4th'!E193,"")))</f>
        <v/>
      </c>
      <c r="F194" s="243" t="str">
        <f>IF(OR($B194=0,$B194=""),"",IF(AND($E$3="3rd"),'Class 3rd'!D193,IF(AND($E$3="4th"),'Class 4th'!D193,"")))</f>
        <v/>
      </c>
      <c r="G194" s="335" t="str">
        <f>IF(OR($B194=0,$B194=""),"",IF(AND($E$3="3rd"),'Class 3rd'!F193,IF(AND($E$3="4th"),'Class 4th'!F193,"")))</f>
        <v/>
      </c>
      <c r="H194" s="335" t="str">
        <f>IF(OR($B194=0,$B194=""),"",IF(AND($E$3="3rd"),'Class 3rd'!G193,IF(AND($E$3="4th"),'Class 4th'!G193,"")))</f>
        <v/>
      </c>
      <c r="I194" s="335" t="str">
        <f>IF(OR($B194=0,$B194=""),"",IF(AND($E$3="3rd"),'Class 3rd'!H193,IF(AND($E$3="4th"),'Class 4th'!H193,"")))</f>
        <v/>
      </c>
      <c r="J194" s="217" t="str">
        <f>IF(OR($B194=0,$B194=""),"",IF(AND($E$3="3rd"),'Class 3rd'!J193,IF(AND($E$3="4th"),'Class 4th'!J193,"")))</f>
        <v/>
      </c>
      <c r="K194" s="217" t="str">
        <f>IF(OR($B194=0,$B194=""),"",IF(AND($E$3="3rd"),'Class 3rd'!K193,IF(AND($E$3="4th"),'Class 4th'!K193,"")))</f>
        <v/>
      </c>
      <c r="L194" s="99" t="str">
        <f>IF(OR($B194=0,$B194=""),"",IF(AND($E$3="3rd"),'Class 3rd'!L193,IF(AND($E$3="4th"),'Class 4th'!L193,"")))</f>
        <v/>
      </c>
      <c r="M194" s="99" t="str">
        <f>IF(OR($B194=0,$B194=""),"",IF(AND($E$3="3rd"),'Class 3rd'!M193,IF(AND($E$3="4th"),'Class 4th'!M193,"")))</f>
        <v/>
      </c>
      <c r="N194" s="99" t="str">
        <f>IF(OR($B194=0,$B194=""),"",IF(AND($E$3="3rd"),'Class 3rd'!N193,IF(AND($E$3="4th"),'Class 4th'!N193,"")))</f>
        <v/>
      </c>
      <c r="O194" s="48" t="str">
        <f t="shared" si="171"/>
        <v/>
      </c>
      <c r="P194" s="99" t="str">
        <f>IF(OR($B194=0,$B194=""),"",IF(AND($E$3="3rd"),'Class 3rd'!O193,IF(AND($E$3="4th"),'Class 4th'!O193,"")))</f>
        <v/>
      </c>
      <c r="Q194" s="99" t="str">
        <f>IF(OR($B194=0,$B194=""),"",IF(AND($E$3="3rd"),'Class 3rd'!P193,IF(AND($E$3="4th"),'Class 4th'!P193,"")))</f>
        <v/>
      </c>
      <c r="R194" s="51" t="str">
        <f t="shared" si="172"/>
        <v/>
      </c>
      <c r="S194" s="48">
        <f t="shared" si="173"/>
        <v>0</v>
      </c>
      <c r="T194" s="99" t="str">
        <f>IF(OR($B194=0,$B194=""),"",IF(AND($E$3="3rd"),'Class 3rd'!Q193,IF(AND($E$3="4th"),'Class 4th'!Q193,"")))</f>
        <v/>
      </c>
      <c r="U194" s="99" t="str">
        <f>IF(OR($B194=0,$B194=""),"",IF(AND($E$3="3rd"),'Class 3rd'!R193,IF(AND($E$3="4th"),'Class 4th'!R193,"")))</f>
        <v/>
      </c>
      <c r="V194" s="52" t="str">
        <f t="shared" si="174"/>
        <v/>
      </c>
      <c r="W194" s="48" t="str">
        <f t="shared" si="175"/>
        <v/>
      </c>
      <c r="X194" s="83">
        <f t="shared" si="176"/>
        <v>0</v>
      </c>
      <c r="Y194" s="83" t="str">
        <f t="shared" si="177"/>
        <v/>
      </c>
      <c r="Z194" s="83" t="str">
        <f t="shared" si="178"/>
        <v/>
      </c>
      <c r="AA194" s="83" t="str">
        <f t="shared" si="179"/>
        <v/>
      </c>
      <c r="AB194" s="419" t="str">
        <f t="shared" si="180"/>
        <v/>
      </c>
      <c r="AC194" s="87" t="str">
        <f t="shared" si="181"/>
        <v/>
      </c>
      <c r="AD194" s="99" t="str">
        <f>IF(OR($B194=0,$B194=""),"",IF(AND($E$3="3rd"),'Class 3rd'!S193,IF(AND($E$3="4th"),'Class 4th'!S193,"")))</f>
        <v/>
      </c>
      <c r="AE194" s="99" t="str">
        <f>IF(OR($B194=0,$B194=""),"",IF(AND($E$3="3rd"),'Class 3rd'!T193,IF(AND($E$3="4th"),'Class 4th'!T193,"")))</f>
        <v/>
      </c>
      <c r="AF194" s="99" t="str">
        <f>IF(OR($B194=0,$B194=""),"",IF(AND($E$3="3rd"),'Class 3rd'!U193,IF(AND($E$3="4th"),'Class 4th'!U193,"")))</f>
        <v/>
      </c>
      <c r="AG194" s="48" t="str">
        <f t="shared" si="182"/>
        <v/>
      </c>
      <c r="AH194" s="99" t="str">
        <f>IF(OR($B194=0,$B194=""),"",IF(AND($E$3="3rd"),'Class 3rd'!V193,IF(AND($E$3="4th"),'Class 4th'!V193,"")))</f>
        <v/>
      </c>
      <c r="AI194" s="99" t="str">
        <f>IF(OR($B194=0,$B194=""),"",IF(AND($E$3="3rd"),'Class 3rd'!W193,IF(AND($E$3="4th"),'Class 4th'!W193,"")))</f>
        <v/>
      </c>
      <c r="AJ194" s="51" t="str">
        <f t="shared" si="183"/>
        <v/>
      </c>
      <c r="AK194" s="48">
        <f t="shared" si="184"/>
        <v>0</v>
      </c>
      <c r="AL194" s="99" t="str">
        <f>IF(OR($B194=0,$B194=""),"",IF(AND($E$3="3rd"),'Class 3rd'!X193,IF(AND($E$3="4th"),'Class 4th'!X193,"")))</f>
        <v/>
      </c>
      <c r="AM194" s="99" t="str">
        <f>IF(OR($B194=0,$B194=""),"",IF(AND($E$3="3rd"),'Class 3rd'!Y193,IF(AND($E$3="4th"),'Class 4th'!Y193,"")))</f>
        <v/>
      </c>
      <c r="AN194" s="52" t="str">
        <f t="shared" si="185"/>
        <v/>
      </c>
      <c r="AO194" s="48" t="str">
        <f t="shared" si="186"/>
        <v/>
      </c>
      <c r="AP194" s="83">
        <f t="shared" si="187"/>
        <v>0</v>
      </c>
      <c r="AQ194" s="83" t="str">
        <f t="shared" si="188"/>
        <v/>
      </c>
      <c r="AR194" s="83" t="str">
        <f t="shared" si="189"/>
        <v/>
      </c>
      <c r="AS194" s="83" t="str">
        <f t="shared" si="190"/>
        <v/>
      </c>
      <c r="AT194" s="419" t="str">
        <f t="shared" si="191"/>
        <v/>
      </c>
      <c r="AU194" s="87" t="str">
        <f t="shared" si="192"/>
        <v/>
      </c>
      <c r="AV194" s="99" t="str">
        <f>IF(OR($B194=0,$B194=""),"",IF(AND($E$3="3rd"),'Class 3rd'!Z193,IF(AND($E$3="4th"),'Class 4th'!Z193,"")))</f>
        <v/>
      </c>
      <c r="AW194" s="99" t="str">
        <f>IF(OR($B194=0,$B194=""),"",IF(AND($E$3="3rd"),'Class 3rd'!AA193,IF(AND($E$3="4th"),'Class 4th'!AA193,"")))</f>
        <v/>
      </c>
      <c r="AX194" s="99" t="str">
        <f>IF(OR($B194=0,$B194=""),"",IF(AND($E$3="3rd"),'Class 3rd'!AB193,IF(AND($E$3="4th"),'Class 4th'!AB193,"")))</f>
        <v/>
      </c>
      <c r="AY194" s="48" t="str">
        <f t="shared" si="193"/>
        <v/>
      </c>
      <c r="AZ194" s="99" t="str">
        <f>IF(OR($B194=0,$B194=""),"",IF(AND($E$3="3rd"),'Class 3rd'!AC193,IF(AND($E$3="4th"),'Class 4th'!AC193,"")))</f>
        <v/>
      </c>
      <c r="BA194" s="99" t="str">
        <f>IF(OR($B194=0,$B194=""),"",IF(AND($E$3="3rd"),'Class 3rd'!AD193,IF(AND($E$3="4th"),'Class 4th'!AD193,"")))</f>
        <v/>
      </c>
      <c r="BB194" s="51" t="str">
        <f t="shared" si="194"/>
        <v/>
      </c>
      <c r="BC194" s="48">
        <f t="shared" si="195"/>
        <v>0</v>
      </c>
      <c r="BD194" s="99" t="str">
        <f>IF(OR($B194=0,$B194=""),"",IF(AND($E$3="3rd"),'Class 3rd'!AE193,IF(AND($E$3="4th"),'Class 4th'!AE193,"")))</f>
        <v/>
      </c>
      <c r="BE194" s="99" t="str">
        <f>IF(OR($B194=0,$B194=""),"",IF(AND($E$3="3rd"),'Class 3rd'!AF193,IF(AND($E$3="4th"),'Class 4th'!AF193,"")))</f>
        <v/>
      </c>
      <c r="BF194" s="52" t="str">
        <f t="shared" si="196"/>
        <v/>
      </c>
      <c r="BG194" s="48" t="str">
        <f t="shared" si="197"/>
        <v/>
      </c>
      <c r="BH194" s="83">
        <f t="shared" si="198"/>
        <v>0</v>
      </c>
      <c r="BI194" s="83" t="str">
        <f t="shared" si="199"/>
        <v/>
      </c>
      <c r="BJ194" s="83" t="str">
        <f t="shared" si="200"/>
        <v/>
      </c>
      <c r="BK194" s="83" t="str">
        <f t="shared" si="201"/>
        <v/>
      </c>
      <c r="BL194" s="419" t="str">
        <f t="shared" si="202"/>
        <v/>
      </c>
      <c r="BM194" s="87" t="str">
        <f t="shared" si="203"/>
        <v/>
      </c>
      <c r="BN194" s="99" t="str">
        <f>IF(OR($B194=0,$B194=""),"",IF(AND($E$3="3rd"),'Class 3rd'!AG193,IF(AND($E$3="4th"),'Class 4th'!AG193,"")))</f>
        <v/>
      </c>
      <c r="BO194" s="99" t="str">
        <f>IF(OR($B194=0,$B194=""),"",IF(AND($E$3="3rd"),'Class 3rd'!AH193,IF(AND($E$3="4th"),'Class 4th'!AH193,"")))</f>
        <v/>
      </c>
      <c r="BP194" s="99" t="str">
        <f>IF(OR($B194=0,$B194=""),"",IF(AND($E$3="3rd"),'Class 3rd'!AI193,IF(AND($E$3="4th"),'Class 4th'!AI193,"")))</f>
        <v/>
      </c>
      <c r="BQ194" s="48" t="str">
        <f t="shared" si="204"/>
        <v/>
      </c>
      <c r="BR194" s="99" t="str">
        <f>IF(OR($B194=0,$B194=""),"",IF(AND($E$3="3rd"),'Class 3rd'!AJ193,IF(AND($E$3="4th"),'Class 4th'!AJ193,"")))</f>
        <v/>
      </c>
      <c r="BS194" s="99" t="str">
        <f>IF(OR($B194=0,$B194=""),"",IF(AND($E$3="3rd"),'Class 3rd'!AK193,IF(AND($E$3="4th"),'Class 4th'!AK193,"")))</f>
        <v/>
      </c>
      <c r="BT194" s="51" t="str">
        <f t="shared" si="205"/>
        <v/>
      </c>
      <c r="BU194" s="48">
        <f t="shared" si="206"/>
        <v>0</v>
      </c>
      <c r="BV194" s="99" t="str">
        <f>IF(OR($B194=0,$B194=""),"",IF(AND($E$3="3rd"),'Class 3rd'!AL193,IF(AND($E$3="4th"),'Class 4th'!AL193,"")))</f>
        <v/>
      </c>
      <c r="BW194" s="99" t="str">
        <f>IF(OR($B194=0,$B194=""),"",IF(AND($E$3="3rd"),'Class 3rd'!AM193,IF(AND($E$3="4th"),'Class 4th'!AM193,"")))</f>
        <v/>
      </c>
      <c r="BX194" s="52" t="str">
        <f t="shared" si="207"/>
        <v/>
      </c>
      <c r="BY194" s="48" t="str">
        <f t="shared" si="208"/>
        <v/>
      </c>
      <c r="BZ194" s="83">
        <f t="shared" si="209"/>
        <v>0</v>
      </c>
      <c r="CA194" s="83" t="str">
        <f t="shared" si="210"/>
        <v/>
      </c>
      <c r="CB194" s="83" t="str">
        <f t="shared" si="211"/>
        <v/>
      </c>
      <c r="CC194" s="83" t="str">
        <f t="shared" si="212"/>
        <v/>
      </c>
      <c r="CD194" s="419" t="str">
        <f t="shared" si="213"/>
        <v/>
      </c>
      <c r="CE194" s="87" t="str">
        <f t="shared" si="214"/>
        <v/>
      </c>
      <c r="CF194" s="99" t="str">
        <f>IF(OR($B194=0,$B194=""),"",IF(AND($E$3="3rd"),'Class 3rd'!AN193,IF(AND($E$3="4th"),'Class 4th'!AN193,"")))</f>
        <v/>
      </c>
      <c r="CG194" s="99" t="str">
        <f>IF(OR($B194=0,$B194=""),"",IF(AND($E$3="3rd"),'Class 3rd'!AO193,IF(AND($E$3="4th"),'Class 4th'!AO193,"")))</f>
        <v/>
      </c>
      <c r="CH194" s="99" t="str">
        <f>IF(OR($B194=0,$B194=""),"",IF(AND($E$3="3rd"),'Class 3rd'!AP193,IF(AND($E$3="4th"),'Class 4th'!AP193,"")))</f>
        <v/>
      </c>
      <c r="CI194" s="48" t="str">
        <f t="shared" si="215"/>
        <v/>
      </c>
      <c r="CJ194" s="99" t="str">
        <f>IF(OR($B194=0,$B194=""),"",IF(AND($E$3="3rd"),'Class 3rd'!AQ193,IF(AND($E$3="4th"),'Class 4th'!AQ193,"")))</f>
        <v/>
      </c>
      <c r="CK194" s="99" t="str">
        <f>IF(OR($B194=0,$B194=""),"",IF(AND($E$3="3rd"),'Class 3rd'!AR193,IF(AND($E$3="4th"),'Class 4th'!AR193,"")))</f>
        <v/>
      </c>
      <c r="CL194" s="51" t="str">
        <f t="shared" si="216"/>
        <v/>
      </c>
      <c r="CM194" s="48">
        <f t="shared" si="217"/>
        <v>0</v>
      </c>
      <c r="CN194" s="99" t="str">
        <f>IF(OR($B194=0,$B194=""),"",IF(AND($E$3="3rd"),'Class 3rd'!AS193,IF(AND($E$3="4th"),'Class 4th'!AS193,"")))</f>
        <v/>
      </c>
      <c r="CO194" s="99" t="str">
        <f>IF(OR($B194=0,$B194=""),"",IF(AND($E$3="3rd"),'Class 3rd'!AT193,IF(AND($E$3="4th"),'Class 4th'!AT193,"")))</f>
        <v/>
      </c>
      <c r="CP194" s="52" t="str">
        <f t="shared" si="218"/>
        <v/>
      </c>
      <c r="CQ194" s="48" t="str">
        <f t="shared" si="219"/>
        <v/>
      </c>
      <c r="CR194" s="83">
        <f t="shared" si="220"/>
        <v>0</v>
      </c>
      <c r="CS194" s="83" t="str">
        <f t="shared" si="221"/>
        <v/>
      </c>
      <c r="CT194" s="392" t="str">
        <f t="shared" si="222"/>
        <v/>
      </c>
      <c r="CU194" s="86" t="str">
        <f t="shared" si="223"/>
        <v/>
      </c>
      <c r="CV194" s="99" t="str">
        <f>IF(OR($B194=0,$B194=""),"",IF(AND($E$3="3rd"),'Class 3rd'!AU193,IF(AND($E$3="4th"),'Class 4th'!AU193,"")))</f>
        <v/>
      </c>
      <c r="CW194" s="99" t="str">
        <f>IF(OR($B194=0,$B194=""),"",IF(AND($E$3="3rd"),'Class 3rd'!AV193,IF(AND($E$3="4th"),'Class 4th'!AV193,"")))</f>
        <v/>
      </c>
      <c r="CX194" s="99" t="str">
        <f>IF(OR($B194=0,$B194=""),"",IF(AND($E$3="3rd"),'Class 3rd'!AW193,IF(AND($E$3="4th"),'Class 4th'!AW193,"")))</f>
        <v/>
      </c>
      <c r="CY194" s="48" t="str">
        <f t="shared" si="224"/>
        <v/>
      </c>
      <c r="CZ194" s="99" t="str">
        <f>IF(OR($B194=0,$B194=""),"",IF(AND($E$3="3rd"),'Class 3rd'!AX193,IF(AND($E$3="4th"),'Class 4th'!AX193,"")))</f>
        <v/>
      </c>
      <c r="DA194" s="99" t="str">
        <f>IF(OR($B194=0,$B194=""),"",IF(AND($E$3="3rd"),'Class 3rd'!AY193,IF(AND($E$3="4th"),'Class 4th'!AY193,"")))</f>
        <v/>
      </c>
      <c r="DB194" s="51" t="str">
        <f t="shared" si="225"/>
        <v/>
      </c>
      <c r="DC194" s="48">
        <f t="shared" si="226"/>
        <v>0</v>
      </c>
      <c r="DD194" s="99" t="str">
        <f>IF(OR($B194=0,$B194=""),"",IF(AND($E$3="3rd"),'Class 3rd'!AZ193,IF(AND($E$3="4th"),'Class 4th'!AZ193,"")))</f>
        <v/>
      </c>
      <c r="DE194" s="99" t="str">
        <f>IF(OR($B194=0,$B194=""),"",IF(AND($E$3="3rd"),'Class 3rd'!BA193,IF(AND($E$3="4th"),'Class 4th'!BA193,"")))</f>
        <v/>
      </c>
      <c r="DF194" s="52" t="str">
        <f t="shared" si="227"/>
        <v/>
      </c>
      <c r="DG194" s="48" t="str">
        <f t="shared" si="228"/>
        <v/>
      </c>
      <c r="DH194" s="83">
        <f t="shared" si="229"/>
        <v>0</v>
      </c>
      <c r="DI194" s="83" t="str">
        <f t="shared" si="230"/>
        <v/>
      </c>
      <c r="DJ194" s="392" t="str">
        <f t="shared" si="231"/>
        <v/>
      </c>
      <c r="DK194" s="86" t="str">
        <f t="shared" si="232"/>
        <v/>
      </c>
      <c r="DL194" s="454" t="str">
        <f>IF(OR($B194=0,$B194=""),"",IF(AND($E$3="3rd"),'Class 3rd'!BB193,IF(AND($E$3="4th"),'Class 4th'!BB193,"")))</f>
        <v/>
      </c>
      <c r="DM194" s="454" t="str">
        <f>IF(OR($B194=0,$B194=""),"",IF(AND($E$3="3rd"),'Class 3rd'!BC193,IF(AND($E$3="4th"),'Class 4th'!BC193,"")))</f>
        <v/>
      </c>
      <c r="DN194" s="454" t="str">
        <f>IF(OR($B194=0,$B194=""),"",IF(AND($E$3="3rd"),'Class 3rd'!BD193,IF(AND($E$3="4th"),'Class 4th'!BD193,"")))</f>
        <v/>
      </c>
      <c r="DO194" s="454" t="str">
        <f>IF(OR($B194=0,$B194=""),"",IF(AND($E$3="3rd"),'Class 3rd'!BE193,IF(AND($E$3="4th"),'Class 4th'!BE193,"")))</f>
        <v/>
      </c>
      <c r="DP194" s="454" t="str">
        <f>IF(OR($B194=0,$B194=""),"",IF(AND($E$3="3rd"),'Class 3rd'!BF193,IF(AND($E$3="4th"),'Class 4th'!BF193,"")))</f>
        <v/>
      </c>
      <c r="DQ194" s="455" t="str">
        <f t="shared" si="233"/>
        <v/>
      </c>
      <c r="DR194" s="100">
        <f t="shared" si="234"/>
        <v>0</v>
      </c>
      <c r="DS194" s="100" t="str">
        <f t="shared" si="235"/>
        <v/>
      </c>
      <c r="DT194" s="100" t="str">
        <f t="shared" si="236"/>
        <v/>
      </c>
      <c r="DU194" s="86" t="str">
        <f t="shared" si="237"/>
        <v/>
      </c>
      <c r="DV194" s="454" t="str">
        <f>IF(OR($B194=0,$B194=""),"",IF(AND($E$3="3rd"),'Class 3rd'!BG193,IF(AND($E$3="4th"),'Class 4th'!BG193,"")))</f>
        <v/>
      </c>
      <c r="DW194" s="454" t="str">
        <f>IF(OR($B194=0,$B194=""),"",IF(AND($E$3="3rd"),'Class 3rd'!BH193,IF(AND($E$3="4th"),'Class 4th'!BH193,"")))</f>
        <v/>
      </c>
      <c r="DX194" s="454" t="str">
        <f>IF(OR($B194=0,$B194=""),"",IF(AND($E$3="3rd"),'Class 3rd'!BI193,IF(AND($E$3="4th"),'Class 4th'!BI193,"")))</f>
        <v/>
      </c>
      <c r="DY194" s="454" t="str">
        <f>IF(OR($B194=0,$B194=""),"",IF(AND($E$3="3rd"),'Class 3rd'!BJ193,IF(AND($E$3="4th"),'Class 4th'!BJ193,"")))</f>
        <v/>
      </c>
      <c r="DZ194" s="454" t="str">
        <f>IF(OR($B194=0,$B194=""),"",IF(AND($E$3="3rd"),'Class 3rd'!BK193,IF(AND($E$3="4th"),'Class 4th'!BK193,"")))</f>
        <v/>
      </c>
      <c r="EA194" s="455" t="str">
        <f t="shared" si="238"/>
        <v/>
      </c>
      <c r="EB194" s="100">
        <f t="shared" si="239"/>
        <v>0</v>
      </c>
      <c r="EC194" s="100" t="str">
        <f t="shared" si="240"/>
        <v/>
      </c>
      <c r="ED194" s="100" t="str">
        <f t="shared" si="241"/>
        <v/>
      </c>
      <c r="EE194" s="86" t="str">
        <f t="shared" si="242"/>
        <v/>
      </c>
      <c r="EF194" s="454" t="str">
        <f>IF(OR($B194=0,$B194=""),"",IF(AND($E$3="3rd"),'Class 3rd'!BL193,IF(AND($E$3="4th"),'Class 4th'!BL193,"")))</f>
        <v/>
      </c>
      <c r="EG194" s="454" t="str">
        <f>IF(OR($B194=0,$B194=""),"",IF(AND($E$3="3rd"),'Class 3rd'!BM193,IF(AND($E$3="4th"),'Class 4th'!BM193,"")))</f>
        <v/>
      </c>
      <c r="EH194" s="454" t="str">
        <f>IF(OR($B194=0,$B194=""),"",IF(AND($E$3="3rd"),'Class 3rd'!BN193,IF(AND($E$3="4th"),'Class 4th'!BN193,"")))</f>
        <v/>
      </c>
      <c r="EI194" s="454" t="str">
        <f>IF(OR($B194=0,$B194=""),"",IF(AND($E$3="3rd"),'Class 3rd'!BO193,IF(AND($E$3="4th"),'Class 4th'!BO193,"")))</f>
        <v/>
      </c>
      <c r="EJ194" s="454" t="str">
        <f>IF(OR($B194=0,$B194=""),"",IF(AND($E$3="3rd"),'Class 3rd'!BP193,IF(AND($E$3="4th"),'Class 4th'!BP193,"")))</f>
        <v/>
      </c>
      <c r="EK194" s="455" t="str">
        <f t="shared" si="243"/>
        <v/>
      </c>
      <c r="EL194" s="100">
        <f t="shared" si="244"/>
        <v>0</v>
      </c>
      <c r="EM194" s="100" t="str">
        <f t="shared" si="245"/>
        <v/>
      </c>
      <c r="EN194" s="100" t="str">
        <f t="shared" si="246"/>
        <v/>
      </c>
      <c r="EO194" s="86" t="str">
        <f t="shared" si="247"/>
        <v/>
      </c>
      <c r="EP194" s="60" t="str">
        <f t="shared" si="248"/>
        <v/>
      </c>
      <c r="EQ194" s="324" t="str">
        <f t="shared" si="249"/>
        <v/>
      </c>
      <c r="ER194" s="63" t="str">
        <f t="shared" si="250"/>
        <v/>
      </c>
      <c r="ES194" s="64" t="str">
        <f t="shared" si="251"/>
        <v/>
      </c>
      <c r="ET194" s="326" t="str">
        <f>IFERROR(IF(B194="NSO","NSO",IF(OR(D194="",G194="",F194="",B194="",EP194=0),"",IF('Master sheet'!$D$14="Hindi","कक्षोंन्नति","Promoted"))),"")</f>
        <v/>
      </c>
      <c r="EU194" s="39" t="str">
        <f>IF(OR($B194=0,$B194=""),"",IF(AND($E$3="3rd"),'Class 3rd'!BQ193,IF(AND($E$3="4th"),'Class 4th'!BQ193,"")))</f>
        <v/>
      </c>
      <c r="EV194" s="39" t="str">
        <f>IF(OR($B194=0,$B194=""),"",IF(AND($E$3="3rd"),'Class 3rd'!BR193,IF(AND($E$3="4th"),'Class 4th'!BR193,"")))</f>
        <v/>
      </c>
      <c r="EW194" s="203" t="str">
        <f t="shared" si="252"/>
        <v/>
      </c>
      <c r="EX194" s="40"/>
      <c r="FE194" s="41">
        <f>IF(AND($E$3="3rd"),'Class 3rd'!I193,IF(AND($E$3="4th"),'Class 4th'!I193,""))</f>
        <v>0</v>
      </c>
    </row>
    <row r="195" spans="1:161" ht="18.95" customHeight="1">
      <c r="A195" s="53">
        <v>188</v>
      </c>
      <c r="B195" s="244" t="str">
        <f>IF(OR(FE195=0,FE195=""),"",IF(AND($E$3="3rd"),'Class 3rd'!I194,IF(AND($E$3="4th"),'Class 4th'!I194,"")))</f>
        <v/>
      </c>
      <c r="C195" s="54" t="str">
        <f>IF(OR($B195=0,$B195=""),"",IF(AND($E$3="3rd"),'Class 3rd'!B194,IF(AND($E$3="4th"),'Class 4th'!B194,"")))</f>
        <v/>
      </c>
      <c r="D195" s="54" t="str">
        <f>IF(OR($B195=0,$B195=""),"",IF(AND($E$3="3rd"),'Class 3rd'!C194,IF(AND($E$3="4th"),'Class 4th'!C194,"")))</f>
        <v/>
      </c>
      <c r="E195" s="330" t="str">
        <f>IF(OR($B195=0,$B195=""),"",IF(AND($E$3="3rd"),'Class 3rd'!E194,IF(AND($E$3="4th"),'Class 4th'!E194,"")))</f>
        <v/>
      </c>
      <c r="F195" s="243" t="str">
        <f>IF(OR($B195=0,$B195=""),"",IF(AND($E$3="3rd"),'Class 3rd'!D194,IF(AND($E$3="4th"),'Class 4th'!D194,"")))</f>
        <v/>
      </c>
      <c r="G195" s="335" t="str">
        <f>IF(OR($B195=0,$B195=""),"",IF(AND($E$3="3rd"),'Class 3rd'!F194,IF(AND($E$3="4th"),'Class 4th'!F194,"")))</f>
        <v/>
      </c>
      <c r="H195" s="335" t="str">
        <f>IF(OR($B195=0,$B195=""),"",IF(AND($E$3="3rd"),'Class 3rd'!G194,IF(AND($E$3="4th"),'Class 4th'!G194,"")))</f>
        <v/>
      </c>
      <c r="I195" s="335" t="str">
        <f>IF(OR($B195=0,$B195=""),"",IF(AND($E$3="3rd"),'Class 3rd'!H194,IF(AND($E$3="4th"),'Class 4th'!H194,"")))</f>
        <v/>
      </c>
      <c r="J195" s="217" t="str">
        <f>IF(OR($B195=0,$B195=""),"",IF(AND($E$3="3rd"),'Class 3rd'!J194,IF(AND($E$3="4th"),'Class 4th'!J194,"")))</f>
        <v/>
      </c>
      <c r="K195" s="217" t="str">
        <f>IF(OR($B195=0,$B195=""),"",IF(AND($E$3="3rd"),'Class 3rd'!K194,IF(AND($E$3="4th"),'Class 4th'!K194,"")))</f>
        <v/>
      </c>
      <c r="L195" s="99" t="str">
        <f>IF(OR($B195=0,$B195=""),"",IF(AND($E$3="3rd"),'Class 3rd'!L194,IF(AND($E$3="4th"),'Class 4th'!L194,"")))</f>
        <v/>
      </c>
      <c r="M195" s="99" t="str">
        <f>IF(OR($B195=0,$B195=""),"",IF(AND($E$3="3rd"),'Class 3rd'!M194,IF(AND($E$3="4th"),'Class 4th'!M194,"")))</f>
        <v/>
      </c>
      <c r="N195" s="99" t="str">
        <f>IF(OR($B195=0,$B195=""),"",IF(AND($E$3="3rd"),'Class 3rd'!N194,IF(AND($E$3="4th"),'Class 4th'!N194,"")))</f>
        <v/>
      </c>
      <c r="O195" s="48" t="str">
        <f t="shared" si="171"/>
        <v/>
      </c>
      <c r="P195" s="99" t="str">
        <f>IF(OR($B195=0,$B195=""),"",IF(AND($E$3="3rd"),'Class 3rd'!O194,IF(AND($E$3="4th"),'Class 4th'!O194,"")))</f>
        <v/>
      </c>
      <c r="Q195" s="99" t="str">
        <f>IF(OR($B195=0,$B195=""),"",IF(AND($E$3="3rd"),'Class 3rd'!P194,IF(AND($E$3="4th"),'Class 4th'!P194,"")))</f>
        <v/>
      </c>
      <c r="R195" s="51" t="str">
        <f t="shared" si="172"/>
        <v/>
      </c>
      <c r="S195" s="48">
        <f t="shared" si="173"/>
        <v>0</v>
      </c>
      <c r="T195" s="99" t="str">
        <f>IF(OR($B195=0,$B195=""),"",IF(AND($E$3="3rd"),'Class 3rd'!Q194,IF(AND($E$3="4th"),'Class 4th'!Q194,"")))</f>
        <v/>
      </c>
      <c r="U195" s="99" t="str">
        <f>IF(OR($B195=0,$B195=""),"",IF(AND($E$3="3rd"),'Class 3rd'!R194,IF(AND($E$3="4th"),'Class 4th'!R194,"")))</f>
        <v/>
      </c>
      <c r="V195" s="52" t="str">
        <f t="shared" si="174"/>
        <v/>
      </c>
      <c r="W195" s="48" t="str">
        <f t="shared" si="175"/>
        <v/>
      </c>
      <c r="X195" s="83">
        <f t="shared" si="176"/>
        <v>0</v>
      </c>
      <c r="Y195" s="83" t="str">
        <f t="shared" si="177"/>
        <v/>
      </c>
      <c r="Z195" s="83" t="str">
        <f t="shared" si="178"/>
        <v/>
      </c>
      <c r="AA195" s="83" t="str">
        <f t="shared" si="179"/>
        <v/>
      </c>
      <c r="AB195" s="419" t="str">
        <f t="shared" si="180"/>
        <v/>
      </c>
      <c r="AC195" s="87" t="str">
        <f t="shared" si="181"/>
        <v/>
      </c>
      <c r="AD195" s="99" t="str">
        <f>IF(OR($B195=0,$B195=""),"",IF(AND($E$3="3rd"),'Class 3rd'!S194,IF(AND($E$3="4th"),'Class 4th'!S194,"")))</f>
        <v/>
      </c>
      <c r="AE195" s="99" t="str">
        <f>IF(OR($B195=0,$B195=""),"",IF(AND($E$3="3rd"),'Class 3rd'!T194,IF(AND($E$3="4th"),'Class 4th'!T194,"")))</f>
        <v/>
      </c>
      <c r="AF195" s="99" t="str">
        <f>IF(OR($B195=0,$B195=""),"",IF(AND($E$3="3rd"),'Class 3rd'!U194,IF(AND($E$3="4th"),'Class 4th'!U194,"")))</f>
        <v/>
      </c>
      <c r="AG195" s="48" t="str">
        <f t="shared" si="182"/>
        <v/>
      </c>
      <c r="AH195" s="99" t="str">
        <f>IF(OR($B195=0,$B195=""),"",IF(AND($E$3="3rd"),'Class 3rd'!V194,IF(AND($E$3="4th"),'Class 4th'!V194,"")))</f>
        <v/>
      </c>
      <c r="AI195" s="99" t="str">
        <f>IF(OR($B195=0,$B195=""),"",IF(AND($E$3="3rd"),'Class 3rd'!W194,IF(AND($E$3="4th"),'Class 4th'!W194,"")))</f>
        <v/>
      </c>
      <c r="AJ195" s="51" t="str">
        <f t="shared" si="183"/>
        <v/>
      </c>
      <c r="AK195" s="48">
        <f t="shared" si="184"/>
        <v>0</v>
      </c>
      <c r="AL195" s="99" t="str">
        <f>IF(OR($B195=0,$B195=""),"",IF(AND($E$3="3rd"),'Class 3rd'!X194,IF(AND($E$3="4th"),'Class 4th'!X194,"")))</f>
        <v/>
      </c>
      <c r="AM195" s="99" t="str">
        <f>IF(OR($B195=0,$B195=""),"",IF(AND($E$3="3rd"),'Class 3rd'!Y194,IF(AND($E$3="4th"),'Class 4th'!Y194,"")))</f>
        <v/>
      </c>
      <c r="AN195" s="52" t="str">
        <f t="shared" si="185"/>
        <v/>
      </c>
      <c r="AO195" s="48" t="str">
        <f t="shared" si="186"/>
        <v/>
      </c>
      <c r="AP195" s="83">
        <f t="shared" si="187"/>
        <v>0</v>
      </c>
      <c r="AQ195" s="83" t="str">
        <f t="shared" si="188"/>
        <v/>
      </c>
      <c r="AR195" s="83" t="str">
        <f t="shared" si="189"/>
        <v/>
      </c>
      <c r="AS195" s="83" t="str">
        <f t="shared" si="190"/>
        <v/>
      </c>
      <c r="AT195" s="419" t="str">
        <f t="shared" si="191"/>
        <v/>
      </c>
      <c r="AU195" s="87" t="str">
        <f t="shared" si="192"/>
        <v/>
      </c>
      <c r="AV195" s="99" t="str">
        <f>IF(OR($B195=0,$B195=""),"",IF(AND($E$3="3rd"),'Class 3rd'!Z194,IF(AND($E$3="4th"),'Class 4th'!Z194,"")))</f>
        <v/>
      </c>
      <c r="AW195" s="99" t="str">
        <f>IF(OR($B195=0,$B195=""),"",IF(AND($E$3="3rd"),'Class 3rd'!AA194,IF(AND($E$3="4th"),'Class 4th'!AA194,"")))</f>
        <v/>
      </c>
      <c r="AX195" s="99" t="str">
        <f>IF(OR($B195=0,$B195=""),"",IF(AND($E$3="3rd"),'Class 3rd'!AB194,IF(AND($E$3="4th"),'Class 4th'!AB194,"")))</f>
        <v/>
      </c>
      <c r="AY195" s="48" t="str">
        <f t="shared" si="193"/>
        <v/>
      </c>
      <c r="AZ195" s="99" t="str">
        <f>IF(OR($B195=0,$B195=""),"",IF(AND($E$3="3rd"),'Class 3rd'!AC194,IF(AND($E$3="4th"),'Class 4th'!AC194,"")))</f>
        <v/>
      </c>
      <c r="BA195" s="99" t="str">
        <f>IF(OR($B195=0,$B195=""),"",IF(AND($E$3="3rd"),'Class 3rd'!AD194,IF(AND($E$3="4th"),'Class 4th'!AD194,"")))</f>
        <v/>
      </c>
      <c r="BB195" s="51" t="str">
        <f t="shared" si="194"/>
        <v/>
      </c>
      <c r="BC195" s="48">
        <f t="shared" si="195"/>
        <v>0</v>
      </c>
      <c r="BD195" s="99" t="str">
        <f>IF(OR($B195=0,$B195=""),"",IF(AND($E$3="3rd"),'Class 3rd'!AE194,IF(AND($E$3="4th"),'Class 4th'!AE194,"")))</f>
        <v/>
      </c>
      <c r="BE195" s="99" t="str">
        <f>IF(OR($B195=0,$B195=""),"",IF(AND($E$3="3rd"),'Class 3rd'!AF194,IF(AND($E$3="4th"),'Class 4th'!AF194,"")))</f>
        <v/>
      </c>
      <c r="BF195" s="52" t="str">
        <f t="shared" si="196"/>
        <v/>
      </c>
      <c r="BG195" s="48" t="str">
        <f t="shared" si="197"/>
        <v/>
      </c>
      <c r="BH195" s="83">
        <f t="shared" si="198"/>
        <v>0</v>
      </c>
      <c r="BI195" s="83" t="str">
        <f t="shared" si="199"/>
        <v/>
      </c>
      <c r="BJ195" s="83" t="str">
        <f t="shared" si="200"/>
        <v/>
      </c>
      <c r="BK195" s="83" t="str">
        <f t="shared" si="201"/>
        <v/>
      </c>
      <c r="BL195" s="419" t="str">
        <f t="shared" si="202"/>
        <v/>
      </c>
      <c r="BM195" s="87" t="str">
        <f t="shared" si="203"/>
        <v/>
      </c>
      <c r="BN195" s="99" t="str">
        <f>IF(OR($B195=0,$B195=""),"",IF(AND($E$3="3rd"),'Class 3rd'!AG194,IF(AND($E$3="4th"),'Class 4th'!AG194,"")))</f>
        <v/>
      </c>
      <c r="BO195" s="99" t="str">
        <f>IF(OR($B195=0,$B195=""),"",IF(AND($E$3="3rd"),'Class 3rd'!AH194,IF(AND($E$3="4th"),'Class 4th'!AH194,"")))</f>
        <v/>
      </c>
      <c r="BP195" s="99" t="str">
        <f>IF(OR($B195=0,$B195=""),"",IF(AND($E$3="3rd"),'Class 3rd'!AI194,IF(AND($E$3="4th"),'Class 4th'!AI194,"")))</f>
        <v/>
      </c>
      <c r="BQ195" s="48" t="str">
        <f t="shared" si="204"/>
        <v/>
      </c>
      <c r="BR195" s="99" t="str">
        <f>IF(OR($B195=0,$B195=""),"",IF(AND($E$3="3rd"),'Class 3rd'!AJ194,IF(AND($E$3="4th"),'Class 4th'!AJ194,"")))</f>
        <v/>
      </c>
      <c r="BS195" s="99" t="str">
        <f>IF(OR($B195=0,$B195=""),"",IF(AND($E$3="3rd"),'Class 3rd'!AK194,IF(AND($E$3="4th"),'Class 4th'!AK194,"")))</f>
        <v/>
      </c>
      <c r="BT195" s="51" t="str">
        <f t="shared" si="205"/>
        <v/>
      </c>
      <c r="BU195" s="48">
        <f t="shared" si="206"/>
        <v>0</v>
      </c>
      <c r="BV195" s="99" t="str">
        <f>IF(OR($B195=0,$B195=""),"",IF(AND($E$3="3rd"),'Class 3rd'!AL194,IF(AND($E$3="4th"),'Class 4th'!AL194,"")))</f>
        <v/>
      </c>
      <c r="BW195" s="99" t="str">
        <f>IF(OR($B195=0,$B195=""),"",IF(AND($E$3="3rd"),'Class 3rd'!AM194,IF(AND($E$3="4th"),'Class 4th'!AM194,"")))</f>
        <v/>
      </c>
      <c r="BX195" s="52" t="str">
        <f t="shared" si="207"/>
        <v/>
      </c>
      <c r="BY195" s="48" t="str">
        <f t="shared" si="208"/>
        <v/>
      </c>
      <c r="BZ195" s="83">
        <f t="shared" si="209"/>
        <v>0</v>
      </c>
      <c r="CA195" s="83" t="str">
        <f t="shared" si="210"/>
        <v/>
      </c>
      <c r="CB195" s="83" t="str">
        <f t="shared" si="211"/>
        <v/>
      </c>
      <c r="CC195" s="83" t="str">
        <f t="shared" si="212"/>
        <v/>
      </c>
      <c r="CD195" s="419" t="str">
        <f t="shared" si="213"/>
        <v/>
      </c>
      <c r="CE195" s="87" t="str">
        <f t="shared" si="214"/>
        <v/>
      </c>
      <c r="CF195" s="99" t="str">
        <f>IF(OR($B195=0,$B195=""),"",IF(AND($E$3="3rd"),'Class 3rd'!AN194,IF(AND($E$3="4th"),'Class 4th'!AN194,"")))</f>
        <v/>
      </c>
      <c r="CG195" s="99" t="str">
        <f>IF(OR($B195=0,$B195=""),"",IF(AND($E$3="3rd"),'Class 3rd'!AO194,IF(AND($E$3="4th"),'Class 4th'!AO194,"")))</f>
        <v/>
      </c>
      <c r="CH195" s="99" t="str">
        <f>IF(OR($B195=0,$B195=""),"",IF(AND($E$3="3rd"),'Class 3rd'!AP194,IF(AND($E$3="4th"),'Class 4th'!AP194,"")))</f>
        <v/>
      </c>
      <c r="CI195" s="48" t="str">
        <f t="shared" si="215"/>
        <v/>
      </c>
      <c r="CJ195" s="99" t="str">
        <f>IF(OR($B195=0,$B195=""),"",IF(AND($E$3="3rd"),'Class 3rd'!AQ194,IF(AND($E$3="4th"),'Class 4th'!AQ194,"")))</f>
        <v/>
      </c>
      <c r="CK195" s="99" t="str">
        <f>IF(OR($B195=0,$B195=""),"",IF(AND($E$3="3rd"),'Class 3rd'!AR194,IF(AND($E$3="4th"),'Class 4th'!AR194,"")))</f>
        <v/>
      </c>
      <c r="CL195" s="51" t="str">
        <f t="shared" si="216"/>
        <v/>
      </c>
      <c r="CM195" s="48">
        <f t="shared" si="217"/>
        <v>0</v>
      </c>
      <c r="CN195" s="99" t="str">
        <f>IF(OR($B195=0,$B195=""),"",IF(AND($E$3="3rd"),'Class 3rd'!AS194,IF(AND($E$3="4th"),'Class 4th'!AS194,"")))</f>
        <v/>
      </c>
      <c r="CO195" s="99" t="str">
        <f>IF(OR($B195=0,$B195=""),"",IF(AND($E$3="3rd"),'Class 3rd'!AT194,IF(AND($E$3="4th"),'Class 4th'!AT194,"")))</f>
        <v/>
      </c>
      <c r="CP195" s="52" t="str">
        <f t="shared" si="218"/>
        <v/>
      </c>
      <c r="CQ195" s="48" t="str">
        <f t="shared" si="219"/>
        <v/>
      </c>
      <c r="CR195" s="83">
        <f t="shared" si="220"/>
        <v>0</v>
      </c>
      <c r="CS195" s="83" t="str">
        <f t="shared" si="221"/>
        <v/>
      </c>
      <c r="CT195" s="392" t="str">
        <f t="shared" si="222"/>
        <v/>
      </c>
      <c r="CU195" s="86" t="str">
        <f t="shared" si="223"/>
        <v/>
      </c>
      <c r="CV195" s="99" t="str">
        <f>IF(OR($B195=0,$B195=""),"",IF(AND($E$3="3rd"),'Class 3rd'!AU194,IF(AND($E$3="4th"),'Class 4th'!AU194,"")))</f>
        <v/>
      </c>
      <c r="CW195" s="99" t="str">
        <f>IF(OR($B195=0,$B195=""),"",IF(AND($E$3="3rd"),'Class 3rd'!AV194,IF(AND($E$3="4th"),'Class 4th'!AV194,"")))</f>
        <v/>
      </c>
      <c r="CX195" s="99" t="str">
        <f>IF(OR($B195=0,$B195=""),"",IF(AND($E$3="3rd"),'Class 3rd'!AW194,IF(AND($E$3="4th"),'Class 4th'!AW194,"")))</f>
        <v/>
      </c>
      <c r="CY195" s="48" t="str">
        <f t="shared" si="224"/>
        <v/>
      </c>
      <c r="CZ195" s="99" t="str">
        <f>IF(OR($B195=0,$B195=""),"",IF(AND($E$3="3rd"),'Class 3rd'!AX194,IF(AND($E$3="4th"),'Class 4th'!AX194,"")))</f>
        <v/>
      </c>
      <c r="DA195" s="99" t="str">
        <f>IF(OR($B195=0,$B195=""),"",IF(AND($E$3="3rd"),'Class 3rd'!AY194,IF(AND($E$3="4th"),'Class 4th'!AY194,"")))</f>
        <v/>
      </c>
      <c r="DB195" s="51" t="str">
        <f t="shared" si="225"/>
        <v/>
      </c>
      <c r="DC195" s="48">
        <f t="shared" si="226"/>
        <v>0</v>
      </c>
      <c r="DD195" s="99" t="str">
        <f>IF(OR($B195=0,$B195=""),"",IF(AND($E$3="3rd"),'Class 3rd'!AZ194,IF(AND($E$3="4th"),'Class 4th'!AZ194,"")))</f>
        <v/>
      </c>
      <c r="DE195" s="99" t="str">
        <f>IF(OR($B195=0,$B195=""),"",IF(AND($E$3="3rd"),'Class 3rd'!BA194,IF(AND($E$3="4th"),'Class 4th'!BA194,"")))</f>
        <v/>
      </c>
      <c r="DF195" s="52" t="str">
        <f t="shared" si="227"/>
        <v/>
      </c>
      <c r="DG195" s="48" t="str">
        <f t="shared" si="228"/>
        <v/>
      </c>
      <c r="DH195" s="83">
        <f t="shared" si="229"/>
        <v>0</v>
      </c>
      <c r="DI195" s="83" t="str">
        <f t="shared" si="230"/>
        <v/>
      </c>
      <c r="DJ195" s="392" t="str">
        <f t="shared" si="231"/>
        <v/>
      </c>
      <c r="DK195" s="86" t="str">
        <f t="shared" si="232"/>
        <v/>
      </c>
      <c r="DL195" s="454" t="str">
        <f>IF(OR($B195=0,$B195=""),"",IF(AND($E$3="3rd"),'Class 3rd'!BB194,IF(AND($E$3="4th"),'Class 4th'!BB194,"")))</f>
        <v/>
      </c>
      <c r="DM195" s="454" t="str">
        <f>IF(OR($B195=0,$B195=""),"",IF(AND($E$3="3rd"),'Class 3rd'!BC194,IF(AND($E$3="4th"),'Class 4th'!BC194,"")))</f>
        <v/>
      </c>
      <c r="DN195" s="454" t="str">
        <f>IF(OR($B195=0,$B195=""),"",IF(AND($E$3="3rd"),'Class 3rd'!BD194,IF(AND($E$3="4th"),'Class 4th'!BD194,"")))</f>
        <v/>
      </c>
      <c r="DO195" s="454" t="str">
        <f>IF(OR($B195=0,$B195=""),"",IF(AND($E$3="3rd"),'Class 3rd'!BE194,IF(AND($E$3="4th"),'Class 4th'!BE194,"")))</f>
        <v/>
      </c>
      <c r="DP195" s="454" t="str">
        <f>IF(OR($B195=0,$B195=""),"",IF(AND($E$3="3rd"),'Class 3rd'!BF194,IF(AND($E$3="4th"),'Class 4th'!BF194,"")))</f>
        <v/>
      </c>
      <c r="DQ195" s="455" t="str">
        <f t="shared" si="233"/>
        <v/>
      </c>
      <c r="DR195" s="100">
        <f t="shared" si="234"/>
        <v>0</v>
      </c>
      <c r="DS195" s="100" t="str">
        <f t="shared" si="235"/>
        <v/>
      </c>
      <c r="DT195" s="100" t="str">
        <f t="shared" si="236"/>
        <v/>
      </c>
      <c r="DU195" s="86" t="str">
        <f t="shared" si="237"/>
        <v/>
      </c>
      <c r="DV195" s="454" t="str">
        <f>IF(OR($B195=0,$B195=""),"",IF(AND($E$3="3rd"),'Class 3rd'!BG194,IF(AND($E$3="4th"),'Class 4th'!BG194,"")))</f>
        <v/>
      </c>
      <c r="DW195" s="454" t="str">
        <f>IF(OR($B195=0,$B195=""),"",IF(AND($E$3="3rd"),'Class 3rd'!BH194,IF(AND($E$3="4th"),'Class 4th'!BH194,"")))</f>
        <v/>
      </c>
      <c r="DX195" s="454" t="str">
        <f>IF(OR($B195=0,$B195=""),"",IF(AND($E$3="3rd"),'Class 3rd'!BI194,IF(AND($E$3="4th"),'Class 4th'!BI194,"")))</f>
        <v/>
      </c>
      <c r="DY195" s="454" t="str">
        <f>IF(OR($B195=0,$B195=""),"",IF(AND($E$3="3rd"),'Class 3rd'!BJ194,IF(AND($E$3="4th"),'Class 4th'!BJ194,"")))</f>
        <v/>
      </c>
      <c r="DZ195" s="454" t="str">
        <f>IF(OR($B195=0,$B195=""),"",IF(AND($E$3="3rd"),'Class 3rd'!BK194,IF(AND($E$3="4th"),'Class 4th'!BK194,"")))</f>
        <v/>
      </c>
      <c r="EA195" s="455" t="str">
        <f t="shared" si="238"/>
        <v/>
      </c>
      <c r="EB195" s="100">
        <f t="shared" si="239"/>
        <v>0</v>
      </c>
      <c r="EC195" s="100" t="str">
        <f t="shared" si="240"/>
        <v/>
      </c>
      <c r="ED195" s="100" t="str">
        <f t="shared" si="241"/>
        <v/>
      </c>
      <c r="EE195" s="86" t="str">
        <f t="shared" si="242"/>
        <v/>
      </c>
      <c r="EF195" s="454" t="str">
        <f>IF(OR($B195=0,$B195=""),"",IF(AND($E$3="3rd"),'Class 3rd'!BL194,IF(AND($E$3="4th"),'Class 4th'!BL194,"")))</f>
        <v/>
      </c>
      <c r="EG195" s="454" t="str">
        <f>IF(OR($B195=0,$B195=""),"",IF(AND($E$3="3rd"),'Class 3rd'!BM194,IF(AND($E$3="4th"),'Class 4th'!BM194,"")))</f>
        <v/>
      </c>
      <c r="EH195" s="454" t="str">
        <f>IF(OR($B195=0,$B195=""),"",IF(AND($E$3="3rd"),'Class 3rd'!BN194,IF(AND($E$3="4th"),'Class 4th'!BN194,"")))</f>
        <v/>
      </c>
      <c r="EI195" s="454" t="str">
        <f>IF(OR($B195=0,$B195=""),"",IF(AND($E$3="3rd"),'Class 3rd'!BO194,IF(AND($E$3="4th"),'Class 4th'!BO194,"")))</f>
        <v/>
      </c>
      <c r="EJ195" s="454" t="str">
        <f>IF(OR($B195=0,$B195=""),"",IF(AND($E$3="3rd"),'Class 3rd'!BP194,IF(AND($E$3="4th"),'Class 4th'!BP194,"")))</f>
        <v/>
      </c>
      <c r="EK195" s="455" t="str">
        <f t="shared" si="243"/>
        <v/>
      </c>
      <c r="EL195" s="100">
        <f t="shared" si="244"/>
        <v>0</v>
      </c>
      <c r="EM195" s="100" t="str">
        <f t="shared" si="245"/>
        <v/>
      </c>
      <c r="EN195" s="100" t="str">
        <f t="shared" si="246"/>
        <v/>
      </c>
      <c r="EO195" s="86" t="str">
        <f t="shared" si="247"/>
        <v/>
      </c>
      <c r="EP195" s="60" t="str">
        <f t="shared" si="248"/>
        <v/>
      </c>
      <c r="EQ195" s="324" t="str">
        <f t="shared" si="249"/>
        <v/>
      </c>
      <c r="ER195" s="63" t="str">
        <f t="shared" si="250"/>
        <v/>
      </c>
      <c r="ES195" s="64" t="str">
        <f t="shared" si="251"/>
        <v/>
      </c>
      <c r="ET195" s="326" t="str">
        <f>IFERROR(IF(B195="NSO","NSO",IF(OR(D195="",G195="",F195="",B195="",EP195=0),"",IF('Master sheet'!$D$14="Hindi","कक्षोंन्नति","Promoted"))),"")</f>
        <v/>
      </c>
      <c r="EU195" s="39" t="str">
        <f>IF(OR($B195=0,$B195=""),"",IF(AND($E$3="3rd"),'Class 3rd'!BQ194,IF(AND($E$3="4th"),'Class 4th'!BQ194,"")))</f>
        <v/>
      </c>
      <c r="EV195" s="39" t="str">
        <f>IF(OR($B195=0,$B195=""),"",IF(AND($E$3="3rd"),'Class 3rd'!BR194,IF(AND($E$3="4th"),'Class 4th'!BR194,"")))</f>
        <v/>
      </c>
      <c r="EW195" s="203" t="str">
        <f t="shared" si="252"/>
        <v/>
      </c>
      <c r="EX195" s="40"/>
      <c r="FE195" s="41">
        <f>IF(AND($E$3="3rd"),'Class 3rd'!I194,IF(AND($E$3="4th"),'Class 4th'!I194,""))</f>
        <v>0</v>
      </c>
    </row>
    <row r="196" spans="1:161" ht="18.95" customHeight="1">
      <c r="A196" s="53">
        <v>189</v>
      </c>
      <c r="B196" s="244" t="str">
        <f>IF(OR(FE196=0,FE196=""),"",IF(AND($E$3="3rd"),'Class 3rd'!I195,IF(AND($E$3="4th"),'Class 4th'!I195,"")))</f>
        <v/>
      </c>
      <c r="C196" s="54" t="str">
        <f>IF(OR($B196=0,$B196=""),"",IF(AND($E$3="3rd"),'Class 3rd'!B195,IF(AND($E$3="4th"),'Class 4th'!B195,"")))</f>
        <v/>
      </c>
      <c r="D196" s="54" t="str">
        <f>IF(OR($B196=0,$B196=""),"",IF(AND($E$3="3rd"),'Class 3rd'!C195,IF(AND($E$3="4th"),'Class 4th'!C195,"")))</f>
        <v/>
      </c>
      <c r="E196" s="330" t="str">
        <f>IF(OR($B196=0,$B196=""),"",IF(AND($E$3="3rd"),'Class 3rd'!E195,IF(AND($E$3="4th"),'Class 4th'!E195,"")))</f>
        <v/>
      </c>
      <c r="F196" s="243" t="str">
        <f>IF(OR($B196=0,$B196=""),"",IF(AND($E$3="3rd"),'Class 3rd'!D195,IF(AND($E$3="4th"),'Class 4th'!D195,"")))</f>
        <v/>
      </c>
      <c r="G196" s="335" t="str">
        <f>IF(OR($B196=0,$B196=""),"",IF(AND($E$3="3rd"),'Class 3rd'!F195,IF(AND($E$3="4th"),'Class 4th'!F195,"")))</f>
        <v/>
      </c>
      <c r="H196" s="335" t="str">
        <f>IF(OR($B196=0,$B196=""),"",IF(AND($E$3="3rd"),'Class 3rd'!G195,IF(AND($E$3="4th"),'Class 4th'!G195,"")))</f>
        <v/>
      </c>
      <c r="I196" s="335" t="str">
        <f>IF(OR($B196=0,$B196=""),"",IF(AND($E$3="3rd"),'Class 3rd'!H195,IF(AND($E$3="4th"),'Class 4th'!H195,"")))</f>
        <v/>
      </c>
      <c r="J196" s="217" t="str">
        <f>IF(OR($B196=0,$B196=""),"",IF(AND($E$3="3rd"),'Class 3rd'!J195,IF(AND($E$3="4th"),'Class 4th'!J195,"")))</f>
        <v/>
      </c>
      <c r="K196" s="217" t="str">
        <f>IF(OR($B196=0,$B196=""),"",IF(AND($E$3="3rd"),'Class 3rd'!K195,IF(AND($E$3="4th"),'Class 4th'!K195,"")))</f>
        <v/>
      </c>
      <c r="L196" s="99" t="str">
        <f>IF(OR($B196=0,$B196=""),"",IF(AND($E$3="3rd"),'Class 3rd'!L195,IF(AND($E$3="4th"),'Class 4th'!L195,"")))</f>
        <v/>
      </c>
      <c r="M196" s="99" t="str">
        <f>IF(OR($B196=0,$B196=""),"",IF(AND($E$3="3rd"),'Class 3rd'!M195,IF(AND($E$3="4th"),'Class 4th'!M195,"")))</f>
        <v/>
      </c>
      <c r="N196" s="99" t="str">
        <f>IF(OR($B196=0,$B196=""),"",IF(AND($E$3="3rd"),'Class 3rd'!N195,IF(AND($E$3="4th"),'Class 4th'!N195,"")))</f>
        <v/>
      </c>
      <c r="O196" s="48" t="str">
        <f t="shared" si="171"/>
        <v/>
      </c>
      <c r="P196" s="99" t="str">
        <f>IF(OR($B196=0,$B196=""),"",IF(AND($E$3="3rd"),'Class 3rd'!O195,IF(AND($E$3="4th"),'Class 4th'!O195,"")))</f>
        <v/>
      </c>
      <c r="Q196" s="99" t="str">
        <f>IF(OR($B196=0,$B196=""),"",IF(AND($E$3="3rd"),'Class 3rd'!P195,IF(AND($E$3="4th"),'Class 4th'!P195,"")))</f>
        <v/>
      </c>
      <c r="R196" s="51" t="str">
        <f t="shared" si="172"/>
        <v/>
      </c>
      <c r="S196" s="48">
        <f t="shared" si="173"/>
        <v>0</v>
      </c>
      <c r="T196" s="99" t="str">
        <f>IF(OR($B196=0,$B196=""),"",IF(AND($E$3="3rd"),'Class 3rd'!Q195,IF(AND($E$3="4th"),'Class 4th'!Q195,"")))</f>
        <v/>
      </c>
      <c r="U196" s="99" t="str">
        <f>IF(OR($B196=0,$B196=""),"",IF(AND($E$3="3rd"),'Class 3rd'!R195,IF(AND($E$3="4th"),'Class 4th'!R195,"")))</f>
        <v/>
      </c>
      <c r="V196" s="52" t="str">
        <f t="shared" si="174"/>
        <v/>
      </c>
      <c r="W196" s="48" t="str">
        <f t="shared" si="175"/>
        <v/>
      </c>
      <c r="X196" s="83">
        <f t="shared" si="176"/>
        <v>0</v>
      </c>
      <c r="Y196" s="83" t="str">
        <f t="shared" si="177"/>
        <v/>
      </c>
      <c r="Z196" s="83" t="str">
        <f t="shared" si="178"/>
        <v/>
      </c>
      <c r="AA196" s="83" t="str">
        <f t="shared" si="179"/>
        <v/>
      </c>
      <c r="AB196" s="419" t="str">
        <f t="shared" si="180"/>
        <v/>
      </c>
      <c r="AC196" s="87" t="str">
        <f t="shared" si="181"/>
        <v/>
      </c>
      <c r="AD196" s="99" t="str">
        <f>IF(OR($B196=0,$B196=""),"",IF(AND($E$3="3rd"),'Class 3rd'!S195,IF(AND($E$3="4th"),'Class 4th'!S195,"")))</f>
        <v/>
      </c>
      <c r="AE196" s="99" t="str">
        <f>IF(OR($B196=0,$B196=""),"",IF(AND($E$3="3rd"),'Class 3rd'!T195,IF(AND($E$3="4th"),'Class 4th'!T195,"")))</f>
        <v/>
      </c>
      <c r="AF196" s="99" t="str">
        <f>IF(OR($B196=0,$B196=""),"",IF(AND($E$3="3rd"),'Class 3rd'!U195,IF(AND($E$3="4th"),'Class 4th'!U195,"")))</f>
        <v/>
      </c>
      <c r="AG196" s="48" t="str">
        <f t="shared" si="182"/>
        <v/>
      </c>
      <c r="AH196" s="99" t="str">
        <f>IF(OR($B196=0,$B196=""),"",IF(AND($E$3="3rd"),'Class 3rd'!V195,IF(AND($E$3="4th"),'Class 4th'!V195,"")))</f>
        <v/>
      </c>
      <c r="AI196" s="99" t="str">
        <f>IF(OR($B196=0,$B196=""),"",IF(AND($E$3="3rd"),'Class 3rd'!W195,IF(AND($E$3="4th"),'Class 4th'!W195,"")))</f>
        <v/>
      </c>
      <c r="AJ196" s="51" t="str">
        <f t="shared" si="183"/>
        <v/>
      </c>
      <c r="AK196" s="48">
        <f t="shared" si="184"/>
        <v>0</v>
      </c>
      <c r="AL196" s="99" t="str">
        <f>IF(OR($B196=0,$B196=""),"",IF(AND($E$3="3rd"),'Class 3rd'!X195,IF(AND($E$3="4th"),'Class 4th'!X195,"")))</f>
        <v/>
      </c>
      <c r="AM196" s="99" t="str">
        <f>IF(OR($B196=0,$B196=""),"",IF(AND($E$3="3rd"),'Class 3rd'!Y195,IF(AND($E$3="4th"),'Class 4th'!Y195,"")))</f>
        <v/>
      </c>
      <c r="AN196" s="52" t="str">
        <f t="shared" si="185"/>
        <v/>
      </c>
      <c r="AO196" s="48" t="str">
        <f t="shared" si="186"/>
        <v/>
      </c>
      <c r="AP196" s="83">
        <f t="shared" si="187"/>
        <v>0</v>
      </c>
      <c r="AQ196" s="83" t="str">
        <f t="shared" si="188"/>
        <v/>
      </c>
      <c r="AR196" s="83" t="str">
        <f t="shared" si="189"/>
        <v/>
      </c>
      <c r="AS196" s="83" t="str">
        <f t="shared" si="190"/>
        <v/>
      </c>
      <c r="AT196" s="419" t="str">
        <f t="shared" si="191"/>
        <v/>
      </c>
      <c r="AU196" s="87" t="str">
        <f t="shared" si="192"/>
        <v/>
      </c>
      <c r="AV196" s="99" t="str">
        <f>IF(OR($B196=0,$B196=""),"",IF(AND($E$3="3rd"),'Class 3rd'!Z195,IF(AND($E$3="4th"),'Class 4th'!Z195,"")))</f>
        <v/>
      </c>
      <c r="AW196" s="99" t="str">
        <f>IF(OR($B196=0,$B196=""),"",IF(AND($E$3="3rd"),'Class 3rd'!AA195,IF(AND($E$3="4th"),'Class 4th'!AA195,"")))</f>
        <v/>
      </c>
      <c r="AX196" s="99" t="str">
        <f>IF(OR($B196=0,$B196=""),"",IF(AND($E$3="3rd"),'Class 3rd'!AB195,IF(AND($E$3="4th"),'Class 4th'!AB195,"")))</f>
        <v/>
      </c>
      <c r="AY196" s="48" t="str">
        <f t="shared" si="193"/>
        <v/>
      </c>
      <c r="AZ196" s="99" t="str">
        <f>IF(OR($B196=0,$B196=""),"",IF(AND($E$3="3rd"),'Class 3rd'!AC195,IF(AND($E$3="4th"),'Class 4th'!AC195,"")))</f>
        <v/>
      </c>
      <c r="BA196" s="99" t="str">
        <f>IF(OR($B196=0,$B196=""),"",IF(AND($E$3="3rd"),'Class 3rd'!AD195,IF(AND($E$3="4th"),'Class 4th'!AD195,"")))</f>
        <v/>
      </c>
      <c r="BB196" s="51" t="str">
        <f t="shared" si="194"/>
        <v/>
      </c>
      <c r="BC196" s="48">
        <f t="shared" si="195"/>
        <v>0</v>
      </c>
      <c r="BD196" s="99" t="str">
        <f>IF(OR($B196=0,$B196=""),"",IF(AND($E$3="3rd"),'Class 3rd'!AE195,IF(AND($E$3="4th"),'Class 4th'!AE195,"")))</f>
        <v/>
      </c>
      <c r="BE196" s="99" t="str">
        <f>IF(OR($B196=0,$B196=""),"",IF(AND($E$3="3rd"),'Class 3rd'!AF195,IF(AND($E$3="4th"),'Class 4th'!AF195,"")))</f>
        <v/>
      </c>
      <c r="BF196" s="52" t="str">
        <f t="shared" si="196"/>
        <v/>
      </c>
      <c r="BG196" s="48" t="str">
        <f t="shared" si="197"/>
        <v/>
      </c>
      <c r="BH196" s="83">
        <f t="shared" si="198"/>
        <v>0</v>
      </c>
      <c r="BI196" s="83" t="str">
        <f t="shared" si="199"/>
        <v/>
      </c>
      <c r="BJ196" s="83" t="str">
        <f t="shared" si="200"/>
        <v/>
      </c>
      <c r="BK196" s="83" t="str">
        <f t="shared" si="201"/>
        <v/>
      </c>
      <c r="BL196" s="419" t="str">
        <f t="shared" si="202"/>
        <v/>
      </c>
      <c r="BM196" s="87" t="str">
        <f t="shared" si="203"/>
        <v/>
      </c>
      <c r="BN196" s="99" t="str">
        <f>IF(OR($B196=0,$B196=""),"",IF(AND($E$3="3rd"),'Class 3rd'!AG195,IF(AND($E$3="4th"),'Class 4th'!AG195,"")))</f>
        <v/>
      </c>
      <c r="BO196" s="99" t="str">
        <f>IF(OR($B196=0,$B196=""),"",IF(AND($E$3="3rd"),'Class 3rd'!AH195,IF(AND($E$3="4th"),'Class 4th'!AH195,"")))</f>
        <v/>
      </c>
      <c r="BP196" s="99" t="str">
        <f>IF(OR($B196=0,$B196=""),"",IF(AND($E$3="3rd"),'Class 3rd'!AI195,IF(AND($E$3="4th"),'Class 4th'!AI195,"")))</f>
        <v/>
      </c>
      <c r="BQ196" s="48" t="str">
        <f t="shared" si="204"/>
        <v/>
      </c>
      <c r="BR196" s="99" t="str">
        <f>IF(OR($B196=0,$B196=""),"",IF(AND($E$3="3rd"),'Class 3rd'!AJ195,IF(AND($E$3="4th"),'Class 4th'!AJ195,"")))</f>
        <v/>
      </c>
      <c r="BS196" s="99" t="str">
        <f>IF(OR($B196=0,$B196=""),"",IF(AND($E$3="3rd"),'Class 3rd'!AK195,IF(AND($E$3="4th"),'Class 4th'!AK195,"")))</f>
        <v/>
      </c>
      <c r="BT196" s="51" t="str">
        <f t="shared" si="205"/>
        <v/>
      </c>
      <c r="BU196" s="48">
        <f t="shared" si="206"/>
        <v>0</v>
      </c>
      <c r="BV196" s="99" t="str">
        <f>IF(OR($B196=0,$B196=""),"",IF(AND($E$3="3rd"),'Class 3rd'!AL195,IF(AND($E$3="4th"),'Class 4th'!AL195,"")))</f>
        <v/>
      </c>
      <c r="BW196" s="99" t="str">
        <f>IF(OR($B196=0,$B196=""),"",IF(AND($E$3="3rd"),'Class 3rd'!AM195,IF(AND($E$3="4th"),'Class 4th'!AM195,"")))</f>
        <v/>
      </c>
      <c r="BX196" s="52" t="str">
        <f t="shared" si="207"/>
        <v/>
      </c>
      <c r="BY196" s="48" t="str">
        <f t="shared" si="208"/>
        <v/>
      </c>
      <c r="BZ196" s="83">
        <f t="shared" si="209"/>
        <v>0</v>
      </c>
      <c r="CA196" s="83" t="str">
        <f t="shared" si="210"/>
        <v/>
      </c>
      <c r="CB196" s="83" t="str">
        <f t="shared" si="211"/>
        <v/>
      </c>
      <c r="CC196" s="83" t="str">
        <f t="shared" si="212"/>
        <v/>
      </c>
      <c r="CD196" s="419" t="str">
        <f t="shared" si="213"/>
        <v/>
      </c>
      <c r="CE196" s="87" t="str">
        <f t="shared" si="214"/>
        <v/>
      </c>
      <c r="CF196" s="99" t="str">
        <f>IF(OR($B196=0,$B196=""),"",IF(AND($E$3="3rd"),'Class 3rd'!AN195,IF(AND($E$3="4th"),'Class 4th'!AN195,"")))</f>
        <v/>
      </c>
      <c r="CG196" s="99" t="str">
        <f>IF(OR($B196=0,$B196=""),"",IF(AND($E$3="3rd"),'Class 3rd'!AO195,IF(AND($E$3="4th"),'Class 4th'!AO195,"")))</f>
        <v/>
      </c>
      <c r="CH196" s="99" t="str">
        <f>IF(OR($B196=0,$B196=""),"",IF(AND($E$3="3rd"),'Class 3rd'!AP195,IF(AND($E$3="4th"),'Class 4th'!AP195,"")))</f>
        <v/>
      </c>
      <c r="CI196" s="48" t="str">
        <f t="shared" si="215"/>
        <v/>
      </c>
      <c r="CJ196" s="99" t="str">
        <f>IF(OR($B196=0,$B196=""),"",IF(AND($E$3="3rd"),'Class 3rd'!AQ195,IF(AND($E$3="4th"),'Class 4th'!AQ195,"")))</f>
        <v/>
      </c>
      <c r="CK196" s="99" t="str">
        <f>IF(OR($B196=0,$B196=""),"",IF(AND($E$3="3rd"),'Class 3rd'!AR195,IF(AND($E$3="4th"),'Class 4th'!AR195,"")))</f>
        <v/>
      </c>
      <c r="CL196" s="51" t="str">
        <f t="shared" si="216"/>
        <v/>
      </c>
      <c r="CM196" s="48">
        <f t="shared" si="217"/>
        <v>0</v>
      </c>
      <c r="CN196" s="99" t="str">
        <f>IF(OR($B196=0,$B196=""),"",IF(AND($E$3="3rd"),'Class 3rd'!AS195,IF(AND($E$3="4th"),'Class 4th'!AS195,"")))</f>
        <v/>
      </c>
      <c r="CO196" s="99" t="str">
        <f>IF(OR($B196=0,$B196=""),"",IF(AND($E$3="3rd"),'Class 3rd'!AT195,IF(AND($E$3="4th"),'Class 4th'!AT195,"")))</f>
        <v/>
      </c>
      <c r="CP196" s="52" t="str">
        <f t="shared" si="218"/>
        <v/>
      </c>
      <c r="CQ196" s="48" t="str">
        <f t="shared" si="219"/>
        <v/>
      </c>
      <c r="CR196" s="83">
        <f t="shared" si="220"/>
        <v>0</v>
      </c>
      <c r="CS196" s="83" t="str">
        <f t="shared" si="221"/>
        <v/>
      </c>
      <c r="CT196" s="392" t="str">
        <f t="shared" si="222"/>
        <v/>
      </c>
      <c r="CU196" s="86" t="str">
        <f t="shared" si="223"/>
        <v/>
      </c>
      <c r="CV196" s="99" t="str">
        <f>IF(OR($B196=0,$B196=""),"",IF(AND($E$3="3rd"),'Class 3rd'!AU195,IF(AND($E$3="4th"),'Class 4th'!AU195,"")))</f>
        <v/>
      </c>
      <c r="CW196" s="99" t="str">
        <f>IF(OR($B196=0,$B196=""),"",IF(AND($E$3="3rd"),'Class 3rd'!AV195,IF(AND($E$3="4th"),'Class 4th'!AV195,"")))</f>
        <v/>
      </c>
      <c r="CX196" s="99" t="str">
        <f>IF(OR($B196=0,$B196=""),"",IF(AND($E$3="3rd"),'Class 3rd'!AW195,IF(AND($E$3="4th"),'Class 4th'!AW195,"")))</f>
        <v/>
      </c>
      <c r="CY196" s="48" t="str">
        <f t="shared" si="224"/>
        <v/>
      </c>
      <c r="CZ196" s="99" t="str">
        <f>IF(OR($B196=0,$B196=""),"",IF(AND($E$3="3rd"),'Class 3rd'!AX195,IF(AND($E$3="4th"),'Class 4th'!AX195,"")))</f>
        <v/>
      </c>
      <c r="DA196" s="99" t="str">
        <f>IF(OR($B196=0,$B196=""),"",IF(AND($E$3="3rd"),'Class 3rd'!AY195,IF(AND($E$3="4th"),'Class 4th'!AY195,"")))</f>
        <v/>
      </c>
      <c r="DB196" s="51" t="str">
        <f t="shared" si="225"/>
        <v/>
      </c>
      <c r="DC196" s="48">
        <f t="shared" si="226"/>
        <v>0</v>
      </c>
      <c r="DD196" s="99" t="str">
        <f>IF(OR($B196=0,$B196=""),"",IF(AND($E$3="3rd"),'Class 3rd'!AZ195,IF(AND($E$3="4th"),'Class 4th'!AZ195,"")))</f>
        <v/>
      </c>
      <c r="DE196" s="99" t="str">
        <f>IF(OR($B196=0,$B196=""),"",IF(AND($E$3="3rd"),'Class 3rd'!BA195,IF(AND($E$3="4th"),'Class 4th'!BA195,"")))</f>
        <v/>
      </c>
      <c r="DF196" s="52" t="str">
        <f t="shared" si="227"/>
        <v/>
      </c>
      <c r="DG196" s="48" t="str">
        <f t="shared" si="228"/>
        <v/>
      </c>
      <c r="DH196" s="83">
        <f t="shared" si="229"/>
        <v>0</v>
      </c>
      <c r="DI196" s="83" t="str">
        <f t="shared" si="230"/>
        <v/>
      </c>
      <c r="DJ196" s="392" t="str">
        <f t="shared" si="231"/>
        <v/>
      </c>
      <c r="DK196" s="86" t="str">
        <f t="shared" si="232"/>
        <v/>
      </c>
      <c r="DL196" s="454" t="str">
        <f>IF(OR($B196=0,$B196=""),"",IF(AND($E$3="3rd"),'Class 3rd'!BB195,IF(AND($E$3="4th"),'Class 4th'!BB195,"")))</f>
        <v/>
      </c>
      <c r="DM196" s="454" t="str">
        <f>IF(OR($B196=0,$B196=""),"",IF(AND($E$3="3rd"),'Class 3rd'!BC195,IF(AND($E$3="4th"),'Class 4th'!BC195,"")))</f>
        <v/>
      </c>
      <c r="DN196" s="454" t="str">
        <f>IF(OR($B196=0,$B196=""),"",IF(AND($E$3="3rd"),'Class 3rd'!BD195,IF(AND($E$3="4th"),'Class 4th'!BD195,"")))</f>
        <v/>
      </c>
      <c r="DO196" s="454" t="str">
        <f>IF(OR($B196=0,$B196=""),"",IF(AND($E$3="3rd"),'Class 3rd'!BE195,IF(AND($E$3="4th"),'Class 4th'!BE195,"")))</f>
        <v/>
      </c>
      <c r="DP196" s="454" t="str">
        <f>IF(OR($B196=0,$B196=""),"",IF(AND($E$3="3rd"),'Class 3rd'!BF195,IF(AND($E$3="4th"),'Class 4th'!BF195,"")))</f>
        <v/>
      </c>
      <c r="DQ196" s="455" t="str">
        <f t="shared" si="233"/>
        <v/>
      </c>
      <c r="DR196" s="100">
        <f t="shared" si="234"/>
        <v>0</v>
      </c>
      <c r="DS196" s="100" t="str">
        <f t="shared" si="235"/>
        <v/>
      </c>
      <c r="DT196" s="100" t="str">
        <f t="shared" si="236"/>
        <v/>
      </c>
      <c r="DU196" s="86" t="str">
        <f t="shared" si="237"/>
        <v/>
      </c>
      <c r="DV196" s="454" t="str">
        <f>IF(OR($B196=0,$B196=""),"",IF(AND($E$3="3rd"),'Class 3rd'!BG195,IF(AND($E$3="4th"),'Class 4th'!BG195,"")))</f>
        <v/>
      </c>
      <c r="DW196" s="454" t="str">
        <f>IF(OR($B196=0,$B196=""),"",IF(AND($E$3="3rd"),'Class 3rd'!BH195,IF(AND($E$3="4th"),'Class 4th'!BH195,"")))</f>
        <v/>
      </c>
      <c r="DX196" s="454" t="str">
        <f>IF(OR($B196=0,$B196=""),"",IF(AND($E$3="3rd"),'Class 3rd'!BI195,IF(AND($E$3="4th"),'Class 4th'!BI195,"")))</f>
        <v/>
      </c>
      <c r="DY196" s="454" t="str">
        <f>IF(OR($B196=0,$B196=""),"",IF(AND($E$3="3rd"),'Class 3rd'!BJ195,IF(AND($E$3="4th"),'Class 4th'!BJ195,"")))</f>
        <v/>
      </c>
      <c r="DZ196" s="454" t="str">
        <f>IF(OR($B196=0,$B196=""),"",IF(AND($E$3="3rd"),'Class 3rd'!BK195,IF(AND($E$3="4th"),'Class 4th'!BK195,"")))</f>
        <v/>
      </c>
      <c r="EA196" s="455" t="str">
        <f t="shared" si="238"/>
        <v/>
      </c>
      <c r="EB196" s="100">
        <f t="shared" si="239"/>
        <v>0</v>
      </c>
      <c r="EC196" s="100" t="str">
        <f t="shared" si="240"/>
        <v/>
      </c>
      <c r="ED196" s="100" t="str">
        <f t="shared" si="241"/>
        <v/>
      </c>
      <c r="EE196" s="86" t="str">
        <f t="shared" si="242"/>
        <v/>
      </c>
      <c r="EF196" s="454" t="str">
        <f>IF(OR($B196=0,$B196=""),"",IF(AND($E$3="3rd"),'Class 3rd'!BL195,IF(AND($E$3="4th"),'Class 4th'!BL195,"")))</f>
        <v/>
      </c>
      <c r="EG196" s="454" t="str">
        <f>IF(OR($B196=0,$B196=""),"",IF(AND($E$3="3rd"),'Class 3rd'!BM195,IF(AND($E$3="4th"),'Class 4th'!BM195,"")))</f>
        <v/>
      </c>
      <c r="EH196" s="454" t="str">
        <f>IF(OR($B196=0,$B196=""),"",IF(AND($E$3="3rd"),'Class 3rd'!BN195,IF(AND($E$3="4th"),'Class 4th'!BN195,"")))</f>
        <v/>
      </c>
      <c r="EI196" s="454" t="str">
        <f>IF(OR($B196=0,$B196=""),"",IF(AND($E$3="3rd"),'Class 3rd'!BO195,IF(AND($E$3="4th"),'Class 4th'!BO195,"")))</f>
        <v/>
      </c>
      <c r="EJ196" s="454" t="str">
        <f>IF(OR($B196=0,$B196=""),"",IF(AND($E$3="3rd"),'Class 3rd'!BP195,IF(AND($E$3="4th"),'Class 4th'!BP195,"")))</f>
        <v/>
      </c>
      <c r="EK196" s="455" t="str">
        <f t="shared" si="243"/>
        <v/>
      </c>
      <c r="EL196" s="100">
        <f t="shared" si="244"/>
        <v>0</v>
      </c>
      <c r="EM196" s="100" t="str">
        <f t="shared" si="245"/>
        <v/>
      </c>
      <c r="EN196" s="100" t="str">
        <f t="shared" si="246"/>
        <v/>
      </c>
      <c r="EO196" s="86" t="str">
        <f t="shared" si="247"/>
        <v/>
      </c>
      <c r="EP196" s="60" t="str">
        <f t="shared" si="248"/>
        <v/>
      </c>
      <c r="EQ196" s="324" t="str">
        <f t="shared" si="249"/>
        <v/>
      </c>
      <c r="ER196" s="63" t="str">
        <f t="shared" si="250"/>
        <v/>
      </c>
      <c r="ES196" s="64" t="str">
        <f t="shared" si="251"/>
        <v/>
      </c>
      <c r="ET196" s="326" t="str">
        <f>IFERROR(IF(B196="NSO","NSO",IF(OR(D196="",G196="",F196="",B196="",EP196=0),"",IF('Master sheet'!$D$14="Hindi","कक्षोंन्नति","Promoted"))),"")</f>
        <v/>
      </c>
      <c r="EU196" s="39" t="str">
        <f>IF(OR($B196=0,$B196=""),"",IF(AND($E$3="3rd"),'Class 3rd'!BQ195,IF(AND($E$3="4th"),'Class 4th'!BQ195,"")))</f>
        <v/>
      </c>
      <c r="EV196" s="39" t="str">
        <f>IF(OR($B196=0,$B196=""),"",IF(AND($E$3="3rd"),'Class 3rd'!BR195,IF(AND($E$3="4th"),'Class 4th'!BR195,"")))</f>
        <v/>
      </c>
      <c r="EW196" s="203" t="str">
        <f t="shared" si="252"/>
        <v/>
      </c>
      <c r="EX196" s="40"/>
      <c r="FE196" s="41">
        <f>IF(AND($E$3="3rd"),'Class 3rd'!I195,IF(AND($E$3="4th"),'Class 4th'!I195,""))</f>
        <v>0</v>
      </c>
    </row>
    <row r="197" spans="1:161" ht="18.95" customHeight="1">
      <c r="A197" s="53">
        <v>190</v>
      </c>
      <c r="B197" s="244" t="str">
        <f>IF(OR(FE197=0,FE197=""),"",IF(AND($E$3="3rd"),'Class 3rd'!I196,IF(AND($E$3="4th"),'Class 4th'!I196,"")))</f>
        <v/>
      </c>
      <c r="C197" s="54" t="str">
        <f>IF(OR($B197=0,$B197=""),"",IF(AND($E$3="3rd"),'Class 3rd'!B196,IF(AND($E$3="4th"),'Class 4th'!B196,"")))</f>
        <v/>
      </c>
      <c r="D197" s="54" t="str">
        <f>IF(OR($B197=0,$B197=""),"",IF(AND($E$3="3rd"),'Class 3rd'!C196,IF(AND($E$3="4th"),'Class 4th'!C196,"")))</f>
        <v/>
      </c>
      <c r="E197" s="330" t="str">
        <f>IF(OR($B197=0,$B197=""),"",IF(AND($E$3="3rd"),'Class 3rd'!E196,IF(AND($E$3="4th"),'Class 4th'!E196,"")))</f>
        <v/>
      </c>
      <c r="F197" s="243" t="str">
        <f>IF(OR($B197=0,$B197=""),"",IF(AND($E$3="3rd"),'Class 3rd'!D196,IF(AND($E$3="4th"),'Class 4th'!D196,"")))</f>
        <v/>
      </c>
      <c r="G197" s="335" t="str">
        <f>IF(OR($B197=0,$B197=""),"",IF(AND($E$3="3rd"),'Class 3rd'!F196,IF(AND($E$3="4th"),'Class 4th'!F196,"")))</f>
        <v/>
      </c>
      <c r="H197" s="335" t="str">
        <f>IF(OR($B197=0,$B197=""),"",IF(AND($E$3="3rd"),'Class 3rd'!G196,IF(AND($E$3="4th"),'Class 4th'!G196,"")))</f>
        <v/>
      </c>
      <c r="I197" s="335" t="str">
        <f>IF(OR($B197=0,$B197=""),"",IF(AND($E$3="3rd"),'Class 3rd'!H196,IF(AND($E$3="4th"),'Class 4th'!H196,"")))</f>
        <v/>
      </c>
      <c r="J197" s="217" t="str">
        <f>IF(OR($B197=0,$B197=""),"",IF(AND($E$3="3rd"),'Class 3rd'!J196,IF(AND($E$3="4th"),'Class 4th'!J196,"")))</f>
        <v/>
      </c>
      <c r="K197" s="217" t="str">
        <f>IF(OR($B197=0,$B197=""),"",IF(AND($E$3="3rd"),'Class 3rd'!K196,IF(AND($E$3="4th"),'Class 4th'!K196,"")))</f>
        <v/>
      </c>
      <c r="L197" s="99" t="str">
        <f>IF(OR($B197=0,$B197=""),"",IF(AND($E$3="3rd"),'Class 3rd'!L196,IF(AND($E$3="4th"),'Class 4th'!L196,"")))</f>
        <v/>
      </c>
      <c r="M197" s="99" t="str">
        <f>IF(OR($B197=0,$B197=""),"",IF(AND($E$3="3rd"),'Class 3rd'!M196,IF(AND($E$3="4th"),'Class 4th'!M196,"")))</f>
        <v/>
      </c>
      <c r="N197" s="99" t="str">
        <f>IF(OR($B197=0,$B197=""),"",IF(AND($E$3="3rd"),'Class 3rd'!N196,IF(AND($E$3="4th"),'Class 4th'!N196,"")))</f>
        <v/>
      </c>
      <c r="O197" s="48" t="str">
        <f t="shared" si="171"/>
        <v/>
      </c>
      <c r="P197" s="99" t="str">
        <f>IF(OR($B197=0,$B197=""),"",IF(AND($E$3="3rd"),'Class 3rd'!O196,IF(AND($E$3="4th"),'Class 4th'!O196,"")))</f>
        <v/>
      </c>
      <c r="Q197" s="99" t="str">
        <f>IF(OR($B197=0,$B197=""),"",IF(AND($E$3="3rd"),'Class 3rd'!P196,IF(AND($E$3="4th"),'Class 4th'!P196,"")))</f>
        <v/>
      </c>
      <c r="R197" s="51" t="str">
        <f t="shared" si="172"/>
        <v/>
      </c>
      <c r="S197" s="48">
        <f t="shared" si="173"/>
        <v>0</v>
      </c>
      <c r="T197" s="99" t="str">
        <f>IF(OR($B197=0,$B197=""),"",IF(AND($E$3="3rd"),'Class 3rd'!Q196,IF(AND($E$3="4th"),'Class 4th'!Q196,"")))</f>
        <v/>
      </c>
      <c r="U197" s="99" t="str">
        <f>IF(OR($B197=0,$B197=""),"",IF(AND($E$3="3rd"),'Class 3rd'!R196,IF(AND($E$3="4th"),'Class 4th'!R196,"")))</f>
        <v/>
      </c>
      <c r="V197" s="52" t="str">
        <f t="shared" si="174"/>
        <v/>
      </c>
      <c r="W197" s="48" t="str">
        <f t="shared" si="175"/>
        <v/>
      </c>
      <c r="X197" s="83">
        <f t="shared" si="176"/>
        <v>0</v>
      </c>
      <c r="Y197" s="83" t="str">
        <f t="shared" si="177"/>
        <v/>
      </c>
      <c r="Z197" s="83" t="str">
        <f t="shared" si="178"/>
        <v/>
      </c>
      <c r="AA197" s="83" t="str">
        <f t="shared" si="179"/>
        <v/>
      </c>
      <c r="AB197" s="419" t="str">
        <f t="shared" si="180"/>
        <v/>
      </c>
      <c r="AC197" s="87" t="str">
        <f t="shared" si="181"/>
        <v/>
      </c>
      <c r="AD197" s="99" t="str">
        <f>IF(OR($B197=0,$B197=""),"",IF(AND($E$3="3rd"),'Class 3rd'!S196,IF(AND($E$3="4th"),'Class 4th'!S196,"")))</f>
        <v/>
      </c>
      <c r="AE197" s="99" t="str">
        <f>IF(OR($B197=0,$B197=""),"",IF(AND($E$3="3rd"),'Class 3rd'!T196,IF(AND($E$3="4th"),'Class 4th'!T196,"")))</f>
        <v/>
      </c>
      <c r="AF197" s="99" t="str">
        <f>IF(OR($B197=0,$B197=""),"",IF(AND($E$3="3rd"),'Class 3rd'!U196,IF(AND($E$3="4th"),'Class 4th'!U196,"")))</f>
        <v/>
      </c>
      <c r="AG197" s="48" t="str">
        <f t="shared" si="182"/>
        <v/>
      </c>
      <c r="AH197" s="99" t="str">
        <f>IF(OR($B197=0,$B197=""),"",IF(AND($E$3="3rd"),'Class 3rd'!V196,IF(AND($E$3="4th"),'Class 4th'!V196,"")))</f>
        <v/>
      </c>
      <c r="AI197" s="99" t="str">
        <f>IF(OR($B197=0,$B197=""),"",IF(AND($E$3="3rd"),'Class 3rd'!W196,IF(AND($E$3="4th"),'Class 4th'!W196,"")))</f>
        <v/>
      </c>
      <c r="AJ197" s="51" t="str">
        <f t="shared" si="183"/>
        <v/>
      </c>
      <c r="AK197" s="48">
        <f t="shared" si="184"/>
        <v>0</v>
      </c>
      <c r="AL197" s="99" t="str">
        <f>IF(OR($B197=0,$B197=""),"",IF(AND($E$3="3rd"),'Class 3rd'!X196,IF(AND($E$3="4th"),'Class 4th'!X196,"")))</f>
        <v/>
      </c>
      <c r="AM197" s="99" t="str">
        <f>IF(OR($B197=0,$B197=""),"",IF(AND($E$3="3rd"),'Class 3rd'!Y196,IF(AND($E$3="4th"),'Class 4th'!Y196,"")))</f>
        <v/>
      </c>
      <c r="AN197" s="52" t="str">
        <f t="shared" si="185"/>
        <v/>
      </c>
      <c r="AO197" s="48" t="str">
        <f t="shared" si="186"/>
        <v/>
      </c>
      <c r="AP197" s="83">
        <f t="shared" si="187"/>
        <v>0</v>
      </c>
      <c r="AQ197" s="83" t="str">
        <f t="shared" si="188"/>
        <v/>
      </c>
      <c r="AR197" s="83" t="str">
        <f t="shared" si="189"/>
        <v/>
      </c>
      <c r="AS197" s="83" t="str">
        <f t="shared" si="190"/>
        <v/>
      </c>
      <c r="AT197" s="419" t="str">
        <f t="shared" si="191"/>
        <v/>
      </c>
      <c r="AU197" s="87" t="str">
        <f t="shared" si="192"/>
        <v/>
      </c>
      <c r="AV197" s="99" t="str">
        <f>IF(OR($B197=0,$B197=""),"",IF(AND($E$3="3rd"),'Class 3rd'!Z196,IF(AND($E$3="4th"),'Class 4th'!Z196,"")))</f>
        <v/>
      </c>
      <c r="AW197" s="99" t="str">
        <f>IF(OR($B197=0,$B197=""),"",IF(AND($E$3="3rd"),'Class 3rd'!AA196,IF(AND($E$3="4th"),'Class 4th'!AA196,"")))</f>
        <v/>
      </c>
      <c r="AX197" s="99" t="str">
        <f>IF(OR($B197=0,$B197=""),"",IF(AND($E$3="3rd"),'Class 3rd'!AB196,IF(AND($E$3="4th"),'Class 4th'!AB196,"")))</f>
        <v/>
      </c>
      <c r="AY197" s="48" t="str">
        <f t="shared" si="193"/>
        <v/>
      </c>
      <c r="AZ197" s="99" t="str">
        <f>IF(OR($B197=0,$B197=""),"",IF(AND($E$3="3rd"),'Class 3rd'!AC196,IF(AND($E$3="4th"),'Class 4th'!AC196,"")))</f>
        <v/>
      </c>
      <c r="BA197" s="99" t="str">
        <f>IF(OR($B197=0,$B197=""),"",IF(AND($E$3="3rd"),'Class 3rd'!AD196,IF(AND($E$3="4th"),'Class 4th'!AD196,"")))</f>
        <v/>
      </c>
      <c r="BB197" s="51" t="str">
        <f t="shared" si="194"/>
        <v/>
      </c>
      <c r="BC197" s="48">
        <f t="shared" si="195"/>
        <v>0</v>
      </c>
      <c r="BD197" s="99" t="str">
        <f>IF(OR($B197=0,$B197=""),"",IF(AND($E$3="3rd"),'Class 3rd'!AE196,IF(AND($E$3="4th"),'Class 4th'!AE196,"")))</f>
        <v/>
      </c>
      <c r="BE197" s="99" t="str">
        <f>IF(OR($B197=0,$B197=""),"",IF(AND($E$3="3rd"),'Class 3rd'!AF196,IF(AND($E$3="4th"),'Class 4th'!AF196,"")))</f>
        <v/>
      </c>
      <c r="BF197" s="52" t="str">
        <f t="shared" si="196"/>
        <v/>
      </c>
      <c r="BG197" s="48" t="str">
        <f t="shared" si="197"/>
        <v/>
      </c>
      <c r="BH197" s="83">
        <f t="shared" si="198"/>
        <v>0</v>
      </c>
      <c r="BI197" s="83" t="str">
        <f t="shared" si="199"/>
        <v/>
      </c>
      <c r="BJ197" s="83" t="str">
        <f t="shared" si="200"/>
        <v/>
      </c>
      <c r="BK197" s="83" t="str">
        <f t="shared" si="201"/>
        <v/>
      </c>
      <c r="BL197" s="419" t="str">
        <f t="shared" si="202"/>
        <v/>
      </c>
      <c r="BM197" s="87" t="str">
        <f t="shared" si="203"/>
        <v/>
      </c>
      <c r="BN197" s="99" t="str">
        <f>IF(OR($B197=0,$B197=""),"",IF(AND($E$3="3rd"),'Class 3rd'!AG196,IF(AND($E$3="4th"),'Class 4th'!AG196,"")))</f>
        <v/>
      </c>
      <c r="BO197" s="99" t="str">
        <f>IF(OR($B197=0,$B197=""),"",IF(AND($E$3="3rd"),'Class 3rd'!AH196,IF(AND($E$3="4th"),'Class 4th'!AH196,"")))</f>
        <v/>
      </c>
      <c r="BP197" s="99" t="str">
        <f>IF(OR($B197=0,$B197=""),"",IF(AND($E$3="3rd"),'Class 3rd'!AI196,IF(AND($E$3="4th"),'Class 4th'!AI196,"")))</f>
        <v/>
      </c>
      <c r="BQ197" s="48" t="str">
        <f t="shared" si="204"/>
        <v/>
      </c>
      <c r="BR197" s="99" t="str">
        <f>IF(OR($B197=0,$B197=""),"",IF(AND($E$3="3rd"),'Class 3rd'!AJ196,IF(AND($E$3="4th"),'Class 4th'!AJ196,"")))</f>
        <v/>
      </c>
      <c r="BS197" s="99" t="str">
        <f>IF(OR($B197=0,$B197=""),"",IF(AND($E$3="3rd"),'Class 3rd'!AK196,IF(AND($E$3="4th"),'Class 4th'!AK196,"")))</f>
        <v/>
      </c>
      <c r="BT197" s="51" t="str">
        <f t="shared" si="205"/>
        <v/>
      </c>
      <c r="BU197" s="48">
        <f t="shared" si="206"/>
        <v>0</v>
      </c>
      <c r="BV197" s="99" t="str">
        <f>IF(OR($B197=0,$B197=""),"",IF(AND($E$3="3rd"),'Class 3rd'!AL196,IF(AND($E$3="4th"),'Class 4th'!AL196,"")))</f>
        <v/>
      </c>
      <c r="BW197" s="99" t="str">
        <f>IF(OR($B197=0,$B197=""),"",IF(AND($E$3="3rd"),'Class 3rd'!AM196,IF(AND($E$3="4th"),'Class 4th'!AM196,"")))</f>
        <v/>
      </c>
      <c r="BX197" s="52" t="str">
        <f t="shared" si="207"/>
        <v/>
      </c>
      <c r="BY197" s="48" t="str">
        <f t="shared" si="208"/>
        <v/>
      </c>
      <c r="BZ197" s="83">
        <f t="shared" si="209"/>
        <v>0</v>
      </c>
      <c r="CA197" s="83" t="str">
        <f t="shared" si="210"/>
        <v/>
      </c>
      <c r="CB197" s="83" t="str">
        <f t="shared" si="211"/>
        <v/>
      </c>
      <c r="CC197" s="83" t="str">
        <f t="shared" si="212"/>
        <v/>
      </c>
      <c r="CD197" s="419" t="str">
        <f t="shared" si="213"/>
        <v/>
      </c>
      <c r="CE197" s="87" t="str">
        <f t="shared" si="214"/>
        <v/>
      </c>
      <c r="CF197" s="99" t="str">
        <f>IF(OR($B197=0,$B197=""),"",IF(AND($E$3="3rd"),'Class 3rd'!AN196,IF(AND($E$3="4th"),'Class 4th'!AN196,"")))</f>
        <v/>
      </c>
      <c r="CG197" s="99" t="str">
        <f>IF(OR($B197=0,$B197=""),"",IF(AND($E$3="3rd"),'Class 3rd'!AO196,IF(AND($E$3="4th"),'Class 4th'!AO196,"")))</f>
        <v/>
      </c>
      <c r="CH197" s="99" t="str">
        <f>IF(OR($B197=0,$B197=""),"",IF(AND($E$3="3rd"),'Class 3rd'!AP196,IF(AND($E$3="4th"),'Class 4th'!AP196,"")))</f>
        <v/>
      </c>
      <c r="CI197" s="48" t="str">
        <f t="shared" si="215"/>
        <v/>
      </c>
      <c r="CJ197" s="99" t="str">
        <f>IF(OR($B197=0,$B197=""),"",IF(AND($E$3="3rd"),'Class 3rd'!AQ196,IF(AND($E$3="4th"),'Class 4th'!AQ196,"")))</f>
        <v/>
      </c>
      <c r="CK197" s="99" t="str">
        <f>IF(OR($B197=0,$B197=""),"",IF(AND($E$3="3rd"),'Class 3rd'!AR196,IF(AND($E$3="4th"),'Class 4th'!AR196,"")))</f>
        <v/>
      </c>
      <c r="CL197" s="51" t="str">
        <f t="shared" si="216"/>
        <v/>
      </c>
      <c r="CM197" s="48">
        <f t="shared" si="217"/>
        <v>0</v>
      </c>
      <c r="CN197" s="99" t="str">
        <f>IF(OR($B197=0,$B197=""),"",IF(AND($E$3="3rd"),'Class 3rd'!AS196,IF(AND($E$3="4th"),'Class 4th'!AS196,"")))</f>
        <v/>
      </c>
      <c r="CO197" s="99" t="str">
        <f>IF(OR($B197=0,$B197=""),"",IF(AND($E$3="3rd"),'Class 3rd'!AT196,IF(AND($E$3="4th"),'Class 4th'!AT196,"")))</f>
        <v/>
      </c>
      <c r="CP197" s="52" t="str">
        <f t="shared" si="218"/>
        <v/>
      </c>
      <c r="CQ197" s="48" t="str">
        <f t="shared" si="219"/>
        <v/>
      </c>
      <c r="CR197" s="83">
        <f t="shared" si="220"/>
        <v>0</v>
      </c>
      <c r="CS197" s="83" t="str">
        <f t="shared" si="221"/>
        <v/>
      </c>
      <c r="CT197" s="392" t="str">
        <f t="shared" si="222"/>
        <v/>
      </c>
      <c r="CU197" s="86" t="str">
        <f t="shared" si="223"/>
        <v/>
      </c>
      <c r="CV197" s="99" t="str">
        <f>IF(OR($B197=0,$B197=""),"",IF(AND($E$3="3rd"),'Class 3rd'!AU196,IF(AND($E$3="4th"),'Class 4th'!AU196,"")))</f>
        <v/>
      </c>
      <c r="CW197" s="99" t="str">
        <f>IF(OR($B197=0,$B197=""),"",IF(AND($E$3="3rd"),'Class 3rd'!AV196,IF(AND($E$3="4th"),'Class 4th'!AV196,"")))</f>
        <v/>
      </c>
      <c r="CX197" s="99" t="str">
        <f>IF(OR($B197=0,$B197=""),"",IF(AND($E$3="3rd"),'Class 3rd'!AW196,IF(AND($E$3="4th"),'Class 4th'!AW196,"")))</f>
        <v/>
      </c>
      <c r="CY197" s="48" t="str">
        <f t="shared" si="224"/>
        <v/>
      </c>
      <c r="CZ197" s="99" t="str">
        <f>IF(OR($B197=0,$B197=""),"",IF(AND($E$3="3rd"),'Class 3rd'!AX196,IF(AND($E$3="4th"),'Class 4th'!AX196,"")))</f>
        <v/>
      </c>
      <c r="DA197" s="99" t="str">
        <f>IF(OR($B197=0,$B197=""),"",IF(AND($E$3="3rd"),'Class 3rd'!AY196,IF(AND($E$3="4th"),'Class 4th'!AY196,"")))</f>
        <v/>
      </c>
      <c r="DB197" s="51" t="str">
        <f t="shared" si="225"/>
        <v/>
      </c>
      <c r="DC197" s="48">
        <f t="shared" si="226"/>
        <v>0</v>
      </c>
      <c r="DD197" s="99" t="str">
        <f>IF(OR($B197=0,$B197=""),"",IF(AND($E$3="3rd"),'Class 3rd'!AZ196,IF(AND($E$3="4th"),'Class 4th'!AZ196,"")))</f>
        <v/>
      </c>
      <c r="DE197" s="99" t="str">
        <f>IF(OR($B197=0,$B197=""),"",IF(AND($E$3="3rd"),'Class 3rd'!BA196,IF(AND($E$3="4th"),'Class 4th'!BA196,"")))</f>
        <v/>
      </c>
      <c r="DF197" s="52" t="str">
        <f t="shared" si="227"/>
        <v/>
      </c>
      <c r="DG197" s="48" t="str">
        <f t="shared" si="228"/>
        <v/>
      </c>
      <c r="DH197" s="83">
        <f t="shared" si="229"/>
        <v>0</v>
      </c>
      <c r="DI197" s="83" t="str">
        <f t="shared" si="230"/>
        <v/>
      </c>
      <c r="DJ197" s="392" t="str">
        <f t="shared" si="231"/>
        <v/>
      </c>
      <c r="DK197" s="86" t="str">
        <f t="shared" si="232"/>
        <v/>
      </c>
      <c r="DL197" s="454" t="str">
        <f>IF(OR($B197=0,$B197=""),"",IF(AND($E$3="3rd"),'Class 3rd'!BB196,IF(AND($E$3="4th"),'Class 4th'!BB196,"")))</f>
        <v/>
      </c>
      <c r="DM197" s="454" t="str">
        <f>IF(OR($B197=0,$B197=""),"",IF(AND($E$3="3rd"),'Class 3rd'!BC196,IF(AND($E$3="4th"),'Class 4th'!BC196,"")))</f>
        <v/>
      </c>
      <c r="DN197" s="454" t="str">
        <f>IF(OR($B197=0,$B197=""),"",IF(AND($E$3="3rd"),'Class 3rd'!BD196,IF(AND($E$3="4th"),'Class 4th'!BD196,"")))</f>
        <v/>
      </c>
      <c r="DO197" s="454" t="str">
        <f>IF(OR($B197=0,$B197=""),"",IF(AND($E$3="3rd"),'Class 3rd'!BE196,IF(AND($E$3="4th"),'Class 4th'!BE196,"")))</f>
        <v/>
      </c>
      <c r="DP197" s="454" t="str">
        <f>IF(OR($B197=0,$B197=""),"",IF(AND($E$3="3rd"),'Class 3rd'!BF196,IF(AND($E$3="4th"),'Class 4th'!BF196,"")))</f>
        <v/>
      </c>
      <c r="DQ197" s="455" t="str">
        <f t="shared" si="233"/>
        <v/>
      </c>
      <c r="DR197" s="100">
        <f t="shared" si="234"/>
        <v>0</v>
      </c>
      <c r="DS197" s="100" t="str">
        <f t="shared" si="235"/>
        <v/>
      </c>
      <c r="DT197" s="100" t="str">
        <f t="shared" si="236"/>
        <v/>
      </c>
      <c r="DU197" s="86" t="str">
        <f t="shared" si="237"/>
        <v/>
      </c>
      <c r="DV197" s="454" t="str">
        <f>IF(OR($B197=0,$B197=""),"",IF(AND($E$3="3rd"),'Class 3rd'!BG196,IF(AND($E$3="4th"),'Class 4th'!BG196,"")))</f>
        <v/>
      </c>
      <c r="DW197" s="454" t="str">
        <f>IF(OR($B197=0,$B197=""),"",IF(AND($E$3="3rd"),'Class 3rd'!BH196,IF(AND($E$3="4th"),'Class 4th'!BH196,"")))</f>
        <v/>
      </c>
      <c r="DX197" s="454" t="str">
        <f>IF(OR($B197=0,$B197=""),"",IF(AND($E$3="3rd"),'Class 3rd'!BI196,IF(AND($E$3="4th"),'Class 4th'!BI196,"")))</f>
        <v/>
      </c>
      <c r="DY197" s="454" t="str">
        <f>IF(OR($B197=0,$B197=""),"",IF(AND($E$3="3rd"),'Class 3rd'!BJ196,IF(AND($E$3="4th"),'Class 4th'!BJ196,"")))</f>
        <v/>
      </c>
      <c r="DZ197" s="454" t="str">
        <f>IF(OR($B197=0,$B197=""),"",IF(AND($E$3="3rd"),'Class 3rd'!BK196,IF(AND($E$3="4th"),'Class 4th'!BK196,"")))</f>
        <v/>
      </c>
      <c r="EA197" s="455" t="str">
        <f t="shared" si="238"/>
        <v/>
      </c>
      <c r="EB197" s="100">
        <f t="shared" si="239"/>
        <v>0</v>
      </c>
      <c r="EC197" s="100" t="str">
        <f t="shared" si="240"/>
        <v/>
      </c>
      <c r="ED197" s="100" t="str">
        <f t="shared" si="241"/>
        <v/>
      </c>
      <c r="EE197" s="86" t="str">
        <f t="shared" si="242"/>
        <v/>
      </c>
      <c r="EF197" s="454" t="str">
        <f>IF(OR($B197=0,$B197=""),"",IF(AND($E$3="3rd"),'Class 3rd'!BL196,IF(AND($E$3="4th"),'Class 4th'!BL196,"")))</f>
        <v/>
      </c>
      <c r="EG197" s="454" t="str">
        <f>IF(OR($B197=0,$B197=""),"",IF(AND($E$3="3rd"),'Class 3rd'!BM196,IF(AND($E$3="4th"),'Class 4th'!BM196,"")))</f>
        <v/>
      </c>
      <c r="EH197" s="454" t="str">
        <f>IF(OR($B197=0,$B197=""),"",IF(AND($E$3="3rd"),'Class 3rd'!BN196,IF(AND($E$3="4th"),'Class 4th'!BN196,"")))</f>
        <v/>
      </c>
      <c r="EI197" s="454" t="str">
        <f>IF(OR($B197=0,$B197=""),"",IF(AND($E$3="3rd"),'Class 3rd'!BO196,IF(AND($E$3="4th"),'Class 4th'!BO196,"")))</f>
        <v/>
      </c>
      <c r="EJ197" s="454" t="str">
        <f>IF(OR($B197=0,$B197=""),"",IF(AND($E$3="3rd"),'Class 3rd'!BP196,IF(AND($E$3="4th"),'Class 4th'!BP196,"")))</f>
        <v/>
      </c>
      <c r="EK197" s="455" t="str">
        <f t="shared" si="243"/>
        <v/>
      </c>
      <c r="EL197" s="100">
        <f t="shared" si="244"/>
        <v>0</v>
      </c>
      <c r="EM197" s="100" t="str">
        <f t="shared" si="245"/>
        <v/>
      </c>
      <c r="EN197" s="100" t="str">
        <f t="shared" si="246"/>
        <v/>
      </c>
      <c r="EO197" s="86" t="str">
        <f t="shared" si="247"/>
        <v/>
      </c>
      <c r="EP197" s="60" t="str">
        <f t="shared" si="248"/>
        <v/>
      </c>
      <c r="EQ197" s="324" t="str">
        <f t="shared" si="249"/>
        <v/>
      </c>
      <c r="ER197" s="63" t="str">
        <f t="shared" si="250"/>
        <v/>
      </c>
      <c r="ES197" s="64" t="str">
        <f t="shared" si="251"/>
        <v/>
      </c>
      <c r="ET197" s="326" t="str">
        <f>IFERROR(IF(B197="NSO","NSO",IF(OR(D197="",G197="",F197="",B197="",EP197=0),"",IF('Master sheet'!$D$14="Hindi","कक्षोंन्नति","Promoted"))),"")</f>
        <v/>
      </c>
      <c r="EU197" s="39" t="str">
        <f>IF(OR($B197=0,$B197=""),"",IF(AND($E$3="3rd"),'Class 3rd'!BQ196,IF(AND($E$3="4th"),'Class 4th'!BQ196,"")))</f>
        <v/>
      </c>
      <c r="EV197" s="39" t="str">
        <f>IF(OR($B197=0,$B197=""),"",IF(AND($E$3="3rd"),'Class 3rd'!BR196,IF(AND($E$3="4th"),'Class 4th'!BR196,"")))</f>
        <v/>
      </c>
      <c r="EW197" s="203" t="str">
        <f t="shared" si="252"/>
        <v/>
      </c>
      <c r="EX197" s="40"/>
      <c r="FE197" s="41">
        <f>IF(AND($E$3="3rd"),'Class 3rd'!I196,IF(AND($E$3="4th"),'Class 4th'!I196,""))</f>
        <v>0</v>
      </c>
    </row>
    <row r="198" spans="1:161" ht="18.95" customHeight="1">
      <c r="A198" s="53">
        <v>191</v>
      </c>
      <c r="B198" s="244" t="str">
        <f>IF(OR(FE198=0,FE198=""),"",IF(AND($E$3="3rd"),'Class 3rd'!I197,IF(AND($E$3="4th"),'Class 4th'!I197,"")))</f>
        <v/>
      </c>
      <c r="C198" s="54" t="str">
        <f>IF(OR($B198=0,$B198=""),"",IF(AND($E$3="3rd"),'Class 3rd'!B197,IF(AND($E$3="4th"),'Class 4th'!B197,"")))</f>
        <v/>
      </c>
      <c r="D198" s="54" t="str">
        <f>IF(OR($B198=0,$B198=""),"",IF(AND($E$3="3rd"),'Class 3rd'!C197,IF(AND($E$3="4th"),'Class 4th'!C197,"")))</f>
        <v/>
      </c>
      <c r="E198" s="330" t="str">
        <f>IF(OR($B198=0,$B198=""),"",IF(AND($E$3="3rd"),'Class 3rd'!E197,IF(AND($E$3="4th"),'Class 4th'!E197,"")))</f>
        <v/>
      </c>
      <c r="F198" s="243" t="str">
        <f>IF(OR($B198=0,$B198=""),"",IF(AND($E$3="3rd"),'Class 3rd'!D197,IF(AND($E$3="4th"),'Class 4th'!D197,"")))</f>
        <v/>
      </c>
      <c r="G198" s="335" t="str">
        <f>IF(OR($B198=0,$B198=""),"",IF(AND($E$3="3rd"),'Class 3rd'!F197,IF(AND($E$3="4th"),'Class 4th'!F197,"")))</f>
        <v/>
      </c>
      <c r="H198" s="335" t="str">
        <f>IF(OR($B198=0,$B198=""),"",IF(AND($E$3="3rd"),'Class 3rd'!G197,IF(AND($E$3="4th"),'Class 4th'!G197,"")))</f>
        <v/>
      </c>
      <c r="I198" s="335" t="str">
        <f>IF(OR($B198=0,$B198=""),"",IF(AND($E$3="3rd"),'Class 3rd'!H197,IF(AND($E$3="4th"),'Class 4th'!H197,"")))</f>
        <v/>
      </c>
      <c r="J198" s="217" t="str">
        <f>IF(OR($B198=0,$B198=""),"",IF(AND($E$3="3rd"),'Class 3rd'!J197,IF(AND($E$3="4th"),'Class 4th'!J197,"")))</f>
        <v/>
      </c>
      <c r="K198" s="217" t="str">
        <f>IF(OR($B198=0,$B198=""),"",IF(AND($E$3="3rd"),'Class 3rd'!K197,IF(AND($E$3="4th"),'Class 4th'!K197,"")))</f>
        <v/>
      </c>
      <c r="L198" s="99" t="str">
        <f>IF(OR($B198=0,$B198=""),"",IF(AND($E$3="3rd"),'Class 3rd'!L197,IF(AND($E$3="4th"),'Class 4th'!L197,"")))</f>
        <v/>
      </c>
      <c r="M198" s="99" t="str">
        <f>IF(OR($B198=0,$B198=""),"",IF(AND($E$3="3rd"),'Class 3rd'!M197,IF(AND($E$3="4th"),'Class 4th'!M197,"")))</f>
        <v/>
      </c>
      <c r="N198" s="99" t="str">
        <f>IF(OR($B198=0,$B198=""),"",IF(AND($E$3="3rd"),'Class 3rd'!N197,IF(AND($E$3="4th"),'Class 4th'!N197,"")))</f>
        <v/>
      </c>
      <c r="O198" s="48" t="str">
        <f t="shared" si="171"/>
        <v/>
      </c>
      <c r="P198" s="99" t="str">
        <f>IF(OR($B198=0,$B198=""),"",IF(AND($E$3="3rd"),'Class 3rd'!O197,IF(AND($E$3="4th"),'Class 4th'!O197,"")))</f>
        <v/>
      </c>
      <c r="Q198" s="99" t="str">
        <f>IF(OR($B198=0,$B198=""),"",IF(AND($E$3="3rd"),'Class 3rd'!P197,IF(AND($E$3="4th"),'Class 4th'!P197,"")))</f>
        <v/>
      </c>
      <c r="R198" s="51" t="str">
        <f t="shared" si="172"/>
        <v/>
      </c>
      <c r="S198" s="48">
        <f t="shared" si="173"/>
        <v>0</v>
      </c>
      <c r="T198" s="99" t="str">
        <f>IF(OR($B198=0,$B198=""),"",IF(AND($E$3="3rd"),'Class 3rd'!Q197,IF(AND($E$3="4th"),'Class 4th'!Q197,"")))</f>
        <v/>
      </c>
      <c r="U198" s="99" t="str">
        <f>IF(OR($B198=0,$B198=""),"",IF(AND($E$3="3rd"),'Class 3rd'!R197,IF(AND($E$3="4th"),'Class 4th'!R197,"")))</f>
        <v/>
      </c>
      <c r="V198" s="52" t="str">
        <f t="shared" si="174"/>
        <v/>
      </c>
      <c r="W198" s="48" t="str">
        <f t="shared" si="175"/>
        <v/>
      </c>
      <c r="X198" s="83">
        <f t="shared" si="176"/>
        <v>0</v>
      </c>
      <c r="Y198" s="83" t="str">
        <f t="shared" si="177"/>
        <v/>
      </c>
      <c r="Z198" s="83" t="str">
        <f t="shared" si="178"/>
        <v/>
      </c>
      <c r="AA198" s="83" t="str">
        <f t="shared" si="179"/>
        <v/>
      </c>
      <c r="AB198" s="419" t="str">
        <f t="shared" si="180"/>
        <v/>
      </c>
      <c r="AC198" s="87" t="str">
        <f t="shared" si="181"/>
        <v/>
      </c>
      <c r="AD198" s="99" t="str">
        <f>IF(OR($B198=0,$B198=""),"",IF(AND($E$3="3rd"),'Class 3rd'!S197,IF(AND($E$3="4th"),'Class 4th'!S197,"")))</f>
        <v/>
      </c>
      <c r="AE198" s="99" t="str">
        <f>IF(OR($B198=0,$B198=""),"",IF(AND($E$3="3rd"),'Class 3rd'!T197,IF(AND($E$3="4th"),'Class 4th'!T197,"")))</f>
        <v/>
      </c>
      <c r="AF198" s="99" t="str">
        <f>IF(OR($B198=0,$B198=""),"",IF(AND($E$3="3rd"),'Class 3rd'!U197,IF(AND($E$3="4th"),'Class 4th'!U197,"")))</f>
        <v/>
      </c>
      <c r="AG198" s="48" t="str">
        <f t="shared" si="182"/>
        <v/>
      </c>
      <c r="AH198" s="99" t="str">
        <f>IF(OR($B198=0,$B198=""),"",IF(AND($E$3="3rd"),'Class 3rd'!V197,IF(AND($E$3="4th"),'Class 4th'!V197,"")))</f>
        <v/>
      </c>
      <c r="AI198" s="99" t="str">
        <f>IF(OR($B198=0,$B198=""),"",IF(AND($E$3="3rd"),'Class 3rd'!W197,IF(AND($E$3="4th"),'Class 4th'!W197,"")))</f>
        <v/>
      </c>
      <c r="AJ198" s="51" t="str">
        <f t="shared" si="183"/>
        <v/>
      </c>
      <c r="AK198" s="48">
        <f t="shared" si="184"/>
        <v>0</v>
      </c>
      <c r="AL198" s="99" t="str">
        <f>IF(OR($B198=0,$B198=""),"",IF(AND($E$3="3rd"),'Class 3rd'!X197,IF(AND($E$3="4th"),'Class 4th'!X197,"")))</f>
        <v/>
      </c>
      <c r="AM198" s="99" t="str">
        <f>IF(OR($B198=0,$B198=""),"",IF(AND($E$3="3rd"),'Class 3rd'!Y197,IF(AND($E$3="4th"),'Class 4th'!Y197,"")))</f>
        <v/>
      </c>
      <c r="AN198" s="52" t="str">
        <f t="shared" si="185"/>
        <v/>
      </c>
      <c r="AO198" s="48" t="str">
        <f t="shared" si="186"/>
        <v/>
      </c>
      <c r="AP198" s="83">
        <f t="shared" si="187"/>
        <v>0</v>
      </c>
      <c r="AQ198" s="83" t="str">
        <f t="shared" si="188"/>
        <v/>
      </c>
      <c r="AR198" s="83" t="str">
        <f t="shared" si="189"/>
        <v/>
      </c>
      <c r="AS198" s="83" t="str">
        <f t="shared" si="190"/>
        <v/>
      </c>
      <c r="AT198" s="419" t="str">
        <f t="shared" si="191"/>
        <v/>
      </c>
      <c r="AU198" s="87" t="str">
        <f t="shared" si="192"/>
        <v/>
      </c>
      <c r="AV198" s="99" t="str">
        <f>IF(OR($B198=0,$B198=""),"",IF(AND($E$3="3rd"),'Class 3rd'!Z197,IF(AND($E$3="4th"),'Class 4th'!Z197,"")))</f>
        <v/>
      </c>
      <c r="AW198" s="99" t="str">
        <f>IF(OR($B198=0,$B198=""),"",IF(AND($E$3="3rd"),'Class 3rd'!AA197,IF(AND($E$3="4th"),'Class 4th'!AA197,"")))</f>
        <v/>
      </c>
      <c r="AX198" s="99" t="str">
        <f>IF(OR($B198=0,$B198=""),"",IF(AND($E$3="3rd"),'Class 3rd'!AB197,IF(AND($E$3="4th"),'Class 4th'!AB197,"")))</f>
        <v/>
      </c>
      <c r="AY198" s="48" t="str">
        <f t="shared" si="193"/>
        <v/>
      </c>
      <c r="AZ198" s="99" t="str">
        <f>IF(OR($B198=0,$B198=""),"",IF(AND($E$3="3rd"),'Class 3rd'!AC197,IF(AND($E$3="4th"),'Class 4th'!AC197,"")))</f>
        <v/>
      </c>
      <c r="BA198" s="99" t="str">
        <f>IF(OR($B198=0,$B198=""),"",IF(AND($E$3="3rd"),'Class 3rd'!AD197,IF(AND($E$3="4th"),'Class 4th'!AD197,"")))</f>
        <v/>
      </c>
      <c r="BB198" s="51" t="str">
        <f t="shared" si="194"/>
        <v/>
      </c>
      <c r="BC198" s="48">
        <f t="shared" si="195"/>
        <v>0</v>
      </c>
      <c r="BD198" s="99" t="str">
        <f>IF(OR($B198=0,$B198=""),"",IF(AND($E$3="3rd"),'Class 3rd'!AE197,IF(AND($E$3="4th"),'Class 4th'!AE197,"")))</f>
        <v/>
      </c>
      <c r="BE198" s="99" t="str">
        <f>IF(OR($B198=0,$B198=""),"",IF(AND($E$3="3rd"),'Class 3rd'!AF197,IF(AND($E$3="4th"),'Class 4th'!AF197,"")))</f>
        <v/>
      </c>
      <c r="BF198" s="52" t="str">
        <f t="shared" si="196"/>
        <v/>
      </c>
      <c r="BG198" s="48" t="str">
        <f t="shared" si="197"/>
        <v/>
      </c>
      <c r="BH198" s="83">
        <f t="shared" si="198"/>
        <v>0</v>
      </c>
      <c r="BI198" s="83" t="str">
        <f t="shared" si="199"/>
        <v/>
      </c>
      <c r="BJ198" s="83" t="str">
        <f t="shared" si="200"/>
        <v/>
      </c>
      <c r="BK198" s="83" t="str">
        <f t="shared" si="201"/>
        <v/>
      </c>
      <c r="BL198" s="419" t="str">
        <f t="shared" si="202"/>
        <v/>
      </c>
      <c r="BM198" s="87" t="str">
        <f t="shared" si="203"/>
        <v/>
      </c>
      <c r="BN198" s="99" t="str">
        <f>IF(OR($B198=0,$B198=""),"",IF(AND($E$3="3rd"),'Class 3rd'!AG197,IF(AND($E$3="4th"),'Class 4th'!AG197,"")))</f>
        <v/>
      </c>
      <c r="BO198" s="99" t="str">
        <f>IF(OR($B198=0,$B198=""),"",IF(AND($E$3="3rd"),'Class 3rd'!AH197,IF(AND($E$3="4th"),'Class 4th'!AH197,"")))</f>
        <v/>
      </c>
      <c r="BP198" s="99" t="str">
        <f>IF(OR($B198=0,$B198=""),"",IF(AND($E$3="3rd"),'Class 3rd'!AI197,IF(AND($E$3="4th"),'Class 4th'!AI197,"")))</f>
        <v/>
      </c>
      <c r="BQ198" s="48" t="str">
        <f t="shared" si="204"/>
        <v/>
      </c>
      <c r="BR198" s="99" t="str">
        <f>IF(OR($B198=0,$B198=""),"",IF(AND($E$3="3rd"),'Class 3rd'!AJ197,IF(AND($E$3="4th"),'Class 4th'!AJ197,"")))</f>
        <v/>
      </c>
      <c r="BS198" s="99" t="str">
        <f>IF(OR($B198=0,$B198=""),"",IF(AND($E$3="3rd"),'Class 3rd'!AK197,IF(AND($E$3="4th"),'Class 4th'!AK197,"")))</f>
        <v/>
      </c>
      <c r="BT198" s="51" t="str">
        <f t="shared" si="205"/>
        <v/>
      </c>
      <c r="BU198" s="48">
        <f t="shared" si="206"/>
        <v>0</v>
      </c>
      <c r="BV198" s="99" t="str">
        <f>IF(OR($B198=0,$B198=""),"",IF(AND($E$3="3rd"),'Class 3rd'!AL197,IF(AND($E$3="4th"),'Class 4th'!AL197,"")))</f>
        <v/>
      </c>
      <c r="BW198" s="99" t="str">
        <f>IF(OR($B198=0,$B198=""),"",IF(AND($E$3="3rd"),'Class 3rd'!AM197,IF(AND($E$3="4th"),'Class 4th'!AM197,"")))</f>
        <v/>
      </c>
      <c r="BX198" s="52" t="str">
        <f t="shared" si="207"/>
        <v/>
      </c>
      <c r="BY198" s="48" t="str">
        <f t="shared" si="208"/>
        <v/>
      </c>
      <c r="BZ198" s="83">
        <f t="shared" si="209"/>
        <v>0</v>
      </c>
      <c r="CA198" s="83" t="str">
        <f t="shared" si="210"/>
        <v/>
      </c>
      <c r="CB198" s="83" t="str">
        <f t="shared" si="211"/>
        <v/>
      </c>
      <c r="CC198" s="83" t="str">
        <f t="shared" si="212"/>
        <v/>
      </c>
      <c r="CD198" s="419" t="str">
        <f t="shared" si="213"/>
        <v/>
      </c>
      <c r="CE198" s="87" t="str">
        <f t="shared" si="214"/>
        <v/>
      </c>
      <c r="CF198" s="99" t="str">
        <f>IF(OR($B198=0,$B198=""),"",IF(AND($E$3="3rd"),'Class 3rd'!AN197,IF(AND($E$3="4th"),'Class 4th'!AN197,"")))</f>
        <v/>
      </c>
      <c r="CG198" s="99" t="str">
        <f>IF(OR($B198=0,$B198=""),"",IF(AND($E$3="3rd"),'Class 3rd'!AO197,IF(AND($E$3="4th"),'Class 4th'!AO197,"")))</f>
        <v/>
      </c>
      <c r="CH198" s="99" t="str">
        <f>IF(OR($B198=0,$B198=""),"",IF(AND($E$3="3rd"),'Class 3rd'!AP197,IF(AND($E$3="4th"),'Class 4th'!AP197,"")))</f>
        <v/>
      </c>
      <c r="CI198" s="48" t="str">
        <f t="shared" si="215"/>
        <v/>
      </c>
      <c r="CJ198" s="99" t="str">
        <f>IF(OR($B198=0,$B198=""),"",IF(AND($E$3="3rd"),'Class 3rd'!AQ197,IF(AND($E$3="4th"),'Class 4th'!AQ197,"")))</f>
        <v/>
      </c>
      <c r="CK198" s="99" t="str">
        <f>IF(OR($B198=0,$B198=""),"",IF(AND($E$3="3rd"),'Class 3rd'!AR197,IF(AND($E$3="4th"),'Class 4th'!AR197,"")))</f>
        <v/>
      </c>
      <c r="CL198" s="51" t="str">
        <f t="shared" si="216"/>
        <v/>
      </c>
      <c r="CM198" s="48">
        <f t="shared" si="217"/>
        <v>0</v>
      </c>
      <c r="CN198" s="99" t="str">
        <f>IF(OR($B198=0,$B198=""),"",IF(AND($E$3="3rd"),'Class 3rd'!AS197,IF(AND($E$3="4th"),'Class 4th'!AS197,"")))</f>
        <v/>
      </c>
      <c r="CO198" s="99" t="str">
        <f>IF(OR($B198=0,$B198=""),"",IF(AND($E$3="3rd"),'Class 3rd'!AT197,IF(AND($E$3="4th"),'Class 4th'!AT197,"")))</f>
        <v/>
      </c>
      <c r="CP198" s="52" t="str">
        <f t="shared" si="218"/>
        <v/>
      </c>
      <c r="CQ198" s="48" t="str">
        <f t="shared" si="219"/>
        <v/>
      </c>
      <c r="CR198" s="83">
        <f t="shared" si="220"/>
        <v>0</v>
      </c>
      <c r="CS198" s="83" t="str">
        <f t="shared" si="221"/>
        <v/>
      </c>
      <c r="CT198" s="392" t="str">
        <f t="shared" si="222"/>
        <v/>
      </c>
      <c r="CU198" s="86" t="str">
        <f t="shared" si="223"/>
        <v/>
      </c>
      <c r="CV198" s="99" t="str">
        <f>IF(OR($B198=0,$B198=""),"",IF(AND($E$3="3rd"),'Class 3rd'!AU197,IF(AND($E$3="4th"),'Class 4th'!AU197,"")))</f>
        <v/>
      </c>
      <c r="CW198" s="99" t="str">
        <f>IF(OR($B198=0,$B198=""),"",IF(AND($E$3="3rd"),'Class 3rd'!AV197,IF(AND($E$3="4th"),'Class 4th'!AV197,"")))</f>
        <v/>
      </c>
      <c r="CX198" s="99" t="str">
        <f>IF(OR($B198=0,$B198=""),"",IF(AND($E$3="3rd"),'Class 3rd'!AW197,IF(AND($E$3="4th"),'Class 4th'!AW197,"")))</f>
        <v/>
      </c>
      <c r="CY198" s="48" t="str">
        <f t="shared" si="224"/>
        <v/>
      </c>
      <c r="CZ198" s="99" t="str">
        <f>IF(OR($B198=0,$B198=""),"",IF(AND($E$3="3rd"),'Class 3rd'!AX197,IF(AND($E$3="4th"),'Class 4th'!AX197,"")))</f>
        <v/>
      </c>
      <c r="DA198" s="99" t="str">
        <f>IF(OR($B198=0,$B198=""),"",IF(AND($E$3="3rd"),'Class 3rd'!AY197,IF(AND($E$3="4th"),'Class 4th'!AY197,"")))</f>
        <v/>
      </c>
      <c r="DB198" s="51" t="str">
        <f t="shared" si="225"/>
        <v/>
      </c>
      <c r="DC198" s="48">
        <f t="shared" si="226"/>
        <v>0</v>
      </c>
      <c r="DD198" s="99" t="str">
        <f>IF(OR($B198=0,$B198=""),"",IF(AND($E$3="3rd"),'Class 3rd'!AZ197,IF(AND($E$3="4th"),'Class 4th'!AZ197,"")))</f>
        <v/>
      </c>
      <c r="DE198" s="99" t="str">
        <f>IF(OR($B198=0,$B198=""),"",IF(AND($E$3="3rd"),'Class 3rd'!BA197,IF(AND($E$3="4th"),'Class 4th'!BA197,"")))</f>
        <v/>
      </c>
      <c r="DF198" s="52" t="str">
        <f t="shared" si="227"/>
        <v/>
      </c>
      <c r="DG198" s="48" t="str">
        <f t="shared" si="228"/>
        <v/>
      </c>
      <c r="DH198" s="83">
        <f t="shared" si="229"/>
        <v>0</v>
      </c>
      <c r="DI198" s="83" t="str">
        <f t="shared" si="230"/>
        <v/>
      </c>
      <c r="DJ198" s="392" t="str">
        <f t="shared" si="231"/>
        <v/>
      </c>
      <c r="DK198" s="86" t="str">
        <f t="shared" si="232"/>
        <v/>
      </c>
      <c r="DL198" s="454" t="str">
        <f>IF(OR($B198=0,$B198=""),"",IF(AND($E$3="3rd"),'Class 3rd'!BB197,IF(AND($E$3="4th"),'Class 4th'!BB197,"")))</f>
        <v/>
      </c>
      <c r="DM198" s="454" t="str">
        <f>IF(OR($B198=0,$B198=""),"",IF(AND($E$3="3rd"),'Class 3rd'!BC197,IF(AND($E$3="4th"),'Class 4th'!BC197,"")))</f>
        <v/>
      </c>
      <c r="DN198" s="454" t="str">
        <f>IF(OR($B198=0,$B198=""),"",IF(AND($E$3="3rd"),'Class 3rd'!BD197,IF(AND($E$3="4th"),'Class 4th'!BD197,"")))</f>
        <v/>
      </c>
      <c r="DO198" s="454" t="str">
        <f>IF(OR($B198=0,$B198=""),"",IF(AND($E$3="3rd"),'Class 3rd'!BE197,IF(AND($E$3="4th"),'Class 4th'!BE197,"")))</f>
        <v/>
      </c>
      <c r="DP198" s="454" t="str">
        <f>IF(OR($B198=0,$B198=""),"",IF(AND($E$3="3rd"),'Class 3rd'!BF197,IF(AND($E$3="4th"),'Class 4th'!BF197,"")))</f>
        <v/>
      </c>
      <c r="DQ198" s="455" t="str">
        <f t="shared" si="233"/>
        <v/>
      </c>
      <c r="DR198" s="100">
        <f t="shared" si="234"/>
        <v>0</v>
      </c>
      <c r="DS198" s="100" t="str">
        <f t="shared" si="235"/>
        <v/>
      </c>
      <c r="DT198" s="100" t="str">
        <f t="shared" si="236"/>
        <v/>
      </c>
      <c r="DU198" s="86" t="str">
        <f t="shared" si="237"/>
        <v/>
      </c>
      <c r="DV198" s="454" t="str">
        <f>IF(OR($B198=0,$B198=""),"",IF(AND($E$3="3rd"),'Class 3rd'!BG197,IF(AND($E$3="4th"),'Class 4th'!BG197,"")))</f>
        <v/>
      </c>
      <c r="DW198" s="454" t="str">
        <f>IF(OR($B198=0,$B198=""),"",IF(AND($E$3="3rd"),'Class 3rd'!BH197,IF(AND($E$3="4th"),'Class 4th'!BH197,"")))</f>
        <v/>
      </c>
      <c r="DX198" s="454" t="str">
        <f>IF(OR($B198=0,$B198=""),"",IF(AND($E$3="3rd"),'Class 3rd'!BI197,IF(AND($E$3="4th"),'Class 4th'!BI197,"")))</f>
        <v/>
      </c>
      <c r="DY198" s="454" t="str">
        <f>IF(OR($B198=0,$B198=""),"",IF(AND($E$3="3rd"),'Class 3rd'!BJ197,IF(AND($E$3="4th"),'Class 4th'!BJ197,"")))</f>
        <v/>
      </c>
      <c r="DZ198" s="454" t="str">
        <f>IF(OR($B198=0,$B198=""),"",IF(AND($E$3="3rd"),'Class 3rd'!BK197,IF(AND($E$3="4th"),'Class 4th'!BK197,"")))</f>
        <v/>
      </c>
      <c r="EA198" s="455" t="str">
        <f t="shared" si="238"/>
        <v/>
      </c>
      <c r="EB198" s="100">
        <f t="shared" si="239"/>
        <v>0</v>
      </c>
      <c r="EC198" s="100" t="str">
        <f t="shared" si="240"/>
        <v/>
      </c>
      <c r="ED198" s="100" t="str">
        <f t="shared" si="241"/>
        <v/>
      </c>
      <c r="EE198" s="86" t="str">
        <f t="shared" si="242"/>
        <v/>
      </c>
      <c r="EF198" s="454" t="str">
        <f>IF(OR($B198=0,$B198=""),"",IF(AND($E$3="3rd"),'Class 3rd'!BL197,IF(AND($E$3="4th"),'Class 4th'!BL197,"")))</f>
        <v/>
      </c>
      <c r="EG198" s="454" t="str">
        <f>IF(OR($B198=0,$B198=""),"",IF(AND($E$3="3rd"),'Class 3rd'!BM197,IF(AND($E$3="4th"),'Class 4th'!BM197,"")))</f>
        <v/>
      </c>
      <c r="EH198" s="454" t="str">
        <f>IF(OR($B198=0,$B198=""),"",IF(AND($E$3="3rd"),'Class 3rd'!BN197,IF(AND($E$3="4th"),'Class 4th'!BN197,"")))</f>
        <v/>
      </c>
      <c r="EI198" s="454" t="str">
        <f>IF(OR($B198=0,$B198=""),"",IF(AND($E$3="3rd"),'Class 3rd'!BO197,IF(AND($E$3="4th"),'Class 4th'!BO197,"")))</f>
        <v/>
      </c>
      <c r="EJ198" s="454" t="str">
        <f>IF(OR($B198=0,$B198=""),"",IF(AND($E$3="3rd"),'Class 3rd'!BP197,IF(AND($E$3="4th"),'Class 4th'!BP197,"")))</f>
        <v/>
      </c>
      <c r="EK198" s="455" t="str">
        <f t="shared" si="243"/>
        <v/>
      </c>
      <c r="EL198" s="100">
        <f t="shared" si="244"/>
        <v>0</v>
      </c>
      <c r="EM198" s="100" t="str">
        <f t="shared" si="245"/>
        <v/>
      </c>
      <c r="EN198" s="100" t="str">
        <f t="shared" si="246"/>
        <v/>
      </c>
      <c r="EO198" s="86" t="str">
        <f t="shared" si="247"/>
        <v/>
      </c>
      <c r="EP198" s="60" t="str">
        <f t="shared" si="248"/>
        <v/>
      </c>
      <c r="EQ198" s="324" t="str">
        <f t="shared" si="249"/>
        <v/>
      </c>
      <c r="ER198" s="63" t="str">
        <f t="shared" si="250"/>
        <v/>
      </c>
      <c r="ES198" s="64" t="str">
        <f t="shared" si="251"/>
        <v/>
      </c>
      <c r="ET198" s="326" t="str">
        <f>IFERROR(IF(B198="NSO","NSO",IF(OR(D198="",G198="",F198="",B198="",EP198=0),"",IF('Master sheet'!$D$14="Hindi","कक्षोंन्नति","Promoted"))),"")</f>
        <v/>
      </c>
      <c r="EU198" s="39" t="str">
        <f>IF(OR($B198=0,$B198=""),"",IF(AND($E$3="3rd"),'Class 3rd'!BQ197,IF(AND($E$3="4th"),'Class 4th'!BQ197,"")))</f>
        <v/>
      </c>
      <c r="EV198" s="39" t="str">
        <f>IF(OR($B198=0,$B198=""),"",IF(AND($E$3="3rd"),'Class 3rd'!BR197,IF(AND($E$3="4th"),'Class 4th'!BR197,"")))</f>
        <v/>
      </c>
      <c r="EW198" s="203" t="str">
        <f t="shared" si="252"/>
        <v/>
      </c>
      <c r="EX198" s="40"/>
      <c r="FE198" s="41">
        <f>IF(AND($E$3="3rd"),'Class 3rd'!I197,IF(AND($E$3="4th"),'Class 4th'!I197,""))</f>
        <v>0</v>
      </c>
    </row>
    <row r="199" spans="1:161" ht="18.95" customHeight="1">
      <c r="A199" s="53">
        <v>192</v>
      </c>
      <c r="B199" s="244" t="str">
        <f>IF(OR(FE199=0,FE199=""),"",IF(AND($E$3="3rd"),'Class 3rd'!I198,IF(AND($E$3="4th"),'Class 4th'!I198,"")))</f>
        <v/>
      </c>
      <c r="C199" s="54" t="str">
        <f>IF(OR($B199=0,$B199=""),"",IF(AND($E$3="3rd"),'Class 3rd'!B198,IF(AND($E$3="4th"),'Class 4th'!B198,"")))</f>
        <v/>
      </c>
      <c r="D199" s="54" t="str">
        <f>IF(OR($B199=0,$B199=""),"",IF(AND($E$3="3rd"),'Class 3rd'!C198,IF(AND($E$3="4th"),'Class 4th'!C198,"")))</f>
        <v/>
      </c>
      <c r="E199" s="330" t="str">
        <f>IF(OR($B199=0,$B199=""),"",IF(AND($E$3="3rd"),'Class 3rd'!E198,IF(AND($E$3="4th"),'Class 4th'!E198,"")))</f>
        <v/>
      </c>
      <c r="F199" s="243" t="str">
        <f>IF(OR($B199=0,$B199=""),"",IF(AND($E$3="3rd"),'Class 3rd'!D198,IF(AND($E$3="4th"),'Class 4th'!D198,"")))</f>
        <v/>
      </c>
      <c r="G199" s="335" t="str">
        <f>IF(OR($B199=0,$B199=""),"",IF(AND($E$3="3rd"),'Class 3rd'!F198,IF(AND($E$3="4th"),'Class 4th'!F198,"")))</f>
        <v/>
      </c>
      <c r="H199" s="335" t="str">
        <f>IF(OR($B199=0,$B199=""),"",IF(AND($E$3="3rd"),'Class 3rd'!G198,IF(AND($E$3="4th"),'Class 4th'!G198,"")))</f>
        <v/>
      </c>
      <c r="I199" s="335" t="str">
        <f>IF(OR($B199=0,$B199=""),"",IF(AND($E$3="3rd"),'Class 3rd'!H198,IF(AND($E$3="4th"),'Class 4th'!H198,"")))</f>
        <v/>
      </c>
      <c r="J199" s="217" t="str">
        <f>IF(OR($B199=0,$B199=""),"",IF(AND($E$3="3rd"),'Class 3rd'!J198,IF(AND($E$3="4th"),'Class 4th'!J198,"")))</f>
        <v/>
      </c>
      <c r="K199" s="217" t="str">
        <f>IF(OR($B199=0,$B199=""),"",IF(AND($E$3="3rd"),'Class 3rd'!K198,IF(AND($E$3="4th"),'Class 4th'!K198,"")))</f>
        <v/>
      </c>
      <c r="L199" s="99" t="str">
        <f>IF(OR($B199=0,$B199=""),"",IF(AND($E$3="3rd"),'Class 3rd'!L198,IF(AND($E$3="4th"),'Class 4th'!L198,"")))</f>
        <v/>
      </c>
      <c r="M199" s="99" t="str">
        <f>IF(OR($B199=0,$B199=""),"",IF(AND($E$3="3rd"),'Class 3rd'!M198,IF(AND($E$3="4th"),'Class 4th'!M198,"")))</f>
        <v/>
      </c>
      <c r="N199" s="99" t="str">
        <f>IF(OR($B199=0,$B199=""),"",IF(AND($E$3="3rd"),'Class 3rd'!N198,IF(AND($E$3="4th"),'Class 4th'!N198,"")))</f>
        <v/>
      </c>
      <c r="O199" s="48" t="str">
        <f t="shared" si="171"/>
        <v/>
      </c>
      <c r="P199" s="99" t="str">
        <f>IF(OR($B199=0,$B199=""),"",IF(AND($E$3="3rd"),'Class 3rd'!O198,IF(AND($E$3="4th"),'Class 4th'!O198,"")))</f>
        <v/>
      </c>
      <c r="Q199" s="99" t="str">
        <f>IF(OR($B199=0,$B199=""),"",IF(AND($E$3="3rd"),'Class 3rd'!P198,IF(AND($E$3="4th"),'Class 4th'!P198,"")))</f>
        <v/>
      </c>
      <c r="R199" s="51" t="str">
        <f t="shared" si="172"/>
        <v/>
      </c>
      <c r="S199" s="48">
        <f t="shared" si="173"/>
        <v>0</v>
      </c>
      <c r="T199" s="99" t="str">
        <f>IF(OR($B199=0,$B199=""),"",IF(AND($E$3="3rd"),'Class 3rd'!Q198,IF(AND($E$3="4th"),'Class 4th'!Q198,"")))</f>
        <v/>
      </c>
      <c r="U199" s="99" t="str">
        <f>IF(OR($B199=0,$B199=""),"",IF(AND($E$3="3rd"),'Class 3rd'!R198,IF(AND($E$3="4th"),'Class 4th'!R198,"")))</f>
        <v/>
      </c>
      <c r="V199" s="52" t="str">
        <f t="shared" si="174"/>
        <v/>
      </c>
      <c r="W199" s="48" t="str">
        <f t="shared" si="175"/>
        <v/>
      </c>
      <c r="X199" s="83">
        <f t="shared" si="176"/>
        <v>0</v>
      </c>
      <c r="Y199" s="83" t="str">
        <f t="shared" si="177"/>
        <v/>
      </c>
      <c r="Z199" s="83" t="str">
        <f t="shared" si="178"/>
        <v/>
      </c>
      <c r="AA199" s="83" t="str">
        <f t="shared" si="179"/>
        <v/>
      </c>
      <c r="AB199" s="419" t="str">
        <f t="shared" si="180"/>
        <v/>
      </c>
      <c r="AC199" s="87" t="str">
        <f t="shared" si="181"/>
        <v/>
      </c>
      <c r="AD199" s="99" t="str">
        <f>IF(OR($B199=0,$B199=""),"",IF(AND($E$3="3rd"),'Class 3rd'!S198,IF(AND($E$3="4th"),'Class 4th'!S198,"")))</f>
        <v/>
      </c>
      <c r="AE199" s="99" t="str">
        <f>IF(OR($B199=0,$B199=""),"",IF(AND($E$3="3rd"),'Class 3rd'!T198,IF(AND($E$3="4th"),'Class 4th'!T198,"")))</f>
        <v/>
      </c>
      <c r="AF199" s="99" t="str">
        <f>IF(OR($B199=0,$B199=""),"",IF(AND($E$3="3rd"),'Class 3rd'!U198,IF(AND($E$3="4th"),'Class 4th'!U198,"")))</f>
        <v/>
      </c>
      <c r="AG199" s="48" t="str">
        <f t="shared" si="182"/>
        <v/>
      </c>
      <c r="AH199" s="99" t="str">
        <f>IF(OR($B199=0,$B199=""),"",IF(AND($E$3="3rd"),'Class 3rd'!V198,IF(AND($E$3="4th"),'Class 4th'!V198,"")))</f>
        <v/>
      </c>
      <c r="AI199" s="99" t="str">
        <f>IF(OR($B199=0,$B199=""),"",IF(AND($E$3="3rd"),'Class 3rd'!W198,IF(AND($E$3="4th"),'Class 4th'!W198,"")))</f>
        <v/>
      </c>
      <c r="AJ199" s="51" t="str">
        <f t="shared" si="183"/>
        <v/>
      </c>
      <c r="AK199" s="48">
        <f t="shared" si="184"/>
        <v>0</v>
      </c>
      <c r="AL199" s="99" t="str">
        <f>IF(OR($B199=0,$B199=""),"",IF(AND($E$3="3rd"),'Class 3rd'!X198,IF(AND($E$3="4th"),'Class 4th'!X198,"")))</f>
        <v/>
      </c>
      <c r="AM199" s="99" t="str">
        <f>IF(OR($B199=0,$B199=""),"",IF(AND($E$3="3rd"),'Class 3rd'!Y198,IF(AND($E$3="4th"),'Class 4th'!Y198,"")))</f>
        <v/>
      </c>
      <c r="AN199" s="52" t="str">
        <f t="shared" si="185"/>
        <v/>
      </c>
      <c r="AO199" s="48" t="str">
        <f t="shared" si="186"/>
        <v/>
      </c>
      <c r="AP199" s="83">
        <f t="shared" si="187"/>
        <v>0</v>
      </c>
      <c r="AQ199" s="83" t="str">
        <f t="shared" si="188"/>
        <v/>
      </c>
      <c r="AR199" s="83" t="str">
        <f t="shared" si="189"/>
        <v/>
      </c>
      <c r="AS199" s="83" t="str">
        <f t="shared" si="190"/>
        <v/>
      </c>
      <c r="AT199" s="419" t="str">
        <f t="shared" si="191"/>
        <v/>
      </c>
      <c r="AU199" s="87" t="str">
        <f t="shared" si="192"/>
        <v/>
      </c>
      <c r="AV199" s="99" t="str">
        <f>IF(OR($B199=0,$B199=""),"",IF(AND($E$3="3rd"),'Class 3rd'!Z198,IF(AND($E$3="4th"),'Class 4th'!Z198,"")))</f>
        <v/>
      </c>
      <c r="AW199" s="99" t="str">
        <f>IF(OR($B199=0,$B199=""),"",IF(AND($E$3="3rd"),'Class 3rd'!AA198,IF(AND($E$3="4th"),'Class 4th'!AA198,"")))</f>
        <v/>
      </c>
      <c r="AX199" s="99" t="str">
        <f>IF(OR($B199=0,$B199=""),"",IF(AND($E$3="3rd"),'Class 3rd'!AB198,IF(AND($E$3="4th"),'Class 4th'!AB198,"")))</f>
        <v/>
      </c>
      <c r="AY199" s="48" t="str">
        <f t="shared" si="193"/>
        <v/>
      </c>
      <c r="AZ199" s="99" t="str">
        <f>IF(OR($B199=0,$B199=""),"",IF(AND($E$3="3rd"),'Class 3rd'!AC198,IF(AND($E$3="4th"),'Class 4th'!AC198,"")))</f>
        <v/>
      </c>
      <c r="BA199" s="99" t="str">
        <f>IF(OR($B199=0,$B199=""),"",IF(AND($E$3="3rd"),'Class 3rd'!AD198,IF(AND($E$3="4th"),'Class 4th'!AD198,"")))</f>
        <v/>
      </c>
      <c r="BB199" s="51" t="str">
        <f t="shared" si="194"/>
        <v/>
      </c>
      <c r="BC199" s="48">
        <f t="shared" si="195"/>
        <v>0</v>
      </c>
      <c r="BD199" s="99" t="str">
        <f>IF(OR($B199=0,$B199=""),"",IF(AND($E$3="3rd"),'Class 3rd'!AE198,IF(AND($E$3="4th"),'Class 4th'!AE198,"")))</f>
        <v/>
      </c>
      <c r="BE199" s="99" t="str">
        <f>IF(OR($B199=0,$B199=""),"",IF(AND($E$3="3rd"),'Class 3rd'!AF198,IF(AND($E$3="4th"),'Class 4th'!AF198,"")))</f>
        <v/>
      </c>
      <c r="BF199" s="52" t="str">
        <f t="shared" si="196"/>
        <v/>
      </c>
      <c r="BG199" s="48" t="str">
        <f t="shared" si="197"/>
        <v/>
      </c>
      <c r="BH199" s="83">
        <f t="shared" si="198"/>
        <v>0</v>
      </c>
      <c r="BI199" s="83" t="str">
        <f t="shared" si="199"/>
        <v/>
      </c>
      <c r="BJ199" s="83" t="str">
        <f t="shared" si="200"/>
        <v/>
      </c>
      <c r="BK199" s="83" t="str">
        <f t="shared" si="201"/>
        <v/>
      </c>
      <c r="BL199" s="419" t="str">
        <f t="shared" si="202"/>
        <v/>
      </c>
      <c r="BM199" s="87" t="str">
        <f t="shared" si="203"/>
        <v/>
      </c>
      <c r="BN199" s="99" t="str">
        <f>IF(OR($B199=0,$B199=""),"",IF(AND($E$3="3rd"),'Class 3rd'!AG198,IF(AND($E$3="4th"),'Class 4th'!AG198,"")))</f>
        <v/>
      </c>
      <c r="BO199" s="99" t="str">
        <f>IF(OR($B199=0,$B199=""),"",IF(AND($E$3="3rd"),'Class 3rd'!AH198,IF(AND($E$3="4th"),'Class 4th'!AH198,"")))</f>
        <v/>
      </c>
      <c r="BP199" s="99" t="str">
        <f>IF(OR($B199=0,$B199=""),"",IF(AND($E$3="3rd"),'Class 3rd'!AI198,IF(AND($E$3="4th"),'Class 4th'!AI198,"")))</f>
        <v/>
      </c>
      <c r="BQ199" s="48" t="str">
        <f t="shared" si="204"/>
        <v/>
      </c>
      <c r="BR199" s="99" t="str">
        <f>IF(OR($B199=0,$B199=""),"",IF(AND($E$3="3rd"),'Class 3rd'!AJ198,IF(AND($E$3="4th"),'Class 4th'!AJ198,"")))</f>
        <v/>
      </c>
      <c r="BS199" s="99" t="str">
        <f>IF(OR($B199=0,$B199=""),"",IF(AND($E$3="3rd"),'Class 3rd'!AK198,IF(AND($E$3="4th"),'Class 4th'!AK198,"")))</f>
        <v/>
      </c>
      <c r="BT199" s="51" t="str">
        <f t="shared" si="205"/>
        <v/>
      </c>
      <c r="BU199" s="48">
        <f t="shared" si="206"/>
        <v>0</v>
      </c>
      <c r="BV199" s="99" t="str">
        <f>IF(OR($B199=0,$B199=""),"",IF(AND($E$3="3rd"),'Class 3rd'!AL198,IF(AND($E$3="4th"),'Class 4th'!AL198,"")))</f>
        <v/>
      </c>
      <c r="BW199" s="99" t="str">
        <f>IF(OR($B199=0,$B199=""),"",IF(AND($E$3="3rd"),'Class 3rd'!AM198,IF(AND($E$3="4th"),'Class 4th'!AM198,"")))</f>
        <v/>
      </c>
      <c r="BX199" s="52" t="str">
        <f t="shared" si="207"/>
        <v/>
      </c>
      <c r="BY199" s="48" t="str">
        <f t="shared" si="208"/>
        <v/>
      </c>
      <c r="BZ199" s="83">
        <f t="shared" si="209"/>
        <v>0</v>
      </c>
      <c r="CA199" s="83" t="str">
        <f t="shared" si="210"/>
        <v/>
      </c>
      <c r="CB199" s="83" t="str">
        <f t="shared" si="211"/>
        <v/>
      </c>
      <c r="CC199" s="83" t="str">
        <f t="shared" si="212"/>
        <v/>
      </c>
      <c r="CD199" s="419" t="str">
        <f t="shared" si="213"/>
        <v/>
      </c>
      <c r="CE199" s="87" t="str">
        <f t="shared" si="214"/>
        <v/>
      </c>
      <c r="CF199" s="99" t="str">
        <f>IF(OR($B199=0,$B199=""),"",IF(AND($E$3="3rd"),'Class 3rd'!AN198,IF(AND($E$3="4th"),'Class 4th'!AN198,"")))</f>
        <v/>
      </c>
      <c r="CG199" s="99" t="str">
        <f>IF(OR($B199=0,$B199=""),"",IF(AND($E$3="3rd"),'Class 3rd'!AO198,IF(AND($E$3="4th"),'Class 4th'!AO198,"")))</f>
        <v/>
      </c>
      <c r="CH199" s="99" t="str">
        <f>IF(OR($B199=0,$B199=""),"",IF(AND($E$3="3rd"),'Class 3rd'!AP198,IF(AND($E$3="4th"),'Class 4th'!AP198,"")))</f>
        <v/>
      </c>
      <c r="CI199" s="48" t="str">
        <f t="shared" si="215"/>
        <v/>
      </c>
      <c r="CJ199" s="99" t="str">
        <f>IF(OR($B199=0,$B199=""),"",IF(AND($E$3="3rd"),'Class 3rd'!AQ198,IF(AND($E$3="4th"),'Class 4th'!AQ198,"")))</f>
        <v/>
      </c>
      <c r="CK199" s="99" t="str">
        <f>IF(OR($B199=0,$B199=""),"",IF(AND($E$3="3rd"),'Class 3rd'!AR198,IF(AND($E$3="4th"),'Class 4th'!AR198,"")))</f>
        <v/>
      </c>
      <c r="CL199" s="51" t="str">
        <f t="shared" si="216"/>
        <v/>
      </c>
      <c r="CM199" s="48">
        <f t="shared" si="217"/>
        <v>0</v>
      </c>
      <c r="CN199" s="99" t="str">
        <f>IF(OR($B199=0,$B199=""),"",IF(AND($E$3="3rd"),'Class 3rd'!AS198,IF(AND($E$3="4th"),'Class 4th'!AS198,"")))</f>
        <v/>
      </c>
      <c r="CO199" s="99" t="str">
        <f>IF(OR($B199=0,$B199=""),"",IF(AND($E$3="3rd"),'Class 3rd'!AT198,IF(AND($E$3="4th"),'Class 4th'!AT198,"")))</f>
        <v/>
      </c>
      <c r="CP199" s="52" t="str">
        <f t="shared" si="218"/>
        <v/>
      </c>
      <c r="CQ199" s="48" t="str">
        <f t="shared" si="219"/>
        <v/>
      </c>
      <c r="CR199" s="83">
        <f t="shared" si="220"/>
        <v>0</v>
      </c>
      <c r="CS199" s="83" t="str">
        <f t="shared" si="221"/>
        <v/>
      </c>
      <c r="CT199" s="392" t="str">
        <f t="shared" si="222"/>
        <v/>
      </c>
      <c r="CU199" s="86" t="str">
        <f t="shared" si="223"/>
        <v/>
      </c>
      <c r="CV199" s="99" t="str">
        <f>IF(OR($B199=0,$B199=""),"",IF(AND($E$3="3rd"),'Class 3rd'!AU198,IF(AND($E$3="4th"),'Class 4th'!AU198,"")))</f>
        <v/>
      </c>
      <c r="CW199" s="99" t="str">
        <f>IF(OR($B199=0,$B199=""),"",IF(AND($E$3="3rd"),'Class 3rd'!AV198,IF(AND($E$3="4th"),'Class 4th'!AV198,"")))</f>
        <v/>
      </c>
      <c r="CX199" s="99" t="str">
        <f>IF(OR($B199=0,$B199=""),"",IF(AND($E$3="3rd"),'Class 3rd'!AW198,IF(AND($E$3="4th"),'Class 4th'!AW198,"")))</f>
        <v/>
      </c>
      <c r="CY199" s="48" t="str">
        <f t="shared" si="224"/>
        <v/>
      </c>
      <c r="CZ199" s="99" t="str">
        <f>IF(OR($B199=0,$B199=""),"",IF(AND($E$3="3rd"),'Class 3rd'!AX198,IF(AND($E$3="4th"),'Class 4th'!AX198,"")))</f>
        <v/>
      </c>
      <c r="DA199" s="99" t="str">
        <f>IF(OR($B199=0,$B199=""),"",IF(AND($E$3="3rd"),'Class 3rd'!AY198,IF(AND($E$3="4th"),'Class 4th'!AY198,"")))</f>
        <v/>
      </c>
      <c r="DB199" s="51" t="str">
        <f t="shared" si="225"/>
        <v/>
      </c>
      <c r="DC199" s="48">
        <f t="shared" si="226"/>
        <v>0</v>
      </c>
      <c r="DD199" s="99" t="str">
        <f>IF(OR($B199=0,$B199=""),"",IF(AND($E$3="3rd"),'Class 3rd'!AZ198,IF(AND($E$3="4th"),'Class 4th'!AZ198,"")))</f>
        <v/>
      </c>
      <c r="DE199" s="99" t="str">
        <f>IF(OR($B199=0,$B199=""),"",IF(AND($E$3="3rd"),'Class 3rd'!BA198,IF(AND($E$3="4th"),'Class 4th'!BA198,"")))</f>
        <v/>
      </c>
      <c r="DF199" s="52" t="str">
        <f t="shared" si="227"/>
        <v/>
      </c>
      <c r="DG199" s="48" t="str">
        <f t="shared" si="228"/>
        <v/>
      </c>
      <c r="DH199" s="83">
        <f t="shared" si="229"/>
        <v>0</v>
      </c>
      <c r="DI199" s="83" t="str">
        <f t="shared" si="230"/>
        <v/>
      </c>
      <c r="DJ199" s="392" t="str">
        <f t="shared" si="231"/>
        <v/>
      </c>
      <c r="DK199" s="86" t="str">
        <f t="shared" si="232"/>
        <v/>
      </c>
      <c r="DL199" s="454" t="str">
        <f>IF(OR($B199=0,$B199=""),"",IF(AND($E$3="3rd"),'Class 3rd'!BB198,IF(AND($E$3="4th"),'Class 4th'!BB198,"")))</f>
        <v/>
      </c>
      <c r="DM199" s="454" t="str">
        <f>IF(OR($B199=0,$B199=""),"",IF(AND($E$3="3rd"),'Class 3rd'!BC198,IF(AND($E$3="4th"),'Class 4th'!BC198,"")))</f>
        <v/>
      </c>
      <c r="DN199" s="454" t="str">
        <f>IF(OR($B199=0,$B199=""),"",IF(AND($E$3="3rd"),'Class 3rd'!BD198,IF(AND($E$3="4th"),'Class 4th'!BD198,"")))</f>
        <v/>
      </c>
      <c r="DO199" s="454" t="str">
        <f>IF(OR($B199=0,$B199=""),"",IF(AND($E$3="3rd"),'Class 3rd'!BE198,IF(AND($E$3="4th"),'Class 4th'!BE198,"")))</f>
        <v/>
      </c>
      <c r="DP199" s="454" t="str">
        <f>IF(OR($B199=0,$B199=""),"",IF(AND($E$3="3rd"),'Class 3rd'!BF198,IF(AND($E$3="4th"),'Class 4th'!BF198,"")))</f>
        <v/>
      </c>
      <c r="DQ199" s="455" t="str">
        <f t="shared" si="233"/>
        <v/>
      </c>
      <c r="DR199" s="100">
        <f t="shared" si="234"/>
        <v>0</v>
      </c>
      <c r="DS199" s="100" t="str">
        <f t="shared" si="235"/>
        <v/>
      </c>
      <c r="DT199" s="100" t="str">
        <f t="shared" si="236"/>
        <v/>
      </c>
      <c r="DU199" s="86" t="str">
        <f t="shared" si="237"/>
        <v/>
      </c>
      <c r="DV199" s="454" t="str">
        <f>IF(OR($B199=0,$B199=""),"",IF(AND($E$3="3rd"),'Class 3rd'!BG198,IF(AND($E$3="4th"),'Class 4th'!BG198,"")))</f>
        <v/>
      </c>
      <c r="DW199" s="454" t="str">
        <f>IF(OR($B199=0,$B199=""),"",IF(AND($E$3="3rd"),'Class 3rd'!BH198,IF(AND($E$3="4th"),'Class 4th'!BH198,"")))</f>
        <v/>
      </c>
      <c r="DX199" s="454" t="str">
        <f>IF(OR($B199=0,$B199=""),"",IF(AND($E$3="3rd"),'Class 3rd'!BI198,IF(AND($E$3="4th"),'Class 4th'!BI198,"")))</f>
        <v/>
      </c>
      <c r="DY199" s="454" t="str">
        <f>IF(OR($B199=0,$B199=""),"",IF(AND($E$3="3rd"),'Class 3rd'!BJ198,IF(AND($E$3="4th"),'Class 4th'!BJ198,"")))</f>
        <v/>
      </c>
      <c r="DZ199" s="454" t="str">
        <f>IF(OR($B199=0,$B199=""),"",IF(AND($E$3="3rd"),'Class 3rd'!BK198,IF(AND($E$3="4th"),'Class 4th'!BK198,"")))</f>
        <v/>
      </c>
      <c r="EA199" s="455" t="str">
        <f t="shared" si="238"/>
        <v/>
      </c>
      <c r="EB199" s="100">
        <f t="shared" si="239"/>
        <v>0</v>
      </c>
      <c r="EC199" s="100" t="str">
        <f t="shared" si="240"/>
        <v/>
      </c>
      <c r="ED199" s="100" t="str">
        <f t="shared" si="241"/>
        <v/>
      </c>
      <c r="EE199" s="86" t="str">
        <f t="shared" si="242"/>
        <v/>
      </c>
      <c r="EF199" s="454" t="str">
        <f>IF(OR($B199=0,$B199=""),"",IF(AND($E$3="3rd"),'Class 3rd'!BL198,IF(AND($E$3="4th"),'Class 4th'!BL198,"")))</f>
        <v/>
      </c>
      <c r="EG199" s="454" t="str">
        <f>IF(OR($B199=0,$B199=""),"",IF(AND($E$3="3rd"),'Class 3rd'!BM198,IF(AND($E$3="4th"),'Class 4th'!BM198,"")))</f>
        <v/>
      </c>
      <c r="EH199" s="454" t="str">
        <f>IF(OR($B199=0,$B199=""),"",IF(AND($E$3="3rd"),'Class 3rd'!BN198,IF(AND($E$3="4th"),'Class 4th'!BN198,"")))</f>
        <v/>
      </c>
      <c r="EI199" s="454" t="str">
        <f>IF(OR($B199=0,$B199=""),"",IF(AND($E$3="3rd"),'Class 3rd'!BO198,IF(AND($E$3="4th"),'Class 4th'!BO198,"")))</f>
        <v/>
      </c>
      <c r="EJ199" s="454" t="str">
        <f>IF(OR($B199=0,$B199=""),"",IF(AND($E$3="3rd"),'Class 3rd'!BP198,IF(AND($E$3="4th"),'Class 4th'!BP198,"")))</f>
        <v/>
      </c>
      <c r="EK199" s="455" t="str">
        <f t="shared" si="243"/>
        <v/>
      </c>
      <c r="EL199" s="100">
        <f t="shared" si="244"/>
        <v>0</v>
      </c>
      <c r="EM199" s="100" t="str">
        <f t="shared" si="245"/>
        <v/>
      </c>
      <c r="EN199" s="100" t="str">
        <f t="shared" si="246"/>
        <v/>
      </c>
      <c r="EO199" s="86" t="str">
        <f t="shared" si="247"/>
        <v/>
      </c>
      <c r="EP199" s="60" t="str">
        <f t="shared" si="248"/>
        <v/>
      </c>
      <c r="EQ199" s="324" t="str">
        <f t="shared" si="249"/>
        <v/>
      </c>
      <c r="ER199" s="63" t="str">
        <f t="shared" si="250"/>
        <v/>
      </c>
      <c r="ES199" s="64" t="str">
        <f t="shared" si="251"/>
        <v/>
      </c>
      <c r="ET199" s="326" t="str">
        <f>IFERROR(IF(B199="NSO","NSO",IF(OR(D199="",G199="",F199="",B199="",EP199=0),"",IF('Master sheet'!$D$14="Hindi","कक्षोंन्नति","Promoted"))),"")</f>
        <v/>
      </c>
      <c r="EU199" s="39" t="str">
        <f>IF(OR($B199=0,$B199=""),"",IF(AND($E$3="3rd"),'Class 3rd'!BQ198,IF(AND($E$3="4th"),'Class 4th'!BQ198,"")))</f>
        <v/>
      </c>
      <c r="EV199" s="39" t="str">
        <f>IF(OR($B199=0,$B199=""),"",IF(AND($E$3="3rd"),'Class 3rd'!BR198,IF(AND($E$3="4th"),'Class 4th'!BR198,"")))</f>
        <v/>
      </c>
      <c r="EW199" s="203" t="str">
        <f t="shared" si="252"/>
        <v/>
      </c>
      <c r="EX199" s="40"/>
      <c r="FE199" s="41">
        <f>IF(AND($E$3="3rd"),'Class 3rd'!I198,IF(AND($E$3="4th"),'Class 4th'!I198,""))</f>
        <v>0</v>
      </c>
    </row>
    <row r="200" spans="1:161" ht="18.95" customHeight="1">
      <c r="A200" s="53">
        <v>193</v>
      </c>
      <c r="B200" s="244" t="str">
        <f>IF(OR(FE200=0,FE200=""),"",IF(AND($E$3="3rd"),'Class 3rd'!I199,IF(AND($E$3="4th"),'Class 4th'!I199,"")))</f>
        <v/>
      </c>
      <c r="C200" s="54" t="str">
        <f>IF(OR($B200=0,$B200=""),"",IF(AND($E$3="3rd"),'Class 3rd'!B199,IF(AND($E$3="4th"),'Class 4th'!B199,"")))</f>
        <v/>
      </c>
      <c r="D200" s="54" t="str">
        <f>IF(OR($B200=0,$B200=""),"",IF(AND($E$3="3rd"),'Class 3rd'!C199,IF(AND($E$3="4th"),'Class 4th'!C199,"")))</f>
        <v/>
      </c>
      <c r="E200" s="330" t="str">
        <f>IF(OR($B200=0,$B200=""),"",IF(AND($E$3="3rd"),'Class 3rd'!E199,IF(AND($E$3="4th"),'Class 4th'!E199,"")))</f>
        <v/>
      </c>
      <c r="F200" s="243" t="str">
        <f>IF(OR($B200=0,$B200=""),"",IF(AND($E$3="3rd"),'Class 3rd'!D199,IF(AND($E$3="4th"),'Class 4th'!D199,"")))</f>
        <v/>
      </c>
      <c r="G200" s="335" t="str">
        <f>IF(OR($B200=0,$B200=""),"",IF(AND($E$3="3rd"),'Class 3rd'!F199,IF(AND($E$3="4th"),'Class 4th'!F199,"")))</f>
        <v/>
      </c>
      <c r="H200" s="335" t="str">
        <f>IF(OR($B200=0,$B200=""),"",IF(AND($E$3="3rd"),'Class 3rd'!G199,IF(AND($E$3="4th"),'Class 4th'!G199,"")))</f>
        <v/>
      </c>
      <c r="I200" s="335" t="str">
        <f>IF(OR($B200=0,$B200=""),"",IF(AND($E$3="3rd"),'Class 3rd'!H199,IF(AND($E$3="4th"),'Class 4th'!H199,"")))</f>
        <v/>
      </c>
      <c r="J200" s="217" t="str">
        <f>IF(OR($B200=0,$B200=""),"",IF(AND($E$3="3rd"),'Class 3rd'!J199,IF(AND($E$3="4th"),'Class 4th'!J199,"")))</f>
        <v/>
      </c>
      <c r="K200" s="217" t="str">
        <f>IF(OR($B200=0,$B200=""),"",IF(AND($E$3="3rd"),'Class 3rd'!K199,IF(AND($E$3="4th"),'Class 4th'!K199,"")))</f>
        <v/>
      </c>
      <c r="L200" s="99" t="str">
        <f>IF(OR($B200=0,$B200=""),"",IF(AND($E$3="3rd"),'Class 3rd'!L199,IF(AND($E$3="4th"),'Class 4th'!L199,"")))</f>
        <v/>
      </c>
      <c r="M200" s="99" t="str">
        <f>IF(OR($B200=0,$B200=""),"",IF(AND($E$3="3rd"),'Class 3rd'!M199,IF(AND($E$3="4th"),'Class 4th'!M199,"")))</f>
        <v/>
      </c>
      <c r="N200" s="99" t="str">
        <f>IF(OR($B200=0,$B200=""),"",IF(AND($E$3="3rd"),'Class 3rd'!N199,IF(AND($E$3="4th"),'Class 4th'!N199,"")))</f>
        <v/>
      </c>
      <c r="O200" s="48" t="str">
        <f t="shared" si="171"/>
        <v/>
      </c>
      <c r="P200" s="99" t="str">
        <f>IF(OR($B200=0,$B200=""),"",IF(AND($E$3="3rd"),'Class 3rd'!O199,IF(AND($E$3="4th"),'Class 4th'!O199,"")))</f>
        <v/>
      </c>
      <c r="Q200" s="99" t="str">
        <f>IF(OR($B200=0,$B200=""),"",IF(AND($E$3="3rd"),'Class 3rd'!P199,IF(AND($E$3="4th"),'Class 4th'!P199,"")))</f>
        <v/>
      </c>
      <c r="R200" s="51" t="str">
        <f t="shared" si="172"/>
        <v/>
      </c>
      <c r="S200" s="48">
        <f t="shared" si="173"/>
        <v>0</v>
      </c>
      <c r="T200" s="99" t="str">
        <f>IF(OR($B200=0,$B200=""),"",IF(AND($E$3="3rd"),'Class 3rd'!Q199,IF(AND($E$3="4th"),'Class 4th'!Q199,"")))</f>
        <v/>
      </c>
      <c r="U200" s="99" t="str">
        <f>IF(OR($B200=0,$B200=""),"",IF(AND($E$3="3rd"),'Class 3rd'!R199,IF(AND($E$3="4th"),'Class 4th'!R199,"")))</f>
        <v/>
      </c>
      <c r="V200" s="52" t="str">
        <f t="shared" si="174"/>
        <v/>
      </c>
      <c r="W200" s="48" t="str">
        <f t="shared" si="175"/>
        <v/>
      </c>
      <c r="X200" s="83">
        <f t="shared" si="176"/>
        <v>0</v>
      </c>
      <c r="Y200" s="83" t="str">
        <f t="shared" si="177"/>
        <v/>
      </c>
      <c r="Z200" s="83" t="str">
        <f t="shared" si="178"/>
        <v/>
      </c>
      <c r="AA200" s="83" t="str">
        <f t="shared" si="179"/>
        <v/>
      </c>
      <c r="AB200" s="419" t="str">
        <f t="shared" si="180"/>
        <v/>
      </c>
      <c r="AC200" s="87" t="str">
        <f t="shared" si="181"/>
        <v/>
      </c>
      <c r="AD200" s="99" t="str">
        <f>IF(OR($B200=0,$B200=""),"",IF(AND($E$3="3rd"),'Class 3rd'!S199,IF(AND($E$3="4th"),'Class 4th'!S199,"")))</f>
        <v/>
      </c>
      <c r="AE200" s="99" t="str">
        <f>IF(OR($B200=0,$B200=""),"",IF(AND($E$3="3rd"),'Class 3rd'!T199,IF(AND($E$3="4th"),'Class 4th'!T199,"")))</f>
        <v/>
      </c>
      <c r="AF200" s="99" t="str">
        <f>IF(OR($B200=0,$B200=""),"",IF(AND($E$3="3rd"),'Class 3rd'!U199,IF(AND($E$3="4th"),'Class 4th'!U199,"")))</f>
        <v/>
      </c>
      <c r="AG200" s="48" t="str">
        <f t="shared" si="182"/>
        <v/>
      </c>
      <c r="AH200" s="99" t="str">
        <f>IF(OR($B200=0,$B200=""),"",IF(AND($E$3="3rd"),'Class 3rd'!V199,IF(AND($E$3="4th"),'Class 4th'!V199,"")))</f>
        <v/>
      </c>
      <c r="AI200" s="99" t="str">
        <f>IF(OR($B200=0,$B200=""),"",IF(AND($E$3="3rd"),'Class 3rd'!W199,IF(AND($E$3="4th"),'Class 4th'!W199,"")))</f>
        <v/>
      </c>
      <c r="AJ200" s="51" t="str">
        <f t="shared" si="183"/>
        <v/>
      </c>
      <c r="AK200" s="48">
        <f t="shared" si="184"/>
        <v>0</v>
      </c>
      <c r="AL200" s="99" t="str">
        <f>IF(OR($B200=0,$B200=""),"",IF(AND($E$3="3rd"),'Class 3rd'!X199,IF(AND($E$3="4th"),'Class 4th'!X199,"")))</f>
        <v/>
      </c>
      <c r="AM200" s="99" t="str">
        <f>IF(OR($B200=0,$B200=""),"",IF(AND($E$3="3rd"),'Class 3rd'!Y199,IF(AND($E$3="4th"),'Class 4th'!Y199,"")))</f>
        <v/>
      </c>
      <c r="AN200" s="52" t="str">
        <f t="shared" si="185"/>
        <v/>
      </c>
      <c r="AO200" s="48" t="str">
        <f t="shared" si="186"/>
        <v/>
      </c>
      <c r="AP200" s="83">
        <f t="shared" si="187"/>
        <v>0</v>
      </c>
      <c r="AQ200" s="83" t="str">
        <f t="shared" si="188"/>
        <v/>
      </c>
      <c r="AR200" s="83" t="str">
        <f t="shared" si="189"/>
        <v/>
      </c>
      <c r="AS200" s="83" t="str">
        <f t="shared" si="190"/>
        <v/>
      </c>
      <c r="AT200" s="419" t="str">
        <f t="shared" si="191"/>
        <v/>
      </c>
      <c r="AU200" s="87" t="str">
        <f t="shared" si="192"/>
        <v/>
      </c>
      <c r="AV200" s="99" t="str">
        <f>IF(OR($B200=0,$B200=""),"",IF(AND($E$3="3rd"),'Class 3rd'!Z199,IF(AND($E$3="4th"),'Class 4th'!Z199,"")))</f>
        <v/>
      </c>
      <c r="AW200" s="99" t="str">
        <f>IF(OR($B200=0,$B200=""),"",IF(AND($E$3="3rd"),'Class 3rd'!AA199,IF(AND($E$3="4th"),'Class 4th'!AA199,"")))</f>
        <v/>
      </c>
      <c r="AX200" s="99" t="str">
        <f>IF(OR($B200=0,$B200=""),"",IF(AND($E$3="3rd"),'Class 3rd'!AB199,IF(AND($E$3="4th"),'Class 4th'!AB199,"")))</f>
        <v/>
      </c>
      <c r="AY200" s="48" t="str">
        <f t="shared" si="193"/>
        <v/>
      </c>
      <c r="AZ200" s="99" t="str">
        <f>IF(OR($B200=0,$B200=""),"",IF(AND($E$3="3rd"),'Class 3rd'!AC199,IF(AND($E$3="4th"),'Class 4th'!AC199,"")))</f>
        <v/>
      </c>
      <c r="BA200" s="99" t="str">
        <f>IF(OR($B200=0,$B200=""),"",IF(AND($E$3="3rd"),'Class 3rd'!AD199,IF(AND($E$3="4th"),'Class 4th'!AD199,"")))</f>
        <v/>
      </c>
      <c r="BB200" s="51" t="str">
        <f t="shared" si="194"/>
        <v/>
      </c>
      <c r="BC200" s="48">
        <f t="shared" si="195"/>
        <v>0</v>
      </c>
      <c r="BD200" s="99" t="str">
        <f>IF(OR($B200=0,$B200=""),"",IF(AND($E$3="3rd"),'Class 3rd'!AE199,IF(AND($E$3="4th"),'Class 4th'!AE199,"")))</f>
        <v/>
      </c>
      <c r="BE200" s="99" t="str">
        <f>IF(OR($B200=0,$B200=""),"",IF(AND($E$3="3rd"),'Class 3rd'!AF199,IF(AND($E$3="4th"),'Class 4th'!AF199,"")))</f>
        <v/>
      </c>
      <c r="BF200" s="52" t="str">
        <f t="shared" si="196"/>
        <v/>
      </c>
      <c r="BG200" s="48" t="str">
        <f t="shared" si="197"/>
        <v/>
      </c>
      <c r="BH200" s="83">
        <f t="shared" si="198"/>
        <v>0</v>
      </c>
      <c r="BI200" s="83" t="str">
        <f t="shared" si="199"/>
        <v/>
      </c>
      <c r="BJ200" s="83" t="str">
        <f t="shared" si="200"/>
        <v/>
      </c>
      <c r="BK200" s="83" t="str">
        <f t="shared" si="201"/>
        <v/>
      </c>
      <c r="BL200" s="419" t="str">
        <f t="shared" si="202"/>
        <v/>
      </c>
      <c r="BM200" s="87" t="str">
        <f t="shared" si="203"/>
        <v/>
      </c>
      <c r="BN200" s="99" t="str">
        <f>IF(OR($B200=0,$B200=""),"",IF(AND($E$3="3rd"),'Class 3rd'!AG199,IF(AND($E$3="4th"),'Class 4th'!AG199,"")))</f>
        <v/>
      </c>
      <c r="BO200" s="99" t="str">
        <f>IF(OR($B200=0,$B200=""),"",IF(AND($E$3="3rd"),'Class 3rd'!AH199,IF(AND($E$3="4th"),'Class 4th'!AH199,"")))</f>
        <v/>
      </c>
      <c r="BP200" s="99" t="str">
        <f>IF(OR($B200=0,$B200=""),"",IF(AND($E$3="3rd"),'Class 3rd'!AI199,IF(AND($E$3="4th"),'Class 4th'!AI199,"")))</f>
        <v/>
      </c>
      <c r="BQ200" s="48" t="str">
        <f t="shared" si="204"/>
        <v/>
      </c>
      <c r="BR200" s="99" t="str">
        <f>IF(OR($B200=0,$B200=""),"",IF(AND($E$3="3rd"),'Class 3rd'!AJ199,IF(AND($E$3="4th"),'Class 4th'!AJ199,"")))</f>
        <v/>
      </c>
      <c r="BS200" s="99" t="str">
        <f>IF(OR($B200=0,$B200=""),"",IF(AND($E$3="3rd"),'Class 3rd'!AK199,IF(AND($E$3="4th"),'Class 4th'!AK199,"")))</f>
        <v/>
      </c>
      <c r="BT200" s="51" t="str">
        <f t="shared" si="205"/>
        <v/>
      </c>
      <c r="BU200" s="48">
        <f t="shared" si="206"/>
        <v>0</v>
      </c>
      <c r="BV200" s="99" t="str">
        <f>IF(OR($B200=0,$B200=""),"",IF(AND($E$3="3rd"),'Class 3rd'!AL199,IF(AND($E$3="4th"),'Class 4th'!AL199,"")))</f>
        <v/>
      </c>
      <c r="BW200" s="99" t="str">
        <f>IF(OR($B200=0,$B200=""),"",IF(AND($E$3="3rd"),'Class 3rd'!AM199,IF(AND($E$3="4th"),'Class 4th'!AM199,"")))</f>
        <v/>
      </c>
      <c r="BX200" s="52" t="str">
        <f t="shared" si="207"/>
        <v/>
      </c>
      <c r="BY200" s="48" t="str">
        <f t="shared" si="208"/>
        <v/>
      </c>
      <c r="BZ200" s="83">
        <f t="shared" si="209"/>
        <v>0</v>
      </c>
      <c r="CA200" s="83" t="str">
        <f t="shared" si="210"/>
        <v/>
      </c>
      <c r="CB200" s="83" t="str">
        <f t="shared" si="211"/>
        <v/>
      </c>
      <c r="CC200" s="83" t="str">
        <f t="shared" si="212"/>
        <v/>
      </c>
      <c r="CD200" s="419" t="str">
        <f t="shared" si="213"/>
        <v/>
      </c>
      <c r="CE200" s="87" t="str">
        <f t="shared" si="214"/>
        <v/>
      </c>
      <c r="CF200" s="99" t="str">
        <f>IF(OR($B200=0,$B200=""),"",IF(AND($E$3="3rd"),'Class 3rd'!AN199,IF(AND($E$3="4th"),'Class 4th'!AN199,"")))</f>
        <v/>
      </c>
      <c r="CG200" s="99" t="str">
        <f>IF(OR($B200=0,$B200=""),"",IF(AND($E$3="3rd"),'Class 3rd'!AO199,IF(AND($E$3="4th"),'Class 4th'!AO199,"")))</f>
        <v/>
      </c>
      <c r="CH200" s="99" t="str">
        <f>IF(OR($B200=0,$B200=""),"",IF(AND($E$3="3rd"),'Class 3rd'!AP199,IF(AND($E$3="4th"),'Class 4th'!AP199,"")))</f>
        <v/>
      </c>
      <c r="CI200" s="48" t="str">
        <f t="shared" si="215"/>
        <v/>
      </c>
      <c r="CJ200" s="99" t="str">
        <f>IF(OR($B200=0,$B200=""),"",IF(AND($E$3="3rd"),'Class 3rd'!AQ199,IF(AND($E$3="4th"),'Class 4th'!AQ199,"")))</f>
        <v/>
      </c>
      <c r="CK200" s="99" t="str">
        <f>IF(OR($B200=0,$B200=""),"",IF(AND($E$3="3rd"),'Class 3rd'!AR199,IF(AND($E$3="4th"),'Class 4th'!AR199,"")))</f>
        <v/>
      </c>
      <c r="CL200" s="51" t="str">
        <f t="shared" si="216"/>
        <v/>
      </c>
      <c r="CM200" s="48">
        <f t="shared" si="217"/>
        <v>0</v>
      </c>
      <c r="CN200" s="99" t="str">
        <f>IF(OR($B200=0,$B200=""),"",IF(AND($E$3="3rd"),'Class 3rd'!AS199,IF(AND($E$3="4th"),'Class 4th'!AS199,"")))</f>
        <v/>
      </c>
      <c r="CO200" s="99" t="str">
        <f>IF(OR($B200=0,$B200=""),"",IF(AND($E$3="3rd"),'Class 3rd'!AT199,IF(AND($E$3="4th"),'Class 4th'!AT199,"")))</f>
        <v/>
      </c>
      <c r="CP200" s="52" t="str">
        <f t="shared" si="218"/>
        <v/>
      </c>
      <c r="CQ200" s="48" t="str">
        <f t="shared" si="219"/>
        <v/>
      </c>
      <c r="CR200" s="83">
        <f t="shared" si="220"/>
        <v>0</v>
      </c>
      <c r="CS200" s="83" t="str">
        <f t="shared" si="221"/>
        <v/>
      </c>
      <c r="CT200" s="392" t="str">
        <f t="shared" si="222"/>
        <v/>
      </c>
      <c r="CU200" s="86" t="str">
        <f t="shared" si="223"/>
        <v/>
      </c>
      <c r="CV200" s="99" t="str">
        <f>IF(OR($B200=0,$B200=""),"",IF(AND($E$3="3rd"),'Class 3rd'!AU199,IF(AND($E$3="4th"),'Class 4th'!AU199,"")))</f>
        <v/>
      </c>
      <c r="CW200" s="99" t="str">
        <f>IF(OR($B200=0,$B200=""),"",IF(AND($E$3="3rd"),'Class 3rd'!AV199,IF(AND($E$3="4th"),'Class 4th'!AV199,"")))</f>
        <v/>
      </c>
      <c r="CX200" s="99" t="str">
        <f>IF(OR($B200=0,$B200=""),"",IF(AND($E$3="3rd"),'Class 3rd'!AW199,IF(AND($E$3="4th"),'Class 4th'!AW199,"")))</f>
        <v/>
      </c>
      <c r="CY200" s="48" t="str">
        <f t="shared" si="224"/>
        <v/>
      </c>
      <c r="CZ200" s="99" t="str">
        <f>IF(OR($B200=0,$B200=""),"",IF(AND($E$3="3rd"),'Class 3rd'!AX199,IF(AND($E$3="4th"),'Class 4th'!AX199,"")))</f>
        <v/>
      </c>
      <c r="DA200" s="99" t="str">
        <f>IF(OR($B200=0,$B200=""),"",IF(AND($E$3="3rd"),'Class 3rd'!AY199,IF(AND($E$3="4th"),'Class 4th'!AY199,"")))</f>
        <v/>
      </c>
      <c r="DB200" s="51" t="str">
        <f t="shared" si="225"/>
        <v/>
      </c>
      <c r="DC200" s="48">
        <f t="shared" si="226"/>
        <v>0</v>
      </c>
      <c r="DD200" s="99" t="str">
        <f>IF(OR($B200=0,$B200=""),"",IF(AND($E$3="3rd"),'Class 3rd'!AZ199,IF(AND($E$3="4th"),'Class 4th'!AZ199,"")))</f>
        <v/>
      </c>
      <c r="DE200" s="99" t="str">
        <f>IF(OR($B200=0,$B200=""),"",IF(AND($E$3="3rd"),'Class 3rd'!BA199,IF(AND($E$3="4th"),'Class 4th'!BA199,"")))</f>
        <v/>
      </c>
      <c r="DF200" s="52" t="str">
        <f t="shared" si="227"/>
        <v/>
      </c>
      <c r="DG200" s="48" t="str">
        <f t="shared" si="228"/>
        <v/>
      </c>
      <c r="DH200" s="83">
        <f t="shared" si="229"/>
        <v>0</v>
      </c>
      <c r="DI200" s="83" t="str">
        <f t="shared" si="230"/>
        <v/>
      </c>
      <c r="DJ200" s="392" t="str">
        <f t="shared" si="231"/>
        <v/>
      </c>
      <c r="DK200" s="86" t="str">
        <f t="shared" si="232"/>
        <v/>
      </c>
      <c r="DL200" s="454" t="str">
        <f>IF(OR($B200=0,$B200=""),"",IF(AND($E$3="3rd"),'Class 3rd'!BB199,IF(AND($E$3="4th"),'Class 4th'!BB199,"")))</f>
        <v/>
      </c>
      <c r="DM200" s="454" t="str">
        <f>IF(OR($B200=0,$B200=""),"",IF(AND($E$3="3rd"),'Class 3rd'!BC199,IF(AND($E$3="4th"),'Class 4th'!BC199,"")))</f>
        <v/>
      </c>
      <c r="DN200" s="454" t="str">
        <f>IF(OR($B200=0,$B200=""),"",IF(AND($E$3="3rd"),'Class 3rd'!BD199,IF(AND($E$3="4th"),'Class 4th'!BD199,"")))</f>
        <v/>
      </c>
      <c r="DO200" s="454" t="str">
        <f>IF(OR($B200=0,$B200=""),"",IF(AND($E$3="3rd"),'Class 3rd'!BE199,IF(AND($E$3="4th"),'Class 4th'!BE199,"")))</f>
        <v/>
      </c>
      <c r="DP200" s="454" t="str">
        <f>IF(OR($B200=0,$B200=""),"",IF(AND($E$3="3rd"),'Class 3rd'!BF199,IF(AND($E$3="4th"),'Class 4th'!BF199,"")))</f>
        <v/>
      </c>
      <c r="DQ200" s="455" t="str">
        <f t="shared" si="233"/>
        <v/>
      </c>
      <c r="DR200" s="100">
        <f t="shared" si="234"/>
        <v>0</v>
      </c>
      <c r="DS200" s="100" t="str">
        <f t="shared" si="235"/>
        <v/>
      </c>
      <c r="DT200" s="100" t="str">
        <f t="shared" si="236"/>
        <v/>
      </c>
      <c r="DU200" s="86" t="str">
        <f t="shared" si="237"/>
        <v/>
      </c>
      <c r="DV200" s="454" t="str">
        <f>IF(OR($B200=0,$B200=""),"",IF(AND($E$3="3rd"),'Class 3rd'!BG199,IF(AND($E$3="4th"),'Class 4th'!BG199,"")))</f>
        <v/>
      </c>
      <c r="DW200" s="454" t="str">
        <f>IF(OR($B200=0,$B200=""),"",IF(AND($E$3="3rd"),'Class 3rd'!BH199,IF(AND($E$3="4th"),'Class 4th'!BH199,"")))</f>
        <v/>
      </c>
      <c r="DX200" s="454" t="str">
        <f>IF(OR($B200=0,$B200=""),"",IF(AND($E$3="3rd"),'Class 3rd'!BI199,IF(AND($E$3="4th"),'Class 4th'!BI199,"")))</f>
        <v/>
      </c>
      <c r="DY200" s="454" t="str">
        <f>IF(OR($B200=0,$B200=""),"",IF(AND($E$3="3rd"),'Class 3rd'!BJ199,IF(AND($E$3="4th"),'Class 4th'!BJ199,"")))</f>
        <v/>
      </c>
      <c r="DZ200" s="454" t="str">
        <f>IF(OR($B200=0,$B200=""),"",IF(AND($E$3="3rd"),'Class 3rd'!BK199,IF(AND($E$3="4th"),'Class 4th'!BK199,"")))</f>
        <v/>
      </c>
      <c r="EA200" s="455" t="str">
        <f t="shared" si="238"/>
        <v/>
      </c>
      <c r="EB200" s="100">
        <f t="shared" si="239"/>
        <v>0</v>
      </c>
      <c r="EC200" s="100" t="str">
        <f t="shared" si="240"/>
        <v/>
      </c>
      <c r="ED200" s="100" t="str">
        <f t="shared" si="241"/>
        <v/>
      </c>
      <c r="EE200" s="86" t="str">
        <f t="shared" si="242"/>
        <v/>
      </c>
      <c r="EF200" s="454" t="str">
        <f>IF(OR($B200=0,$B200=""),"",IF(AND($E$3="3rd"),'Class 3rd'!BL199,IF(AND($E$3="4th"),'Class 4th'!BL199,"")))</f>
        <v/>
      </c>
      <c r="EG200" s="454" t="str">
        <f>IF(OR($B200=0,$B200=""),"",IF(AND($E$3="3rd"),'Class 3rd'!BM199,IF(AND($E$3="4th"),'Class 4th'!BM199,"")))</f>
        <v/>
      </c>
      <c r="EH200" s="454" t="str">
        <f>IF(OR($B200=0,$B200=""),"",IF(AND($E$3="3rd"),'Class 3rd'!BN199,IF(AND($E$3="4th"),'Class 4th'!BN199,"")))</f>
        <v/>
      </c>
      <c r="EI200" s="454" t="str">
        <f>IF(OR($B200=0,$B200=""),"",IF(AND($E$3="3rd"),'Class 3rd'!BO199,IF(AND($E$3="4th"),'Class 4th'!BO199,"")))</f>
        <v/>
      </c>
      <c r="EJ200" s="454" t="str">
        <f>IF(OR($B200=0,$B200=""),"",IF(AND($E$3="3rd"),'Class 3rd'!BP199,IF(AND($E$3="4th"),'Class 4th'!BP199,"")))</f>
        <v/>
      </c>
      <c r="EK200" s="455" t="str">
        <f t="shared" si="243"/>
        <v/>
      </c>
      <c r="EL200" s="100">
        <f t="shared" si="244"/>
        <v>0</v>
      </c>
      <c r="EM200" s="100" t="str">
        <f t="shared" si="245"/>
        <v/>
      </c>
      <c r="EN200" s="100" t="str">
        <f t="shared" si="246"/>
        <v/>
      </c>
      <c r="EO200" s="86" t="str">
        <f t="shared" si="247"/>
        <v/>
      </c>
      <c r="EP200" s="60" t="str">
        <f t="shared" si="248"/>
        <v/>
      </c>
      <c r="EQ200" s="324" t="str">
        <f t="shared" si="249"/>
        <v/>
      </c>
      <c r="ER200" s="63" t="str">
        <f t="shared" si="250"/>
        <v/>
      </c>
      <c r="ES200" s="64" t="str">
        <f t="shared" ref="ES200:ES207" si="253">IFERROR(IF(OR(EQ200="",B200="NSO",EP200=0),"",SUMPRODUCT((EQ200&lt;$EQ$8:$EQ$207)/COUNTIF($EQ$8:$EQ$207,$EQ$8:$EQ$207))),"")</f>
        <v/>
      </c>
      <c r="ET200" s="326" t="str">
        <f>IFERROR(IF(B200="NSO","NSO",IF(OR(D200="",G200="",F200="",B200="",EP200=0),"",IF('Master sheet'!$D$14="Hindi","कक्षोंन्नति","Promoted"))),"")</f>
        <v/>
      </c>
      <c r="EU200" s="39" t="str">
        <f>IF(OR($B200=0,$B200=""),"",IF(AND($E$3="3rd"),'Class 3rd'!BQ199,IF(AND($E$3="4th"),'Class 4th'!BQ199,"")))</f>
        <v/>
      </c>
      <c r="EV200" s="39" t="str">
        <f>IF(OR($B200=0,$B200=""),"",IF(AND($E$3="3rd"),'Class 3rd'!BR199,IF(AND($E$3="4th"),'Class 4th'!BR199,"")))</f>
        <v/>
      </c>
      <c r="EW200" s="203" t="str">
        <f t="shared" ref="EW200:EW207" si="254">IF(OR(B200="",G200="",EP200="",B200="NSO"),"",IF(EP200&gt;85%*(Y200+AQ200+BI200+CA200),"A",IF(EP200&gt;70%*(Y200+AQ200+BI200+CA200),"B",IF(EP200&gt;50%*(Y200+AQ200+BI200+CA200),"C",IF(EP200&gt;30%*(Y200+AQ200+BI200+CA200),"D","E")))))</f>
        <v/>
      </c>
      <c r="EX200" s="40"/>
      <c r="FE200" s="41">
        <f>IF(AND($E$3="3rd"),'Class 3rd'!I199,IF(AND($E$3="4th"),'Class 4th'!I199,""))</f>
        <v>0</v>
      </c>
    </row>
    <row r="201" spans="1:161" ht="18.95" customHeight="1">
      <c r="A201" s="53">
        <v>194</v>
      </c>
      <c r="B201" s="244" t="str">
        <f>IF(OR(FE201=0,FE201=""),"",IF(AND($E$3="3rd"),'Class 3rd'!I200,IF(AND($E$3="4th"),'Class 4th'!I200,"")))</f>
        <v/>
      </c>
      <c r="C201" s="54" t="str">
        <f>IF(OR($B201=0,$B201=""),"",IF(AND($E$3="3rd"),'Class 3rd'!B200,IF(AND($E$3="4th"),'Class 4th'!B200,"")))</f>
        <v/>
      </c>
      <c r="D201" s="54" t="str">
        <f>IF(OR($B201=0,$B201=""),"",IF(AND($E$3="3rd"),'Class 3rd'!C200,IF(AND($E$3="4th"),'Class 4th'!C200,"")))</f>
        <v/>
      </c>
      <c r="E201" s="330" t="str">
        <f>IF(OR($B201=0,$B201=""),"",IF(AND($E$3="3rd"),'Class 3rd'!E200,IF(AND($E$3="4th"),'Class 4th'!E200,"")))</f>
        <v/>
      </c>
      <c r="F201" s="243" t="str">
        <f>IF(OR($B201=0,$B201=""),"",IF(AND($E$3="3rd"),'Class 3rd'!D200,IF(AND($E$3="4th"),'Class 4th'!D200,"")))</f>
        <v/>
      </c>
      <c r="G201" s="335" t="str">
        <f>IF(OR($B201=0,$B201=""),"",IF(AND($E$3="3rd"),'Class 3rd'!F200,IF(AND($E$3="4th"),'Class 4th'!F200,"")))</f>
        <v/>
      </c>
      <c r="H201" s="335" t="str">
        <f>IF(OR($B201=0,$B201=""),"",IF(AND($E$3="3rd"),'Class 3rd'!G200,IF(AND($E$3="4th"),'Class 4th'!G200,"")))</f>
        <v/>
      </c>
      <c r="I201" s="335" t="str">
        <f>IF(OR($B201=0,$B201=""),"",IF(AND($E$3="3rd"),'Class 3rd'!H200,IF(AND($E$3="4th"),'Class 4th'!H200,"")))</f>
        <v/>
      </c>
      <c r="J201" s="217" t="str">
        <f>IF(OR($B201=0,$B201=""),"",IF(AND($E$3="3rd"),'Class 3rd'!J200,IF(AND($E$3="4th"),'Class 4th'!J200,"")))</f>
        <v/>
      </c>
      <c r="K201" s="217" t="str">
        <f>IF(OR($B201=0,$B201=""),"",IF(AND($E$3="3rd"),'Class 3rd'!K200,IF(AND($E$3="4th"),'Class 4th'!K200,"")))</f>
        <v/>
      </c>
      <c r="L201" s="99" t="str">
        <f>IF(OR($B201=0,$B201=""),"",IF(AND($E$3="3rd"),'Class 3rd'!L200,IF(AND($E$3="4th"),'Class 4th'!L200,"")))</f>
        <v/>
      </c>
      <c r="M201" s="99" t="str">
        <f>IF(OR($B201=0,$B201=""),"",IF(AND($E$3="3rd"),'Class 3rd'!M200,IF(AND($E$3="4th"),'Class 4th'!M200,"")))</f>
        <v/>
      </c>
      <c r="N201" s="99" t="str">
        <f>IF(OR($B201=0,$B201=""),"",IF(AND($E$3="3rd"),'Class 3rd'!N200,IF(AND($E$3="4th"),'Class 4th'!N200,"")))</f>
        <v/>
      </c>
      <c r="O201" s="48" t="str">
        <f t="shared" ref="O201:O207" si="255">IF(AND(L201="",M201="",N201=""),"",IF(AND(L201="NA",M201="NA",N201="NA"),"NA",IF(AND(L201="AB",M201="AB",N201="AB"),"AB",SUM(L201:N201))))</f>
        <v/>
      </c>
      <c r="P201" s="99" t="str">
        <f>IF(OR($B201=0,$B201=""),"",IF(AND($E$3="3rd"),'Class 3rd'!O200,IF(AND($E$3="4th"),'Class 4th'!O200,"")))</f>
        <v/>
      </c>
      <c r="Q201" s="99" t="str">
        <f>IF(OR($B201=0,$B201=""),"",IF(AND($E$3="3rd"),'Class 3rd'!P200,IF(AND($E$3="4th"),'Class 4th'!P200,"")))</f>
        <v/>
      </c>
      <c r="R201" s="51" t="str">
        <f t="shared" ref="R201:R207" si="256">IF(AND(P201="",Q201=""),"",IF(AND(P201="NA",Q201="NA"),"NA",IF(AND(P201="AB",Q201="AB"),"AB",SUM(P201:Q201))))</f>
        <v/>
      </c>
      <c r="S201" s="48">
        <f t="shared" ref="S201:S207" si="257">IF(AND(O201="NA",R201="NA"),"NA",IF(AND(O201="AB",R201="AB"),"AB",SUM(O201,R201)))</f>
        <v>0</v>
      </c>
      <c r="T201" s="99" t="str">
        <f>IF(OR($B201=0,$B201=""),"",IF(AND($E$3="3rd"),'Class 3rd'!Q200,IF(AND($E$3="4th"),'Class 4th'!Q200,"")))</f>
        <v/>
      </c>
      <c r="U201" s="99" t="str">
        <f>IF(OR($B201=0,$B201=""),"",IF(AND($E$3="3rd"),'Class 3rd'!R200,IF(AND($E$3="4th"),'Class 4th'!R200,"")))</f>
        <v/>
      </c>
      <c r="V201" s="52" t="str">
        <f t="shared" ref="V201:V207" si="258">IF(AND(T201="",U201=""),"",IF(AND(T201="AB",U201="AB"),"AB",SUM(T201:U201)))</f>
        <v/>
      </c>
      <c r="W201" s="48" t="str">
        <f t="shared" ref="W201:W207" si="259">IF(V201="","",IF(AND(S201="AB",V201="AB"),"AB",SUM(S201,V201)))</f>
        <v/>
      </c>
      <c r="X201" s="83">
        <f t="shared" ref="X201:X207" si="260">COUNTIF(L201:N201,"NA")*10+(COUNTIF(L201:N201,"ML")*10)+(COUNTIF(P201,"ML")*$P$7)+(COUNTIF(Q201,"ML")*$Q$7)+(COUNTIF(T201,"ML")*$T$7)+(COUNTIF(U201,"ML")*$U$7)</f>
        <v>0</v>
      </c>
      <c r="Y201" s="83" t="str">
        <f t="shared" ref="Y201:Y207" si="261">IF(OR($B201="NSO",$B201=0,$B201=""),"",IF(AND(L201="",M201="",N201="",P201="",T201=""),"",IF(AND(M201="",N201="",L201=""),$O$7-X201,IF(AND(P201="",Q201=""),$R$7-X201,IF(AND(T201="",U201=""),$V$7-X201,$W$7-X201)))))</f>
        <v/>
      </c>
      <c r="Z201" s="83" t="str">
        <f t="shared" ref="Z201:Z207" si="262">IF(AND(OR(L201="ab",L201="ml"),OR(M201="ab",M201="ml"),OR(P201="ab",P201="ml")),"AB",IF(AND(OR(L201="ab",L201="ml"),OR(P201="ab",P201="ml"),OR(T201="ab",T201="ml")),"AB",IF(AND(OR(M201="ab",M201="ml"),OR(N201="ab",N201="ml"),OR(P201="ab",P201="ml")),"AB",IF(AND(OR(M201="ab",M201="ml"),OR(N201="ab",N201="ml"),OR(T201="ab",T201="ml")),"AB",""))))</f>
        <v/>
      </c>
      <c r="AA201" s="83" t="str">
        <f t="shared" ref="AA201:AA207" si="263">IF(OR(B201="NSO",B201="",T201=""),"",IF(OR(Z201="AB",T201="ab"),"AB",IF(T201="ML","RE",IF(AND(W201&gt;=36%*Y201,T201&gt;=20%*$T$7),"P",IF(AND(W201&gt;=34%*Y201,T201&gt;=20%*$T$7),"G2",IF(AND(W201&gt;=31%*Y201,T201&gt;=20%*$T$7),"G1",IF(AND(W201&gt;=25%*Y201,T201&gt;=20%*$T$7),"S","F")))))))</f>
        <v/>
      </c>
      <c r="AB201" s="419" t="str">
        <f t="shared" ref="AB201:AB207" si="264">IF(OR(AA201="",AA201=0,AA201="S",AA201="RE",AA201="F",AA201="AB"),"",IF(W201&gt;=60%*Y201,"I",IF(W201&gt;=48%*Y201,"II",IF(W201&gt;=36%*Y201,"III",""))))</f>
        <v/>
      </c>
      <c r="AC201" s="87" t="str">
        <f t="shared" ref="AC201:AC207" si="265">IF(W201="","",IF(OR(AA201="",AA201=0,AA201="RE",AA201="AB"),"",IF(W201&gt;85%*Y201,"A",IF(W201&gt;70%*Y201,"B",IF(W201&gt;50%*Y201,"C",IF(W201&gt;30%*Y201,"D","E"))))))</f>
        <v/>
      </c>
      <c r="AD201" s="99" t="str">
        <f>IF(OR($B201=0,$B201=""),"",IF(AND($E$3="3rd"),'Class 3rd'!S200,IF(AND($E$3="4th"),'Class 4th'!S200,"")))</f>
        <v/>
      </c>
      <c r="AE201" s="99" t="str">
        <f>IF(OR($B201=0,$B201=""),"",IF(AND($E$3="3rd"),'Class 3rd'!T200,IF(AND($E$3="4th"),'Class 4th'!T200,"")))</f>
        <v/>
      </c>
      <c r="AF201" s="99" t="str">
        <f>IF(OR($B201=0,$B201=""),"",IF(AND($E$3="3rd"),'Class 3rd'!U200,IF(AND($E$3="4th"),'Class 4th'!U200,"")))</f>
        <v/>
      </c>
      <c r="AG201" s="48" t="str">
        <f t="shared" ref="AG201:AG207" si="266">IF(AND(AD201="",AE201="",AF201=""),"",IF(AND(AD201="NA",AE201="NA",AF201="NA"),"NA",IF(AND(AD201="AB",AE201="AB",AF201="AB"),"AB",SUM(AD201:AF201))))</f>
        <v/>
      </c>
      <c r="AH201" s="99" t="str">
        <f>IF(OR($B201=0,$B201=""),"",IF(AND($E$3="3rd"),'Class 3rd'!V200,IF(AND($E$3="4th"),'Class 4th'!V200,"")))</f>
        <v/>
      </c>
      <c r="AI201" s="99" t="str">
        <f>IF(OR($B201=0,$B201=""),"",IF(AND($E$3="3rd"),'Class 3rd'!W200,IF(AND($E$3="4th"),'Class 4th'!W200,"")))</f>
        <v/>
      </c>
      <c r="AJ201" s="51" t="str">
        <f t="shared" ref="AJ201:AJ207" si="267">IF(AND(AH201="",AI201=""),"",IF(AND(AH201="NA",AI201="NA"),"NA",IF(AND(AH201="AB",AI201="AB"),"AB",SUM(AH201:AI201))))</f>
        <v/>
      </c>
      <c r="AK201" s="48">
        <f t="shared" ref="AK201:AK207" si="268">IF(AND(AG201="NA",AJ201="NA"),"NA",IF(AND(AG201="AB",AJ201="AB"),"AB",SUM(AG201,AJ201)))</f>
        <v>0</v>
      </c>
      <c r="AL201" s="99" t="str">
        <f>IF(OR($B201=0,$B201=""),"",IF(AND($E$3="3rd"),'Class 3rd'!X200,IF(AND($E$3="4th"),'Class 4th'!X200,"")))</f>
        <v/>
      </c>
      <c r="AM201" s="99" t="str">
        <f>IF(OR($B201=0,$B201=""),"",IF(AND($E$3="3rd"),'Class 3rd'!Y200,IF(AND($E$3="4th"),'Class 4th'!Y200,"")))</f>
        <v/>
      </c>
      <c r="AN201" s="52" t="str">
        <f t="shared" ref="AN201:AN207" si="269">IF(AND(AL201="",AM201=""),"",IF(AND(AL201="AB",AM201="AB"),"AB",SUM(AL201:AM201)))</f>
        <v/>
      </c>
      <c r="AO201" s="48" t="str">
        <f t="shared" ref="AO201:AO207" si="270">IF(AN201="","",IF(AND(AK201="AB",AN201="AB"),"AB",SUM(AK201,AN201)))</f>
        <v/>
      </c>
      <c r="AP201" s="83">
        <f t="shared" ref="AP201:AP207" si="271">COUNTIF(AD201:AF201,"NA")*5+(COUNTIF(AD201:AF201,"ML")*5)+(COUNTIF(AH201,"ML")*$AH$7)+(COUNTIF(AI201,"ML")*$AI$7)+(COUNTIF(AL201,"ML")*$AL$7)+(COUNTIF(AM201,"ML")*$AM$7)</f>
        <v>0</v>
      </c>
      <c r="AQ201" s="83" t="str">
        <f t="shared" ref="AQ201:AQ207" si="272">IF(OR($B201="NSO",$B201=0,$B201=""),"",IF(AND(AD201="",AE201="",AF201="",AH201="",AL201=""),"",IF(AND(AE201="",AF201="",AD201=""),$AG$7-AP201,IF(AND(AH201="",AI201=""),$AJ$7-AP201,IF(AND(AL201="",AM201=""),$AN$7-AP201,$AO$7-AP201)))))</f>
        <v/>
      </c>
      <c r="AR201" s="83" t="str">
        <f t="shared" ref="AR201:AR207" si="273">IF(AND(OR(AD201="ab",AD201="ml"),OR(AE201="ab",AE201="ml"),OR(AH201="ab",AH201="ml")),"AB",IF(AND(OR(AD201="ab",AD201="ml"),OR(AH201="ab",AH201="ml"),OR(AL201="ab",AL201="ml")),"AB",IF(AND(OR(AE201="ab",AE201="ml"),OR(AF201="ab",AF201="ml"),OR(AH201="ab",AH201="ml")),"AB",IF(AND(OR(AE201="ab",AE201="ml"),OR(AF201="ab",AF201="ml"),OR(AL201="ab",AL201="ml")),"AB",""))))</f>
        <v/>
      </c>
      <c r="AS201" s="83" t="str">
        <f t="shared" ref="AS201:AS207" si="274">IF(OR(B201="NSO",B201="",AL201=""),"",IF(OR(AR201="AB",AL201="ab"),"AB",IF(AL201="ML","RE",IF(AND(AO201&gt;=36%*AQ201,AL201&gt;=$AL$7*20%),"P",IF(AND(AO201&gt;=34%*AQ201,AL201&gt;=$AL$7*20%),"G2",IF(AND(AO201&gt;=31%*AQ201,AL201&gt;=$AL$7*20%),"G1",IF(AND(AO201&gt;=25%*AQ201,AL201&gt;=$AL$7*20%),"S","F")))))))</f>
        <v/>
      </c>
      <c r="AT201" s="419" t="str">
        <f t="shared" ref="AT201:AT207" si="275">IF(OR(AS201="",AS201=0,AS201="S",AS201="RE",AS201="F",AS201="AB"),"",IF(AO201&gt;=60%*AQ201,"I",IF(AO201&gt;=48%*AQ201,"II",IF(AO201&gt;=36%*AQ201,"III",""))))</f>
        <v/>
      </c>
      <c r="AU201" s="87" t="str">
        <f t="shared" ref="AU201:AU207" si="276">IF(AO201="","",IF(OR(AS201="",AS201=0,AS201="RE",AS201="AB"),"",IF(AO201&gt;85%*AQ201,"A",IF(AO201&gt;70%*AQ201,"B",IF(AO201&gt;50%*AQ201,"C",IF(AO201&gt;30%*AQ201,"D","E"))))))</f>
        <v/>
      </c>
      <c r="AV201" s="99" t="str">
        <f>IF(OR($B201=0,$B201=""),"",IF(AND($E$3="3rd"),'Class 3rd'!Z200,IF(AND($E$3="4th"),'Class 4th'!Z200,"")))</f>
        <v/>
      </c>
      <c r="AW201" s="99" t="str">
        <f>IF(OR($B201=0,$B201=""),"",IF(AND($E$3="3rd"),'Class 3rd'!AA200,IF(AND($E$3="4th"),'Class 4th'!AA200,"")))</f>
        <v/>
      </c>
      <c r="AX201" s="99" t="str">
        <f>IF(OR($B201=0,$B201=""),"",IF(AND($E$3="3rd"),'Class 3rd'!AB200,IF(AND($E$3="4th"),'Class 4th'!AB200,"")))</f>
        <v/>
      </c>
      <c r="AY201" s="48" t="str">
        <f t="shared" ref="AY201:AY207" si="277">IF(AND(AV201="",AW201="",AX201=""),"",IF(AND(AV201="NA",AW201="NA",AX201="NA"),"NA",IF(AND(AV201="AB",AW201="AB",AX201="AB"),"AB",SUM(AV201:AX201))))</f>
        <v/>
      </c>
      <c r="AZ201" s="99" t="str">
        <f>IF(OR($B201=0,$B201=""),"",IF(AND($E$3="3rd"),'Class 3rd'!AC200,IF(AND($E$3="4th"),'Class 4th'!AC200,"")))</f>
        <v/>
      </c>
      <c r="BA201" s="99" t="str">
        <f>IF(OR($B201=0,$B201=""),"",IF(AND($E$3="3rd"),'Class 3rd'!AD200,IF(AND($E$3="4th"),'Class 4th'!AD200,"")))</f>
        <v/>
      </c>
      <c r="BB201" s="51" t="str">
        <f t="shared" ref="BB201:BB207" si="278">IF(AND(AZ201="",BA201=""),"",IF(AND(AZ201="NA",BA201="NA"),"NA",IF(AND(AZ201="AB",BA201="AB"),"AB",SUM(AZ201:BA201))))</f>
        <v/>
      </c>
      <c r="BC201" s="48">
        <f t="shared" ref="BC201:BC207" si="279">IF(AND(AY201="NA",BB201="NA"),"NA",IF(AND(AY201="AB",BB201="AB"),"AB",SUM(AY201,BB201)))</f>
        <v>0</v>
      </c>
      <c r="BD201" s="99" t="str">
        <f>IF(OR($B201=0,$B201=""),"",IF(AND($E$3="3rd"),'Class 3rd'!AE200,IF(AND($E$3="4th"),'Class 4th'!AE200,"")))</f>
        <v/>
      </c>
      <c r="BE201" s="99" t="str">
        <f>IF(OR($B201=0,$B201=""),"",IF(AND($E$3="3rd"),'Class 3rd'!AF200,IF(AND($E$3="4th"),'Class 4th'!AF200,"")))</f>
        <v/>
      </c>
      <c r="BF201" s="52" t="str">
        <f t="shared" ref="BF201:BF207" si="280">IF(AND(BD201="",BE201=""),"",IF(AND(BD201="AB",BE201="AB"),"AB",SUM(BD201:BE201)))</f>
        <v/>
      </c>
      <c r="BG201" s="48" t="str">
        <f t="shared" ref="BG201:BG207" si="281">IF(BF201="","",IF(AND(BC201="AB",BF201="AB"),"AB",SUM(BC201,BF201)))</f>
        <v/>
      </c>
      <c r="BH201" s="83">
        <f t="shared" ref="BH201:BH207" si="282">COUNTIF(AV201:AX201,"NA")*10+(COUNTIF(AV201:AX201,"ML")*10)+(COUNTIF(AZ201,"ML")*$AZ$7)+(COUNTIF(BA201,"ML")*$BA$7)+(COUNTIF(BD201,"ML")*$BD$7)+(COUNTIF(BE201,"ML")*$BE$7)</f>
        <v>0</v>
      </c>
      <c r="BI201" s="83" t="str">
        <f t="shared" ref="BI201:BI207" si="283">IF(OR($B201="NSO",$B201=0,$B201=""),"",IF(AND(AV201="",AW201="",AX201="",AZ201="",BD201=""),"",IF(AND(AW201="",AX201="",AV201=""),$AY$7-BH201,IF(AND(AZ201="",BA201=""),$BB$7-BH201,IF(AND(BD201="",BE201=""),$BF$7-BH201,$BG$7-BH201)))))</f>
        <v/>
      </c>
      <c r="BJ201" s="83" t="str">
        <f t="shared" ref="BJ201:BJ207" si="284">IF(AND(OR(AV201="ab",AV201="ml"),OR(AW201="ab",AW201="ml"),OR(AZ201="ab",AZ201="ml")),"AB",IF(AND(OR(AV201="ab",AV201="ml"),OR(AZ201="ab",AZ201="ml"),OR(BD201="ab",BD201="ml")),"AB",IF(AND(OR(AW201="ab",AW201="ml"),OR(AX201="ab",AX201="ml"),OR(AZ201="ab",AZ201="ml")),"AB",IF(AND(OR(AW201="ab",AW201="ml"),OR(AX201="ab",AX201="ml"),OR(BD201="ab",BD201="ml")),"AB",""))))</f>
        <v/>
      </c>
      <c r="BK201" s="83" t="str">
        <f t="shared" ref="BK201:BK207" si="285">IF(OR(B201="NSO",B201="",BD201=""),"",IF(OR(BJ201="AB",BD201="ab"),"AB",IF(BD201="ML","RE",IF(AND(BG201&gt;=36%*BI201,BD201&gt;=$BD$7*20%),"P",IF(AND(BG201&gt;=34%*BI201,BD201&gt;=$BD$7*20%),"G2",IF(AND(BG201&gt;=31%*BI201,BD201&gt;=$BD$7*20%),"G1",IF(AND(BG201&gt;=25%*BI201,BD201&gt;=$BD$7*20%),"S","F")))))))</f>
        <v/>
      </c>
      <c r="BL201" s="419" t="str">
        <f t="shared" ref="BL201:BL207" si="286">IF(OR(BK201="",BK201=0,BK201="S",BK201="RE",BK201="F",BK201="AB"),"",IF(BG201&gt;=60%*BI201,"I",IF(BG201&gt;=48%*BI201,"II",IF(BG201&gt;=36%*BI201,"III",""))))</f>
        <v/>
      </c>
      <c r="BM201" s="87" t="str">
        <f t="shared" ref="BM201:BM207" si="287">IF(BG201="","",IF(OR(BK201="",BK201=0,BK201="RE",BK201="AB"),"",IF(BG201&gt;85%*BI201,"A",IF(BG201&gt;70%*BI201,"B",IF(BG201&gt;50%*BI201,"C",IF(BG201&gt;30%*BI201,"D","E"))))))</f>
        <v/>
      </c>
      <c r="BN201" s="99" t="str">
        <f>IF(OR($B201=0,$B201=""),"",IF(AND($E$3="3rd"),'Class 3rd'!AG200,IF(AND($E$3="4th"),'Class 4th'!AG200,"")))</f>
        <v/>
      </c>
      <c r="BO201" s="99" t="str">
        <f>IF(OR($B201=0,$B201=""),"",IF(AND($E$3="3rd"),'Class 3rd'!AH200,IF(AND($E$3="4th"),'Class 4th'!AH200,"")))</f>
        <v/>
      </c>
      <c r="BP201" s="99" t="str">
        <f>IF(OR($B201=0,$B201=""),"",IF(AND($E$3="3rd"),'Class 3rd'!AI200,IF(AND($E$3="4th"),'Class 4th'!AI200,"")))</f>
        <v/>
      </c>
      <c r="BQ201" s="48" t="str">
        <f t="shared" ref="BQ201:BQ207" si="288">IF(AND(BN201="",BO201="",BP201=""),"",IF(AND(BN201="NA",BO201="NA",BP201="NA"),"NA",IF(AND(BN201="AB",BO201="AB",BP201="AB"),"AB",SUM(BN201:BP201))))</f>
        <v/>
      </c>
      <c r="BR201" s="99" t="str">
        <f>IF(OR($B201=0,$B201=""),"",IF(AND($E$3="3rd"),'Class 3rd'!AJ200,IF(AND($E$3="4th"),'Class 4th'!AJ200,"")))</f>
        <v/>
      </c>
      <c r="BS201" s="99" t="str">
        <f>IF(OR($B201=0,$B201=""),"",IF(AND($E$3="3rd"),'Class 3rd'!AK200,IF(AND($E$3="4th"),'Class 4th'!AK200,"")))</f>
        <v/>
      </c>
      <c r="BT201" s="51" t="str">
        <f t="shared" ref="BT201:BT207" si="289">IF(AND(BR201="",BS201=""),"",IF(AND(BR201="NA",BS201="NA"),"NA",IF(AND(BR201="AB",BS201="AB"),"AB",SUM(BR201:BS201))))</f>
        <v/>
      </c>
      <c r="BU201" s="48">
        <f t="shared" ref="BU201:BU207" si="290">IF(AND(BQ201="NA",BT201="NA"),"NA",IF(AND(BQ201="AB",BT201="AB"),"AB",SUM(BQ201,BT201)))</f>
        <v>0</v>
      </c>
      <c r="BV201" s="99" t="str">
        <f>IF(OR($B201=0,$B201=""),"",IF(AND($E$3="3rd"),'Class 3rd'!AL200,IF(AND($E$3="4th"),'Class 4th'!AL200,"")))</f>
        <v/>
      </c>
      <c r="BW201" s="99" t="str">
        <f>IF(OR($B201=0,$B201=""),"",IF(AND($E$3="3rd"),'Class 3rd'!AM200,IF(AND($E$3="4th"),'Class 4th'!AM200,"")))</f>
        <v/>
      </c>
      <c r="BX201" s="52" t="str">
        <f t="shared" ref="BX201:BX207" si="291">IF(AND(BV201="",BW201=""),"",IF(AND(BV201="AB",BW201="AB"),"AB",SUM(BV201:BW201)))</f>
        <v/>
      </c>
      <c r="BY201" s="48" t="str">
        <f t="shared" ref="BY201:BY207" si="292">IF(BX201="","",IF(AND(BU201="AB",BX201="AB"),"AB",SUM(BU201,BX201)))</f>
        <v/>
      </c>
      <c r="BZ201" s="83">
        <f t="shared" ref="BZ201:BZ207" si="293">COUNTIF(BN201:BP201,"NA")*10+(COUNTIF(BN201:BP201,"ML")*10)+(COUNTIF(BR201,"ML")*$BR$7)+(COUNTIF(BS201,"ML")*$BS$7)+(COUNTIF(BV201,"ML")*$BV$7)+(COUNTIF(BW201,"ML")*$BW$7)</f>
        <v>0</v>
      </c>
      <c r="CA201" s="83" t="str">
        <f t="shared" ref="CA201:CA207" si="294">IF(OR($B201="NSO",$B201=0,$B201=""),"",IF(AND(BN201="",BO201="",BP201="",BR201="",BV201=""),"",IF(AND(BO201="",BP201="",BN201=""),$BQ$7-BZ201,IF(AND(BR201="",BS201=""),$BT$7-BZ201,IF(AND(BV201="",BW201=""),$BX$7-BZ201,$BY$7-BZ201)))))</f>
        <v/>
      </c>
      <c r="CB201" s="83" t="str">
        <f t="shared" ref="CB201:CB207" si="295">IF(AND(OR(BN201="ab",BN201="ml"),OR(BO201="ab",BO201="ml"),OR(BR201="ab",BR201="ml")),"AB",IF(AND(OR(BN201="ab",BN201="ml"),OR(BR201="ab",BR201="ml"),OR(BV201="ab",BV201="ml")),"AB",IF(AND(OR(BO201="ab",BO201="ml"),OR(BP201="ab",BP201="ml"),OR(BR201="ab",BR201="ml")),"AB",IF(AND(OR(BO201="ab",BO201="ml"),OR(BP201="ab",BP201="ml"),OR(BV201="ab",BV201="ml")),"AB",""))))</f>
        <v/>
      </c>
      <c r="CC201" s="83" t="str">
        <f t="shared" ref="CC201:CC207" si="296">IF(OR(B201="NSO",B201="",BV201=""),"",IF(OR(CB201="AB",BV201="ab"),"AB",IF(BV201="ML","RE",IF(AND(BY201&gt;=36%*CA201,BV201&gt;=$BV$7*20%),"P",IF(AND(BY201&gt;=34%*CA201,BV201&gt;=$BV$7*20%),"G2",IF(AND(BY201&gt;=31%*CA201,BV201&gt;=$BV$7*20%),"G1",IF(AND(BY201&gt;=25%*CA201,BV201&gt;=$BV$7*20%),"S","F")))))))</f>
        <v/>
      </c>
      <c r="CD201" s="419" t="str">
        <f t="shared" ref="CD201:CD207" si="297">IF(OR(CC201="",CC201=0,CC201="S",CC201="RE",CC201="F",CC201="AB"),"",IF(BY201&gt;=60%*CA201,"I",IF(BY201&gt;=48%*CA201,"II",IF(BY201&gt;=36%*CA201,"III",""))))</f>
        <v/>
      </c>
      <c r="CE201" s="87" t="str">
        <f t="shared" ref="CE201:CE207" si="298">IF(BY201="","",IF(OR(CC201="",CC201=0,CC201="RE",CC201="AB"),"",IF(BY201&gt;85%*CA201,"A",IF(BY201&gt;70%*CA201,"B",IF(BY201&gt;50%*CA201,"C",IF(BY201&gt;30%*CA201,"D","E"))))))</f>
        <v/>
      </c>
      <c r="CF201" s="99" t="str">
        <f>IF(OR($B201=0,$B201=""),"",IF(AND($E$3="3rd"),'Class 3rd'!AN200,IF(AND($E$3="4th"),'Class 4th'!AN200,"")))</f>
        <v/>
      </c>
      <c r="CG201" s="99" t="str">
        <f>IF(OR($B201=0,$B201=""),"",IF(AND($E$3="3rd"),'Class 3rd'!AO200,IF(AND($E$3="4th"),'Class 4th'!AO200,"")))</f>
        <v/>
      </c>
      <c r="CH201" s="99" t="str">
        <f>IF(OR($B201=0,$B201=""),"",IF(AND($E$3="3rd"),'Class 3rd'!AP200,IF(AND($E$3="4th"),'Class 4th'!AP200,"")))</f>
        <v/>
      </c>
      <c r="CI201" s="48" t="str">
        <f t="shared" ref="CI201:CI207" si="299">IF(AND(CF201="",CG201="",CH201=""),"",IF(AND(CF201="NA",CG201="NA",CH201="NA"),"NA",IF(AND(CF201="AB",CG201="AB",CH201="AB"),"AB",SUM(CF201:CH201))))</f>
        <v/>
      </c>
      <c r="CJ201" s="99" t="str">
        <f>IF(OR($B201=0,$B201=""),"",IF(AND($E$3="3rd"),'Class 3rd'!AQ200,IF(AND($E$3="4th"),'Class 4th'!AQ200,"")))</f>
        <v/>
      </c>
      <c r="CK201" s="99" t="str">
        <f>IF(OR($B201=0,$B201=""),"",IF(AND($E$3="3rd"),'Class 3rd'!AR200,IF(AND($E$3="4th"),'Class 4th'!AR200,"")))</f>
        <v/>
      </c>
      <c r="CL201" s="51" t="str">
        <f t="shared" ref="CL201:CL207" si="300">IF(AND(CJ201="",CK201=""),"",IF(AND(CJ201="NA",CK201="NA"),"NA",IF(AND(CJ201="AB",CK201="AB"),"AB",SUM(CJ201:CK201))))</f>
        <v/>
      </c>
      <c r="CM201" s="48">
        <f t="shared" ref="CM201:CM207" si="301">IF(AND(CI201="NA",CL201="NA"),"NA",IF(AND(CI201="AB",CL201="AB"),"AB",SUM(CI201,CL201)))</f>
        <v>0</v>
      </c>
      <c r="CN201" s="99" t="str">
        <f>IF(OR($B201=0,$B201=""),"",IF(AND($E$3="3rd"),'Class 3rd'!AS200,IF(AND($E$3="4th"),'Class 4th'!AS200,"")))</f>
        <v/>
      </c>
      <c r="CO201" s="99" t="str">
        <f>IF(OR($B201=0,$B201=""),"",IF(AND($E$3="3rd"),'Class 3rd'!AT200,IF(AND($E$3="4th"),'Class 4th'!AT200,"")))</f>
        <v/>
      </c>
      <c r="CP201" s="52" t="str">
        <f t="shared" ref="CP201:CP207" si="302">IF(AND(CN201="",CO201=""),"",IF(AND(CN201="AB",CO201="AB"),"AB",SUM(CN201:CO201)))</f>
        <v/>
      </c>
      <c r="CQ201" s="48" t="str">
        <f t="shared" ref="CQ201:CQ207" si="303">IF(CP201="","",IF(AND(CM201="AB",CP201="AB"),"AB",SUM(CM201,CP201)))</f>
        <v/>
      </c>
      <c r="CR201" s="83">
        <f t="shared" ref="CR201:CR207" si="304">COUNTIF(CF201:CH201,"NA")*10+(COUNTIF(CF201:CH201,"ML")*10)+(COUNTIF(CJ201,"ML")*$CJ$7)+(COUNTIF(CK201,"ML")*$CK$7)+(COUNTIF(CN201,"ML")*$CN$7)+(COUNTIF(CO201,"ML")*$CO$7)</f>
        <v>0</v>
      </c>
      <c r="CS201" s="83" t="str">
        <f t="shared" ref="CS201:CS207" si="305">IF(OR($B201="NSO",$B201=0,$B201=""),"",IF(AND(CF201="",CG201="",CH201="",CJ201="",CN201=""),"",IF(AND(CG201="",CH201="",CF201=""),$CI$7-CR201,IF(AND(CJ201="",CK201=""),$CL$7-CR201,IF(AND(CN201="",CO201=""),$CP$7-CR201,$CQ$7-CR201)))))</f>
        <v/>
      </c>
      <c r="CT201" s="392" t="str">
        <f t="shared" ref="CT201:CT207" si="306">IF(OR(B201="NSO",B201="",CN201=""),"",IF(OR(CS201="AB",CN201="ab"),"AB",IF(CN201="ML","RE",IF(AND(CQ201&gt;=36%*CS201,CN201&gt;=$CN$7*20%),"P",IF(AND(CQ201&gt;=34%*CS201,CN201&gt;=$CN$7*20%),"G2",IF(AND(CQ201&gt;=31%*CS201,CN201&gt;=$CN$7*20%),"G1",IF(AND(CQ201&gt;=25%*CS201,CN201&gt;=$CN$7*20%),"S","F")))))))</f>
        <v/>
      </c>
      <c r="CU201" s="86" t="str">
        <f t="shared" ref="CU201:CU207" si="307">IF(CQ201="","",IF(OR(CT201="",CT201=0,CT201="S",CT201="RE",CT201="F",CT201="AB"),"",IF(CQ201&gt;85%*CS201,"A",IF(CQ201&gt;70%*CS201,"B",IF(CQ201&gt;50%*CS201,"C",IF(CQ201&gt;30%*CS201,"D","E"))))))</f>
        <v/>
      </c>
      <c r="CV201" s="99" t="str">
        <f>IF(OR($B201=0,$B201=""),"",IF(AND($E$3="3rd"),'Class 3rd'!AU200,IF(AND($E$3="4th"),'Class 4th'!AU200,"")))</f>
        <v/>
      </c>
      <c r="CW201" s="99" t="str">
        <f>IF(OR($B201=0,$B201=""),"",IF(AND($E$3="3rd"),'Class 3rd'!AV200,IF(AND($E$3="4th"),'Class 4th'!AV200,"")))</f>
        <v/>
      </c>
      <c r="CX201" s="99" t="str">
        <f>IF(OR($B201=0,$B201=""),"",IF(AND($E$3="3rd"),'Class 3rd'!AW200,IF(AND($E$3="4th"),'Class 4th'!AW200,"")))</f>
        <v/>
      </c>
      <c r="CY201" s="48" t="str">
        <f t="shared" ref="CY201:CY207" si="308">IF(AND(CV201="",CW201="",CX201=""),"",IF(AND(CV201="NA",CW201="NA",CX201="NA"),"NA",IF(AND(CV201="AB",CW201="AB",CX201="AB"),"AB",SUM(CV201:CX201))))</f>
        <v/>
      </c>
      <c r="CZ201" s="99" t="str">
        <f>IF(OR($B201=0,$B201=""),"",IF(AND($E$3="3rd"),'Class 3rd'!AX200,IF(AND($E$3="4th"),'Class 4th'!AX200,"")))</f>
        <v/>
      </c>
      <c r="DA201" s="99" t="str">
        <f>IF(OR($B201=0,$B201=""),"",IF(AND($E$3="3rd"),'Class 3rd'!AY200,IF(AND($E$3="4th"),'Class 4th'!AY200,"")))</f>
        <v/>
      </c>
      <c r="DB201" s="51" t="str">
        <f t="shared" ref="DB201:DB207" si="309">IF(AND(CZ201="",DA201=""),"",IF(AND(CZ201="NA",DA201="NA"),"NA",IF(AND(CZ201="AB",DA201="AB"),"AB",SUM(CZ201:DA201))))</f>
        <v/>
      </c>
      <c r="DC201" s="48">
        <f t="shared" ref="DC201:DC207" si="310">IF(AND(CY201="NA",DB201="NA"),"NA",IF(AND(CY201="AB",DB201="AB"),"AB",SUM(CY201,DB201)))</f>
        <v>0</v>
      </c>
      <c r="DD201" s="99" t="str">
        <f>IF(OR($B201=0,$B201=""),"",IF(AND($E$3="3rd"),'Class 3rd'!AZ200,IF(AND($E$3="4th"),'Class 4th'!AZ200,"")))</f>
        <v/>
      </c>
      <c r="DE201" s="99" t="str">
        <f>IF(OR($B201=0,$B201=""),"",IF(AND($E$3="3rd"),'Class 3rd'!BA200,IF(AND($E$3="4th"),'Class 4th'!BA200,"")))</f>
        <v/>
      </c>
      <c r="DF201" s="52" t="str">
        <f t="shared" ref="DF201:DF207" si="311">IF(AND(DD201="",DE201=""),"",IF(AND(DD201="AB",DE201="AB"),"AB",SUM(DD201:DE201)))</f>
        <v/>
      </c>
      <c r="DG201" s="48" t="str">
        <f t="shared" ref="DG201:DG207" si="312">IF(DF201="","",IF(AND(DC201="AB",DF201="AB"),"AB",SUM(DC201,DF201)))</f>
        <v/>
      </c>
      <c r="DH201" s="83">
        <f t="shared" ref="DH201:DH207" si="313">COUNTIF(CV201:CX201,"NA")*10+(COUNTIF(CV201:CX201,"ML")*10)+(COUNTIF(CZ201,"ML")*$CZ$7)+(COUNTIF(DA201,"ML")*$DA$7)+(COUNTIF(DD201,"ML")*$DD$7)+(COUNTIF(DE201,"ML")*$DE$7)</f>
        <v>0</v>
      </c>
      <c r="DI201" s="83" t="str">
        <f t="shared" ref="DI201:DI207" si="314">IF(OR($B201="NSO",$B201=0,$B201=""),"",IF(AND(CV201="",CW201="",CX201="",CZ201="",DD201=""),"",IF(AND(CW201="",CX201="",CV201=""),$CY$7-DH201,IF(AND(CZ201="",DA201=""),$DB$7-DH201,IF(AND(DD201="",DE201=""),$DF$7-DH201,$DG$7-DH201)))))</f>
        <v/>
      </c>
      <c r="DJ201" s="392" t="str">
        <f t="shared" ref="DJ201:DJ207" si="315">IF(OR(B201="NSO",B201="",DD201=""),"",IF(OR(DI201="AB",DD201="ab"),"AB",IF(DD201="ML","RE",IF(AND(DG201&gt;=36%*DI201,DD201&gt;=$DD$7*20%),"P",IF(AND(DG201&gt;=34%*DI201,DD201&gt;=$DD$7*20%),"G2",IF(AND(DG201&gt;=31%*DI201,DD201&gt;=$DD$7*20%),"G1",IF(AND(DG201&gt;=25%*DI201,DD201&gt;=$DD$7*20%),"S","F")))))))</f>
        <v/>
      </c>
      <c r="DK201" s="86" t="str">
        <f t="shared" ref="DK201:DK207" si="316">IF(DG201="","",IF(OR(DJ201="",DJ201=0,DJ201="S",DJ201="RE",DJ201="F",DJ201="AB"),"",IF(DG201&gt;85%*DI201,"A",IF(DG201&gt;70%*DI201,"B",IF(DG201&gt;50%*DI201,"C",IF(DG201&gt;30%*DI201,"D","E"))))))</f>
        <v/>
      </c>
      <c r="DL201" s="454" t="str">
        <f>IF(OR($B201=0,$B201=""),"",IF(AND($E$3="3rd"),'Class 3rd'!BB200,IF(AND($E$3="4th"),'Class 4th'!BB200,"")))</f>
        <v/>
      </c>
      <c r="DM201" s="454" t="str">
        <f>IF(OR($B201=0,$B201=""),"",IF(AND($E$3="3rd"),'Class 3rd'!BC200,IF(AND($E$3="4th"),'Class 4th'!BC200,"")))</f>
        <v/>
      </c>
      <c r="DN201" s="454" t="str">
        <f>IF(OR($B201=0,$B201=""),"",IF(AND($E$3="3rd"),'Class 3rd'!BD200,IF(AND($E$3="4th"),'Class 4th'!BD200,"")))</f>
        <v/>
      </c>
      <c r="DO201" s="454" t="str">
        <f>IF(OR($B201=0,$B201=""),"",IF(AND($E$3="3rd"),'Class 3rd'!BE200,IF(AND($E$3="4th"),'Class 4th'!BE200,"")))</f>
        <v/>
      </c>
      <c r="DP201" s="454" t="str">
        <f>IF(OR($B201=0,$B201=""),"",IF(AND($E$3="3rd"),'Class 3rd'!BF200,IF(AND($E$3="4th"),'Class 4th'!BF200,"")))</f>
        <v/>
      </c>
      <c r="DQ201" s="455" t="str">
        <f t="shared" ref="DQ201:DQ207" si="317">IF(AND(DL201="",DM201="",DN201="",DO201="",DP201=""),"",SUM(DL201:DP201))</f>
        <v/>
      </c>
      <c r="DR201" s="100">
        <f t="shared" ref="DR201:DR207" si="318">COUNTIF(DL201,"ML")*$DL$7+COUNTIF(DM201,"ML")*$DM$7+COUNTIF(DN201,"ML")*$DN$7+COUNTIF(DO201,"ML")*$DO$7</f>
        <v>0</v>
      </c>
      <c r="DS201" s="100" t="str">
        <f t="shared" ref="DS201:DS207" si="319">IF(OR(AH201="NSO",AH201="",DQ201="",DQ201=0),"",IF(AND(DL201="",DM201=""),"",IF(AND(DL201=""),$DL$7-DR201,IF(DM201="",($DL$7+$DM$7)-DR201,$DQ$7-DR201))))</f>
        <v/>
      </c>
      <c r="DT201" s="100" t="str">
        <f t="shared" ref="DT201:DT207" si="320">IF(OR(B201="NSO",B201="",DQ201="",DQ201=0),"",IF(OR(DP201="AB",DO201="AB"),"AB",IF(DQ201&gt;=36%*DS201,"P","S")))</f>
        <v/>
      </c>
      <c r="DU201" s="86" t="str">
        <f t="shared" ref="DU201:DU207" si="321">IF(DQ201="","",IF(OR(DT201="",DT201=0,DT201="S",DT201="RE",DT201="F",DT201="AB"),"",IF(DQ201&gt;90%*DS201,"A+",IF(DQ201&gt;75%*DS201,"A",IF(DQ201&gt;60%*DS201,"B",IF(DQ201&gt;40%*DS201,"C","D"))))))</f>
        <v/>
      </c>
      <c r="DV201" s="454" t="str">
        <f>IF(OR($B201=0,$B201=""),"",IF(AND($E$3="3rd"),'Class 3rd'!BG200,IF(AND($E$3="4th"),'Class 4th'!BG200,"")))</f>
        <v/>
      </c>
      <c r="DW201" s="454" t="str">
        <f>IF(OR($B201=0,$B201=""),"",IF(AND($E$3="3rd"),'Class 3rd'!BH200,IF(AND($E$3="4th"),'Class 4th'!BH200,"")))</f>
        <v/>
      </c>
      <c r="DX201" s="454" t="str">
        <f>IF(OR($B201=0,$B201=""),"",IF(AND($E$3="3rd"),'Class 3rd'!BI200,IF(AND($E$3="4th"),'Class 4th'!BI200,"")))</f>
        <v/>
      </c>
      <c r="DY201" s="454" t="str">
        <f>IF(OR($B201=0,$B201=""),"",IF(AND($E$3="3rd"),'Class 3rd'!BJ200,IF(AND($E$3="4th"),'Class 4th'!BJ200,"")))</f>
        <v/>
      </c>
      <c r="DZ201" s="454" t="str">
        <f>IF(OR($B201=0,$B201=""),"",IF(AND($E$3="3rd"),'Class 3rd'!BK200,IF(AND($E$3="4th"),'Class 4th'!BK200,"")))</f>
        <v/>
      </c>
      <c r="EA201" s="455" t="str">
        <f t="shared" ref="EA201:EA207" si="322">IF(AND(DV201="",DW201="",DX201="",DY201="",DZ201=""),"",SUM(DV201:DZ201))</f>
        <v/>
      </c>
      <c r="EB201" s="100">
        <f t="shared" ref="EB201:EB207" si="323">COUNTIF(DV201,"ML")*$DV$7+COUNTIF(DW201,"ML")*$DW$7+COUNTIF(DX201,"ML")*$DX$7+COUNTIF(DY201,"ML")*$DY$7</f>
        <v>0</v>
      </c>
      <c r="EC201" s="100" t="str">
        <f t="shared" ref="EC201:EC207" si="324">IF(OR(B201="NSO",B201="",EA201="",EA201=0),"",IF(AND(DV201="",DW201=""),"",IF(AND(DV201=""),$DV$7-EB201,IF(DW201="",($DW$7+$DV$7)-EB201,$EA$7-EB201))))</f>
        <v/>
      </c>
      <c r="ED201" s="100" t="str">
        <f t="shared" ref="ED201:ED207" si="325">IF(OR(B201="NSO",B201="",EA201="",EA201=0),"",IF(OR(DY201="AB",DZ201="AB"),"AB",IF(EA201&gt;=36%*EC201,"P","S")))</f>
        <v/>
      </c>
      <c r="EE201" s="86" t="str">
        <f t="shared" ref="EE201:EE207" si="326">IF(EA201="","",IF(OR(ED201="",ED201=0,ED201="S",ED201="RE",ED201="F",ED201="AB"),"",IF(EA201&gt;90%*EC201,"A+",IF(EA201&gt;75%*EC201,"A",IF(EA201&gt;60%*EC201,"B",IF(EA201&gt;40%*EC201,"C","D"))))))</f>
        <v/>
      </c>
      <c r="EF201" s="454" t="str">
        <f>IF(OR($B201=0,$B201=""),"",IF(AND($E$3="3rd"),'Class 3rd'!BL200,IF(AND($E$3="4th"),'Class 4th'!BL200,"")))</f>
        <v/>
      </c>
      <c r="EG201" s="454" t="str">
        <f>IF(OR($B201=0,$B201=""),"",IF(AND($E$3="3rd"),'Class 3rd'!BM200,IF(AND($E$3="4th"),'Class 4th'!BM200,"")))</f>
        <v/>
      </c>
      <c r="EH201" s="454" t="str">
        <f>IF(OR($B201=0,$B201=""),"",IF(AND($E$3="3rd"),'Class 3rd'!BN200,IF(AND($E$3="4th"),'Class 4th'!BN200,"")))</f>
        <v/>
      </c>
      <c r="EI201" s="454" t="str">
        <f>IF(OR($B201=0,$B201=""),"",IF(AND($E$3="3rd"),'Class 3rd'!BO200,IF(AND($E$3="4th"),'Class 4th'!BO200,"")))</f>
        <v/>
      </c>
      <c r="EJ201" s="454" t="str">
        <f>IF(OR($B201=0,$B201=""),"",IF(AND($E$3="3rd"),'Class 3rd'!BP200,IF(AND($E$3="4th"),'Class 4th'!BP200,"")))</f>
        <v/>
      </c>
      <c r="EK201" s="455" t="str">
        <f t="shared" ref="EK201:EK207" si="327">IF(AND(EF201="",EG201="",EH201="",EI201="",EJ201=""),"",SUM(EF201:EJ201))</f>
        <v/>
      </c>
      <c r="EL201" s="100">
        <f t="shared" ref="EL201:EL207" si="328">COUNTIF(EF201,"ML")*$EF$7+COUNTIF(EG201,"ML")*$EG$7+COUNTIF(EH201,"ML")*$EH$7+COUNTIF(EI201,"ML")*$EI$7</f>
        <v>0</v>
      </c>
      <c r="EM201" s="100" t="str">
        <f t="shared" ref="EM201:EM207" si="329">IF(OR(L201="NSO",L201="",EK201="",EK201=0),"",IF(AND(EF201="",EG201=""),"",IF(AND(EF201=""),$EF$7-EL201,IF(EG201="",($EF$7+$EG$7)-EL201,$EK$7-EL201))))</f>
        <v/>
      </c>
      <c r="EN201" s="100" t="str">
        <f t="shared" ref="EN201:EN207" si="330">IF(OR(B201="NSO",B201="",EK201="",EK201=0),"",IF(OR(EI201="AB",EJ201="AB"),"AB",IF(EK201&gt;=36%*EM201,"P","S")))</f>
        <v/>
      </c>
      <c r="EO201" s="86" t="str">
        <f t="shared" ref="EO201:EO207" si="331">IF(EK201="","",IF(OR(EN201="",EN201=0,EN201="S",EN201="RE",EN201="F",EN201="AB"),"",IF(EK201&gt;90%*EM201,"A+",IF(EK201&gt;75%*EM201,"A",IF(EK201&gt;60%*EM201,"B",IF(EK201&gt;40%*EM201,"C","D"))))))</f>
        <v/>
      </c>
      <c r="EP201" s="60" t="str">
        <f t="shared" ref="EP201:EP207" si="332">IF($E$3="","",IF(OR(B201="",G201="",C201=""),"",SUM(W201,AO201,BG201,BY201)))</f>
        <v/>
      </c>
      <c r="EQ201" s="324" t="str">
        <f t="shared" ref="EQ201:EQ207" si="333">IFERROR(IF(OR(EP201="",B201="NSO"),"",IF(OR(EP201="",EP201=0),"",EP201*100/(Y201+AQ201+BI201+CA201))),"")</f>
        <v/>
      </c>
      <c r="ER201" s="63" t="str">
        <f t="shared" ref="ER201:ER207" si="334">IF(OR(EQ201="",B201="NSO"),"",IF(AND(EQ201&gt;=60),"I",IF(AND(EQ201&gt;=48),"II",IF(AND(EQ201&gt;=36),"III",""))))</f>
        <v/>
      </c>
      <c r="ES201" s="64" t="str">
        <f t="shared" si="253"/>
        <v/>
      </c>
      <c r="ET201" s="326" t="str">
        <f>IFERROR(IF(B201="NSO","NSO",IF(OR(D201="",G201="",F201="",B201="",EP201=0),"",IF('Master sheet'!$D$14="Hindi","कक्षोंन्नति","Promoted"))),"")</f>
        <v/>
      </c>
      <c r="EU201" s="39" t="str">
        <f>IF(OR($B201=0,$B201=""),"",IF(AND($E$3="3rd"),'Class 3rd'!BQ200,IF(AND($E$3="4th"),'Class 4th'!BQ200,"")))</f>
        <v/>
      </c>
      <c r="EV201" s="39" t="str">
        <f>IF(OR($B201=0,$B201=""),"",IF(AND($E$3="3rd"),'Class 3rd'!BR200,IF(AND($E$3="4th"),'Class 4th'!BR200,"")))</f>
        <v/>
      </c>
      <c r="EW201" s="203" t="str">
        <f t="shared" si="254"/>
        <v/>
      </c>
      <c r="EX201" s="40"/>
      <c r="FE201" s="41">
        <f>IF(AND($E$3="3rd"),'Class 3rd'!I200,IF(AND($E$3="4th"),'Class 4th'!I200,""))</f>
        <v>0</v>
      </c>
    </row>
    <row r="202" spans="1:161" ht="18.95" customHeight="1">
      <c r="A202" s="53">
        <v>195</v>
      </c>
      <c r="B202" s="244" t="str">
        <f>IF(OR(FE202=0,FE202=""),"",IF(AND($E$3="3rd"),'Class 3rd'!I201,IF(AND($E$3="4th"),'Class 4th'!I201,"")))</f>
        <v/>
      </c>
      <c r="C202" s="54" t="str">
        <f>IF(OR($B202=0,$B202=""),"",IF(AND($E$3="3rd"),'Class 3rd'!B201,IF(AND($E$3="4th"),'Class 4th'!B201,"")))</f>
        <v/>
      </c>
      <c r="D202" s="54" t="str">
        <f>IF(OR($B202=0,$B202=""),"",IF(AND($E$3="3rd"),'Class 3rd'!C201,IF(AND($E$3="4th"),'Class 4th'!C201,"")))</f>
        <v/>
      </c>
      <c r="E202" s="330" t="str">
        <f>IF(OR($B202=0,$B202=""),"",IF(AND($E$3="3rd"),'Class 3rd'!E201,IF(AND($E$3="4th"),'Class 4th'!E201,"")))</f>
        <v/>
      </c>
      <c r="F202" s="243" t="str">
        <f>IF(OR($B202=0,$B202=""),"",IF(AND($E$3="3rd"),'Class 3rd'!D201,IF(AND($E$3="4th"),'Class 4th'!D201,"")))</f>
        <v/>
      </c>
      <c r="G202" s="335" t="str">
        <f>IF(OR($B202=0,$B202=""),"",IF(AND($E$3="3rd"),'Class 3rd'!F201,IF(AND($E$3="4th"),'Class 4th'!F201,"")))</f>
        <v/>
      </c>
      <c r="H202" s="335" t="str">
        <f>IF(OR($B202=0,$B202=""),"",IF(AND($E$3="3rd"),'Class 3rd'!G201,IF(AND($E$3="4th"),'Class 4th'!G201,"")))</f>
        <v/>
      </c>
      <c r="I202" s="335" t="str">
        <f>IF(OR($B202=0,$B202=""),"",IF(AND($E$3="3rd"),'Class 3rd'!H201,IF(AND($E$3="4th"),'Class 4th'!H201,"")))</f>
        <v/>
      </c>
      <c r="J202" s="217" t="str">
        <f>IF(OR($B202=0,$B202=""),"",IF(AND($E$3="3rd"),'Class 3rd'!J201,IF(AND($E$3="4th"),'Class 4th'!J201,"")))</f>
        <v/>
      </c>
      <c r="K202" s="217" t="str">
        <f>IF(OR($B202=0,$B202=""),"",IF(AND($E$3="3rd"),'Class 3rd'!K201,IF(AND($E$3="4th"),'Class 4th'!K201,"")))</f>
        <v/>
      </c>
      <c r="L202" s="99" t="str">
        <f>IF(OR($B202=0,$B202=""),"",IF(AND($E$3="3rd"),'Class 3rd'!L201,IF(AND($E$3="4th"),'Class 4th'!L201,"")))</f>
        <v/>
      </c>
      <c r="M202" s="99" t="str">
        <f>IF(OR($B202=0,$B202=""),"",IF(AND($E$3="3rd"),'Class 3rd'!M201,IF(AND($E$3="4th"),'Class 4th'!M201,"")))</f>
        <v/>
      </c>
      <c r="N202" s="99" t="str">
        <f>IF(OR($B202=0,$B202=""),"",IF(AND($E$3="3rd"),'Class 3rd'!N201,IF(AND($E$3="4th"),'Class 4th'!N201,"")))</f>
        <v/>
      </c>
      <c r="O202" s="48" t="str">
        <f t="shared" si="255"/>
        <v/>
      </c>
      <c r="P202" s="99" t="str">
        <f>IF(OR($B202=0,$B202=""),"",IF(AND($E$3="3rd"),'Class 3rd'!O201,IF(AND($E$3="4th"),'Class 4th'!O201,"")))</f>
        <v/>
      </c>
      <c r="Q202" s="99" t="str">
        <f>IF(OR($B202=0,$B202=""),"",IF(AND($E$3="3rd"),'Class 3rd'!P201,IF(AND($E$3="4th"),'Class 4th'!P201,"")))</f>
        <v/>
      </c>
      <c r="R202" s="51" t="str">
        <f t="shared" si="256"/>
        <v/>
      </c>
      <c r="S202" s="48">
        <f t="shared" si="257"/>
        <v>0</v>
      </c>
      <c r="T202" s="99" t="str">
        <f>IF(OR($B202=0,$B202=""),"",IF(AND($E$3="3rd"),'Class 3rd'!Q201,IF(AND($E$3="4th"),'Class 4th'!Q201,"")))</f>
        <v/>
      </c>
      <c r="U202" s="99" t="str">
        <f>IF(OR($B202=0,$B202=""),"",IF(AND($E$3="3rd"),'Class 3rd'!R201,IF(AND($E$3="4th"),'Class 4th'!R201,"")))</f>
        <v/>
      </c>
      <c r="V202" s="52" t="str">
        <f t="shared" si="258"/>
        <v/>
      </c>
      <c r="W202" s="48" t="str">
        <f t="shared" si="259"/>
        <v/>
      </c>
      <c r="X202" s="83">
        <f t="shared" si="260"/>
        <v>0</v>
      </c>
      <c r="Y202" s="83" t="str">
        <f t="shared" si="261"/>
        <v/>
      </c>
      <c r="Z202" s="83" t="str">
        <f t="shared" si="262"/>
        <v/>
      </c>
      <c r="AA202" s="83" t="str">
        <f t="shared" si="263"/>
        <v/>
      </c>
      <c r="AB202" s="419" t="str">
        <f t="shared" si="264"/>
        <v/>
      </c>
      <c r="AC202" s="87" t="str">
        <f t="shared" si="265"/>
        <v/>
      </c>
      <c r="AD202" s="99" t="str">
        <f>IF(OR($B202=0,$B202=""),"",IF(AND($E$3="3rd"),'Class 3rd'!S201,IF(AND($E$3="4th"),'Class 4th'!S201,"")))</f>
        <v/>
      </c>
      <c r="AE202" s="99" t="str">
        <f>IF(OR($B202=0,$B202=""),"",IF(AND($E$3="3rd"),'Class 3rd'!T201,IF(AND($E$3="4th"),'Class 4th'!T201,"")))</f>
        <v/>
      </c>
      <c r="AF202" s="99" t="str">
        <f>IF(OR($B202=0,$B202=""),"",IF(AND($E$3="3rd"),'Class 3rd'!U201,IF(AND($E$3="4th"),'Class 4th'!U201,"")))</f>
        <v/>
      </c>
      <c r="AG202" s="48" t="str">
        <f t="shared" si="266"/>
        <v/>
      </c>
      <c r="AH202" s="99" t="str">
        <f>IF(OR($B202=0,$B202=""),"",IF(AND($E$3="3rd"),'Class 3rd'!V201,IF(AND($E$3="4th"),'Class 4th'!V201,"")))</f>
        <v/>
      </c>
      <c r="AI202" s="99" t="str">
        <f>IF(OR($B202=0,$B202=""),"",IF(AND($E$3="3rd"),'Class 3rd'!W201,IF(AND($E$3="4th"),'Class 4th'!W201,"")))</f>
        <v/>
      </c>
      <c r="AJ202" s="51" t="str">
        <f t="shared" si="267"/>
        <v/>
      </c>
      <c r="AK202" s="48">
        <f t="shared" si="268"/>
        <v>0</v>
      </c>
      <c r="AL202" s="99" t="str">
        <f>IF(OR($B202=0,$B202=""),"",IF(AND($E$3="3rd"),'Class 3rd'!X201,IF(AND($E$3="4th"),'Class 4th'!X201,"")))</f>
        <v/>
      </c>
      <c r="AM202" s="99" t="str">
        <f>IF(OR($B202=0,$B202=""),"",IF(AND($E$3="3rd"),'Class 3rd'!Y201,IF(AND($E$3="4th"),'Class 4th'!Y201,"")))</f>
        <v/>
      </c>
      <c r="AN202" s="52" t="str">
        <f t="shared" si="269"/>
        <v/>
      </c>
      <c r="AO202" s="48" t="str">
        <f t="shared" si="270"/>
        <v/>
      </c>
      <c r="AP202" s="83">
        <f t="shared" si="271"/>
        <v>0</v>
      </c>
      <c r="AQ202" s="83" t="str">
        <f t="shared" si="272"/>
        <v/>
      </c>
      <c r="AR202" s="83" t="str">
        <f t="shared" si="273"/>
        <v/>
      </c>
      <c r="AS202" s="83" t="str">
        <f t="shared" si="274"/>
        <v/>
      </c>
      <c r="AT202" s="419" t="str">
        <f t="shared" si="275"/>
        <v/>
      </c>
      <c r="AU202" s="87" t="str">
        <f t="shared" si="276"/>
        <v/>
      </c>
      <c r="AV202" s="99" t="str">
        <f>IF(OR($B202=0,$B202=""),"",IF(AND($E$3="3rd"),'Class 3rd'!Z201,IF(AND($E$3="4th"),'Class 4th'!Z201,"")))</f>
        <v/>
      </c>
      <c r="AW202" s="99" t="str">
        <f>IF(OR($B202=0,$B202=""),"",IF(AND($E$3="3rd"),'Class 3rd'!AA201,IF(AND($E$3="4th"),'Class 4th'!AA201,"")))</f>
        <v/>
      </c>
      <c r="AX202" s="99" t="str">
        <f>IF(OR($B202=0,$B202=""),"",IF(AND($E$3="3rd"),'Class 3rd'!AB201,IF(AND($E$3="4th"),'Class 4th'!AB201,"")))</f>
        <v/>
      </c>
      <c r="AY202" s="48" t="str">
        <f t="shared" si="277"/>
        <v/>
      </c>
      <c r="AZ202" s="99" t="str">
        <f>IF(OR($B202=0,$B202=""),"",IF(AND($E$3="3rd"),'Class 3rd'!AC201,IF(AND($E$3="4th"),'Class 4th'!AC201,"")))</f>
        <v/>
      </c>
      <c r="BA202" s="99" t="str">
        <f>IF(OR($B202=0,$B202=""),"",IF(AND($E$3="3rd"),'Class 3rd'!AD201,IF(AND($E$3="4th"),'Class 4th'!AD201,"")))</f>
        <v/>
      </c>
      <c r="BB202" s="51" t="str">
        <f t="shared" si="278"/>
        <v/>
      </c>
      <c r="BC202" s="48">
        <f t="shared" si="279"/>
        <v>0</v>
      </c>
      <c r="BD202" s="99" t="str">
        <f>IF(OR($B202=0,$B202=""),"",IF(AND($E$3="3rd"),'Class 3rd'!AE201,IF(AND($E$3="4th"),'Class 4th'!AE201,"")))</f>
        <v/>
      </c>
      <c r="BE202" s="99" t="str">
        <f>IF(OR($B202=0,$B202=""),"",IF(AND($E$3="3rd"),'Class 3rd'!AF201,IF(AND($E$3="4th"),'Class 4th'!AF201,"")))</f>
        <v/>
      </c>
      <c r="BF202" s="52" t="str">
        <f t="shared" si="280"/>
        <v/>
      </c>
      <c r="BG202" s="48" t="str">
        <f t="shared" si="281"/>
        <v/>
      </c>
      <c r="BH202" s="83">
        <f t="shared" si="282"/>
        <v>0</v>
      </c>
      <c r="BI202" s="83" t="str">
        <f t="shared" si="283"/>
        <v/>
      </c>
      <c r="BJ202" s="83" t="str">
        <f t="shared" si="284"/>
        <v/>
      </c>
      <c r="BK202" s="83" t="str">
        <f t="shared" si="285"/>
        <v/>
      </c>
      <c r="BL202" s="419" t="str">
        <f t="shared" si="286"/>
        <v/>
      </c>
      <c r="BM202" s="87" t="str">
        <f t="shared" si="287"/>
        <v/>
      </c>
      <c r="BN202" s="99" t="str">
        <f>IF(OR($B202=0,$B202=""),"",IF(AND($E$3="3rd"),'Class 3rd'!AG201,IF(AND($E$3="4th"),'Class 4th'!AG201,"")))</f>
        <v/>
      </c>
      <c r="BO202" s="99" t="str">
        <f>IF(OR($B202=0,$B202=""),"",IF(AND($E$3="3rd"),'Class 3rd'!AH201,IF(AND($E$3="4th"),'Class 4th'!AH201,"")))</f>
        <v/>
      </c>
      <c r="BP202" s="99" t="str">
        <f>IF(OR($B202=0,$B202=""),"",IF(AND($E$3="3rd"),'Class 3rd'!AI201,IF(AND($E$3="4th"),'Class 4th'!AI201,"")))</f>
        <v/>
      </c>
      <c r="BQ202" s="48" t="str">
        <f t="shared" si="288"/>
        <v/>
      </c>
      <c r="BR202" s="99" t="str">
        <f>IF(OR($B202=0,$B202=""),"",IF(AND($E$3="3rd"),'Class 3rd'!AJ201,IF(AND($E$3="4th"),'Class 4th'!AJ201,"")))</f>
        <v/>
      </c>
      <c r="BS202" s="99" t="str">
        <f>IF(OR($B202=0,$B202=""),"",IF(AND($E$3="3rd"),'Class 3rd'!AK201,IF(AND($E$3="4th"),'Class 4th'!AK201,"")))</f>
        <v/>
      </c>
      <c r="BT202" s="51" t="str">
        <f t="shared" si="289"/>
        <v/>
      </c>
      <c r="BU202" s="48">
        <f t="shared" si="290"/>
        <v>0</v>
      </c>
      <c r="BV202" s="99" t="str">
        <f>IF(OR($B202=0,$B202=""),"",IF(AND($E$3="3rd"),'Class 3rd'!AL201,IF(AND($E$3="4th"),'Class 4th'!AL201,"")))</f>
        <v/>
      </c>
      <c r="BW202" s="99" t="str">
        <f>IF(OR($B202=0,$B202=""),"",IF(AND($E$3="3rd"),'Class 3rd'!AM201,IF(AND($E$3="4th"),'Class 4th'!AM201,"")))</f>
        <v/>
      </c>
      <c r="BX202" s="52" t="str">
        <f t="shared" si="291"/>
        <v/>
      </c>
      <c r="BY202" s="48" t="str">
        <f t="shared" si="292"/>
        <v/>
      </c>
      <c r="BZ202" s="83">
        <f t="shared" si="293"/>
        <v>0</v>
      </c>
      <c r="CA202" s="83" t="str">
        <f t="shared" si="294"/>
        <v/>
      </c>
      <c r="CB202" s="83" t="str">
        <f t="shared" si="295"/>
        <v/>
      </c>
      <c r="CC202" s="83" t="str">
        <f t="shared" si="296"/>
        <v/>
      </c>
      <c r="CD202" s="419" t="str">
        <f t="shared" si="297"/>
        <v/>
      </c>
      <c r="CE202" s="87" t="str">
        <f t="shared" si="298"/>
        <v/>
      </c>
      <c r="CF202" s="99" t="str">
        <f>IF(OR($B202=0,$B202=""),"",IF(AND($E$3="3rd"),'Class 3rd'!AN201,IF(AND($E$3="4th"),'Class 4th'!AN201,"")))</f>
        <v/>
      </c>
      <c r="CG202" s="99" t="str">
        <f>IF(OR($B202=0,$B202=""),"",IF(AND($E$3="3rd"),'Class 3rd'!AO201,IF(AND($E$3="4th"),'Class 4th'!AO201,"")))</f>
        <v/>
      </c>
      <c r="CH202" s="99" t="str">
        <f>IF(OR($B202=0,$B202=""),"",IF(AND($E$3="3rd"),'Class 3rd'!AP201,IF(AND($E$3="4th"),'Class 4th'!AP201,"")))</f>
        <v/>
      </c>
      <c r="CI202" s="48" t="str">
        <f t="shared" si="299"/>
        <v/>
      </c>
      <c r="CJ202" s="99" t="str">
        <f>IF(OR($B202=0,$B202=""),"",IF(AND($E$3="3rd"),'Class 3rd'!AQ201,IF(AND($E$3="4th"),'Class 4th'!AQ201,"")))</f>
        <v/>
      </c>
      <c r="CK202" s="99" t="str">
        <f>IF(OR($B202=0,$B202=""),"",IF(AND($E$3="3rd"),'Class 3rd'!AR201,IF(AND($E$3="4th"),'Class 4th'!AR201,"")))</f>
        <v/>
      </c>
      <c r="CL202" s="51" t="str">
        <f t="shared" si="300"/>
        <v/>
      </c>
      <c r="CM202" s="48">
        <f t="shared" si="301"/>
        <v>0</v>
      </c>
      <c r="CN202" s="99" t="str">
        <f>IF(OR($B202=0,$B202=""),"",IF(AND($E$3="3rd"),'Class 3rd'!AS201,IF(AND($E$3="4th"),'Class 4th'!AS201,"")))</f>
        <v/>
      </c>
      <c r="CO202" s="99" t="str">
        <f>IF(OR($B202=0,$B202=""),"",IF(AND($E$3="3rd"),'Class 3rd'!AT201,IF(AND($E$3="4th"),'Class 4th'!AT201,"")))</f>
        <v/>
      </c>
      <c r="CP202" s="52" t="str">
        <f t="shared" si="302"/>
        <v/>
      </c>
      <c r="CQ202" s="48" t="str">
        <f t="shared" si="303"/>
        <v/>
      </c>
      <c r="CR202" s="83">
        <f t="shared" si="304"/>
        <v>0</v>
      </c>
      <c r="CS202" s="83" t="str">
        <f t="shared" si="305"/>
        <v/>
      </c>
      <c r="CT202" s="392" t="str">
        <f t="shared" si="306"/>
        <v/>
      </c>
      <c r="CU202" s="86" t="str">
        <f t="shared" si="307"/>
        <v/>
      </c>
      <c r="CV202" s="99" t="str">
        <f>IF(OR($B202=0,$B202=""),"",IF(AND($E$3="3rd"),'Class 3rd'!AU201,IF(AND($E$3="4th"),'Class 4th'!AU201,"")))</f>
        <v/>
      </c>
      <c r="CW202" s="99" t="str">
        <f>IF(OR($B202=0,$B202=""),"",IF(AND($E$3="3rd"),'Class 3rd'!AV201,IF(AND($E$3="4th"),'Class 4th'!AV201,"")))</f>
        <v/>
      </c>
      <c r="CX202" s="99" t="str">
        <f>IF(OR($B202=0,$B202=""),"",IF(AND($E$3="3rd"),'Class 3rd'!AW201,IF(AND($E$3="4th"),'Class 4th'!AW201,"")))</f>
        <v/>
      </c>
      <c r="CY202" s="48" t="str">
        <f t="shared" si="308"/>
        <v/>
      </c>
      <c r="CZ202" s="99" t="str">
        <f>IF(OR($B202=0,$B202=""),"",IF(AND($E$3="3rd"),'Class 3rd'!AX201,IF(AND($E$3="4th"),'Class 4th'!AX201,"")))</f>
        <v/>
      </c>
      <c r="DA202" s="99" t="str">
        <f>IF(OR($B202=0,$B202=""),"",IF(AND($E$3="3rd"),'Class 3rd'!AY201,IF(AND($E$3="4th"),'Class 4th'!AY201,"")))</f>
        <v/>
      </c>
      <c r="DB202" s="51" t="str">
        <f t="shared" si="309"/>
        <v/>
      </c>
      <c r="DC202" s="48">
        <f t="shared" si="310"/>
        <v>0</v>
      </c>
      <c r="DD202" s="99" t="str">
        <f>IF(OR($B202=0,$B202=""),"",IF(AND($E$3="3rd"),'Class 3rd'!AZ201,IF(AND($E$3="4th"),'Class 4th'!AZ201,"")))</f>
        <v/>
      </c>
      <c r="DE202" s="99" t="str">
        <f>IF(OR($B202=0,$B202=""),"",IF(AND($E$3="3rd"),'Class 3rd'!BA201,IF(AND($E$3="4th"),'Class 4th'!BA201,"")))</f>
        <v/>
      </c>
      <c r="DF202" s="52" t="str">
        <f t="shared" si="311"/>
        <v/>
      </c>
      <c r="DG202" s="48" t="str">
        <f t="shared" si="312"/>
        <v/>
      </c>
      <c r="DH202" s="83">
        <f t="shared" si="313"/>
        <v>0</v>
      </c>
      <c r="DI202" s="83" t="str">
        <f t="shared" si="314"/>
        <v/>
      </c>
      <c r="DJ202" s="392" t="str">
        <f t="shared" si="315"/>
        <v/>
      </c>
      <c r="DK202" s="86" t="str">
        <f t="shared" si="316"/>
        <v/>
      </c>
      <c r="DL202" s="454" t="str">
        <f>IF(OR($B202=0,$B202=""),"",IF(AND($E$3="3rd"),'Class 3rd'!BB201,IF(AND($E$3="4th"),'Class 4th'!BB201,"")))</f>
        <v/>
      </c>
      <c r="DM202" s="454" t="str">
        <f>IF(OR($B202=0,$B202=""),"",IF(AND($E$3="3rd"),'Class 3rd'!BC201,IF(AND($E$3="4th"),'Class 4th'!BC201,"")))</f>
        <v/>
      </c>
      <c r="DN202" s="454" t="str">
        <f>IF(OR($B202=0,$B202=""),"",IF(AND($E$3="3rd"),'Class 3rd'!BD201,IF(AND($E$3="4th"),'Class 4th'!BD201,"")))</f>
        <v/>
      </c>
      <c r="DO202" s="454" t="str">
        <f>IF(OR($B202=0,$B202=""),"",IF(AND($E$3="3rd"),'Class 3rd'!BE201,IF(AND($E$3="4th"),'Class 4th'!BE201,"")))</f>
        <v/>
      </c>
      <c r="DP202" s="454" t="str">
        <f>IF(OR($B202=0,$B202=""),"",IF(AND($E$3="3rd"),'Class 3rd'!BF201,IF(AND($E$3="4th"),'Class 4th'!BF201,"")))</f>
        <v/>
      </c>
      <c r="DQ202" s="455" t="str">
        <f t="shared" si="317"/>
        <v/>
      </c>
      <c r="DR202" s="100">
        <f t="shared" si="318"/>
        <v>0</v>
      </c>
      <c r="DS202" s="100" t="str">
        <f t="shared" si="319"/>
        <v/>
      </c>
      <c r="DT202" s="100" t="str">
        <f t="shared" si="320"/>
        <v/>
      </c>
      <c r="DU202" s="86" t="str">
        <f t="shared" si="321"/>
        <v/>
      </c>
      <c r="DV202" s="454" t="str">
        <f>IF(OR($B202=0,$B202=""),"",IF(AND($E$3="3rd"),'Class 3rd'!BG201,IF(AND($E$3="4th"),'Class 4th'!BG201,"")))</f>
        <v/>
      </c>
      <c r="DW202" s="454" t="str">
        <f>IF(OR($B202=0,$B202=""),"",IF(AND($E$3="3rd"),'Class 3rd'!BH201,IF(AND($E$3="4th"),'Class 4th'!BH201,"")))</f>
        <v/>
      </c>
      <c r="DX202" s="454" t="str">
        <f>IF(OR($B202=0,$B202=""),"",IF(AND($E$3="3rd"),'Class 3rd'!BI201,IF(AND($E$3="4th"),'Class 4th'!BI201,"")))</f>
        <v/>
      </c>
      <c r="DY202" s="454" t="str">
        <f>IF(OR($B202=0,$B202=""),"",IF(AND($E$3="3rd"),'Class 3rd'!BJ201,IF(AND($E$3="4th"),'Class 4th'!BJ201,"")))</f>
        <v/>
      </c>
      <c r="DZ202" s="454" t="str">
        <f>IF(OR($B202=0,$B202=""),"",IF(AND($E$3="3rd"),'Class 3rd'!BK201,IF(AND($E$3="4th"),'Class 4th'!BK201,"")))</f>
        <v/>
      </c>
      <c r="EA202" s="455" t="str">
        <f t="shared" si="322"/>
        <v/>
      </c>
      <c r="EB202" s="100">
        <f t="shared" si="323"/>
        <v>0</v>
      </c>
      <c r="EC202" s="100" t="str">
        <f t="shared" si="324"/>
        <v/>
      </c>
      <c r="ED202" s="100" t="str">
        <f t="shared" si="325"/>
        <v/>
      </c>
      <c r="EE202" s="86" t="str">
        <f t="shared" si="326"/>
        <v/>
      </c>
      <c r="EF202" s="454" t="str">
        <f>IF(OR($B202=0,$B202=""),"",IF(AND($E$3="3rd"),'Class 3rd'!BL201,IF(AND($E$3="4th"),'Class 4th'!BL201,"")))</f>
        <v/>
      </c>
      <c r="EG202" s="454" t="str">
        <f>IF(OR($B202=0,$B202=""),"",IF(AND($E$3="3rd"),'Class 3rd'!BM201,IF(AND($E$3="4th"),'Class 4th'!BM201,"")))</f>
        <v/>
      </c>
      <c r="EH202" s="454" t="str">
        <f>IF(OR($B202=0,$B202=""),"",IF(AND($E$3="3rd"),'Class 3rd'!BN201,IF(AND($E$3="4th"),'Class 4th'!BN201,"")))</f>
        <v/>
      </c>
      <c r="EI202" s="454" t="str">
        <f>IF(OR($B202=0,$B202=""),"",IF(AND($E$3="3rd"),'Class 3rd'!BO201,IF(AND($E$3="4th"),'Class 4th'!BO201,"")))</f>
        <v/>
      </c>
      <c r="EJ202" s="454" t="str">
        <f>IF(OR($B202=0,$B202=""),"",IF(AND($E$3="3rd"),'Class 3rd'!BP201,IF(AND($E$3="4th"),'Class 4th'!BP201,"")))</f>
        <v/>
      </c>
      <c r="EK202" s="455" t="str">
        <f t="shared" si="327"/>
        <v/>
      </c>
      <c r="EL202" s="100">
        <f t="shared" si="328"/>
        <v>0</v>
      </c>
      <c r="EM202" s="100" t="str">
        <f t="shared" si="329"/>
        <v/>
      </c>
      <c r="EN202" s="100" t="str">
        <f t="shared" si="330"/>
        <v/>
      </c>
      <c r="EO202" s="86" t="str">
        <f t="shared" si="331"/>
        <v/>
      </c>
      <c r="EP202" s="60" t="str">
        <f t="shared" si="332"/>
        <v/>
      </c>
      <c r="EQ202" s="324" t="str">
        <f t="shared" si="333"/>
        <v/>
      </c>
      <c r="ER202" s="63" t="str">
        <f t="shared" si="334"/>
        <v/>
      </c>
      <c r="ES202" s="64" t="str">
        <f t="shared" si="253"/>
        <v/>
      </c>
      <c r="ET202" s="326" t="str">
        <f>IFERROR(IF(B202="NSO","NSO",IF(OR(D202="",G202="",F202="",B202="",EP202=0),"",IF('Master sheet'!$D$14="Hindi","कक्षोंन्नति","Promoted"))),"")</f>
        <v/>
      </c>
      <c r="EU202" s="39" t="str">
        <f>IF(OR($B202=0,$B202=""),"",IF(AND($E$3="3rd"),'Class 3rd'!BQ201,IF(AND($E$3="4th"),'Class 4th'!BQ201,"")))</f>
        <v/>
      </c>
      <c r="EV202" s="39" t="str">
        <f>IF(OR($B202=0,$B202=""),"",IF(AND($E$3="3rd"),'Class 3rd'!BR201,IF(AND($E$3="4th"),'Class 4th'!BR201,"")))</f>
        <v/>
      </c>
      <c r="EW202" s="203" t="str">
        <f t="shared" si="254"/>
        <v/>
      </c>
      <c r="EX202" s="40"/>
      <c r="FE202" s="41">
        <f>IF(AND($E$3="3rd"),'Class 3rd'!I201,IF(AND($E$3="4th"),'Class 4th'!I201,""))</f>
        <v>0</v>
      </c>
    </row>
    <row r="203" spans="1:161" ht="18.95" customHeight="1">
      <c r="A203" s="53">
        <v>196</v>
      </c>
      <c r="B203" s="244" t="str">
        <f>IF(OR(FE203=0,FE203=""),"",IF(AND($E$3="3rd"),'Class 3rd'!I202,IF(AND($E$3="4th"),'Class 4th'!I202,"")))</f>
        <v/>
      </c>
      <c r="C203" s="54" t="str">
        <f>IF(OR($B203=0,$B203=""),"",IF(AND($E$3="3rd"),'Class 3rd'!B202,IF(AND($E$3="4th"),'Class 4th'!B202,"")))</f>
        <v/>
      </c>
      <c r="D203" s="54" t="str">
        <f>IF(OR($B203=0,$B203=""),"",IF(AND($E$3="3rd"),'Class 3rd'!C202,IF(AND($E$3="4th"),'Class 4th'!C202,"")))</f>
        <v/>
      </c>
      <c r="E203" s="330" t="str">
        <f>IF(OR($B203=0,$B203=""),"",IF(AND($E$3="3rd"),'Class 3rd'!E202,IF(AND($E$3="4th"),'Class 4th'!E202,"")))</f>
        <v/>
      </c>
      <c r="F203" s="243" t="str">
        <f>IF(OR($B203=0,$B203=""),"",IF(AND($E$3="3rd"),'Class 3rd'!D202,IF(AND($E$3="4th"),'Class 4th'!D202,"")))</f>
        <v/>
      </c>
      <c r="G203" s="335" t="str">
        <f>IF(OR($B203=0,$B203=""),"",IF(AND($E$3="3rd"),'Class 3rd'!F202,IF(AND($E$3="4th"),'Class 4th'!F202,"")))</f>
        <v/>
      </c>
      <c r="H203" s="335" t="str">
        <f>IF(OR($B203=0,$B203=""),"",IF(AND($E$3="3rd"),'Class 3rd'!G202,IF(AND($E$3="4th"),'Class 4th'!G202,"")))</f>
        <v/>
      </c>
      <c r="I203" s="335" t="str">
        <f>IF(OR($B203=0,$B203=""),"",IF(AND($E$3="3rd"),'Class 3rd'!H202,IF(AND($E$3="4th"),'Class 4th'!H202,"")))</f>
        <v/>
      </c>
      <c r="J203" s="217" t="str">
        <f>IF(OR($B203=0,$B203=""),"",IF(AND($E$3="3rd"),'Class 3rd'!J202,IF(AND($E$3="4th"),'Class 4th'!J202,"")))</f>
        <v/>
      </c>
      <c r="K203" s="217" t="str">
        <f>IF(OR($B203=0,$B203=""),"",IF(AND($E$3="3rd"),'Class 3rd'!K202,IF(AND($E$3="4th"),'Class 4th'!K202,"")))</f>
        <v/>
      </c>
      <c r="L203" s="99" t="str">
        <f>IF(OR($B203=0,$B203=""),"",IF(AND($E$3="3rd"),'Class 3rd'!L202,IF(AND($E$3="4th"),'Class 4th'!L202,"")))</f>
        <v/>
      </c>
      <c r="M203" s="99" t="str">
        <f>IF(OR($B203=0,$B203=""),"",IF(AND($E$3="3rd"),'Class 3rd'!M202,IF(AND($E$3="4th"),'Class 4th'!M202,"")))</f>
        <v/>
      </c>
      <c r="N203" s="99" t="str">
        <f>IF(OR($B203=0,$B203=""),"",IF(AND($E$3="3rd"),'Class 3rd'!N202,IF(AND($E$3="4th"),'Class 4th'!N202,"")))</f>
        <v/>
      </c>
      <c r="O203" s="48" t="str">
        <f t="shared" si="255"/>
        <v/>
      </c>
      <c r="P203" s="99" t="str">
        <f>IF(OR($B203=0,$B203=""),"",IF(AND($E$3="3rd"),'Class 3rd'!O202,IF(AND($E$3="4th"),'Class 4th'!O202,"")))</f>
        <v/>
      </c>
      <c r="Q203" s="99" t="str">
        <f>IF(OR($B203=0,$B203=""),"",IF(AND($E$3="3rd"),'Class 3rd'!P202,IF(AND($E$3="4th"),'Class 4th'!P202,"")))</f>
        <v/>
      </c>
      <c r="R203" s="51" t="str">
        <f t="shared" si="256"/>
        <v/>
      </c>
      <c r="S203" s="48">
        <f t="shared" si="257"/>
        <v>0</v>
      </c>
      <c r="T203" s="99" t="str">
        <f>IF(OR($B203=0,$B203=""),"",IF(AND($E$3="3rd"),'Class 3rd'!Q202,IF(AND($E$3="4th"),'Class 4th'!Q202,"")))</f>
        <v/>
      </c>
      <c r="U203" s="99" t="str">
        <f>IF(OR($B203=0,$B203=""),"",IF(AND($E$3="3rd"),'Class 3rd'!R202,IF(AND($E$3="4th"),'Class 4th'!R202,"")))</f>
        <v/>
      </c>
      <c r="V203" s="52" t="str">
        <f t="shared" si="258"/>
        <v/>
      </c>
      <c r="W203" s="48" t="str">
        <f t="shared" si="259"/>
        <v/>
      </c>
      <c r="X203" s="83">
        <f t="shared" si="260"/>
        <v>0</v>
      </c>
      <c r="Y203" s="83" t="str">
        <f t="shared" si="261"/>
        <v/>
      </c>
      <c r="Z203" s="83" t="str">
        <f t="shared" si="262"/>
        <v/>
      </c>
      <c r="AA203" s="83" t="str">
        <f t="shared" si="263"/>
        <v/>
      </c>
      <c r="AB203" s="419" t="str">
        <f t="shared" si="264"/>
        <v/>
      </c>
      <c r="AC203" s="87" t="str">
        <f t="shared" si="265"/>
        <v/>
      </c>
      <c r="AD203" s="99" t="str">
        <f>IF(OR($B203=0,$B203=""),"",IF(AND($E$3="3rd"),'Class 3rd'!S202,IF(AND($E$3="4th"),'Class 4th'!S202,"")))</f>
        <v/>
      </c>
      <c r="AE203" s="99" t="str">
        <f>IF(OR($B203=0,$B203=""),"",IF(AND($E$3="3rd"),'Class 3rd'!T202,IF(AND($E$3="4th"),'Class 4th'!T202,"")))</f>
        <v/>
      </c>
      <c r="AF203" s="99" t="str">
        <f>IF(OR($B203=0,$B203=""),"",IF(AND($E$3="3rd"),'Class 3rd'!U202,IF(AND($E$3="4th"),'Class 4th'!U202,"")))</f>
        <v/>
      </c>
      <c r="AG203" s="48" t="str">
        <f t="shared" si="266"/>
        <v/>
      </c>
      <c r="AH203" s="99" t="str">
        <f>IF(OR($B203=0,$B203=""),"",IF(AND($E$3="3rd"),'Class 3rd'!V202,IF(AND($E$3="4th"),'Class 4th'!V202,"")))</f>
        <v/>
      </c>
      <c r="AI203" s="99" t="str">
        <f>IF(OR($B203=0,$B203=""),"",IF(AND($E$3="3rd"),'Class 3rd'!W202,IF(AND($E$3="4th"),'Class 4th'!W202,"")))</f>
        <v/>
      </c>
      <c r="AJ203" s="51" t="str">
        <f t="shared" si="267"/>
        <v/>
      </c>
      <c r="AK203" s="48">
        <f t="shared" si="268"/>
        <v>0</v>
      </c>
      <c r="AL203" s="99" t="str">
        <f>IF(OR($B203=0,$B203=""),"",IF(AND($E$3="3rd"),'Class 3rd'!X202,IF(AND($E$3="4th"),'Class 4th'!X202,"")))</f>
        <v/>
      </c>
      <c r="AM203" s="99" t="str">
        <f>IF(OR($B203=0,$B203=""),"",IF(AND($E$3="3rd"),'Class 3rd'!Y202,IF(AND($E$3="4th"),'Class 4th'!Y202,"")))</f>
        <v/>
      </c>
      <c r="AN203" s="52" t="str">
        <f t="shared" si="269"/>
        <v/>
      </c>
      <c r="AO203" s="48" t="str">
        <f t="shared" si="270"/>
        <v/>
      </c>
      <c r="AP203" s="83">
        <f t="shared" si="271"/>
        <v>0</v>
      </c>
      <c r="AQ203" s="83" t="str">
        <f t="shared" si="272"/>
        <v/>
      </c>
      <c r="AR203" s="83" t="str">
        <f t="shared" si="273"/>
        <v/>
      </c>
      <c r="AS203" s="83" t="str">
        <f t="shared" si="274"/>
        <v/>
      </c>
      <c r="AT203" s="419" t="str">
        <f t="shared" si="275"/>
        <v/>
      </c>
      <c r="AU203" s="87" t="str">
        <f t="shared" si="276"/>
        <v/>
      </c>
      <c r="AV203" s="99" t="str">
        <f>IF(OR($B203=0,$B203=""),"",IF(AND($E$3="3rd"),'Class 3rd'!Z202,IF(AND($E$3="4th"),'Class 4th'!Z202,"")))</f>
        <v/>
      </c>
      <c r="AW203" s="99" t="str">
        <f>IF(OR($B203=0,$B203=""),"",IF(AND($E$3="3rd"),'Class 3rd'!AA202,IF(AND($E$3="4th"),'Class 4th'!AA202,"")))</f>
        <v/>
      </c>
      <c r="AX203" s="99" t="str">
        <f>IF(OR($B203=0,$B203=""),"",IF(AND($E$3="3rd"),'Class 3rd'!AB202,IF(AND($E$3="4th"),'Class 4th'!AB202,"")))</f>
        <v/>
      </c>
      <c r="AY203" s="48" t="str">
        <f t="shared" si="277"/>
        <v/>
      </c>
      <c r="AZ203" s="99" t="str">
        <f>IF(OR($B203=0,$B203=""),"",IF(AND($E$3="3rd"),'Class 3rd'!AC202,IF(AND($E$3="4th"),'Class 4th'!AC202,"")))</f>
        <v/>
      </c>
      <c r="BA203" s="99" t="str">
        <f>IF(OR($B203=0,$B203=""),"",IF(AND($E$3="3rd"),'Class 3rd'!AD202,IF(AND($E$3="4th"),'Class 4th'!AD202,"")))</f>
        <v/>
      </c>
      <c r="BB203" s="51" t="str">
        <f t="shared" si="278"/>
        <v/>
      </c>
      <c r="BC203" s="48">
        <f t="shared" si="279"/>
        <v>0</v>
      </c>
      <c r="BD203" s="99" t="str">
        <f>IF(OR($B203=0,$B203=""),"",IF(AND($E$3="3rd"),'Class 3rd'!AE202,IF(AND($E$3="4th"),'Class 4th'!AE202,"")))</f>
        <v/>
      </c>
      <c r="BE203" s="99" t="str">
        <f>IF(OR($B203=0,$B203=""),"",IF(AND($E$3="3rd"),'Class 3rd'!AF202,IF(AND($E$3="4th"),'Class 4th'!AF202,"")))</f>
        <v/>
      </c>
      <c r="BF203" s="52" t="str">
        <f t="shared" si="280"/>
        <v/>
      </c>
      <c r="BG203" s="48" t="str">
        <f t="shared" si="281"/>
        <v/>
      </c>
      <c r="BH203" s="83">
        <f t="shared" si="282"/>
        <v>0</v>
      </c>
      <c r="BI203" s="83" t="str">
        <f t="shared" si="283"/>
        <v/>
      </c>
      <c r="BJ203" s="83" t="str">
        <f t="shared" si="284"/>
        <v/>
      </c>
      <c r="BK203" s="83" t="str">
        <f t="shared" si="285"/>
        <v/>
      </c>
      <c r="BL203" s="419" t="str">
        <f t="shared" si="286"/>
        <v/>
      </c>
      <c r="BM203" s="87" t="str">
        <f t="shared" si="287"/>
        <v/>
      </c>
      <c r="BN203" s="99" t="str">
        <f>IF(OR($B203=0,$B203=""),"",IF(AND($E$3="3rd"),'Class 3rd'!AG202,IF(AND($E$3="4th"),'Class 4th'!AG202,"")))</f>
        <v/>
      </c>
      <c r="BO203" s="99" t="str">
        <f>IF(OR($B203=0,$B203=""),"",IF(AND($E$3="3rd"),'Class 3rd'!AH202,IF(AND($E$3="4th"),'Class 4th'!AH202,"")))</f>
        <v/>
      </c>
      <c r="BP203" s="99" t="str">
        <f>IF(OR($B203=0,$B203=""),"",IF(AND($E$3="3rd"),'Class 3rd'!AI202,IF(AND($E$3="4th"),'Class 4th'!AI202,"")))</f>
        <v/>
      </c>
      <c r="BQ203" s="48" t="str">
        <f t="shared" si="288"/>
        <v/>
      </c>
      <c r="BR203" s="99" t="str">
        <f>IF(OR($B203=0,$B203=""),"",IF(AND($E$3="3rd"),'Class 3rd'!AJ202,IF(AND($E$3="4th"),'Class 4th'!AJ202,"")))</f>
        <v/>
      </c>
      <c r="BS203" s="99" t="str">
        <f>IF(OR($B203=0,$B203=""),"",IF(AND($E$3="3rd"),'Class 3rd'!AK202,IF(AND($E$3="4th"),'Class 4th'!AK202,"")))</f>
        <v/>
      </c>
      <c r="BT203" s="51" t="str">
        <f t="shared" si="289"/>
        <v/>
      </c>
      <c r="BU203" s="48">
        <f t="shared" si="290"/>
        <v>0</v>
      </c>
      <c r="BV203" s="99" t="str">
        <f>IF(OR($B203=0,$B203=""),"",IF(AND($E$3="3rd"),'Class 3rd'!AL202,IF(AND($E$3="4th"),'Class 4th'!AL202,"")))</f>
        <v/>
      </c>
      <c r="BW203" s="99" t="str">
        <f>IF(OR($B203=0,$B203=""),"",IF(AND($E$3="3rd"),'Class 3rd'!AM202,IF(AND($E$3="4th"),'Class 4th'!AM202,"")))</f>
        <v/>
      </c>
      <c r="BX203" s="52" t="str">
        <f t="shared" si="291"/>
        <v/>
      </c>
      <c r="BY203" s="48" t="str">
        <f t="shared" si="292"/>
        <v/>
      </c>
      <c r="BZ203" s="83">
        <f t="shared" si="293"/>
        <v>0</v>
      </c>
      <c r="CA203" s="83" t="str">
        <f t="shared" si="294"/>
        <v/>
      </c>
      <c r="CB203" s="83" t="str">
        <f t="shared" si="295"/>
        <v/>
      </c>
      <c r="CC203" s="83" t="str">
        <f t="shared" si="296"/>
        <v/>
      </c>
      <c r="CD203" s="419" t="str">
        <f t="shared" si="297"/>
        <v/>
      </c>
      <c r="CE203" s="87" t="str">
        <f t="shared" si="298"/>
        <v/>
      </c>
      <c r="CF203" s="99" t="str">
        <f>IF(OR($B203=0,$B203=""),"",IF(AND($E$3="3rd"),'Class 3rd'!AN202,IF(AND($E$3="4th"),'Class 4th'!AN202,"")))</f>
        <v/>
      </c>
      <c r="CG203" s="99" t="str">
        <f>IF(OR($B203=0,$B203=""),"",IF(AND($E$3="3rd"),'Class 3rd'!AO202,IF(AND($E$3="4th"),'Class 4th'!AO202,"")))</f>
        <v/>
      </c>
      <c r="CH203" s="99" t="str">
        <f>IF(OR($B203=0,$B203=""),"",IF(AND($E$3="3rd"),'Class 3rd'!AP202,IF(AND($E$3="4th"),'Class 4th'!AP202,"")))</f>
        <v/>
      </c>
      <c r="CI203" s="48" t="str">
        <f t="shared" si="299"/>
        <v/>
      </c>
      <c r="CJ203" s="99" t="str">
        <f>IF(OR($B203=0,$B203=""),"",IF(AND($E$3="3rd"),'Class 3rd'!AQ202,IF(AND($E$3="4th"),'Class 4th'!AQ202,"")))</f>
        <v/>
      </c>
      <c r="CK203" s="99" t="str">
        <f>IF(OR($B203=0,$B203=""),"",IF(AND($E$3="3rd"),'Class 3rd'!AR202,IF(AND($E$3="4th"),'Class 4th'!AR202,"")))</f>
        <v/>
      </c>
      <c r="CL203" s="51" t="str">
        <f t="shared" si="300"/>
        <v/>
      </c>
      <c r="CM203" s="48">
        <f t="shared" si="301"/>
        <v>0</v>
      </c>
      <c r="CN203" s="99" t="str">
        <f>IF(OR($B203=0,$B203=""),"",IF(AND($E$3="3rd"),'Class 3rd'!AS202,IF(AND($E$3="4th"),'Class 4th'!AS202,"")))</f>
        <v/>
      </c>
      <c r="CO203" s="99" t="str">
        <f>IF(OR($B203=0,$B203=""),"",IF(AND($E$3="3rd"),'Class 3rd'!AT202,IF(AND($E$3="4th"),'Class 4th'!AT202,"")))</f>
        <v/>
      </c>
      <c r="CP203" s="52" t="str">
        <f t="shared" si="302"/>
        <v/>
      </c>
      <c r="CQ203" s="48" t="str">
        <f t="shared" si="303"/>
        <v/>
      </c>
      <c r="CR203" s="83">
        <f t="shared" si="304"/>
        <v>0</v>
      </c>
      <c r="CS203" s="83" t="str">
        <f t="shared" si="305"/>
        <v/>
      </c>
      <c r="CT203" s="392" t="str">
        <f t="shared" si="306"/>
        <v/>
      </c>
      <c r="CU203" s="86" t="str">
        <f t="shared" si="307"/>
        <v/>
      </c>
      <c r="CV203" s="99" t="str">
        <f>IF(OR($B203=0,$B203=""),"",IF(AND($E$3="3rd"),'Class 3rd'!AU202,IF(AND($E$3="4th"),'Class 4th'!AU202,"")))</f>
        <v/>
      </c>
      <c r="CW203" s="99" t="str">
        <f>IF(OR($B203=0,$B203=""),"",IF(AND($E$3="3rd"),'Class 3rd'!AV202,IF(AND($E$3="4th"),'Class 4th'!AV202,"")))</f>
        <v/>
      </c>
      <c r="CX203" s="99" t="str">
        <f>IF(OR($B203=0,$B203=""),"",IF(AND($E$3="3rd"),'Class 3rd'!AW202,IF(AND($E$3="4th"),'Class 4th'!AW202,"")))</f>
        <v/>
      </c>
      <c r="CY203" s="48" t="str">
        <f t="shared" si="308"/>
        <v/>
      </c>
      <c r="CZ203" s="99" t="str">
        <f>IF(OR($B203=0,$B203=""),"",IF(AND($E$3="3rd"),'Class 3rd'!AX202,IF(AND($E$3="4th"),'Class 4th'!AX202,"")))</f>
        <v/>
      </c>
      <c r="DA203" s="99" t="str">
        <f>IF(OR($B203=0,$B203=""),"",IF(AND($E$3="3rd"),'Class 3rd'!AY202,IF(AND($E$3="4th"),'Class 4th'!AY202,"")))</f>
        <v/>
      </c>
      <c r="DB203" s="51" t="str">
        <f t="shared" si="309"/>
        <v/>
      </c>
      <c r="DC203" s="48">
        <f t="shared" si="310"/>
        <v>0</v>
      </c>
      <c r="DD203" s="99" t="str">
        <f>IF(OR($B203=0,$B203=""),"",IF(AND($E$3="3rd"),'Class 3rd'!AZ202,IF(AND($E$3="4th"),'Class 4th'!AZ202,"")))</f>
        <v/>
      </c>
      <c r="DE203" s="99" t="str">
        <f>IF(OR($B203=0,$B203=""),"",IF(AND($E$3="3rd"),'Class 3rd'!BA202,IF(AND($E$3="4th"),'Class 4th'!BA202,"")))</f>
        <v/>
      </c>
      <c r="DF203" s="52" t="str">
        <f t="shared" si="311"/>
        <v/>
      </c>
      <c r="DG203" s="48" t="str">
        <f t="shared" si="312"/>
        <v/>
      </c>
      <c r="DH203" s="83">
        <f t="shared" si="313"/>
        <v>0</v>
      </c>
      <c r="DI203" s="83" t="str">
        <f t="shared" si="314"/>
        <v/>
      </c>
      <c r="DJ203" s="392" t="str">
        <f t="shared" si="315"/>
        <v/>
      </c>
      <c r="DK203" s="86" t="str">
        <f t="shared" si="316"/>
        <v/>
      </c>
      <c r="DL203" s="454" t="str">
        <f>IF(OR($B203=0,$B203=""),"",IF(AND($E$3="3rd"),'Class 3rd'!BB202,IF(AND($E$3="4th"),'Class 4th'!BB202,"")))</f>
        <v/>
      </c>
      <c r="DM203" s="454" t="str">
        <f>IF(OR($B203=0,$B203=""),"",IF(AND($E$3="3rd"),'Class 3rd'!BC202,IF(AND($E$3="4th"),'Class 4th'!BC202,"")))</f>
        <v/>
      </c>
      <c r="DN203" s="454" t="str">
        <f>IF(OR($B203=0,$B203=""),"",IF(AND($E$3="3rd"),'Class 3rd'!BD202,IF(AND($E$3="4th"),'Class 4th'!BD202,"")))</f>
        <v/>
      </c>
      <c r="DO203" s="454" t="str">
        <f>IF(OR($B203=0,$B203=""),"",IF(AND($E$3="3rd"),'Class 3rd'!BE202,IF(AND($E$3="4th"),'Class 4th'!BE202,"")))</f>
        <v/>
      </c>
      <c r="DP203" s="454" t="str">
        <f>IF(OR($B203=0,$B203=""),"",IF(AND($E$3="3rd"),'Class 3rd'!BF202,IF(AND($E$3="4th"),'Class 4th'!BF202,"")))</f>
        <v/>
      </c>
      <c r="DQ203" s="455" t="str">
        <f t="shared" si="317"/>
        <v/>
      </c>
      <c r="DR203" s="100">
        <f t="shared" si="318"/>
        <v>0</v>
      </c>
      <c r="DS203" s="100" t="str">
        <f t="shared" si="319"/>
        <v/>
      </c>
      <c r="DT203" s="100" t="str">
        <f t="shared" si="320"/>
        <v/>
      </c>
      <c r="DU203" s="86" t="str">
        <f t="shared" si="321"/>
        <v/>
      </c>
      <c r="DV203" s="454" t="str">
        <f>IF(OR($B203=0,$B203=""),"",IF(AND($E$3="3rd"),'Class 3rd'!BG202,IF(AND($E$3="4th"),'Class 4th'!BG202,"")))</f>
        <v/>
      </c>
      <c r="DW203" s="454" t="str">
        <f>IF(OR($B203=0,$B203=""),"",IF(AND($E$3="3rd"),'Class 3rd'!BH202,IF(AND($E$3="4th"),'Class 4th'!BH202,"")))</f>
        <v/>
      </c>
      <c r="DX203" s="454" t="str">
        <f>IF(OR($B203=0,$B203=""),"",IF(AND($E$3="3rd"),'Class 3rd'!BI202,IF(AND($E$3="4th"),'Class 4th'!BI202,"")))</f>
        <v/>
      </c>
      <c r="DY203" s="454" t="str">
        <f>IF(OR($B203=0,$B203=""),"",IF(AND($E$3="3rd"),'Class 3rd'!BJ202,IF(AND($E$3="4th"),'Class 4th'!BJ202,"")))</f>
        <v/>
      </c>
      <c r="DZ203" s="454" t="str">
        <f>IF(OR($B203=0,$B203=""),"",IF(AND($E$3="3rd"),'Class 3rd'!BK202,IF(AND($E$3="4th"),'Class 4th'!BK202,"")))</f>
        <v/>
      </c>
      <c r="EA203" s="455" t="str">
        <f t="shared" si="322"/>
        <v/>
      </c>
      <c r="EB203" s="100">
        <f t="shared" si="323"/>
        <v>0</v>
      </c>
      <c r="EC203" s="100" t="str">
        <f t="shared" si="324"/>
        <v/>
      </c>
      <c r="ED203" s="100" t="str">
        <f t="shared" si="325"/>
        <v/>
      </c>
      <c r="EE203" s="86" t="str">
        <f t="shared" si="326"/>
        <v/>
      </c>
      <c r="EF203" s="454" t="str">
        <f>IF(OR($B203=0,$B203=""),"",IF(AND($E$3="3rd"),'Class 3rd'!BL202,IF(AND($E$3="4th"),'Class 4th'!BL202,"")))</f>
        <v/>
      </c>
      <c r="EG203" s="454" t="str">
        <f>IF(OR($B203=0,$B203=""),"",IF(AND($E$3="3rd"),'Class 3rd'!BM202,IF(AND($E$3="4th"),'Class 4th'!BM202,"")))</f>
        <v/>
      </c>
      <c r="EH203" s="454" t="str">
        <f>IF(OR($B203=0,$B203=""),"",IF(AND($E$3="3rd"),'Class 3rd'!BN202,IF(AND($E$3="4th"),'Class 4th'!BN202,"")))</f>
        <v/>
      </c>
      <c r="EI203" s="454" t="str">
        <f>IF(OR($B203=0,$B203=""),"",IF(AND($E$3="3rd"),'Class 3rd'!BO202,IF(AND($E$3="4th"),'Class 4th'!BO202,"")))</f>
        <v/>
      </c>
      <c r="EJ203" s="454" t="str">
        <f>IF(OR($B203=0,$B203=""),"",IF(AND($E$3="3rd"),'Class 3rd'!BP202,IF(AND($E$3="4th"),'Class 4th'!BP202,"")))</f>
        <v/>
      </c>
      <c r="EK203" s="455" t="str">
        <f t="shared" si="327"/>
        <v/>
      </c>
      <c r="EL203" s="100">
        <f t="shared" si="328"/>
        <v>0</v>
      </c>
      <c r="EM203" s="100" t="str">
        <f t="shared" si="329"/>
        <v/>
      </c>
      <c r="EN203" s="100" t="str">
        <f t="shared" si="330"/>
        <v/>
      </c>
      <c r="EO203" s="86" t="str">
        <f t="shared" si="331"/>
        <v/>
      </c>
      <c r="EP203" s="60" t="str">
        <f t="shared" si="332"/>
        <v/>
      </c>
      <c r="EQ203" s="324" t="str">
        <f t="shared" si="333"/>
        <v/>
      </c>
      <c r="ER203" s="63" t="str">
        <f t="shared" si="334"/>
        <v/>
      </c>
      <c r="ES203" s="64" t="str">
        <f t="shared" si="253"/>
        <v/>
      </c>
      <c r="ET203" s="326" t="str">
        <f>IFERROR(IF(B203="NSO","NSO",IF(OR(D203="",G203="",F203="",B203="",EP203=0),"",IF('Master sheet'!$D$14="Hindi","कक्षोंन्नति","Promoted"))),"")</f>
        <v/>
      </c>
      <c r="EU203" s="39" t="str">
        <f>IF(OR($B203=0,$B203=""),"",IF(AND($E$3="3rd"),'Class 3rd'!BQ202,IF(AND($E$3="4th"),'Class 4th'!BQ202,"")))</f>
        <v/>
      </c>
      <c r="EV203" s="39" t="str">
        <f>IF(OR($B203=0,$B203=""),"",IF(AND($E$3="3rd"),'Class 3rd'!BR202,IF(AND($E$3="4th"),'Class 4th'!BR202,"")))</f>
        <v/>
      </c>
      <c r="EW203" s="203" t="str">
        <f t="shared" si="254"/>
        <v/>
      </c>
      <c r="EX203" s="40"/>
      <c r="FE203" s="41">
        <f>IF(AND($E$3="3rd"),'Class 3rd'!I202,IF(AND($E$3="4th"),'Class 4th'!I202,""))</f>
        <v>0</v>
      </c>
    </row>
    <row r="204" spans="1:161" ht="18.95" customHeight="1">
      <c r="A204" s="53">
        <v>197</v>
      </c>
      <c r="B204" s="244" t="str">
        <f>IF(OR(FE204=0,FE204=""),"",IF(AND($E$3="3rd"),'Class 3rd'!I203,IF(AND($E$3="4th"),'Class 4th'!I203,"")))</f>
        <v/>
      </c>
      <c r="C204" s="54" t="str">
        <f>IF(OR($B204=0,$B204=""),"",IF(AND($E$3="3rd"),'Class 3rd'!B203,IF(AND($E$3="4th"),'Class 4th'!B203,"")))</f>
        <v/>
      </c>
      <c r="D204" s="54" t="str">
        <f>IF(OR($B204=0,$B204=""),"",IF(AND($E$3="3rd"),'Class 3rd'!C203,IF(AND($E$3="4th"),'Class 4th'!C203,"")))</f>
        <v/>
      </c>
      <c r="E204" s="330" t="str">
        <f>IF(OR($B204=0,$B204=""),"",IF(AND($E$3="3rd"),'Class 3rd'!E203,IF(AND($E$3="4th"),'Class 4th'!E203,"")))</f>
        <v/>
      </c>
      <c r="F204" s="243" t="str">
        <f>IF(OR($B204=0,$B204=""),"",IF(AND($E$3="3rd"),'Class 3rd'!D203,IF(AND($E$3="4th"),'Class 4th'!D203,"")))</f>
        <v/>
      </c>
      <c r="G204" s="335" t="str">
        <f>IF(OR($B204=0,$B204=""),"",IF(AND($E$3="3rd"),'Class 3rd'!F203,IF(AND($E$3="4th"),'Class 4th'!F203,"")))</f>
        <v/>
      </c>
      <c r="H204" s="335" t="str">
        <f>IF(OR($B204=0,$B204=""),"",IF(AND($E$3="3rd"),'Class 3rd'!G203,IF(AND($E$3="4th"),'Class 4th'!G203,"")))</f>
        <v/>
      </c>
      <c r="I204" s="335" t="str">
        <f>IF(OR($B204=0,$B204=""),"",IF(AND($E$3="3rd"),'Class 3rd'!H203,IF(AND($E$3="4th"),'Class 4th'!H203,"")))</f>
        <v/>
      </c>
      <c r="J204" s="217" t="str">
        <f>IF(OR($B204=0,$B204=""),"",IF(AND($E$3="3rd"),'Class 3rd'!J203,IF(AND($E$3="4th"),'Class 4th'!J203,"")))</f>
        <v/>
      </c>
      <c r="K204" s="217" t="str">
        <f>IF(OR($B204=0,$B204=""),"",IF(AND($E$3="3rd"),'Class 3rd'!K203,IF(AND($E$3="4th"),'Class 4th'!K203,"")))</f>
        <v/>
      </c>
      <c r="L204" s="99" t="str">
        <f>IF(OR($B204=0,$B204=""),"",IF(AND($E$3="3rd"),'Class 3rd'!L203,IF(AND($E$3="4th"),'Class 4th'!L203,"")))</f>
        <v/>
      </c>
      <c r="M204" s="99" t="str">
        <f>IF(OR($B204=0,$B204=""),"",IF(AND($E$3="3rd"),'Class 3rd'!M203,IF(AND($E$3="4th"),'Class 4th'!M203,"")))</f>
        <v/>
      </c>
      <c r="N204" s="99" t="str">
        <f>IF(OR($B204=0,$B204=""),"",IF(AND($E$3="3rd"),'Class 3rd'!N203,IF(AND($E$3="4th"),'Class 4th'!N203,"")))</f>
        <v/>
      </c>
      <c r="O204" s="48" t="str">
        <f t="shared" si="255"/>
        <v/>
      </c>
      <c r="P204" s="99" t="str">
        <f>IF(OR($B204=0,$B204=""),"",IF(AND($E$3="3rd"),'Class 3rd'!O203,IF(AND($E$3="4th"),'Class 4th'!O203,"")))</f>
        <v/>
      </c>
      <c r="Q204" s="99" t="str">
        <f>IF(OR($B204=0,$B204=""),"",IF(AND($E$3="3rd"),'Class 3rd'!P203,IF(AND($E$3="4th"),'Class 4th'!P203,"")))</f>
        <v/>
      </c>
      <c r="R204" s="51" t="str">
        <f t="shared" si="256"/>
        <v/>
      </c>
      <c r="S204" s="48">
        <f t="shared" si="257"/>
        <v>0</v>
      </c>
      <c r="T204" s="99" t="str">
        <f>IF(OR($B204=0,$B204=""),"",IF(AND($E$3="3rd"),'Class 3rd'!Q203,IF(AND($E$3="4th"),'Class 4th'!Q203,"")))</f>
        <v/>
      </c>
      <c r="U204" s="99" t="str">
        <f>IF(OR($B204=0,$B204=""),"",IF(AND($E$3="3rd"),'Class 3rd'!R203,IF(AND($E$3="4th"),'Class 4th'!R203,"")))</f>
        <v/>
      </c>
      <c r="V204" s="52" t="str">
        <f t="shared" si="258"/>
        <v/>
      </c>
      <c r="W204" s="48" t="str">
        <f t="shared" si="259"/>
        <v/>
      </c>
      <c r="X204" s="83">
        <f t="shared" si="260"/>
        <v>0</v>
      </c>
      <c r="Y204" s="83" t="str">
        <f t="shared" si="261"/>
        <v/>
      </c>
      <c r="Z204" s="83" t="str">
        <f t="shared" si="262"/>
        <v/>
      </c>
      <c r="AA204" s="83" t="str">
        <f t="shared" si="263"/>
        <v/>
      </c>
      <c r="AB204" s="419" t="str">
        <f t="shared" si="264"/>
        <v/>
      </c>
      <c r="AC204" s="87" t="str">
        <f t="shared" si="265"/>
        <v/>
      </c>
      <c r="AD204" s="99" t="str">
        <f>IF(OR($B204=0,$B204=""),"",IF(AND($E$3="3rd"),'Class 3rd'!S203,IF(AND($E$3="4th"),'Class 4th'!S203,"")))</f>
        <v/>
      </c>
      <c r="AE204" s="99" t="str">
        <f>IF(OR($B204=0,$B204=""),"",IF(AND($E$3="3rd"),'Class 3rd'!T203,IF(AND($E$3="4th"),'Class 4th'!T203,"")))</f>
        <v/>
      </c>
      <c r="AF204" s="99" t="str">
        <f>IF(OR($B204=0,$B204=""),"",IF(AND($E$3="3rd"),'Class 3rd'!U203,IF(AND($E$3="4th"),'Class 4th'!U203,"")))</f>
        <v/>
      </c>
      <c r="AG204" s="48" t="str">
        <f t="shared" si="266"/>
        <v/>
      </c>
      <c r="AH204" s="99" t="str">
        <f>IF(OR($B204=0,$B204=""),"",IF(AND($E$3="3rd"),'Class 3rd'!V203,IF(AND($E$3="4th"),'Class 4th'!V203,"")))</f>
        <v/>
      </c>
      <c r="AI204" s="99" t="str">
        <f>IF(OR($B204=0,$B204=""),"",IF(AND($E$3="3rd"),'Class 3rd'!W203,IF(AND($E$3="4th"),'Class 4th'!W203,"")))</f>
        <v/>
      </c>
      <c r="AJ204" s="51" t="str">
        <f t="shared" si="267"/>
        <v/>
      </c>
      <c r="AK204" s="48">
        <f t="shared" si="268"/>
        <v>0</v>
      </c>
      <c r="AL204" s="99" t="str">
        <f>IF(OR($B204=0,$B204=""),"",IF(AND($E$3="3rd"),'Class 3rd'!X203,IF(AND($E$3="4th"),'Class 4th'!X203,"")))</f>
        <v/>
      </c>
      <c r="AM204" s="99" t="str">
        <f>IF(OR($B204=0,$B204=""),"",IF(AND($E$3="3rd"),'Class 3rd'!Y203,IF(AND($E$3="4th"),'Class 4th'!Y203,"")))</f>
        <v/>
      </c>
      <c r="AN204" s="52" t="str">
        <f t="shared" si="269"/>
        <v/>
      </c>
      <c r="AO204" s="48" t="str">
        <f t="shared" si="270"/>
        <v/>
      </c>
      <c r="AP204" s="83">
        <f t="shared" si="271"/>
        <v>0</v>
      </c>
      <c r="AQ204" s="83" t="str">
        <f t="shared" si="272"/>
        <v/>
      </c>
      <c r="AR204" s="83" t="str">
        <f t="shared" si="273"/>
        <v/>
      </c>
      <c r="AS204" s="83" t="str">
        <f t="shared" si="274"/>
        <v/>
      </c>
      <c r="AT204" s="419" t="str">
        <f t="shared" si="275"/>
        <v/>
      </c>
      <c r="AU204" s="87" t="str">
        <f t="shared" si="276"/>
        <v/>
      </c>
      <c r="AV204" s="99" t="str">
        <f>IF(OR($B204=0,$B204=""),"",IF(AND($E$3="3rd"),'Class 3rd'!Z203,IF(AND($E$3="4th"),'Class 4th'!Z203,"")))</f>
        <v/>
      </c>
      <c r="AW204" s="99" t="str">
        <f>IF(OR($B204=0,$B204=""),"",IF(AND($E$3="3rd"),'Class 3rd'!AA203,IF(AND($E$3="4th"),'Class 4th'!AA203,"")))</f>
        <v/>
      </c>
      <c r="AX204" s="99" t="str">
        <f>IF(OR($B204=0,$B204=""),"",IF(AND($E$3="3rd"),'Class 3rd'!AB203,IF(AND($E$3="4th"),'Class 4th'!AB203,"")))</f>
        <v/>
      </c>
      <c r="AY204" s="48" t="str">
        <f t="shared" si="277"/>
        <v/>
      </c>
      <c r="AZ204" s="99" t="str">
        <f>IF(OR($B204=0,$B204=""),"",IF(AND($E$3="3rd"),'Class 3rd'!AC203,IF(AND($E$3="4th"),'Class 4th'!AC203,"")))</f>
        <v/>
      </c>
      <c r="BA204" s="99" t="str">
        <f>IF(OR($B204=0,$B204=""),"",IF(AND($E$3="3rd"),'Class 3rd'!AD203,IF(AND($E$3="4th"),'Class 4th'!AD203,"")))</f>
        <v/>
      </c>
      <c r="BB204" s="51" t="str">
        <f t="shared" si="278"/>
        <v/>
      </c>
      <c r="BC204" s="48">
        <f t="shared" si="279"/>
        <v>0</v>
      </c>
      <c r="BD204" s="99" t="str">
        <f>IF(OR($B204=0,$B204=""),"",IF(AND($E$3="3rd"),'Class 3rd'!AE203,IF(AND($E$3="4th"),'Class 4th'!AE203,"")))</f>
        <v/>
      </c>
      <c r="BE204" s="99" t="str">
        <f>IF(OR($B204=0,$B204=""),"",IF(AND($E$3="3rd"),'Class 3rd'!AF203,IF(AND($E$3="4th"),'Class 4th'!AF203,"")))</f>
        <v/>
      </c>
      <c r="BF204" s="52" t="str">
        <f t="shared" si="280"/>
        <v/>
      </c>
      <c r="BG204" s="48" t="str">
        <f t="shared" si="281"/>
        <v/>
      </c>
      <c r="BH204" s="83">
        <f t="shared" si="282"/>
        <v>0</v>
      </c>
      <c r="BI204" s="83" t="str">
        <f t="shared" si="283"/>
        <v/>
      </c>
      <c r="BJ204" s="83" t="str">
        <f t="shared" si="284"/>
        <v/>
      </c>
      <c r="BK204" s="83" t="str">
        <f t="shared" si="285"/>
        <v/>
      </c>
      <c r="BL204" s="419" t="str">
        <f t="shared" si="286"/>
        <v/>
      </c>
      <c r="BM204" s="87" t="str">
        <f t="shared" si="287"/>
        <v/>
      </c>
      <c r="BN204" s="99" t="str">
        <f>IF(OR($B204=0,$B204=""),"",IF(AND($E$3="3rd"),'Class 3rd'!AG203,IF(AND($E$3="4th"),'Class 4th'!AG203,"")))</f>
        <v/>
      </c>
      <c r="BO204" s="99" t="str">
        <f>IF(OR($B204=0,$B204=""),"",IF(AND($E$3="3rd"),'Class 3rd'!AH203,IF(AND($E$3="4th"),'Class 4th'!AH203,"")))</f>
        <v/>
      </c>
      <c r="BP204" s="99" t="str">
        <f>IF(OR($B204=0,$B204=""),"",IF(AND($E$3="3rd"),'Class 3rd'!AI203,IF(AND($E$3="4th"),'Class 4th'!AI203,"")))</f>
        <v/>
      </c>
      <c r="BQ204" s="48" t="str">
        <f t="shared" si="288"/>
        <v/>
      </c>
      <c r="BR204" s="99" t="str">
        <f>IF(OR($B204=0,$B204=""),"",IF(AND($E$3="3rd"),'Class 3rd'!AJ203,IF(AND($E$3="4th"),'Class 4th'!AJ203,"")))</f>
        <v/>
      </c>
      <c r="BS204" s="99" t="str">
        <f>IF(OR($B204=0,$B204=""),"",IF(AND($E$3="3rd"),'Class 3rd'!AK203,IF(AND($E$3="4th"),'Class 4th'!AK203,"")))</f>
        <v/>
      </c>
      <c r="BT204" s="51" t="str">
        <f t="shared" si="289"/>
        <v/>
      </c>
      <c r="BU204" s="48">
        <f t="shared" si="290"/>
        <v>0</v>
      </c>
      <c r="BV204" s="99" t="str">
        <f>IF(OR($B204=0,$B204=""),"",IF(AND($E$3="3rd"),'Class 3rd'!AL203,IF(AND($E$3="4th"),'Class 4th'!AL203,"")))</f>
        <v/>
      </c>
      <c r="BW204" s="99" t="str">
        <f>IF(OR($B204=0,$B204=""),"",IF(AND($E$3="3rd"),'Class 3rd'!AM203,IF(AND($E$3="4th"),'Class 4th'!AM203,"")))</f>
        <v/>
      </c>
      <c r="BX204" s="52" t="str">
        <f t="shared" si="291"/>
        <v/>
      </c>
      <c r="BY204" s="48" t="str">
        <f t="shared" si="292"/>
        <v/>
      </c>
      <c r="BZ204" s="83">
        <f t="shared" si="293"/>
        <v>0</v>
      </c>
      <c r="CA204" s="83" t="str">
        <f t="shared" si="294"/>
        <v/>
      </c>
      <c r="CB204" s="83" t="str">
        <f t="shared" si="295"/>
        <v/>
      </c>
      <c r="CC204" s="83" t="str">
        <f t="shared" si="296"/>
        <v/>
      </c>
      <c r="CD204" s="419" t="str">
        <f t="shared" si="297"/>
        <v/>
      </c>
      <c r="CE204" s="87" t="str">
        <f t="shared" si="298"/>
        <v/>
      </c>
      <c r="CF204" s="99" t="str">
        <f>IF(OR($B204=0,$B204=""),"",IF(AND($E$3="3rd"),'Class 3rd'!AN203,IF(AND($E$3="4th"),'Class 4th'!AN203,"")))</f>
        <v/>
      </c>
      <c r="CG204" s="99" t="str">
        <f>IF(OR($B204=0,$B204=""),"",IF(AND($E$3="3rd"),'Class 3rd'!AO203,IF(AND($E$3="4th"),'Class 4th'!AO203,"")))</f>
        <v/>
      </c>
      <c r="CH204" s="99" t="str">
        <f>IF(OR($B204=0,$B204=""),"",IF(AND($E$3="3rd"),'Class 3rd'!AP203,IF(AND($E$3="4th"),'Class 4th'!AP203,"")))</f>
        <v/>
      </c>
      <c r="CI204" s="48" t="str">
        <f t="shared" si="299"/>
        <v/>
      </c>
      <c r="CJ204" s="99" t="str">
        <f>IF(OR($B204=0,$B204=""),"",IF(AND($E$3="3rd"),'Class 3rd'!AQ203,IF(AND($E$3="4th"),'Class 4th'!AQ203,"")))</f>
        <v/>
      </c>
      <c r="CK204" s="99" t="str">
        <f>IF(OR($B204=0,$B204=""),"",IF(AND($E$3="3rd"),'Class 3rd'!AR203,IF(AND($E$3="4th"),'Class 4th'!AR203,"")))</f>
        <v/>
      </c>
      <c r="CL204" s="51" t="str">
        <f t="shared" si="300"/>
        <v/>
      </c>
      <c r="CM204" s="48">
        <f t="shared" si="301"/>
        <v>0</v>
      </c>
      <c r="CN204" s="99" t="str">
        <f>IF(OR($B204=0,$B204=""),"",IF(AND($E$3="3rd"),'Class 3rd'!AS203,IF(AND($E$3="4th"),'Class 4th'!AS203,"")))</f>
        <v/>
      </c>
      <c r="CO204" s="99" t="str">
        <f>IF(OR($B204=0,$B204=""),"",IF(AND($E$3="3rd"),'Class 3rd'!AT203,IF(AND($E$3="4th"),'Class 4th'!AT203,"")))</f>
        <v/>
      </c>
      <c r="CP204" s="52" t="str">
        <f t="shared" si="302"/>
        <v/>
      </c>
      <c r="CQ204" s="48" t="str">
        <f t="shared" si="303"/>
        <v/>
      </c>
      <c r="CR204" s="83">
        <f t="shared" si="304"/>
        <v>0</v>
      </c>
      <c r="CS204" s="83" t="str">
        <f t="shared" si="305"/>
        <v/>
      </c>
      <c r="CT204" s="392" t="str">
        <f t="shared" si="306"/>
        <v/>
      </c>
      <c r="CU204" s="86" t="str">
        <f t="shared" si="307"/>
        <v/>
      </c>
      <c r="CV204" s="99" t="str">
        <f>IF(OR($B204=0,$B204=""),"",IF(AND($E$3="3rd"),'Class 3rd'!AU203,IF(AND($E$3="4th"),'Class 4th'!AU203,"")))</f>
        <v/>
      </c>
      <c r="CW204" s="99" t="str">
        <f>IF(OR($B204=0,$B204=""),"",IF(AND($E$3="3rd"),'Class 3rd'!AV203,IF(AND($E$3="4th"),'Class 4th'!AV203,"")))</f>
        <v/>
      </c>
      <c r="CX204" s="99" t="str">
        <f>IF(OR($B204=0,$B204=""),"",IF(AND($E$3="3rd"),'Class 3rd'!AW203,IF(AND($E$3="4th"),'Class 4th'!AW203,"")))</f>
        <v/>
      </c>
      <c r="CY204" s="48" t="str">
        <f t="shared" si="308"/>
        <v/>
      </c>
      <c r="CZ204" s="99" t="str">
        <f>IF(OR($B204=0,$B204=""),"",IF(AND($E$3="3rd"),'Class 3rd'!AX203,IF(AND($E$3="4th"),'Class 4th'!AX203,"")))</f>
        <v/>
      </c>
      <c r="DA204" s="99" t="str">
        <f>IF(OR($B204=0,$B204=""),"",IF(AND($E$3="3rd"),'Class 3rd'!AY203,IF(AND($E$3="4th"),'Class 4th'!AY203,"")))</f>
        <v/>
      </c>
      <c r="DB204" s="51" t="str">
        <f t="shared" si="309"/>
        <v/>
      </c>
      <c r="DC204" s="48">
        <f t="shared" si="310"/>
        <v>0</v>
      </c>
      <c r="DD204" s="99" t="str">
        <f>IF(OR($B204=0,$B204=""),"",IF(AND($E$3="3rd"),'Class 3rd'!AZ203,IF(AND($E$3="4th"),'Class 4th'!AZ203,"")))</f>
        <v/>
      </c>
      <c r="DE204" s="99" t="str">
        <f>IF(OR($B204=0,$B204=""),"",IF(AND($E$3="3rd"),'Class 3rd'!BA203,IF(AND($E$3="4th"),'Class 4th'!BA203,"")))</f>
        <v/>
      </c>
      <c r="DF204" s="52" t="str">
        <f t="shared" si="311"/>
        <v/>
      </c>
      <c r="DG204" s="48" t="str">
        <f t="shared" si="312"/>
        <v/>
      </c>
      <c r="DH204" s="83">
        <f t="shared" si="313"/>
        <v>0</v>
      </c>
      <c r="DI204" s="83" t="str">
        <f t="shared" si="314"/>
        <v/>
      </c>
      <c r="DJ204" s="392" t="str">
        <f t="shared" si="315"/>
        <v/>
      </c>
      <c r="DK204" s="86" t="str">
        <f t="shared" si="316"/>
        <v/>
      </c>
      <c r="DL204" s="454" t="str">
        <f>IF(OR($B204=0,$B204=""),"",IF(AND($E$3="3rd"),'Class 3rd'!BB203,IF(AND($E$3="4th"),'Class 4th'!BB203,"")))</f>
        <v/>
      </c>
      <c r="DM204" s="454" t="str">
        <f>IF(OR($B204=0,$B204=""),"",IF(AND($E$3="3rd"),'Class 3rd'!BC203,IF(AND($E$3="4th"),'Class 4th'!BC203,"")))</f>
        <v/>
      </c>
      <c r="DN204" s="454" t="str">
        <f>IF(OR($B204=0,$B204=""),"",IF(AND($E$3="3rd"),'Class 3rd'!BD203,IF(AND($E$3="4th"),'Class 4th'!BD203,"")))</f>
        <v/>
      </c>
      <c r="DO204" s="454" t="str">
        <f>IF(OR($B204=0,$B204=""),"",IF(AND($E$3="3rd"),'Class 3rd'!BE203,IF(AND($E$3="4th"),'Class 4th'!BE203,"")))</f>
        <v/>
      </c>
      <c r="DP204" s="454" t="str">
        <f>IF(OR($B204=0,$B204=""),"",IF(AND($E$3="3rd"),'Class 3rd'!BF203,IF(AND($E$3="4th"),'Class 4th'!BF203,"")))</f>
        <v/>
      </c>
      <c r="DQ204" s="455" t="str">
        <f t="shared" si="317"/>
        <v/>
      </c>
      <c r="DR204" s="100">
        <f t="shared" si="318"/>
        <v>0</v>
      </c>
      <c r="DS204" s="100" t="str">
        <f t="shared" si="319"/>
        <v/>
      </c>
      <c r="DT204" s="100" t="str">
        <f t="shared" si="320"/>
        <v/>
      </c>
      <c r="DU204" s="86" t="str">
        <f t="shared" si="321"/>
        <v/>
      </c>
      <c r="DV204" s="454" t="str">
        <f>IF(OR($B204=0,$B204=""),"",IF(AND($E$3="3rd"),'Class 3rd'!BG203,IF(AND($E$3="4th"),'Class 4th'!BG203,"")))</f>
        <v/>
      </c>
      <c r="DW204" s="454" t="str">
        <f>IF(OR($B204=0,$B204=""),"",IF(AND($E$3="3rd"),'Class 3rd'!BH203,IF(AND($E$3="4th"),'Class 4th'!BH203,"")))</f>
        <v/>
      </c>
      <c r="DX204" s="454" t="str">
        <f>IF(OR($B204=0,$B204=""),"",IF(AND($E$3="3rd"),'Class 3rd'!BI203,IF(AND($E$3="4th"),'Class 4th'!BI203,"")))</f>
        <v/>
      </c>
      <c r="DY204" s="454" t="str">
        <f>IF(OR($B204=0,$B204=""),"",IF(AND($E$3="3rd"),'Class 3rd'!BJ203,IF(AND($E$3="4th"),'Class 4th'!BJ203,"")))</f>
        <v/>
      </c>
      <c r="DZ204" s="454" t="str">
        <f>IF(OR($B204=0,$B204=""),"",IF(AND($E$3="3rd"),'Class 3rd'!BK203,IF(AND($E$3="4th"),'Class 4th'!BK203,"")))</f>
        <v/>
      </c>
      <c r="EA204" s="455" t="str">
        <f t="shared" si="322"/>
        <v/>
      </c>
      <c r="EB204" s="100">
        <f t="shared" si="323"/>
        <v>0</v>
      </c>
      <c r="EC204" s="100" t="str">
        <f t="shared" si="324"/>
        <v/>
      </c>
      <c r="ED204" s="100" t="str">
        <f t="shared" si="325"/>
        <v/>
      </c>
      <c r="EE204" s="86" t="str">
        <f t="shared" si="326"/>
        <v/>
      </c>
      <c r="EF204" s="454" t="str">
        <f>IF(OR($B204=0,$B204=""),"",IF(AND($E$3="3rd"),'Class 3rd'!BL203,IF(AND($E$3="4th"),'Class 4th'!BL203,"")))</f>
        <v/>
      </c>
      <c r="EG204" s="454" t="str">
        <f>IF(OR($B204=0,$B204=""),"",IF(AND($E$3="3rd"),'Class 3rd'!BM203,IF(AND($E$3="4th"),'Class 4th'!BM203,"")))</f>
        <v/>
      </c>
      <c r="EH204" s="454" t="str">
        <f>IF(OR($B204=0,$B204=""),"",IF(AND($E$3="3rd"),'Class 3rd'!BN203,IF(AND($E$3="4th"),'Class 4th'!BN203,"")))</f>
        <v/>
      </c>
      <c r="EI204" s="454" t="str">
        <f>IF(OR($B204=0,$B204=""),"",IF(AND($E$3="3rd"),'Class 3rd'!BO203,IF(AND($E$3="4th"),'Class 4th'!BO203,"")))</f>
        <v/>
      </c>
      <c r="EJ204" s="454" t="str">
        <f>IF(OR($B204=0,$B204=""),"",IF(AND($E$3="3rd"),'Class 3rd'!BP203,IF(AND($E$3="4th"),'Class 4th'!BP203,"")))</f>
        <v/>
      </c>
      <c r="EK204" s="455" t="str">
        <f t="shared" si="327"/>
        <v/>
      </c>
      <c r="EL204" s="100">
        <f t="shared" si="328"/>
        <v>0</v>
      </c>
      <c r="EM204" s="100" t="str">
        <f t="shared" si="329"/>
        <v/>
      </c>
      <c r="EN204" s="100" t="str">
        <f t="shared" si="330"/>
        <v/>
      </c>
      <c r="EO204" s="86" t="str">
        <f t="shared" si="331"/>
        <v/>
      </c>
      <c r="EP204" s="60" t="str">
        <f t="shared" si="332"/>
        <v/>
      </c>
      <c r="EQ204" s="324" t="str">
        <f t="shared" si="333"/>
        <v/>
      </c>
      <c r="ER204" s="63" t="str">
        <f t="shared" si="334"/>
        <v/>
      </c>
      <c r="ES204" s="64" t="str">
        <f t="shared" si="253"/>
        <v/>
      </c>
      <c r="ET204" s="326" t="str">
        <f>IFERROR(IF(B204="NSO","NSO",IF(OR(D204="",G204="",F204="",B204="",EP204=0),"",IF('Master sheet'!$D$14="Hindi","कक्षोंन्नति","Promoted"))),"")</f>
        <v/>
      </c>
      <c r="EU204" s="39" t="str">
        <f>IF(OR($B204=0,$B204=""),"",IF(AND($E$3="3rd"),'Class 3rd'!BQ203,IF(AND($E$3="4th"),'Class 4th'!BQ203,"")))</f>
        <v/>
      </c>
      <c r="EV204" s="39" t="str">
        <f>IF(OR($B204=0,$B204=""),"",IF(AND($E$3="3rd"),'Class 3rd'!BR203,IF(AND($E$3="4th"),'Class 4th'!BR203,"")))</f>
        <v/>
      </c>
      <c r="EW204" s="203" t="str">
        <f t="shared" si="254"/>
        <v/>
      </c>
      <c r="EX204" s="40"/>
      <c r="FE204" s="41">
        <f>IF(AND($E$3="3rd"),'Class 3rd'!I203,IF(AND($E$3="4th"),'Class 4th'!I203,""))</f>
        <v>0</v>
      </c>
    </row>
    <row r="205" spans="1:161" ht="18.95" customHeight="1">
      <c r="A205" s="53">
        <v>198</v>
      </c>
      <c r="B205" s="244" t="str">
        <f>IF(OR(FE205=0,FE205=""),"",IF(AND($E$3="3rd"),'Class 3rd'!I204,IF(AND($E$3="4th"),'Class 4th'!I204,"")))</f>
        <v/>
      </c>
      <c r="C205" s="54" t="str">
        <f>IF(OR($B205=0,$B205=""),"",IF(AND($E$3="3rd"),'Class 3rd'!B204,IF(AND($E$3="4th"),'Class 4th'!B204,"")))</f>
        <v/>
      </c>
      <c r="D205" s="54" t="str">
        <f>IF(OR($B205=0,$B205=""),"",IF(AND($E$3="3rd"),'Class 3rd'!C204,IF(AND($E$3="4th"),'Class 4th'!C204,"")))</f>
        <v/>
      </c>
      <c r="E205" s="330" t="str">
        <f>IF(OR($B205=0,$B205=""),"",IF(AND($E$3="3rd"),'Class 3rd'!E204,IF(AND($E$3="4th"),'Class 4th'!E204,"")))</f>
        <v/>
      </c>
      <c r="F205" s="243" t="str">
        <f>IF(OR($B205=0,$B205=""),"",IF(AND($E$3="3rd"),'Class 3rd'!D204,IF(AND($E$3="4th"),'Class 4th'!D204,"")))</f>
        <v/>
      </c>
      <c r="G205" s="335" t="str">
        <f>IF(OR($B205=0,$B205=""),"",IF(AND($E$3="3rd"),'Class 3rd'!F204,IF(AND($E$3="4th"),'Class 4th'!F204,"")))</f>
        <v/>
      </c>
      <c r="H205" s="335" t="str">
        <f>IF(OR($B205=0,$B205=""),"",IF(AND($E$3="3rd"),'Class 3rd'!G204,IF(AND($E$3="4th"),'Class 4th'!G204,"")))</f>
        <v/>
      </c>
      <c r="I205" s="335" t="str">
        <f>IF(OR($B205=0,$B205=""),"",IF(AND($E$3="3rd"),'Class 3rd'!H204,IF(AND($E$3="4th"),'Class 4th'!H204,"")))</f>
        <v/>
      </c>
      <c r="J205" s="217" t="str">
        <f>IF(OR($B205=0,$B205=""),"",IF(AND($E$3="3rd"),'Class 3rd'!J204,IF(AND($E$3="4th"),'Class 4th'!J204,"")))</f>
        <v/>
      </c>
      <c r="K205" s="217" t="str">
        <f>IF(OR($B205=0,$B205=""),"",IF(AND($E$3="3rd"),'Class 3rd'!K204,IF(AND($E$3="4th"),'Class 4th'!K204,"")))</f>
        <v/>
      </c>
      <c r="L205" s="99" t="str">
        <f>IF(OR($B205=0,$B205=""),"",IF(AND($E$3="3rd"),'Class 3rd'!L204,IF(AND($E$3="4th"),'Class 4th'!L204,"")))</f>
        <v/>
      </c>
      <c r="M205" s="99" t="str">
        <f>IF(OR($B205=0,$B205=""),"",IF(AND($E$3="3rd"),'Class 3rd'!M204,IF(AND($E$3="4th"),'Class 4th'!M204,"")))</f>
        <v/>
      </c>
      <c r="N205" s="99" t="str">
        <f>IF(OR($B205=0,$B205=""),"",IF(AND($E$3="3rd"),'Class 3rd'!N204,IF(AND($E$3="4th"),'Class 4th'!N204,"")))</f>
        <v/>
      </c>
      <c r="O205" s="48" t="str">
        <f t="shared" si="255"/>
        <v/>
      </c>
      <c r="P205" s="99" t="str">
        <f>IF(OR($B205=0,$B205=""),"",IF(AND($E$3="3rd"),'Class 3rd'!O204,IF(AND($E$3="4th"),'Class 4th'!O204,"")))</f>
        <v/>
      </c>
      <c r="Q205" s="99" t="str">
        <f>IF(OR($B205=0,$B205=""),"",IF(AND($E$3="3rd"),'Class 3rd'!P204,IF(AND($E$3="4th"),'Class 4th'!P204,"")))</f>
        <v/>
      </c>
      <c r="R205" s="51" t="str">
        <f t="shared" si="256"/>
        <v/>
      </c>
      <c r="S205" s="48">
        <f t="shared" si="257"/>
        <v>0</v>
      </c>
      <c r="T205" s="99" t="str">
        <f>IF(OR($B205=0,$B205=""),"",IF(AND($E$3="3rd"),'Class 3rd'!Q204,IF(AND($E$3="4th"),'Class 4th'!Q204,"")))</f>
        <v/>
      </c>
      <c r="U205" s="99" t="str">
        <f>IF(OR($B205=0,$B205=""),"",IF(AND($E$3="3rd"),'Class 3rd'!R204,IF(AND($E$3="4th"),'Class 4th'!R204,"")))</f>
        <v/>
      </c>
      <c r="V205" s="52" t="str">
        <f t="shared" si="258"/>
        <v/>
      </c>
      <c r="W205" s="48" t="str">
        <f t="shared" si="259"/>
        <v/>
      </c>
      <c r="X205" s="83">
        <f t="shared" si="260"/>
        <v>0</v>
      </c>
      <c r="Y205" s="83" t="str">
        <f t="shared" si="261"/>
        <v/>
      </c>
      <c r="Z205" s="83" t="str">
        <f t="shared" si="262"/>
        <v/>
      </c>
      <c r="AA205" s="83" t="str">
        <f t="shared" si="263"/>
        <v/>
      </c>
      <c r="AB205" s="419" t="str">
        <f t="shared" si="264"/>
        <v/>
      </c>
      <c r="AC205" s="87" t="str">
        <f t="shared" si="265"/>
        <v/>
      </c>
      <c r="AD205" s="99" t="str">
        <f>IF(OR($B205=0,$B205=""),"",IF(AND($E$3="3rd"),'Class 3rd'!S204,IF(AND($E$3="4th"),'Class 4th'!S204,"")))</f>
        <v/>
      </c>
      <c r="AE205" s="99" t="str">
        <f>IF(OR($B205=0,$B205=""),"",IF(AND($E$3="3rd"),'Class 3rd'!T204,IF(AND($E$3="4th"),'Class 4th'!T204,"")))</f>
        <v/>
      </c>
      <c r="AF205" s="99" t="str">
        <f>IF(OR($B205=0,$B205=""),"",IF(AND($E$3="3rd"),'Class 3rd'!U204,IF(AND($E$3="4th"),'Class 4th'!U204,"")))</f>
        <v/>
      </c>
      <c r="AG205" s="48" t="str">
        <f t="shared" si="266"/>
        <v/>
      </c>
      <c r="AH205" s="99" t="str">
        <f>IF(OR($B205=0,$B205=""),"",IF(AND($E$3="3rd"),'Class 3rd'!V204,IF(AND($E$3="4th"),'Class 4th'!V204,"")))</f>
        <v/>
      </c>
      <c r="AI205" s="99" t="str">
        <f>IF(OR($B205=0,$B205=""),"",IF(AND($E$3="3rd"),'Class 3rd'!W204,IF(AND($E$3="4th"),'Class 4th'!W204,"")))</f>
        <v/>
      </c>
      <c r="AJ205" s="51" t="str">
        <f t="shared" si="267"/>
        <v/>
      </c>
      <c r="AK205" s="48">
        <f t="shared" si="268"/>
        <v>0</v>
      </c>
      <c r="AL205" s="99" t="str">
        <f>IF(OR($B205=0,$B205=""),"",IF(AND($E$3="3rd"),'Class 3rd'!X204,IF(AND($E$3="4th"),'Class 4th'!X204,"")))</f>
        <v/>
      </c>
      <c r="AM205" s="99" t="str">
        <f>IF(OR($B205=0,$B205=""),"",IF(AND($E$3="3rd"),'Class 3rd'!Y204,IF(AND($E$3="4th"),'Class 4th'!Y204,"")))</f>
        <v/>
      </c>
      <c r="AN205" s="52" t="str">
        <f t="shared" si="269"/>
        <v/>
      </c>
      <c r="AO205" s="48" t="str">
        <f t="shared" si="270"/>
        <v/>
      </c>
      <c r="AP205" s="83">
        <f t="shared" si="271"/>
        <v>0</v>
      </c>
      <c r="AQ205" s="83" t="str">
        <f t="shared" si="272"/>
        <v/>
      </c>
      <c r="AR205" s="83" t="str">
        <f t="shared" si="273"/>
        <v/>
      </c>
      <c r="AS205" s="83" t="str">
        <f t="shared" si="274"/>
        <v/>
      </c>
      <c r="AT205" s="419" t="str">
        <f t="shared" si="275"/>
        <v/>
      </c>
      <c r="AU205" s="87" t="str">
        <f t="shared" si="276"/>
        <v/>
      </c>
      <c r="AV205" s="99" t="str">
        <f>IF(OR($B205=0,$B205=""),"",IF(AND($E$3="3rd"),'Class 3rd'!Z204,IF(AND($E$3="4th"),'Class 4th'!Z204,"")))</f>
        <v/>
      </c>
      <c r="AW205" s="99" t="str">
        <f>IF(OR($B205=0,$B205=""),"",IF(AND($E$3="3rd"),'Class 3rd'!AA204,IF(AND($E$3="4th"),'Class 4th'!AA204,"")))</f>
        <v/>
      </c>
      <c r="AX205" s="99" t="str">
        <f>IF(OR($B205=0,$B205=""),"",IF(AND($E$3="3rd"),'Class 3rd'!AB204,IF(AND($E$3="4th"),'Class 4th'!AB204,"")))</f>
        <v/>
      </c>
      <c r="AY205" s="48" t="str">
        <f t="shared" si="277"/>
        <v/>
      </c>
      <c r="AZ205" s="99" t="str">
        <f>IF(OR($B205=0,$B205=""),"",IF(AND($E$3="3rd"),'Class 3rd'!AC204,IF(AND($E$3="4th"),'Class 4th'!AC204,"")))</f>
        <v/>
      </c>
      <c r="BA205" s="99" t="str">
        <f>IF(OR($B205=0,$B205=""),"",IF(AND($E$3="3rd"),'Class 3rd'!AD204,IF(AND($E$3="4th"),'Class 4th'!AD204,"")))</f>
        <v/>
      </c>
      <c r="BB205" s="51" t="str">
        <f t="shared" si="278"/>
        <v/>
      </c>
      <c r="BC205" s="48">
        <f t="shared" si="279"/>
        <v>0</v>
      </c>
      <c r="BD205" s="99" t="str">
        <f>IF(OR($B205=0,$B205=""),"",IF(AND($E$3="3rd"),'Class 3rd'!AE204,IF(AND($E$3="4th"),'Class 4th'!AE204,"")))</f>
        <v/>
      </c>
      <c r="BE205" s="99" t="str">
        <f>IF(OR($B205=0,$B205=""),"",IF(AND($E$3="3rd"),'Class 3rd'!AF204,IF(AND($E$3="4th"),'Class 4th'!AF204,"")))</f>
        <v/>
      </c>
      <c r="BF205" s="52" t="str">
        <f t="shared" si="280"/>
        <v/>
      </c>
      <c r="BG205" s="48" t="str">
        <f t="shared" si="281"/>
        <v/>
      </c>
      <c r="BH205" s="83">
        <f t="shared" si="282"/>
        <v>0</v>
      </c>
      <c r="BI205" s="83" t="str">
        <f t="shared" si="283"/>
        <v/>
      </c>
      <c r="BJ205" s="83" t="str">
        <f t="shared" si="284"/>
        <v/>
      </c>
      <c r="BK205" s="83" t="str">
        <f t="shared" si="285"/>
        <v/>
      </c>
      <c r="BL205" s="419" t="str">
        <f t="shared" si="286"/>
        <v/>
      </c>
      <c r="BM205" s="87" t="str">
        <f t="shared" si="287"/>
        <v/>
      </c>
      <c r="BN205" s="99" t="str">
        <f>IF(OR($B205=0,$B205=""),"",IF(AND($E$3="3rd"),'Class 3rd'!AG204,IF(AND($E$3="4th"),'Class 4th'!AG204,"")))</f>
        <v/>
      </c>
      <c r="BO205" s="99" t="str">
        <f>IF(OR($B205=0,$B205=""),"",IF(AND($E$3="3rd"),'Class 3rd'!AH204,IF(AND($E$3="4th"),'Class 4th'!AH204,"")))</f>
        <v/>
      </c>
      <c r="BP205" s="99" t="str">
        <f>IF(OR($B205=0,$B205=""),"",IF(AND($E$3="3rd"),'Class 3rd'!AI204,IF(AND($E$3="4th"),'Class 4th'!AI204,"")))</f>
        <v/>
      </c>
      <c r="BQ205" s="48" t="str">
        <f t="shared" si="288"/>
        <v/>
      </c>
      <c r="BR205" s="99" t="str">
        <f>IF(OR($B205=0,$B205=""),"",IF(AND($E$3="3rd"),'Class 3rd'!AJ204,IF(AND($E$3="4th"),'Class 4th'!AJ204,"")))</f>
        <v/>
      </c>
      <c r="BS205" s="99" t="str">
        <f>IF(OR($B205=0,$B205=""),"",IF(AND($E$3="3rd"),'Class 3rd'!AK204,IF(AND($E$3="4th"),'Class 4th'!AK204,"")))</f>
        <v/>
      </c>
      <c r="BT205" s="51" t="str">
        <f t="shared" si="289"/>
        <v/>
      </c>
      <c r="BU205" s="48">
        <f t="shared" si="290"/>
        <v>0</v>
      </c>
      <c r="BV205" s="99" t="str">
        <f>IF(OR($B205=0,$B205=""),"",IF(AND($E$3="3rd"),'Class 3rd'!AL204,IF(AND($E$3="4th"),'Class 4th'!AL204,"")))</f>
        <v/>
      </c>
      <c r="BW205" s="99" t="str">
        <f>IF(OR($B205=0,$B205=""),"",IF(AND($E$3="3rd"),'Class 3rd'!AM204,IF(AND($E$3="4th"),'Class 4th'!AM204,"")))</f>
        <v/>
      </c>
      <c r="BX205" s="52" t="str">
        <f t="shared" si="291"/>
        <v/>
      </c>
      <c r="BY205" s="48" t="str">
        <f t="shared" si="292"/>
        <v/>
      </c>
      <c r="BZ205" s="83">
        <f t="shared" si="293"/>
        <v>0</v>
      </c>
      <c r="CA205" s="83" t="str">
        <f t="shared" si="294"/>
        <v/>
      </c>
      <c r="CB205" s="83" t="str">
        <f t="shared" si="295"/>
        <v/>
      </c>
      <c r="CC205" s="83" t="str">
        <f t="shared" si="296"/>
        <v/>
      </c>
      <c r="CD205" s="419" t="str">
        <f t="shared" si="297"/>
        <v/>
      </c>
      <c r="CE205" s="87" t="str">
        <f t="shared" si="298"/>
        <v/>
      </c>
      <c r="CF205" s="99" t="str">
        <f>IF(OR($B205=0,$B205=""),"",IF(AND($E$3="3rd"),'Class 3rd'!AN204,IF(AND($E$3="4th"),'Class 4th'!AN204,"")))</f>
        <v/>
      </c>
      <c r="CG205" s="99" t="str">
        <f>IF(OR($B205=0,$B205=""),"",IF(AND($E$3="3rd"),'Class 3rd'!AO204,IF(AND($E$3="4th"),'Class 4th'!AO204,"")))</f>
        <v/>
      </c>
      <c r="CH205" s="99" t="str">
        <f>IF(OR($B205=0,$B205=""),"",IF(AND($E$3="3rd"),'Class 3rd'!AP204,IF(AND($E$3="4th"),'Class 4th'!AP204,"")))</f>
        <v/>
      </c>
      <c r="CI205" s="48" t="str">
        <f t="shared" si="299"/>
        <v/>
      </c>
      <c r="CJ205" s="99" t="str">
        <f>IF(OR($B205=0,$B205=""),"",IF(AND($E$3="3rd"),'Class 3rd'!AQ204,IF(AND($E$3="4th"),'Class 4th'!AQ204,"")))</f>
        <v/>
      </c>
      <c r="CK205" s="99" t="str">
        <f>IF(OR($B205=0,$B205=""),"",IF(AND($E$3="3rd"),'Class 3rd'!AR204,IF(AND($E$3="4th"),'Class 4th'!AR204,"")))</f>
        <v/>
      </c>
      <c r="CL205" s="51" t="str">
        <f t="shared" si="300"/>
        <v/>
      </c>
      <c r="CM205" s="48">
        <f t="shared" si="301"/>
        <v>0</v>
      </c>
      <c r="CN205" s="99" t="str">
        <f>IF(OR($B205=0,$B205=""),"",IF(AND($E$3="3rd"),'Class 3rd'!AS204,IF(AND($E$3="4th"),'Class 4th'!AS204,"")))</f>
        <v/>
      </c>
      <c r="CO205" s="99" t="str">
        <f>IF(OR($B205=0,$B205=""),"",IF(AND($E$3="3rd"),'Class 3rd'!AT204,IF(AND($E$3="4th"),'Class 4th'!AT204,"")))</f>
        <v/>
      </c>
      <c r="CP205" s="52" t="str">
        <f t="shared" si="302"/>
        <v/>
      </c>
      <c r="CQ205" s="48" t="str">
        <f t="shared" si="303"/>
        <v/>
      </c>
      <c r="CR205" s="83">
        <f t="shared" si="304"/>
        <v>0</v>
      </c>
      <c r="CS205" s="83" t="str">
        <f t="shared" si="305"/>
        <v/>
      </c>
      <c r="CT205" s="392" t="str">
        <f t="shared" si="306"/>
        <v/>
      </c>
      <c r="CU205" s="86" t="str">
        <f t="shared" si="307"/>
        <v/>
      </c>
      <c r="CV205" s="99" t="str">
        <f>IF(OR($B205=0,$B205=""),"",IF(AND($E$3="3rd"),'Class 3rd'!AU204,IF(AND($E$3="4th"),'Class 4th'!AU204,"")))</f>
        <v/>
      </c>
      <c r="CW205" s="99" t="str">
        <f>IF(OR($B205=0,$B205=""),"",IF(AND($E$3="3rd"),'Class 3rd'!AV204,IF(AND($E$3="4th"),'Class 4th'!AV204,"")))</f>
        <v/>
      </c>
      <c r="CX205" s="99" t="str">
        <f>IF(OR($B205=0,$B205=""),"",IF(AND($E$3="3rd"),'Class 3rd'!AW204,IF(AND($E$3="4th"),'Class 4th'!AW204,"")))</f>
        <v/>
      </c>
      <c r="CY205" s="48" t="str">
        <f t="shared" si="308"/>
        <v/>
      </c>
      <c r="CZ205" s="99" t="str">
        <f>IF(OR($B205=0,$B205=""),"",IF(AND($E$3="3rd"),'Class 3rd'!AX204,IF(AND($E$3="4th"),'Class 4th'!AX204,"")))</f>
        <v/>
      </c>
      <c r="DA205" s="99" t="str">
        <f>IF(OR($B205=0,$B205=""),"",IF(AND($E$3="3rd"),'Class 3rd'!AY204,IF(AND($E$3="4th"),'Class 4th'!AY204,"")))</f>
        <v/>
      </c>
      <c r="DB205" s="51" t="str">
        <f t="shared" si="309"/>
        <v/>
      </c>
      <c r="DC205" s="48">
        <f t="shared" si="310"/>
        <v>0</v>
      </c>
      <c r="DD205" s="99" t="str">
        <f>IF(OR($B205=0,$B205=""),"",IF(AND($E$3="3rd"),'Class 3rd'!AZ204,IF(AND($E$3="4th"),'Class 4th'!AZ204,"")))</f>
        <v/>
      </c>
      <c r="DE205" s="99" t="str">
        <f>IF(OR($B205=0,$B205=""),"",IF(AND($E$3="3rd"),'Class 3rd'!BA204,IF(AND($E$3="4th"),'Class 4th'!BA204,"")))</f>
        <v/>
      </c>
      <c r="DF205" s="52" t="str">
        <f t="shared" si="311"/>
        <v/>
      </c>
      <c r="DG205" s="48" t="str">
        <f t="shared" si="312"/>
        <v/>
      </c>
      <c r="DH205" s="83">
        <f t="shared" si="313"/>
        <v>0</v>
      </c>
      <c r="DI205" s="83" t="str">
        <f t="shared" si="314"/>
        <v/>
      </c>
      <c r="DJ205" s="392" t="str">
        <f t="shared" si="315"/>
        <v/>
      </c>
      <c r="DK205" s="86" t="str">
        <f t="shared" si="316"/>
        <v/>
      </c>
      <c r="DL205" s="454" t="str">
        <f>IF(OR($B205=0,$B205=""),"",IF(AND($E$3="3rd"),'Class 3rd'!BB204,IF(AND($E$3="4th"),'Class 4th'!BB204,"")))</f>
        <v/>
      </c>
      <c r="DM205" s="454" t="str">
        <f>IF(OR($B205=0,$B205=""),"",IF(AND($E$3="3rd"),'Class 3rd'!BC204,IF(AND($E$3="4th"),'Class 4th'!BC204,"")))</f>
        <v/>
      </c>
      <c r="DN205" s="454" t="str">
        <f>IF(OR($B205=0,$B205=""),"",IF(AND($E$3="3rd"),'Class 3rd'!BD204,IF(AND($E$3="4th"),'Class 4th'!BD204,"")))</f>
        <v/>
      </c>
      <c r="DO205" s="454" t="str">
        <f>IF(OR($B205=0,$B205=""),"",IF(AND($E$3="3rd"),'Class 3rd'!BE204,IF(AND($E$3="4th"),'Class 4th'!BE204,"")))</f>
        <v/>
      </c>
      <c r="DP205" s="454" t="str">
        <f>IF(OR($B205=0,$B205=""),"",IF(AND($E$3="3rd"),'Class 3rd'!BF204,IF(AND($E$3="4th"),'Class 4th'!BF204,"")))</f>
        <v/>
      </c>
      <c r="DQ205" s="455" t="str">
        <f t="shared" si="317"/>
        <v/>
      </c>
      <c r="DR205" s="100">
        <f t="shared" si="318"/>
        <v>0</v>
      </c>
      <c r="DS205" s="100" t="str">
        <f t="shared" si="319"/>
        <v/>
      </c>
      <c r="DT205" s="100" t="str">
        <f t="shared" si="320"/>
        <v/>
      </c>
      <c r="DU205" s="86" t="str">
        <f t="shared" si="321"/>
        <v/>
      </c>
      <c r="DV205" s="454" t="str">
        <f>IF(OR($B205=0,$B205=""),"",IF(AND($E$3="3rd"),'Class 3rd'!BG204,IF(AND($E$3="4th"),'Class 4th'!BG204,"")))</f>
        <v/>
      </c>
      <c r="DW205" s="454" t="str">
        <f>IF(OR($B205=0,$B205=""),"",IF(AND($E$3="3rd"),'Class 3rd'!BH204,IF(AND($E$3="4th"),'Class 4th'!BH204,"")))</f>
        <v/>
      </c>
      <c r="DX205" s="454" t="str">
        <f>IF(OR($B205=0,$B205=""),"",IF(AND($E$3="3rd"),'Class 3rd'!BI204,IF(AND($E$3="4th"),'Class 4th'!BI204,"")))</f>
        <v/>
      </c>
      <c r="DY205" s="454" t="str">
        <f>IF(OR($B205=0,$B205=""),"",IF(AND($E$3="3rd"),'Class 3rd'!BJ204,IF(AND($E$3="4th"),'Class 4th'!BJ204,"")))</f>
        <v/>
      </c>
      <c r="DZ205" s="454" t="str">
        <f>IF(OR($B205=0,$B205=""),"",IF(AND($E$3="3rd"),'Class 3rd'!BK204,IF(AND($E$3="4th"),'Class 4th'!BK204,"")))</f>
        <v/>
      </c>
      <c r="EA205" s="455" t="str">
        <f t="shared" si="322"/>
        <v/>
      </c>
      <c r="EB205" s="100">
        <f t="shared" si="323"/>
        <v>0</v>
      </c>
      <c r="EC205" s="100" t="str">
        <f t="shared" si="324"/>
        <v/>
      </c>
      <c r="ED205" s="100" t="str">
        <f t="shared" si="325"/>
        <v/>
      </c>
      <c r="EE205" s="86" t="str">
        <f t="shared" si="326"/>
        <v/>
      </c>
      <c r="EF205" s="454" t="str">
        <f>IF(OR($B205=0,$B205=""),"",IF(AND($E$3="3rd"),'Class 3rd'!BL204,IF(AND($E$3="4th"),'Class 4th'!BL204,"")))</f>
        <v/>
      </c>
      <c r="EG205" s="454" t="str">
        <f>IF(OR($B205=0,$B205=""),"",IF(AND($E$3="3rd"),'Class 3rd'!BM204,IF(AND($E$3="4th"),'Class 4th'!BM204,"")))</f>
        <v/>
      </c>
      <c r="EH205" s="454" t="str">
        <f>IF(OR($B205=0,$B205=""),"",IF(AND($E$3="3rd"),'Class 3rd'!BN204,IF(AND($E$3="4th"),'Class 4th'!BN204,"")))</f>
        <v/>
      </c>
      <c r="EI205" s="454" t="str">
        <f>IF(OR($B205=0,$B205=""),"",IF(AND($E$3="3rd"),'Class 3rd'!BO204,IF(AND($E$3="4th"),'Class 4th'!BO204,"")))</f>
        <v/>
      </c>
      <c r="EJ205" s="454" t="str">
        <f>IF(OR($B205=0,$B205=""),"",IF(AND($E$3="3rd"),'Class 3rd'!BP204,IF(AND($E$3="4th"),'Class 4th'!BP204,"")))</f>
        <v/>
      </c>
      <c r="EK205" s="455" t="str">
        <f t="shared" si="327"/>
        <v/>
      </c>
      <c r="EL205" s="100">
        <f t="shared" si="328"/>
        <v>0</v>
      </c>
      <c r="EM205" s="100" t="str">
        <f t="shared" si="329"/>
        <v/>
      </c>
      <c r="EN205" s="100" t="str">
        <f t="shared" si="330"/>
        <v/>
      </c>
      <c r="EO205" s="86" t="str">
        <f t="shared" si="331"/>
        <v/>
      </c>
      <c r="EP205" s="60" t="str">
        <f t="shared" si="332"/>
        <v/>
      </c>
      <c r="EQ205" s="324" t="str">
        <f t="shared" si="333"/>
        <v/>
      </c>
      <c r="ER205" s="63" t="str">
        <f t="shared" si="334"/>
        <v/>
      </c>
      <c r="ES205" s="64" t="str">
        <f t="shared" si="253"/>
        <v/>
      </c>
      <c r="ET205" s="326" t="str">
        <f>IFERROR(IF(B205="NSO","NSO",IF(OR(D205="",G205="",F205="",B205="",EP205=0),"",IF('Master sheet'!$D$14="Hindi","कक्षोंन्नति","Promoted"))),"")</f>
        <v/>
      </c>
      <c r="EU205" s="39" t="str">
        <f>IF(OR($B205=0,$B205=""),"",IF(AND($E$3="3rd"),'Class 3rd'!BQ204,IF(AND($E$3="4th"),'Class 4th'!BQ204,"")))</f>
        <v/>
      </c>
      <c r="EV205" s="39" t="str">
        <f>IF(OR($B205=0,$B205=""),"",IF(AND($E$3="3rd"),'Class 3rd'!BR204,IF(AND($E$3="4th"),'Class 4th'!BR204,"")))</f>
        <v/>
      </c>
      <c r="EW205" s="203" t="str">
        <f t="shared" si="254"/>
        <v/>
      </c>
      <c r="EX205" s="40"/>
      <c r="FE205" s="41">
        <f>IF(AND($E$3="3rd"),'Class 3rd'!I204,IF(AND($E$3="4th"),'Class 4th'!I204,""))</f>
        <v>0</v>
      </c>
    </row>
    <row r="206" spans="1:161" ht="18.95" customHeight="1">
      <c r="A206" s="53">
        <v>199</v>
      </c>
      <c r="B206" s="244" t="str">
        <f>IF(OR(FE206=0,FE206=""),"",IF(AND($E$3="3rd"),'Class 3rd'!I205,IF(AND($E$3="4th"),'Class 4th'!I205,"")))</f>
        <v/>
      </c>
      <c r="C206" s="54" t="str">
        <f>IF(OR($B206=0,$B206=""),"",IF(AND($E$3="3rd"),'Class 3rd'!B205,IF(AND($E$3="4th"),'Class 4th'!B205,"")))</f>
        <v/>
      </c>
      <c r="D206" s="54" t="str">
        <f>IF(OR($B206=0,$B206=""),"",IF(AND($E$3="3rd"),'Class 3rd'!C205,IF(AND($E$3="4th"),'Class 4th'!C205,"")))</f>
        <v/>
      </c>
      <c r="E206" s="330" t="str">
        <f>IF(OR($B206=0,$B206=""),"",IF(AND($E$3="3rd"),'Class 3rd'!E205,IF(AND($E$3="4th"),'Class 4th'!E205,"")))</f>
        <v/>
      </c>
      <c r="F206" s="243" t="str">
        <f>IF(OR($B206=0,$B206=""),"",IF(AND($E$3="3rd"),'Class 3rd'!D205,IF(AND($E$3="4th"),'Class 4th'!D205,"")))</f>
        <v/>
      </c>
      <c r="G206" s="335" t="str">
        <f>IF(OR($B206=0,$B206=""),"",IF(AND($E$3="3rd"),'Class 3rd'!F205,IF(AND($E$3="4th"),'Class 4th'!F205,"")))</f>
        <v/>
      </c>
      <c r="H206" s="335" t="str">
        <f>IF(OR($B206=0,$B206=""),"",IF(AND($E$3="3rd"),'Class 3rd'!G205,IF(AND($E$3="4th"),'Class 4th'!G205,"")))</f>
        <v/>
      </c>
      <c r="I206" s="335" t="str">
        <f>IF(OR($B206=0,$B206=""),"",IF(AND($E$3="3rd"),'Class 3rd'!H205,IF(AND($E$3="4th"),'Class 4th'!H205,"")))</f>
        <v/>
      </c>
      <c r="J206" s="217" t="str">
        <f>IF(OR($B206=0,$B206=""),"",IF(AND($E$3="3rd"),'Class 3rd'!J205,IF(AND($E$3="4th"),'Class 4th'!J205,"")))</f>
        <v/>
      </c>
      <c r="K206" s="217" t="str">
        <f>IF(OR($B206=0,$B206=""),"",IF(AND($E$3="3rd"),'Class 3rd'!K205,IF(AND($E$3="4th"),'Class 4th'!K205,"")))</f>
        <v/>
      </c>
      <c r="L206" s="99" t="str">
        <f>IF(OR($B206=0,$B206=""),"",IF(AND($E$3="3rd"),'Class 3rd'!L205,IF(AND($E$3="4th"),'Class 4th'!L205,"")))</f>
        <v/>
      </c>
      <c r="M206" s="99" t="str">
        <f>IF(OR($B206=0,$B206=""),"",IF(AND($E$3="3rd"),'Class 3rd'!M205,IF(AND($E$3="4th"),'Class 4th'!M205,"")))</f>
        <v/>
      </c>
      <c r="N206" s="99" t="str">
        <f>IF(OR($B206=0,$B206=""),"",IF(AND($E$3="3rd"),'Class 3rd'!N205,IF(AND($E$3="4th"),'Class 4th'!N205,"")))</f>
        <v/>
      </c>
      <c r="O206" s="48" t="str">
        <f t="shared" si="255"/>
        <v/>
      </c>
      <c r="P206" s="99" t="str">
        <f>IF(OR($B206=0,$B206=""),"",IF(AND($E$3="3rd"),'Class 3rd'!O205,IF(AND($E$3="4th"),'Class 4th'!O205,"")))</f>
        <v/>
      </c>
      <c r="Q206" s="99" t="str">
        <f>IF(OR($B206=0,$B206=""),"",IF(AND($E$3="3rd"),'Class 3rd'!P205,IF(AND($E$3="4th"),'Class 4th'!P205,"")))</f>
        <v/>
      </c>
      <c r="R206" s="51" t="str">
        <f t="shared" si="256"/>
        <v/>
      </c>
      <c r="S206" s="48">
        <f t="shared" si="257"/>
        <v>0</v>
      </c>
      <c r="T206" s="99" t="str">
        <f>IF(OR($B206=0,$B206=""),"",IF(AND($E$3="3rd"),'Class 3rd'!Q205,IF(AND($E$3="4th"),'Class 4th'!Q205,"")))</f>
        <v/>
      </c>
      <c r="U206" s="99" t="str">
        <f>IF(OR($B206=0,$B206=""),"",IF(AND($E$3="3rd"),'Class 3rd'!R205,IF(AND($E$3="4th"),'Class 4th'!R205,"")))</f>
        <v/>
      </c>
      <c r="V206" s="52" t="str">
        <f t="shared" si="258"/>
        <v/>
      </c>
      <c r="W206" s="48" t="str">
        <f t="shared" si="259"/>
        <v/>
      </c>
      <c r="X206" s="83">
        <f t="shared" si="260"/>
        <v>0</v>
      </c>
      <c r="Y206" s="83" t="str">
        <f t="shared" si="261"/>
        <v/>
      </c>
      <c r="Z206" s="83" t="str">
        <f t="shared" si="262"/>
        <v/>
      </c>
      <c r="AA206" s="83" t="str">
        <f t="shared" si="263"/>
        <v/>
      </c>
      <c r="AB206" s="419" t="str">
        <f t="shared" si="264"/>
        <v/>
      </c>
      <c r="AC206" s="87" t="str">
        <f t="shared" si="265"/>
        <v/>
      </c>
      <c r="AD206" s="99" t="str">
        <f>IF(OR($B206=0,$B206=""),"",IF(AND($E$3="3rd"),'Class 3rd'!S205,IF(AND($E$3="4th"),'Class 4th'!S205,"")))</f>
        <v/>
      </c>
      <c r="AE206" s="99" t="str">
        <f>IF(OR($B206=0,$B206=""),"",IF(AND($E$3="3rd"),'Class 3rd'!T205,IF(AND($E$3="4th"),'Class 4th'!T205,"")))</f>
        <v/>
      </c>
      <c r="AF206" s="99" t="str">
        <f>IF(OR($B206=0,$B206=""),"",IF(AND($E$3="3rd"),'Class 3rd'!U205,IF(AND($E$3="4th"),'Class 4th'!U205,"")))</f>
        <v/>
      </c>
      <c r="AG206" s="48" t="str">
        <f t="shared" si="266"/>
        <v/>
      </c>
      <c r="AH206" s="99" t="str">
        <f>IF(OR($B206=0,$B206=""),"",IF(AND($E$3="3rd"),'Class 3rd'!V205,IF(AND($E$3="4th"),'Class 4th'!V205,"")))</f>
        <v/>
      </c>
      <c r="AI206" s="99" t="str">
        <f>IF(OR($B206=0,$B206=""),"",IF(AND($E$3="3rd"),'Class 3rd'!W205,IF(AND($E$3="4th"),'Class 4th'!W205,"")))</f>
        <v/>
      </c>
      <c r="AJ206" s="51" t="str">
        <f t="shared" si="267"/>
        <v/>
      </c>
      <c r="AK206" s="48">
        <f t="shared" si="268"/>
        <v>0</v>
      </c>
      <c r="AL206" s="99" t="str">
        <f>IF(OR($B206=0,$B206=""),"",IF(AND($E$3="3rd"),'Class 3rd'!X205,IF(AND($E$3="4th"),'Class 4th'!X205,"")))</f>
        <v/>
      </c>
      <c r="AM206" s="99" t="str">
        <f>IF(OR($B206=0,$B206=""),"",IF(AND($E$3="3rd"),'Class 3rd'!Y205,IF(AND($E$3="4th"),'Class 4th'!Y205,"")))</f>
        <v/>
      </c>
      <c r="AN206" s="52" t="str">
        <f t="shared" si="269"/>
        <v/>
      </c>
      <c r="AO206" s="48" t="str">
        <f t="shared" si="270"/>
        <v/>
      </c>
      <c r="AP206" s="83">
        <f t="shared" si="271"/>
        <v>0</v>
      </c>
      <c r="AQ206" s="83" t="str">
        <f t="shared" si="272"/>
        <v/>
      </c>
      <c r="AR206" s="83" t="str">
        <f t="shared" si="273"/>
        <v/>
      </c>
      <c r="AS206" s="83" t="str">
        <f t="shared" si="274"/>
        <v/>
      </c>
      <c r="AT206" s="419" t="str">
        <f t="shared" si="275"/>
        <v/>
      </c>
      <c r="AU206" s="87" t="str">
        <f t="shared" si="276"/>
        <v/>
      </c>
      <c r="AV206" s="99" t="str">
        <f>IF(OR($B206=0,$B206=""),"",IF(AND($E$3="3rd"),'Class 3rd'!Z205,IF(AND($E$3="4th"),'Class 4th'!Z205,"")))</f>
        <v/>
      </c>
      <c r="AW206" s="99" t="str">
        <f>IF(OR($B206=0,$B206=""),"",IF(AND($E$3="3rd"),'Class 3rd'!AA205,IF(AND($E$3="4th"),'Class 4th'!AA205,"")))</f>
        <v/>
      </c>
      <c r="AX206" s="99" t="str">
        <f>IF(OR($B206=0,$B206=""),"",IF(AND($E$3="3rd"),'Class 3rd'!AB205,IF(AND($E$3="4th"),'Class 4th'!AB205,"")))</f>
        <v/>
      </c>
      <c r="AY206" s="48" t="str">
        <f t="shared" si="277"/>
        <v/>
      </c>
      <c r="AZ206" s="99" t="str">
        <f>IF(OR($B206=0,$B206=""),"",IF(AND($E$3="3rd"),'Class 3rd'!AC205,IF(AND($E$3="4th"),'Class 4th'!AC205,"")))</f>
        <v/>
      </c>
      <c r="BA206" s="99" t="str">
        <f>IF(OR($B206=0,$B206=""),"",IF(AND($E$3="3rd"),'Class 3rd'!AD205,IF(AND($E$3="4th"),'Class 4th'!AD205,"")))</f>
        <v/>
      </c>
      <c r="BB206" s="51" t="str">
        <f t="shared" si="278"/>
        <v/>
      </c>
      <c r="BC206" s="48">
        <f t="shared" si="279"/>
        <v>0</v>
      </c>
      <c r="BD206" s="99" t="str">
        <f>IF(OR($B206=0,$B206=""),"",IF(AND($E$3="3rd"),'Class 3rd'!AE205,IF(AND($E$3="4th"),'Class 4th'!AE205,"")))</f>
        <v/>
      </c>
      <c r="BE206" s="99" t="str">
        <f>IF(OR($B206=0,$B206=""),"",IF(AND($E$3="3rd"),'Class 3rd'!AF205,IF(AND($E$3="4th"),'Class 4th'!AF205,"")))</f>
        <v/>
      </c>
      <c r="BF206" s="52" t="str">
        <f t="shared" si="280"/>
        <v/>
      </c>
      <c r="BG206" s="48" t="str">
        <f t="shared" si="281"/>
        <v/>
      </c>
      <c r="BH206" s="83">
        <f t="shared" si="282"/>
        <v>0</v>
      </c>
      <c r="BI206" s="83" t="str">
        <f t="shared" si="283"/>
        <v/>
      </c>
      <c r="BJ206" s="83" t="str">
        <f t="shared" si="284"/>
        <v/>
      </c>
      <c r="BK206" s="83" t="str">
        <f t="shared" si="285"/>
        <v/>
      </c>
      <c r="BL206" s="419" t="str">
        <f t="shared" si="286"/>
        <v/>
      </c>
      <c r="BM206" s="87" t="str">
        <f t="shared" si="287"/>
        <v/>
      </c>
      <c r="BN206" s="99" t="str">
        <f>IF(OR($B206=0,$B206=""),"",IF(AND($E$3="3rd"),'Class 3rd'!AG205,IF(AND($E$3="4th"),'Class 4th'!AG205,"")))</f>
        <v/>
      </c>
      <c r="BO206" s="99" t="str">
        <f>IF(OR($B206=0,$B206=""),"",IF(AND($E$3="3rd"),'Class 3rd'!AH205,IF(AND($E$3="4th"),'Class 4th'!AH205,"")))</f>
        <v/>
      </c>
      <c r="BP206" s="99" t="str">
        <f>IF(OR($B206=0,$B206=""),"",IF(AND($E$3="3rd"),'Class 3rd'!AI205,IF(AND($E$3="4th"),'Class 4th'!AI205,"")))</f>
        <v/>
      </c>
      <c r="BQ206" s="48" t="str">
        <f t="shared" si="288"/>
        <v/>
      </c>
      <c r="BR206" s="99" t="str">
        <f>IF(OR($B206=0,$B206=""),"",IF(AND($E$3="3rd"),'Class 3rd'!AJ205,IF(AND($E$3="4th"),'Class 4th'!AJ205,"")))</f>
        <v/>
      </c>
      <c r="BS206" s="99" t="str">
        <f>IF(OR($B206=0,$B206=""),"",IF(AND($E$3="3rd"),'Class 3rd'!AK205,IF(AND($E$3="4th"),'Class 4th'!AK205,"")))</f>
        <v/>
      </c>
      <c r="BT206" s="51" t="str">
        <f t="shared" si="289"/>
        <v/>
      </c>
      <c r="BU206" s="48">
        <f t="shared" si="290"/>
        <v>0</v>
      </c>
      <c r="BV206" s="99" t="str">
        <f>IF(OR($B206=0,$B206=""),"",IF(AND($E$3="3rd"),'Class 3rd'!AL205,IF(AND($E$3="4th"),'Class 4th'!AL205,"")))</f>
        <v/>
      </c>
      <c r="BW206" s="99" t="str">
        <f>IF(OR($B206=0,$B206=""),"",IF(AND($E$3="3rd"),'Class 3rd'!AM205,IF(AND($E$3="4th"),'Class 4th'!AM205,"")))</f>
        <v/>
      </c>
      <c r="BX206" s="52" t="str">
        <f t="shared" si="291"/>
        <v/>
      </c>
      <c r="BY206" s="48" t="str">
        <f t="shared" si="292"/>
        <v/>
      </c>
      <c r="BZ206" s="83">
        <f t="shared" si="293"/>
        <v>0</v>
      </c>
      <c r="CA206" s="83" t="str">
        <f t="shared" si="294"/>
        <v/>
      </c>
      <c r="CB206" s="83" t="str">
        <f t="shared" si="295"/>
        <v/>
      </c>
      <c r="CC206" s="83" t="str">
        <f t="shared" si="296"/>
        <v/>
      </c>
      <c r="CD206" s="419" t="str">
        <f t="shared" si="297"/>
        <v/>
      </c>
      <c r="CE206" s="87" t="str">
        <f t="shared" si="298"/>
        <v/>
      </c>
      <c r="CF206" s="99" t="str">
        <f>IF(OR($B206=0,$B206=""),"",IF(AND($E$3="3rd"),'Class 3rd'!AN205,IF(AND($E$3="4th"),'Class 4th'!AN205,"")))</f>
        <v/>
      </c>
      <c r="CG206" s="99" t="str">
        <f>IF(OR($B206=0,$B206=""),"",IF(AND($E$3="3rd"),'Class 3rd'!AO205,IF(AND($E$3="4th"),'Class 4th'!AO205,"")))</f>
        <v/>
      </c>
      <c r="CH206" s="99" t="str">
        <f>IF(OR($B206=0,$B206=""),"",IF(AND($E$3="3rd"),'Class 3rd'!AP205,IF(AND($E$3="4th"),'Class 4th'!AP205,"")))</f>
        <v/>
      </c>
      <c r="CI206" s="48" t="str">
        <f t="shared" si="299"/>
        <v/>
      </c>
      <c r="CJ206" s="99" t="str">
        <f>IF(OR($B206=0,$B206=""),"",IF(AND($E$3="3rd"),'Class 3rd'!AQ205,IF(AND($E$3="4th"),'Class 4th'!AQ205,"")))</f>
        <v/>
      </c>
      <c r="CK206" s="99" t="str">
        <f>IF(OR($B206=0,$B206=""),"",IF(AND($E$3="3rd"),'Class 3rd'!AR205,IF(AND($E$3="4th"),'Class 4th'!AR205,"")))</f>
        <v/>
      </c>
      <c r="CL206" s="51" t="str">
        <f t="shared" si="300"/>
        <v/>
      </c>
      <c r="CM206" s="48">
        <f t="shared" si="301"/>
        <v>0</v>
      </c>
      <c r="CN206" s="99" t="str">
        <f>IF(OR($B206=0,$B206=""),"",IF(AND($E$3="3rd"),'Class 3rd'!AS205,IF(AND($E$3="4th"),'Class 4th'!AS205,"")))</f>
        <v/>
      </c>
      <c r="CO206" s="99" t="str">
        <f>IF(OR($B206=0,$B206=""),"",IF(AND($E$3="3rd"),'Class 3rd'!AT205,IF(AND($E$3="4th"),'Class 4th'!AT205,"")))</f>
        <v/>
      </c>
      <c r="CP206" s="52" t="str">
        <f t="shared" si="302"/>
        <v/>
      </c>
      <c r="CQ206" s="48" t="str">
        <f t="shared" si="303"/>
        <v/>
      </c>
      <c r="CR206" s="83">
        <f t="shared" si="304"/>
        <v>0</v>
      </c>
      <c r="CS206" s="83" t="str">
        <f t="shared" si="305"/>
        <v/>
      </c>
      <c r="CT206" s="392" t="str">
        <f t="shared" si="306"/>
        <v/>
      </c>
      <c r="CU206" s="86" t="str">
        <f t="shared" si="307"/>
        <v/>
      </c>
      <c r="CV206" s="99" t="str">
        <f>IF(OR($B206=0,$B206=""),"",IF(AND($E$3="3rd"),'Class 3rd'!AU205,IF(AND($E$3="4th"),'Class 4th'!AU205,"")))</f>
        <v/>
      </c>
      <c r="CW206" s="99" t="str">
        <f>IF(OR($B206=0,$B206=""),"",IF(AND($E$3="3rd"),'Class 3rd'!AV205,IF(AND($E$3="4th"),'Class 4th'!AV205,"")))</f>
        <v/>
      </c>
      <c r="CX206" s="99" t="str">
        <f>IF(OR($B206=0,$B206=""),"",IF(AND($E$3="3rd"),'Class 3rd'!AW205,IF(AND($E$3="4th"),'Class 4th'!AW205,"")))</f>
        <v/>
      </c>
      <c r="CY206" s="48" t="str">
        <f t="shared" si="308"/>
        <v/>
      </c>
      <c r="CZ206" s="99" t="str">
        <f>IF(OR($B206=0,$B206=""),"",IF(AND($E$3="3rd"),'Class 3rd'!AX205,IF(AND($E$3="4th"),'Class 4th'!AX205,"")))</f>
        <v/>
      </c>
      <c r="DA206" s="99" t="str">
        <f>IF(OR($B206=0,$B206=""),"",IF(AND($E$3="3rd"),'Class 3rd'!AY205,IF(AND($E$3="4th"),'Class 4th'!AY205,"")))</f>
        <v/>
      </c>
      <c r="DB206" s="51" t="str">
        <f t="shared" si="309"/>
        <v/>
      </c>
      <c r="DC206" s="48">
        <f t="shared" si="310"/>
        <v>0</v>
      </c>
      <c r="DD206" s="99" t="str">
        <f>IF(OR($B206=0,$B206=""),"",IF(AND($E$3="3rd"),'Class 3rd'!AZ205,IF(AND($E$3="4th"),'Class 4th'!AZ205,"")))</f>
        <v/>
      </c>
      <c r="DE206" s="99" t="str">
        <f>IF(OR($B206=0,$B206=""),"",IF(AND($E$3="3rd"),'Class 3rd'!BA205,IF(AND($E$3="4th"),'Class 4th'!BA205,"")))</f>
        <v/>
      </c>
      <c r="DF206" s="52" t="str">
        <f t="shared" si="311"/>
        <v/>
      </c>
      <c r="DG206" s="48" t="str">
        <f t="shared" si="312"/>
        <v/>
      </c>
      <c r="DH206" s="83">
        <f t="shared" si="313"/>
        <v>0</v>
      </c>
      <c r="DI206" s="83" t="str">
        <f t="shared" si="314"/>
        <v/>
      </c>
      <c r="DJ206" s="392" t="str">
        <f t="shared" si="315"/>
        <v/>
      </c>
      <c r="DK206" s="86" t="str">
        <f t="shared" si="316"/>
        <v/>
      </c>
      <c r="DL206" s="454" t="str">
        <f>IF(OR($B206=0,$B206=""),"",IF(AND($E$3="3rd"),'Class 3rd'!BB205,IF(AND($E$3="4th"),'Class 4th'!BB205,"")))</f>
        <v/>
      </c>
      <c r="DM206" s="454" t="str">
        <f>IF(OR($B206=0,$B206=""),"",IF(AND($E$3="3rd"),'Class 3rd'!BC205,IF(AND($E$3="4th"),'Class 4th'!BC205,"")))</f>
        <v/>
      </c>
      <c r="DN206" s="454" t="str">
        <f>IF(OR($B206=0,$B206=""),"",IF(AND($E$3="3rd"),'Class 3rd'!BD205,IF(AND($E$3="4th"),'Class 4th'!BD205,"")))</f>
        <v/>
      </c>
      <c r="DO206" s="454" t="str">
        <f>IF(OR($B206=0,$B206=""),"",IF(AND($E$3="3rd"),'Class 3rd'!BE205,IF(AND($E$3="4th"),'Class 4th'!BE205,"")))</f>
        <v/>
      </c>
      <c r="DP206" s="454" t="str">
        <f>IF(OR($B206=0,$B206=""),"",IF(AND($E$3="3rd"),'Class 3rd'!BF205,IF(AND($E$3="4th"),'Class 4th'!BF205,"")))</f>
        <v/>
      </c>
      <c r="DQ206" s="455" t="str">
        <f t="shared" si="317"/>
        <v/>
      </c>
      <c r="DR206" s="100">
        <f t="shared" si="318"/>
        <v>0</v>
      </c>
      <c r="DS206" s="100" t="str">
        <f t="shared" si="319"/>
        <v/>
      </c>
      <c r="DT206" s="100" t="str">
        <f t="shared" si="320"/>
        <v/>
      </c>
      <c r="DU206" s="86" t="str">
        <f t="shared" si="321"/>
        <v/>
      </c>
      <c r="DV206" s="454" t="str">
        <f>IF(OR($B206=0,$B206=""),"",IF(AND($E$3="3rd"),'Class 3rd'!BG205,IF(AND($E$3="4th"),'Class 4th'!BG205,"")))</f>
        <v/>
      </c>
      <c r="DW206" s="454" t="str">
        <f>IF(OR($B206=0,$B206=""),"",IF(AND($E$3="3rd"),'Class 3rd'!BH205,IF(AND($E$3="4th"),'Class 4th'!BH205,"")))</f>
        <v/>
      </c>
      <c r="DX206" s="454" t="str">
        <f>IF(OR($B206=0,$B206=""),"",IF(AND($E$3="3rd"),'Class 3rd'!BI205,IF(AND($E$3="4th"),'Class 4th'!BI205,"")))</f>
        <v/>
      </c>
      <c r="DY206" s="454" t="str">
        <f>IF(OR($B206=0,$B206=""),"",IF(AND($E$3="3rd"),'Class 3rd'!BJ205,IF(AND($E$3="4th"),'Class 4th'!BJ205,"")))</f>
        <v/>
      </c>
      <c r="DZ206" s="454" t="str">
        <f>IF(OR($B206=0,$B206=""),"",IF(AND($E$3="3rd"),'Class 3rd'!BK205,IF(AND($E$3="4th"),'Class 4th'!BK205,"")))</f>
        <v/>
      </c>
      <c r="EA206" s="455" t="str">
        <f t="shared" si="322"/>
        <v/>
      </c>
      <c r="EB206" s="100">
        <f t="shared" si="323"/>
        <v>0</v>
      </c>
      <c r="EC206" s="100" t="str">
        <f t="shared" si="324"/>
        <v/>
      </c>
      <c r="ED206" s="100" t="str">
        <f t="shared" si="325"/>
        <v/>
      </c>
      <c r="EE206" s="86" t="str">
        <f t="shared" si="326"/>
        <v/>
      </c>
      <c r="EF206" s="454" t="str">
        <f>IF(OR($B206=0,$B206=""),"",IF(AND($E$3="3rd"),'Class 3rd'!BL205,IF(AND($E$3="4th"),'Class 4th'!BL205,"")))</f>
        <v/>
      </c>
      <c r="EG206" s="454" t="str">
        <f>IF(OR($B206=0,$B206=""),"",IF(AND($E$3="3rd"),'Class 3rd'!BM205,IF(AND($E$3="4th"),'Class 4th'!BM205,"")))</f>
        <v/>
      </c>
      <c r="EH206" s="454" t="str">
        <f>IF(OR($B206=0,$B206=""),"",IF(AND($E$3="3rd"),'Class 3rd'!BN205,IF(AND($E$3="4th"),'Class 4th'!BN205,"")))</f>
        <v/>
      </c>
      <c r="EI206" s="454" t="str">
        <f>IF(OR($B206=0,$B206=""),"",IF(AND($E$3="3rd"),'Class 3rd'!BO205,IF(AND($E$3="4th"),'Class 4th'!BO205,"")))</f>
        <v/>
      </c>
      <c r="EJ206" s="454" t="str">
        <f>IF(OR($B206=0,$B206=""),"",IF(AND($E$3="3rd"),'Class 3rd'!BP205,IF(AND($E$3="4th"),'Class 4th'!BP205,"")))</f>
        <v/>
      </c>
      <c r="EK206" s="455" t="str">
        <f t="shared" si="327"/>
        <v/>
      </c>
      <c r="EL206" s="100">
        <f t="shared" si="328"/>
        <v>0</v>
      </c>
      <c r="EM206" s="100" t="str">
        <f t="shared" si="329"/>
        <v/>
      </c>
      <c r="EN206" s="100" t="str">
        <f t="shared" si="330"/>
        <v/>
      </c>
      <c r="EO206" s="86" t="str">
        <f t="shared" si="331"/>
        <v/>
      </c>
      <c r="EP206" s="60" t="str">
        <f t="shared" si="332"/>
        <v/>
      </c>
      <c r="EQ206" s="324" t="str">
        <f t="shared" si="333"/>
        <v/>
      </c>
      <c r="ER206" s="63" t="str">
        <f t="shared" si="334"/>
        <v/>
      </c>
      <c r="ES206" s="64" t="str">
        <f t="shared" si="253"/>
        <v/>
      </c>
      <c r="ET206" s="326" t="str">
        <f>IFERROR(IF(B206="NSO","NSO",IF(OR(D206="",G206="",F206="",B206="",EP206=0),"",IF('Master sheet'!$D$14="Hindi","कक्षोंन्नति","Promoted"))),"")</f>
        <v/>
      </c>
      <c r="EU206" s="39" t="str">
        <f>IF(OR($B206=0,$B206=""),"",IF(AND($E$3="3rd"),'Class 3rd'!BQ205,IF(AND($E$3="4th"),'Class 4th'!BQ205,"")))</f>
        <v/>
      </c>
      <c r="EV206" s="39" t="str">
        <f>IF(OR($B206=0,$B206=""),"",IF(AND($E$3="3rd"),'Class 3rd'!BR205,IF(AND($E$3="4th"),'Class 4th'!BR205,"")))</f>
        <v/>
      </c>
      <c r="EW206" s="203" t="str">
        <f t="shared" si="254"/>
        <v/>
      </c>
      <c r="EX206" s="40"/>
      <c r="FE206" s="41">
        <f>IF(AND($E$3="3rd"),'Class 3rd'!I205,IF(AND($E$3="4th"),'Class 4th'!I205,""))</f>
        <v>0</v>
      </c>
    </row>
    <row r="207" spans="1:161" ht="18.95" customHeight="1">
      <c r="A207" s="53">
        <v>200</v>
      </c>
      <c r="B207" s="244" t="str">
        <f>IF(OR(FE207=0,FE207=""),"",IF(AND($E$3="3rd"),'Class 3rd'!I206,IF(AND($E$3="4th"),'Class 4th'!I206,"")))</f>
        <v/>
      </c>
      <c r="C207" s="54" t="str">
        <f>IF(OR($B207=0,$B207=""),"",IF(AND($E$3="3rd"),'Class 3rd'!B206,IF(AND($E$3="4th"),'Class 4th'!B206,"")))</f>
        <v/>
      </c>
      <c r="D207" s="54" t="str">
        <f>IF(OR($B207=0,$B207=""),"",IF(AND($E$3="3rd"),'Class 3rd'!C206,IF(AND($E$3="4th"),'Class 4th'!C206,"")))</f>
        <v/>
      </c>
      <c r="E207" s="330" t="str">
        <f>IF(OR($B207=0,$B207=""),"",IF(AND($E$3="3rd"),'Class 3rd'!E206,IF(AND($E$3="4th"),'Class 4th'!E206,"")))</f>
        <v/>
      </c>
      <c r="F207" s="243" t="str">
        <f>IF(OR($B207=0,$B207=""),"",IF(AND($E$3="3rd"),'Class 3rd'!D206,IF(AND($E$3="4th"),'Class 4th'!D206,"")))</f>
        <v/>
      </c>
      <c r="G207" s="335" t="str">
        <f>IF(OR($B207=0,$B207=""),"",IF(AND($E$3="3rd"),'Class 3rd'!F206,IF(AND($E$3="4th"),'Class 4th'!F206,"")))</f>
        <v/>
      </c>
      <c r="H207" s="335" t="str">
        <f>IF(OR($B207=0,$B207=""),"",IF(AND($E$3="3rd"),'Class 3rd'!G206,IF(AND($E$3="4th"),'Class 4th'!G206,"")))</f>
        <v/>
      </c>
      <c r="I207" s="335" t="str">
        <f>IF(OR($B207=0,$B207=""),"",IF(AND($E$3="3rd"),'Class 3rd'!H206,IF(AND($E$3="4th"),'Class 4th'!H206,"")))</f>
        <v/>
      </c>
      <c r="J207" s="217" t="str">
        <f>IF(OR($B207=0,$B207=""),"",IF(AND($E$3="3rd"),'Class 3rd'!J206,IF(AND($E$3="4th"),'Class 4th'!J206,"")))</f>
        <v/>
      </c>
      <c r="K207" s="217" t="str">
        <f>IF(OR($B207=0,$B207=""),"",IF(AND($E$3="3rd"),'Class 3rd'!K206,IF(AND($E$3="4th"),'Class 4th'!K206,"")))</f>
        <v/>
      </c>
      <c r="L207" s="99" t="str">
        <f>IF(OR($B207=0,$B207=""),"",IF(AND($E$3="3rd"),'Class 3rd'!L206,IF(AND($E$3="4th"),'Class 4th'!L206,"")))</f>
        <v/>
      </c>
      <c r="M207" s="99" t="str">
        <f>IF(OR($B207=0,$B207=""),"",IF(AND($E$3="3rd"),'Class 3rd'!M206,IF(AND($E$3="4th"),'Class 4th'!M206,"")))</f>
        <v/>
      </c>
      <c r="N207" s="99" t="str">
        <f>IF(OR($B207=0,$B207=""),"",IF(AND($E$3="3rd"),'Class 3rd'!N206,IF(AND($E$3="4th"),'Class 4th'!N206,"")))</f>
        <v/>
      </c>
      <c r="O207" s="48" t="str">
        <f t="shared" si="255"/>
        <v/>
      </c>
      <c r="P207" s="99" t="str">
        <f>IF(OR($B207=0,$B207=""),"",IF(AND($E$3="3rd"),'Class 3rd'!O206,IF(AND($E$3="4th"),'Class 4th'!O206,"")))</f>
        <v/>
      </c>
      <c r="Q207" s="99" t="str">
        <f>IF(OR($B207=0,$B207=""),"",IF(AND($E$3="3rd"),'Class 3rd'!P206,IF(AND($E$3="4th"),'Class 4th'!P206,"")))</f>
        <v/>
      </c>
      <c r="R207" s="51" t="str">
        <f t="shared" si="256"/>
        <v/>
      </c>
      <c r="S207" s="48">
        <f t="shared" si="257"/>
        <v>0</v>
      </c>
      <c r="T207" s="99" t="str">
        <f>IF(OR($B207=0,$B207=""),"",IF(AND($E$3="3rd"),'Class 3rd'!Q206,IF(AND($E$3="4th"),'Class 4th'!Q206,"")))</f>
        <v/>
      </c>
      <c r="U207" s="99" t="str">
        <f>IF(OR($B207=0,$B207=""),"",IF(AND($E$3="3rd"),'Class 3rd'!R206,IF(AND($E$3="4th"),'Class 4th'!R206,"")))</f>
        <v/>
      </c>
      <c r="V207" s="52" t="str">
        <f t="shared" si="258"/>
        <v/>
      </c>
      <c r="W207" s="48" t="str">
        <f t="shared" si="259"/>
        <v/>
      </c>
      <c r="X207" s="83">
        <f t="shared" si="260"/>
        <v>0</v>
      </c>
      <c r="Y207" s="83" t="str">
        <f t="shared" si="261"/>
        <v/>
      </c>
      <c r="Z207" s="83" t="str">
        <f t="shared" si="262"/>
        <v/>
      </c>
      <c r="AA207" s="83" t="str">
        <f t="shared" si="263"/>
        <v/>
      </c>
      <c r="AB207" s="419" t="str">
        <f t="shared" si="264"/>
        <v/>
      </c>
      <c r="AC207" s="87" t="str">
        <f t="shared" si="265"/>
        <v/>
      </c>
      <c r="AD207" s="99" t="str">
        <f>IF(OR($B207=0,$B207=""),"",IF(AND($E$3="3rd"),'Class 3rd'!S206,IF(AND($E$3="4th"),'Class 4th'!S206,"")))</f>
        <v/>
      </c>
      <c r="AE207" s="99" t="str">
        <f>IF(OR($B207=0,$B207=""),"",IF(AND($E$3="3rd"),'Class 3rd'!T206,IF(AND($E$3="4th"),'Class 4th'!T206,"")))</f>
        <v/>
      </c>
      <c r="AF207" s="99" t="str">
        <f>IF(OR($B207=0,$B207=""),"",IF(AND($E$3="3rd"),'Class 3rd'!U206,IF(AND($E$3="4th"),'Class 4th'!U206,"")))</f>
        <v/>
      </c>
      <c r="AG207" s="48" t="str">
        <f t="shared" si="266"/>
        <v/>
      </c>
      <c r="AH207" s="99" t="str">
        <f>IF(OR($B207=0,$B207=""),"",IF(AND($E$3="3rd"),'Class 3rd'!V206,IF(AND($E$3="4th"),'Class 4th'!V206,"")))</f>
        <v/>
      </c>
      <c r="AI207" s="99" t="str">
        <f>IF(OR($B207=0,$B207=""),"",IF(AND($E$3="3rd"),'Class 3rd'!W206,IF(AND($E$3="4th"),'Class 4th'!W206,"")))</f>
        <v/>
      </c>
      <c r="AJ207" s="51" t="str">
        <f t="shared" si="267"/>
        <v/>
      </c>
      <c r="AK207" s="48">
        <f t="shared" si="268"/>
        <v>0</v>
      </c>
      <c r="AL207" s="99" t="str">
        <f>IF(OR($B207=0,$B207=""),"",IF(AND($E$3="3rd"),'Class 3rd'!X206,IF(AND($E$3="4th"),'Class 4th'!X206,"")))</f>
        <v/>
      </c>
      <c r="AM207" s="99" t="str">
        <f>IF(OR($B207=0,$B207=""),"",IF(AND($E$3="3rd"),'Class 3rd'!Y206,IF(AND($E$3="4th"),'Class 4th'!Y206,"")))</f>
        <v/>
      </c>
      <c r="AN207" s="52" t="str">
        <f t="shared" si="269"/>
        <v/>
      </c>
      <c r="AO207" s="48" t="str">
        <f t="shared" si="270"/>
        <v/>
      </c>
      <c r="AP207" s="83">
        <f t="shared" si="271"/>
        <v>0</v>
      </c>
      <c r="AQ207" s="83" t="str">
        <f t="shared" si="272"/>
        <v/>
      </c>
      <c r="AR207" s="83" t="str">
        <f t="shared" si="273"/>
        <v/>
      </c>
      <c r="AS207" s="83" t="str">
        <f t="shared" si="274"/>
        <v/>
      </c>
      <c r="AT207" s="419" t="str">
        <f t="shared" si="275"/>
        <v/>
      </c>
      <c r="AU207" s="87" t="str">
        <f t="shared" si="276"/>
        <v/>
      </c>
      <c r="AV207" s="99" t="str">
        <f>IF(OR($B207=0,$B207=""),"",IF(AND($E$3="3rd"),'Class 3rd'!Z206,IF(AND($E$3="4th"),'Class 4th'!Z206,"")))</f>
        <v/>
      </c>
      <c r="AW207" s="99" t="str">
        <f>IF(OR($B207=0,$B207=""),"",IF(AND($E$3="3rd"),'Class 3rd'!AA206,IF(AND($E$3="4th"),'Class 4th'!AA206,"")))</f>
        <v/>
      </c>
      <c r="AX207" s="99" t="str">
        <f>IF(OR($B207=0,$B207=""),"",IF(AND($E$3="3rd"),'Class 3rd'!AB206,IF(AND($E$3="4th"),'Class 4th'!AB206,"")))</f>
        <v/>
      </c>
      <c r="AY207" s="48" t="str">
        <f t="shared" si="277"/>
        <v/>
      </c>
      <c r="AZ207" s="99" t="str">
        <f>IF(OR($B207=0,$B207=""),"",IF(AND($E$3="3rd"),'Class 3rd'!AC206,IF(AND($E$3="4th"),'Class 4th'!AC206,"")))</f>
        <v/>
      </c>
      <c r="BA207" s="99" t="str">
        <f>IF(OR($B207=0,$B207=""),"",IF(AND($E$3="3rd"),'Class 3rd'!AD206,IF(AND($E$3="4th"),'Class 4th'!AD206,"")))</f>
        <v/>
      </c>
      <c r="BB207" s="51" t="str">
        <f t="shared" si="278"/>
        <v/>
      </c>
      <c r="BC207" s="48">
        <f t="shared" si="279"/>
        <v>0</v>
      </c>
      <c r="BD207" s="99" t="str">
        <f>IF(OR($B207=0,$B207=""),"",IF(AND($E$3="3rd"),'Class 3rd'!AE206,IF(AND($E$3="4th"),'Class 4th'!AE206,"")))</f>
        <v/>
      </c>
      <c r="BE207" s="99" t="str">
        <f>IF(OR($B207=0,$B207=""),"",IF(AND($E$3="3rd"),'Class 3rd'!AF206,IF(AND($E$3="4th"),'Class 4th'!AF206,"")))</f>
        <v/>
      </c>
      <c r="BF207" s="52" t="str">
        <f t="shared" si="280"/>
        <v/>
      </c>
      <c r="BG207" s="48" t="str">
        <f t="shared" si="281"/>
        <v/>
      </c>
      <c r="BH207" s="83">
        <f t="shared" si="282"/>
        <v>0</v>
      </c>
      <c r="BI207" s="83" t="str">
        <f t="shared" si="283"/>
        <v/>
      </c>
      <c r="BJ207" s="83" t="str">
        <f t="shared" si="284"/>
        <v/>
      </c>
      <c r="BK207" s="83" t="str">
        <f t="shared" si="285"/>
        <v/>
      </c>
      <c r="BL207" s="419" t="str">
        <f t="shared" si="286"/>
        <v/>
      </c>
      <c r="BM207" s="87" t="str">
        <f t="shared" si="287"/>
        <v/>
      </c>
      <c r="BN207" s="99" t="str">
        <f>IF(OR($B207=0,$B207=""),"",IF(AND($E$3="3rd"),'Class 3rd'!AG206,IF(AND($E$3="4th"),'Class 4th'!AG206,"")))</f>
        <v/>
      </c>
      <c r="BO207" s="99" t="str">
        <f>IF(OR($B207=0,$B207=""),"",IF(AND($E$3="3rd"),'Class 3rd'!AH206,IF(AND($E$3="4th"),'Class 4th'!AH206,"")))</f>
        <v/>
      </c>
      <c r="BP207" s="99" t="str">
        <f>IF(OR($B207=0,$B207=""),"",IF(AND($E$3="3rd"),'Class 3rd'!AI206,IF(AND($E$3="4th"),'Class 4th'!AI206,"")))</f>
        <v/>
      </c>
      <c r="BQ207" s="48" t="str">
        <f t="shared" si="288"/>
        <v/>
      </c>
      <c r="BR207" s="99" t="str">
        <f>IF(OR($B207=0,$B207=""),"",IF(AND($E$3="3rd"),'Class 3rd'!AJ206,IF(AND($E$3="4th"),'Class 4th'!AJ206,"")))</f>
        <v/>
      </c>
      <c r="BS207" s="99" t="str">
        <f>IF(OR($B207=0,$B207=""),"",IF(AND($E$3="3rd"),'Class 3rd'!AK206,IF(AND($E$3="4th"),'Class 4th'!AK206,"")))</f>
        <v/>
      </c>
      <c r="BT207" s="51" t="str">
        <f t="shared" si="289"/>
        <v/>
      </c>
      <c r="BU207" s="48">
        <f t="shared" si="290"/>
        <v>0</v>
      </c>
      <c r="BV207" s="99" t="str">
        <f>IF(OR($B207=0,$B207=""),"",IF(AND($E$3="3rd"),'Class 3rd'!AL206,IF(AND($E$3="4th"),'Class 4th'!AL206,"")))</f>
        <v/>
      </c>
      <c r="BW207" s="99" t="str">
        <f>IF(OR($B207=0,$B207=""),"",IF(AND($E$3="3rd"),'Class 3rd'!AM206,IF(AND($E$3="4th"),'Class 4th'!AM206,"")))</f>
        <v/>
      </c>
      <c r="BX207" s="52" t="str">
        <f t="shared" si="291"/>
        <v/>
      </c>
      <c r="BY207" s="48" t="str">
        <f t="shared" si="292"/>
        <v/>
      </c>
      <c r="BZ207" s="83">
        <f t="shared" si="293"/>
        <v>0</v>
      </c>
      <c r="CA207" s="83" t="str">
        <f t="shared" si="294"/>
        <v/>
      </c>
      <c r="CB207" s="83" t="str">
        <f t="shared" si="295"/>
        <v/>
      </c>
      <c r="CC207" s="83" t="str">
        <f t="shared" si="296"/>
        <v/>
      </c>
      <c r="CD207" s="419" t="str">
        <f t="shared" si="297"/>
        <v/>
      </c>
      <c r="CE207" s="87" t="str">
        <f t="shared" si="298"/>
        <v/>
      </c>
      <c r="CF207" s="99" t="str">
        <f>IF(OR($B207=0,$B207=""),"",IF(AND($E$3="3rd"),'Class 3rd'!AN206,IF(AND($E$3="4th"),'Class 4th'!AN206,"")))</f>
        <v/>
      </c>
      <c r="CG207" s="99" t="str">
        <f>IF(OR($B207=0,$B207=""),"",IF(AND($E$3="3rd"),'Class 3rd'!AO206,IF(AND($E$3="4th"),'Class 4th'!AO206,"")))</f>
        <v/>
      </c>
      <c r="CH207" s="99" t="str">
        <f>IF(OR($B207=0,$B207=""),"",IF(AND($E$3="3rd"),'Class 3rd'!AP206,IF(AND($E$3="4th"),'Class 4th'!AP206,"")))</f>
        <v/>
      </c>
      <c r="CI207" s="48" t="str">
        <f t="shared" si="299"/>
        <v/>
      </c>
      <c r="CJ207" s="99" t="str">
        <f>IF(OR($B207=0,$B207=""),"",IF(AND($E$3="3rd"),'Class 3rd'!AQ206,IF(AND($E$3="4th"),'Class 4th'!AQ206,"")))</f>
        <v/>
      </c>
      <c r="CK207" s="99" t="str">
        <f>IF(OR($B207=0,$B207=""),"",IF(AND($E$3="3rd"),'Class 3rd'!AR206,IF(AND($E$3="4th"),'Class 4th'!AR206,"")))</f>
        <v/>
      </c>
      <c r="CL207" s="51" t="str">
        <f t="shared" si="300"/>
        <v/>
      </c>
      <c r="CM207" s="48">
        <f t="shared" si="301"/>
        <v>0</v>
      </c>
      <c r="CN207" s="99" t="str">
        <f>IF(OR($B207=0,$B207=""),"",IF(AND($E$3="3rd"),'Class 3rd'!AS206,IF(AND($E$3="4th"),'Class 4th'!AS206,"")))</f>
        <v/>
      </c>
      <c r="CO207" s="99" t="str">
        <f>IF(OR($B207=0,$B207=""),"",IF(AND($E$3="3rd"),'Class 3rd'!AT206,IF(AND($E$3="4th"),'Class 4th'!AT206,"")))</f>
        <v/>
      </c>
      <c r="CP207" s="52" t="str">
        <f t="shared" si="302"/>
        <v/>
      </c>
      <c r="CQ207" s="48" t="str">
        <f t="shared" si="303"/>
        <v/>
      </c>
      <c r="CR207" s="83">
        <f t="shared" si="304"/>
        <v>0</v>
      </c>
      <c r="CS207" s="83" t="str">
        <f t="shared" si="305"/>
        <v/>
      </c>
      <c r="CT207" s="392" t="str">
        <f t="shared" si="306"/>
        <v/>
      </c>
      <c r="CU207" s="86" t="str">
        <f t="shared" si="307"/>
        <v/>
      </c>
      <c r="CV207" s="99" t="str">
        <f>IF(OR($B207=0,$B207=""),"",IF(AND($E$3="3rd"),'Class 3rd'!AU206,IF(AND($E$3="4th"),'Class 4th'!AU206,"")))</f>
        <v/>
      </c>
      <c r="CW207" s="99" t="str">
        <f>IF(OR($B207=0,$B207=""),"",IF(AND($E$3="3rd"),'Class 3rd'!AV206,IF(AND($E$3="4th"),'Class 4th'!AV206,"")))</f>
        <v/>
      </c>
      <c r="CX207" s="99" t="str">
        <f>IF(OR($B207=0,$B207=""),"",IF(AND($E$3="3rd"),'Class 3rd'!AW206,IF(AND($E$3="4th"),'Class 4th'!AW206,"")))</f>
        <v/>
      </c>
      <c r="CY207" s="48" t="str">
        <f t="shared" si="308"/>
        <v/>
      </c>
      <c r="CZ207" s="99" t="str">
        <f>IF(OR($B207=0,$B207=""),"",IF(AND($E$3="3rd"),'Class 3rd'!AX206,IF(AND($E$3="4th"),'Class 4th'!AX206,"")))</f>
        <v/>
      </c>
      <c r="DA207" s="99" t="str">
        <f>IF(OR($B207=0,$B207=""),"",IF(AND($E$3="3rd"),'Class 3rd'!AY206,IF(AND($E$3="4th"),'Class 4th'!AY206,"")))</f>
        <v/>
      </c>
      <c r="DB207" s="51" t="str">
        <f t="shared" si="309"/>
        <v/>
      </c>
      <c r="DC207" s="48">
        <f t="shared" si="310"/>
        <v>0</v>
      </c>
      <c r="DD207" s="99" t="str">
        <f>IF(OR($B207=0,$B207=""),"",IF(AND($E$3="3rd"),'Class 3rd'!AZ206,IF(AND($E$3="4th"),'Class 4th'!AZ206,"")))</f>
        <v/>
      </c>
      <c r="DE207" s="99" t="str">
        <f>IF(OR($B207=0,$B207=""),"",IF(AND($E$3="3rd"),'Class 3rd'!BA206,IF(AND($E$3="4th"),'Class 4th'!BA206,"")))</f>
        <v/>
      </c>
      <c r="DF207" s="52" t="str">
        <f t="shared" si="311"/>
        <v/>
      </c>
      <c r="DG207" s="48" t="str">
        <f t="shared" si="312"/>
        <v/>
      </c>
      <c r="DH207" s="83">
        <f t="shared" si="313"/>
        <v>0</v>
      </c>
      <c r="DI207" s="83" t="str">
        <f t="shared" si="314"/>
        <v/>
      </c>
      <c r="DJ207" s="392" t="str">
        <f t="shared" si="315"/>
        <v/>
      </c>
      <c r="DK207" s="86" t="str">
        <f t="shared" si="316"/>
        <v/>
      </c>
      <c r="DL207" s="454" t="str">
        <f>IF(OR($B207=0,$B207=""),"",IF(AND($E$3="3rd"),'Class 3rd'!BB206,IF(AND($E$3="4th"),'Class 4th'!BB206,"")))</f>
        <v/>
      </c>
      <c r="DM207" s="454" t="str">
        <f>IF(OR($B207=0,$B207=""),"",IF(AND($E$3="3rd"),'Class 3rd'!BC206,IF(AND($E$3="4th"),'Class 4th'!BC206,"")))</f>
        <v/>
      </c>
      <c r="DN207" s="454" t="str">
        <f>IF(OR($B207=0,$B207=""),"",IF(AND($E$3="3rd"),'Class 3rd'!BD206,IF(AND($E$3="4th"),'Class 4th'!BD206,"")))</f>
        <v/>
      </c>
      <c r="DO207" s="454" t="str">
        <f>IF(OR($B207=0,$B207=""),"",IF(AND($E$3="3rd"),'Class 3rd'!BE206,IF(AND($E$3="4th"),'Class 4th'!BE206,"")))</f>
        <v/>
      </c>
      <c r="DP207" s="454" t="str">
        <f>IF(OR($B207=0,$B207=""),"",IF(AND($E$3="3rd"),'Class 3rd'!BF206,IF(AND($E$3="4th"),'Class 4th'!BF206,"")))</f>
        <v/>
      </c>
      <c r="DQ207" s="455" t="str">
        <f t="shared" si="317"/>
        <v/>
      </c>
      <c r="DR207" s="100">
        <f t="shared" si="318"/>
        <v>0</v>
      </c>
      <c r="DS207" s="100" t="str">
        <f t="shared" si="319"/>
        <v/>
      </c>
      <c r="DT207" s="100" t="str">
        <f t="shared" si="320"/>
        <v/>
      </c>
      <c r="DU207" s="86" t="str">
        <f t="shared" si="321"/>
        <v/>
      </c>
      <c r="DV207" s="454" t="str">
        <f>IF(OR($B207=0,$B207=""),"",IF(AND($E$3="3rd"),'Class 3rd'!BG206,IF(AND($E$3="4th"),'Class 4th'!BG206,"")))</f>
        <v/>
      </c>
      <c r="DW207" s="454" t="str">
        <f>IF(OR($B207=0,$B207=""),"",IF(AND($E$3="3rd"),'Class 3rd'!BH206,IF(AND($E$3="4th"),'Class 4th'!BH206,"")))</f>
        <v/>
      </c>
      <c r="DX207" s="454" t="str">
        <f>IF(OR($B207=0,$B207=""),"",IF(AND($E$3="3rd"),'Class 3rd'!BI206,IF(AND($E$3="4th"),'Class 4th'!BI206,"")))</f>
        <v/>
      </c>
      <c r="DY207" s="454" t="str">
        <f>IF(OR($B207=0,$B207=""),"",IF(AND($E$3="3rd"),'Class 3rd'!BJ206,IF(AND($E$3="4th"),'Class 4th'!BJ206,"")))</f>
        <v/>
      </c>
      <c r="DZ207" s="454" t="str">
        <f>IF(OR($B207=0,$B207=""),"",IF(AND($E$3="3rd"),'Class 3rd'!BK206,IF(AND($E$3="4th"),'Class 4th'!BK206,"")))</f>
        <v/>
      </c>
      <c r="EA207" s="455" t="str">
        <f t="shared" si="322"/>
        <v/>
      </c>
      <c r="EB207" s="100">
        <f t="shared" si="323"/>
        <v>0</v>
      </c>
      <c r="EC207" s="100" t="str">
        <f t="shared" si="324"/>
        <v/>
      </c>
      <c r="ED207" s="100" t="str">
        <f t="shared" si="325"/>
        <v/>
      </c>
      <c r="EE207" s="86" t="str">
        <f t="shared" si="326"/>
        <v/>
      </c>
      <c r="EF207" s="454" t="str">
        <f>IF(OR($B207=0,$B207=""),"",IF(AND($E$3="3rd"),'Class 3rd'!BL206,IF(AND($E$3="4th"),'Class 4th'!BL206,"")))</f>
        <v/>
      </c>
      <c r="EG207" s="454" t="str">
        <f>IF(OR($B207=0,$B207=""),"",IF(AND($E$3="3rd"),'Class 3rd'!BM206,IF(AND($E$3="4th"),'Class 4th'!BM206,"")))</f>
        <v/>
      </c>
      <c r="EH207" s="454" t="str">
        <f>IF(OR($B207=0,$B207=""),"",IF(AND($E$3="3rd"),'Class 3rd'!BN206,IF(AND($E$3="4th"),'Class 4th'!BN206,"")))</f>
        <v/>
      </c>
      <c r="EI207" s="454" t="str">
        <f>IF(OR($B207=0,$B207=""),"",IF(AND($E$3="3rd"),'Class 3rd'!BO206,IF(AND($E$3="4th"),'Class 4th'!BO206,"")))</f>
        <v/>
      </c>
      <c r="EJ207" s="454" t="str">
        <f>IF(OR($B207=0,$B207=""),"",IF(AND($E$3="3rd"),'Class 3rd'!BP206,IF(AND($E$3="4th"),'Class 4th'!BP206,"")))</f>
        <v/>
      </c>
      <c r="EK207" s="455" t="str">
        <f t="shared" si="327"/>
        <v/>
      </c>
      <c r="EL207" s="100">
        <f t="shared" si="328"/>
        <v>0</v>
      </c>
      <c r="EM207" s="100" t="str">
        <f t="shared" si="329"/>
        <v/>
      </c>
      <c r="EN207" s="100" t="str">
        <f t="shared" si="330"/>
        <v/>
      </c>
      <c r="EO207" s="86" t="str">
        <f t="shared" si="331"/>
        <v/>
      </c>
      <c r="EP207" s="60" t="str">
        <f t="shared" si="332"/>
        <v/>
      </c>
      <c r="EQ207" s="324" t="str">
        <f t="shared" si="333"/>
        <v/>
      </c>
      <c r="ER207" s="63" t="str">
        <f t="shared" si="334"/>
        <v/>
      </c>
      <c r="ES207" s="64" t="str">
        <f t="shared" si="253"/>
        <v/>
      </c>
      <c r="ET207" s="326" t="str">
        <f>IFERROR(IF(B207="NSO","NSO",IF(OR(D207="",G207="",F207="",B207="",EP207=0),"",IF('Master sheet'!$D$14="Hindi","कक्षोंन्नति","Promoted"))),"")</f>
        <v/>
      </c>
      <c r="EU207" s="39" t="str">
        <f>IF(OR($B207=0,$B207=""),"",IF(AND($E$3="3rd"),'Class 3rd'!BQ206,IF(AND($E$3="4th"),'Class 4th'!BQ206,"")))</f>
        <v/>
      </c>
      <c r="EV207" s="39" t="str">
        <f>IF(OR($B207=0,$B207=""),"",IF(AND($E$3="3rd"),'Class 3rd'!BR206,IF(AND($E$3="4th"),'Class 4th'!BR206,"")))</f>
        <v/>
      </c>
      <c r="EW207" s="203" t="str">
        <f t="shared" si="254"/>
        <v/>
      </c>
      <c r="EX207" s="40"/>
      <c r="FE207" s="41">
        <f>IF(AND($E$3="3rd"),'Class 3rd'!I206,IF(AND($E$3="4th"),'Class 4th'!I206,""))</f>
        <v>0</v>
      </c>
    </row>
    <row r="208" spans="1:161" s="93" customFormat="1" ht="24.75" customHeight="1">
      <c r="A208" s="738" t="str">
        <f>IF('Master sheet'!D14="Hindi","विषयवार सांख्यिकी सूचना","Subject-Wise Result Statistics")</f>
        <v>विषयवार सांख्यिकी सूचना</v>
      </c>
      <c r="B208" s="738"/>
      <c r="C208" s="738"/>
      <c r="D208" s="738"/>
      <c r="E208" s="738"/>
      <c r="F208" s="738"/>
      <c r="G208" s="738"/>
      <c r="H208" s="736" t="str">
        <f>IF('Master sheet'!D14="Hindi","विषय का नाम :","Subject Name :")</f>
        <v>विषय का नाम :</v>
      </c>
      <c r="I208" s="736"/>
      <c r="J208" s="101" t="s">
        <v>97</v>
      </c>
      <c r="K208" s="726" t="str">
        <f>IF('Master sheet'!$D$14="Hindi","हिंदी","Hindi")</f>
        <v>हिंदी</v>
      </c>
      <c r="L208" s="726"/>
      <c r="M208" s="726"/>
      <c r="N208" s="726"/>
      <c r="O208" s="726"/>
      <c r="P208" s="726"/>
      <c r="Q208" s="726"/>
      <c r="R208" s="726"/>
      <c r="S208" s="726"/>
      <c r="T208" s="726"/>
      <c r="U208" s="726"/>
      <c r="V208" s="726"/>
      <c r="W208" s="726"/>
      <c r="AB208" s="730"/>
      <c r="AC208" s="731"/>
      <c r="AD208" s="726" t="str">
        <f>IF('Master sheet'!$D$14="Hindi","अंग्रेजी","English")</f>
        <v>अंग्रेजी</v>
      </c>
      <c r="AE208" s="726"/>
      <c r="AF208" s="726"/>
      <c r="AG208" s="726"/>
      <c r="AH208" s="726"/>
      <c r="AI208" s="726"/>
      <c r="AJ208" s="726"/>
      <c r="AK208" s="726"/>
      <c r="AL208" s="726"/>
      <c r="AM208" s="726"/>
      <c r="AN208" s="726"/>
      <c r="AO208" s="726"/>
      <c r="AP208" s="726"/>
      <c r="AQ208" s="726"/>
      <c r="AT208" s="730"/>
      <c r="AU208" s="731"/>
      <c r="AV208" s="726" t="str">
        <f>IF('Master sheet'!$D$14="Hindi","गणित","Maths")</f>
        <v>गणित</v>
      </c>
      <c r="AW208" s="726"/>
      <c r="AX208" s="726"/>
      <c r="AY208" s="726"/>
      <c r="AZ208" s="726"/>
      <c r="BA208" s="726"/>
      <c r="BB208" s="726"/>
      <c r="BC208" s="726"/>
      <c r="BD208" s="726"/>
      <c r="BE208" s="726"/>
      <c r="BF208" s="726"/>
      <c r="BG208" s="726"/>
      <c r="BH208" s="726"/>
      <c r="BI208" s="726"/>
      <c r="BL208" s="730"/>
      <c r="BM208" s="731"/>
      <c r="BN208" s="726" t="str">
        <f>IF('Master sheet'!$D$14="Hindi","पर्यावरण अध्ययन","EVS")</f>
        <v>पर्यावरण अध्ययन</v>
      </c>
      <c r="BO208" s="726"/>
      <c r="BP208" s="726"/>
      <c r="BQ208" s="726"/>
      <c r="BR208" s="726"/>
      <c r="BS208" s="726"/>
      <c r="BT208" s="726"/>
      <c r="BU208" s="726"/>
      <c r="BV208" s="726"/>
      <c r="BW208" s="726"/>
      <c r="BX208" s="726"/>
      <c r="BY208" s="726"/>
      <c r="BZ208" s="726"/>
      <c r="CA208" s="726"/>
      <c r="CD208" s="730"/>
      <c r="CE208" s="731"/>
      <c r="CF208" s="790" t="str">
        <f>IF('Master sheet'!$D$14="Hindi","कंप्यूटर","Computer")</f>
        <v>कंप्यूटर</v>
      </c>
      <c r="CG208" s="791"/>
      <c r="CH208" s="791"/>
      <c r="CI208" s="791"/>
      <c r="CJ208" s="791"/>
      <c r="CK208" s="791"/>
      <c r="CL208" s="791"/>
      <c r="CM208" s="791"/>
      <c r="CN208" s="791"/>
      <c r="CO208" s="791"/>
      <c r="CP208" s="791"/>
      <c r="CQ208" s="792"/>
      <c r="CR208" s="422"/>
      <c r="CS208" s="423"/>
      <c r="CU208" s="102"/>
      <c r="CV208" s="790" t="str">
        <f>IF('Master sheet'!$D$14="Hindi","सामान्य ज्ञान","G.K.")</f>
        <v>सामान्य ज्ञान</v>
      </c>
      <c r="CW208" s="791"/>
      <c r="CX208" s="791"/>
      <c r="CY208" s="791"/>
      <c r="CZ208" s="791"/>
      <c r="DA208" s="791"/>
      <c r="DB208" s="791"/>
      <c r="DC208" s="791"/>
      <c r="DD208" s="791"/>
      <c r="DE208" s="791"/>
      <c r="DF208" s="791"/>
      <c r="DG208" s="792"/>
      <c r="DH208" s="441"/>
      <c r="DI208" s="442"/>
      <c r="DJ208" s="443"/>
      <c r="DK208" s="706"/>
      <c r="DL208" s="682" t="str">
        <f>IF('Master sheet'!$D$14="Hindi","कार्यानुभव","WORK EXP.")</f>
        <v>कार्यानुभव</v>
      </c>
      <c r="DM208" s="682"/>
      <c r="DN208" s="682"/>
      <c r="DO208" s="682"/>
      <c r="DP208" s="682"/>
      <c r="DQ208" s="682"/>
      <c r="DR208" s="682"/>
      <c r="DS208" s="682"/>
      <c r="DT208" s="682"/>
      <c r="DU208" s="682"/>
      <c r="DV208" s="682" t="str">
        <f>IF('Master sheet'!$D$14="Hindi","कला शिक्षा","ART EDU.")</f>
        <v>कला शिक्षा</v>
      </c>
      <c r="DW208" s="682"/>
      <c r="DX208" s="682"/>
      <c r="DY208" s="682"/>
      <c r="DZ208" s="682"/>
      <c r="EA208" s="682"/>
      <c r="EB208" s="682"/>
      <c r="EC208" s="682"/>
      <c r="ED208" s="682"/>
      <c r="EE208" s="682"/>
      <c r="EF208" s="682" t="str">
        <f>IF('Master sheet'!$D$14="Hindi","स्वा. एवं शा. शिक्षा","HE.&amp;PH. EDU.")</f>
        <v>स्वा. एवं शा. शिक्षा</v>
      </c>
      <c r="EG208" s="682"/>
      <c r="EH208" s="682"/>
      <c r="EI208" s="682"/>
      <c r="EJ208" s="682"/>
      <c r="EK208" s="682"/>
      <c r="EL208" s="682"/>
      <c r="EM208" s="682"/>
      <c r="EN208" s="682"/>
      <c r="EO208" s="682"/>
      <c r="EP208" s="695" t="str">
        <f>IF('Master sheet'!$D$14="Hindi","कुल प्रविष्ट","Total appeared")</f>
        <v>कुल प्रविष्ट</v>
      </c>
      <c r="EQ208" s="696"/>
      <c r="ER208" s="699">
        <f>COUNTA(ER8:ER207)-COUNTIF(ER8:ER207,"0")-COUNTIF(ER8:ER207,"blank")-COUNTIF(ER8:ER207,"")</f>
        <v>30</v>
      </c>
      <c r="ES208" s="699"/>
      <c r="ET208" s="703" t="str">
        <f>IF('Master sheet'!$D$14="Hindi","परिणाम घोषित दिनांक","Date of result declaration")</f>
        <v>परिणाम घोषित दिनांक</v>
      </c>
      <c r="EU208" s="703"/>
      <c r="EV208" s="702">
        <f>IF('Master sheet'!D13="","",'Master sheet'!D13)</f>
        <v>45793</v>
      </c>
      <c r="EW208" s="702"/>
      <c r="EX208" s="702"/>
    </row>
    <row r="209" spans="1:154" ht="21" customHeight="1">
      <c r="A209" s="738"/>
      <c r="B209" s="738"/>
      <c r="C209" s="738"/>
      <c r="D209" s="738"/>
      <c r="E209" s="738"/>
      <c r="F209" s="738"/>
      <c r="G209" s="738"/>
      <c r="H209" s="736" t="str">
        <f>IF('Master sheet'!D14="Hindi","विषयाध्यापक का नाम :","Name Of Subject Teacher :")</f>
        <v>विषयाध्यापक का नाम :</v>
      </c>
      <c r="I209" s="736"/>
      <c r="J209" s="101" t="s">
        <v>97</v>
      </c>
      <c r="K209" s="726" t="str">
        <f>IF(AND($E$3="3rd"),UPPER('Master sheet'!H6),IF(AND($E$3="4th"),UPPER('Master sheet'!L6),""))</f>
        <v>MANOJ KUMAR PACHORI</v>
      </c>
      <c r="L209" s="726"/>
      <c r="M209" s="726"/>
      <c r="N209" s="726"/>
      <c r="O209" s="726"/>
      <c r="P209" s="726"/>
      <c r="Q209" s="726"/>
      <c r="R209" s="726"/>
      <c r="S209" s="726"/>
      <c r="T209" s="726"/>
      <c r="U209" s="726"/>
      <c r="V209" s="726"/>
      <c r="W209" s="726"/>
      <c r="AB209" s="732"/>
      <c r="AC209" s="733"/>
      <c r="AD209" s="726" t="str">
        <f>IF(AND($E$3="3rd"),UPPER('Master sheet'!H7),IF(AND($E$3="4th"),UPPER('Master sheet'!L7),""))</f>
        <v>SAMPAT RAJ</v>
      </c>
      <c r="AE209" s="726"/>
      <c r="AF209" s="726"/>
      <c r="AG209" s="726"/>
      <c r="AH209" s="726"/>
      <c r="AI209" s="726"/>
      <c r="AJ209" s="726"/>
      <c r="AK209" s="726"/>
      <c r="AL209" s="726"/>
      <c r="AM209" s="726"/>
      <c r="AN209" s="726"/>
      <c r="AO209" s="726"/>
      <c r="AP209" s="726"/>
      <c r="AQ209" s="726"/>
      <c r="AT209" s="732"/>
      <c r="AU209" s="733"/>
      <c r="AV209" s="726" t="str">
        <f>IF(AND($E$3="3rd"),UPPER('Master sheet'!H8),IF(AND($E$3="4th"),UPPER('Master sheet'!L8),""))</f>
        <v>PRADIP SINGH</v>
      </c>
      <c r="AW209" s="726"/>
      <c r="AX209" s="726"/>
      <c r="AY209" s="726"/>
      <c r="AZ209" s="726"/>
      <c r="BA209" s="726"/>
      <c r="BB209" s="726"/>
      <c r="BC209" s="726"/>
      <c r="BD209" s="726"/>
      <c r="BE209" s="726"/>
      <c r="BF209" s="726"/>
      <c r="BG209" s="726"/>
      <c r="BH209" s="726"/>
      <c r="BI209" s="726"/>
      <c r="BL209" s="732"/>
      <c r="BM209" s="733"/>
      <c r="BN209" s="726" t="str">
        <f>IF(AND($E$3="3rd"),UPPER('Master sheet'!H9),IF(AND($E$3="4th"),UPPER('Master sheet'!L9),""))</f>
        <v>PUSHPENDRA JAWRA</v>
      </c>
      <c r="BO209" s="726"/>
      <c r="BP209" s="726"/>
      <c r="BQ209" s="726"/>
      <c r="BR209" s="726"/>
      <c r="BS209" s="726"/>
      <c r="BT209" s="726"/>
      <c r="BU209" s="726"/>
      <c r="BV209" s="726"/>
      <c r="BW209" s="726"/>
      <c r="BX209" s="726"/>
      <c r="BY209" s="726"/>
      <c r="BZ209" s="726"/>
      <c r="CA209" s="726"/>
      <c r="CD209" s="732"/>
      <c r="CE209" s="733"/>
      <c r="CF209" s="790" t="str">
        <f>IF(AND($E$3="3rd"),UPPER('Master sheet'!H10),IF(AND($E$3="4th"),UPPER('Master sheet'!L10),""))</f>
        <v>HEERALAL JAT</v>
      </c>
      <c r="CG209" s="791"/>
      <c r="CH209" s="791"/>
      <c r="CI209" s="791"/>
      <c r="CJ209" s="791"/>
      <c r="CK209" s="791"/>
      <c r="CL209" s="791"/>
      <c r="CM209" s="791"/>
      <c r="CN209" s="791"/>
      <c r="CO209" s="791"/>
      <c r="CP209" s="791"/>
      <c r="CQ209" s="792"/>
      <c r="CR209" s="422"/>
      <c r="CS209" s="423"/>
      <c r="CU209" s="103"/>
      <c r="CV209" s="790" t="str">
        <f>IF(AND($E$3="3rd"),UPPER('Master sheet'!H11),IF(AND($E$3="4th"),UPPER('Master sheet'!L11),""))</f>
        <v>MUKESH KUMAR</v>
      </c>
      <c r="CW209" s="791"/>
      <c r="CX209" s="791"/>
      <c r="CY209" s="791"/>
      <c r="CZ209" s="791"/>
      <c r="DA209" s="791"/>
      <c r="DB209" s="791"/>
      <c r="DC209" s="791"/>
      <c r="DD209" s="791"/>
      <c r="DE209" s="791"/>
      <c r="DF209" s="791"/>
      <c r="DG209" s="792"/>
      <c r="DH209" s="444"/>
      <c r="DI209" s="432"/>
      <c r="DJ209" s="433"/>
      <c r="DK209" s="707"/>
      <c r="DL209" s="683" t="str">
        <f>IF(AND($E$3="3rd"),UPPER('Master sheet'!H12),IF(AND($E$3="4th"),UPPER('Master sheet'!L12),""))</f>
        <v>SHARAD SHARMA</v>
      </c>
      <c r="DM209" s="684"/>
      <c r="DN209" s="684"/>
      <c r="DO209" s="684"/>
      <c r="DP209" s="684"/>
      <c r="DQ209" s="684"/>
      <c r="DR209" s="684"/>
      <c r="DS209" s="684"/>
      <c r="DT209" s="684"/>
      <c r="DU209" s="685"/>
      <c r="DV209" s="683" t="str">
        <f>IF(AND($E$3="3rd"),UPPER('Master sheet'!H13),IF(AND($E$3="4th"),UPPER('Master sheet'!L13),""))</f>
        <v>SEEMA CHHABA</v>
      </c>
      <c r="DW209" s="684"/>
      <c r="DX209" s="684"/>
      <c r="DY209" s="684"/>
      <c r="DZ209" s="684"/>
      <c r="EA209" s="684"/>
      <c r="EB209" s="684"/>
      <c r="EC209" s="684"/>
      <c r="ED209" s="684"/>
      <c r="EE209" s="685"/>
      <c r="EF209" s="683" t="str">
        <f>IF(AND($E$3="3rd"),UPPER('Master sheet'!H14),IF(AND($E$3="4th"),UPPER('Master sheet'!L14),""))</f>
        <v>LALIT KUMAR</v>
      </c>
      <c r="EG209" s="684"/>
      <c r="EH209" s="684"/>
      <c r="EI209" s="684"/>
      <c r="EJ209" s="684"/>
      <c r="EK209" s="684"/>
      <c r="EL209" s="684"/>
      <c r="EM209" s="684"/>
      <c r="EN209" s="684"/>
      <c r="EO209" s="685"/>
      <c r="EP209" s="697" t="str">
        <f>IF('Master sheet'!$D$14="Hindi","प्रथम श्रेणी","1st Div.")</f>
        <v>प्रथम श्रेणी</v>
      </c>
      <c r="EQ209" s="698"/>
      <c r="ER209" s="700">
        <f>COUNTIF(ER8:ER207,"I")</f>
        <v>30</v>
      </c>
      <c r="ES209" s="700"/>
      <c r="ET209" s="704" t="str">
        <f>IF('Master sheet'!$D$14="Hindi","परिणाम तैयारकर्ता","Signature of the maker")</f>
        <v>परिणाम तैयारकर्ता</v>
      </c>
      <c r="EU209" s="704"/>
      <c r="EV209" s="689" t="str">
        <f>CONCATENATE("( ",UPPER('Master sheet'!D19)," )")</f>
        <v>( YOGENDRA )</v>
      </c>
      <c r="EW209" s="690"/>
      <c r="EX209" s="691"/>
    </row>
    <row r="210" spans="1:154" ht="21" customHeight="1">
      <c r="A210" s="738"/>
      <c r="B210" s="738"/>
      <c r="C210" s="738"/>
      <c r="D210" s="738"/>
      <c r="E210" s="738"/>
      <c r="F210" s="738"/>
      <c r="G210" s="738"/>
      <c r="H210" s="736" t="str">
        <f>IF('Master sheet'!D14="Hindi","परीक्षा में बैठने वाले विद्यार्थियों की संख्या :","No. of students appeared :")</f>
        <v>परीक्षा में बैठने वाले विद्यार्थियों की संख्या :</v>
      </c>
      <c r="I210" s="736"/>
      <c r="J210" s="101" t="s">
        <v>97</v>
      </c>
      <c r="K210" s="727">
        <f>IF(AND(K208="",K209=""),"",COUNTA(AA8:AA207)-COUNTIF(B8:B207,"NSO")-COUNTIF(AA8:AA207,"AB")-COUNTIF(AA8:AA207,""))</f>
        <v>30</v>
      </c>
      <c r="L210" s="727"/>
      <c r="M210" s="727"/>
      <c r="N210" s="727"/>
      <c r="O210" s="727"/>
      <c r="P210" s="727"/>
      <c r="Q210" s="727"/>
      <c r="R210" s="727"/>
      <c r="S210" s="727"/>
      <c r="T210" s="727"/>
      <c r="U210" s="727"/>
      <c r="V210" s="727"/>
      <c r="W210" s="727"/>
      <c r="AB210" s="732"/>
      <c r="AC210" s="733"/>
      <c r="AD210" s="727">
        <f>IF(AND(AD208="",AD209=""),"",COUNTA(AS8:AS207)-COUNTIF(B8:B207,"NSO")-COUNTIF(AS8:AS207,"AB")-COUNTIF(AS8:AS207,""))</f>
        <v>30</v>
      </c>
      <c r="AE210" s="727"/>
      <c r="AF210" s="727"/>
      <c r="AG210" s="727"/>
      <c r="AH210" s="727"/>
      <c r="AI210" s="727"/>
      <c r="AJ210" s="727"/>
      <c r="AK210" s="727"/>
      <c r="AL210" s="727"/>
      <c r="AM210" s="727"/>
      <c r="AN210" s="727"/>
      <c r="AO210" s="727"/>
      <c r="AP210" s="727"/>
      <c r="AQ210" s="727"/>
      <c r="AT210" s="732"/>
      <c r="AU210" s="733"/>
      <c r="AV210" s="727">
        <f>IF(AND(AV208="",AV209=""),"",COUNTA(BK8:BK207)-COUNTIF(B8:B207,"NSO")-COUNTIF(BK8:BK207,"AB")-COUNTIF(BK8:BK207,""))</f>
        <v>30</v>
      </c>
      <c r="AW210" s="727"/>
      <c r="AX210" s="727"/>
      <c r="AY210" s="727"/>
      <c r="AZ210" s="727"/>
      <c r="BA210" s="727"/>
      <c r="BB210" s="727"/>
      <c r="BC210" s="727"/>
      <c r="BD210" s="727"/>
      <c r="BE210" s="727"/>
      <c r="BF210" s="727"/>
      <c r="BG210" s="727"/>
      <c r="BH210" s="727"/>
      <c r="BI210" s="727"/>
      <c r="BL210" s="732"/>
      <c r="BM210" s="733"/>
      <c r="BN210" s="727">
        <f>IF(AND(BN208="",BN209=""),"",COUNTA(CC8:CC207)-COUNTIF(B8:B207,"NSO")-COUNTIF(CC8:CC207,"AB")-COUNTIF(CC8:CC207,""))</f>
        <v>30</v>
      </c>
      <c r="BO210" s="727"/>
      <c r="BP210" s="727"/>
      <c r="BQ210" s="727"/>
      <c r="BR210" s="727"/>
      <c r="BS210" s="727"/>
      <c r="BT210" s="727"/>
      <c r="BU210" s="727"/>
      <c r="BV210" s="727"/>
      <c r="BW210" s="727"/>
      <c r="BX210" s="727"/>
      <c r="BY210" s="727"/>
      <c r="BZ210" s="727"/>
      <c r="CA210" s="727"/>
      <c r="CD210" s="732"/>
      <c r="CE210" s="733"/>
      <c r="CF210" s="793">
        <f>IF(AND(CF208="",CF209=""),"",COUNTA(CT8:CT207)-COUNTIF(B8:B207,"NSO")-COUNTIF(CT8:CT207,"AB")-COUNTIF(CT8:CT207,""))</f>
        <v>30</v>
      </c>
      <c r="CG210" s="794"/>
      <c r="CH210" s="794"/>
      <c r="CI210" s="794"/>
      <c r="CJ210" s="794"/>
      <c r="CK210" s="794"/>
      <c r="CL210" s="794"/>
      <c r="CM210" s="794"/>
      <c r="CN210" s="794"/>
      <c r="CO210" s="794"/>
      <c r="CP210" s="794"/>
      <c r="CQ210" s="795"/>
      <c r="CR210" s="424"/>
      <c r="CS210" s="425"/>
      <c r="CU210" s="103"/>
      <c r="CV210" s="793">
        <f>IF(AND(CV208="",CV209=""),"",COUNTA(DJ8:DJ207)-COUNTIF(B8:B207,"NSO")-COUNTIF(DJ8:DJ207,"AB")-COUNTIF(DJ8:DJ207,""))</f>
        <v>30</v>
      </c>
      <c r="CW210" s="794"/>
      <c r="CX210" s="794"/>
      <c r="CY210" s="794"/>
      <c r="CZ210" s="794"/>
      <c r="DA210" s="794"/>
      <c r="DB210" s="794"/>
      <c r="DC210" s="794"/>
      <c r="DD210" s="794"/>
      <c r="DE210" s="794"/>
      <c r="DF210" s="794"/>
      <c r="DG210" s="795"/>
      <c r="DH210" s="445"/>
      <c r="DI210" s="434"/>
      <c r="DJ210" s="433"/>
      <c r="DK210" s="707"/>
      <c r="DL210" s="683">
        <f>IF(AND(DL208="",DL209=""),"",COUNTA(DT8:DT207)-COUNTIF(B8:B207,"NSO")-COUNTIF(DT8:DT207,"AB")-COUNTIF(DT8:DT207,""))</f>
        <v>19</v>
      </c>
      <c r="DM210" s="684"/>
      <c r="DN210" s="684"/>
      <c r="DO210" s="684"/>
      <c r="DP210" s="684"/>
      <c r="DQ210" s="684"/>
      <c r="DR210" s="684"/>
      <c r="DS210" s="684"/>
      <c r="DT210" s="684"/>
      <c r="DU210" s="685"/>
      <c r="DV210" s="683">
        <f>IF(AND(DV208="",DV209=""),"",COUNTA(ED8:ED207)-COUNTIF(B8:B207,"NSO")-COUNTIF(ED8:ED207,"AB")-COUNTIF(ED8:ED207,""))</f>
        <v>19</v>
      </c>
      <c r="DW210" s="684"/>
      <c r="DX210" s="684"/>
      <c r="DY210" s="684"/>
      <c r="DZ210" s="684"/>
      <c r="EA210" s="684"/>
      <c r="EB210" s="684"/>
      <c r="EC210" s="684"/>
      <c r="ED210" s="684"/>
      <c r="EE210" s="685"/>
      <c r="EF210" s="683">
        <f>IF(AND(EF208="",EF209=""),"",COUNTA(EN8:EN207)-COUNTIF(B8:B207,"NSO")-COUNTIF(EN8:EN207,"AB")-COUNTIF(EN8:EN207,""))</f>
        <v>19</v>
      </c>
      <c r="EG210" s="684"/>
      <c r="EH210" s="684"/>
      <c r="EI210" s="684"/>
      <c r="EJ210" s="684"/>
      <c r="EK210" s="684"/>
      <c r="EL210" s="684"/>
      <c r="EM210" s="684"/>
      <c r="EN210" s="684"/>
      <c r="EO210" s="685"/>
      <c r="EP210" s="697" t="str">
        <f>IF('Master sheet'!$D$14="Hindi","द्वितीय श्रेणी","2nd Div.")</f>
        <v>द्वितीय श्रेणी</v>
      </c>
      <c r="EQ210" s="698"/>
      <c r="ER210" s="700">
        <f>COUNTIF(ER8:ER207,"II")</f>
        <v>0</v>
      </c>
      <c r="ES210" s="700"/>
      <c r="ET210" s="704"/>
      <c r="EU210" s="704"/>
      <c r="EV210" s="692"/>
      <c r="EW210" s="693"/>
      <c r="EX210" s="694"/>
    </row>
    <row r="211" spans="1:154" ht="21" customHeight="1">
      <c r="A211" s="738"/>
      <c r="B211" s="738"/>
      <c r="C211" s="738"/>
      <c r="D211" s="738"/>
      <c r="E211" s="738"/>
      <c r="F211" s="738"/>
      <c r="G211" s="738"/>
      <c r="H211" s="739" t="str">
        <f>IF('Master sheet'!$D$14="Hindi","ग्रेड :","Grade :")</f>
        <v>ग्रेड :</v>
      </c>
      <c r="I211" s="739"/>
      <c r="J211" s="101" t="s">
        <v>97</v>
      </c>
      <c r="K211" s="721" t="s">
        <v>3</v>
      </c>
      <c r="L211" s="721"/>
      <c r="M211" s="721" t="s">
        <v>99</v>
      </c>
      <c r="N211" s="721"/>
      <c r="O211" s="721" t="s">
        <v>100</v>
      </c>
      <c r="P211" s="721"/>
      <c r="Q211" s="719" t="s">
        <v>101</v>
      </c>
      <c r="R211" s="720"/>
      <c r="S211" s="721" t="s">
        <v>211</v>
      </c>
      <c r="T211" s="721"/>
      <c r="U211" s="719" t="s">
        <v>98</v>
      </c>
      <c r="V211" s="725"/>
      <c r="W211" s="720"/>
      <c r="AB211" s="732"/>
      <c r="AC211" s="733"/>
      <c r="AD211" s="721" t="s">
        <v>3</v>
      </c>
      <c r="AE211" s="721"/>
      <c r="AF211" s="721" t="s">
        <v>99</v>
      </c>
      <c r="AG211" s="721"/>
      <c r="AH211" s="719" t="s">
        <v>100</v>
      </c>
      <c r="AI211" s="720"/>
      <c r="AJ211" s="719" t="s">
        <v>101</v>
      </c>
      <c r="AK211" s="720"/>
      <c r="AL211" s="719" t="s">
        <v>211</v>
      </c>
      <c r="AM211" s="720"/>
      <c r="AN211" s="719" t="s">
        <v>98</v>
      </c>
      <c r="AO211" s="725"/>
      <c r="AP211" s="720"/>
      <c r="AQ211" s="104"/>
      <c r="AT211" s="732"/>
      <c r="AU211" s="733"/>
      <c r="AV211" s="721" t="s">
        <v>3</v>
      </c>
      <c r="AW211" s="721"/>
      <c r="AX211" s="721" t="s">
        <v>99</v>
      </c>
      <c r="AY211" s="721"/>
      <c r="AZ211" s="719" t="s">
        <v>100</v>
      </c>
      <c r="BA211" s="720"/>
      <c r="BB211" s="719" t="s">
        <v>101</v>
      </c>
      <c r="BC211" s="720"/>
      <c r="BD211" s="719" t="s">
        <v>211</v>
      </c>
      <c r="BE211" s="720"/>
      <c r="BF211" s="719" t="s">
        <v>98</v>
      </c>
      <c r="BG211" s="725"/>
      <c r="BH211" s="720"/>
      <c r="BI211" s="104"/>
      <c r="BL211" s="732"/>
      <c r="BM211" s="733"/>
      <c r="BN211" s="721" t="s">
        <v>3</v>
      </c>
      <c r="BO211" s="721"/>
      <c r="BP211" s="721" t="s">
        <v>99</v>
      </c>
      <c r="BQ211" s="721"/>
      <c r="BR211" s="719" t="s">
        <v>100</v>
      </c>
      <c r="BS211" s="720"/>
      <c r="BT211" s="719" t="s">
        <v>101</v>
      </c>
      <c r="BU211" s="720"/>
      <c r="BV211" s="719" t="s">
        <v>211</v>
      </c>
      <c r="BW211" s="720"/>
      <c r="BX211" s="719" t="s">
        <v>98</v>
      </c>
      <c r="BY211" s="725"/>
      <c r="BZ211" s="720"/>
      <c r="CA211" s="104"/>
      <c r="CD211" s="732"/>
      <c r="CE211" s="733"/>
      <c r="CF211" s="721" t="s">
        <v>3</v>
      </c>
      <c r="CG211" s="721"/>
      <c r="CH211" s="721" t="s">
        <v>99</v>
      </c>
      <c r="CI211" s="721"/>
      <c r="CJ211" s="719" t="s">
        <v>100</v>
      </c>
      <c r="CK211" s="720"/>
      <c r="CL211" s="719" t="s">
        <v>101</v>
      </c>
      <c r="CM211" s="720"/>
      <c r="CN211" s="719" t="s">
        <v>211</v>
      </c>
      <c r="CO211" s="720"/>
      <c r="CP211" s="719" t="s">
        <v>98</v>
      </c>
      <c r="CQ211" s="720"/>
      <c r="CR211" s="420"/>
      <c r="CS211" s="104"/>
      <c r="CU211" s="103"/>
      <c r="CV211" s="721" t="s">
        <v>3</v>
      </c>
      <c r="CW211" s="721"/>
      <c r="CX211" s="721" t="s">
        <v>99</v>
      </c>
      <c r="CY211" s="721"/>
      <c r="CZ211" s="719" t="s">
        <v>100</v>
      </c>
      <c r="DA211" s="720"/>
      <c r="DB211" s="719" t="s">
        <v>101</v>
      </c>
      <c r="DC211" s="720"/>
      <c r="DD211" s="719" t="s">
        <v>211</v>
      </c>
      <c r="DE211" s="720"/>
      <c r="DF211" s="719" t="s">
        <v>98</v>
      </c>
      <c r="DG211" s="720"/>
      <c r="DH211" s="446"/>
      <c r="DI211" s="435"/>
      <c r="DJ211" s="436"/>
      <c r="DK211" s="707"/>
      <c r="DL211" s="202" t="s">
        <v>253</v>
      </c>
      <c r="DM211" s="202" t="s">
        <v>3</v>
      </c>
      <c r="DN211" s="202" t="s">
        <v>99</v>
      </c>
      <c r="DO211" s="105" t="s">
        <v>100</v>
      </c>
      <c r="DP211" s="105" t="s">
        <v>101</v>
      </c>
      <c r="DQ211" s="105" t="s">
        <v>211</v>
      </c>
      <c r="DR211" s="105"/>
      <c r="DS211" s="105"/>
      <c r="DT211" s="105"/>
      <c r="DU211" s="105" t="s">
        <v>98</v>
      </c>
      <c r="DV211" s="202" t="s">
        <v>253</v>
      </c>
      <c r="DW211" s="202" t="s">
        <v>3</v>
      </c>
      <c r="DX211" s="202" t="s">
        <v>99</v>
      </c>
      <c r="DY211" s="105" t="s">
        <v>100</v>
      </c>
      <c r="DZ211" s="105" t="s">
        <v>101</v>
      </c>
      <c r="EA211" s="105" t="s">
        <v>211</v>
      </c>
      <c r="EB211" s="105"/>
      <c r="EC211" s="105"/>
      <c r="ED211" s="105"/>
      <c r="EE211" s="105" t="s">
        <v>98</v>
      </c>
      <c r="EF211" s="202" t="s">
        <v>253</v>
      </c>
      <c r="EG211" s="202" t="s">
        <v>3</v>
      </c>
      <c r="EH211" s="202" t="s">
        <v>99</v>
      </c>
      <c r="EI211" s="105" t="s">
        <v>100</v>
      </c>
      <c r="EJ211" s="105" t="s">
        <v>101</v>
      </c>
      <c r="EK211" s="105" t="s">
        <v>211</v>
      </c>
      <c r="EL211" s="105"/>
      <c r="EM211" s="105"/>
      <c r="EN211" s="105"/>
      <c r="EO211" s="105" t="s">
        <v>98</v>
      </c>
      <c r="EP211" s="697" t="str">
        <f>IF('Master sheet'!$D$14="Hindi","तृतीय श्रेणी","3rd Div.")</f>
        <v>तृतीय श्रेणी</v>
      </c>
      <c r="EQ211" s="698"/>
      <c r="ER211" s="700">
        <f>COUNTIF(ER8:ER207,"III")</f>
        <v>0</v>
      </c>
      <c r="ES211" s="700"/>
      <c r="ET211" s="704" t="str">
        <f>IF('Master sheet'!$D$14="Hindi","हस्ताक्षर कक्षाध्यापक","Signature of the class teacher")</f>
        <v>हस्ताक्षर कक्षाध्यापक</v>
      </c>
      <c r="EU211" s="704"/>
      <c r="EV211" s="689" t="str">
        <f>IF(AND($E$3="3rd"),CONCATENATE("( ",UPPER('Master sheet'!H15)," )"),IF(AND($E$3="4th"),CONCATENATE("( ",UPPER('Master sheet'!L15)," )"),""))</f>
        <v>( PRADIP SINGH RAJAWAT )</v>
      </c>
      <c r="EW211" s="690"/>
      <c r="EX211" s="691"/>
    </row>
    <row r="212" spans="1:154" ht="21" customHeight="1">
      <c r="A212" s="738"/>
      <c r="B212" s="738"/>
      <c r="C212" s="738"/>
      <c r="D212" s="738"/>
      <c r="E212" s="738"/>
      <c r="F212" s="738"/>
      <c r="G212" s="738"/>
      <c r="H212" s="736" t="str">
        <f>IF('Master sheet'!$D$14="Hindi","ग्रेडवार उत्तीर्ण विद्यार्थी :","Total Passed Grade wise :")</f>
        <v>ग्रेडवार उत्तीर्ण विद्यार्थी :</v>
      </c>
      <c r="I212" s="736"/>
      <c r="J212" s="101" t="s">
        <v>97</v>
      </c>
      <c r="K212" s="709">
        <f>IF(AND(K208="",K209=""),"",COUNTIF(AC8:AC207,"A"))</f>
        <v>22</v>
      </c>
      <c r="L212" s="709"/>
      <c r="M212" s="709">
        <f>IF(AND(K208="",K209=""),"",COUNTIF(AC8:AC207,"B"))</f>
        <v>8</v>
      </c>
      <c r="N212" s="709"/>
      <c r="O212" s="709">
        <f>IF(AND(K208="",K209=""),"",COUNTIF(AC8:AC207,"C"))</f>
        <v>0</v>
      </c>
      <c r="P212" s="709"/>
      <c r="Q212" s="710">
        <f>IF(AND(K208="",K209=""),"",COUNTIF(AC8:AC207,"D"))</f>
        <v>0</v>
      </c>
      <c r="R212" s="711"/>
      <c r="S212" s="709">
        <f>IF(AND(K208="",K209=""),"",COUNTIF(AC8:AC207,"E"))</f>
        <v>0</v>
      </c>
      <c r="T212" s="709"/>
      <c r="U212" s="722">
        <f>IF(AND(K208="",K209=""),"",SUM(K212,M212,O212,Q212,S212))</f>
        <v>30</v>
      </c>
      <c r="V212" s="723"/>
      <c r="W212" s="724"/>
      <c r="AB212" s="732"/>
      <c r="AC212" s="733"/>
      <c r="AD212" s="709">
        <f>IF(AND(AD208="",AD209=""),"",COUNTIF(AU8:AU207,"A"))</f>
        <v>17</v>
      </c>
      <c r="AE212" s="709"/>
      <c r="AF212" s="709">
        <f>IF(AND(AD208="",AD209=""),"",COUNTIF(AU8:AU207,"B"))</f>
        <v>13</v>
      </c>
      <c r="AG212" s="709"/>
      <c r="AH212" s="710">
        <f>IF(AND(AD208="",AD209=""),"",COUNTIF(AU8:AU207,"C"))</f>
        <v>0</v>
      </c>
      <c r="AI212" s="711"/>
      <c r="AJ212" s="710">
        <f>IF(AND(AD208="",AD209=""),"",COUNTIF(AU8:AU207,"D"))</f>
        <v>0</v>
      </c>
      <c r="AK212" s="711"/>
      <c r="AL212" s="710">
        <f>IF(AND(AD208="",AD209=""),"",COUNTIF(AU8:AU207,"E"))</f>
        <v>0</v>
      </c>
      <c r="AM212" s="711"/>
      <c r="AN212" s="722">
        <f>IF(AND(AD208="",AD209=""),"",SUM(AD212,AF212,AH212,AJ212,AL212))</f>
        <v>30</v>
      </c>
      <c r="AO212" s="723"/>
      <c r="AP212" s="724"/>
      <c r="AQ212" s="106"/>
      <c r="AT212" s="732"/>
      <c r="AU212" s="733"/>
      <c r="AV212" s="709">
        <f>IF(AND(AV208="",AV209=""),"",COUNTIF(BM8:BM207,"A"))</f>
        <v>9</v>
      </c>
      <c r="AW212" s="709"/>
      <c r="AX212" s="709">
        <f>IF(AND(AV208="",AV209=""),"",COUNTIF(BM8:BM207,"B"))</f>
        <v>21</v>
      </c>
      <c r="AY212" s="709"/>
      <c r="AZ212" s="710">
        <f>IF(AND(AV208="",AV209=""),"",COUNTIF(BM8:BM207,"C"))</f>
        <v>0</v>
      </c>
      <c r="BA212" s="711"/>
      <c r="BB212" s="710">
        <f>IF(AND(AV208="",AV209=""),"",COUNTIF(BM8:BM207,"D"))</f>
        <v>0</v>
      </c>
      <c r="BC212" s="711"/>
      <c r="BD212" s="710">
        <f>IF(AND(AV208="",AV209=""),"",COUNTIF(BM8:BM207,"E"))</f>
        <v>0</v>
      </c>
      <c r="BE212" s="711"/>
      <c r="BF212" s="722">
        <f>IF(AND(AV208="",AV209=""),"",SUM(AV212,AX212,AZ212,BB212,BD212))</f>
        <v>30</v>
      </c>
      <c r="BG212" s="723"/>
      <c r="BH212" s="724"/>
      <c r="BI212" s="106"/>
      <c r="BL212" s="732"/>
      <c r="BM212" s="733"/>
      <c r="BN212" s="709">
        <f>IF(AND(BN208="",BN209=""),"",COUNTIF(CE8:CE207,"A"))</f>
        <v>14</v>
      </c>
      <c r="BO212" s="709"/>
      <c r="BP212" s="709">
        <f>IF(AND(BN208="",BN209=""),"",COUNTIF(CE8:CE207,"B"))</f>
        <v>16</v>
      </c>
      <c r="BQ212" s="709"/>
      <c r="BR212" s="710">
        <f>IF(AND(BN208="",BN209=""),"",COUNTIF(CE8:CE207,"C"))</f>
        <v>0</v>
      </c>
      <c r="BS212" s="711"/>
      <c r="BT212" s="710">
        <f>IF(AND(BN208="",BN209=""),"",COUNTIF(CE8:CE207,"D"))</f>
        <v>0</v>
      </c>
      <c r="BU212" s="711"/>
      <c r="BV212" s="710">
        <f>IF(AND(BN208="",BN209=""),"",COUNTIF(CE8:CE207,"E"))</f>
        <v>0</v>
      </c>
      <c r="BW212" s="711"/>
      <c r="BX212" s="722">
        <f>IF(AND(BN208="",BN209=""),"",SUM(BN212,BP212,BR212,BT212,BV212))</f>
        <v>30</v>
      </c>
      <c r="BY212" s="723"/>
      <c r="BZ212" s="724"/>
      <c r="CA212" s="106"/>
      <c r="CD212" s="732"/>
      <c r="CE212" s="733"/>
      <c r="CF212" s="709">
        <f>IF(AND(CF208="",CF209=""),"",COUNTIF(CU8:CU207,"A"))</f>
        <v>30</v>
      </c>
      <c r="CG212" s="709"/>
      <c r="CH212" s="709">
        <f>IF(AND(CF208="",CF209=""),"",COUNTIF(CU8:CU207,"B"))</f>
        <v>0</v>
      </c>
      <c r="CI212" s="709"/>
      <c r="CJ212" s="710">
        <f>IF(AND(CF208="",CF209=""),"",COUNTIF(CU8:CU207,"C"))</f>
        <v>0</v>
      </c>
      <c r="CK212" s="711"/>
      <c r="CL212" s="710">
        <f>IF(AND(CF208="",CF209=""),"",COUNTIF(CU8:CU207,"D"))</f>
        <v>0</v>
      </c>
      <c r="CM212" s="711"/>
      <c r="CN212" s="710">
        <f>IF(AND(CF208="",CF209=""),"",COUNTIF(CU8:CU207,"E"))</f>
        <v>0</v>
      </c>
      <c r="CO212" s="711"/>
      <c r="CP212" s="722">
        <f>IF(AND(CF208="",CF209=""),"",SUM(CF212,CH212,CJ212,CL212,CN212))</f>
        <v>30</v>
      </c>
      <c r="CQ212" s="724"/>
      <c r="CR212" s="421"/>
      <c r="CS212" s="106"/>
      <c r="CU212" s="103"/>
      <c r="CV212" s="709">
        <f>IF(AND(CV208="",CV209=""),"",COUNTIF(DK8:DK207,"A"))</f>
        <v>16</v>
      </c>
      <c r="CW212" s="709"/>
      <c r="CX212" s="709">
        <f>IF(AND(CV208="",CV209=""),"",COUNTIF(DK8:DK207,"B"))</f>
        <v>14</v>
      </c>
      <c r="CY212" s="709"/>
      <c r="CZ212" s="710">
        <f>IF(AND(CV208="",CV209=""),"",COUNTIF(DK8:DK207,"C"))</f>
        <v>0</v>
      </c>
      <c r="DA212" s="711"/>
      <c r="DB212" s="710">
        <f>IF(AND(CV208="",CV209=""),"",COUNTIF(DK8:DK207,"D"))</f>
        <v>0</v>
      </c>
      <c r="DC212" s="711"/>
      <c r="DD212" s="710">
        <f>IF(AND(CV208="",CV209=""),"",COUNTIF(DK8:DK207,"E"))</f>
        <v>0</v>
      </c>
      <c r="DE212" s="711"/>
      <c r="DF212" s="722">
        <f>IF(AND(CV208="",CV209=""),"",SUM(CV212,CX212,CZ212,DB212,DD212))</f>
        <v>30</v>
      </c>
      <c r="DG212" s="724"/>
      <c r="DH212" s="447"/>
      <c r="DI212" s="437"/>
      <c r="DJ212" s="412"/>
      <c r="DK212" s="707"/>
      <c r="DL212" s="107">
        <f>IF(AND(DL208="",DL209=""),"",COUNTIF(DU8:DU207,"A+"))</f>
        <v>0</v>
      </c>
      <c r="DM212" s="107">
        <f>IF(AND(DL208="",DL209=""),"",COUNTIF(DU8:DU207,"A"))</f>
        <v>19</v>
      </c>
      <c r="DN212" s="107">
        <f>IF(AND(DL208="",DL209=""),"",COUNTIF(DU8:DU207,"B"))</f>
        <v>0</v>
      </c>
      <c r="DO212" s="107">
        <f>IF(AND(DL208="",DL209=""),"",COUNTIF(DU8:DU207,"C"))</f>
        <v>0</v>
      </c>
      <c r="DP212" s="107">
        <f>IF(AND(DL208="",DL209=""),"",COUNTIF(DU8:DU207,"D"))</f>
        <v>0</v>
      </c>
      <c r="DQ212" s="107">
        <f>IF(AND(DL208="",DL209=""),"",COUNTIF(DU8:DU207,"E"))</f>
        <v>0</v>
      </c>
      <c r="DR212" s="107"/>
      <c r="DS212" s="107"/>
      <c r="DT212" s="107"/>
      <c r="DU212" s="456">
        <f>IF(AND(DL208="",DL209=""),"",SUM(DL212,DM212,DN212,DO212,DP212,DQ212))</f>
        <v>19</v>
      </c>
      <c r="DV212" s="107">
        <f>IF(AND(DV208="",DV209=""),"",COUNTIF(EE8:EE207,"A+"))</f>
        <v>0</v>
      </c>
      <c r="DW212" s="107">
        <f>IF(AND(DV208="",DV209=""),"",COUNTIF(EE8:EE207,"A"))</f>
        <v>13</v>
      </c>
      <c r="DX212" s="107">
        <f>IF(AND(DV208="",DV209=""),"",COUNTIF(EE8:EE207,"B"))</f>
        <v>6</v>
      </c>
      <c r="DY212" s="107">
        <f>IF(AND(DV208="",DV209=""),"",COUNTIF(EE8:EE207,"C"))</f>
        <v>0</v>
      </c>
      <c r="DZ212" s="107">
        <f>IF(AND(DV208="",DV209=""),"",COUNTIF(EE8:EE207,"D"))</f>
        <v>0</v>
      </c>
      <c r="EA212" s="107">
        <f>IF(AND(DV208="",DV209=""),"",COUNTIF(EE8:EE207,"E"))</f>
        <v>0</v>
      </c>
      <c r="EB212" s="107"/>
      <c r="EC212" s="107"/>
      <c r="ED212" s="107"/>
      <c r="EE212" s="456">
        <f>IF(AND(DV208="",DV209=""),"",SUM(DV212,DW212,DX212,DY212,DZ212,EA212))</f>
        <v>19</v>
      </c>
      <c r="EF212" s="107">
        <f>IF(AND(EF208="",EF209=""),"",COUNTIF(EO8:EO207,"A+"))</f>
        <v>0</v>
      </c>
      <c r="EG212" s="107">
        <f>IF(AND(EF208="",EF209=""),"",COUNTIF(EO8:EO207,"A"))</f>
        <v>19</v>
      </c>
      <c r="EH212" s="107">
        <f>IF(AND(EF208="",EF209=""),"",COUNTIF(EO8:EO207,"B"))</f>
        <v>0</v>
      </c>
      <c r="EI212" s="107">
        <f>IF(AND(EF208="",EF209=""),"",COUNTIF(EO8:EO207,"C"))</f>
        <v>0</v>
      </c>
      <c r="EJ212" s="107">
        <f>IF(AND(EF208="",EF209=""),"",COUNTIF(EO8:EO207,"D"))</f>
        <v>0</v>
      </c>
      <c r="EK212" s="107">
        <f>IF(AND(EF208="",EF209=""),"",COUNTIF(EO8:EO207,"E"))</f>
        <v>0</v>
      </c>
      <c r="EL212" s="107"/>
      <c r="EM212" s="107"/>
      <c r="EN212" s="107"/>
      <c r="EO212" s="456">
        <f>IF(AND(EF208="",EF209=""),"",SUM(EF212,EG212,EH212,EI212,EJ212,EK212))</f>
        <v>19</v>
      </c>
      <c r="EP212" s="697" t="str">
        <f>IF('Master sheet'!$D$14="Hindi","कुल उत्तीर्ण","Total Pass")</f>
        <v>कुल उत्तीर्ण</v>
      </c>
      <c r="EQ212" s="698"/>
      <c r="ER212" s="701">
        <f>SUM(ER209:ES211)</f>
        <v>30</v>
      </c>
      <c r="ES212" s="701"/>
      <c r="ET212" s="704"/>
      <c r="EU212" s="704"/>
      <c r="EV212" s="692"/>
      <c r="EW212" s="693"/>
      <c r="EX212" s="694"/>
    </row>
    <row r="213" spans="1:154" ht="21" customHeight="1">
      <c r="A213" s="738"/>
      <c r="B213" s="738"/>
      <c r="C213" s="738"/>
      <c r="D213" s="738"/>
      <c r="E213" s="738"/>
      <c r="F213" s="738"/>
      <c r="G213" s="738"/>
      <c r="H213" s="736" t="str">
        <f>IF('Master sheet'!$D$14="Hindi","कुल उत्तीर्ण प्रतिशत में  :","Total Pass  %  :")</f>
        <v>कुल उत्तीर्ण प्रतिशत में  :</v>
      </c>
      <c r="I213" s="736"/>
      <c r="J213" s="101" t="s">
        <v>97</v>
      </c>
      <c r="K213" s="729">
        <f>IF(AND(K208="",K209=""),"",IF(K210=0,0,U212/K210*100))</f>
        <v>100</v>
      </c>
      <c r="L213" s="729"/>
      <c r="M213" s="729"/>
      <c r="N213" s="729"/>
      <c r="O213" s="729"/>
      <c r="P213" s="729"/>
      <c r="Q213" s="729"/>
      <c r="R213" s="729"/>
      <c r="S213" s="729"/>
      <c r="T213" s="729"/>
      <c r="U213" s="729"/>
      <c r="V213" s="729"/>
      <c r="W213" s="729"/>
      <c r="AB213" s="732"/>
      <c r="AC213" s="733"/>
      <c r="AD213" s="729">
        <f>IF(AND(AD208="",AD209=""),"",IF(AD210=0,0,AN212/AD210*100))</f>
        <v>100</v>
      </c>
      <c r="AE213" s="729"/>
      <c r="AF213" s="729"/>
      <c r="AG213" s="729"/>
      <c r="AH213" s="729"/>
      <c r="AI213" s="729"/>
      <c r="AJ213" s="729"/>
      <c r="AK213" s="729"/>
      <c r="AL213" s="729"/>
      <c r="AM213" s="729"/>
      <c r="AN213" s="729"/>
      <c r="AO213" s="729"/>
      <c r="AP213" s="729"/>
      <c r="AQ213" s="729"/>
      <c r="AT213" s="732"/>
      <c r="AU213" s="733"/>
      <c r="AV213" s="729">
        <f>IF(AND(AV208="",AV209=""),"",IF(AV210=0,0,BF212/AV210*100))</f>
        <v>100</v>
      </c>
      <c r="AW213" s="729"/>
      <c r="AX213" s="729"/>
      <c r="AY213" s="729"/>
      <c r="AZ213" s="729"/>
      <c r="BA213" s="729"/>
      <c r="BB213" s="729"/>
      <c r="BC213" s="729"/>
      <c r="BD213" s="729"/>
      <c r="BE213" s="729"/>
      <c r="BF213" s="729"/>
      <c r="BG213" s="729"/>
      <c r="BH213" s="729"/>
      <c r="BI213" s="729"/>
      <c r="BL213" s="732"/>
      <c r="BM213" s="733"/>
      <c r="BN213" s="729">
        <f>IF(AND(BN208="",BN209=""),"",IF(BN210=0,0,BX212/BN210*100))</f>
        <v>100</v>
      </c>
      <c r="BO213" s="729"/>
      <c r="BP213" s="729"/>
      <c r="BQ213" s="729"/>
      <c r="BR213" s="729"/>
      <c r="BS213" s="729"/>
      <c r="BT213" s="729"/>
      <c r="BU213" s="729"/>
      <c r="BV213" s="729"/>
      <c r="BW213" s="729"/>
      <c r="BX213" s="729"/>
      <c r="BY213" s="729"/>
      <c r="BZ213" s="729"/>
      <c r="CA213" s="729"/>
      <c r="CD213" s="732"/>
      <c r="CE213" s="733"/>
      <c r="CF213" s="796">
        <f>IF(AND(CF208="",CF209=""),"",IF(CF210=0,0,CP212/CF210*100))</f>
        <v>100</v>
      </c>
      <c r="CG213" s="797"/>
      <c r="CH213" s="797"/>
      <c r="CI213" s="797"/>
      <c r="CJ213" s="797"/>
      <c r="CK213" s="797"/>
      <c r="CL213" s="797"/>
      <c r="CM213" s="797"/>
      <c r="CN213" s="797"/>
      <c r="CO213" s="797"/>
      <c r="CP213" s="797"/>
      <c r="CQ213" s="798"/>
      <c r="CR213" s="426"/>
      <c r="CS213" s="427"/>
      <c r="CU213" s="103"/>
      <c r="CV213" s="796">
        <f>IF(AND(CV208="",CV209=""),"",IF(CV210=0,0,DF212/CV210*100))</f>
        <v>100</v>
      </c>
      <c r="CW213" s="797"/>
      <c r="CX213" s="797"/>
      <c r="CY213" s="797"/>
      <c r="CZ213" s="797"/>
      <c r="DA213" s="797"/>
      <c r="DB213" s="797"/>
      <c r="DC213" s="797"/>
      <c r="DD213" s="797"/>
      <c r="DE213" s="797"/>
      <c r="DF213" s="797"/>
      <c r="DG213" s="798"/>
      <c r="DH213" s="448"/>
      <c r="DI213" s="438"/>
      <c r="DJ213" s="439"/>
      <c r="DK213" s="707"/>
      <c r="DL213" s="675">
        <f>IF(AND(DL208="",DL209=""),"",IF(DU212=0,0,DU212/DL210*100))</f>
        <v>100</v>
      </c>
      <c r="DM213" s="676"/>
      <c r="DN213" s="676"/>
      <c r="DO213" s="676"/>
      <c r="DP213" s="676"/>
      <c r="DQ213" s="676"/>
      <c r="DR213" s="676"/>
      <c r="DS213" s="676"/>
      <c r="DT213" s="676"/>
      <c r="DU213" s="677"/>
      <c r="DV213" s="675">
        <f>IF(AND(DV208="",DV209=""),"",IF(EE212=0,0,EE212/DV210*100))</f>
        <v>100</v>
      </c>
      <c r="DW213" s="676"/>
      <c r="DX213" s="676"/>
      <c r="DY213" s="676"/>
      <c r="DZ213" s="676"/>
      <c r="EA213" s="676"/>
      <c r="EB213" s="676"/>
      <c r="EC213" s="676"/>
      <c r="ED213" s="676"/>
      <c r="EE213" s="677"/>
      <c r="EF213" s="675">
        <f>IF(AND(EF208="",EF209=""),"",IF(EO212=0,0,EO212/EF210*100))</f>
        <v>100</v>
      </c>
      <c r="EG213" s="676"/>
      <c r="EH213" s="676"/>
      <c r="EI213" s="676"/>
      <c r="EJ213" s="676"/>
      <c r="EK213" s="676"/>
      <c r="EL213" s="676"/>
      <c r="EM213" s="676"/>
      <c r="EN213" s="676"/>
      <c r="EO213" s="677"/>
      <c r="EP213" s="697" t="str">
        <f>IF('Master sheet'!$D$14="Hindi","पूरक","Supp.")</f>
        <v>पूरक</v>
      </c>
      <c r="EQ213" s="698"/>
      <c r="ER213" s="705">
        <f>COUNTIF(ER8:ER207,"Supplementary")</f>
        <v>0</v>
      </c>
      <c r="ES213" s="705"/>
      <c r="ET213" s="704" t="str">
        <f>IF('Master sheet'!$D$14="Hindi","हस्ताक्षर जांचकर्ता","Signature of the checker")</f>
        <v>हस्ताक्षर जांचकर्ता</v>
      </c>
      <c r="EU213" s="704"/>
      <c r="EV213" s="689" t="str">
        <f>CONCATENATE("( ",UPPER('Master sheet'!D18)," )")</f>
        <v>( RAKESH KUMAR )</v>
      </c>
      <c r="EW213" s="690"/>
      <c r="EX213" s="691"/>
    </row>
    <row r="214" spans="1:154" ht="21" customHeight="1">
      <c r="A214" s="738"/>
      <c r="B214" s="738"/>
      <c r="C214" s="738"/>
      <c r="D214" s="738"/>
      <c r="E214" s="738"/>
      <c r="F214" s="738"/>
      <c r="G214" s="738"/>
      <c r="H214" s="736" t="str">
        <f>IF('Master sheet'!$D$14="Hindi","पूरक परीक्षा  :","Supplementary  %  :")</f>
        <v>पूरक परीक्षा  :</v>
      </c>
      <c r="I214" s="736"/>
      <c r="J214" s="101" t="s">
        <v>97</v>
      </c>
      <c r="K214" s="728">
        <f>IF(AND(K208="",K209=""),"",COUNTIF(AA8:AA207,"S"))</f>
        <v>0</v>
      </c>
      <c r="L214" s="728"/>
      <c r="M214" s="728"/>
      <c r="N214" s="728"/>
      <c r="O214" s="728"/>
      <c r="P214" s="728"/>
      <c r="Q214" s="728"/>
      <c r="R214" s="728"/>
      <c r="S214" s="728"/>
      <c r="T214" s="728"/>
      <c r="U214" s="728"/>
      <c r="V214" s="728"/>
      <c r="W214" s="728"/>
      <c r="AB214" s="732"/>
      <c r="AC214" s="733"/>
      <c r="AD214" s="728">
        <f>IF(AND(AD208="",AD209=""),"",COUNTIF(AS8:AS207,"S"))</f>
        <v>0</v>
      </c>
      <c r="AE214" s="728"/>
      <c r="AF214" s="728"/>
      <c r="AG214" s="728"/>
      <c r="AH214" s="728"/>
      <c r="AI214" s="728"/>
      <c r="AJ214" s="728"/>
      <c r="AK214" s="728"/>
      <c r="AL214" s="728"/>
      <c r="AM214" s="728"/>
      <c r="AN214" s="728"/>
      <c r="AO214" s="728"/>
      <c r="AP214" s="728"/>
      <c r="AQ214" s="728"/>
      <c r="AT214" s="732"/>
      <c r="AU214" s="733"/>
      <c r="AV214" s="728">
        <f>IF(AND(AV208="",AV209=""),"",COUNTIF(BK8:BK207,"S"))</f>
        <v>0</v>
      </c>
      <c r="AW214" s="728"/>
      <c r="AX214" s="728"/>
      <c r="AY214" s="728"/>
      <c r="AZ214" s="728"/>
      <c r="BA214" s="728"/>
      <c r="BB214" s="728"/>
      <c r="BC214" s="728"/>
      <c r="BD214" s="728"/>
      <c r="BE214" s="728"/>
      <c r="BF214" s="728"/>
      <c r="BG214" s="728"/>
      <c r="BH214" s="728"/>
      <c r="BI214" s="728"/>
      <c r="BL214" s="732"/>
      <c r="BM214" s="733"/>
      <c r="BN214" s="728">
        <f>IF(AND(BN208="",BN209=""),"",COUNTIF(CC8:CC207,"S"))</f>
        <v>0</v>
      </c>
      <c r="BO214" s="728"/>
      <c r="BP214" s="728"/>
      <c r="BQ214" s="728"/>
      <c r="BR214" s="728"/>
      <c r="BS214" s="728"/>
      <c r="BT214" s="728"/>
      <c r="BU214" s="728"/>
      <c r="BV214" s="728"/>
      <c r="BW214" s="728"/>
      <c r="BX214" s="728"/>
      <c r="BY214" s="728"/>
      <c r="BZ214" s="728"/>
      <c r="CA214" s="728"/>
      <c r="CD214" s="732"/>
      <c r="CE214" s="733"/>
      <c r="CF214" s="714">
        <f>IF(AND(CF208="",CF209=""),"",COUNTIF(CT8:CT207,"S"))</f>
        <v>0</v>
      </c>
      <c r="CG214" s="715"/>
      <c r="CH214" s="715"/>
      <c r="CI214" s="715"/>
      <c r="CJ214" s="715"/>
      <c r="CK214" s="715"/>
      <c r="CL214" s="715"/>
      <c r="CM214" s="715"/>
      <c r="CN214" s="715"/>
      <c r="CO214" s="715"/>
      <c r="CP214" s="715"/>
      <c r="CQ214" s="716"/>
      <c r="CR214" s="428"/>
      <c r="CS214" s="429"/>
      <c r="CU214" s="103"/>
      <c r="CV214" s="714">
        <f>IF(AND(CV208="",CV209=""),"",COUNTIF(DJ8:DJ207,"S"))</f>
        <v>0</v>
      </c>
      <c r="CW214" s="715"/>
      <c r="CX214" s="715"/>
      <c r="CY214" s="715"/>
      <c r="CZ214" s="715"/>
      <c r="DA214" s="715"/>
      <c r="DB214" s="715"/>
      <c r="DC214" s="715"/>
      <c r="DD214" s="715"/>
      <c r="DE214" s="715"/>
      <c r="DF214" s="715"/>
      <c r="DG214" s="716"/>
      <c r="DH214" s="449"/>
      <c r="DI214" s="440"/>
      <c r="DJ214" s="433"/>
      <c r="DK214" s="707"/>
      <c r="DL214" s="674">
        <f>IF(AND(DL208="",DL209=""),"",COUNTIF(DT8:DT207,"S"))</f>
        <v>0</v>
      </c>
      <c r="DM214" s="674"/>
      <c r="DN214" s="674"/>
      <c r="DO214" s="674"/>
      <c r="DP214" s="674"/>
      <c r="DQ214" s="674"/>
      <c r="DR214" s="674"/>
      <c r="DS214" s="674"/>
      <c r="DT214" s="674"/>
      <c r="DU214" s="674"/>
      <c r="DV214" s="674">
        <f>IF(AND(DV208="",DV209=""),"",COUNTIF(ED8:ED207,"S"))</f>
        <v>0</v>
      </c>
      <c r="DW214" s="674"/>
      <c r="DX214" s="674"/>
      <c r="DY214" s="674"/>
      <c r="DZ214" s="674"/>
      <c r="EA214" s="674"/>
      <c r="EB214" s="674"/>
      <c r="EC214" s="674"/>
      <c r="ED214" s="674"/>
      <c r="EE214" s="674"/>
      <c r="EF214" s="674">
        <f>IF(AND(EF208="",EF209=""),"",COUNTIF(EN8:EN207,"S"))</f>
        <v>0</v>
      </c>
      <c r="EG214" s="674"/>
      <c r="EH214" s="674"/>
      <c r="EI214" s="674"/>
      <c r="EJ214" s="674"/>
      <c r="EK214" s="674"/>
      <c r="EL214" s="674"/>
      <c r="EM214" s="674"/>
      <c r="EN214" s="674"/>
      <c r="EO214" s="674"/>
      <c r="EP214" s="697" t="str">
        <f>IF('Master sheet'!$D$14="Hindi","अनुतीर्ण","Failed")</f>
        <v>अनुतीर्ण</v>
      </c>
      <c r="EQ214" s="698"/>
      <c r="ER214" s="699">
        <f>COUNTIF(ER8:ER207,"Fail")</f>
        <v>0</v>
      </c>
      <c r="ES214" s="699"/>
      <c r="ET214" s="704"/>
      <c r="EU214" s="704"/>
      <c r="EV214" s="692"/>
      <c r="EW214" s="693"/>
      <c r="EX214" s="694"/>
    </row>
    <row r="215" spans="1:154" ht="21" customHeight="1">
      <c r="A215" s="738"/>
      <c r="B215" s="738"/>
      <c r="C215" s="738"/>
      <c r="D215" s="738"/>
      <c r="E215" s="738"/>
      <c r="F215" s="738"/>
      <c r="G215" s="738"/>
      <c r="H215" s="737" t="str">
        <f>IF('Master sheet'!$D$14="Hindi","अनुतीर्ण  :","Failed  %  :")</f>
        <v>अनुतीर्ण  :</v>
      </c>
      <c r="I215" s="737"/>
      <c r="J215" s="101" t="s">
        <v>97</v>
      </c>
      <c r="K215" s="728">
        <f>IF(AND(K208="",K209=""),"",COUNTIF(AA8:AA207,"F"))</f>
        <v>0</v>
      </c>
      <c r="L215" s="728"/>
      <c r="M215" s="728"/>
      <c r="N215" s="728"/>
      <c r="O215" s="728"/>
      <c r="P215" s="728"/>
      <c r="Q215" s="728"/>
      <c r="R215" s="728"/>
      <c r="S215" s="728"/>
      <c r="T215" s="728"/>
      <c r="U215" s="728"/>
      <c r="V215" s="728"/>
      <c r="W215" s="728"/>
      <c r="AB215" s="732"/>
      <c r="AC215" s="733"/>
      <c r="AD215" s="728">
        <f>IF(AND(AD208="",AD209=""),"",COUNTIF(AS8:AS207,"F"))</f>
        <v>0</v>
      </c>
      <c r="AE215" s="728"/>
      <c r="AF215" s="728"/>
      <c r="AG215" s="728"/>
      <c r="AH215" s="728"/>
      <c r="AI215" s="728"/>
      <c r="AJ215" s="728"/>
      <c r="AK215" s="728"/>
      <c r="AL215" s="728"/>
      <c r="AM215" s="728"/>
      <c r="AN215" s="728"/>
      <c r="AO215" s="728"/>
      <c r="AP215" s="728"/>
      <c r="AQ215" s="728"/>
      <c r="AT215" s="732"/>
      <c r="AU215" s="733"/>
      <c r="AV215" s="728">
        <f>IF(AND(AV208="",AV209=""),"",COUNTIF(BK8:BK207,"F"))</f>
        <v>0</v>
      </c>
      <c r="AW215" s="728"/>
      <c r="AX215" s="728"/>
      <c r="AY215" s="728"/>
      <c r="AZ215" s="728"/>
      <c r="BA215" s="728"/>
      <c r="BB215" s="728"/>
      <c r="BC215" s="728"/>
      <c r="BD215" s="728"/>
      <c r="BE215" s="728"/>
      <c r="BF215" s="728"/>
      <c r="BG215" s="728"/>
      <c r="BH215" s="728"/>
      <c r="BI215" s="728"/>
      <c r="BL215" s="732"/>
      <c r="BM215" s="733"/>
      <c r="BN215" s="728">
        <f>IF(AND(BN208="",BN209=""),"",COUNTIF(CC8:CC207,"F"))</f>
        <v>0</v>
      </c>
      <c r="BO215" s="728"/>
      <c r="BP215" s="728"/>
      <c r="BQ215" s="728"/>
      <c r="BR215" s="728"/>
      <c r="BS215" s="728"/>
      <c r="BT215" s="728"/>
      <c r="BU215" s="728"/>
      <c r="BV215" s="728"/>
      <c r="BW215" s="728"/>
      <c r="BX215" s="728"/>
      <c r="BY215" s="728"/>
      <c r="BZ215" s="728"/>
      <c r="CA215" s="728"/>
      <c r="CD215" s="732"/>
      <c r="CE215" s="733"/>
      <c r="CF215" s="714">
        <f>IF(AND(CF208="",CF209=""),"",COUNTIF(CT8:CT207,"F"))</f>
        <v>0</v>
      </c>
      <c r="CG215" s="715"/>
      <c r="CH215" s="715"/>
      <c r="CI215" s="715"/>
      <c r="CJ215" s="715"/>
      <c r="CK215" s="715"/>
      <c r="CL215" s="715"/>
      <c r="CM215" s="715"/>
      <c r="CN215" s="715"/>
      <c r="CO215" s="715"/>
      <c r="CP215" s="715"/>
      <c r="CQ215" s="716"/>
      <c r="CR215" s="428"/>
      <c r="CS215" s="429"/>
      <c r="CU215" s="103"/>
      <c r="CV215" s="714">
        <f>IF(AND(CV208="",CV209=""),"",COUNTIF(DJ8:DJ207,"F"))</f>
        <v>0</v>
      </c>
      <c r="CW215" s="715"/>
      <c r="CX215" s="715"/>
      <c r="CY215" s="715"/>
      <c r="CZ215" s="715"/>
      <c r="DA215" s="715"/>
      <c r="DB215" s="715"/>
      <c r="DC215" s="715"/>
      <c r="DD215" s="715"/>
      <c r="DE215" s="715"/>
      <c r="DF215" s="715"/>
      <c r="DG215" s="716"/>
      <c r="DH215" s="449"/>
      <c r="DI215" s="440"/>
      <c r="DJ215" s="433"/>
      <c r="DK215" s="707"/>
      <c r="DL215" s="674">
        <f>IF(AND(DL208="",DL209=""),"",COUNTIF(DT8:DT207,"F"))</f>
        <v>0</v>
      </c>
      <c r="DM215" s="674"/>
      <c r="DN215" s="674"/>
      <c r="DO215" s="674"/>
      <c r="DP215" s="674"/>
      <c r="DQ215" s="674"/>
      <c r="DR215" s="674"/>
      <c r="DS215" s="674"/>
      <c r="DT215" s="674"/>
      <c r="DU215" s="674"/>
      <c r="DV215" s="674">
        <f>IF(AND(DV208="",DV209=""),"",COUNTIF(ED8:ED207,"F"))</f>
        <v>0</v>
      </c>
      <c r="DW215" s="674"/>
      <c r="DX215" s="674"/>
      <c r="DY215" s="674"/>
      <c r="DZ215" s="674"/>
      <c r="EA215" s="674"/>
      <c r="EB215" s="674"/>
      <c r="EC215" s="674"/>
      <c r="ED215" s="674"/>
      <c r="EE215" s="674"/>
      <c r="EF215" s="674">
        <f>IF(AND(EF208="",EF209=""),"",COUNTIF(EN8:EN207,"AB"))</f>
        <v>0</v>
      </c>
      <c r="EG215" s="674"/>
      <c r="EH215" s="674"/>
      <c r="EI215" s="674"/>
      <c r="EJ215" s="674"/>
      <c r="EK215" s="674"/>
      <c r="EL215" s="674"/>
      <c r="EM215" s="674"/>
      <c r="EN215" s="674"/>
      <c r="EO215" s="674"/>
      <c r="EP215" s="697" t="str">
        <f>IF('Master sheet'!$D$14="Hindi","उत्तीर्ण %","Pass %")</f>
        <v>उत्तीर्ण %</v>
      </c>
      <c r="EQ215" s="698"/>
      <c r="ER215" s="717">
        <f>IF(ER208=0,0,ER212/ER208*100)</f>
        <v>100</v>
      </c>
      <c r="ES215" s="717"/>
      <c r="ET215" s="704" t="str">
        <f>IF('Master sheet'!$D$14="Hindi","हस्ताक्षर परीक्षा प्रभारी","Signature of the exam. Incharge")</f>
        <v>हस्ताक्षर परीक्षा प्रभारी</v>
      </c>
      <c r="EU215" s="704"/>
      <c r="EV215" s="689" t="str">
        <f>CONCATENATE("( ",UPPER('Master sheet'!D17)," )")</f>
        <v>( SURESH KUMAR )</v>
      </c>
      <c r="EW215" s="690"/>
      <c r="EX215" s="691"/>
    </row>
    <row r="216" spans="1:154" ht="21" customHeight="1">
      <c r="A216" s="738"/>
      <c r="B216" s="738"/>
      <c r="C216" s="738"/>
      <c r="D216" s="738"/>
      <c r="E216" s="738"/>
      <c r="F216" s="738"/>
      <c r="G216" s="738"/>
      <c r="H216" s="737" t="str">
        <f>IF('Master sheet'!$D$14="Hindi","पुनः परीक्षा तक परिणाम रोका गया  :","Result with held until re-exam  %  :")</f>
        <v>पुनः परीक्षा तक परिणाम रोका गया  :</v>
      </c>
      <c r="I216" s="737"/>
      <c r="J216" s="101" t="s">
        <v>97</v>
      </c>
      <c r="K216" s="728">
        <f>IF(AND(K208="",K209=""),"",COUNTIF(AA8:AA207,"RW"))</f>
        <v>0</v>
      </c>
      <c r="L216" s="728"/>
      <c r="M216" s="728"/>
      <c r="N216" s="728"/>
      <c r="O216" s="728"/>
      <c r="P216" s="728"/>
      <c r="Q216" s="728"/>
      <c r="R216" s="728"/>
      <c r="S216" s="728"/>
      <c r="T216" s="728"/>
      <c r="U216" s="728"/>
      <c r="V216" s="728"/>
      <c r="W216" s="728"/>
      <c r="AB216" s="732"/>
      <c r="AC216" s="733"/>
      <c r="AD216" s="728">
        <f>IF(AND(AD208="",AD209=""),"",COUNTIF(AS8:AS207,"RW"))</f>
        <v>0</v>
      </c>
      <c r="AE216" s="728"/>
      <c r="AF216" s="728"/>
      <c r="AG216" s="728"/>
      <c r="AH216" s="728"/>
      <c r="AI216" s="728"/>
      <c r="AJ216" s="728"/>
      <c r="AK216" s="728"/>
      <c r="AL216" s="728"/>
      <c r="AM216" s="728"/>
      <c r="AN216" s="728"/>
      <c r="AO216" s="728"/>
      <c r="AP216" s="728"/>
      <c r="AQ216" s="728"/>
      <c r="AT216" s="732"/>
      <c r="AU216" s="733"/>
      <c r="AV216" s="728">
        <f>IF(AND(AV208="",AV209=""),"",COUNTIF(BK8:BK207,"RW"))</f>
        <v>0</v>
      </c>
      <c r="AW216" s="728"/>
      <c r="AX216" s="728"/>
      <c r="AY216" s="728"/>
      <c r="AZ216" s="728"/>
      <c r="BA216" s="728"/>
      <c r="BB216" s="728"/>
      <c r="BC216" s="728"/>
      <c r="BD216" s="728"/>
      <c r="BE216" s="728"/>
      <c r="BF216" s="728"/>
      <c r="BG216" s="728"/>
      <c r="BH216" s="728"/>
      <c r="BI216" s="728"/>
      <c r="BL216" s="732"/>
      <c r="BM216" s="733"/>
      <c r="BN216" s="728">
        <f>IF(AND(BN208="",BN209=""),"",COUNTIF(CC8:CC207,"RW"))</f>
        <v>0</v>
      </c>
      <c r="BO216" s="728"/>
      <c r="BP216" s="728"/>
      <c r="BQ216" s="728"/>
      <c r="BR216" s="728"/>
      <c r="BS216" s="728"/>
      <c r="BT216" s="728"/>
      <c r="BU216" s="728"/>
      <c r="BV216" s="728"/>
      <c r="BW216" s="728"/>
      <c r="BX216" s="728"/>
      <c r="BY216" s="728"/>
      <c r="BZ216" s="728"/>
      <c r="CA216" s="728"/>
      <c r="CD216" s="732"/>
      <c r="CE216" s="733"/>
      <c r="CF216" s="714">
        <f>IF(AND(CF208="",CF209=""),"",COUNTIF(CT8:CT207,"RW"))</f>
        <v>0</v>
      </c>
      <c r="CG216" s="715"/>
      <c r="CH216" s="715"/>
      <c r="CI216" s="715"/>
      <c r="CJ216" s="715"/>
      <c r="CK216" s="715"/>
      <c r="CL216" s="715"/>
      <c r="CM216" s="715"/>
      <c r="CN216" s="715"/>
      <c r="CO216" s="715"/>
      <c r="CP216" s="715"/>
      <c r="CQ216" s="716"/>
      <c r="CR216" s="428"/>
      <c r="CS216" s="429"/>
      <c r="CU216" s="103"/>
      <c r="CV216" s="714">
        <f>IF(AND(CV208="",CV209=""),"",COUNTIF(DJ8:DJ207,"RW"))</f>
        <v>0</v>
      </c>
      <c r="CW216" s="715"/>
      <c r="CX216" s="715"/>
      <c r="CY216" s="715"/>
      <c r="CZ216" s="715"/>
      <c r="DA216" s="715"/>
      <c r="DB216" s="715"/>
      <c r="DC216" s="715"/>
      <c r="DD216" s="715"/>
      <c r="DE216" s="715"/>
      <c r="DF216" s="715"/>
      <c r="DG216" s="716"/>
      <c r="DH216" s="449"/>
      <c r="DI216" s="440"/>
      <c r="DJ216" s="433"/>
      <c r="DK216" s="707"/>
      <c r="DL216" s="674">
        <f>IF(AND(DL208="",DL209=""),"",COUNTIF(DT8:DT207,"RW"))</f>
        <v>0</v>
      </c>
      <c r="DM216" s="674"/>
      <c r="DN216" s="674"/>
      <c r="DO216" s="674"/>
      <c r="DP216" s="674"/>
      <c r="DQ216" s="674"/>
      <c r="DR216" s="674"/>
      <c r="DS216" s="674"/>
      <c r="DT216" s="674"/>
      <c r="DU216" s="674"/>
      <c r="DV216" s="674">
        <f>IF(AND(DV208="",DV209=""),"",COUNTIF(ED8:ED207,"RW"))</f>
        <v>0</v>
      </c>
      <c r="DW216" s="674"/>
      <c r="DX216" s="674"/>
      <c r="DY216" s="674"/>
      <c r="DZ216" s="674"/>
      <c r="EA216" s="674"/>
      <c r="EB216" s="674"/>
      <c r="EC216" s="674"/>
      <c r="ED216" s="674"/>
      <c r="EE216" s="674"/>
      <c r="EF216" s="674">
        <f>IF(AND(EF208="",EF209=""),"",COUNTIF(EN8:EN207,"RW"))</f>
        <v>0</v>
      </c>
      <c r="EG216" s="674"/>
      <c r="EH216" s="674"/>
      <c r="EI216" s="674"/>
      <c r="EJ216" s="674"/>
      <c r="EK216" s="674"/>
      <c r="EL216" s="674"/>
      <c r="EM216" s="674"/>
      <c r="EN216" s="674"/>
      <c r="EO216" s="674"/>
      <c r="EP216" s="697" t="str">
        <f>IF('Master sheet'!$D$14="Hindi","पुनः परीक्षा","Re-Exam")</f>
        <v>पुनः परीक्षा</v>
      </c>
      <c r="EQ216" s="698"/>
      <c r="ER216" s="718">
        <f>COUNTIF(ET8:ET207,"Re-Exam")</f>
        <v>0</v>
      </c>
      <c r="ES216" s="718"/>
      <c r="ET216" s="704"/>
      <c r="EU216" s="704"/>
      <c r="EV216" s="692"/>
      <c r="EW216" s="693"/>
      <c r="EX216" s="694"/>
    </row>
    <row r="217" spans="1:154" ht="21" customHeight="1">
      <c r="A217" s="738"/>
      <c r="B217" s="738"/>
      <c r="C217" s="738"/>
      <c r="D217" s="738"/>
      <c r="E217" s="738"/>
      <c r="F217" s="738"/>
      <c r="G217" s="738"/>
      <c r="H217" s="736" t="str">
        <f>IF('Master sheet'!$D$14="Hindi","अनुपस्थित  :","Absence  %  :")</f>
        <v>अनुपस्थित  :</v>
      </c>
      <c r="I217" s="736"/>
      <c r="J217" s="101" t="s">
        <v>97</v>
      </c>
      <c r="K217" s="728">
        <f>IF(AND(K208="",K209=""),"",COUNTIF(AA8:AA207,"AB"))</f>
        <v>0</v>
      </c>
      <c r="L217" s="728"/>
      <c r="M217" s="728"/>
      <c r="N217" s="728"/>
      <c r="O217" s="728"/>
      <c r="P217" s="728"/>
      <c r="Q217" s="728"/>
      <c r="R217" s="728"/>
      <c r="S217" s="728"/>
      <c r="T217" s="728"/>
      <c r="U217" s="728"/>
      <c r="V217" s="728"/>
      <c r="W217" s="728"/>
      <c r="AB217" s="732"/>
      <c r="AC217" s="733"/>
      <c r="AD217" s="728">
        <f>IF(AND(AD208="",AD209=""),"",COUNTIF(AS8:AS207,"AB"))</f>
        <v>0</v>
      </c>
      <c r="AE217" s="728"/>
      <c r="AF217" s="728"/>
      <c r="AG217" s="728"/>
      <c r="AH217" s="728"/>
      <c r="AI217" s="728"/>
      <c r="AJ217" s="728"/>
      <c r="AK217" s="728"/>
      <c r="AL217" s="728"/>
      <c r="AM217" s="728"/>
      <c r="AN217" s="728"/>
      <c r="AO217" s="728"/>
      <c r="AP217" s="728"/>
      <c r="AQ217" s="728"/>
      <c r="AT217" s="732"/>
      <c r="AU217" s="733"/>
      <c r="AV217" s="728">
        <f>IF(AND(AV208="",AV209=""),"",COUNTIF(BK8:BK207,"AB"))</f>
        <v>0</v>
      </c>
      <c r="AW217" s="728"/>
      <c r="AX217" s="728"/>
      <c r="AY217" s="728"/>
      <c r="AZ217" s="728"/>
      <c r="BA217" s="728"/>
      <c r="BB217" s="728"/>
      <c r="BC217" s="728"/>
      <c r="BD217" s="728"/>
      <c r="BE217" s="728"/>
      <c r="BF217" s="728"/>
      <c r="BG217" s="728"/>
      <c r="BH217" s="728"/>
      <c r="BI217" s="728"/>
      <c r="BL217" s="732"/>
      <c r="BM217" s="733"/>
      <c r="BN217" s="728">
        <f>IF(AND(BN208="",BN209=""),"",COUNTIF(CC8:CC207,"AB"))</f>
        <v>0</v>
      </c>
      <c r="BO217" s="728"/>
      <c r="BP217" s="728"/>
      <c r="BQ217" s="728"/>
      <c r="BR217" s="728"/>
      <c r="BS217" s="728"/>
      <c r="BT217" s="728"/>
      <c r="BU217" s="728"/>
      <c r="BV217" s="728"/>
      <c r="BW217" s="728"/>
      <c r="BX217" s="728"/>
      <c r="BY217" s="728"/>
      <c r="BZ217" s="728"/>
      <c r="CA217" s="728"/>
      <c r="CD217" s="732"/>
      <c r="CE217" s="733"/>
      <c r="CF217" s="714">
        <f>IF(AND(CF208="",CF209=""),"",COUNTIF(CT8:CT207,"AB"))</f>
        <v>0</v>
      </c>
      <c r="CG217" s="715"/>
      <c r="CH217" s="715"/>
      <c r="CI217" s="715"/>
      <c r="CJ217" s="715"/>
      <c r="CK217" s="715"/>
      <c r="CL217" s="715"/>
      <c r="CM217" s="715"/>
      <c r="CN217" s="715"/>
      <c r="CO217" s="715"/>
      <c r="CP217" s="715"/>
      <c r="CQ217" s="716"/>
      <c r="CR217" s="428"/>
      <c r="CS217" s="429"/>
      <c r="CU217" s="103"/>
      <c r="CV217" s="714">
        <f>IF(AND(CV208="",CV209=""),"",COUNTIF(DJ8:DJ207,"AB"))</f>
        <v>0</v>
      </c>
      <c r="CW217" s="715"/>
      <c r="CX217" s="715"/>
      <c r="CY217" s="715"/>
      <c r="CZ217" s="715"/>
      <c r="DA217" s="715"/>
      <c r="DB217" s="715"/>
      <c r="DC217" s="715"/>
      <c r="DD217" s="715"/>
      <c r="DE217" s="715"/>
      <c r="DF217" s="715"/>
      <c r="DG217" s="716"/>
      <c r="DH217" s="449"/>
      <c r="DI217" s="440"/>
      <c r="DJ217" s="433"/>
      <c r="DK217" s="707"/>
      <c r="DL217" s="674">
        <f>IF(AND(DL208="",DL209=""),"",COUNTIF(DT8:DT207,"AB"))</f>
        <v>0</v>
      </c>
      <c r="DM217" s="674"/>
      <c r="DN217" s="674"/>
      <c r="DO217" s="674"/>
      <c r="DP217" s="674"/>
      <c r="DQ217" s="674"/>
      <c r="DR217" s="674"/>
      <c r="DS217" s="674"/>
      <c r="DT217" s="674"/>
      <c r="DU217" s="674"/>
      <c r="DV217" s="674">
        <f>IF(AND(DV208="",DV209=""),"",COUNTIF(ED8:ED207,"AB"))</f>
        <v>0</v>
      </c>
      <c r="DW217" s="674"/>
      <c r="DX217" s="674"/>
      <c r="DY217" s="674"/>
      <c r="DZ217" s="674"/>
      <c r="EA217" s="674"/>
      <c r="EB217" s="674"/>
      <c r="EC217" s="674"/>
      <c r="ED217" s="674"/>
      <c r="EE217" s="674"/>
      <c r="EF217" s="674">
        <f>IF(AND(EF208="",EF209=""),"",COUNTIF(EN8:EN207,"AB"))</f>
        <v>0</v>
      </c>
      <c r="EG217" s="674"/>
      <c r="EH217" s="674"/>
      <c r="EI217" s="674"/>
      <c r="EJ217" s="674"/>
      <c r="EK217" s="674"/>
      <c r="EL217" s="674"/>
      <c r="EM217" s="674"/>
      <c r="EN217" s="674"/>
      <c r="EO217" s="674"/>
      <c r="EP217" s="697" t="str">
        <f>IF('Master sheet'!$D$14="Hindi","नाम पृथक","NSO")</f>
        <v>नाम पृथक</v>
      </c>
      <c r="EQ217" s="698"/>
      <c r="ER217" s="712">
        <f>COUNTIF(B8:B207,"NSO")</f>
        <v>0</v>
      </c>
      <c r="ES217" s="712"/>
      <c r="ET217" s="704" t="str">
        <f>IF('Master sheet'!$D$14="Hindi","हस्ताक्षर संस्था प्रधान","Head of Institute's Signature")</f>
        <v>हस्ताक्षर संस्था प्रधान</v>
      </c>
      <c r="EU217" s="704"/>
      <c r="EV217" s="689" t="str">
        <f>CONCATENATE("( ",UPPER('Master sheet'!D15)," )")</f>
        <v>( USHA PALIYA )</v>
      </c>
      <c r="EW217" s="690"/>
      <c r="EX217" s="691"/>
    </row>
    <row r="218" spans="1:154" ht="21" customHeight="1">
      <c r="A218" s="738"/>
      <c r="B218" s="738"/>
      <c r="C218" s="738"/>
      <c r="D218" s="738"/>
      <c r="E218" s="738"/>
      <c r="F218" s="738"/>
      <c r="G218" s="738"/>
      <c r="H218" s="736" t="str">
        <f>IF('Master sheet'!$D$14="Hindi","पुनः परीक्षा वाले विद्यार्थियों की संख्या  :","No. of students for re-exam.  %  :")</f>
        <v>पुनः परीक्षा वाले विद्यार्थियों की संख्या  :</v>
      </c>
      <c r="I218" s="736"/>
      <c r="J218" s="101" t="s">
        <v>97</v>
      </c>
      <c r="K218" s="728">
        <f>IF(AND(K208="",K209=""),"",COUNTIF(AA8:AA207,"RE"))</f>
        <v>0</v>
      </c>
      <c r="L218" s="728"/>
      <c r="M218" s="728"/>
      <c r="N218" s="728"/>
      <c r="O218" s="728"/>
      <c r="P218" s="728"/>
      <c r="Q218" s="728"/>
      <c r="R218" s="728"/>
      <c r="S218" s="728"/>
      <c r="T218" s="728"/>
      <c r="U218" s="728"/>
      <c r="V218" s="728"/>
      <c r="W218" s="728"/>
      <c r="AB218" s="734"/>
      <c r="AC218" s="735"/>
      <c r="AD218" s="728">
        <f>IF(AND(AD208="",AD209=""),"",COUNTIF(AS8:AS207,"RE"))</f>
        <v>0</v>
      </c>
      <c r="AE218" s="728"/>
      <c r="AF218" s="728"/>
      <c r="AG218" s="728"/>
      <c r="AH218" s="728"/>
      <c r="AI218" s="728"/>
      <c r="AJ218" s="728"/>
      <c r="AK218" s="728"/>
      <c r="AL218" s="728"/>
      <c r="AM218" s="728"/>
      <c r="AN218" s="728"/>
      <c r="AO218" s="728"/>
      <c r="AP218" s="728"/>
      <c r="AQ218" s="728"/>
      <c r="AT218" s="734"/>
      <c r="AU218" s="735"/>
      <c r="AV218" s="728">
        <f>IF(AND(AV208="",AV209=""),"",COUNTIF(BK8:BK207,"RE"))</f>
        <v>0</v>
      </c>
      <c r="AW218" s="728"/>
      <c r="AX218" s="728"/>
      <c r="AY218" s="728"/>
      <c r="AZ218" s="728"/>
      <c r="BA218" s="728"/>
      <c r="BB218" s="728"/>
      <c r="BC218" s="728"/>
      <c r="BD218" s="728"/>
      <c r="BE218" s="728"/>
      <c r="BF218" s="728"/>
      <c r="BG218" s="728"/>
      <c r="BH218" s="728"/>
      <c r="BI218" s="728"/>
      <c r="BL218" s="734"/>
      <c r="BM218" s="735"/>
      <c r="BN218" s="728">
        <f>IF(AND(BN208="",BN209=""),"",COUNTIF(CC8:CC207,"RE"))</f>
        <v>0</v>
      </c>
      <c r="BO218" s="728"/>
      <c r="BP218" s="728"/>
      <c r="BQ218" s="728"/>
      <c r="BR218" s="728"/>
      <c r="BS218" s="728"/>
      <c r="BT218" s="728"/>
      <c r="BU218" s="728"/>
      <c r="BV218" s="728"/>
      <c r="BW218" s="728"/>
      <c r="BX218" s="728"/>
      <c r="BY218" s="728"/>
      <c r="BZ218" s="728"/>
      <c r="CA218" s="728"/>
      <c r="CD218" s="734"/>
      <c r="CE218" s="735"/>
      <c r="CF218" s="714">
        <f>IF(AND(CF208="",CF209=""),"",COUNTIF(CT8:CT207,"RE"))</f>
        <v>0</v>
      </c>
      <c r="CG218" s="715"/>
      <c r="CH218" s="715"/>
      <c r="CI218" s="715"/>
      <c r="CJ218" s="715"/>
      <c r="CK218" s="715"/>
      <c r="CL218" s="715"/>
      <c r="CM218" s="715"/>
      <c r="CN218" s="715"/>
      <c r="CO218" s="715"/>
      <c r="CP218" s="715"/>
      <c r="CQ218" s="716"/>
      <c r="CR218" s="428"/>
      <c r="CS218" s="429"/>
      <c r="CU218" s="108"/>
      <c r="CV218" s="714">
        <f>IF(AND(CV208="",CV209=""),"",COUNTIF(DJ8:DJ207,"RE"))</f>
        <v>0</v>
      </c>
      <c r="CW218" s="715"/>
      <c r="CX218" s="715"/>
      <c r="CY218" s="715"/>
      <c r="CZ218" s="715"/>
      <c r="DA218" s="715"/>
      <c r="DB218" s="715"/>
      <c r="DC218" s="715"/>
      <c r="DD218" s="715"/>
      <c r="DE218" s="715"/>
      <c r="DF218" s="715"/>
      <c r="DG218" s="716"/>
      <c r="DH218" s="450"/>
      <c r="DI218" s="430"/>
      <c r="DJ218" s="431"/>
      <c r="DK218" s="708"/>
      <c r="DL218" s="674">
        <f>IF(AND(DL208="",DL209=""),"",COUNTIF(DT8:DT207,"RE"))</f>
        <v>0</v>
      </c>
      <c r="DM218" s="674"/>
      <c r="DN218" s="674"/>
      <c r="DO218" s="674"/>
      <c r="DP218" s="674"/>
      <c r="DQ218" s="674"/>
      <c r="DR218" s="674"/>
      <c r="DS218" s="674"/>
      <c r="DT218" s="674"/>
      <c r="DU218" s="674"/>
      <c r="DV218" s="674">
        <f>IF(AND(DV208="",DV209=""),"",COUNTIF(ED8:ED207,"RE"))</f>
        <v>0</v>
      </c>
      <c r="DW218" s="674"/>
      <c r="DX218" s="674"/>
      <c r="DY218" s="674"/>
      <c r="DZ218" s="674"/>
      <c r="EA218" s="674"/>
      <c r="EB218" s="674"/>
      <c r="EC218" s="674"/>
      <c r="ED218" s="674"/>
      <c r="EE218" s="674"/>
      <c r="EF218" s="674">
        <f>IF(AND(EF208="",EF209=""),"",COUNTIF(EN8:EN207,"RE"))</f>
        <v>0</v>
      </c>
      <c r="EG218" s="674"/>
      <c r="EH218" s="674"/>
      <c r="EI218" s="674"/>
      <c r="EJ218" s="674"/>
      <c r="EK218" s="674"/>
      <c r="EL218" s="674"/>
      <c r="EM218" s="674"/>
      <c r="EN218" s="674"/>
      <c r="EO218" s="674"/>
      <c r="EP218" s="697" t="str">
        <f>IF('Master sheet'!$D$14="Hindi","कुल योग","Total")</f>
        <v>कुल योग</v>
      </c>
      <c r="EQ218" s="698"/>
      <c r="ER218" s="713">
        <f>SUM(ER212+ER213+ER214+ER216+ER217)</f>
        <v>30</v>
      </c>
      <c r="ES218" s="713"/>
      <c r="ET218" s="704"/>
      <c r="EU218" s="704"/>
      <c r="EV218" s="692"/>
      <c r="EW218" s="693"/>
      <c r="EX218" s="694"/>
    </row>
    <row r="226" spans="14:18">
      <c r="N226" s="42"/>
      <c r="O226" s="42"/>
      <c r="P226" s="42"/>
      <c r="Q226" s="42"/>
      <c r="R226" s="42"/>
    </row>
    <row r="227" spans="14:18" ht="15" customHeight="1">
      <c r="N227" s="249"/>
      <c r="O227" s="249"/>
      <c r="P227" s="42"/>
      <c r="Q227" s="249"/>
      <c r="R227" s="249"/>
    </row>
    <row r="228" spans="14:18">
      <c r="N228" s="42"/>
      <c r="O228" s="42"/>
      <c r="P228" s="42"/>
      <c r="Q228" s="42"/>
      <c r="R228" s="42"/>
    </row>
    <row r="229" spans="14:18">
      <c r="N229" s="42"/>
      <c r="O229" s="42"/>
      <c r="P229" s="42"/>
      <c r="Q229" s="42"/>
      <c r="R229" s="42"/>
    </row>
  </sheetData>
  <sheetProtection password="D49F" sheet="1" objects="1" scenarios="1" formatColumns="0" formatRows="0"/>
  <mergeCells count="340">
    <mergeCell ref="DF212:DG212"/>
    <mergeCell ref="CV208:DG208"/>
    <mergeCell ref="CV209:DG209"/>
    <mergeCell ref="CV210:DG210"/>
    <mergeCell ref="CV213:DG213"/>
    <mergeCell ref="CV214:DG214"/>
    <mergeCell ref="CV215:DG215"/>
    <mergeCell ref="CV216:DG216"/>
    <mergeCell ref="CV211:CW211"/>
    <mergeCell ref="CX211:CY211"/>
    <mergeCell ref="CZ211:DA211"/>
    <mergeCell ref="DB211:DC211"/>
    <mergeCell ref="DD211:DE211"/>
    <mergeCell ref="CF217:CQ217"/>
    <mergeCell ref="CF218:CQ218"/>
    <mergeCell ref="CN211:CO211"/>
    <mergeCell ref="CF212:CG212"/>
    <mergeCell ref="CH212:CI212"/>
    <mergeCell ref="CJ212:CK212"/>
    <mergeCell ref="CL212:CM212"/>
    <mergeCell ref="CN212:CO212"/>
    <mergeCell ref="AD208:AQ208"/>
    <mergeCell ref="AD209:AQ209"/>
    <mergeCell ref="AD216:AQ216"/>
    <mergeCell ref="AD217:AQ217"/>
    <mergeCell ref="CP211:CQ211"/>
    <mergeCell ref="CP212:CQ212"/>
    <mergeCell ref="CF208:CQ208"/>
    <mergeCell ref="CF209:CQ209"/>
    <mergeCell ref="CF210:CQ210"/>
    <mergeCell ref="CF213:CQ213"/>
    <mergeCell ref="CF214:CQ214"/>
    <mergeCell ref="CF215:CQ215"/>
    <mergeCell ref="CF216:CQ216"/>
    <mergeCell ref="AV213:BI213"/>
    <mergeCell ref="AV214:BI214"/>
    <mergeCell ref="AV208:BI208"/>
    <mergeCell ref="CF3:DV3"/>
    <mergeCell ref="Q211:R211"/>
    <mergeCell ref="Q212:R212"/>
    <mergeCell ref="AH212:AI212"/>
    <mergeCell ref="AH211:AI211"/>
    <mergeCell ref="AJ211:AK211"/>
    <mergeCell ref="AJ212:AK212"/>
    <mergeCell ref="AL211:AM211"/>
    <mergeCell ref="AL212:AM212"/>
    <mergeCell ref="AZ211:BA211"/>
    <mergeCell ref="AZ212:BA212"/>
    <mergeCell ref="BB211:BC211"/>
    <mergeCell ref="BB212:BC212"/>
    <mergeCell ref="BD211:BE211"/>
    <mergeCell ref="BD212:BE212"/>
    <mergeCell ref="BR211:BS211"/>
    <mergeCell ref="BT211:BU211"/>
    <mergeCell ref="BV211:BW211"/>
    <mergeCell ref="BR212:BS212"/>
    <mergeCell ref="BT212:BU212"/>
    <mergeCell ref="BV212:BW212"/>
    <mergeCell ref="AT208:AU218"/>
    <mergeCell ref="AB208:AC218"/>
    <mergeCell ref="CD208:CE218"/>
    <mergeCell ref="DC5:DC6"/>
    <mergeCell ref="DD5:DF5"/>
    <mergeCell ref="BY5:BY6"/>
    <mergeCell ref="CS5:CS6"/>
    <mergeCell ref="CT5:CT6"/>
    <mergeCell ref="CE5:CE6"/>
    <mergeCell ref="CB5:CB6"/>
    <mergeCell ref="CC5:CC6"/>
    <mergeCell ref="CD5:CD6"/>
    <mergeCell ref="CR5:CR6"/>
    <mergeCell ref="CJ5:CL5"/>
    <mergeCell ref="CM5:CM6"/>
    <mergeCell ref="CN5:CP5"/>
    <mergeCell ref="G1:AN1"/>
    <mergeCell ref="AZ4:BB4"/>
    <mergeCell ref="BC4:BM4"/>
    <mergeCell ref="AH2:AU2"/>
    <mergeCell ref="BN208:CA208"/>
    <mergeCell ref="BI5:BI6"/>
    <mergeCell ref="BJ5:BJ6"/>
    <mergeCell ref="BK5:BK6"/>
    <mergeCell ref="AS5:AS6"/>
    <mergeCell ref="AT5:AT6"/>
    <mergeCell ref="BM5:BM6"/>
    <mergeCell ref="BL5:BL6"/>
    <mergeCell ref="BN5:BQ5"/>
    <mergeCell ref="BZ5:BZ6"/>
    <mergeCell ref="CA5:CA6"/>
    <mergeCell ref="BR5:BT5"/>
    <mergeCell ref="BU5:BU6"/>
    <mergeCell ref="BV5:BX5"/>
    <mergeCell ref="BR4:BW4"/>
    <mergeCell ref="AV5:AY5"/>
    <mergeCell ref="AZ5:BB5"/>
    <mergeCell ref="BD5:BF5"/>
    <mergeCell ref="J3:P3"/>
    <mergeCell ref="BH5:BH6"/>
    <mergeCell ref="BN4:BP4"/>
    <mergeCell ref="BC5:BC6"/>
    <mergeCell ref="L5:O5"/>
    <mergeCell ref="AV4:AX4"/>
    <mergeCell ref="S4:AC4"/>
    <mergeCell ref="P4:R4"/>
    <mergeCell ref="AH4:AJ4"/>
    <mergeCell ref="AK4:AU4"/>
    <mergeCell ref="CF5:CI5"/>
    <mergeCell ref="CF4:CQ4"/>
    <mergeCell ref="BG5:BG6"/>
    <mergeCell ref="A5:A7"/>
    <mergeCell ref="D5:D7"/>
    <mergeCell ref="AU5:AU6"/>
    <mergeCell ref="F5:F7"/>
    <mergeCell ref="G5:G7"/>
    <mergeCell ref="H5:H7"/>
    <mergeCell ref="I5:I7"/>
    <mergeCell ref="A4:K4"/>
    <mergeCell ref="AK5:AK6"/>
    <mergeCell ref="AP5:AP6"/>
    <mergeCell ref="X5:X6"/>
    <mergeCell ref="Y5:Y6"/>
    <mergeCell ref="A2:E2"/>
    <mergeCell ref="F2:Q2"/>
    <mergeCell ref="C5:C7"/>
    <mergeCell ref="B5:B7"/>
    <mergeCell ref="L4:O4"/>
    <mergeCell ref="AD4:AF4"/>
    <mergeCell ref="A3:D3"/>
    <mergeCell ref="G3:I3"/>
    <mergeCell ref="AH3:AU3"/>
    <mergeCell ref="P5:R5"/>
    <mergeCell ref="S5:S6"/>
    <mergeCell ref="Z5:Z6"/>
    <mergeCell ref="AA5:AA6"/>
    <mergeCell ref="AB5:AB6"/>
    <mergeCell ref="T5:V5"/>
    <mergeCell ref="W5:W6"/>
    <mergeCell ref="E5:E7"/>
    <mergeCell ref="AC5:AC6"/>
    <mergeCell ref="AQ5:AQ6"/>
    <mergeCell ref="AR5:AR6"/>
    <mergeCell ref="AH5:AJ5"/>
    <mergeCell ref="AD5:AG5"/>
    <mergeCell ref="AL5:AN5"/>
    <mergeCell ref="AO5:AO6"/>
    <mergeCell ref="EX4:EX7"/>
    <mergeCell ref="CQ5:CQ6"/>
    <mergeCell ref="CU5:CU6"/>
    <mergeCell ref="DR5:DR6"/>
    <mergeCell ref="DV5:DV6"/>
    <mergeCell ref="DG5:DG6"/>
    <mergeCell ref="DK5:DK6"/>
    <mergeCell ref="ET4:ET7"/>
    <mergeCell ref="EP4:EP6"/>
    <mergeCell ref="EU4:EV5"/>
    <mergeCell ref="DU5:DU6"/>
    <mergeCell ref="ES4:ES7"/>
    <mergeCell ref="ER4:ER7"/>
    <mergeCell ref="EQ4:EQ7"/>
    <mergeCell ref="EV6:EV7"/>
    <mergeCell ref="DT5:DT6"/>
    <mergeCell ref="DS5:DS6"/>
    <mergeCell ref="EW4:EW7"/>
    <mergeCell ref="DH5:DH6"/>
    <mergeCell ref="DI5:DI6"/>
    <mergeCell ref="DJ5:DJ6"/>
    <mergeCell ref="CV4:DG4"/>
    <mergeCell ref="CV5:CY5"/>
    <mergeCell ref="CZ5:DB5"/>
    <mergeCell ref="A208:G218"/>
    <mergeCell ref="K208:W208"/>
    <mergeCell ref="K209:W209"/>
    <mergeCell ref="K210:W210"/>
    <mergeCell ref="K213:W213"/>
    <mergeCell ref="K214:W214"/>
    <mergeCell ref="K215:W215"/>
    <mergeCell ref="K216:W216"/>
    <mergeCell ref="K217:W217"/>
    <mergeCell ref="K218:W218"/>
    <mergeCell ref="H208:I208"/>
    <mergeCell ref="H209:I209"/>
    <mergeCell ref="H210:I210"/>
    <mergeCell ref="H211:I211"/>
    <mergeCell ref="O211:P211"/>
    <mergeCell ref="O212:P212"/>
    <mergeCell ref="H218:I218"/>
    <mergeCell ref="K211:L211"/>
    <mergeCell ref="M211:N211"/>
    <mergeCell ref="S211:T211"/>
    <mergeCell ref="U211:W211"/>
    <mergeCell ref="K212:L212"/>
    <mergeCell ref="M212:N212"/>
    <mergeCell ref="H213:I213"/>
    <mergeCell ref="AD211:AE211"/>
    <mergeCell ref="AF211:AG211"/>
    <mergeCell ref="AN211:AP211"/>
    <mergeCell ref="AD212:AE212"/>
    <mergeCell ref="AF212:AG212"/>
    <mergeCell ref="AV212:AW212"/>
    <mergeCell ref="AX212:AY212"/>
    <mergeCell ref="BF212:BH212"/>
    <mergeCell ref="AD210:AQ210"/>
    <mergeCell ref="AD213:AQ213"/>
    <mergeCell ref="AD214:AQ214"/>
    <mergeCell ref="AD215:AQ215"/>
    <mergeCell ref="H212:I212"/>
    <mergeCell ref="AD218:AQ218"/>
    <mergeCell ref="H216:I216"/>
    <mergeCell ref="H217:I217"/>
    <mergeCell ref="H215:I215"/>
    <mergeCell ref="AV218:BI218"/>
    <mergeCell ref="H214:I214"/>
    <mergeCell ref="AN212:AP212"/>
    <mergeCell ref="S212:T212"/>
    <mergeCell ref="U212:W212"/>
    <mergeCell ref="BN215:CA215"/>
    <mergeCell ref="BN218:CA218"/>
    <mergeCell ref="BN214:CA214"/>
    <mergeCell ref="BN213:CA213"/>
    <mergeCell ref="AV216:BI216"/>
    <mergeCell ref="AV217:BI217"/>
    <mergeCell ref="BN216:CA216"/>
    <mergeCell ref="BN217:CA217"/>
    <mergeCell ref="AV215:BI215"/>
    <mergeCell ref="BL208:BM218"/>
    <mergeCell ref="BN212:BO212"/>
    <mergeCell ref="BP212:BQ212"/>
    <mergeCell ref="AV211:AW211"/>
    <mergeCell ref="AX211:AY211"/>
    <mergeCell ref="AV209:BI209"/>
    <mergeCell ref="AV210:BI210"/>
    <mergeCell ref="BF211:BH211"/>
    <mergeCell ref="CF211:CG211"/>
    <mergeCell ref="CH211:CI211"/>
    <mergeCell ref="CJ211:CK211"/>
    <mergeCell ref="CL211:CM211"/>
    <mergeCell ref="BX212:BZ212"/>
    <mergeCell ref="BN211:BO211"/>
    <mergeCell ref="BP211:BQ211"/>
    <mergeCell ref="BX211:BZ211"/>
    <mergeCell ref="BN209:CA209"/>
    <mergeCell ref="BN210:CA210"/>
    <mergeCell ref="DK208:DK218"/>
    <mergeCell ref="CV212:CW212"/>
    <mergeCell ref="CX212:CY212"/>
    <mergeCell ref="CZ212:DA212"/>
    <mergeCell ref="DB212:DC212"/>
    <mergeCell ref="DD212:DE212"/>
    <mergeCell ref="EP217:EQ217"/>
    <mergeCell ref="EP218:EQ218"/>
    <mergeCell ref="ER217:ES217"/>
    <mergeCell ref="ER218:ES218"/>
    <mergeCell ref="CV217:DG217"/>
    <mergeCell ref="CV218:DG218"/>
    <mergeCell ref="EP213:EQ213"/>
    <mergeCell ref="EP214:EQ214"/>
    <mergeCell ref="EP215:EQ215"/>
    <mergeCell ref="ER215:ES215"/>
    <mergeCell ref="ER216:ES216"/>
    <mergeCell ref="EP216:EQ216"/>
    <mergeCell ref="DL210:DU210"/>
    <mergeCell ref="DV210:EE210"/>
    <mergeCell ref="EF210:EO210"/>
    <mergeCell ref="DL213:DU213"/>
    <mergeCell ref="DV213:EE213"/>
    <mergeCell ref="DF211:DG211"/>
    <mergeCell ref="EV213:EX214"/>
    <mergeCell ref="EV215:EX216"/>
    <mergeCell ref="EV217:EX218"/>
    <mergeCell ref="EP208:EQ208"/>
    <mergeCell ref="EP209:EQ209"/>
    <mergeCell ref="EP210:EQ210"/>
    <mergeCell ref="EP211:EQ211"/>
    <mergeCell ref="EP212:EQ212"/>
    <mergeCell ref="ER208:ES208"/>
    <mergeCell ref="ER209:ES209"/>
    <mergeCell ref="ER210:ES210"/>
    <mergeCell ref="ER211:ES211"/>
    <mergeCell ref="ER212:ES212"/>
    <mergeCell ref="EV208:EX208"/>
    <mergeCell ref="ET208:EU208"/>
    <mergeCell ref="ET209:EU210"/>
    <mergeCell ref="ET211:EU212"/>
    <mergeCell ref="EV209:EX210"/>
    <mergeCell ref="EV211:EX212"/>
    <mergeCell ref="ET213:EU214"/>
    <mergeCell ref="ET215:EU216"/>
    <mergeCell ref="ET217:EU218"/>
    <mergeCell ref="ER213:ES213"/>
    <mergeCell ref="ER214:ES214"/>
    <mergeCell ref="DL4:DQ4"/>
    <mergeCell ref="DV4:EA4"/>
    <mergeCell ref="EF4:EK4"/>
    <mergeCell ref="DL5:DL6"/>
    <mergeCell ref="DM5:DM6"/>
    <mergeCell ref="DN5:DN6"/>
    <mergeCell ref="DO5:DO6"/>
    <mergeCell ref="DP5:DP6"/>
    <mergeCell ref="DQ5:DQ6"/>
    <mergeCell ref="DW5:DW6"/>
    <mergeCell ref="DX5:DX6"/>
    <mergeCell ref="DY5:DY6"/>
    <mergeCell ref="DZ5:DZ6"/>
    <mergeCell ref="EA5:EA6"/>
    <mergeCell ref="EB5:EB6"/>
    <mergeCell ref="EC5:EC6"/>
    <mergeCell ref="ED5:ED6"/>
    <mergeCell ref="EE5:EE6"/>
    <mergeCell ref="EF5:EF6"/>
    <mergeCell ref="EG5:EG6"/>
    <mergeCell ref="EH5:EH6"/>
    <mergeCell ref="EI5:EI6"/>
    <mergeCell ref="EJ5:EJ6"/>
    <mergeCell ref="EK5:EK6"/>
    <mergeCell ref="EL5:EL6"/>
    <mergeCell ref="EM5:EM6"/>
    <mergeCell ref="EN5:EN6"/>
    <mergeCell ref="EO5:EO6"/>
    <mergeCell ref="DL208:DU208"/>
    <mergeCell ref="DV208:EE208"/>
    <mergeCell ref="EF208:EO208"/>
    <mergeCell ref="DL209:DU209"/>
    <mergeCell ref="DV209:EE209"/>
    <mergeCell ref="EF209:EO209"/>
    <mergeCell ref="DV217:EE217"/>
    <mergeCell ref="EF217:EO217"/>
    <mergeCell ref="DL218:DU218"/>
    <mergeCell ref="DV218:EE218"/>
    <mergeCell ref="EF218:EO218"/>
    <mergeCell ref="EF213:EO213"/>
    <mergeCell ref="DL214:DU214"/>
    <mergeCell ref="DV214:EE214"/>
    <mergeCell ref="EF214:EO214"/>
    <mergeCell ref="DL215:DU215"/>
    <mergeCell ref="DV215:EE215"/>
    <mergeCell ref="EF215:EO215"/>
    <mergeCell ref="DL216:DU216"/>
    <mergeCell ref="DV216:EE216"/>
    <mergeCell ref="EF216:EO216"/>
    <mergeCell ref="DL217:DU217"/>
  </mergeCells>
  <conditionalFormatting sqref="AN7:AO7 BF7:BG7 BX7:BY7 CP7:CQ7 DF7:DG7 R7:S207 O7:O207 AJ7:AK207 AN8:AN207 AG7:AG207 BB7:BC207 BF8:BF207 AY7:AY207 BQ7:BQ207 BT7:BU207 BR8:BS207 BV8:BX207 CI7:CI207 CL7:CM207 CJ8:CK207 CN8:CP207 CY7:CY207 DB7:DC207 CZ8:DA207 DD8:DF207 DL8:DQ207 AO7:AT207 V7:AB207 BG7:BL207 BY7:CD207 CQ7:CT207 DG7:DJ207 DQ7:DU207 EA7:ED207 EK7:EN207">
    <cfRule type="cellIs" dxfId="83" priority="59" operator="equal">
      <formula>0</formula>
    </cfRule>
  </conditionalFormatting>
  <conditionalFormatting sqref="ET8:ET207">
    <cfRule type="expression" dxfId="82" priority="22" stopIfTrue="1">
      <formula>$ET8="कक्षोंन्नति"</formula>
    </cfRule>
    <cfRule type="cellIs" dxfId="81" priority="35" stopIfTrue="1" operator="equal">
      <formula>"NSO"</formula>
    </cfRule>
    <cfRule type="expression" dxfId="80" priority="55" stopIfTrue="1">
      <formula>$ET8="Promoted"</formula>
    </cfRule>
  </conditionalFormatting>
  <conditionalFormatting sqref="EV209:EW209 ER209 ET209 EV211:EW211 EV213:EW213 EV215:EW215 EV217:EW217">
    <cfRule type="containsText" dxfId="79" priority="52" operator="containsText" text="jk">
      <formula>NOT(ISERROR(SEARCH("jk",ER209)))</formula>
    </cfRule>
    <cfRule type="containsText" dxfId="78" priority="53" operator="containsText" text="fo">
      <formula>NOT(ISERROR(SEARCH("fo",ER209)))</formula>
    </cfRule>
    <cfRule type="containsText" dxfId="77" priority="54" operator="containsText" text="f'k">
      <formula>NOT(ISERROR(SEARCH("f'k",ER209)))</formula>
    </cfRule>
  </conditionalFormatting>
  <conditionalFormatting sqref="B8:B207">
    <cfRule type="cellIs" dxfId="76" priority="36" stopIfTrue="1" operator="equal">
      <formula>"NSO"</formula>
    </cfRule>
  </conditionalFormatting>
  <conditionalFormatting sqref="ES8:ES207">
    <cfRule type="cellIs" dxfId="75" priority="25" stopIfTrue="1" operator="equal">
      <formula>3</formula>
    </cfRule>
    <cfRule type="cellIs" dxfId="74" priority="26" stopIfTrue="1" operator="equal">
      <formula>2</formula>
    </cfRule>
    <cfRule type="cellIs" dxfId="73" priority="27" stopIfTrue="1" operator="lessThan">
      <formula>2</formula>
    </cfRule>
  </conditionalFormatting>
  <dataValidations count="1">
    <dataValidation type="list" allowBlank="1" showInputMessage="1" showErrorMessage="1" sqref="E3">
      <formula1>"3rd, 4th"</formula1>
    </dataValidation>
  </dataValidations>
  <pageMargins left="0.3" right="0.2" top="0.25" bottom="0.25" header="0.3" footer="0.3"/>
  <pageSetup paperSize="9" scale="65" fitToHeight="20" orientation="landscape" r:id="rId1"/>
  <drawing r:id="rId2"/>
</worksheet>
</file>

<file path=xl/worksheets/sheet6.xml><?xml version="1.0" encoding="utf-8"?>
<worksheet xmlns="http://schemas.openxmlformats.org/spreadsheetml/2006/main" xmlns:r="http://schemas.openxmlformats.org/officeDocument/2006/relationships">
  <sheetPr>
    <pageSetUpPr fitToPage="1"/>
  </sheetPr>
  <dimension ref="A1:AN219"/>
  <sheetViews>
    <sheetView showGridLines="0" view="pageBreakPreview" zoomScaleSheetLayoutView="100" workbookViewId="0">
      <selection activeCell="AC14" sqref="AC14"/>
    </sheetView>
  </sheetViews>
  <sheetFormatPr defaultRowHeight="15"/>
  <cols>
    <col min="1" max="1" width="5" style="41" customWidth="1"/>
    <col min="2" max="2" width="7.25" style="41" customWidth="1"/>
    <col min="3" max="3" width="7.875" style="41" customWidth="1"/>
    <col min="4" max="4" width="10.875" style="41" customWidth="1"/>
    <col min="5" max="5" width="18.25" style="41" customWidth="1"/>
    <col min="6" max="6" width="18.75" style="41" customWidth="1"/>
    <col min="7" max="7" width="16.75" style="41" customWidth="1"/>
    <col min="8" max="8" width="6.625" style="41" customWidth="1"/>
    <col min="9" max="13" width="5.375" style="41" customWidth="1"/>
    <col min="14" max="21" width="4.625" style="41" customWidth="1"/>
    <col min="22" max="24" width="4.625" style="41" hidden="1" customWidth="1"/>
    <col min="25" max="27" width="4.625" style="41" customWidth="1"/>
    <col min="28" max="39" width="9" style="41"/>
    <col min="40" max="40" width="9" style="41" hidden="1" customWidth="1"/>
    <col min="41" max="16384" width="9" style="41"/>
  </cols>
  <sheetData>
    <row r="1" spans="1:40" ht="34.5" customHeight="1">
      <c r="A1" s="840" t="str">
        <f>IF('Master sheet'!D14="Hindi",CONCATENATE("विद्यालय का नाम :-","  ",'Master sheet'!D8),CONCATENATE("School Name :-","  ",'Master sheet'!D7))</f>
        <v>विद्यालय का नाम :-  महात्मा गाँधी राजकीय विद्यालय (अंग्रेजी माध्यम) बर, ब्यावर</v>
      </c>
      <c r="B1" s="840"/>
      <c r="C1" s="840"/>
      <c r="D1" s="840"/>
      <c r="E1" s="840"/>
      <c r="F1" s="840"/>
      <c r="G1" s="840"/>
      <c r="H1" s="840"/>
      <c r="I1" s="840"/>
      <c r="J1" s="840"/>
      <c r="K1" s="840"/>
      <c r="L1" s="840"/>
      <c r="M1" s="840"/>
      <c r="N1" s="840"/>
      <c r="O1" s="840"/>
      <c r="P1" s="840"/>
      <c r="Q1" s="840"/>
      <c r="R1" s="840"/>
      <c r="S1" s="840"/>
      <c r="T1" s="840"/>
      <c r="U1" s="840"/>
      <c r="V1" s="840"/>
      <c r="W1" s="840"/>
      <c r="X1" s="840"/>
      <c r="Y1" s="840"/>
      <c r="Z1" s="840"/>
      <c r="AA1" s="840"/>
    </row>
    <row r="2" spans="1:40" ht="23.25" customHeight="1">
      <c r="A2" s="841" t="s">
        <v>225</v>
      </c>
      <c r="B2" s="841"/>
      <c r="C2" s="841"/>
      <c r="D2" s="841"/>
      <c r="E2" s="841"/>
      <c r="F2" s="841"/>
      <c r="G2" s="841"/>
      <c r="H2" s="841"/>
      <c r="I2" s="841"/>
      <c r="J2" s="841"/>
      <c r="K2" s="841"/>
      <c r="L2" s="841"/>
      <c r="M2" s="841"/>
      <c r="N2" s="841"/>
      <c r="O2" s="841"/>
      <c r="P2" s="841"/>
      <c r="Q2" s="841"/>
      <c r="R2" s="841"/>
      <c r="S2" s="841"/>
      <c r="T2" s="841"/>
      <c r="U2" s="841"/>
      <c r="V2" s="841"/>
      <c r="W2" s="841"/>
      <c r="X2" s="841"/>
      <c r="Y2" s="841"/>
      <c r="Z2" s="841"/>
      <c r="AA2" s="841"/>
    </row>
    <row r="3" spans="1:40" ht="23.25" customHeight="1">
      <c r="A3" s="336"/>
      <c r="B3" s="842" t="str">
        <f>IF('Master sheet'!D14="Hindi","कक्षा  :-","CLASS :- ")</f>
        <v>कक्षा  :-</v>
      </c>
      <c r="C3" s="842"/>
      <c r="D3" s="338" t="str">
        <f>IF('Result Sheet'!E3="","",'Result Sheet'!E3)</f>
        <v>3rd</v>
      </c>
      <c r="E3" s="336"/>
      <c r="F3" s="339"/>
      <c r="G3" s="457" t="str">
        <f>IF('Master sheet'!D14="Hindi","सत्र :- ","Session :- ")</f>
        <v xml:space="preserve">सत्र :- </v>
      </c>
      <c r="H3" s="847" t="str">
        <f>IF('Result Sheet'!J3="","",'Result Sheet'!J3)</f>
        <v>2024-2025</v>
      </c>
      <c r="I3" s="847"/>
      <c r="J3" s="847"/>
      <c r="K3" s="391"/>
      <c r="L3" s="391"/>
      <c r="M3" s="391"/>
      <c r="N3" s="842" t="str">
        <f>IF('Master sheet'!$D$14="Hindi","विषय :-","Subject :-")</f>
        <v>विषय :-</v>
      </c>
      <c r="O3" s="842"/>
      <c r="P3" s="842"/>
      <c r="Q3" s="842"/>
      <c r="R3" s="843" t="s">
        <v>40</v>
      </c>
      <c r="S3" s="843"/>
      <c r="T3" s="843"/>
      <c r="U3" s="843"/>
      <c r="V3" s="843"/>
      <c r="W3" s="843"/>
      <c r="X3" s="843"/>
      <c r="Y3" s="843"/>
      <c r="Z3" s="843"/>
      <c r="AA3" s="843"/>
    </row>
    <row r="4" spans="1:40" ht="9.75" customHeight="1">
      <c r="A4" s="336"/>
      <c r="B4" s="341"/>
      <c r="C4" s="341"/>
      <c r="D4" s="336"/>
      <c r="E4" s="336"/>
      <c r="F4" s="342"/>
      <c r="G4" s="340"/>
      <c r="H4" s="336"/>
      <c r="I4" s="339"/>
      <c r="J4" s="391"/>
      <c r="K4" s="391"/>
      <c r="L4" s="391"/>
      <c r="M4" s="391"/>
      <c r="N4" s="339"/>
      <c r="O4" s="339"/>
      <c r="P4" s="339"/>
      <c r="Q4" s="339"/>
      <c r="R4" s="343"/>
      <c r="S4" s="343"/>
      <c r="T4" s="343"/>
      <c r="U4" s="343"/>
      <c r="V4" s="343"/>
      <c r="W4" s="343"/>
      <c r="X4" s="343"/>
      <c r="Y4" s="343"/>
      <c r="Z4" s="343"/>
      <c r="AA4" s="343"/>
    </row>
    <row r="5" spans="1:40" ht="26.25" customHeight="1">
      <c r="A5" s="837" t="str">
        <f>IF('Master sheet'!D14="Hindi","क्र. स.","Sr. No. ")</f>
        <v>क्र. स.</v>
      </c>
      <c r="B5" s="837" t="str">
        <f>IF('Master sheet'!D14="Hindi","नामांक","Roll No.")</f>
        <v>नामांक</v>
      </c>
      <c r="C5" s="837" t="str">
        <f>IF('Master sheet'!D14="Hindi","प्रवेशांक","SR. NO.")</f>
        <v>प्रवेशांक</v>
      </c>
      <c r="D5" s="828" t="str">
        <f>IF('Master sheet'!D14="Hindi","जन्म दिनांक","Date of Birth")</f>
        <v>जन्म दिनांक</v>
      </c>
      <c r="E5" s="828" t="str">
        <f>IF('Master sheet'!D14="Hindi","विद्यार्थी का नाम","Student's Name")</f>
        <v>विद्यार्थी का नाम</v>
      </c>
      <c r="F5" s="828" t="str">
        <f>IF('Master sheet'!D14="Hindi","पिता का नाम","Father's Name")</f>
        <v>पिता का नाम</v>
      </c>
      <c r="G5" s="828" t="str">
        <f>IF('Master sheet'!D14="Hindi","माता का नाम ","Mother's Name")</f>
        <v xml:space="preserve">माता का नाम </v>
      </c>
      <c r="H5" s="829" t="str">
        <f>IF('Master sheet'!D14="Hindi","वर्ग  ","Category")</f>
        <v xml:space="preserve">वर्ग  </v>
      </c>
      <c r="I5" s="832" t="str">
        <f>IF('Master sheet'!D14="Hindi","लिंग ","Gender")</f>
        <v xml:space="preserve">लिंग </v>
      </c>
      <c r="J5" s="846" t="str">
        <f>IF(OR($R$3=$AN$14,$R$3=$AN$15,$R$3=$AN$16),"",IF('Master sheet'!$D$14="Hindi","सामयिक परख","Test"))</f>
        <v>सामयिक परख</v>
      </c>
      <c r="K5" s="846"/>
      <c r="L5" s="846"/>
      <c r="M5" s="846"/>
      <c r="N5" s="835" t="str">
        <f>IF(OR($R$3=$AN$14,$R$3=$AN$15,$R$3=$AN$16),"",IF('Master sheet'!$D$14="Hindi","अर्द्धवार्षिक","Half Yearly"))</f>
        <v>अर्द्धवार्षिक</v>
      </c>
      <c r="O5" s="825"/>
      <c r="P5" s="825"/>
      <c r="Q5" s="836" t="str">
        <f>IF(OR($R$3=$AN$14,$R$3=$AN$15,$R$3=$AN$16),"",IF('Master sheet'!$D$14="Hindi","अर्द्ध वा. तक योग","Total Till H.Y."))</f>
        <v>अर्द्ध वा. तक योग</v>
      </c>
      <c r="R5" s="825" t="str">
        <f>IF(OR($R$3=$AN$14,$R$3=$AN$15,$R$3=$AN$16),"",IF('Master sheet'!$D$14="Hindi","वार्षिक","Yearly"))</f>
        <v>वार्षिक</v>
      </c>
      <c r="S5" s="825"/>
      <c r="T5" s="825"/>
      <c r="U5" s="826" t="str">
        <f>IF('Master sheet'!$D$14="Hindi","विषय कुल योग ","Subject Total")</f>
        <v xml:space="preserve">विषय कुल योग </v>
      </c>
      <c r="V5" s="827" t="s">
        <v>92</v>
      </c>
      <c r="W5" s="827" t="s">
        <v>93</v>
      </c>
      <c r="X5" s="827" t="s">
        <v>94</v>
      </c>
      <c r="Y5" s="827" t="s">
        <v>95</v>
      </c>
      <c r="Z5" s="827" t="s">
        <v>96</v>
      </c>
      <c r="AA5" s="844" t="str">
        <f>IF('Master sheet'!$D$14="Hindi","ग्रेड","Grade")</f>
        <v>ग्रेड</v>
      </c>
      <c r="AD5" s="807" t="s">
        <v>226</v>
      </c>
      <c r="AE5" s="807"/>
      <c r="AF5" s="807"/>
      <c r="AG5" s="807"/>
      <c r="AH5" s="807"/>
    </row>
    <row r="6" spans="1:40" ht="73.5" customHeight="1">
      <c r="A6" s="838"/>
      <c r="B6" s="838"/>
      <c r="C6" s="838"/>
      <c r="D6" s="828"/>
      <c r="E6" s="828"/>
      <c r="F6" s="828"/>
      <c r="G6" s="828"/>
      <c r="H6" s="830"/>
      <c r="I6" s="833"/>
      <c r="J6" s="390" t="str">
        <f>IF(OR($R$3=$AN$14,$R$3=$AN$15,$R$3=$AN$16),"",IF('Master sheet'!$D$14="Hindi","प्रथम परख ","First Test"))</f>
        <v xml:space="preserve">प्रथम परख </v>
      </c>
      <c r="K6" s="390" t="str">
        <f>IF(OR($R$3=$AN$14,$R$3=$AN$15,$R$3=$AN$16),"",IF('Master sheet'!$D$14="Hindi","द्वितीय परख","Second Test"))</f>
        <v>द्वितीय परख</v>
      </c>
      <c r="L6" s="390" t="str">
        <f>IF(OR($R$3=$AN$14,$R$3=$AN$15,$R$3=$AN$16),"",IF('Master sheet'!$D$14="Hindi","तृतीय परख","Third Test"))</f>
        <v>तृतीय परख</v>
      </c>
      <c r="M6" s="390" t="str">
        <f>IF(OR($R$3=$AN$14,$R$3=$AN$15,$R$3=$AN$16),"",IF('Master sheet'!$D$14="Hindi","कुल योग ","Total"))</f>
        <v xml:space="preserve">कुल योग </v>
      </c>
      <c r="N6" s="394" t="str">
        <f>IF(OR($R$3=$AN$14,$R$3=$AN$15,$R$3=$AN$16),IF('Master sheet'!$D$14="Hindi","प्रथम मूल्यांकन","1st Assessment"),IF('Master sheet'!$D$14="Hindi","लिखित","Written"))</f>
        <v>लिखित</v>
      </c>
      <c r="O6" s="344" t="str">
        <f>IF(OR($R$3=$AN$14,$R$3=$AN$15,$R$3=$AN$16),IF('Master sheet'!$D$14="Hindi","द्वितीय मूल्यांकन","2nd Assessment"),IF('Master sheet'!$D$14="Hindi","मौखिक","Oral"))</f>
        <v>मौखिक</v>
      </c>
      <c r="P6" s="344" t="str">
        <f>IF(OR($R$3=$AN$14,$R$3=$AN$15,$R$3=$AN$16),"",IF('Master sheet'!$D$14="Hindi","अर्द्ध वा. योग","H.Y. Total"))</f>
        <v>अर्द्ध वा. योग</v>
      </c>
      <c r="Q6" s="836"/>
      <c r="R6" s="344" t="str">
        <f>IF(OR($R$3=$AN$14,$R$3=$AN$15,$R$3=$AN$16),IF('Master sheet'!$D$14="Hindi","तृतीय मूल्यांकन","3rd Assessment"),IF('Master sheet'!$D$14="Hindi","लिखित","Written"))</f>
        <v>लिखित</v>
      </c>
      <c r="S6" s="344" t="str">
        <f>IF(OR($R$3=$AN$14,$R$3=$AN$15,$R$3=$AN$16),IF('Master sheet'!$D$14="Hindi","चतुर्थ मूल्यांकन","4th Assessment"),IF('Master sheet'!$D$14="Hindi","मौखिक","Oral"))</f>
        <v>मौखिक</v>
      </c>
      <c r="T6" s="344" t="str">
        <f>IF(OR($R$3=$AN$14,$R$3=$AN$15,$R$3=$AN$16),IF('Master sheet'!$D$14="Hindi","पंचम मूल्यांकन","5th Assessment"),IF('Master sheet'!$D$14="Hindi","वार्षिक योग","Yearly Total"))</f>
        <v>वार्षिक योग</v>
      </c>
      <c r="U6" s="826"/>
      <c r="V6" s="827"/>
      <c r="W6" s="827"/>
      <c r="X6" s="827"/>
      <c r="Y6" s="827"/>
      <c r="Z6" s="827"/>
      <c r="AA6" s="845">
        <v>0</v>
      </c>
      <c r="AD6" s="807"/>
      <c r="AE6" s="807"/>
      <c r="AF6" s="807"/>
      <c r="AG6" s="807"/>
      <c r="AH6" s="807"/>
    </row>
    <row r="7" spans="1:40" ht="17.25" customHeight="1">
      <c r="A7" s="839"/>
      <c r="B7" s="839"/>
      <c r="C7" s="839"/>
      <c r="D7" s="828"/>
      <c r="E7" s="828"/>
      <c r="F7" s="828"/>
      <c r="G7" s="828"/>
      <c r="H7" s="831"/>
      <c r="I7" s="834"/>
      <c r="J7" s="345">
        <f>IF(AND($R$3=$AN$8),'Result Sheet'!L7,IF(AND($R$3=$AN$9),'Result Sheet'!AD7,IF(AND($R$3=$AN$10),'Result Sheet'!AV7,IF(AND($R$3=$AN$11),'Result Sheet'!BN7,IF(AND($R$3=$AN$12),'Result Sheet'!CF7,IF(AND($R$3=$AN$13),'Result Sheet'!CV7,IF(AND($R$3=$AN$14),"","")))))))</f>
        <v>10</v>
      </c>
      <c r="K7" s="345">
        <f>IF(AND($R$3=$AN$8),'Result Sheet'!M7,IF(AND($R$3=$AN$9),'Result Sheet'!AE7,IF(AND($R$3=$AN$10),'Result Sheet'!AW7,IF(AND($R$3=$AN$11),'Result Sheet'!BO7,IF(AND($R$3=$AN$12),'Result Sheet'!CG7,IF(AND($R$3=$AN$13),'Result Sheet'!CW7,IF(AND($R$3=$AN$14),"","")))))))</f>
        <v>10</v>
      </c>
      <c r="L7" s="345">
        <f>IF(AND($R$3=$AN$8),'Result Sheet'!N7,IF(AND($R$3=$AN$9),'Result Sheet'!AF7,IF(AND($R$3=$AN$10),'Result Sheet'!AX7,IF(AND($R$3=$AN$11),'Result Sheet'!BP7,IF(AND($R$3=$AN$12),'Result Sheet'!CH7,IF(AND($R$3=$AN$13),'Result Sheet'!CX7,IF(AND($R$3=$AN$14),"","")))))))</f>
        <v>10</v>
      </c>
      <c r="M7" s="346">
        <f>IF(AND(J7="",K7="",L7=""),"",IF(AND(J7="NA",K7="NA",L7="NA"),"NA",SUM(J7:L7)))</f>
        <v>30</v>
      </c>
      <c r="N7" s="395">
        <f>IF(AND($R$3=$AN$8),'Result Sheet'!P7,IF(AND($R$3=$AN$9),'Result Sheet'!AH7,IF(AND($R$3=$AN$10),'Result Sheet'!AZ7,IF(AND($R$3=$AN$11),'Result Sheet'!BR7,IF(AND($R$3=$AN$12),'Result Sheet'!CJ7,IF(AND($R$3=$AN$13),'Result Sheet'!CZ7,IF(AND($R$3=$AN$14),'Result Sheet'!DL7,IF(AND($R$3=$AN$15),'Result Sheet'!DV7,IF(AND($R$3=$AN$16),'Result Sheet'!EF7,"")))))))))</f>
        <v>50</v>
      </c>
      <c r="O7" s="395">
        <f>IF(AND($R$3=$AN$8),'Result Sheet'!Q7,IF(AND($R$3=$AN$9),'Result Sheet'!AI7,IF(AND($R$3=$AN$10),'Result Sheet'!BA7,IF(AND($R$3=$AN$11),'Result Sheet'!BS7,IF(AND($R$3=$AN$12),'Result Sheet'!CK7,IF(AND($R$3=$AN$13),'Result Sheet'!DA7,IF(AND($R$3=$AN$14),'Result Sheet'!DM7,IF(AND($R$3=$AN$15),'Result Sheet'!DW7,IF(AND($R$3=$AN$16),'Result Sheet'!EG7,"")))))))))</f>
        <v>20</v>
      </c>
      <c r="P7" s="346">
        <f>IF(OR($R$3=$AN$14,$R$3=$AN$15,$R$3=$AN$16),"",IF(AND(N7="",O7=""),"",IF(AND(N7="NA",O7="NA"),"NA",SUM(N7:O7))))</f>
        <v>70</v>
      </c>
      <c r="Q7" s="347">
        <f>IF(OR($R$3=$AN$14,$R$3=$AN$15,$R$3=$AN$16),"",IF(AND(P7="",M7=""),"",IF(AND(P7="NA",M7="NA"),"NA",SUM(P7,M7))))</f>
        <v>100</v>
      </c>
      <c r="R7" s="345">
        <f>IF(AND($R$3=$AN$8),'Result Sheet'!T7,IF(AND($R$3=$AN$9),'Result Sheet'!AL7,IF(AND($R$3=$AN$10),'Result Sheet'!BD7,IF(AND($R$3=$AN$11),'Result Sheet'!BV7,IF(AND($R$3=$AN$12),'Result Sheet'!CN7,IF(AND($R$3=$AN$13),'Result Sheet'!DD7,IF(AND($R$3=$AN$14),'Result Sheet'!DN7,IF(AND($R$3=$AN$15),'Result Sheet'!DX7,IF(AND($R$3=$AN$16),'Result Sheet'!EH7,"")))))))))</f>
        <v>60</v>
      </c>
      <c r="S7" s="345">
        <f>IF(AND($R$3=$AN$8),'Result Sheet'!U7,IF(AND($R$3=$AN$9),'Result Sheet'!AM7,IF(AND($R$3=$AN$10),'Result Sheet'!BE7,IF(AND($R$3=$AN$11),'Result Sheet'!BW7,IF(AND($R$3=$AN$12),'Result Sheet'!CO7,IF(AND($R$3=$AN$13),'Result Sheet'!DE7,IF(AND($R$3=$AN$14),'Result Sheet'!DO7,IF(AND($R$3=$AN$15),'Result Sheet'!DY7,IF(AND($R$3=$AN$16),'Result Sheet'!EI7,"")))))))))</f>
        <v>40</v>
      </c>
      <c r="T7" s="346">
        <f>IF(AND(R7="",S7=""),"",IF(AND($R$3=$AN$14),'Result Sheet'!DP7,IF(AND($R$3=$AN$15),'Result Sheet'!DZ7,IF(AND($R$3=$AN$16),'Result Sheet'!EJ7,IF(AND(R7="NA",S7="NA"),"NA",SUM(R7:S7))))))</f>
        <v>100</v>
      </c>
      <c r="U7" s="347">
        <f>IF(AND(N7="",O7="",R7="",S7="",T7=""),"",IF(OR($R$3=$AN$14,$R$3=$AN$15,$R$3=$AN$16),SUM(N7,O7,R7,S7,T7),IF(AND(Q7="",T7=""),"",IF(AND(Q7="NA",T7="NA"),"NA",SUM(Q7,T7)))))</f>
        <v>200</v>
      </c>
      <c r="V7" s="347"/>
      <c r="W7" s="347"/>
      <c r="X7" s="347"/>
      <c r="Y7" s="347"/>
      <c r="Z7" s="347"/>
      <c r="AA7" s="348"/>
    </row>
    <row r="8" spans="1:40" ht="18" customHeight="1">
      <c r="A8" s="349">
        <f>IF('Result Sheet'!A8="","",'Result Sheet'!A8)</f>
        <v>1</v>
      </c>
      <c r="B8" s="350">
        <f>IF(OR($D$3="",$R$3=""),"",IF('Result Sheet'!B8="","",'Result Sheet'!B8))</f>
        <v>301</v>
      </c>
      <c r="C8" s="351">
        <f>IF(OR($D$3="",$R$3=""),"",IF('Result Sheet'!F8="","",'Result Sheet'!F8))</f>
        <v>936</v>
      </c>
      <c r="D8" s="352" t="str">
        <f>IF(OR($D$3="",$R$3=""),"",IF('Result Sheet'!E8="","",'Result Sheet'!E8))</f>
        <v>28-10-2014</v>
      </c>
      <c r="E8" s="353" t="str">
        <f>IF(OR($D$3="",$R$3=""),"",IF('Result Sheet'!G8="","",'Result Sheet'!G8))</f>
        <v>AAKIFA BANO</v>
      </c>
      <c r="F8" s="353" t="str">
        <f>IF(OR($D$3="",$R$3=""),"",IF('Result Sheet'!H8="","",'Result Sheet'!H8))</f>
        <v>SHABBIR MOHAMMAD</v>
      </c>
      <c r="G8" s="353" t="str">
        <f>IF(OR($D$3="",$R$3=""),"",IF('Result Sheet'!I8="","",'Result Sheet'!I8))</f>
        <v>HEENA KOUSER</v>
      </c>
      <c r="H8" s="354" t="str">
        <f>IF(OR($D$3="",$R$3=""),"",IF('Result Sheet'!K8="","",'Result Sheet'!K8))</f>
        <v>OBC</v>
      </c>
      <c r="I8" s="488" t="str">
        <f>IF(OR($D$3="",$R$3=""),"",IF('Result Sheet'!J8="","",'Result Sheet'!J8))</f>
        <v>F</v>
      </c>
      <c r="J8" s="483">
        <f>IF(AND($R$3=$AN$8),'Result Sheet'!L8,IF(AND($R$3=$AN$9),'Result Sheet'!AD8,IF(AND($R$3=$AN$10),'Result Sheet'!AV8,IF(AND($R$3=$AN$11),'Result Sheet'!BN8,IF(AND($R$3=$AN$12),'Result Sheet'!CF8,IF(AND($R$3=$AN$13),'Result Sheet'!CV8,IF(AND($R$3=$AN$14),"","")))))))</f>
        <v>10</v>
      </c>
      <c r="K8" s="483">
        <f>IF(AND($R$3=$AN$8),'Result Sheet'!M8,IF(AND($R$3=$AN$9),'Result Sheet'!AE8,IF(AND($R$3=$AN$10),'Result Sheet'!AW8,IF(AND($R$3=$AN$11),'Result Sheet'!BO8,IF(AND($R$3=$AN$12),'Result Sheet'!CG8,IF(AND($R$3=$AN$13),'Result Sheet'!CW8,IF(AND($R$3=$AN$14),"","")))))))</f>
        <v>9</v>
      </c>
      <c r="L8" s="483">
        <f>IF(AND($R$3=$AN$8),'Result Sheet'!N8,IF(AND($R$3=$AN$9),'Result Sheet'!AF8,IF(AND($R$3=$AN$10),'Result Sheet'!AX8,IF(AND($R$3=$AN$11),'Result Sheet'!BP8,IF(AND($R$3=$AN$12),'Result Sheet'!CH8,IF(AND($R$3=$AN$13),'Result Sheet'!CX8,IF(AND($R$3=$AN$14),"","")))))))</f>
        <v>8</v>
      </c>
      <c r="M8" s="355">
        <f>IF(AND(J8="",K8="",L8=""),"",IF(AND(J8="NA",K8="NA",L8="NA"),"NA",SUM(J8:L8)))</f>
        <v>27</v>
      </c>
      <c r="N8" s="484">
        <f>IF(AND($R$3=$AN$8),'Result Sheet'!P8,IF(AND($R$3=$AN$9),'Result Sheet'!AH8,IF(AND($R$3=$AN$10),'Result Sheet'!AZ8,IF(AND($R$3=$AN$11),'Result Sheet'!BR8,IF(AND($R$3=$AN$12),'Result Sheet'!CJ8,IF(AND($R$3=$AN$13),'Result Sheet'!CZ8,IF(AND($R$3=$AN$14),'Result Sheet'!DL8,IF(AND($R$3=$AN$15),'Result Sheet'!DV8,IF(AND($R$3=$AN$16),'Result Sheet'!EF8,"")))))))))</f>
        <v>29</v>
      </c>
      <c r="O8" s="484">
        <f>IF(AND($R$3=$AN$8),'Result Sheet'!Q8,IF(AND($R$3=$AN$9),'Result Sheet'!AI8,IF(AND($R$3=$AN$10),'Result Sheet'!BA8,IF(AND($R$3=$AN$11),'Result Sheet'!BS8,IF(AND($R$3=$AN$12),'Result Sheet'!CK8,IF(AND($R$3=$AN$13),'Result Sheet'!DA8,IF(AND($R$3=$AN$14),'Result Sheet'!DM8,IF(AND($R$3=$AN$15),'Result Sheet'!DW8,IF(AND($R$3=$AN$16),'Result Sheet'!EG8,"")))))))))</f>
        <v>15</v>
      </c>
      <c r="P8" s="355">
        <f>IF(OR($R$3=$AN$14,$R$3=$AN$15,$R$3=$AN$16),"",IF(AND(N8="",O8=""),"",IF(AND(N8="NA",O8="NA"),"NA",SUM(N8:O8))))</f>
        <v>44</v>
      </c>
      <c r="Q8" s="356">
        <f>IF(OR($R$3=$AN$14,$R$3=$AN$15,$R$3=$AN$16),"",IF(AND(P8="",M8=""),"",IF(AND(P8="NA",M8="NA"),"NA",SUM(P8,M8))))</f>
        <v>71</v>
      </c>
      <c r="R8" s="485">
        <f>IF(AND($R$3=$AN$8),'Result Sheet'!T8,IF(AND($R$3=$AN$9),'Result Sheet'!AL8,IF(AND($R$3=$AN$10),'Result Sheet'!BD8,IF(AND($R$3=$AN$11),'Result Sheet'!BV8,IF(AND($R$3=$AN$12),'Result Sheet'!CN8,IF(AND($R$3=$AN$13),'Result Sheet'!DD8,IF(AND($R$3=$AN$14),'Result Sheet'!DN8,IF(AND($R$3=$AN$15),'Result Sheet'!DX8,IF(AND($R$3=$AN$16),'Result Sheet'!EH7,"")))))))))</f>
        <v>45</v>
      </c>
      <c r="S8" s="485">
        <f>IF(AND($R$3=$AN$8),'Result Sheet'!U8,IF(AND($R$3=$AN$9),'Result Sheet'!AM8,IF(AND($R$3=$AN$10),'Result Sheet'!BE8,IF(AND($R$3=$AN$11),'Result Sheet'!BW8,IF(AND($R$3=$AN$12),'Result Sheet'!CO8,IF(AND($R$3=$AN$13),'Result Sheet'!DE8,IF(AND($R$3=$AN$14),'Result Sheet'!DO8,IF(AND($R$3=$AN$15),'Result Sheet'!DY8,IF(AND($R$3=$AN$16),'Result Sheet'!EI8,"")))))))))</f>
        <v>37</v>
      </c>
      <c r="T8" s="355">
        <f>IF(AND(R8="",S8=""),"",IF(AND($R$3=$AN$14),'Result Sheet'!DP8,IF(AND($R$3=$AN$15),'Result Sheet'!DZ8,IF(AND($R$3=$AN$16),'Result Sheet'!EJ8,IF(AND(R8="NA",S8="NA"),"NA",SUM(R8:S8))))))</f>
        <v>82</v>
      </c>
      <c r="U8" s="356">
        <f>IF(AND(N8="",O8="",R8="",S8="",T8=""),"",IF(OR($R$3=$AN$14,$R$3=$AN$15,$R$3=$AN$16),SUM(N8,O8,R8,S8,T8),IF(AND(Q8="",T8=""),"",IF(AND(Q8="NA",T8="NA"),"NA",SUM(Q8,T8)))))</f>
        <v>153</v>
      </c>
      <c r="V8" s="357">
        <f>COUNTIF(S8,"ML")*$S$7+(COUNTIF(N8,"ML")*$N$7)+(COUNTIF(O8,"ML")*$O$7)+(COUNTIF(R8,"ML")*$R$7)</f>
        <v>0</v>
      </c>
      <c r="W8" s="357">
        <f>IF(OR(B8="NSO",B8=0,B8=""),"",IF(OR($R$3=$AN$12,$R$3=$AN$13,$R$3=$AN$14,$R$3=$AN$15,$R$3=$AN$16),$U$7,IF(OR($R$3=$AN$9,$R$3=$AN$11),IF(AND(N8="NA",O8="NA"),50-V8,IF(AND(N8="ML",O8="ML"),50-V8,IF(AND(R8="ML",S8="ML"),50-V8,100-V8))),IF(AND(N8="NA",O8="NA"),100-V8,IF(AND(N8="ML",O8="ML"),100-V8,IF(AND(R8="ML",S8="ML"),100-V8,200-V8))))))</f>
        <v>200</v>
      </c>
      <c r="X8" s="357" t="str">
        <f>IF(AND(OR(R8="ab",R8="ml"),OR(N8="ab",N8="ml"),OR(N8="ab",N8="ml")),"AB",IF(AND(OR(R8="ab",R8="ml"),OR(N8="ab",N8="ml"),OR(R8="ab",R8="ml")),"AB",IF(AND(OR(R8="ab",R8="ml"),OR(N8="ab",N8="ml"),OR(N8="ab",N8="ml")),"AB",IF(AND(OR(R8="ab",R8="ml"),OR(N8="ab",N8="ml"),OR(R8="ab",R8="ml")),"AB",""))))</f>
        <v/>
      </c>
      <c r="Y8" s="486" t="str">
        <f>IF(AND($R$3=$AN$8),'Result Sheet'!AA8,IF(AND($R$3=$AN$9),'Result Sheet'!AS8,IF(AND($R$3=$AN$10),'Result Sheet'!BK8,IF(AND($R$3=$AN$11),'Result Sheet'!CC8,IF(AND($R$3=$AN$12),'Result Sheet'!CT8,IF(AND($R$3=$AN$13),'Result Sheet'!DJ8,IF(AND($R$3=$AN$14),'Result Sheet'!DT8,IF(AND($R$3=$AN$15),'Result Sheet'!ED8,IF(AND($R$3=$AN$16),'Result Sheet'!EN8,"")))))))))</f>
        <v>P</v>
      </c>
      <c r="Z8" s="487" t="str">
        <f>IF(AND($R$3=$AN$8),'Result Sheet'!AB8,IF(AND($R$3=$AN$9),'Result Sheet'!AT8,IF(AND($R$3=$AN$10),'Result Sheet'!BL8,IF(AND($R$3=$AN$11),'Result Sheet'!CD8,IF(AND($R$3=$AN$12),"",IF(AND($R$3=$AN$13),"",IF(AND($R$3=$AN$14),"","")))))))</f>
        <v>I</v>
      </c>
      <c r="AA8" s="358" t="str">
        <f>IF(AND($R$3=$AN$8),'Result Sheet'!AC8,IF(AND($R$3=$AN$9),'Result Sheet'!AU8,IF(AND($R$3=$AN$10),'Result Sheet'!BM8,IF(AND($R$3=$AN$11),'Result Sheet'!CE8,IF(AND($R$3=$AN$12),'Result Sheet'!CU8,IF(AND($R$3=$AN$13),'Result Sheet'!DK8,IF(AND($R$3=$AN$14),'Result Sheet'!DU8,IF(AND($R$3=$AN$15),'Result Sheet'!EE8,IF(AND($R$3=$AN$16),'Result Sheet'!EO8,"")))))))))</f>
        <v>B</v>
      </c>
      <c r="AD8" s="808" t="s">
        <v>271</v>
      </c>
      <c r="AE8" s="808"/>
      <c r="AF8" s="808"/>
      <c r="AG8" s="808"/>
      <c r="AH8" s="808"/>
      <c r="AI8" s="808"/>
      <c r="AN8" s="41" t="str">
        <f>'Result Sheet'!P4</f>
        <v>हिंदी</v>
      </c>
    </row>
    <row r="9" spans="1:40" ht="18" customHeight="1">
      <c r="A9" s="349">
        <f>IF('Result Sheet'!A9="","",'Result Sheet'!A9)</f>
        <v>2</v>
      </c>
      <c r="B9" s="350">
        <f>IF(OR($D$3="",$R$3=""),"",IF('Result Sheet'!B9="","",'Result Sheet'!B9))</f>
        <v>302</v>
      </c>
      <c r="C9" s="351">
        <f>IF(OR($D$3="",$R$3=""),"",IF('Result Sheet'!F9="","",'Result Sheet'!F9))</f>
        <v>944</v>
      </c>
      <c r="D9" s="352">
        <f>IF(OR($D$3="",$R$3=""),"",IF('Result Sheet'!E9="","",'Result Sheet'!E9))</f>
        <v>42005</v>
      </c>
      <c r="E9" s="353" t="str">
        <f>IF(OR($D$3="",$R$3=""),"",IF('Result Sheet'!G9="","",'Result Sheet'!G9))</f>
        <v>ANUJ GIRI</v>
      </c>
      <c r="F9" s="353" t="str">
        <f>IF(OR($D$3="",$R$3=""),"",IF('Result Sheet'!H9="","",'Result Sheet'!H9))</f>
        <v>BHAGWAT GIRI</v>
      </c>
      <c r="G9" s="353" t="str">
        <f>IF(OR($D$3="",$R$3=""),"",IF('Result Sheet'!I9="","",'Result Sheet'!I9))</f>
        <v>KANTA DEVI</v>
      </c>
      <c r="H9" s="354" t="str">
        <f>IF(OR($D$3="",$R$3=""),"",IF('Result Sheet'!K9="","",'Result Sheet'!K9))</f>
        <v>OBC</v>
      </c>
      <c r="I9" s="488" t="str">
        <f>IF(OR($D$3="",$R$3=""),"",IF('Result Sheet'!J9="","",'Result Sheet'!J9))</f>
        <v>M</v>
      </c>
      <c r="J9" s="483">
        <f>IF(AND($R$3=$AN$8),'Result Sheet'!L9,IF(AND($R$3=$AN$9),'Result Sheet'!AD9,IF(AND($R$3=$AN$10),'Result Sheet'!AV9,IF(AND($R$3=$AN$11),'Result Sheet'!BN9,IF(AND($R$3=$AN$12),'Result Sheet'!CF9,IF(AND($R$3=$AN$13),'Result Sheet'!CV9,IF(AND($R$3=$AN$14),"","")))))))</f>
        <v>10</v>
      </c>
      <c r="K9" s="483">
        <f>IF(AND($R$3=$AN$8),'Result Sheet'!M9,IF(AND($R$3=$AN$9),'Result Sheet'!AE9,IF(AND($R$3=$AN$10),'Result Sheet'!AW9,IF(AND($R$3=$AN$11),'Result Sheet'!BO9,IF(AND($R$3=$AN$12),'Result Sheet'!CG9,IF(AND($R$3=$AN$13),'Result Sheet'!CW9,IF(AND($R$3=$AN$14),"","")))))))</f>
        <v>9</v>
      </c>
      <c r="L9" s="483">
        <f>IF(AND($R$3=$AN$8),'Result Sheet'!N9,IF(AND($R$3=$AN$9),'Result Sheet'!AF9,IF(AND($R$3=$AN$10),'Result Sheet'!AX9,IF(AND($R$3=$AN$11),'Result Sheet'!BP9,IF(AND($R$3=$AN$12),'Result Sheet'!CH9,IF(AND($R$3=$AN$13),'Result Sheet'!CX9,IF(AND($R$3=$AN$14),"","")))))))</f>
        <v>8</v>
      </c>
      <c r="M9" s="355">
        <f t="shared" ref="M9:M72" si="0">IF(AND(J9="",K9="",L9=""),"",IF(AND(J9="NA",K9="NA",L9="NA"),"NA",SUM(J9:L9)))</f>
        <v>27</v>
      </c>
      <c r="N9" s="484">
        <f>IF(AND($R$3=$AN$8),'Result Sheet'!P9,IF(AND($R$3=$AN$9),'Result Sheet'!AH9,IF(AND($R$3=$AN$10),'Result Sheet'!AZ9,IF(AND($R$3=$AN$11),'Result Sheet'!BR9,IF(AND($R$3=$AN$12),'Result Sheet'!CJ9,IF(AND($R$3=$AN$13),'Result Sheet'!CZ9,IF(AND($R$3=$AN$14),'Result Sheet'!DL9,IF(AND($R$3=$AN$15),'Result Sheet'!DV9,IF(AND($R$3=$AN$16),'Result Sheet'!EF9,"")))))))))</f>
        <v>39</v>
      </c>
      <c r="O9" s="484">
        <f>IF(AND($R$3=$AN$8),'Result Sheet'!Q9,IF(AND($R$3=$AN$9),'Result Sheet'!AI9,IF(AND($R$3=$AN$10),'Result Sheet'!BA9,IF(AND($R$3=$AN$11),'Result Sheet'!BS9,IF(AND($R$3=$AN$12),'Result Sheet'!CK9,IF(AND($R$3=$AN$13),'Result Sheet'!DA9,IF(AND($R$3=$AN$14),'Result Sheet'!DM9,IF(AND($R$3=$AN$15),'Result Sheet'!DW9,IF(AND($R$3=$AN$16),'Result Sheet'!EG9,"")))))))))</f>
        <v>17</v>
      </c>
      <c r="P9" s="355">
        <f t="shared" ref="P9:P72" si="1">IF(OR($R$3=$AN$14,$R$3=$AN$15,$R$3=$AN$16),"",IF(AND(N9="",O9=""),"",IF(AND(N9="NA",O9="NA"),"NA",SUM(N9:O9))))</f>
        <v>56</v>
      </c>
      <c r="Q9" s="356">
        <f t="shared" ref="Q9:Q72" si="2">IF(OR($R$3=$AN$14,$R$3=$AN$15,$R$3=$AN$16),"",IF(AND(P9="",M9=""),"",IF(AND(P9="NA",M9="NA"),"NA",SUM(P9,M9))))</f>
        <v>83</v>
      </c>
      <c r="R9" s="485">
        <f>IF(AND($R$3=$AN$8),'Result Sheet'!T9,IF(AND($R$3=$AN$9),'Result Sheet'!AL9,IF(AND($R$3=$AN$10),'Result Sheet'!BD9,IF(AND($R$3=$AN$11),'Result Sheet'!BV9,IF(AND($R$3=$AN$12),'Result Sheet'!CN9,IF(AND($R$3=$AN$13),'Result Sheet'!DD9,IF(AND($R$3=$AN$14),'Result Sheet'!DN9,IF(AND($R$3=$AN$15),'Result Sheet'!DX9,IF(AND($R$3=$AN$16),'Result Sheet'!EH8,"")))))))))</f>
        <v>48</v>
      </c>
      <c r="S9" s="485">
        <f>IF(AND($R$3=$AN$8),'Result Sheet'!U9,IF(AND($R$3=$AN$9),'Result Sheet'!AM9,IF(AND($R$3=$AN$10),'Result Sheet'!BE9,IF(AND($R$3=$AN$11),'Result Sheet'!BW9,IF(AND($R$3=$AN$12),'Result Sheet'!CO9,IF(AND($R$3=$AN$13),'Result Sheet'!DE9,IF(AND($R$3=$AN$14),'Result Sheet'!DO9,IF(AND($R$3=$AN$15),'Result Sheet'!DY9,IF(AND($R$3=$AN$16),'Result Sheet'!EI9,"")))))))))</f>
        <v>37</v>
      </c>
      <c r="T9" s="355">
        <f>IF(AND(R9="",S9=""),"",IF(AND($R$3=$AN$14),'Result Sheet'!DP9,IF(AND($R$3=$AN$15),'Result Sheet'!DZ9,IF(AND($R$3=$AN$16),'Result Sheet'!EJ9,IF(AND(R9="NA",S9="NA"),"NA",SUM(R9:S9))))))</f>
        <v>85</v>
      </c>
      <c r="U9" s="356">
        <f t="shared" ref="U9:U72" si="3">IF(AND(N9="",O9="",R9="",S9="",T9=""),"",IF(OR($R$3=$AN$14,$R$3=$AN$15,$R$3=$AN$16),SUM(N9,O9,R9,S9,T9),IF(AND(Q9="",T9=""),"",IF(AND(Q9="NA",T9="NA"),"NA",SUM(Q9,T9)))))</f>
        <v>168</v>
      </c>
      <c r="V9" s="357">
        <f t="shared" ref="V9:V72" si="4">COUNTIF(S9,"ML")*$S$7+(COUNTIF(N9,"ML")*$N$7)+(COUNTIF(O9,"ML")*$O$7)+(COUNTIF(R9,"ML")*$R$7)</f>
        <v>0</v>
      </c>
      <c r="W9" s="357">
        <f t="shared" ref="W9:W72" si="5">IF(OR(B9="NSO",B9=0,B9=""),"",IF(OR($R$3=$AN$12,$R$3=$AN$13,$R$3=$AN$14,$R$3=$AN$15,$R$3=$AN$16),$U$7,IF(OR($R$3=$AN$9,$R$3=$AN$11),IF(AND(N9="NA",O9="NA"),50-V9,IF(AND(N9="ML",O9="ML"),50-V9,IF(AND(R9="ML",S9="ML"),50-V9,100-V9))),IF(AND(N9="NA",O9="NA"),100-V9,IF(AND(N9="ML",O9="ML"),100-V9,IF(AND(R9="ML",S9="ML"),100-V9,200-V9))))))</f>
        <v>200</v>
      </c>
      <c r="X9" s="357" t="str">
        <f t="shared" ref="X9:X72" si="6">IF(AND(OR(R9="ab",R9="ml"),OR(N9="ab",N9="ml"),OR(N9="ab",N9="ml")),"AB",IF(AND(OR(R9="ab",R9="ml"),OR(N9="ab",N9="ml"),OR(R9="ab",R9="ml")),"AB",IF(AND(OR(R9="ab",R9="ml"),OR(N9="ab",N9="ml"),OR(N9="ab",N9="ml")),"AB",IF(AND(OR(R9="ab",R9="ml"),OR(N9="ab",N9="ml"),OR(R9="ab",R9="ml")),"AB",""))))</f>
        <v/>
      </c>
      <c r="Y9" s="486" t="str">
        <f>IF(AND($R$3=$AN$8),'Result Sheet'!AA9,IF(AND($R$3=$AN$9),'Result Sheet'!AS9,IF(AND($R$3=$AN$10),'Result Sheet'!BK9,IF(AND($R$3=$AN$11),'Result Sheet'!CC9,IF(AND($R$3=$AN$12),'Result Sheet'!CT9,IF(AND($R$3=$AN$13),'Result Sheet'!DJ9,IF(AND($R$3=$AN$14),'Result Sheet'!DT9,IF(AND($R$3=$AN$15),'Result Sheet'!ED9,IF(AND($R$3=$AN$16),'Result Sheet'!EN9,"")))))))))</f>
        <v>P</v>
      </c>
      <c r="Z9" s="487" t="str">
        <f>IF(AND($R$3=$AN$8),'Result Sheet'!AB9,IF(AND($R$3=$AN$9),'Result Sheet'!AT9,IF(AND($R$3=$AN$10),'Result Sheet'!BL9,IF(AND($R$3=$AN$11),'Result Sheet'!CD9,IF(AND($R$3=$AN$12),"",IF(AND($R$3=$AN$13),"",IF(AND($R$3=$AN$14),"","")))))))</f>
        <v>I</v>
      </c>
      <c r="AA9" s="358" t="str">
        <f>IF(AND($R$3=$AN$8),'Result Sheet'!AC9,IF(AND($R$3=$AN$9),'Result Sheet'!AU9,IF(AND($R$3=$AN$10),'Result Sheet'!BM9,IF(AND($R$3=$AN$11),'Result Sheet'!CE9,IF(AND($R$3=$AN$12),'Result Sheet'!CU9,IF(AND($R$3=$AN$13),'Result Sheet'!DK9,IF(AND($R$3=$AN$14),'Result Sheet'!DU9,IF(AND($R$3=$AN$15),'Result Sheet'!EE9,IF(AND($R$3=$AN$16),'Result Sheet'!EO9,"")))))))))</f>
        <v>B</v>
      </c>
      <c r="AD9" s="808"/>
      <c r="AE9" s="808"/>
      <c r="AF9" s="808"/>
      <c r="AG9" s="808"/>
      <c r="AH9" s="808"/>
      <c r="AI9" s="808"/>
      <c r="AN9" s="41" t="str">
        <f>'Result Sheet'!AH4</f>
        <v>अंग्रेजी</v>
      </c>
    </row>
    <row r="10" spans="1:40" ht="18" customHeight="1">
      <c r="A10" s="349">
        <f>IF('Result Sheet'!A10="","",'Result Sheet'!A10)</f>
        <v>3</v>
      </c>
      <c r="B10" s="350">
        <f>IF(OR($D$3="",$R$3=""),"",IF('Result Sheet'!B10="","",'Result Sheet'!B10))</f>
        <v>303</v>
      </c>
      <c r="C10" s="351">
        <f>IF(OR($D$3="",$R$3=""),"",IF('Result Sheet'!F10="","",'Result Sheet'!F10))</f>
        <v>934</v>
      </c>
      <c r="D10" s="352">
        <f>IF(OR($D$3="",$R$3=""),"",IF('Result Sheet'!E10="","",'Result Sheet'!E10))</f>
        <v>42348</v>
      </c>
      <c r="E10" s="353" t="str">
        <f>IF(OR($D$3="",$R$3=""),"",IF('Result Sheet'!G10="","",'Result Sheet'!G10))</f>
        <v>ARMAN HUSSAIN</v>
      </c>
      <c r="F10" s="353" t="str">
        <f>IF(OR($D$3="",$R$3=""),"",IF('Result Sheet'!H10="","",'Result Sheet'!H10))</f>
        <v>AARIF HUSSAIN</v>
      </c>
      <c r="G10" s="353" t="str">
        <f>IF(OR($D$3="",$R$3=""),"",IF('Result Sheet'!I10="","",'Result Sheet'!I10))</f>
        <v>SALMA BANO</v>
      </c>
      <c r="H10" s="354" t="str">
        <f>IF(OR($D$3="",$R$3=""),"",IF('Result Sheet'!K10="","",'Result Sheet'!K10))</f>
        <v>OBC</v>
      </c>
      <c r="I10" s="488" t="str">
        <f>IF(OR($D$3="",$R$3=""),"",IF('Result Sheet'!J10="","",'Result Sheet'!J10))</f>
        <v>M</v>
      </c>
      <c r="J10" s="483">
        <f>IF(AND($R$3=$AN$8),'Result Sheet'!L10,IF(AND($R$3=$AN$9),'Result Sheet'!AD10,IF(AND($R$3=$AN$10),'Result Sheet'!AV10,IF(AND($R$3=$AN$11),'Result Sheet'!BN10,IF(AND($R$3=$AN$12),'Result Sheet'!CF10,IF(AND($R$3=$AN$13),'Result Sheet'!CV10,IF(AND($R$3=$AN$14),"","")))))))</f>
        <v>10</v>
      </c>
      <c r="K10" s="483">
        <f>IF(AND($R$3=$AN$8),'Result Sheet'!M10,IF(AND($R$3=$AN$9),'Result Sheet'!AE10,IF(AND($R$3=$AN$10),'Result Sheet'!AW10,IF(AND($R$3=$AN$11),'Result Sheet'!BO10,IF(AND($R$3=$AN$12),'Result Sheet'!CG10,IF(AND($R$3=$AN$13),'Result Sheet'!CW10,IF(AND($R$3=$AN$14),"","")))))))</f>
        <v>9</v>
      </c>
      <c r="L10" s="483">
        <f>IF(AND($R$3=$AN$8),'Result Sheet'!N10,IF(AND($R$3=$AN$9),'Result Sheet'!AF10,IF(AND($R$3=$AN$10),'Result Sheet'!AX10,IF(AND($R$3=$AN$11),'Result Sheet'!BP10,IF(AND($R$3=$AN$12),'Result Sheet'!CH10,IF(AND($R$3=$AN$13),'Result Sheet'!CX10,IF(AND($R$3=$AN$14),"","")))))))</f>
        <v>8</v>
      </c>
      <c r="M10" s="355">
        <f t="shared" si="0"/>
        <v>27</v>
      </c>
      <c r="N10" s="484">
        <f>IF(AND($R$3=$AN$8),'Result Sheet'!P10,IF(AND($R$3=$AN$9),'Result Sheet'!AH10,IF(AND($R$3=$AN$10),'Result Sheet'!AZ10,IF(AND($R$3=$AN$11),'Result Sheet'!BR10,IF(AND($R$3=$AN$12),'Result Sheet'!CJ10,IF(AND($R$3=$AN$13),'Result Sheet'!CZ10,IF(AND($R$3=$AN$14),'Result Sheet'!DL10,IF(AND($R$3=$AN$15),'Result Sheet'!DV10,IF(AND($R$3=$AN$16),'Result Sheet'!EF10,"")))))))))</f>
        <v>35</v>
      </c>
      <c r="O10" s="484">
        <f>IF(AND($R$3=$AN$8),'Result Sheet'!Q10,IF(AND($R$3=$AN$9),'Result Sheet'!AI10,IF(AND($R$3=$AN$10),'Result Sheet'!BA10,IF(AND($R$3=$AN$11),'Result Sheet'!BS10,IF(AND($R$3=$AN$12),'Result Sheet'!CK10,IF(AND($R$3=$AN$13),'Result Sheet'!DA10,IF(AND($R$3=$AN$14),'Result Sheet'!DM10,IF(AND($R$3=$AN$15),'Result Sheet'!DW10,IF(AND($R$3=$AN$16),'Result Sheet'!EG10,"")))))))))</f>
        <v>18</v>
      </c>
      <c r="P10" s="355">
        <f t="shared" si="1"/>
        <v>53</v>
      </c>
      <c r="Q10" s="356">
        <f t="shared" si="2"/>
        <v>80</v>
      </c>
      <c r="R10" s="485">
        <f>IF(AND($R$3=$AN$8),'Result Sheet'!T10,IF(AND($R$3=$AN$9),'Result Sheet'!AL10,IF(AND($R$3=$AN$10),'Result Sheet'!BD10,IF(AND($R$3=$AN$11),'Result Sheet'!BV10,IF(AND($R$3=$AN$12),'Result Sheet'!CN10,IF(AND($R$3=$AN$13),'Result Sheet'!DD10,IF(AND($R$3=$AN$14),'Result Sheet'!DN10,IF(AND($R$3=$AN$15),'Result Sheet'!DX10,IF(AND($R$3=$AN$16),'Result Sheet'!EH9,"")))))))))</f>
        <v>47</v>
      </c>
      <c r="S10" s="485">
        <f>IF(AND($R$3=$AN$8),'Result Sheet'!U10,IF(AND($R$3=$AN$9),'Result Sheet'!AM10,IF(AND($R$3=$AN$10),'Result Sheet'!BE10,IF(AND($R$3=$AN$11),'Result Sheet'!BW10,IF(AND($R$3=$AN$12),'Result Sheet'!CO10,IF(AND($R$3=$AN$13),'Result Sheet'!DE10,IF(AND($R$3=$AN$14),'Result Sheet'!DO10,IF(AND($R$3=$AN$15),'Result Sheet'!DY10,IF(AND($R$3=$AN$16),'Result Sheet'!EI10,"")))))))))</f>
        <v>37</v>
      </c>
      <c r="T10" s="355">
        <f>IF(AND(R10="",S10=""),"",IF(AND($R$3=$AN$14),'Result Sheet'!DP10,IF(AND($R$3=$AN$15),'Result Sheet'!DZ10,IF(AND($R$3=$AN$16),'Result Sheet'!EJ10,IF(AND(R10="NA",S10="NA"),"NA",SUM(R10:S10))))))</f>
        <v>84</v>
      </c>
      <c r="U10" s="356">
        <f t="shared" si="3"/>
        <v>164</v>
      </c>
      <c r="V10" s="357">
        <f t="shared" si="4"/>
        <v>0</v>
      </c>
      <c r="W10" s="357">
        <f t="shared" si="5"/>
        <v>200</v>
      </c>
      <c r="X10" s="357" t="str">
        <f t="shared" si="6"/>
        <v/>
      </c>
      <c r="Y10" s="486" t="str">
        <f>IF(AND($R$3=$AN$8),'Result Sheet'!AA10,IF(AND($R$3=$AN$9),'Result Sheet'!AS10,IF(AND($R$3=$AN$10),'Result Sheet'!BK10,IF(AND($R$3=$AN$11),'Result Sheet'!CC10,IF(AND($R$3=$AN$12),'Result Sheet'!CT10,IF(AND($R$3=$AN$13),'Result Sheet'!DJ10,IF(AND($R$3=$AN$14),'Result Sheet'!DT10,IF(AND($R$3=$AN$15),'Result Sheet'!ED10,IF(AND($R$3=$AN$16),'Result Sheet'!EN10,"")))))))))</f>
        <v>P</v>
      </c>
      <c r="Z10" s="487" t="str">
        <f>IF(AND($R$3=$AN$8),'Result Sheet'!AB10,IF(AND($R$3=$AN$9),'Result Sheet'!AT10,IF(AND($R$3=$AN$10),'Result Sheet'!BL10,IF(AND($R$3=$AN$11),'Result Sheet'!CD10,IF(AND($R$3=$AN$12),"",IF(AND($R$3=$AN$13),"",IF(AND($R$3=$AN$14),"","")))))))</f>
        <v>I</v>
      </c>
      <c r="AA10" s="358" t="str">
        <f>IF(AND($R$3=$AN$8),'Result Sheet'!AC10,IF(AND($R$3=$AN$9),'Result Sheet'!AU10,IF(AND($R$3=$AN$10),'Result Sheet'!BM10,IF(AND($R$3=$AN$11),'Result Sheet'!CE10,IF(AND($R$3=$AN$12),'Result Sheet'!CU10,IF(AND($R$3=$AN$13),'Result Sheet'!DK10,IF(AND($R$3=$AN$14),'Result Sheet'!DU10,IF(AND($R$3=$AN$15),'Result Sheet'!EE10,IF(AND($R$3=$AN$16),'Result Sheet'!EO10,"")))))))))</f>
        <v>B</v>
      </c>
      <c r="AD10" s="809" t="s">
        <v>227</v>
      </c>
      <c r="AE10" s="809"/>
      <c r="AF10" s="809"/>
      <c r="AG10" s="809"/>
      <c r="AH10" s="809"/>
      <c r="AI10" s="809"/>
      <c r="AN10" s="41" t="str">
        <f>'Result Sheet'!AZ4</f>
        <v>गणित</v>
      </c>
    </row>
    <row r="11" spans="1:40" ht="18" customHeight="1">
      <c r="A11" s="349">
        <f>IF('Result Sheet'!A11="","",'Result Sheet'!A11)</f>
        <v>4</v>
      </c>
      <c r="B11" s="350">
        <f>IF(OR($D$3="",$R$3=""),"",IF('Result Sheet'!B11="","",'Result Sheet'!B11))</f>
        <v>304</v>
      </c>
      <c r="C11" s="351">
        <f>IF(OR($D$3="",$R$3=""),"",IF('Result Sheet'!F11="","",'Result Sheet'!F11))</f>
        <v>926</v>
      </c>
      <c r="D11" s="352">
        <f>IF(OR($D$3="",$R$3=""),"",IF('Result Sheet'!E11="","",'Result Sheet'!E11))</f>
        <v>42491</v>
      </c>
      <c r="E11" s="353" t="str">
        <f>IF(OR($D$3="",$R$3=""),"",IF('Result Sheet'!G11="","",'Result Sheet'!G11))</f>
        <v>ARMAN SHAH</v>
      </c>
      <c r="F11" s="353" t="str">
        <f>IF(OR($D$3="",$R$3=""),"",IF('Result Sheet'!H11="","",'Result Sheet'!H11))</f>
        <v>JAKIR SHAH</v>
      </c>
      <c r="G11" s="353" t="str">
        <f>IF(OR($D$3="",$R$3=""),"",IF('Result Sheet'!I11="","",'Result Sheet'!I11))</f>
        <v>HEENA BANU</v>
      </c>
      <c r="H11" s="354" t="str">
        <f>IF(OR($D$3="",$R$3=""),"",IF('Result Sheet'!K11="","",'Result Sheet'!K11))</f>
        <v>OBC</v>
      </c>
      <c r="I11" s="488" t="str">
        <f>IF(OR($D$3="",$R$3=""),"",IF('Result Sheet'!J11="","",'Result Sheet'!J11))</f>
        <v>M</v>
      </c>
      <c r="J11" s="483">
        <f>IF(AND($R$3=$AN$8),'Result Sheet'!L11,IF(AND($R$3=$AN$9),'Result Sheet'!AD11,IF(AND($R$3=$AN$10),'Result Sheet'!AV11,IF(AND($R$3=$AN$11),'Result Sheet'!BN11,IF(AND($R$3=$AN$12),'Result Sheet'!CF11,IF(AND($R$3=$AN$13),'Result Sheet'!CV11,IF(AND($R$3=$AN$14),"","")))))))</f>
        <v>10</v>
      </c>
      <c r="K11" s="483">
        <f>IF(AND($R$3=$AN$8),'Result Sheet'!M11,IF(AND($R$3=$AN$9),'Result Sheet'!AE11,IF(AND($R$3=$AN$10),'Result Sheet'!AW11,IF(AND($R$3=$AN$11),'Result Sheet'!BO11,IF(AND($R$3=$AN$12),'Result Sheet'!CG11,IF(AND($R$3=$AN$13),'Result Sheet'!CW11,IF(AND($R$3=$AN$14),"","")))))))</f>
        <v>9</v>
      </c>
      <c r="L11" s="483">
        <f>IF(AND($R$3=$AN$8),'Result Sheet'!N11,IF(AND($R$3=$AN$9),'Result Sheet'!AF11,IF(AND($R$3=$AN$10),'Result Sheet'!AX11,IF(AND($R$3=$AN$11),'Result Sheet'!BP11,IF(AND($R$3=$AN$12),'Result Sheet'!CH11,IF(AND($R$3=$AN$13),'Result Sheet'!CX11,IF(AND($R$3=$AN$14),"","")))))))</f>
        <v>8</v>
      </c>
      <c r="M11" s="355">
        <f t="shared" si="0"/>
        <v>27</v>
      </c>
      <c r="N11" s="484">
        <f>IF(AND($R$3=$AN$8),'Result Sheet'!P11,IF(AND($R$3=$AN$9),'Result Sheet'!AH11,IF(AND($R$3=$AN$10),'Result Sheet'!AZ11,IF(AND($R$3=$AN$11),'Result Sheet'!BR11,IF(AND($R$3=$AN$12),'Result Sheet'!CJ11,IF(AND($R$3=$AN$13),'Result Sheet'!CZ11,IF(AND($R$3=$AN$14),'Result Sheet'!DL11,IF(AND($R$3=$AN$15),'Result Sheet'!DV11,IF(AND($R$3=$AN$16),'Result Sheet'!EF11,"")))))))))</f>
        <v>38</v>
      </c>
      <c r="O11" s="484">
        <f>IF(AND($R$3=$AN$8),'Result Sheet'!Q11,IF(AND($R$3=$AN$9),'Result Sheet'!AI11,IF(AND($R$3=$AN$10),'Result Sheet'!BA11,IF(AND($R$3=$AN$11),'Result Sheet'!BS11,IF(AND($R$3=$AN$12),'Result Sheet'!CK11,IF(AND($R$3=$AN$13),'Result Sheet'!DA11,IF(AND($R$3=$AN$14),'Result Sheet'!DM11,IF(AND($R$3=$AN$15),'Result Sheet'!DW11,IF(AND($R$3=$AN$16),'Result Sheet'!EG11,"")))))))))</f>
        <v>19</v>
      </c>
      <c r="P11" s="355">
        <f t="shared" si="1"/>
        <v>57</v>
      </c>
      <c r="Q11" s="356">
        <f t="shared" si="2"/>
        <v>84</v>
      </c>
      <c r="R11" s="485">
        <f>IF(AND($R$3=$AN$8),'Result Sheet'!T11,IF(AND($R$3=$AN$9),'Result Sheet'!AL11,IF(AND($R$3=$AN$10),'Result Sheet'!BD11,IF(AND($R$3=$AN$11),'Result Sheet'!BV11,IF(AND($R$3=$AN$12),'Result Sheet'!CN11,IF(AND($R$3=$AN$13),'Result Sheet'!DD11,IF(AND($R$3=$AN$14),'Result Sheet'!DN11,IF(AND($R$3=$AN$15),'Result Sheet'!DX11,IF(AND($R$3=$AN$16),'Result Sheet'!EH10,"")))))))))</f>
        <v>48</v>
      </c>
      <c r="S11" s="485">
        <f>IF(AND($R$3=$AN$8),'Result Sheet'!U11,IF(AND($R$3=$AN$9),'Result Sheet'!AM11,IF(AND($R$3=$AN$10),'Result Sheet'!BE11,IF(AND($R$3=$AN$11),'Result Sheet'!BW11,IF(AND($R$3=$AN$12),'Result Sheet'!CO11,IF(AND($R$3=$AN$13),'Result Sheet'!DE11,IF(AND($R$3=$AN$14),'Result Sheet'!DO11,IF(AND($R$3=$AN$15),'Result Sheet'!DY11,IF(AND($R$3=$AN$16),'Result Sheet'!EI11,"")))))))))</f>
        <v>37</v>
      </c>
      <c r="T11" s="355">
        <f>IF(AND(R11="",S11=""),"",IF(AND($R$3=$AN$14),'Result Sheet'!DP11,IF(AND($R$3=$AN$15),'Result Sheet'!DZ11,IF(AND($R$3=$AN$16),'Result Sheet'!EJ11,IF(AND(R11="NA",S11="NA"),"NA",SUM(R11:S11))))))</f>
        <v>85</v>
      </c>
      <c r="U11" s="356">
        <f t="shared" si="3"/>
        <v>169</v>
      </c>
      <c r="V11" s="357">
        <f t="shared" si="4"/>
        <v>0</v>
      </c>
      <c r="W11" s="357">
        <f t="shared" si="5"/>
        <v>200</v>
      </c>
      <c r="X11" s="357" t="str">
        <f t="shared" si="6"/>
        <v/>
      </c>
      <c r="Y11" s="486" t="str">
        <f>IF(AND($R$3=$AN$8),'Result Sheet'!AA11,IF(AND($R$3=$AN$9),'Result Sheet'!AS11,IF(AND($R$3=$AN$10),'Result Sheet'!BK11,IF(AND($R$3=$AN$11),'Result Sheet'!CC11,IF(AND($R$3=$AN$12),'Result Sheet'!CT11,IF(AND($R$3=$AN$13),'Result Sheet'!DJ11,IF(AND($R$3=$AN$14),'Result Sheet'!DT11,IF(AND($R$3=$AN$15),'Result Sheet'!ED11,IF(AND($R$3=$AN$16),'Result Sheet'!EN11,"")))))))))</f>
        <v>P</v>
      </c>
      <c r="Z11" s="487" t="str">
        <f>IF(AND($R$3=$AN$8),'Result Sheet'!AB11,IF(AND($R$3=$AN$9),'Result Sheet'!AT11,IF(AND($R$3=$AN$10),'Result Sheet'!BL11,IF(AND($R$3=$AN$11),'Result Sheet'!CD11,IF(AND($R$3=$AN$12),"",IF(AND($R$3=$AN$13),"",IF(AND($R$3=$AN$14),"","")))))))</f>
        <v>I</v>
      </c>
      <c r="AA11" s="358" t="str">
        <f>IF(AND($R$3=$AN$8),'Result Sheet'!AC11,IF(AND($R$3=$AN$9),'Result Sheet'!AU11,IF(AND($R$3=$AN$10),'Result Sheet'!BM11,IF(AND($R$3=$AN$11),'Result Sheet'!CE11,IF(AND($R$3=$AN$12),'Result Sheet'!CU11,IF(AND($R$3=$AN$13),'Result Sheet'!DK11,IF(AND($R$3=$AN$14),'Result Sheet'!DU11,IF(AND($R$3=$AN$15),'Result Sheet'!EE11,IF(AND($R$3=$AN$16),'Result Sheet'!EO11,"")))))))))</f>
        <v>B</v>
      </c>
      <c r="AN11" s="41" t="str">
        <f>'Result Sheet'!BR4</f>
        <v>पर्यावरण अध्ययन</v>
      </c>
    </row>
    <row r="12" spans="1:40" ht="18" customHeight="1">
      <c r="A12" s="349">
        <f>IF('Result Sheet'!A12="","",'Result Sheet'!A12)</f>
        <v>5</v>
      </c>
      <c r="B12" s="350">
        <f>IF(OR($D$3="",$R$3=""),"",IF('Result Sheet'!B12="","",'Result Sheet'!B12))</f>
        <v>305</v>
      </c>
      <c r="C12" s="351">
        <f>IF(OR($D$3="",$R$3=""),"",IF('Result Sheet'!F12="","",'Result Sheet'!F12))</f>
        <v>951</v>
      </c>
      <c r="D12" s="352" t="str">
        <f>IF(OR($D$3="",$R$3=""),"",IF('Result Sheet'!E12="","",'Result Sheet'!E12))</f>
        <v>25-08-2015</v>
      </c>
      <c r="E12" s="353" t="str">
        <f>IF(OR($D$3="",$R$3=""),"",IF('Result Sheet'!G12="","",'Result Sheet'!G12))</f>
        <v>BHAVYANSH SINGH CHOUHAN</v>
      </c>
      <c r="F12" s="353" t="str">
        <f>IF(OR($D$3="",$R$3=""),"",IF('Result Sheet'!H12="","",'Result Sheet'!H12))</f>
        <v>AJIT SINGH</v>
      </c>
      <c r="G12" s="353" t="str">
        <f>IF(OR($D$3="",$R$3=""),"",IF('Result Sheet'!I12="","",'Result Sheet'!I12))</f>
        <v>MEENA</v>
      </c>
      <c r="H12" s="354" t="str">
        <f>IF(OR($D$3="",$R$3=""),"",IF('Result Sheet'!K12="","",'Result Sheet'!K12))</f>
        <v>OBC</v>
      </c>
      <c r="I12" s="488" t="str">
        <f>IF(OR($D$3="",$R$3=""),"",IF('Result Sheet'!J12="","",'Result Sheet'!J12))</f>
        <v>M</v>
      </c>
      <c r="J12" s="483">
        <f>IF(AND($R$3=$AN$8),'Result Sheet'!L12,IF(AND($R$3=$AN$9),'Result Sheet'!AD12,IF(AND($R$3=$AN$10),'Result Sheet'!AV12,IF(AND($R$3=$AN$11),'Result Sheet'!BN12,IF(AND($R$3=$AN$12),'Result Sheet'!CF12,IF(AND($R$3=$AN$13),'Result Sheet'!CV12,IF(AND($R$3=$AN$14),"","")))))))</f>
        <v>10</v>
      </c>
      <c r="K12" s="483">
        <f>IF(AND($R$3=$AN$8),'Result Sheet'!M12,IF(AND($R$3=$AN$9),'Result Sheet'!AE12,IF(AND($R$3=$AN$10),'Result Sheet'!AW12,IF(AND($R$3=$AN$11),'Result Sheet'!BO12,IF(AND($R$3=$AN$12),'Result Sheet'!CG12,IF(AND($R$3=$AN$13),'Result Sheet'!CW12,IF(AND($R$3=$AN$14),"","")))))))</f>
        <v>9</v>
      </c>
      <c r="L12" s="483">
        <f>IF(AND($R$3=$AN$8),'Result Sheet'!N12,IF(AND($R$3=$AN$9),'Result Sheet'!AF12,IF(AND($R$3=$AN$10),'Result Sheet'!AX12,IF(AND($R$3=$AN$11),'Result Sheet'!BP12,IF(AND($R$3=$AN$12),'Result Sheet'!CH12,IF(AND($R$3=$AN$13),'Result Sheet'!CX12,IF(AND($R$3=$AN$14),"","")))))))</f>
        <v>8</v>
      </c>
      <c r="M12" s="355">
        <f t="shared" si="0"/>
        <v>27</v>
      </c>
      <c r="N12" s="484">
        <f>IF(AND($R$3=$AN$8),'Result Sheet'!P12,IF(AND($R$3=$AN$9),'Result Sheet'!AH12,IF(AND($R$3=$AN$10),'Result Sheet'!AZ12,IF(AND($R$3=$AN$11),'Result Sheet'!BR12,IF(AND($R$3=$AN$12),'Result Sheet'!CJ12,IF(AND($R$3=$AN$13),'Result Sheet'!CZ12,IF(AND($R$3=$AN$14),'Result Sheet'!DL12,IF(AND($R$3=$AN$15),'Result Sheet'!DV12,IF(AND($R$3=$AN$16),'Result Sheet'!EF12,"")))))))))</f>
        <v>39</v>
      </c>
      <c r="O12" s="484">
        <f>IF(AND($R$3=$AN$8),'Result Sheet'!Q12,IF(AND($R$3=$AN$9),'Result Sheet'!AI12,IF(AND($R$3=$AN$10),'Result Sheet'!BA12,IF(AND($R$3=$AN$11),'Result Sheet'!BS12,IF(AND($R$3=$AN$12),'Result Sheet'!CK12,IF(AND($R$3=$AN$13),'Result Sheet'!DA12,IF(AND($R$3=$AN$14),'Result Sheet'!DM12,IF(AND($R$3=$AN$15),'Result Sheet'!DW12,IF(AND($R$3=$AN$16),'Result Sheet'!EG12,"")))))))))</f>
        <v>14</v>
      </c>
      <c r="P12" s="355">
        <f t="shared" si="1"/>
        <v>53</v>
      </c>
      <c r="Q12" s="356">
        <f t="shared" si="2"/>
        <v>80</v>
      </c>
      <c r="R12" s="485">
        <f>IF(AND($R$3=$AN$8),'Result Sheet'!T12,IF(AND($R$3=$AN$9),'Result Sheet'!AL12,IF(AND($R$3=$AN$10),'Result Sheet'!BD12,IF(AND($R$3=$AN$11),'Result Sheet'!BV12,IF(AND($R$3=$AN$12),'Result Sheet'!CN12,IF(AND($R$3=$AN$13),'Result Sheet'!DD12,IF(AND($R$3=$AN$14),'Result Sheet'!DN12,IF(AND($R$3=$AN$15),'Result Sheet'!DX12,IF(AND($R$3=$AN$16),'Result Sheet'!EH11,"")))))))))</f>
        <v>49</v>
      </c>
      <c r="S12" s="485">
        <f>IF(AND($R$3=$AN$8),'Result Sheet'!U12,IF(AND($R$3=$AN$9),'Result Sheet'!AM12,IF(AND($R$3=$AN$10),'Result Sheet'!BE12,IF(AND($R$3=$AN$11),'Result Sheet'!BW12,IF(AND($R$3=$AN$12),'Result Sheet'!CO12,IF(AND($R$3=$AN$13),'Result Sheet'!DE12,IF(AND($R$3=$AN$14),'Result Sheet'!DO12,IF(AND($R$3=$AN$15),'Result Sheet'!DY12,IF(AND($R$3=$AN$16),'Result Sheet'!EI12,"")))))))))</f>
        <v>37</v>
      </c>
      <c r="T12" s="355">
        <f>IF(AND(R12="",S12=""),"",IF(AND($R$3=$AN$14),'Result Sheet'!DP12,IF(AND($R$3=$AN$15),'Result Sheet'!DZ12,IF(AND($R$3=$AN$16),'Result Sheet'!EJ12,IF(AND(R12="NA",S12="NA"),"NA",SUM(R12:S12))))))</f>
        <v>86</v>
      </c>
      <c r="U12" s="356">
        <f t="shared" si="3"/>
        <v>166</v>
      </c>
      <c r="V12" s="357">
        <f t="shared" si="4"/>
        <v>0</v>
      </c>
      <c r="W12" s="357">
        <f t="shared" si="5"/>
        <v>200</v>
      </c>
      <c r="X12" s="357" t="str">
        <f t="shared" si="6"/>
        <v/>
      </c>
      <c r="Y12" s="486" t="str">
        <f>IF(AND($R$3=$AN$8),'Result Sheet'!AA12,IF(AND($R$3=$AN$9),'Result Sheet'!AS12,IF(AND($R$3=$AN$10),'Result Sheet'!BK12,IF(AND($R$3=$AN$11),'Result Sheet'!CC12,IF(AND($R$3=$AN$12),'Result Sheet'!CT12,IF(AND($R$3=$AN$13),'Result Sheet'!DJ12,IF(AND($R$3=$AN$14),'Result Sheet'!DT12,IF(AND($R$3=$AN$15),'Result Sheet'!ED12,IF(AND($R$3=$AN$16),'Result Sheet'!EN12,"")))))))))</f>
        <v>P</v>
      </c>
      <c r="Z12" s="487" t="str">
        <f>IF(AND($R$3=$AN$8),'Result Sheet'!AB12,IF(AND($R$3=$AN$9),'Result Sheet'!AT12,IF(AND($R$3=$AN$10),'Result Sheet'!BL12,IF(AND($R$3=$AN$11),'Result Sheet'!CD12,IF(AND($R$3=$AN$12),"",IF(AND($R$3=$AN$13),"",IF(AND($R$3=$AN$14),"","")))))))</f>
        <v>I</v>
      </c>
      <c r="AA12" s="358" t="str">
        <f>IF(AND($R$3=$AN$8),'Result Sheet'!AC12,IF(AND($R$3=$AN$9),'Result Sheet'!AU12,IF(AND($R$3=$AN$10),'Result Sheet'!BM12,IF(AND($R$3=$AN$11),'Result Sheet'!CE12,IF(AND($R$3=$AN$12),'Result Sheet'!CU12,IF(AND($R$3=$AN$13),'Result Sheet'!DK12,IF(AND($R$3=$AN$14),'Result Sheet'!DU12,IF(AND($R$3=$AN$15),'Result Sheet'!EE12,IF(AND($R$3=$AN$16),'Result Sheet'!EO12,"")))))))))</f>
        <v>B</v>
      </c>
      <c r="AN12" s="41" t="str">
        <f>'Result Sheet'!CF4</f>
        <v>कंप्यूटर</v>
      </c>
    </row>
    <row r="13" spans="1:40" ht="18" customHeight="1">
      <c r="A13" s="349">
        <f>IF('Result Sheet'!A13="","",'Result Sheet'!A13)</f>
        <v>6</v>
      </c>
      <c r="B13" s="350">
        <f>IF(OR($D$3="",$R$3=""),"",IF('Result Sheet'!B13="","",'Result Sheet'!B13))</f>
        <v>306</v>
      </c>
      <c r="C13" s="351">
        <f>IF(OR($D$3="",$R$3=""),"",IF('Result Sheet'!F13="","",'Result Sheet'!F13))</f>
        <v>939</v>
      </c>
      <c r="D13" s="352" t="str">
        <f>IF(OR($D$3="",$R$3=""),"",IF('Result Sheet'!E13="","",'Result Sheet'!E13))</f>
        <v>16-06-2014</v>
      </c>
      <c r="E13" s="353" t="str">
        <f>IF(OR($D$3="",$R$3=""),"",IF('Result Sheet'!G13="","",'Result Sheet'!G13))</f>
        <v>BHUMIKA BAGRI</v>
      </c>
      <c r="F13" s="353" t="str">
        <f>IF(OR($D$3="",$R$3=""),"",IF('Result Sheet'!H13="","",'Result Sheet'!H13))</f>
        <v>MUKESH BAGRI</v>
      </c>
      <c r="G13" s="353" t="str">
        <f>IF(OR($D$3="",$R$3=""),"",IF('Result Sheet'!I13="","",'Result Sheet'!I13))</f>
        <v>SEEMA BAGRI</v>
      </c>
      <c r="H13" s="354" t="str">
        <f>IF(OR($D$3="",$R$3=""),"",IF('Result Sheet'!K13="","",'Result Sheet'!K13))</f>
        <v>OBC</v>
      </c>
      <c r="I13" s="488" t="str">
        <f>IF(OR($D$3="",$R$3=""),"",IF('Result Sheet'!J13="","",'Result Sheet'!J13))</f>
        <v>F</v>
      </c>
      <c r="J13" s="483">
        <f>IF(AND($R$3=$AN$8),'Result Sheet'!L13,IF(AND($R$3=$AN$9),'Result Sheet'!AD13,IF(AND($R$3=$AN$10),'Result Sheet'!AV13,IF(AND($R$3=$AN$11),'Result Sheet'!BN13,IF(AND($R$3=$AN$12),'Result Sheet'!CF13,IF(AND($R$3=$AN$13),'Result Sheet'!CV13,IF(AND($R$3=$AN$14),"","")))))))</f>
        <v>10</v>
      </c>
      <c r="K13" s="483">
        <f>IF(AND($R$3=$AN$8),'Result Sheet'!M13,IF(AND($R$3=$AN$9),'Result Sheet'!AE13,IF(AND($R$3=$AN$10),'Result Sheet'!AW13,IF(AND($R$3=$AN$11),'Result Sheet'!BO13,IF(AND($R$3=$AN$12),'Result Sheet'!CG13,IF(AND($R$3=$AN$13),'Result Sheet'!CW13,IF(AND($R$3=$AN$14),"","")))))))</f>
        <v>9</v>
      </c>
      <c r="L13" s="483">
        <f>IF(AND($R$3=$AN$8),'Result Sheet'!N13,IF(AND($R$3=$AN$9),'Result Sheet'!AF13,IF(AND($R$3=$AN$10),'Result Sheet'!AX13,IF(AND($R$3=$AN$11),'Result Sheet'!BP13,IF(AND($R$3=$AN$12),'Result Sheet'!CH13,IF(AND($R$3=$AN$13),'Result Sheet'!CX13,IF(AND($R$3=$AN$14),"","")))))))</f>
        <v>8</v>
      </c>
      <c r="M13" s="355">
        <f t="shared" si="0"/>
        <v>27</v>
      </c>
      <c r="N13" s="484">
        <f>IF(AND($R$3=$AN$8),'Result Sheet'!P13,IF(AND($R$3=$AN$9),'Result Sheet'!AH13,IF(AND($R$3=$AN$10),'Result Sheet'!AZ13,IF(AND($R$3=$AN$11),'Result Sheet'!BR13,IF(AND($R$3=$AN$12),'Result Sheet'!CJ13,IF(AND($R$3=$AN$13),'Result Sheet'!CZ13,IF(AND($R$3=$AN$14),'Result Sheet'!DL13,IF(AND($R$3=$AN$15),'Result Sheet'!DV13,IF(AND($R$3=$AN$16),'Result Sheet'!EF13,"")))))))))</f>
        <v>45</v>
      </c>
      <c r="O13" s="484">
        <f>IF(AND($R$3=$AN$8),'Result Sheet'!Q13,IF(AND($R$3=$AN$9),'Result Sheet'!AI13,IF(AND($R$3=$AN$10),'Result Sheet'!BA13,IF(AND($R$3=$AN$11),'Result Sheet'!BS13,IF(AND($R$3=$AN$12),'Result Sheet'!CK13,IF(AND($R$3=$AN$13),'Result Sheet'!DA13,IF(AND($R$3=$AN$14),'Result Sheet'!DM13,IF(AND($R$3=$AN$15),'Result Sheet'!DW13,IF(AND($R$3=$AN$16),'Result Sheet'!EG13,"")))))))))</f>
        <v>15</v>
      </c>
      <c r="P13" s="355">
        <f t="shared" si="1"/>
        <v>60</v>
      </c>
      <c r="Q13" s="356">
        <f t="shared" si="2"/>
        <v>87</v>
      </c>
      <c r="R13" s="485">
        <f>IF(AND($R$3=$AN$8),'Result Sheet'!T13,IF(AND($R$3=$AN$9),'Result Sheet'!AL13,IF(AND($R$3=$AN$10),'Result Sheet'!BD13,IF(AND($R$3=$AN$11),'Result Sheet'!BV13,IF(AND($R$3=$AN$12),'Result Sheet'!CN13,IF(AND($R$3=$AN$13),'Result Sheet'!DD13,IF(AND($R$3=$AN$14),'Result Sheet'!DN13,IF(AND($R$3=$AN$15),'Result Sheet'!DX13,IF(AND($R$3=$AN$16),'Result Sheet'!EH12,"")))))))))</f>
        <v>58</v>
      </c>
      <c r="S13" s="485">
        <f>IF(AND($R$3=$AN$8),'Result Sheet'!U13,IF(AND($R$3=$AN$9),'Result Sheet'!AM13,IF(AND($R$3=$AN$10),'Result Sheet'!BE13,IF(AND($R$3=$AN$11),'Result Sheet'!BW13,IF(AND($R$3=$AN$12),'Result Sheet'!CO13,IF(AND($R$3=$AN$13),'Result Sheet'!DE13,IF(AND($R$3=$AN$14),'Result Sheet'!DO13,IF(AND($R$3=$AN$15),'Result Sheet'!DY13,IF(AND($R$3=$AN$16),'Result Sheet'!EI13,"")))))))))</f>
        <v>37</v>
      </c>
      <c r="T13" s="355">
        <f>IF(AND(R13="",S13=""),"",IF(AND($R$3=$AN$14),'Result Sheet'!DP13,IF(AND($R$3=$AN$15),'Result Sheet'!DZ13,IF(AND($R$3=$AN$16),'Result Sheet'!EJ13,IF(AND(R13="NA",S13="NA"),"NA",SUM(R13:S13))))))</f>
        <v>95</v>
      </c>
      <c r="U13" s="356">
        <f t="shared" si="3"/>
        <v>182</v>
      </c>
      <c r="V13" s="357">
        <f t="shared" si="4"/>
        <v>0</v>
      </c>
      <c r="W13" s="357">
        <f t="shared" si="5"/>
        <v>200</v>
      </c>
      <c r="X13" s="357" t="str">
        <f t="shared" si="6"/>
        <v/>
      </c>
      <c r="Y13" s="486" t="str">
        <f>IF(AND($R$3=$AN$8),'Result Sheet'!AA13,IF(AND($R$3=$AN$9),'Result Sheet'!AS13,IF(AND($R$3=$AN$10),'Result Sheet'!BK13,IF(AND($R$3=$AN$11),'Result Sheet'!CC13,IF(AND($R$3=$AN$12),'Result Sheet'!CT13,IF(AND($R$3=$AN$13),'Result Sheet'!DJ13,IF(AND($R$3=$AN$14),'Result Sheet'!DT13,IF(AND($R$3=$AN$15),'Result Sheet'!ED13,IF(AND($R$3=$AN$16),'Result Sheet'!EN13,"")))))))))</f>
        <v>P</v>
      </c>
      <c r="Z13" s="487" t="str">
        <f>IF(AND($R$3=$AN$8),'Result Sheet'!AB13,IF(AND($R$3=$AN$9),'Result Sheet'!AT13,IF(AND($R$3=$AN$10),'Result Sheet'!BL13,IF(AND($R$3=$AN$11),'Result Sheet'!CD13,IF(AND($R$3=$AN$12),"",IF(AND($R$3=$AN$13),"",IF(AND($R$3=$AN$14),"","")))))))</f>
        <v>I</v>
      </c>
      <c r="AA13" s="358" t="str">
        <f>IF(AND($R$3=$AN$8),'Result Sheet'!AC13,IF(AND($R$3=$AN$9),'Result Sheet'!AU13,IF(AND($R$3=$AN$10),'Result Sheet'!BM13,IF(AND($R$3=$AN$11),'Result Sheet'!CE13,IF(AND($R$3=$AN$12),'Result Sheet'!CU13,IF(AND($R$3=$AN$13),'Result Sheet'!DK13,IF(AND($R$3=$AN$14),'Result Sheet'!DU13,IF(AND($R$3=$AN$15),'Result Sheet'!EE13,IF(AND($R$3=$AN$16),'Result Sheet'!EO13,"")))))))))</f>
        <v>A</v>
      </c>
      <c r="AN13" s="41" t="str">
        <f>'Result Sheet'!CV4</f>
        <v>सामान्य ज्ञान</v>
      </c>
    </row>
    <row r="14" spans="1:40" ht="18" customHeight="1">
      <c r="A14" s="349">
        <f>IF('Result Sheet'!A14="","",'Result Sheet'!A14)</f>
        <v>7</v>
      </c>
      <c r="B14" s="350">
        <f>IF(OR($D$3="",$R$3=""),"",IF('Result Sheet'!B14="","",'Result Sheet'!B14))</f>
        <v>307</v>
      </c>
      <c r="C14" s="351">
        <f>IF(OR($D$3="",$R$3=""),"",IF('Result Sheet'!F14="","",'Result Sheet'!F14))</f>
        <v>942</v>
      </c>
      <c r="D14" s="352" t="str">
        <f>IF(OR($D$3="",$R$3=""),"",IF('Result Sheet'!E14="","",'Result Sheet'!E14))</f>
        <v>28-09-2015</v>
      </c>
      <c r="E14" s="353" t="str">
        <f>IF(OR($D$3="",$R$3=""),"",IF('Result Sheet'!G14="","",'Result Sheet'!G14))</f>
        <v>DAKSH PRAJAPAT</v>
      </c>
      <c r="F14" s="353" t="str">
        <f>IF(OR($D$3="",$R$3=""),"",IF('Result Sheet'!H14="","",'Result Sheet'!H14))</f>
        <v>PRAKASH PRAJAPAT</v>
      </c>
      <c r="G14" s="353" t="str">
        <f>IF(OR($D$3="",$R$3=""),"",IF('Result Sheet'!I14="","",'Result Sheet'!I14))</f>
        <v>REKHA PRAJAPATI</v>
      </c>
      <c r="H14" s="354" t="str">
        <f>IF(OR($D$3="",$R$3=""),"",IF('Result Sheet'!K14="","",'Result Sheet'!K14))</f>
        <v>OBC</v>
      </c>
      <c r="I14" s="488" t="str">
        <f>IF(OR($D$3="",$R$3=""),"",IF('Result Sheet'!J14="","",'Result Sheet'!J14))</f>
        <v>M</v>
      </c>
      <c r="J14" s="483">
        <f>IF(AND($R$3=$AN$8),'Result Sheet'!L14,IF(AND($R$3=$AN$9),'Result Sheet'!AD14,IF(AND($R$3=$AN$10),'Result Sheet'!AV14,IF(AND($R$3=$AN$11),'Result Sheet'!BN14,IF(AND($R$3=$AN$12),'Result Sheet'!CF14,IF(AND($R$3=$AN$13),'Result Sheet'!CV14,IF(AND($R$3=$AN$14),"","")))))))</f>
        <v>10</v>
      </c>
      <c r="K14" s="483">
        <f>IF(AND($R$3=$AN$8),'Result Sheet'!M14,IF(AND($R$3=$AN$9),'Result Sheet'!AE14,IF(AND($R$3=$AN$10),'Result Sheet'!AW14,IF(AND($R$3=$AN$11),'Result Sheet'!BO14,IF(AND($R$3=$AN$12),'Result Sheet'!CG14,IF(AND($R$3=$AN$13),'Result Sheet'!CW14,IF(AND($R$3=$AN$14),"","")))))))</f>
        <v>9</v>
      </c>
      <c r="L14" s="483">
        <f>IF(AND($R$3=$AN$8),'Result Sheet'!N14,IF(AND($R$3=$AN$9),'Result Sheet'!AF14,IF(AND($R$3=$AN$10),'Result Sheet'!AX14,IF(AND($R$3=$AN$11),'Result Sheet'!BP14,IF(AND($R$3=$AN$12),'Result Sheet'!CH14,IF(AND($R$3=$AN$13),'Result Sheet'!CX14,IF(AND($R$3=$AN$14),"","")))))))</f>
        <v>8</v>
      </c>
      <c r="M14" s="355">
        <f t="shared" si="0"/>
        <v>27</v>
      </c>
      <c r="N14" s="484">
        <f>IF(AND($R$3=$AN$8),'Result Sheet'!P14,IF(AND($R$3=$AN$9),'Result Sheet'!AH14,IF(AND($R$3=$AN$10),'Result Sheet'!AZ14,IF(AND($R$3=$AN$11),'Result Sheet'!BR14,IF(AND($R$3=$AN$12),'Result Sheet'!CJ14,IF(AND($R$3=$AN$13),'Result Sheet'!CZ14,IF(AND($R$3=$AN$14),'Result Sheet'!DL14,IF(AND($R$3=$AN$15),'Result Sheet'!DV14,IF(AND($R$3=$AN$16),'Result Sheet'!EF14,"")))))))))</f>
        <v>47</v>
      </c>
      <c r="O14" s="484">
        <f>IF(AND($R$3=$AN$8),'Result Sheet'!Q14,IF(AND($R$3=$AN$9),'Result Sheet'!AI14,IF(AND($R$3=$AN$10),'Result Sheet'!BA14,IF(AND($R$3=$AN$11),'Result Sheet'!BS14,IF(AND($R$3=$AN$12),'Result Sheet'!CK14,IF(AND($R$3=$AN$13),'Result Sheet'!DA14,IF(AND($R$3=$AN$14),'Result Sheet'!DM14,IF(AND($R$3=$AN$15),'Result Sheet'!DW14,IF(AND($R$3=$AN$16),'Result Sheet'!EG14,"")))))))))</f>
        <v>14</v>
      </c>
      <c r="P14" s="355">
        <f t="shared" si="1"/>
        <v>61</v>
      </c>
      <c r="Q14" s="356">
        <f t="shared" si="2"/>
        <v>88</v>
      </c>
      <c r="R14" s="485">
        <f>IF(AND($R$3=$AN$8),'Result Sheet'!T14,IF(AND($R$3=$AN$9),'Result Sheet'!AL14,IF(AND($R$3=$AN$10),'Result Sheet'!BD14,IF(AND($R$3=$AN$11),'Result Sheet'!BV14,IF(AND($R$3=$AN$12),'Result Sheet'!CN14,IF(AND($R$3=$AN$13),'Result Sheet'!DD14,IF(AND($R$3=$AN$14),'Result Sheet'!DN14,IF(AND($R$3=$AN$15),'Result Sheet'!DX14,IF(AND($R$3=$AN$16),'Result Sheet'!EH13,"")))))))))</f>
        <v>59</v>
      </c>
      <c r="S14" s="485">
        <f>IF(AND($R$3=$AN$8),'Result Sheet'!U14,IF(AND($R$3=$AN$9),'Result Sheet'!AM14,IF(AND($R$3=$AN$10),'Result Sheet'!BE14,IF(AND($R$3=$AN$11),'Result Sheet'!BW14,IF(AND($R$3=$AN$12),'Result Sheet'!CO14,IF(AND($R$3=$AN$13),'Result Sheet'!DE14,IF(AND($R$3=$AN$14),'Result Sheet'!DO14,IF(AND($R$3=$AN$15),'Result Sheet'!DY14,IF(AND($R$3=$AN$16),'Result Sheet'!EI14,"")))))))))</f>
        <v>37</v>
      </c>
      <c r="T14" s="355">
        <f>IF(AND(R14="",S14=""),"",IF(AND($R$3=$AN$14),'Result Sheet'!DP14,IF(AND($R$3=$AN$15),'Result Sheet'!DZ14,IF(AND($R$3=$AN$16),'Result Sheet'!EJ14,IF(AND(R14="NA",S14="NA"),"NA",SUM(R14:S14))))))</f>
        <v>96</v>
      </c>
      <c r="U14" s="356">
        <f t="shared" si="3"/>
        <v>184</v>
      </c>
      <c r="V14" s="357">
        <f>COUNTIF(S14,"ML")*$S$7+(COUNTIF(N14,"ML")*$N$7)+(COUNTIF(O14,"ML")*$O$7)+(COUNTIF(R14,"ML")*$R$7)</f>
        <v>0</v>
      </c>
      <c r="W14" s="357">
        <f t="shared" si="5"/>
        <v>200</v>
      </c>
      <c r="X14" s="357" t="str">
        <f t="shared" si="6"/>
        <v/>
      </c>
      <c r="Y14" s="486" t="str">
        <f>IF(AND($R$3=$AN$8),'Result Sheet'!AA14,IF(AND($R$3=$AN$9),'Result Sheet'!AS14,IF(AND($R$3=$AN$10),'Result Sheet'!BK14,IF(AND($R$3=$AN$11),'Result Sheet'!CC14,IF(AND($R$3=$AN$12),'Result Sheet'!CT14,IF(AND($R$3=$AN$13),'Result Sheet'!DJ14,IF(AND($R$3=$AN$14),'Result Sheet'!DT14,IF(AND($R$3=$AN$15),'Result Sheet'!ED14,IF(AND($R$3=$AN$16),'Result Sheet'!EN14,"")))))))))</f>
        <v>P</v>
      </c>
      <c r="Z14" s="487" t="str">
        <f>IF(AND($R$3=$AN$8),'Result Sheet'!AB14,IF(AND($R$3=$AN$9),'Result Sheet'!AT14,IF(AND($R$3=$AN$10),'Result Sheet'!BL14,IF(AND($R$3=$AN$11),'Result Sheet'!CD14,IF(AND($R$3=$AN$12),"",IF(AND($R$3=$AN$13),"",IF(AND($R$3=$AN$14),"","")))))))</f>
        <v>I</v>
      </c>
      <c r="AA14" s="358" t="str">
        <f>IF(AND($R$3=$AN$8),'Result Sheet'!AC14,IF(AND($R$3=$AN$9),'Result Sheet'!AU14,IF(AND($R$3=$AN$10),'Result Sheet'!BM14,IF(AND($R$3=$AN$11),'Result Sheet'!CE14,IF(AND($R$3=$AN$12),'Result Sheet'!CU14,IF(AND($R$3=$AN$13),'Result Sheet'!DK14,IF(AND($R$3=$AN$14),'Result Sheet'!DU14,IF(AND($R$3=$AN$15),'Result Sheet'!EE14,IF(AND($R$3=$AN$16),'Result Sheet'!EO14,"")))))))))</f>
        <v>A</v>
      </c>
      <c r="AN14" s="41" t="str">
        <f>'Result Sheet'!DL4</f>
        <v>कार्यानुभव</v>
      </c>
    </row>
    <row r="15" spans="1:40" ht="18" customHeight="1">
      <c r="A15" s="349">
        <f>IF('Result Sheet'!A15="","",'Result Sheet'!A15)</f>
        <v>8</v>
      </c>
      <c r="B15" s="350">
        <f>IF(OR($D$3="",$R$3=""),"",IF('Result Sheet'!B15="","",'Result Sheet'!B15))</f>
        <v>308</v>
      </c>
      <c r="C15" s="351">
        <f>IF(OR($D$3="",$R$3=""),"",IF('Result Sheet'!F15="","",'Result Sheet'!F15))</f>
        <v>925</v>
      </c>
      <c r="D15" s="352" t="str">
        <f>IF(OR($D$3="",$R$3=""),"",IF('Result Sheet'!E15="","",'Result Sheet'!E15))</f>
        <v>26-10-2015</v>
      </c>
      <c r="E15" s="353" t="str">
        <f>IF(OR($D$3="",$R$3=""),"",IF('Result Sheet'!G15="","",'Result Sheet'!G15))</f>
        <v>DIVYA BAGRI</v>
      </c>
      <c r="F15" s="353" t="str">
        <f>IF(OR($D$3="",$R$3=""),"",IF('Result Sheet'!H15="","",'Result Sheet'!H15))</f>
        <v>MUKESH</v>
      </c>
      <c r="G15" s="353" t="str">
        <f>IF(OR($D$3="",$R$3=""),"",IF('Result Sheet'!I15="","",'Result Sheet'!I15))</f>
        <v>SEEMA</v>
      </c>
      <c r="H15" s="354" t="str">
        <f>IF(OR($D$3="",$R$3=""),"",IF('Result Sheet'!K15="","",'Result Sheet'!K15))</f>
        <v>OBC</v>
      </c>
      <c r="I15" s="488" t="str">
        <f>IF(OR($D$3="",$R$3=""),"",IF('Result Sheet'!J15="","",'Result Sheet'!J15))</f>
        <v>F</v>
      </c>
      <c r="J15" s="483">
        <f>IF(AND($R$3=$AN$8),'Result Sheet'!L15,IF(AND($R$3=$AN$9),'Result Sheet'!AD15,IF(AND($R$3=$AN$10),'Result Sheet'!AV15,IF(AND($R$3=$AN$11),'Result Sheet'!BN15,IF(AND($R$3=$AN$12),'Result Sheet'!CF15,IF(AND($R$3=$AN$13),'Result Sheet'!CV15,IF(AND($R$3=$AN$14),"","")))))))</f>
        <v>10</v>
      </c>
      <c r="K15" s="483">
        <f>IF(AND($R$3=$AN$8),'Result Sheet'!M15,IF(AND($R$3=$AN$9),'Result Sheet'!AE15,IF(AND($R$3=$AN$10),'Result Sheet'!AW15,IF(AND($R$3=$AN$11),'Result Sheet'!BO15,IF(AND($R$3=$AN$12),'Result Sheet'!CG15,IF(AND($R$3=$AN$13),'Result Sheet'!CW15,IF(AND($R$3=$AN$14),"","")))))))</f>
        <v>9</v>
      </c>
      <c r="L15" s="483">
        <f>IF(AND($R$3=$AN$8),'Result Sheet'!N15,IF(AND($R$3=$AN$9),'Result Sheet'!AF15,IF(AND($R$3=$AN$10),'Result Sheet'!AX15,IF(AND($R$3=$AN$11),'Result Sheet'!BP15,IF(AND($R$3=$AN$12),'Result Sheet'!CH15,IF(AND($R$3=$AN$13),'Result Sheet'!CX15,IF(AND($R$3=$AN$14),"","")))))))</f>
        <v>8</v>
      </c>
      <c r="M15" s="355">
        <f t="shared" si="0"/>
        <v>27</v>
      </c>
      <c r="N15" s="484">
        <f>IF(AND($R$3=$AN$8),'Result Sheet'!P15,IF(AND($R$3=$AN$9),'Result Sheet'!AH15,IF(AND($R$3=$AN$10),'Result Sheet'!AZ15,IF(AND($R$3=$AN$11),'Result Sheet'!BR15,IF(AND($R$3=$AN$12),'Result Sheet'!CJ15,IF(AND($R$3=$AN$13),'Result Sheet'!CZ15,IF(AND($R$3=$AN$14),'Result Sheet'!DL15,IF(AND($R$3=$AN$15),'Result Sheet'!DV15,IF(AND($R$3=$AN$16),'Result Sheet'!EF15,"")))))))))</f>
        <v>48</v>
      </c>
      <c r="O15" s="484">
        <f>IF(AND($R$3=$AN$8),'Result Sheet'!Q15,IF(AND($R$3=$AN$9),'Result Sheet'!AI15,IF(AND($R$3=$AN$10),'Result Sheet'!BA15,IF(AND($R$3=$AN$11),'Result Sheet'!BS15,IF(AND($R$3=$AN$12),'Result Sheet'!CK15,IF(AND($R$3=$AN$13),'Result Sheet'!DA15,IF(AND($R$3=$AN$14),'Result Sheet'!DM15,IF(AND($R$3=$AN$15),'Result Sheet'!DW15,IF(AND($R$3=$AN$16),'Result Sheet'!EG15,"")))))))))</f>
        <v>14</v>
      </c>
      <c r="P15" s="355">
        <f t="shared" si="1"/>
        <v>62</v>
      </c>
      <c r="Q15" s="356">
        <f t="shared" si="2"/>
        <v>89</v>
      </c>
      <c r="R15" s="485">
        <f>IF(AND($R$3=$AN$8),'Result Sheet'!T15,IF(AND($R$3=$AN$9),'Result Sheet'!AL15,IF(AND($R$3=$AN$10),'Result Sheet'!BD15,IF(AND($R$3=$AN$11),'Result Sheet'!BV15,IF(AND($R$3=$AN$12),'Result Sheet'!CN15,IF(AND($R$3=$AN$13),'Result Sheet'!DD15,IF(AND($R$3=$AN$14),'Result Sheet'!DN15,IF(AND($R$3=$AN$15),'Result Sheet'!DX15,IF(AND($R$3=$AN$16),'Result Sheet'!EH14,"")))))))))</f>
        <v>57</v>
      </c>
      <c r="S15" s="485">
        <f>IF(AND($R$3=$AN$8),'Result Sheet'!U15,IF(AND($R$3=$AN$9),'Result Sheet'!AM15,IF(AND($R$3=$AN$10),'Result Sheet'!BE15,IF(AND($R$3=$AN$11),'Result Sheet'!BW15,IF(AND($R$3=$AN$12),'Result Sheet'!CO15,IF(AND($R$3=$AN$13),'Result Sheet'!DE15,IF(AND($R$3=$AN$14),'Result Sheet'!DO15,IF(AND($R$3=$AN$15),'Result Sheet'!DY15,IF(AND($R$3=$AN$16),'Result Sheet'!EI15,"")))))))))</f>
        <v>37</v>
      </c>
      <c r="T15" s="355">
        <f>IF(AND(R15="",S15=""),"",IF(AND($R$3=$AN$14),'Result Sheet'!DP15,IF(AND($R$3=$AN$15),'Result Sheet'!DZ15,IF(AND($R$3=$AN$16),'Result Sheet'!EJ15,IF(AND(R15="NA",S15="NA"),"NA",SUM(R15:S15))))))</f>
        <v>94</v>
      </c>
      <c r="U15" s="356">
        <f t="shared" si="3"/>
        <v>183</v>
      </c>
      <c r="V15" s="357">
        <f t="shared" si="4"/>
        <v>0</v>
      </c>
      <c r="W15" s="357">
        <f t="shared" si="5"/>
        <v>200</v>
      </c>
      <c r="X15" s="357" t="str">
        <f t="shared" si="6"/>
        <v/>
      </c>
      <c r="Y15" s="486" t="str">
        <f>IF(AND($R$3=$AN$8),'Result Sheet'!AA15,IF(AND($R$3=$AN$9),'Result Sheet'!AS15,IF(AND($R$3=$AN$10),'Result Sheet'!BK15,IF(AND($R$3=$AN$11),'Result Sheet'!CC15,IF(AND($R$3=$AN$12),'Result Sheet'!CT15,IF(AND($R$3=$AN$13),'Result Sheet'!DJ15,IF(AND($R$3=$AN$14),'Result Sheet'!DT15,IF(AND($R$3=$AN$15),'Result Sheet'!ED15,IF(AND($R$3=$AN$16),'Result Sheet'!EN15,"")))))))))</f>
        <v>P</v>
      </c>
      <c r="Z15" s="487" t="str">
        <f>IF(AND($R$3=$AN$8),'Result Sheet'!AB15,IF(AND($R$3=$AN$9),'Result Sheet'!AT15,IF(AND($R$3=$AN$10),'Result Sheet'!BL15,IF(AND($R$3=$AN$11),'Result Sheet'!CD15,IF(AND($R$3=$AN$12),"",IF(AND($R$3=$AN$13),"",IF(AND($R$3=$AN$14),"","")))))))</f>
        <v>I</v>
      </c>
      <c r="AA15" s="358" t="str">
        <f>IF(AND($R$3=$AN$8),'Result Sheet'!AC15,IF(AND($R$3=$AN$9),'Result Sheet'!AU15,IF(AND($R$3=$AN$10),'Result Sheet'!BM15,IF(AND($R$3=$AN$11),'Result Sheet'!CE15,IF(AND($R$3=$AN$12),'Result Sheet'!CU15,IF(AND($R$3=$AN$13),'Result Sheet'!DK15,IF(AND($R$3=$AN$14),'Result Sheet'!DU15,IF(AND($R$3=$AN$15),'Result Sheet'!EE15,IF(AND($R$3=$AN$16),'Result Sheet'!EO15,"")))))))))</f>
        <v>A</v>
      </c>
      <c r="AN15" s="41" t="str">
        <f>'Result Sheet'!DV4</f>
        <v>कला शिक्षा</v>
      </c>
    </row>
    <row r="16" spans="1:40" ht="18" customHeight="1">
      <c r="A16" s="349">
        <f>IF('Result Sheet'!A16="","",'Result Sheet'!A16)</f>
        <v>9</v>
      </c>
      <c r="B16" s="350">
        <f>IF(OR($D$3="",$R$3=""),"",IF('Result Sheet'!B16="","",'Result Sheet'!B16))</f>
        <v>309</v>
      </c>
      <c r="C16" s="351">
        <f>IF(OR($D$3="",$R$3=""),"",IF('Result Sheet'!F16="","",'Result Sheet'!F16))</f>
        <v>952</v>
      </c>
      <c r="D16" s="352">
        <f>IF(OR($D$3="",$R$3=""),"",IF('Result Sheet'!E16="","",'Result Sheet'!E16))</f>
        <v>42047</v>
      </c>
      <c r="E16" s="353" t="str">
        <f>IF(OR($D$3="",$R$3=""),"",IF('Result Sheet'!G16="","",'Result Sheet'!G16))</f>
        <v>DUSHYANT DAYAMA</v>
      </c>
      <c r="F16" s="353" t="str">
        <f>IF(OR($D$3="",$R$3=""),"",IF('Result Sheet'!H16="","",'Result Sheet'!H16))</f>
        <v>BASANT KUMAR DAYAMA</v>
      </c>
      <c r="G16" s="353" t="str">
        <f>IF(OR($D$3="",$R$3=""),"",IF('Result Sheet'!I16="","",'Result Sheet'!I16))</f>
        <v>PUSHPA DAYAMA</v>
      </c>
      <c r="H16" s="354" t="str">
        <f>IF(OR($D$3="",$R$3=""),"",IF('Result Sheet'!K16="","",'Result Sheet'!K16))</f>
        <v>SC</v>
      </c>
      <c r="I16" s="488" t="str">
        <f>IF(OR($D$3="",$R$3=""),"",IF('Result Sheet'!J16="","",'Result Sheet'!J16))</f>
        <v>M</v>
      </c>
      <c r="J16" s="483">
        <f>IF(AND($R$3=$AN$8),'Result Sheet'!L16,IF(AND($R$3=$AN$9),'Result Sheet'!AD16,IF(AND($R$3=$AN$10),'Result Sheet'!AV16,IF(AND($R$3=$AN$11),'Result Sheet'!BN16,IF(AND($R$3=$AN$12),'Result Sheet'!CF16,IF(AND($R$3=$AN$13),'Result Sheet'!CV16,IF(AND($R$3=$AN$14),"","")))))))</f>
        <v>10</v>
      </c>
      <c r="K16" s="483">
        <f>IF(AND($R$3=$AN$8),'Result Sheet'!M16,IF(AND($R$3=$AN$9),'Result Sheet'!AE16,IF(AND($R$3=$AN$10),'Result Sheet'!AW16,IF(AND($R$3=$AN$11),'Result Sheet'!BO16,IF(AND($R$3=$AN$12),'Result Sheet'!CG16,IF(AND($R$3=$AN$13),'Result Sheet'!CW16,IF(AND($R$3=$AN$14),"","")))))))</f>
        <v>9</v>
      </c>
      <c r="L16" s="483">
        <f>IF(AND($R$3=$AN$8),'Result Sheet'!N16,IF(AND($R$3=$AN$9),'Result Sheet'!AF16,IF(AND($R$3=$AN$10),'Result Sheet'!AX16,IF(AND($R$3=$AN$11),'Result Sheet'!BP16,IF(AND($R$3=$AN$12),'Result Sheet'!CH16,IF(AND($R$3=$AN$13),'Result Sheet'!CX16,IF(AND($R$3=$AN$14),"","")))))))</f>
        <v>8</v>
      </c>
      <c r="M16" s="355">
        <f t="shared" si="0"/>
        <v>27</v>
      </c>
      <c r="N16" s="484">
        <f>IF(AND($R$3=$AN$8),'Result Sheet'!P16,IF(AND($R$3=$AN$9),'Result Sheet'!AH16,IF(AND($R$3=$AN$10),'Result Sheet'!AZ16,IF(AND($R$3=$AN$11),'Result Sheet'!BR16,IF(AND($R$3=$AN$12),'Result Sheet'!CJ16,IF(AND($R$3=$AN$13),'Result Sheet'!CZ16,IF(AND($R$3=$AN$14),'Result Sheet'!DL16,IF(AND($R$3=$AN$15),'Result Sheet'!DV16,IF(AND($R$3=$AN$16),'Result Sheet'!EF16,"")))))))))</f>
        <v>49</v>
      </c>
      <c r="O16" s="484">
        <f>IF(AND($R$3=$AN$8),'Result Sheet'!Q16,IF(AND($R$3=$AN$9),'Result Sheet'!AI16,IF(AND($R$3=$AN$10),'Result Sheet'!BA16,IF(AND($R$3=$AN$11),'Result Sheet'!BS16,IF(AND($R$3=$AN$12),'Result Sheet'!CK16,IF(AND($R$3=$AN$13),'Result Sheet'!DA16,IF(AND($R$3=$AN$14),'Result Sheet'!DM16,IF(AND($R$3=$AN$15),'Result Sheet'!DW16,IF(AND($R$3=$AN$16),'Result Sheet'!EG16,"")))))))))</f>
        <v>14</v>
      </c>
      <c r="P16" s="355">
        <f t="shared" si="1"/>
        <v>63</v>
      </c>
      <c r="Q16" s="356">
        <f t="shared" si="2"/>
        <v>90</v>
      </c>
      <c r="R16" s="485">
        <f>IF(AND($R$3=$AN$8),'Result Sheet'!T16,IF(AND($R$3=$AN$9),'Result Sheet'!AL16,IF(AND($R$3=$AN$10),'Result Sheet'!BD16,IF(AND($R$3=$AN$11),'Result Sheet'!BV16,IF(AND($R$3=$AN$12),'Result Sheet'!CN16,IF(AND($R$3=$AN$13),'Result Sheet'!DD16,IF(AND($R$3=$AN$14),'Result Sheet'!DN16,IF(AND($R$3=$AN$15),'Result Sheet'!DX16,IF(AND($R$3=$AN$16),'Result Sheet'!EH15,"")))))))))</f>
        <v>54</v>
      </c>
      <c r="S16" s="485">
        <f>IF(AND($R$3=$AN$8),'Result Sheet'!U16,IF(AND($R$3=$AN$9),'Result Sheet'!AM16,IF(AND($R$3=$AN$10),'Result Sheet'!BE16,IF(AND($R$3=$AN$11),'Result Sheet'!BW16,IF(AND($R$3=$AN$12),'Result Sheet'!CO16,IF(AND($R$3=$AN$13),'Result Sheet'!DE16,IF(AND($R$3=$AN$14),'Result Sheet'!DO16,IF(AND($R$3=$AN$15),'Result Sheet'!DY16,IF(AND($R$3=$AN$16),'Result Sheet'!EI16,"")))))))))</f>
        <v>37</v>
      </c>
      <c r="T16" s="355">
        <f>IF(AND(R16="",S16=""),"",IF(AND($R$3=$AN$14),'Result Sheet'!DP16,IF(AND($R$3=$AN$15),'Result Sheet'!DZ16,IF(AND($R$3=$AN$16),'Result Sheet'!EJ16,IF(AND(R16="NA",S16="NA"),"NA",SUM(R16:S16))))))</f>
        <v>91</v>
      </c>
      <c r="U16" s="356">
        <f t="shared" si="3"/>
        <v>181</v>
      </c>
      <c r="V16" s="357">
        <f t="shared" si="4"/>
        <v>0</v>
      </c>
      <c r="W16" s="357">
        <f t="shared" si="5"/>
        <v>200</v>
      </c>
      <c r="X16" s="357" t="str">
        <f t="shared" si="6"/>
        <v/>
      </c>
      <c r="Y16" s="486" t="str">
        <f>IF(AND($R$3=$AN$8),'Result Sheet'!AA16,IF(AND($R$3=$AN$9),'Result Sheet'!AS16,IF(AND($R$3=$AN$10),'Result Sheet'!BK16,IF(AND($R$3=$AN$11),'Result Sheet'!CC16,IF(AND($R$3=$AN$12),'Result Sheet'!CT16,IF(AND($R$3=$AN$13),'Result Sheet'!DJ16,IF(AND($R$3=$AN$14),'Result Sheet'!DT16,IF(AND($R$3=$AN$15),'Result Sheet'!ED16,IF(AND($R$3=$AN$16),'Result Sheet'!EN16,"")))))))))</f>
        <v>P</v>
      </c>
      <c r="Z16" s="487" t="str">
        <f>IF(AND($R$3=$AN$8),'Result Sheet'!AB16,IF(AND($R$3=$AN$9),'Result Sheet'!AT16,IF(AND($R$3=$AN$10),'Result Sheet'!BL16,IF(AND($R$3=$AN$11),'Result Sheet'!CD16,IF(AND($R$3=$AN$12),"",IF(AND($R$3=$AN$13),"",IF(AND($R$3=$AN$14),"","")))))))</f>
        <v>I</v>
      </c>
      <c r="AA16" s="358" t="str">
        <f>IF(AND($R$3=$AN$8),'Result Sheet'!AC16,IF(AND($R$3=$AN$9),'Result Sheet'!AU16,IF(AND($R$3=$AN$10),'Result Sheet'!BM16,IF(AND($R$3=$AN$11),'Result Sheet'!CE16,IF(AND($R$3=$AN$12),'Result Sheet'!CU16,IF(AND($R$3=$AN$13),'Result Sheet'!DK16,IF(AND($R$3=$AN$14),'Result Sheet'!DU16,IF(AND($R$3=$AN$15),'Result Sheet'!EE16,IF(AND($R$3=$AN$16),'Result Sheet'!EO16,"")))))))))</f>
        <v>A</v>
      </c>
      <c r="AN16" s="41" t="str">
        <f>'Result Sheet'!EF4</f>
        <v>स्वा. एवं शा. शिक्षा</v>
      </c>
    </row>
    <row r="17" spans="1:27">
      <c r="A17" s="349">
        <f>IF('Result Sheet'!A17="","",'Result Sheet'!A17)</f>
        <v>10</v>
      </c>
      <c r="B17" s="350">
        <f>IF(OR($D$3="",$R$3=""),"",IF('Result Sheet'!B17="","",'Result Sheet'!B17))</f>
        <v>310</v>
      </c>
      <c r="C17" s="351">
        <f>IF(OR($D$3="",$R$3=""),"",IF('Result Sheet'!F17="","",'Result Sheet'!F17))</f>
        <v>931</v>
      </c>
      <c r="D17" s="352" t="str">
        <f>IF(OR($D$3="",$R$3=""),"",IF('Result Sheet'!E17="","",'Result Sheet'!E17))</f>
        <v>23-10-2015</v>
      </c>
      <c r="E17" s="353" t="str">
        <f>IF(OR($D$3="",$R$3=""),"",IF('Result Sheet'!G17="","",'Result Sheet'!G17))</f>
        <v>GUNEET CHOUHAN</v>
      </c>
      <c r="F17" s="353" t="str">
        <f>IF(OR($D$3="",$R$3=""),"",IF('Result Sheet'!H17="","",'Result Sheet'!H17))</f>
        <v>KAILASH CHOUHAN</v>
      </c>
      <c r="G17" s="353" t="str">
        <f>IF(OR($D$3="",$R$3=""),"",IF('Result Sheet'!I17="","",'Result Sheet'!I17))</f>
        <v>PUSHPA DEVI</v>
      </c>
      <c r="H17" s="354" t="str">
        <f>IF(OR($D$3="",$R$3=""),"",IF('Result Sheet'!K17="","",'Result Sheet'!K17))</f>
        <v>OBC</v>
      </c>
      <c r="I17" s="488" t="str">
        <f>IF(OR($D$3="",$R$3=""),"",IF('Result Sheet'!J17="","",'Result Sheet'!J17))</f>
        <v>M</v>
      </c>
      <c r="J17" s="483">
        <f>IF(AND($R$3=$AN$8),'Result Sheet'!L17,IF(AND($R$3=$AN$9),'Result Sheet'!AD17,IF(AND($R$3=$AN$10),'Result Sheet'!AV17,IF(AND($R$3=$AN$11),'Result Sheet'!BN17,IF(AND($R$3=$AN$12),'Result Sheet'!CF17,IF(AND($R$3=$AN$13),'Result Sheet'!CV17,IF(AND($R$3=$AN$14),"","")))))))</f>
        <v>10</v>
      </c>
      <c r="K17" s="483">
        <f>IF(AND($R$3=$AN$8),'Result Sheet'!M17,IF(AND($R$3=$AN$9),'Result Sheet'!AE17,IF(AND($R$3=$AN$10),'Result Sheet'!AW17,IF(AND($R$3=$AN$11),'Result Sheet'!BO17,IF(AND($R$3=$AN$12),'Result Sheet'!CG17,IF(AND($R$3=$AN$13),'Result Sheet'!CW17,IF(AND($R$3=$AN$14),"","")))))))</f>
        <v>9</v>
      </c>
      <c r="L17" s="483">
        <f>IF(AND($R$3=$AN$8),'Result Sheet'!N17,IF(AND($R$3=$AN$9),'Result Sheet'!AF17,IF(AND($R$3=$AN$10),'Result Sheet'!AX17,IF(AND($R$3=$AN$11),'Result Sheet'!BP17,IF(AND($R$3=$AN$12),'Result Sheet'!CH17,IF(AND($R$3=$AN$13),'Result Sheet'!CX17,IF(AND($R$3=$AN$14),"","")))))))</f>
        <v>8</v>
      </c>
      <c r="M17" s="355">
        <f t="shared" si="0"/>
        <v>27</v>
      </c>
      <c r="N17" s="484">
        <f>IF(AND($R$3=$AN$8),'Result Sheet'!P17,IF(AND($R$3=$AN$9),'Result Sheet'!AH17,IF(AND($R$3=$AN$10),'Result Sheet'!AZ17,IF(AND($R$3=$AN$11),'Result Sheet'!BR17,IF(AND($R$3=$AN$12),'Result Sheet'!CJ17,IF(AND($R$3=$AN$13),'Result Sheet'!CZ17,IF(AND($R$3=$AN$14),'Result Sheet'!DL17,IF(AND($R$3=$AN$15),'Result Sheet'!DV17,IF(AND($R$3=$AN$16),'Result Sheet'!EF17,"")))))))))</f>
        <v>45</v>
      </c>
      <c r="O17" s="484">
        <f>IF(AND($R$3=$AN$8),'Result Sheet'!Q17,IF(AND($R$3=$AN$9),'Result Sheet'!AI17,IF(AND($R$3=$AN$10),'Result Sheet'!BA17,IF(AND($R$3=$AN$11),'Result Sheet'!BS17,IF(AND($R$3=$AN$12),'Result Sheet'!CK17,IF(AND($R$3=$AN$13),'Result Sheet'!DA17,IF(AND($R$3=$AN$14),'Result Sheet'!DM17,IF(AND($R$3=$AN$15),'Result Sheet'!DW17,IF(AND($R$3=$AN$16),'Result Sheet'!EG17,"")))))))))</f>
        <v>14</v>
      </c>
      <c r="P17" s="355">
        <f t="shared" si="1"/>
        <v>59</v>
      </c>
      <c r="Q17" s="356">
        <f t="shared" si="2"/>
        <v>86</v>
      </c>
      <c r="R17" s="485">
        <f>IF(AND($R$3=$AN$8),'Result Sheet'!T17,IF(AND($R$3=$AN$9),'Result Sheet'!AL17,IF(AND($R$3=$AN$10),'Result Sheet'!BD17,IF(AND($R$3=$AN$11),'Result Sheet'!BV17,IF(AND($R$3=$AN$12),'Result Sheet'!CN17,IF(AND($R$3=$AN$13),'Result Sheet'!DD17,IF(AND($R$3=$AN$14),'Result Sheet'!DN17,IF(AND($R$3=$AN$15),'Result Sheet'!DX17,IF(AND($R$3=$AN$16),'Result Sheet'!EH16,"")))))))))</f>
        <v>56</v>
      </c>
      <c r="S17" s="485">
        <f>IF(AND($R$3=$AN$8),'Result Sheet'!U17,IF(AND($R$3=$AN$9),'Result Sheet'!AM17,IF(AND($R$3=$AN$10),'Result Sheet'!BE17,IF(AND($R$3=$AN$11),'Result Sheet'!BW17,IF(AND($R$3=$AN$12),'Result Sheet'!CO17,IF(AND($R$3=$AN$13),'Result Sheet'!DE17,IF(AND($R$3=$AN$14),'Result Sheet'!DO17,IF(AND($R$3=$AN$15),'Result Sheet'!DY17,IF(AND($R$3=$AN$16),'Result Sheet'!EI17,"")))))))))</f>
        <v>37</v>
      </c>
      <c r="T17" s="355">
        <f>IF(AND(R17="",S17=""),"",IF(AND($R$3=$AN$14),'Result Sheet'!DP17,IF(AND($R$3=$AN$15),'Result Sheet'!DZ17,IF(AND($R$3=$AN$16),'Result Sheet'!EJ17,IF(AND(R17="NA",S17="NA"),"NA",SUM(R17:S17))))))</f>
        <v>93</v>
      </c>
      <c r="U17" s="356">
        <f t="shared" si="3"/>
        <v>179</v>
      </c>
      <c r="V17" s="357">
        <f t="shared" si="4"/>
        <v>0</v>
      </c>
      <c r="W17" s="357">
        <f t="shared" si="5"/>
        <v>200</v>
      </c>
      <c r="X17" s="357" t="str">
        <f t="shared" si="6"/>
        <v/>
      </c>
      <c r="Y17" s="486" t="str">
        <f>IF(AND($R$3=$AN$8),'Result Sheet'!AA17,IF(AND($R$3=$AN$9),'Result Sheet'!AS17,IF(AND($R$3=$AN$10),'Result Sheet'!BK17,IF(AND($R$3=$AN$11),'Result Sheet'!CC17,IF(AND($R$3=$AN$12),'Result Sheet'!CT17,IF(AND($R$3=$AN$13),'Result Sheet'!DJ17,IF(AND($R$3=$AN$14),'Result Sheet'!DT17,IF(AND($R$3=$AN$15),'Result Sheet'!ED17,IF(AND($R$3=$AN$16),'Result Sheet'!EN17,"")))))))))</f>
        <v>P</v>
      </c>
      <c r="Z17" s="487" t="str">
        <f>IF(AND($R$3=$AN$8),'Result Sheet'!AB17,IF(AND($R$3=$AN$9),'Result Sheet'!AT17,IF(AND($R$3=$AN$10),'Result Sheet'!BL17,IF(AND($R$3=$AN$11),'Result Sheet'!CD17,IF(AND($R$3=$AN$12),"",IF(AND($R$3=$AN$13),"",IF(AND($R$3=$AN$14),"","")))))))</f>
        <v>I</v>
      </c>
      <c r="AA17" s="358" t="str">
        <f>IF(AND($R$3=$AN$8),'Result Sheet'!AC17,IF(AND($R$3=$AN$9),'Result Sheet'!AU17,IF(AND($R$3=$AN$10),'Result Sheet'!BM17,IF(AND($R$3=$AN$11),'Result Sheet'!CE17,IF(AND($R$3=$AN$12),'Result Sheet'!CU17,IF(AND($R$3=$AN$13),'Result Sheet'!DK17,IF(AND($R$3=$AN$14),'Result Sheet'!DU17,IF(AND($R$3=$AN$15),'Result Sheet'!EE17,IF(AND($R$3=$AN$16),'Result Sheet'!EO17,"")))))))))</f>
        <v>A</v>
      </c>
    </row>
    <row r="18" spans="1:27">
      <c r="A18" s="349">
        <f>IF('Result Sheet'!A18="","",'Result Sheet'!A18)</f>
        <v>11</v>
      </c>
      <c r="B18" s="350">
        <f>IF(OR($D$3="",$R$3=""),"",IF('Result Sheet'!B18="","",'Result Sheet'!B18))</f>
        <v>311</v>
      </c>
      <c r="C18" s="351">
        <f>IF(OR($D$3="",$R$3=""),"",IF('Result Sheet'!F18="","",'Result Sheet'!F18))</f>
        <v>923</v>
      </c>
      <c r="D18" s="352" t="str">
        <f>IF(OR($D$3="",$R$3=""),"",IF('Result Sheet'!E18="","",'Result Sheet'!E18))</f>
        <v>23-10-2015</v>
      </c>
      <c r="E18" s="353" t="str">
        <f>IF(OR($D$3="",$R$3=""),"",IF('Result Sheet'!G18="","",'Result Sheet'!G18))</f>
        <v>GUNJAN TAK</v>
      </c>
      <c r="F18" s="353" t="str">
        <f>IF(OR($D$3="",$R$3=""),"",IF('Result Sheet'!H18="","",'Result Sheet'!H18))</f>
        <v>DINESH KUMAR TAK</v>
      </c>
      <c r="G18" s="353" t="str">
        <f>IF(OR($D$3="",$R$3=""),"",IF('Result Sheet'!I18="","",'Result Sheet'!I18))</f>
        <v>SHARDA TAK</v>
      </c>
      <c r="H18" s="354" t="str">
        <f>IF(OR($D$3="",$R$3=""),"",IF('Result Sheet'!K18="","",'Result Sheet'!K18))</f>
        <v>OBC</v>
      </c>
      <c r="I18" s="488" t="str">
        <f>IF(OR($D$3="",$R$3=""),"",IF('Result Sheet'!J18="","",'Result Sheet'!J18))</f>
        <v>F</v>
      </c>
      <c r="J18" s="483">
        <f>IF(AND($R$3=$AN$8),'Result Sheet'!L18,IF(AND($R$3=$AN$9),'Result Sheet'!AD18,IF(AND($R$3=$AN$10),'Result Sheet'!AV18,IF(AND($R$3=$AN$11),'Result Sheet'!BN18,IF(AND($R$3=$AN$12),'Result Sheet'!CF18,IF(AND($R$3=$AN$13),'Result Sheet'!CV18,IF(AND($R$3=$AN$14),"","")))))))</f>
        <v>10</v>
      </c>
      <c r="K18" s="483">
        <f>IF(AND($R$3=$AN$8),'Result Sheet'!M18,IF(AND($R$3=$AN$9),'Result Sheet'!AE18,IF(AND($R$3=$AN$10),'Result Sheet'!AW18,IF(AND($R$3=$AN$11),'Result Sheet'!BO18,IF(AND($R$3=$AN$12),'Result Sheet'!CG18,IF(AND($R$3=$AN$13),'Result Sheet'!CW18,IF(AND($R$3=$AN$14),"","")))))))</f>
        <v>9</v>
      </c>
      <c r="L18" s="483">
        <f>IF(AND($R$3=$AN$8),'Result Sheet'!N18,IF(AND($R$3=$AN$9),'Result Sheet'!AF18,IF(AND($R$3=$AN$10),'Result Sheet'!AX18,IF(AND($R$3=$AN$11),'Result Sheet'!BP18,IF(AND($R$3=$AN$12),'Result Sheet'!CH18,IF(AND($R$3=$AN$13),'Result Sheet'!CX18,IF(AND($R$3=$AN$14),"","")))))))</f>
        <v>8</v>
      </c>
      <c r="M18" s="355">
        <f t="shared" si="0"/>
        <v>27</v>
      </c>
      <c r="N18" s="484">
        <f>IF(AND($R$3=$AN$8),'Result Sheet'!P18,IF(AND($R$3=$AN$9),'Result Sheet'!AH18,IF(AND($R$3=$AN$10),'Result Sheet'!AZ18,IF(AND($R$3=$AN$11),'Result Sheet'!BR18,IF(AND($R$3=$AN$12),'Result Sheet'!CJ18,IF(AND($R$3=$AN$13),'Result Sheet'!CZ18,IF(AND($R$3=$AN$14),'Result Sheet'!DL18,IF(AND($R$3=$AN$15),'Result Sheet'!DV18,IF(AND($R$3=$AN$16),'Result Sheet'!EF18,"")))))))))</f>
        <v>46</v>
      </c>
      <c r="O18" s="484">
        <f>IF(AND($R$3=$AN$8),'Result Sheet'!Q18,IF(AND($R$3=$AN$9),'Result Sheet'!AI18,IF(AND($R$3=$AN$10),'Result Sheet'!BA18,IF(AND($R$3=$AN$11),'Result Sheet'!BS18,IF(AND($R$3=$AN$12),'Result Sheet'!CK18,IF(AND($R$3=$AN$13),'Result Sheet'!DA18,IF(AND($R$3=$AN$14),'Result Sheet'!DM18,IF(AND($R$3=$AN$15),'Result Sheet'!DW18,IF(AND($R$3=$AN$16),'Result Sheet'!EG18,"")))))))))</f>
        <v>14</v>
      </c>
      <c r="P18" s="355">
        <f t="shared" si="1"/>
        <v>60</v>
      </c>
      <c r="Q18" s="356">
        <f t="shared" si="2"/>
        <v>87</v>
      </c>
      <c r="R18" s="485">
        <f>IF(AND($R$3=$AN$8),'Result Sheet'!T18,IF(AND($R$3=$AN$9),'Result Sheet'!AL18,IF(AND($R$3=$AN$10),'Result Sheet'!BD18,IF(AND($R$3=$AN$11),'Result Sheet'!BV18,IF(AND($R$3=$AN$12),'Result Sheet'!CN18,IF(AND($R$3=$AN$13),'Result Sheet'!DD18,IF(AND($R$3=$AN$14),'Result Sheet'!DN18,IF(AND($R$3=$AN$15),'Result Sheet'!DX18,IF(AND($R$3=$AN$16),'Result Sheet'!EH17,"")))))))))</f>
        <v>54</v>
      </c>
      <c r="S18" s="485">
        <f>IF(AND($R$3=$AN$8),'Result Sheet'!U18,IF(AND($R$3=$AN$9),'Result Sheet'!AM18,IF(AND($R$3=$AN$10),'Result Sheet'!BE18,IF(AND($R$3=$AN$11),'Result Sheet'!BW18,IF(AND($R$3=$AN$12),'Result Sheet'!CO18,IF(AND($R$3=$AN$13),'Result Sheet'!DE18,IF(AND($R$3=$AN$14),'Result Sheet'!DO18,IF(AND($R$3=$AN$15),'Result Sheet'!DY18,IF(AND($R$3=$AN$16),'Result Sheet'!EI18,"")))))))))</f>
        <v>37</v>
      </c>
      <c r="T18" s="355">
        <f>IF(AND(R18="",S18=""),"",IF(AND($R$3=$AN$14),'Result Sheet'!DP18,IF(AND($R$3=$AN$15),'Result Sheet'!DZ18,IF(AND($R$3=$AN$16),'Result Sheet'!EJ18,IF(AND(R18="NA",S18="NA"),"NA",SUM(R18:S18))))))</f>
        <v>91</v>
      </c>
      <c r="U18" s="356">
        <f t="shared" si="3"/>
        <v>178</v>
      </c>
      <c r="V18" s="357">
        <f t="shared" si="4"/>
        <v>0</v>
      </c>
      <c r="W18" s="357">
        <f t="shared" si="5"/>
        <v>200</v>
      </c>
      <c r="X18" s="357" t="str">
        <f t="shared" si="6"/>
        <v/>
      </c>
      <c r="Y18" s="486" t="str">
        <f>IF(AND($R$3=$AN$8),'Result Sheet'!AA18,IF(AND($R$3=$AN$9),'Result Sheet'!AS18,IF(AND($R$3=$AN$10),'Result Sheet'!BK18,IF(AND($R$3=$AN$11),'Result Sheet'!CC18,IF(AND($R$3=$AN$12),'Result Sheet'!CT18,IF(AND($R$3=$AN$13),'Result Sheet'!DJ18,IF(AND($R$3=$AN$14),'Result Sheet'!DT18,IF(AND($R$3=$AN$15),'Result Sheet'!ED18,IF(AND($R$3=$AN$16),'Result Sheet'!EN18,"")))))))))</f>
        <v>P</v>
      </c>
      <c r="Z18" s="487" t="str">
        <f>IF(AND($R$3=$AN$8),'Result Sheet'!AB18,IF(AND($R$3=$AN$9),'Result Sheet'!AT18,IF(AND($R$3=$AN$10),'Result Sheet'!BL18,IF(AND($R$3=$AN$11),'Result Sheet'!CD18,IF(AND($R$3=$AN$12),"",IF(AND($R$3=$AN$13),"",IF(AND($R$3=$AN$14),"","")))))))</f>
        <v>I</v>
      </c>
      <c r="AA18" s="358" t="str">
        <f>IF(AND($R$3=$AN$8),'Result Sheet'!AC18,IF(AND($R$3=$AN$9),'Result Sheet'!AU18,IF(AND($R$3=$AN$10),'Result Sheet'!BM18,IF(AND($R$3=$AN$11),'Result Sheet'!CE18,IF(AND($R$3=$AN$12),'Result Sheet'!CU18,IF(AND($R$3=$AN$13),'Result Sheet'!DK18,IF(AND($R$3=$AN$14),'Result Sheet'!DU18,IF(AND($R$3=$AN$15),'Result Sheet'!EE18,IF(AND($R$3=$AN$16),'Result Sheet'!EO18,"")))))))))</f>
        <v>A</v>
      </c>
    </row>
    <row r="19" spans="1:27">
      <c r="A19" s="349">
        <f>IF('Result Sheet'!A19="","",'Result Sheet'!A19)</f>
        <v>12</v>
      </c>
      <c r="B19" s="350">
        <f>IF(OR($D$3="",$R$3=""),"",IF('Result Sheet'!B19="","",'Result Sheet'!B19))</f>
        <v>312</v>
      </c>
      <c r="C19" s="351">
        <f>IF(OR($D$3="",$R$3=""),"",IF('Result Sheet'!F19="","",'Result Sheet'!F19))</f>
        <v>949</v>
      </c>
      <c r="D19" s="352" t="str">
        <f>IF(OR($D$3="",$R$3=""),"",IF('Result Sheet'!E19="","",'Result Sheet'!E19))</f>
        <v>30-10-2014</v>
      </c>
      <c r="E19" s="353" t="str">
        <f>IF(OR($D$3="",$R$3=""),"",IF('Result Sheet'!G19="","",'Result Sheet'!G19))</f>
        <v>JAGRAT SOLANKI</v>
      </c>
      <c r="F19" s="353" t="str">
        <f>IF(OR($D$3="",$R$3=""),"",IF('Result Sheet'!H19="","",'Result Sheet'!H19))</f>
        <v>KRISHAN KAMAL SOLANKI</v>
      </c>
      <c r="G19" s="353" t="str">
        <f>IF(OR($D$3="",$R$3=""),"",IF('Result Sheet'!I19="","",'Result Sheet'!I19))</f>
        <v>GEETA DEVI</v>
      </c>
      <c r="H19" s="354" t="str">
        <f>IF(OR($D$3="",$R$3=""),"",IF('Result Sheet'!K19="","",'Result Sheet'!K19))</f>
        <v>OBC</v>
      </c>
      <c r="I19" s="488" t="str">
        <f>IF(OR($D$3="",$R$3=""),"",IF('Result Sheet'!J19="","",'Result Sheet'!J19))</f>
        <v>M</v>
      </c>
      <c r="J19" s="483">
        <f>IF(AND($R$3=$AN$8),'Result Sheet'!L19,IF(AND($R$3=$AN$9),'Result Sheet'!AD19,IF(AND($R$3=$AN$10),'Result Sheet'!AV19,IF(AND($R$3=$AN$11),'Result Sheet'!BN19,IF(AND($R$3=$AN$12),'Result Sheet'!CF19,IF(AND($R$3=$AN$13),'Result Sheet'!CV19,IF(AND($R$3=$AN$14),"","")))))))</f>
        <v>10</v>
      </c>
      <c r="K19" s="483">
        <f>IF(AND($R$3=$AN$8),'Result Sheet'!M19,IF(AND($R$3=$AN$9),'Result Sheet'!AE19,IF(AND($R$3=$AN$10),'Result Sheet'!AW19,IF(AND($R$3=$AN$11),'Result Sheet'!BO19,IF(AND($R$3=$AN$12),'Result Sheet'!CG19,IF(AND($R$3=$AN$13),'Result Sheet'!CW19,IF(AND($R$3=$AN$14),"","")))))))</f>
        <v>9</v>
      </c>
      <c r="L19" s="483">
        <f>IF(AND($R$3=$AN$8),'Result Sheet'!N19,IF(AND($R$3=$AN$9),'Result Sheet'!AF19,IF(AND($R$3=$AN$10),'Result Sheet'!AX19,IF(AND($R$3=$AN$11),'Result Sheet'!BP19,IF(AND($R$3=$AN$12),'Result Sheet'!CH19,IF(AND($R$3=$AN$13),'Result Sheet'!CX19,IF(AND($R$3=$AN$14),"","")))))))</f>
        <v>8</v>
      </c>
      <c r="M19" s="355">
        <f t="shared" si="0"/>
        <v>27</v>
      </c>
      <c r="N19" s="484">
        <f>IF(AND($R$3=$AN$8),'Result Sheet'!P19,IF(AND($R$3=$AN$9),'Result Sheet'!AH19,IF(AND($R$3=$AN$10),'Result Sheet'!AZ19,IF(AND($R$3=$AN$11),'Result Sheet'!BR19,IF(AND($R$3=$AN$12),'Result Sheet'!CJ19,IF(AND($R$3=$AN$13),'Result Sheet'!CZ19,IF(AND($R$3=$AN$14),'Result Sheet'!DL19,IF(AND($R$3=$AN$15),'Result Sheet'!DV19,IF(AND($R$3=$AN$16),'Result Sheet'!EF19,"")))))))))</f>
        <v>47</v>
      </c>
      <c r="O19" s="484">
        <f>IF(AND($R$3=$AN$8),'Result Sheet'!Q19,IF(AND($R$3=$AN$9),'Result Sheet'!AI19,IF(AND($R$3=$AN$10),'Result Sheet'!BA19,IF(AND($R$3=$AN$11),'Result Sheet'!BS19,IF(AND($R$3=$AN$12),'Result Sheet'!CK19,IF(AND($R$3=$AN$13),'Result Sheet'!DA19,IF(AND($R$3=$AN$14),'Result Sheet'!DM19,IF(AND($R$3=$AN$15),'Result Sheet'!DW19,IF(AND($R$3=$AN$16),'Result Sheet'!EG19,"")))))))))</f>
        <v>14</v>
      </c>
      <c r="P19" s="355">
        <f t="shared" si="1"/>
        <v>61</v>
      </c>
      <c r="Q19" s="356">
        <f t="shared" si="2"/>
        <v>88</v>
      </c>
      <c r="R19" s="485">
        <f>IF(AND($R$3=$AN$8),'Result Sheet'!T19,IF(AND($R$3=$AN$9),'Result Sheet'!AL19,IF(AND($R$3=$AN$10),'Result Sheet'!BD19,IF(AND($R$3=$AN$11),'Result Sheet'!BV19,IF(AND($R$3=$AN$12),'Result Sheet'!CN19,IF(AND($R$3=$AN$13),'Result Sheet'!DD19,IF(AND($R$3=$AN$14),'Result Sheet'!DN19,IF(AND($R$3=$AN$15),'Result Sheet'!DX19,IF(AND($R$3=$AN$16),'Result Sheet'!EH18,"")))))))))</f>
        <v>51</v>
      </c>
      <c r="S19" s="485">
        <f>IF(AND($R$3=$AN$8),'Result Sheet'!U19,IF(AND($R$3=$AN$9),'Result Sheet'!AM19,IF(AND($R$3=$AN$10),'Result Sheet'!BE19,IF(AND($R$3=$AN$11),'Result Sheet'!BW19,IF(AND($R$3=$AN$12),'Result Sheet'!CO19,IF(AND($R$3=$AN$13),'Result Sheet'!DE19,IF(AND($R$3=$AN$14),'Result Sheet'!DO19,IF(AND($R$3=$AN$15),'Result Sheet'!DY19,IF(AND($R$3=$AN$16),'Result Sheet'!EI19,"")))))))))</f>
        <v>37</v>
      </c>
      <c r="T19" s="355">
        <f>IF(AND(R19="",S19=""),"",IF(AND($R$3=$AN$14),'Result Sheet'!DP19,IF(AND($R$3=$AN$15),'Result Sheet'!DZ19,IF(AND($R$3=$AN$16),'Result Sheet'!EJ19,IF(AND(R19="NA",S19="NA"),"NA",SUM(R19:S19))))))</f>
        <v>88</v>
      </c>
      <c r="U19" s="356">
        <f t="shared" si="3"/>
        <v>176</v>
      </c>
      <c r="V19" s="357">
        <f t="shared" si="4"/>
        <v>0</v>
      </c>
      <c r="W19" s="357">
        <f t="shared" si="5"/>
        <v>200</v>
      </c>
      <c r="X19" s="357" t="str">
        <f t="shared" si="6"/>
        <v/>
      </c>
      <c r="Y19" s="486" t="str">
        <f>IF(AND($R$3=$AN$8),'Result Sheet'!AA19,IF(AND($R$3=$AN$9),'Result Sheet'!AS19,IF(AND($R$3=$AN$10),'Result Sheet'!BK19,IF(AND($R$3=$AN$11),'Result Sheet'!CC19,IF(AND($R$3=$AN$12),'Result Sheet'!CT19,IF(AND($R$3=$AN$13),'Result Sheet'!DJ19,IF(AND($R$3=$AN$14),'Result Sheet'!DT19,IF(AND($R$3=$AN$15),'Result Sheet'!ED19,IF(AND($R$3=$AN$16),'Result Sheet'!EN19,"")))))))))</f>
        <v>P</v>
      </c>
      <c r="Z19" s="487" t="str">
        <f>IF(AND($R$3=$AN$8),'Result Sheet'!AB19,IF(AND($R$3=$AN$9),'Result Sheet'!AT19,IF(AND($R$3=$AN$10),'Result Sheet'!BL19,IF(AND($R$3=$AN$11),'Result Sheet'!CD19,IF(AND($R$3=$AN$12),"",IF(AND($R$3=$AN$13),"",IF(AND($R$3=$AN$14),"","")))))))</f>
        <v>I</v>
      </c>
      <c r="AA19" s="358" t="str">
        <f>IF(AND($R$3=$AN$8),'Result Sheet'!AC19,IF(AND($R$3=$AN$9),'Result Sheet'!AU19,IF(AND($R$3=$AN$10),'Result Sheet'!BM19,IF(AND($R$3=$AN$11),'Result Sheet'!CE19,IF(AND($R$3=$AN$12),'Result Sheet'!CU19,IF(AND($R$3=$AN$13),'Result Sheet'!DK19,IF(AND($R$3=$AN$14),'Result Sheet'!DU19,IF(AND($R$3=$AN$15),'Result Sheet'!EE19,IF(AND($R$3=$AN$16),'Result Sheet'!EO19,"")))))))))</f>
        <v>A</v>
      </c>
    </row>
    <row r="20" spans="1:27">
      <c r="A20" s="349">
        <f>IF('Result Sheet'!A20="","",'Result Sheet'!A20)</f>
        <v>13</v>
      </c>
      <c r="B20" s="350">
        <f>IF(OR($D$3="",$R$3=""),"",IF('Result Sheet'!B20="","",'Result Sheet'!B20))</f>
        <v>313</v>
      </c>
      <c r="C20" s="351">
        <f>IF(OR($D$3="",$R$3=""),"",IF('Result Sheet'!F20="","",'Result Sheet'!F20))</f>
        <v>933</v>
      </c>
      <c r="D20" s="352" t="str">
        <f>IF(OR($D$3="",$R$3=""),"",IF('Result Sheet'!E20="","",'Result Sheet'!E20))</f>
        <v>26-05-2014</v>
      </c>
      <c r="E20" s="353" t="str">
        <f>IF(OR($D$3="",$R$3=""),"",IF('Result Sheet'!G20="","",'Result Sheet'!G20))</f>
        <v>JOYA KHAN</v>
      </c>
      <c r="F20" s="353" t="str">
        <f>IF(OR($D$3="",$R$3=""),"",IF('Result Sheet'!H20="","",'Result Sheet'!H20))</f>
        <v>BARGAT KHAN</v>
      </c>
      <c r="G20" s="353" t="str">
        <f>IF(OR($D$3="",$R$3=""),"",IF('Result Sheet'!I20="","",'Result Sheet'!I20))</f>
        <v>MADINA BANO</v>
      </c>
      <c r="H20" s="354" t="str">
        <f>IF(OR($D$3="",$R$3=""),"",IF('Result Sheet'!K20="","",'Result Sheet'!K20))</f>
        <v>OBC</v>
      </c>
      <c r="I20" s="488" t="str">
        <f>IF(OR($D$3="",$R$3=""),"",IF('Result Sheet'!J20="","",'Result Sheet'!J20))</f>
        <v>F</v>
      </c>
      <c r="J20" s="483">
        <f>IF(AND($R$3=$AN$8),'Result Sheet'!L20,IF(AND($R$3=$AN$9),'Result Sheet'!AD20,IF(AND($R$3=$AN$10),'Result Sheet'!AV20,IF(AND($R$3=$AN$11),'Result Sheet'!BN20,IF(AND($R$3=$AN$12),'Result Sheet'!CF20,IF(AND($R$3=$AN$13),'Result Sheet'!CV20,IF(AND($R$3=$AN$14),"","")))))))</f>
        <v>10</v>
      </c>
      <c r="K20" s="483">
        <f>IF(AND($R$3=$AN$8),'Result Sheet'!M20,IF(AND($R$3=$AN$9),'Result Sheet'!AE20,IF(AND($R$3=$AN$10),'Result Sheet'!AW20,IF(AND($R$3=$AN$11),'Result Sheet'!BO20,IF(AND($R$3=$AN$12),'Result Sheet'!CG20,IF(AND($R$3=$AN$13),'Result Sheet'!CW20,IF(AND($R$3=$AN$14),"","")))))))</f>
        <v>9</v>
      </c>
      <c r="L20" s="483">
        <f>IF(AND($R$3=$AN$8),'Result Sheet'!N20,IF(AND($R$3=$AN$9),'Result Sheet'!AF20,IF(AND($R$3=$AN$10),'Result Sheet'!AX20,IF(AND($R$3=$AN$11),'Result Sheet'!BP20,IF(AND($R$3=$AN$12),'Result Sheet'!CH20,IF(AND($R$3=$AN$13),'Result Sheet'!CX20,IF(AND($R$3=$AN$14),"","")))))))</f>
        <v>8</v>
      </c>
      <c r="M20" s="355">
        <f t="shared" si="0"/>
        <v>27</v>
      </c>
      <c r="N20" s="484">
        <f>IF(AND($R$3=$AN$8),'Result Sheet'!P20,IF(AND($R$3=$AN$9),'Result Sheet'!AH20,IF(AND($R$3=$AN$10),'Result Sheet'!AZ20,IF(AND($R$3=$AN$11),'Result Sheet'!BR20,IF(AND($R$3=$AN$12),'Result Sheet'!CJ20,IF(AND($R$3=$AN$13),'Result Sheet'!CZ20,IF(AND($R$3=$AN$14),'Result Sheet'!DL20,IF(AND($R$3=$AN$15),'Result Sheet'!DV20,IF(AND($R$3=$AN$16),'Result Sheet'!EF20,"")))))))))</f>
        <v>41</v>
      </c>
      <c r="O20" s="484">
        <f>IF(AND($R$3=$AN$8),'Result Sheet'!Q20,IF(AND($R$3=$AN$9),'Result Sheet'!AI20,IF(AND($R$3=$AN$10),'Result Sheet'!BA20,IF(AND($R$3=$AN$11),'Result Sheet'!BS20,IF(AND($R$3=$AN$12),'Result Sheet'!CK20,IF(AND($R$3=$AN$13),'Result Sheet'!DA20,IF(AND($R$3=$AN$14),'Result Sheet'!DM20,IF(AND($R$3=$AN$15),'Result Sheet'!DW20,IF(AND($R$3=$AN$16),'Result Sheet'!EG20,"")))))))))</f>
        <v>14</v>
      </c>
      <c r="P20" s="355">
        <f t="shared" si="1"/>
        <v>55</v>
      </c>
      <c r="Q20" s="356">
        <f t="shared" si="2"/>
        <v>82</v>
      </c>
      <c r="R20" s="485">
        <f>IF(AND($R$3=$AN$8),'Result Sheet'!T20,IF(AND($R$3=$AN$9),'Result Sheet'!AL20,IF(AND($R$3=$AN$10),'Result Sheet'!BD20,IF(AND($R$3=$AN$11),'Result Sheet'!BV20,IF(AND($R$3=$AN$12),'Result Sheet'!CN20,IF(AND($R$3=$AN$13),'Result Sheet'!DD20,IF(AND($R$3=$AN$14),'Result Sheet'!DN20,IF(AND($R$3=$AN$15),'Result Sheet'!DX20,IF(AND($R$3=$AN$16),'Result Sheet'!EH19,"")))))))))</f>
        <v>52</v>
      </c>
      <c r="S20" s="485">
        <f>IF(AND($R$3=$AN$8),'Result Sheet'!U20,IF(AND($R$3=$AN$9),'Result Sheet'!AM20,IF(AND($R$3=$AN$10),'Result Sheet'!BE20,IF(AND($R$3=$AN$11),'Result Sheet'!BW20,IF(AND($R$3=$AN$12),'Result Sheet'!CO20,IF(AND($R$3=$AN$13),'Result Sheet'!DE20,IF(AND($R$3=$AN$14),'Result Sheet'!DO20,IF(AND($R$3=$AN$15),'Result Sheet'!DY20,IF(AND($R$3=$AN$16),'Result Sheet'!EI20,"")))))))))</f>
        <v>37</v>
      </c>
      <c r="T20" s="355">
        <f>IF(AND(R20="",S20=""),"",IF(AND($R$3=$AN$14),'Result Sheet'!DP20,IF(AND($R$3=$AN$15),'Result Sheet'!DZ20,IF(AND($R$3=$AN$16),'Result Sheet'!EJ20,IF(AND(R20="NA",S20="NA"),"NA",SUM(R20:S20))))))</f>
        <v>89</v>
      </c>
      <c r="U20" s="356">
        <f t="shared" si="3"/>
        <v>171</v>
      </c>
      <c r="V20" s="357">
        <f t="shared" si="4"/>
        <v>0</v>
      </c>
      <c r="W20" s="357">
        <f t="shared" si="5"/>
        <v>200</v>
      </c>
      <c r="X20" s="357" t="str">
        <f t="shared" si="6"/>
        <v/>
      </c>
      <c r="Y20" s="486" t="str">
        <f>IF(AND($R$3=$AN$8),'Result Sheet'!AA20,IF(AND($R$3=$AN$9),'Result Sheet'!AS20,IF(AND($R$3=$AN$10),'Result Sheet'!BK20,IF(AND($R$3=$AN$11),'Result Sheet'!CC20,IF(AND($R$3=$AN$12),'Result Sheet'!CT20,IF(AND($R$3=$AN$13),'Result Sheet'!DJ20,IF(AND($R$3=$AN$14),'Result Sheet'!DT20,IF(AND($R$3=$AN$15),'Result Sheet'!ED20,IF(AND($R$3=$AN$16),'Result Sheet'!EN20,"")))))))))</f>
        <v>P</v>
      </c>
      <c r="Z20" s="487" t="str">
        <f>IF(AND($R$3=$AN$8),'Result Sheet'!AB20,IF(AND($R$3=$AN$9),'Result Sheet'!AT20,IF(AND($R$3=$AN$10),'Result Sheet'!BL20,IF(AND($R$3=$AN$11),'Result Sheet'!CD20,IF(AND($R$3=$AN$12),"",IF(AND($R$3=$AN$13),"",IF(AND($R$3=$AN$14),"","")))))))</f>
        <v>I</v>
      </c>
      <c r="AA20" s="358" t="str">
        <f>IF(AND($R$3=$AN$8),'Result Sheet'!AC20,IF(AND($R$3=$AN$9),'Result Sheet'!AU20,IF(AND($R$3=$AN$10),'Result Sheet'!BM20,IF(AND($R$3=$AN$11),'Result Sheet'!CE20,IF(AND($R$3=$AN$12),'Result Sheet'!CU20,IF(AND($R$3=$AN$13),'Result Sheet'!DK20,IF(AND($R$3=$AN$14),'Result Sheet'!DU20,IF(AND($R$3=$AN$15),'Result Sheet'!EE20,IF(AND($R$3=$AN$16),'Result Sheet'!EO20,"")))))))))</f>
        <v>A</v>
      </c>
    </row>
    <row r="21" spans="1:27">
      <c r="A21" s="349">
        <f>IF('Result Sheet'!A21="","",'Result Sheet'!A21)</f>
        <v>14</v>
      </c>
      <c r="B21" s="350">
        <f>IF(OR($D$3="",$R$3=""),"",IF('Result Sheet'!B21="","",'Result Sheet'!B21))</f>
        <v>314</v>
      </c>
      <c r="C21" s="351">
        <f>IF(OR($D$3="",$R$3=""),"",IF('Result Sheet'!F21="","",'Result Sheet'!F21))</f>
        <v>946</v>
      </c>
      <c r="D21" s="352" t="str">
        <f>IF(OR($D$3="",$R$3=""),"",IF('Result Sheet'!E21="","",'Result Sheet'!E21))</f>
        <v>18-02-2015</v>
      </c>
      <c r="E21" s="353" t="str">
        <f>IF(OR($D$3="",$R$3=""),"",IF('Result Sheet'!G21="","",'Result Sheet'!G21))</f>
        <v>JOYA KHAN</v>
      </c>
      <c r="F21" s="353" t="str">
        <f>IF(OR($D$3="",$R$3=""),"",IF('Result Sheet'!H21="","",'Result Sheet'!H21))</f>
        <v>SAHIMAN LOHAR</v>
      </c>
      <c r="G21" s="353" t="str">
        <f>IF(OR($D$3="",$R$3=""),"",IF('Result Sheet'!I21="","",'Result Sheet'!I21))</f>
        <v>SABINA BANO</v>
      </c>
      <c r="H21" s="354" t="str">
        <f>IF(OR($D$3="",$R$3=""),"",IF('Result Sheet'!K21="","",'Result Sheet'!K21))</f>
        <v>OBC</v>
      </c>
      <c r="I21" s="488" t="str">
        <f>IF(OR($D$3="",$R$3=""),"",IF('Result Sheet'!J21="","",'Result Sheet'!J21))</f>
        <v>F</v>
      </c>
      <c r="J21" s="483">
        <f>IF(AND($R$3=$AN$8),'Result Sheet'!L21,IF(AND($R$3=$AN$9),'Result Sheet'!AD21,IF(AND($R$3=$AN$10),'Result Sheet'!AV21,IF(AND($R$3=$AN$11),'Result Sheet'!BN21,IF(AND($R$3=$AN$12),'Result Sheet'!CF21,IF(AND($R$3=$AN$13),'Result Sheet'!CV21,IF(AND($R$3=$AN$14),"","")))))))</f>
        <v>10</v>
      </c>
      <c r="K21" s="483">
        <f>IF(AND($R$3=$AN$8),'Result Sheet'!M21,IF(AND($R$3=$AN$9),'Result Sheet'!AE21,IF(AND($R$3=$AN$10),'Result Sheet'!AW21,IF(AND($R$3=$AN$11),'Result Sheet'!BO21,IF(AND($R$3=$AN$12),'Result Sheet'!CG21,IF(AND($R$3=$AN$13),'Result Sheet'!CW21,IF(AND($R$3=$AN$14),"","")))))))</f>
        <v>9</v>
      </c>
      <c r="L21" s="483">
        <f>IF(AND($R$3=$AN$8),'Result Sheet'!N21,IF(AND($R$3=$AN$9),'Result Sheet'!AF21,IF(AND($R$3=$AN$10),'Result Sheet'!AX21,IF(AND($R$3=$AN$11),'Result Sheet'!BP21,IF(AND($R$3=$AN$12),'Result Sheet'!CH21,IF(AND($R$3=$AN$13),'Result Sheet'!CX21,IF(AND($R$3=$AN$14),"","")))))))</f>
        <v>8</v>
      </c>
      <c r="M21" s="355">
        <f t="shared" si="0"/>
        <v>27</v>
      </c>
      <c r="N21" s="484">
        <f>IF(AND($R$3=$AN$8),'Result Sheet'!P21,IF(AND($R$3=$AN$9),'Result Sheet'!AH21,IF(AND($R$3=$AN$10),'Result Sheet'!AZ21,IF(AND($R$3=$AN$11),'Result Sheet'!BR21,IF(AND($R$3=$AN$12),'Result Sheet'!CJ21,IF(AND($R$3=$AN$13),'Result Sheet'!CZ21,IF(AND($R$3=$AN$14),'Result Sheet'!DL21,IF(AND($R$3=$AN$15),'Result Sheet'!DV21,IF(AND($R$3=$AN$16),'Result Sheet'!EF21,"")))))))))</f>
        <v>42</v>
      </c>
      <c r="O21" s="484">
        <f>IF(AND($R$3=$AN$8),'Result Sheet'!Q21,IF(AND($R$3=$AN$9),'Result Sheet'!AI21,IF(AND($R$3=$AN$10),'Result Sheet'!BA21,IF(AND($R$3=$AN$11),'Result Sheet'!BS21,IF(AND($R$3=$AN$12),'Result Sheet'!CK21,IF(AND($R$3=$AN$13),'Result Sheet'!DA21,IF(AND($R$3=$AN$14),'Result Sheet'!DM21,IF(AND($R$3=$AN$15),'Result Sheet'!DW21,IF(AND($R$3=$AN$16),'Result Sheet'!EG21,"")))))))))</f>
        <v>14</v>
      </c>
      <c r="P21" s="355">
        <f t="shared" si="1"/>
        <v>56</v>
      </c>
      <c r="Q21" s="356">
        <f t="shared" si="2"/>
        <v>83</v>
      </c>
      <c r="R21" s="485">
        <f>IF(AND($R$3=$AN$8),'Result Sheet'!T21,IF(AND($R$3=$AN$9),'Result Sheet'!AL21,IF(AND($R$3=$AN$10),'Result Sheet'!BD21,IF(AND($R$3=$AN$11),'Result Sheet'!BV21,IF(AND($R$3=$AN$12),'Result Sheet'!CN21,IF(AND($R$3=$AN$13),'Result Sheet'!DD21,IF(AND($R$3=$AN$14),'Result Sheet'!DN21,IF(AND($R$3=$AN$15),'Result Sheet'!DX21,IF(AND($R$3=$AN$16),'Result Sheet'!EH20,"")))))))))</f>
        <v>53</v>
      </c>
      <c r="S21" s="485">
        <f>IF(AND($R$3=$AN$8),'Result Sheet'!U21,IF(AND($R$3=$AN$9),'Result Sheet'!AM21,IF(AND($R$3=$AN$10),'Result Sheet'!BE21,IF(AND($R$3=$AN$11),'Result Sheet'!BW21,IF(AND($R$3=$AN$12),'Result Sheet'!CO21,IF(AND($R$3=$AN$13),'Result Sheet'!DE21,IF(AND($R$3=$AN$14),'Result Sheet'!DO21,IF(AND($R$3=$AN$15),'Result Sheet'!DY21,IF(AND($R$3=$AN$16),'Result Sheet'!EI21,"")))))))))</f>
        <v>37</v>
      </c>
      <c r="T21" s="355">
        <f>IF(AND(R21="",S21=""),"",IF(AND($R$3=$AN$14),'Result Sheet'!DP21,IF(AND($R$3=$AN$15),'Result Sheet'!DZ21,IF(AND($R$3=$AN$16),'Result Sheet'!EJ21,IF(AND(R21="NA",S21="NA"),"NA",SUM(R21:S21))))))</f>
        <v>90</v>
      </c>
      <c r="U21" s="356">
        <f t="shared" si="3"/>
        <v>173</v>
      </c>
      <c r="V21" s="357">
        <f t="shared" si="4"/>
        <v>0</v>
      </c>
      <c r="W21" s="357">
        <f t="shared" si="5"/>
        <v>200</v>
      </c>
      <c r="X21" s="357" t="str">
        <f t="shared" si="6"/>
        <v/>
      </c>
      <c r="Y21" s="486" t="str">
        <f>IF(AND($R$3=$AN$8),'Result Sheet'!AA21,IF(AND($R$3=$AN$9),'Result Sheet'!AS21,IF(AND($R$3=$AN$10),'Result Sheet'!BK21,IF(AND($R$3=$AN$11),'Result Sheet'!CC21,IF(AND($R$3=$AN$12),'Result Sheet'!CT21,IF(AND($R$3=$AN$13),'Result Sheet'!DJ21,IF(AND($R$3=$AN$14),'Result Sheet'!DT21,IF(AND($R$3=$AN$15),'Result Sheet'!ED21,IF(AND($R$3=$AN$16),'Result Sheet'!EN21,"")))))))))</f>
        <v>P</v>
      </c>
      <c r="Z21" s="487" t="str">
        <f>IF(AND($R$3=$AN$8),'Result Sheet'!AB21,IF(AND($R$3=$AN$9),'Result Sheet'!AT21,IF(AND($R$3=$AN$10),'Result Sheet'!BL21,IF(AND($R$3=$AN$11),'Result Sheet'!CD21,IF(AND($R$3=$AN$12),"",IF(AND($R$3=$AN$13),"",IF(AND($R$3=$AN$14),"","")))))))</f>
        <v>I</v>
      </c>
      <c r="AA21" s="358" t="str">
        <f>IF(AND($R$3=$AN$8),'Result Sheet'!AC21,IF(AND($R$3=$AN$9),'Result Sheet'!AU21,IF(AND($R$3=$AN$10),'Result Sheet'!BM21,IF(AND($R$3=$AN$11),'Result Sheet'!CE21,IF(AND($R$3=$AN$12),'Result Sheet'!CU21,IF(AND($R$3=$AN$13),'Result Sheet'!DK21,IF(AND($R$3=$AN$14),'Result Sheet'!DU21,IF(AND($R$3=$AN$15),'Result Sheet'!EE21,IF(AND($R$3=$AN$16),'Result Sheet'!EO21,"")))))))))</f>
        <v>A</v>
      </c>
    </row>
    <row r="22" spans="1:27">
      <c r="A22" s="349">
        <f>IF('Result Sheet'!A22="","",'Result Sheet'!A22)</f>
        <v>15</v>
      </c>
      <c r="B22" s="350">
        <f>IF(OR($D$3="",$R$3=""),"",IF('Result Sheet'!B22="","",'Result Sheet'!B22))</f>
        <v>315</v>
      </c>
      <c r="C22" s="351">
        <f>IF(OR($D$3="",$R$3=""),"",IF('Result Sheet'!F22="","",'Result Sheet'!F22))</f>
        <v>935</v>
      </c>
      <c r="D22" s="352" t="str">
        <f>IF(OR($D$3="",$R$3=""),"",IF('Result Sheet'!E22="","",'Result Sheet'!E22))</f>
        <v>24-09-2015</v>
      </c>
      <c r="E22" s="353" t="str">
        <f>IF(OR($D$3="",$R$3=""),"",IF('Result Sheet'!G22="","",'Result Sheet'!G22))</f>
        <v>KHUSHVEER SINGH</v>
      </c>
      <c r="F22" s="353" t="str">
        <f>IF(OR($D$3="",$R$3=""),"",IF('Result Sheet'!H22="","",'Result Sheet'!H22))</f>
        <v>PUSA RAM</v>
      </c>
      <c r="G22" s="353" t="str">
        <f>IF(OR($D$3="",$R$3=""),"",IF('Result Sheet'!I22="","",'Result Sheet'!I22))</f>
        <v>POOJA</v>
      </c>
      <c r="H22" s="354" t="str">
        <f>IF(OR($D$3="",$R$3=""),"",IF('Result Sheet'!K22="","",'Result Sheet'!K22))</f>
        <v>SC</v>
      </c>
      <c r="I22" s="488" t="str">
        <f>IF(OR($D$3="",$R$3=""),"",IF('Result Sheet'!J22="","",'Result Sheet'!J22))</f>
        <v>M</v>
      </c>
      <c r="J22" s="483">
        <f>IF(AND($R$3=$AN$8),'Result Sheet'!L22,IF(AND($R$3=$AN$9),'Result Sheet'!AD22,IF(AND($R$3=$AN$10),'Result Sheet'!AV22,IF(AND($R$3=$AN$11),'Result Sheet'!BN22,IF(AND($R$3=$AN$12),'Result Sheet'!CF22,IF(AND($R$3=$AN$13),'Result Sheet'!CV22,IF(AND($R$3=$AN$14),"","")))))))</f>
        <v>10</v>
      </c>
      <c r="K22" s="483">
        <f>IF(AND($R$3=$AN$8),'Result Sheet'!M22,IF(AND($R$3=$AN$9),'Result Sheet'!AE22,IF(AND($R$3=$AN$10),'Result Sheet'!AW22,IF(AND($R$3=$AN$11),'Result Sheet'!BO22,IF(AND($R$3=$AN$12),'Result Sheet'!CG22,IF(AND($R$3=$AN$13),'Result Sheet'!CW22,IF(AND($R$3=$AN$14),"","")))))))</f>
        <v>9</v>
      </c>
      <c r="L22" s="483">
        <f>IF(AND($R$3=$AN$8),'Result Sheet'!N22,IF(AND($R$3=$AN$9),'Result Sheet'!AF22,IF(AND($R$3=$AN$10),'Result Sheet'!AX22,IF(AND($R$3=$AN$11),'Result Sheet'!BP22,IF(AND($R$3=$AN$12),'Result Sheet'!CH22,IF(AND($R$3=$AN$13),'Result Sheet'!CX22,IF(AND($R$3=$AN$14),"","")))))))</f>
        <v>8</v>
      </c>
      <c r="M22" s="355">
        <f t="shared" si="0"/>
        <v>27</v>
      </c>
      <c r="N22" s="484">
        <f>IF(AND($R$3=$AN$8),'Result Sheet'!P22,IF(AND($R$3=$AN$9),'Result Sheet'!AH22,IF(AND($R$3=$AN$10),'Result Sheet'!AZ22,IF(AND($R$3=$AN$11),'Result Sheet'!BR22,IF(AND($R$3=$AN$12),'Result Sheet'!CJ22,IF(AND($R$3=$AN$13),'Result Sheet'!CZ22,IF(AND($R$3=$AN$14),'Result Sheet'!DL22,IF(AND($R$3=$AN$15),'Result Sheet'!DV22,IF(AND($R$3=$AN$16),'Result Sheet'!EF22,"")))))))))</f>
        <v>32</v>
      </c>
      <c r="O22" s="484">
        <f>IF(AND($R$3=$AN$8),'Result Sheet'!Q22,IF(AND($R$3=$AN$9),'Result Sheet'!AI22,IF(AND($R$3=$AN$10),'Result Sheet'!BA22,IF(AND($R$3=$AN$11),'Result Sheet'!BS22,IF(AND($R$3=$AN$12),'Result Sheet'!CK22,IF(AND($R$3=$AN$13),'Result Sheet'!DA22,IF(AND($R$3=$AN$14),'Result Sheet'!DM22,IF(AND($R$3=$AN$15),'Result Sheet'!DW22,IF(AND($R$3=$AN$16),'Result Sheet'!EG22,"")))))))))</f>
        <v>14</v>
      </c>
      <c r="P22" s="355">
        <f t="shared" si="1"/>
        <v>46</v>
      </c>
      <c r="Q22" s="356">
        <f t="shared" si="2"/>
        <v>73</v>
      </c>
      <c r="R22" s="485">
        <f>IF(AND($R$3=$AN$8),'Result Sheet'!T22,IF(AND($R$3=$AN$9),'Result Sheet'!AL22,IF(AND($R$3=$AN$10),'Result Sheet'!BD22,IF(AND($R$3=$AN$11),'Result Sheet'!BV22,IF(AND($R$3=$AN$12),'Result Sheet'!CN22,IF(AND($R$3=$AN$13),'Result Sheet'!DD22,IF(AND($R$3=$AN$14),'Result Sheet'!DN22,IF(AND($R$3=$AN$15),'Result Sheet'!DX22,IF(AND($R$3=$AN$16),'Result Sheet'!EH21,"")))))))))</f>
        <v>56</v>
      </c>
      <c r="S22" s="485">
        <f>IF(AND($R$3=$AN$8),'Result Sheet'!U22,IF(AND($R$3=$AN$9),'Result Sheet'!AM22,IF(AND($R$3=$AN$10),'Result Sheet'!BE22,IF(AND($R$3=$AN$11),'Result Sheet'!BW22,IF(AND($R$3=$AN$12),'Result Sheet'!CO22,IF(AND($R$3=$AN$13),'Result Sheet'!DE22,IF(AND($R$3=$AN$14),'Result Sheet'!DO22,IF(AND($R$3=$AN$15),'Result Sheet'!DY22,IF(AND($R$3=$AN$16),'Result Sheet'!EI22,"")))))))))</f>
        <v>37</v>
      </c>
      <c r="T22" s="355">
        <f>IF(AND(R22="",S22=""),"",IF(AND($R$3=$AN$14),'Result Sheet'!DP22,IF(AND($R$3=$AN$15),'Result Sheet'!DZ22,IF(AND($R$3=$AN$16),'Result Sheet'!EJ22,IF(AND(R22="NA",S22="NA"),"NA",SUM(R22:S22))))))</f>
        <v>93</v>
      </c>
      <c r="U22" s="356">
        <f t="shared" si="3"/>
        <v>166</v>
      </c>
      <c r="V22" s="357">
        <f t="shared" si="4"/>
        <v>0</v>
      </c>
      <c r="W22" s="357">
        <f t="shared" si="5"/>
        <v>200</v>
      </c>
      <c r="X22" s="357" t="str">
        <f t="shared" si="6"/>
        <v/>
      </c>
      <c r="Y22" s="486" t="str">
        <f>IF(AND($R$3=$AN$8),'Result Sheet'!AA22,IF(AND($R$3=$AN$9),'Result Sheet'!AS22,IF(AND($R$3=$AN$10),'Result Sheet'!BK22,IF(AND($R$3=$AN$11),'Result Sheet'!CC22,IF(AND($R$3=$AN$12),'Result Sheet'!CT22,IF(AND($R$3=$AN$13),'Result Sheet'!DJ22,IF(AND($R$3=$AN$14),'Result Sheet'!DT22,IF(AND($R$3=$AN$15),'Result Sheet'!ED22,IF(AND($R$3=$AN$16),'Result Sheet'!EN22,"")))))))))</f>
        <v>P</v>
      </c>
      <c r="Z22" s="487" t="str">
        <f>IF(AND($R$3=$AN$8),'Result Sheet'!AB22,IF(AND($R$3=$AN$9),'Result Sheet'!AT22,IF(AND($R$3=$AN$10),'Result Sheet'!BL22,IF(AND($R$3=$AN$11),'Result Sheet'!CD22,IF(AND($R$3=$AN$12),"",IF(AND($R$3=$AN$13),"",IF(AND($R$3=$AN$14),"","")))))))</f>
        <v>I</v>
      </c>
      <c r="AA22" s="358" t="str">
        <f>IF(AND($R$3=$AN$8),'Result Sheet'!AC22,IF(AND($R$3=$AN$9),'Result Sheet'!AU22,IF(AND($R$3=$AN$10),'Result Sheet'!BM22,IF(AND($R$3=$AN$11),'Result Sheet'!CE22,IF(AND($R$3=$AN$12),'Result Sheet'!CU22,IF(AND($R$3=$AN$13),'Result Sheet'!DK22,IF(AND($R$3=$AN$14),'Result Sheet'!DU22,IF(AND($R$3=$AN$15),'Result Sheet'!EE22,IF(AND($R$3=$AN$16),'Result Sheet'!EO22,"")))))))))</f>
        <v>B</v>
      </c>
    </row>
    <row r="23" spans="1:27">
      <c r="A23" s="349">
        <f>IF('Result Sheet'!A23="","",'Result Sheet'!A23)</f>
        <v>16</v>
      </c>
      <c r="B23" s="350">
        <f>IF(OR($D$3="",$R$3=""),"",IF('Result Sheet'!B23="","",'Result Sheet'!B23))</f>
        <v>316</v>
      </c>
      <c r="C23" s="351">
        <f>IF(OR($D$3="",$R$3=""),"",IF('Result Sheet'!F23="","",'Result Sheet'!F23))</f>
        <v>940</v>
      </c>
      <c r="D23" s="352" t="str">
        <f>IF(OR($D$3="",$R$3=""),"",IF('Result Sheet'!E23="","",'Result Sheet'!E23))</f>
        <v>21-01-2016</v>
      </c>
      <c r="E23" s="353" t="str">
        <f>IF(OR($D$3="",$R$3=""),"",IF('Result Sheet'!G23="","",'Result Sheet'!G23))</f>
        <v>KINJAL SAINI</v>
      </c>
      <c r="F23" s="353" t="str">
        <f>IF(OR($D$3="",$R$3=""),"",IF('Result Sheet'!H23="","",'Result Sheet'!H23))</f>
        <v>DURGESH CHAND BAGRI</v>
      </c>
      <c r="G23" s="353" t="str">
        <f>IF(OR($D$3="",$R$3=""),"",IF('Result Sheet'!I23="","",'Result Sheet'!I23))</f>
        <v>PUSHPA DEVI</v>
      </c>
      <c r="H23" s="354" t="str">
        <f>IF(OR($D$3="",$R$3=""),"",IF('Result Sheet'!K23="","",'Result Sheet'!K23))</f>
        <v>OBC</v>
      </c>
      <c r="I23" s="488" t="str">
        <f>IF(OR($D$3="",$R$3=""),"",IF('Result Sheet'!J23="","",'Result Sheet'!J23))</f>
        <v>F</v>
      </c>
      <c r="J23" s="483">
        <f>IF(AND($R$3=$AN$8),'Result Sheet'!L23,IF(AND($R$3=$AN$9),'Result Sheet'!AD23,IF(AND($R$3=$AN$10),'Result Sheet'!AV23,IF(AND($R$3=$AN$11),'Result Sheet'!BN23,IF(AND($R$3=$AN$12),'Result Sheet'!CF23,IF(AND($R$3=$AN$13),'Result Sheet'!CV23,IF(AND($R$3=$AN$14),"","")))))))</f>
        <v>10</v>
      </c>
      <c r="K23" s="483">
        <f>IF(AND($R$3=$AN$8),'Result Sheet'!M23,IF(AND($R$3=$AN$9),'Result Sheet'!AE23,IF(AND($R$3=$AN$10),'Result Sheet'!AW23,IF(AND($R$3=$AN$11),'Result Sheet'!BO23,IF(AND($R$3=$AN$12),'Result Sheet'!CG23,IF(AND($R$3=$AN$13),'Result Sheet'!CW23,IF(AND($R$3=$AN$14),"","")))))))</f>
        <v>9</v>
      </c>
      <c r="L23" s="483">
        <f>IF(AND($R$3=$AN$8),'Result Sheet'!N23,IF(AND($R$3=$AN$9),'Result Sheet'!AF23,IF(AND($R$3=$AN$10),'Result Sheet'!AX23,IF(AND($R$3=$AN$11),'Result Sheet'!BP23,IF(AND($R$3=$AN$12),'Result Sheet'!CH23,IF(AND($R$3=$AN$13),'Result Sheet'!CX23,IF(AND($R$3=$AN$14),"","")))))))</f>
        <v>8</v>
      </c>
      <c r="M23" s="355">
        <f t="shared" si="0"/>
        <v>27</v>
      </c>
      <c r="N23" s="484">
        <f>IF(AND($R$3=$AN$8),'Result Sheet'!P23,IF(AND($R$3=$AN$9),'Result Sheet'!AH23,IF(AND($R$3=$AN$10),'Result Sheet'!AZ23,IF(AND($R$3=$AN$11),'Result Sheet'!BR23,IF(AND($R$3=$AN$12),'Result Sheet'!CJ23,IF(AND($R$3=$AN$13),'Result Sheet'!CZ23,IF(AND($R$3=$AN$14),'Result Sheet'!DL23,IF(AND($R$3=$AN$15),'Result Sheet'!DV23,IF(AND($R$3=$AN$16),'Result Sheet'!EF23,"")))))))))</f>
        <v>29</v>
      </c>
      <c r="O23" s="484">
        <f>IF(AND($R$3=$AN$8),'Result Sheet'!Q23,IF(AND($R$3=$AN$9),'Result Sheet'!AI23,IF(AND($R$3=$AN$10),'Result Sheet'!BA23,IF(AND($R$3=$AN$11),'Result Sheet'!BS23,IF(AND($R$3=$AN$12),'Result Sheet'!CK23,IF(AND($R$3=$AN$13),'Result Sheet'!DA23,IF(AND($R$3=$AN$14),'Result Sheet'!DM23,IF(AND($R$3=$AN$15),'Result Sheet'!DW23,IF(AND($R$3=$AN$16),'Result Sheet'!EG23,"")))))))))</f>
        <v>14</v>
      </c>
      <c r="P23" s="355">
        <f t="shared" si="1"/>
        <v>43</v>
      </c>
      <c r="Q23" s="356">
        <f t="shared" si="2"/>
        <v>70</v>
      </c>
      <c r="R23" s="485">
        <f>IF(AND($R$3=$AN$8),'Result Sheet'!T23,IF(AND($R$3=$AN$9),'Result Sheet'!AL23,IF(AND($R$3=$AN$10),'Result Sheet'!BD23,IF(AND($R$3=$AN$11),'Result Sheet'!BV23,IF(AND($R$3=$AN$12),'Result Sheet'!CN23,IF(AND($R$3=$AN$13),'Result Sheet'!DD23,IF(AND($R$3=$AN$14),'Result Sheet'!DN23,IF(AND($R$3=$AN$15),'Result Sheet'!DX23,IF(AND($R$3=$AN$16),'Result Sheet'!EH22,"")))))))))</f>
        <v>58</v>
      </c>
      <c r="S23" s="485">
        <f>IF(AND($R$3=$AN$8),'Result Sheet'!U23,IF(AND($R$3=$AN$9),'Result Sheet'!AM23,IF(AND($R$3=$AN$10),'Result Sheet'!BE23,IF(AND($R$3=$AN$11),'Result Sheet'!BW23,IF(AND($R$3=$AN$12),'Result Sheet'!CO23,IF(AND($R$3=$AN$13),'Result Sheet'!DE23,IF(AND($R$3=$AN$14),'Result Sheet'!DO23,IF(AND($R$3=$AN$15),'Result Sheet'!DY23,IF(AND($R$3=$AN$16),'Result Sheet'!EI23,"")))))))))</f>
        <v>37</v>
      </c>
      <c r="T23" s="355">
        <f>IF(AND(R23="",S23=""),"",IF(AND($R$3=$AN$14),'Result Sheet'!DP23,IF(AND($R$3=$AN$15),'Result Sheet'!DZ23,IF(AND($R$3=$AN$16),'Result Sheet'!EJ23,IF(AND(R23="NA",S23="NA"),"NA",SUM(R23:S23))))))</f>
        <v>95</v>
      </c>
      <c r="U23" s="356">
        <f t="shared" si="3"/>
        <v>165</v>
      </c>
      <c r="V23" s="357">
        <f t="shared" si="4"/>
        <v>0</v>
      </c>
      <c r="W23" s="357">
        <f t="shared" si="5"/>
        <v>200</v>
      </c>
      <c r="X23" s="357" t="str">
        <f t="shared" si="6"/>
        <v/>
      </c>
      <c r="Y23" s="486" t="str">
        <f>IF(AND($R$3=$AN$8),'Result Sheet'!AA23,IF(AND($R$3=$AN$9),'Result Sheet'!AS23,IF(AND($R$3=$AN$10),'Result Sheet'!BK23,IF(AND($R$3=$AN$11),'Result Sheet'!CC23,IF(AND($R$3=$AN$12),'Result Sheet'!CT23,IF(AND($R$3=$AN$13),'Result Sheet'!DJ23,IF(AND($R$3=$AN$14),'Result Sheet'!DT23,IF(AND($R$3=$AN$15),'Result Sheet'!ED23,IF(AND($R$3=$AN$16),'Result Sheet'!EN23,"")))))))))</f>
        <v>P</v>
      </c>
      <c r="Z23" s="487" t="str">
        <f>IF(AND($R$3=$AN$8),'Result Sheet'!AB23,IF(AND($R$3=$AN$9),'Result Sheet'!AT23,IF(AND($R$3=$AN$10),'Result Sheet'!BL23,IF(AND($R$3=$AN$11),'Result Sheet'!CD23,IF(AND($R$3=$AN$12),"",IF(AND($R$3=$AN$13),"",IF(AND($R$3=$AN$14),"","")))))))</f>
        <v>I</v>
      </c>
      <c r="AA23" s="358" t="str">
        <f>IF(AND($R$3=$AN$8),'Result Sheet'!AC23,IF(AND($R$3=$AN$9),'Result Sheet'!AU23,IF(AND($R$3=$AN$10),'Result Sheet'!BM23,IF(AND($R$3=$AN$11),'Result Sheet'!CE23,IF(AND($R$3=$AN$12),'Result Sheet'!CU23,IF(AND($R$3=$AN$13),'Result Sheet'!DK23,IF(AND($R$3=$AN$14),'Result Sheet'!DU23,IF(AND($R$3=$AN$15),'Result Sheet'!EE23,IF(AND($R$3=$AN$16),'Result Sheet'!EO23,"")))))))))</f>
        <v>B</v>
      </c>
    </row>
    <row r="24" spans="1:27">
      <c r="A24" s="349">
        <f>IF('Result Sheet'!A24="","",'Result Sheet'!A24)</f>
        <v>17</v>
      </c>
      <c r="B24" s="350">
        <f>IF(OR($D$3="",$R$3=""),"",IF('Result Sheet'!B24="","",'Result Sheet'!B24))</f>
        <v>317</v>
      </c>
      <c r="C24" s="351">
        <f>IF(OR($D$3="",$R$3=""),"",IF('Result Sheet'!F24="","",'Result Sheet'!F24))</f>
        <v>924</v>
      </c>
      <c r="D24" s="352" t="str">
        <f>IF(OR($D$3="",$R$3=""),"",IF('Result Sheet'!E24="","",'Result Sheet'!E24))</f>
        <v>14-02-2016</v>
      </c>
      <c r="E24" s="353" t="str">
        <f>IF(OR($D$3="",$R$3=""),"",IF('Result Sheet'!G24="","",'Result Sheet'!G24))</f>
        <v>LUCKY PRAJAPATI</v>
      </c>
      <c r="F24" s="353" t="str">
        <f>IF(OR($D$3="",$R$3=""),"",IF('Result Sheet'!H24="","",'Result Sheet'!H24))</f>
        <v>NAR SINGH</v>
      </c>
      <c r="G24" s="353" t="str">
        <f>IF(OR($D$3="",$R$3=""),"",IF('Result Sheet'!I24="","",'Result Sheet'!I24))</f>
        <v>BHAWNA</v>
      </c>
      <c r="H24" s="354" t="str">
        <f>IF(OR($D$3="",$R$3=""),"",IF('Result Sheet'!K24="","",'Result Sheet'!K24))</f>
        <v>OBC</v>
      </c>
      <c r="I24" s="488" t="str">
        <f>IF(OR($D$3="",$R$3=""),"",IF('Result Sheet'!J24="","",'Result Sheet'!J24))</f>
        <v>M</v>
      </c>
      <c r="J24" s="483">
        <f>IF(AND($R$3=$AN$8),'Result Sheet'!L24,IF(AND($R$3=$AN$9),'Result Sheet'!AD24,IF(AND($R$3=$AN$10),'Result Sheet'!AV24,IF(AND($R$3=$AN$11),'Result Sheet'!BN24,IF(AND($R$3=$AN$12),'Result Sheet'!CF24,IF(AND($R$3=$AN$13),'Result Sheet'!CV24,IF(AND($R$3=$AN$14),"","")))))))</f>
        <v>10</v>
      </c>
      <c r="K24" s="483">
        <f>IF(AND($R$3=$AN$8),'Result Sheet'!M24,IF(AND($R$3=$AN$9),'Result Sheet'!AE24,IF(AND($R$3=$AN$10),'Result Sheet'!AW24,IF(AND($R$3=$AN$11),'Result Sheet'!BO24,IF(AND($R$3=$AN$12),'Result Sheet'!CG24,IF(AND($R$3=$AN$13),'Result Sheet'!CW24,IF(AND($R$3=$AN$14),"","")))))))</f>
        <v>9</v>
      </c>
      <c r="L24" s="483">
        <f>IF(AND($R$3=$AN$8),'Result Sheet'!N24,IF(AND($R$3=$AN$9),'Result Sheet'!AF24,IF(AND($R$3=$AN$10),'Result Sheet'!AX24,IF(AND($R$3=$AN$11),'Result Sheet'!BP24,IF(AND($R$3=$AN$12),'Result Sheet'!CH24,IF(AND($R$3=$AN$13),'Result Sheet'!CX24,IF(AND($R$3=$AN$14),"","")))))))</f>
        <v>8</v>
      </c>
      <c r="M24" s="355">
        <f t="shared" si="0"/>
        <v>27</v>
      </c>
      <c r="N24" s="484">
        <f>IF(AND($R$3=$AN$8),'Result Sheet'!P24,IF(AND($R$3=$AN$9),'Result Sheet'!AH24,IF(AND($R$3=$AN$10),'Result Sheet'!AZ24,IF(AND($R$3=$AN$11),'Result Sheet'!BR24,IF(AND($R$3=$AN$12),'Result Sheet'!CJ24,IF(AND($R$3=$AN$13),'Result Sheet'!CZ24,IF(AND($R$3=$AN$14),'Result Sheet'!DL24,IF(AND($R$3=$AN$15),'Result Sheet'!DV24,IF(AND($R$3=$AN$16),'Result Sheet'!EF24,"")))))))))</f>
        <v>29</v>
      </c>
      <c r="O24" s="484">
        <f>IF(AND($R$3=$AN$8),'Result Sheet'!Q24,IF(AND($R$3=$AN$9),'Result Sheet'!AI24,IF(AND($R$3=$AN$10),'Result Sheet'!BA24,IF(AND($R$3=$AN$11),'Result Sheet'!BS24,IF(AND($R$3=$AN$12),'Result Sheet'!CK24,IF(AND($R$3=$AN$13),'Result Sheet'!DA24,IF(AND($R$3=$AN$14),'Result Sheet'!DM24,IF(AND($R$3=$AN$15),'Result Sheet'!DW24,IF(AND($R$3=$AN$16),'Result Sheet'!EG24,"")))))))))</f>
        <v>14</v>
      </c>
      <c r="P24" s="355">
        <f t="shared" si="1"/>
        <v>43</v>
      </c>
      <c r="Q24" s="356">
        <f t="shared" si="2"/>
        <v>70</v>
      </c>
      <c r="R24" s="485">
        <f>IF(AND($R$3=$AN$8),'Result Sheet'!T24,IF(AND($R$3=$AN$9),'Result Sheet'!AL24,IF(AND($R$3=$AN$10),'Result Sheet'!BD24,IF(AND($R$3=$AN$11),'Result Sheet'!BV24,IF(AND($R$3=$AN$12),'Result Sheet'!CN24,IF(AND($R$3=$AN$13),'Result Sheet'!DD24,IF(AND($R$3=$AN$14),'Result Sheet'!DN24,IF(AND($R$3=$AN$15),'Result Sheet'!DX24,IF(AND($R$3=$AN$16),'Result Sheet'!EH23,"")))))))))</f>
        <v>59</v>
      </c>
      <c r="S24" s="485">
        <f>IF(AND($R$3=$AN$8),'Result Sheet'!U24,IF(AND($R$3=$AN$9),'Result Sheet'!AM24,IF(AND($R$3=$AN$10),'Result Sheet'!BE24,IF(AND($R$3=$AN$11),'Result Sheet'!BW24,IF(AND($R$3=$AN$12),'Result Sheet'!CO24,IF(AND($R$3=$AN$13),'Result Sheet'!DE24,IF(AND($R$3=$AN$14),'Result Sheet'!DO24,IF(AND($R$3=$AN$15),'Result Sheet'!DY24,IF(AND($R$3=$AN$16),'Result Sheet'!EI24,"")))))))))</f>
        <v>37</v>
      </c>
      <c r="T24" s="355">
        <f>IF(AND(R24="",S24=""),"",IF(AND($R$3=$AN$14),'Result Sheet'!DP24,IF(AND($R$3=$AN$15),'Result Sheet'!DZ24,IF(AND($R$3=$AN$16),'Result Sheet'!EJ24,IF(AND(R24="NA",S24="NA"),"NA",SUM(R24:S24))))))</f>
        <v>96</v>
      </c>
      <c r="U24" s="356">
        <f t="shared" si="3"/>
        <v>166</v>
      </c>
      <c r="V24" s="357">
        <f t="shared" si="4"/>
        <v>0</v>
      </c>
      <c r="W24" s="357">
        <f t="shared" si="5"/>
        <v>200</v>
      </c>
      <c r="X24" s="357" t="str">
        <f t="shared" si="6"/>
        <v/>
      </c>
      <c r="Y24" s="486" t="str">
        <f>IF(AND($R$3=$AN$8),'Result Sheet'!AA24,IF(AND($R$3=$AN$9),'Result Sheet'!AS24,IF(AND($R$3=$AN$10),'Result Sheet'!BK24,IF(AND($R$3=$AN$11),'Result Sheet'!CC24,IF(AND($R$3=$AN$12),'Result Sheet'!CT24,IF(AND($R$3=$AN$13),'Result Sheet'!DJ24,IF(AND($R$3=$AN$14),'Result Sheet'!DT24,IF(AND($R$3=$AN$15),'Result Sheet'!ED24,IF(AND($R$3=$AN$16),'Result Sheet'!EN24,"")))))))))</f>
        <v>P</v>
      </c>
      <c r="Z24" s="487" t="str">
        <f>IF(AND($R$3=$AN$8),'Result Sheet'!AB24,IF(AND($R$3=$AN$9),'Result Sheet'!AT24,IF(AND($R$3=$AN$10),'Result Sheet'!BL24,IF(AND($R$3=$AN$11),'Result Sheet'!CD24,IF(AND($R$3=$AN$12),"",IF(AND($R$3=$AN$13),"",IF(AND($R$3=$AN$14),"","")))))))</f>
        <v>I</v>
      </c>
      <c r="AA24" s="358" t="str">
        <f>IF(AND($R$3=$AN$8),'Result Sheet'!AC24,IF(AND($R$3=$AN$9),'Result Sheet'!AU24,IF(AND($R$3=$AN$10),'Result Sheet'!BM24,IF(AND($R$3=$AN$11),'Result Sheet'!CE24,IF(AND($R$3=$AN$12),'Result Sheet'!CU24,IF(AND($R$3=$AN$13),'Result Sheet'!DK24,IF(AND($R$3=$AN$14),'Result Sheet'!DU24,IF(AND($R$3=$AN$15),'Result Sheet'!EE24,IF(AND($R$3=$AN$16),'Result Sheet'!EO24,"")))))))))</f>
        <v>B</v>
      </c>
    </row>
    <row r="25" spans="1:27" ht="21">
      <c r="A25" s="349">
        <f>IF('Result Sheet'!A25="","",'Result Sheet'!A25)</f>
        <v>18</v>
      </c>
      <c r="B25" s="350">
        <f>IF(OR($D$3="",$R$3=""),"",IF('Result Sheet'!B25="","",'Result Sheet'!B25))</f>
        <v>318</v>
      </c>
      <c r="C25" s="351">
        <f>IF(OR($D$3="",$R$3=""),"",IF('Result Sheet'!F25="","",'Result Sheet'!F25))</f>
        <v>921</v>
      </c>
      <c r="D25" s="352">
        <f>IF(OR($D$3="",$R$3=""),"",IF('Result Sheet'!E25="","",'Result Sheet'!E25))</f>
        <v>42008</v>
      </c>
      <c r="E25" s="353" t="str">
        <f>IF(OR($D$3="",$R$3=""),"",IF('Result Sheet'!G25="","",'Result Sheet'!G25))</f>
        <v>MAHENDRA PARTAP SINGH CHUNDAWAT</v>
      </c>
      <c r="F25" s="353" t="str">
        <f>IF(OR($D$3="",$R$3=""),"",IF('Result Sheet'!H25="","",'Result Sheet'!H25))</f>
        <v>CHANDRA SINGH CHUNDAWAT</v>
      </c>
      <c r="G25" s="353" t="str">
        <f>IF(OR($D$3="",$R$3=""),"",IF('Result Sheet'!I25="","",'Result Sheet'!I25))</f>
        <v>RITU KANWAR</v>
      </c>
      <c r="H25" s="354" t="str">
        <f>IF(OR($D$3="",$R$3=""),"",IF('Result Sheet'!K25="","",'Result Sheet'!K25))</f>
        <v>GEN</v>
      </c>
      <c r="I25" s="488" t="str">
        <f>IF(OR($D$3="",$R$3=""),"",IF('Result Sheet'!J25="","",'Result Sheet'!J25))</f>
        <v>M</v>
      </c>
      <c r="J25" s="483">
        <f>IF(AND($R$3=$AN$8),'Result Sheet'!L25,IF(AND($R$3=$AN$9),'Result Sheet'!AD25,IF(AND($R$3=$AN$10),'Result Sheet'!AV25,IF(AND($R$3=$AN$11),'Result Sheet'!BN25,IF(AND($R$3=$AN$12),'Result Sheet'!CF25,IF(AND($R$3=$AN$13),'Result Sheet'!CV25,IF(AND($R$3=$AN$14),"","")))))))</f>
        <v>10</v>
      </c>
      <c r="K25" s="483">
        <f>IF(AND($R$3=$AN$8),'Result Sheet'!M25,IF(AND($R$3=$AN$9),'Result Sheet'!AE25,IF(AND($R$3=$AN$10),'Result Sheet'!AW25,IF(AND($R$3=$AN$11),'Result Sheet'!BO25,IF(AND($R$3=$AN$12),'Result Sheet'!CG25,IF(AND($R$3=$AN$13),'Result Sheet'!CW25,IF(AND($R$3=$AN$14),"","")))))))</f>
        <v>9</v>
      </c>
      <c r="L25" s="483">
        <f>IF(AND($R$3=$AN$8),'Result Sheet'!N25,IF(AND($R$3=$AN$9),'Result Sheet'!AF25,IF(AND($R$3=$AN$10),'Result Sheet'!AX25,IF(AND($R$3=$AN$11),'Result Sheet'!BP25,IF(AND($R$3=$AN$12),'Result Sheet'!CH25,IF(AND($R$3=$AN$13),'Result Sheet'!CX25,IF(AND($R$3=$AN$14),"","")))))))</f>
        <v>8</v>
      </c>
      <c r="M25" s="355">
        <f t="shared" si="0"/>
        <v>27</v>
      </c>
      <c r="N25" s="484">
        <f>IF(AND($R$3=$AN$8),'Result Sheet'!P25,IF(AND($R$3=$AN$9),'Result Sheet'!AH25,IF(AND($R$3=$AN$10),'Result Sheet'!AZ25,IF(AND($R$3=$AN$11),'Result Sheet'!BR25,IF(AND($R$3=$AN$12),'Result Sheet'!CJ25,IF(AND($R$3=$AN$13),'Result Sheet'!CZ25,IF(AND($R$3=$AN$14),'Result Sheet'!DL25,IF(AND($R$3=$AN$15),'Result Sheet'!DV25,IF(AND($R$3=$AN$16),'Result Sheet'!EF25,"")))))))))</f>
        <v>29</v>
      </c>
      <c r="O25" s="484">
        <f>IF(AND($R$3=$AN$8),'Result Sheet'!Q25,IF(AND($R$3=$AN$9),'Result Sheet'!AI25,IF(AND($R$3=$AN$10),'Result Sheet'!BA25,IF(AND($R$3=$AN$11),'Result Sheet'!BS25,IF(AND($R$3=$AN$12),'Result Sheet'!CK25,IF(AND($R$3=$AN$13),'Result Sheet'!DA25,IF(AND($R$3=$AN$14),'Result Sheet'!DM25,IF(AND($R$3=$AN$15),'Result Sheet'!DW25,IF(AND($R$3=$AN$16),'Result Sheet'!EG25,"")))))))))</f>
        <v>14</v>
      </c>
      <c r="P25" s="355">
        <f t="shared" si="1"/>
        <v>43</v>
      </c>
      <c r="Q25" s="356">
        <f t="shared" si="2"/>
        <v>70</v>
      </c>
      <c r="R25" s="485">
        <f>IF(AND($R$3=$AN$8),'Result Sheet'!T25,IF(AND($R$3=$AN$9),'Result Sheet'!AL25,IF(AND($R$3=$AN$10),'Result Sheet'!BD25,IF(AND($R$3=$AN$11),'Result Sheet'!BV25,IF(AND($R$3=$AN$12),'Result Sheet'!CN25,IF(AND($R$3=$AN$13),'Result Sheet'!DD25,IF(AND($R$3=$AN$14),'Result Sheet'!DN25,IF(AND($R$3=$AN$15),'Result Sheet'!DX25,IF(AND($R$3=$AN$16),'Result Sheet'!EH24,"")))))))))</f>
        <v>57</v>
      </c>
      <c r="S25" s="485">
        <f>IF(AND($R$3=$AN$8),'Result Sheet'!U25,IF(AND($R$3=$AN$9),'Result Sheet'!AM25,IF(AND($R$3=$AN$10),'Result Sheet'!BE25,IF(AND($R$3=$AN$11),'Result Sheet'!BW25,IF(AND($R$3=$AN$12),'Result Sheet'!CO25,IF(AND($R$3=$AN$13),'Result Sheet'!DE25,IF(AND($R$3=$AN$14),'Result Sheet'!DO25,IF(AND($R$3=$AN$15),'Result Sheet'!DY25,IF(AND($R$3=$AN$16),'Result Sheet'!EI25,"")))))))))</f>
        <v>37</v>
      </c>
      <c r="T25" s="355">
        <f>IF(AND(R25="",S25=""),"",IF(AND($R$3=$AN$14),'Result Sheet'!DP25,IF(AND($R$3=$AN$15),'Result Sheet'!DZ25,IF(AND($R$3=$AN$16),'Result Sheet'!EJ25,IF(AND(R25="NA",S25="NA"),"NA",SUM(R25:S25))))))</f>
        <v>94</v>
      </c>
      <c r="U25" s="356">
        <f t="shared" si="3"/>
        <v>164</v>
      </c>
      <c r="V25" s="357">
        <f t="shared" si="4"/>
        <v>0</v>
      </c>
      <c r="W25" s="357">
        <f t="shared" si="5"/>
        <v>200</v>
      </c>
      <c r="X25" s="357" t="str">
        <f t="shared" si="6"/>
        <v/>
      </c>
      <c r="Y25" s="486" t="str">
        <f>IF(AND($R$3=$AN$8),'Result Sheet'!AA25,IF(AND($R$3=$AN$9),'Result Sheet'!AS25,IF(AND($R$3=$AN$10),'Result Sheet'!BK25,IF(AND($R$3=$AN$11),'Result Sheet'!CC25,IF(AND($R$3=$AN$12),'Result Sheet'!CT25,IF(AND($R$3=$AN$13),'Result Sheet'!DJ25,IF(AND($R$3=$AN$14),'Result Sheet'!DT25,IF(AND($R$3=$AN$15),'Result Sheet'!ED25,IF(AND($R$3=$AN$16),'Result Sheet'!EN25,"")))))))))</f>
        <v>P</v>
      </c>
      <c r="Z25" s="487" t="str">
        <f>IF(AND($R$3=$AN$8),'Result Sheet'!AB25,IF(AND($R$3=$AN$9),'Result Sheet'!AT25,IF(AND($R$3=$AN$10),'Result Sheet'!BL25,IF(AND($R$3=$AN$11),'Result Sheet'!CD25,IF(AND($R$3=$AN$12),"",IF(AND($R$3=$AN$13),"",IF(AND($R$3=$AN$14),"","")))))))</f>
        <v>I</v>
      </c>
      <c r="AA25" s="358" t="str">
        <f>IF(AND($R$3=$AN$8),'Result Sheet'!AC25,IF(AND($R$3=$AN$9),'Result Sheet'!AU25,IF(AND($R$3=$AN$10),'Result Sheet'!BM25,IF(AND($R$3=$AN$11),'Result Sheet'!CE25,IF(AND($R$3=$AN$12),'Result Sheet'!CU25,IF(AND($R$3=$AN$13),'Result Sheet'!DK25,IF(AND($R$3=$AN$14),'Result Sheet'!DU25,IF(AND($R$3=$AN$15),'Result Sheet'!EE25,IF(AND($R$3=$AN$16),'Result Sheet'!EO25,"")))))))))</f>
        <v>B</v>
      </c>
    </row>
    <row r="26" spans="1:27">
      <c r="A26" s="349">
        <f>IF('Result Sheet'!A26="","",'Result Sheet'!A26)</f>
        <v>19</v>
      </c>
      <c r="B26" s="350">
        <f>IF(OR($D$3="",$R$3=""),"",IF('Result Sheet'!B26="","",'Result Sheet'!B26))</f>
        <v>319</v>
      </c>
      <c r="C26" s="351">
        <f>IF(OR($D$3="",$R$3=""),"",IF('Result Sheet'!F26="","",'Result Sheet'!F26))</f>
        <v>948</v>
      </c>
      <c r="D26" s="352">
        <f>IF(OR($D$3="",$R$3=""),"",IF('Result Sheet'!E26="","",'Result Sheet'!E26))</f>
        <v>42257</v>
      </c>
      <c r="E26" s="353" t="str">
        <f>IF(OR($D$3="",$R$3=""),"",IF('Result Sheet'!G26="","",'Result Sheet'!G26))</f>
        <v>MANVEER GURJAR</v>
      </c>
      <c r="F26" s="353" t="str">
        <f>IF(OR($D$3="",$R$3=""),"",IF('Result Sheet'!H26="","",'Result Sheet'!H26))</f>
        <v>VIKRAM SINGH</v>
      </c>
      <c r="G26" s="353" t="str">
        <f>IF(OR($D$3="",$R$3=""),"",IF('Result Sheet'!I26="","",'Result Sheet'!I26))</f>
        <v>BARKHA</v>
      </c>
      <c r="H26" s="354" t="str">
        <f>IF(OR($D$3="",$R$3=""),"",IF('Result Sheet'!K26="","",'Result Sheet'!K26))</f>
        <v>SBC</v>
      </c>
      <c r="I26" s="488" t="str">
        <f>IF(OR($D$3="",$R$3=""),"",IF('Result Sheet'!J26="","",'Result Sheet'!J26))</f>
        <v>M</v>
      </c>
      <c r="J26" s="483">
        <f>IF(AND($R$3=$AN$8),'Result Sheet'!L26,IF(AND($R$3=$AN$9),'Result Sheet'!AD26,IF(AND($R$3=$AN$10),'Result Sheet'!AV26,IF(AND($R$3=$AN$11),'Result Sheet'!BN26,IF(AND($R$3=$AN$12),'Result Sheet'!CF26,IF(AND($R$3=$AN$13),'Result Sheet'!CV26,IF(AND($R$3=$AN$14),"","")))))))</f>
        <v>10</v>
      </c>
      <c r="K26" s="483">
        <f>IF(AND($R$3=$AN$8),'Result Sheet'!M26,IF(AND($R$3=$AN$9),'Result Sheet'!AE26,IF(AND($R$3=$AN$10),'Result Sheet'!AW26,IF(AND($R$3=$AN$11),'Result Sheet'!BO26,IF(AND($R$3=$AN$12),'Result Sheet'!CG26,IF(AND($R$3=$AN$13),'Result Sheet'!CW26,IF(AND($R$3=$AN$14),"","")))))))</f>
        <v>9</v>
      </c>
      <c r="L26" s="483">
        <f>IF(AND($R$3=$AN$8),'Result Sheet'!N26,IF(AND($R$3=$AN$9),'Result Sheet'!AF26,IF(AND($R$3=$AN$10),'Result Sheet'!AX26,IF(AND($R$3=$AN$11),'Result Sheet'!BP26,IF(AND($R$3=$AN$12),'Result Sheet'!CH26,IF(AND($R$3=$AN$13),'Result Sheet'!CX26,IF(AND($R$3=$AN$14),"","")))))))</f>
        <v>8</v>
      </c>
      <c r="M26" s="355">
        <f t="shared" si="0"/>
        <v>27</v>
      </c>
      <c r="N26" s="484">
        <f>IF(AND($R$3=$AN$8),'Result Sheet'!P26,IF(AND($R$3=$AN$9),'Result Sheet'!AH26,IF(AND($R$3=$AN$10),'Result Sheet'!AZ26,IF(AND($R$3=$AN$11),'Result Sheet'!BR26,IF(AND($R$3=$AN$12),'Result Sheet'!CJ26,IF(AND($R$3=$AN$13),'Result Sheet'!CZ26,IF(AND($R$3=$AN$14),'Result Sheet'!DL26,IF(AND($R$3=$AN$15),'Result Sheet'!DV26,IF(AND($R$3=$AN$16),'Result Sheet'!EF26,"")))))))))</f>
        <v>29</v>
      </c>
      <c r="O26" s="484">
        <f>IF(AND($R$3=$AN$8),'Result Sheet'!Q26,IF(AND($R$3=$AN$9),'Result Sheet'!AI26,IF(AND($R$3=$AN$10),'Result Sheet'!BA26,IF(AND($R$3=$AN$11),'Result Sheet'!BS26,IF(AND($R$3=$AN$12),'Result Sheet'!CK26,IF(AND($R$3=$AN$13),'Result Sheet'!DA26,IF(AND($R$3=$AN$14),'Result Sheet'!DM26,IF(AND($R$3=$AN$15),'Result Sheet'!DW26,IF(AND($R$3=$AN$16),'Result Sheet'!EG26,"")))))))))</f>
        <v>14</v>
      </c>
      <c r="P26" s="355">
        <f t="shared" si="1"/>
        <v>43</v>
      </c>
      <c r="Q26" s="356">
        <f t="shared" si="2"/>
        <v>70</v>
      </c>
      <c r="R26" s="485">
        <f>IF(AND($R$3=$AN$8),'Result Sheet'!T26,IF(AND($R$3=$AN$9),'Result Sheet'!AL26,IF(AND($R$3=$AN$10),'Result Sheet'!BD26,IF(AND($R$3=$AN$11),'Result Sheet'!BV26,IF(AND($R$3=$AN$12),'Result Sheet'!CN26,IF(AND($R$3=$AN$13),'Result Sheet'!DD26,IF(AND($R$3=$AN$14),'Result Sheet'!DN26,IF(AND($R$3=$AN$15),'Result Sheet'!DX26,IF(AND($R$3=$AN$16),'Result Sheet'!EH25,"")))))))))</f>
        <v>54</v>
      </c>
      <c r="S26" s="485">
        <f>IF(AND($R$3=$AN$8),'Result Sheet'!U26,IF(AND($R$3=$AN$9),'Result Sheet'!AM26,IF(AND($R$3=$AN$10),'Result Sheet'!BE26,IF(AND($R$3=$AN$11),'Result Sheet'!BW26,IF(AND($R$3=$AN$12),'Result Sheet'!CO26,IF(AND($R$3=$AN$13),'Result Sheet'!DE26,IF(AND($R$3=$AN$14),'Result Sheet'!DO26,IF(AND($R$3=$AN$15),'Result Sheet'!DY26,IF(AND($R$3=$AN$16),'Result Sheet'!EI26,"")))))))))</f>
        <v>37</v>
      </c>
      <c r="T26" s="355">
        <f>IF(AND(R26="",S26=""),"",IF(AND($R$3=$AN$14),'Result Sheet'!DP26,IF(AND($R$3=$AN$15),'Result Sheet'!DZ26,IF(AND($R$3=$AN$16),'Result Sheet'!EJ26,IF(AND(R26="NA",S26="NA"),"NA",SUM(R26:S26))))))</f>
        <v>91</v>
      </c>
      <c r="U26" s="356">
        <f t="shared" si="3"/>
        <v>161</v>
      </c>
      <c r="V26" s="357">
        <f t="shared" si="4"/>
        <v>0</v>
      </c>
      <c r="W26" s="357">
        <f t="shared" si="5"/>
        <v>200</v>
      </c>
      <c r="X26" s="357" t="str">
        <f t="shared" si="6"/>
        <v/>
      </c>
      <c r="Y26" s="486" t="str">
        <f>IF(AND($R$3=$AN$8),'Result Sheet'!AA26,IF(AND($R$3=$AN$9),'Result Sheet'!AS26,IF(AND($R$3=$AN$10),'Result Sheet'!BK26,IF(AND($R$3=$AN$11),'Result Sheet'!CC26,IF(AND($R$3=$AN$12),'Result Sheet'!CT26,IF(AND($R$3=$AN$13),'Result Sheet'!DJ26,IF(AND($R$3=$AN$14),'Result Sheet'!DT26,IF(AND($R$3=$AN$15),'Result Sheet'!ED26,IF(AND($R$3=$AN$16),'Result Sheet'!EN26,"")))))))))</f>
        <v>P</v>
      </c>
      <c r="Z26" s="487" t="str">
        <f>IF(AND($R$3=$AN$8),'Result Sheet'!AB26,IF(AND($R$3=$AN$9),'Result Sheet'!AT26,IF(AND($R$3=$AN$10),'Result Sheet'!BL26,IF(AND($R$3=$AN$11),'Result Sheet'!CD26,IF(AND($R$3=$AN$12),"",IF(AND($R$3=$AN$13),"",IF(AND($R$3=$AN$14),"","")))))))</f>
        <v>I</v>
      </c>
      <c r="AA26" s="358" t="str">
        <f>IF(AND($R$3=$AN$8),'Result Sheet'!AC26,IF(AND($R$3=$AN$9),'Result Sheet'!AU26,IF(AND($R$3=$AN$10),'Result Sheet'!BM26,IF(AND($R$3=$AN$11),'Result Sheet'!CE26,IF(AND($R$3=$AN$12),'Result Sheet'!CU26,IF(AND($R$3=$AN$13),'Result Sheet'!DK26,IF(AND($R$3=$AN$14),'Result Sheet'!DU26,IF(AND($R$3=$AN$15),'Result Sheet'!EE26,IF(AND($R$3=$AN$16),'Result Sheet'!EO26,"")))))))))</f>
        <v>B</v>
      </c>
    </row>
    <row r="27" spans="1:27">
      <c r="A27" s="349">
        <f>IF('Result Sheet'!A27="","",'Result Sheet'!A27)</f>
        <v>20</v>
      </c>
      <c r="B27" s="350">
        <f>IF(OR($D$3="",$R$3=""),"",IF('Result Sheet'!B27="","",'Result Sheet'!B27))</f>
        <v>320</v>
      </c>
      <c r="C27" s="351">
        <f>IF(OR($D$3="",$R$3=""),"",IF('Result Sheet'!F27="","",'Result Sheet'!F27))</f>
        <v>943</v>
      </c>
      <c r="D27" s="352" t="str">
        <f>IF(OR($D$3="",$R$3=""),"",IF('Result Sheet'!E27="","",'Result Sheet'!E27))</f>
        <v>13-01-2015</v>
      </c>
      <c r="E27" s="353" t="str">
        <f>IF(OR($D$3="",$R$3=""),"",IF('Result Sheet'!G27="","",'Result Sheet'!G27))</f>
        <v>PALAK DAMER</v>
      </c>
      <c r="F27" s="353" t="str">
        <f>IF(OR($D$3="",$R$3=""),"",IF('Result Sheet'!H27="","",'Result Sheet'!H27))</f>
        <v>GOVIND LAL</v>
      </c>
      <c r="G27" s="353" t="str">
        <f>IF(OR($D$3="",$R$3=""),"",IF('Result Sheet'!I27="","",'Result Sheet'!I27))</f>
        <v>LEELA</v>
      </c>
      <c r="H27" s="354" t="str">
        <f>IF(OR($D$3="",$R$3=""),"",IF('Result Sheet'!K27="","",'Result Sheet'!K27))</f>
        <v>SC</v>
      </c>
      <c r="I27" s="488" t="str">
        <f>IF(OR($D$3="",$R$3=""),"",IF('Result Sheet'!J27="","",'Result Sheet'!J27))</f>
        <v>F</v>
      </c>
      <c r="J27" s="483">
        <f>IF(AND($R$3=$AN$8),'Result Sheet'!L27,IF(AND($R$3=$AN$9),'Result Sheet'!AD27,IF(AND($R$3=$AN$10),'Result Sheet'!AV27,IF(AND($R$3=$AN$11),'Result Sheet'!BN27,IF(AND($R$3=$AN$12),'Result Sheet'!CF27,IF(AND($R$3=$AN$13),'Result Sheet'!CV27,IF(AND($R$3=$AN$14),"","")))))))</f>
        <v>10</v>
      </c>
      <c r="K27" s="483">
        <f>IF(AND($R$3=$AN$8),'Result Sheet'!M27,IF(AND($R$3=$AN$9),'Result Sheet'!AE27,IF(AND($R$3=$AN$10),'Result Sheet'!AW27,IF(AND($R$3=$AN$11),'Result Sheet'!BO27,IF(AND($R$3=$AN$12),'Result Sheet'!CG27,IF(AND($R$3=$AN$13),'Result Sheet'!CW27,IF(AND($R$3=$AN$14),"","")))))))</f>
        <v>9</v>
      </c>
      <c r="L27" s="483">
        <f>IF(AND($R$3=$AN$8),'Result Sheet'!N27,IF(AND($R$3=$AN$9),'Result Sheet'!AF27,IF(AND($R$3=$AN$10),'Result Sheet'!AX27,IF(AND($R$3=$AN$11),'Result Sheet'!BP27,IF(AND($R$3=$AN$12),'Result Sheet'!CH27,IF(AND($R$3=$AN$13),'Result Sheet'!CX27,IF(AND($R$3=$AN$14),"","")))))))</f>
        <v>8</v>
      </c>
      <c r="M27" s="355">
        <f t="shared" si="0"/>
        <v>27</v>
      </c>
      <c r="N27" s="484">
        <f>IF(AND($R$3=$AN$8),'Result Sheet'!P27,IF(AND($R$3=$AN$9),'Result Sheet'!AH27,IF(AND($R$3=$AN$10),'Result Sheet'!AZ27,IF(AND($R$3=$AN$11),'Result Sheet'!BR27,IF(AND($R$3=$AN$12),'Result Sheet'!CJ27,IF(AND($R$3=$AN$13),'Result Sheet'!CZ27,IF(AND($R$3=$AN$14),'Result Sheet'!DL27,IF(AND($R$3=$AN$15),'Result Sheet'!DV27,IF(AND($R$3=$AN$16),'Result Sheet'!EF27,"")))))))))</f>
        <v>29</v>
      </c>
      <c r="O27" s="484">
        <f>IF(AND($R$3=$AN$8),'Result Sheet'!Q27,IF(AND($R$3=$AN$9),'Result Sheet'!AI27,IF(AND($R$3=$AN$10),'Result Sheet'!BA27,IF(AND($R$3=$AN$11),'Result Sheet'!BS27,IF(AND($R$3=$AN$12),'Result Sheet'!CK27,IF(AND($R$3=$AN$13),'Result Sheet'!DA27,IF(AND($R$3=$AN$14),'Result Sheet'!DM27,IF(AND($R$3=$AN$15),'Result Sheet'!DW27,IF(AND($R$3=$AN$16),'Result Sheet'!EG27,"")))))))))</f>
        <v>14</v>
      </c>
      <c r="P27" s="355">
        <f t="shared" si="1"/>
        <v>43</v>
      </c>
      <c r="Q27" s="356">
        <f t="shared" si="2"/>
        <v>70</v>
      </c>
      <c r="R27" s="485">
        <f>IF(AND($R$3=$AN$8),'Result Sheet'!T27,IF(AND($R$3=$AN$9),'Result Sheet'!AL27,IF(AND($R$3=$AN$10),'Result Sheet'!BD27,IF(AND($R$3=$AN$11),'Result Sheet'!BV27,IF(AND($R$3=$AN$12),'Result Sheet'!CN27,IF(AND($R$3=$AN$13),'Result Sheet'!DD27,IF(AND($R$3=$AN$14),'Result Sheet'!DN27,IF(AND($R$3=$AN$15),'Result Sheet'!DX27,IF(AND($R$3=$AN$16),'Result Sheet'!EH26,"")))))))))</f>
        <v>58</v>
      </c>
      <c r="S27" s="485">
        <f>IF(AND($R$3=$AN$8),'Result Sheet'!U27,IF(AND($R$3=$AN$9),'Result Sheet'!AM27,IF(AND($R$3=$AN$10),'Result Sheet'!BE27,IF(AND($R$3=$AN$11),'Result Sheet'!BW27,IF(AND($R$3=$AN$12),'Result Sheet'!CO27,IF(AND($R$3=$AN$13),'Result Sheet'!DE27,IF(AND($R$3=$AN$14),'Result Sheet'!DO27,IF(AND($R$3=$AN$15),'Result Sheet'!DY27,IF(AND($R$3=$AN$16),'Result Sheet'!EI27,"")))))))))</f>
        <v>37</v>
      </c>
      <c r="T27" s="355">
        <f>IF(AND(R27="",S27=""),"",IF(AND($R$3=$AN$14),'Result Sheet'!DP27,IF(AND($R$3=$AN$15),'Result Sheet'!DZ27,IF(AND($R$3=$AN$16),'Result Sheet'!EJ27,IF(AND(R27="NA",S27="NA"),"NA",SUM(R27:S27))))))</f>
        <v>95</v>
      </c>
      <c r="U27" s="356">
        <f t="shared" si="3"/>
        <v>165</v>
      </c>
      <c r="V27" s="357">
        <f t="shared" si="4"/>
        <v>0</v>
      </c>
      <c r="W27" s="357">
        <f t="shared" si="5"/>
        <v>200</v>
      </c>
      <c r="X27" s="357" t="str">
        <f t="shared" si="6"/>
        <v/>
      </c>
      <c r="Y27" s="486" t="str">
        <f>IF(AND($R$3=$AN$8),'Result Sheet'!AA27,IF(AND($R$3=$AN$9),'Result Sheet'!AS27,IF(AND($R$3=$AN$10),'Result Sheet'!BK27,IF(AND($R$3=$AN$11),'Result Sheet'!CC27,IF(AND($R$3=$AN$12),'Result Sheet'!CT27,IF(AND($R$3=$AN$13),'Result Sheet'!DJ27,IF(AND($R$3=$AN$14),'Result Sheet'!DT27,IF(AND($R$3=$AN$15),'Result Sheet'!ED27,IF(AND($R$3=$AN$16),'Result Sheet'!EN27,"")))))))))</f>
        <v>P</v>
      </c>
      <c r="Z27" s="487" t="str">
        <f>IF(AND($R$3=$AN$8),'Result Sheet'!AB27,IF(AND($R$3=$AN$9),'Result Sheet'!AT27,IF(AND($R$3=$AN$10),'Result Sheet'!BL27,IF(AND($R$3=$AN$11),'Result Sheet'!CD27,IF(AND($R$3=$AN$12),"",IF(AND($R$3=$AN$13),"",IF(AND($R$3=$AN$14),"","")))))))</f>
        <v>I</v>
      </c>
      <c r="AA27" s="358" t="str">
        <f>IF(AND($R$3=$AN$8),'Result Sheet'!AC27,IF(AND($R$3=$AN$9),'Result Sheet'!AU27,IF(AND($R$3=$AN$10),'Result Sheet'!BM27,IF(AND($R$3=$AN$11),'Result Sheet'!CE27,IF(AND($R$3=$AN$12),'Result Sheet'!CU27,IF(AND($R$3=$AN$13),'Result Sheet'!DK27,IF(AND($R$3=$AN$14),'Result Sheet'!DU27,IF(AND($R$3=$AN$15),'Result Sheet'!EE27,IF(AND($R$3=$AN$16),'Result Sheet'!EO27,"")))))))))</f>
        <v>B</v>
      </c>
    </row>
    <row r="28" spans="1:27">
      <c r="A28" s="349">
        <f>IF('Result Sheet'!A28="","",'Result Sheet'!A28)</f>
        <v>21</v>
      </c>
      <c r="B28" s="350">
        <f>IF(OR($D$3="",$R$3=""),"",IF('Result Sheet'!B28="","",'Result Sheet'!B28))</f>
        <v>321</v>
      </c>
      <c r="C28" s="351">
        <f>IF(OR($D$3="",$R$3=""),"",IF('Result Sheet'!F28="","",'Result Sheet'!F28))</f>
        <v>929</v>
      </c>
      <c r="D28" s="352" t="str">
        <f>IF(OR($D$3="",$R$3=""),"",IF('Result Sheet'!E28="","",'Result Sheet'!E28))</f>
        <v>21-10-2014</v>
      </c>
      <c r="E28" s="353" t="str">
        <f>IF(OR($D$3="",$R$3=""),"",IF('Result Sheet'!G28="","",'Result Sheet'!G28))</f>
        <v>PAWAN CHOUHAN</v>
      </c>
      <c r="F28" s="353" t="str">
        <f>IF(OR($D$3="",$R$3=""),"",IF('Result Sheet'!H28="","",'Result Sheet'!H28))</f>
        <v>NARENDRA SINGH</v>
      </c>
      <c r="G28" s="353" t="str">
        <f>IF(OR($D$3="",$R$3=""),"",IF('Result Sheet'!I28="","",'Result Sheet'!I28))</f>
        <v>SHOBHA</v>
      </c>
      <c r="H28" s="354" t="str">
        <f>IF(OR($D$3="",$R$3=""),"",IF('Result Sheet'!K28="","",'Result Sheet'!K28))</f>
        <v>OBC</v>
      </c>
      <c r="I28" s="488" t="str">
        <f>IF(OR($D$3="",$R$3=""),"",IF('Result Sheet'!J28="","",'Result Sheet'!J28))</f>
        <v>M</v>
      </c>
      <c r="J28" s="483">
        <f>IF(AND($R$3=$AN$8),'Result Sheet'!L28,IF(AND($R$3=$AN$9),'Result Sheet'!AD28,IF(AND($R$3=$AN$10),'Result Sheet'!AV28,IF(AND($R$3=$AN$11),'Result Sheet'!BN28,IF(AND($R$3=$AN$12),'Result Sheet'!CF28,IF(AND($R$3=$AN$13),'Result Sheet'!CV28,IF(AND($R$3=$AN$14),"","")))))))</f>
        <v>10</v>
      </c>
      <c r="K28" s="483">
        <f>IF(AND($R$3=$AN$8),'Result Sheet'!M28,IF(AND($R$3=$AN$9),'Result Sheet'!AE28,IF(AND($R$3=$AN$10),'Result Sheet'!AW28,IF(AND($R$3=$AN$11),'Result Sheet'!BO28,IF(AND($R$3=$AN$12),'Result Sheet'!CG28,IF(AND($R$3=$AN$13),'Result Sheet'!CW28,IF(AND($R$3=$AN$14),"","")))))))</f>
        <v>9</v>
      </c>
      <c r="L28" s="483">
        <f>IF(AND($R$3=$AN$8),'Result Sheet'!N28,IF(AND($R$3=$AN$9),'Result Sheet'!AF28,IF(AND($R$3=$AN$10),'Result Sheet'!AX28,IF(AND($R$3=$AN$11),'Result Sheet'!BP28,IF(AND($R$3=$AN$12),'Result Sheet'!CH28,IF(AND($R$3=$AN$13),'Result Sheet'!CX28,IF(AND($R$3=$AN$14),"","")))))))</f>
        <v>8</v>
      </c>
      <c r="M28" s="355">
        <f t="shared" si="0"/>
        <v>27</v>
      </c>
      <c r="N28" s="484">
        <f>IF(AND($R$3=$AN$8),'Result Sheet'!P28,IF(AND($R$3=$AN$9),'Result Sheet'!AH28,IF(AND($R$3=$AN$10),'Result Sheet'!AZ28,IF(AND($R$3=$AN$11),'Result Sheet'!BR28,IF(AND($R$3=$AN$12),'Result Sheet'!CJ28,IF(AND($R$3=$AN$13),'Result Sheet'!CZ28,IF(AND($R$3=$AN$14),'Result Sheet'!DL28,IF(AND($R$3=$AN$15),'Result Sheet'!DV28,IF(AND($R$3=$AN$16),'Result Sheet'!EF28,"")))))))))</f>
        <v>29</v>
      </c>
      <c r="O28" s="484">
        <f>IF(AND($R$3=$AN$8),'Result Sheet'!Q28,IF(AND($R$3=$AN$9),'Result Sheet'!AI28,IF(AND($R$3=$AN$10),'Result Sheet'!BA28,IF(AND($R$3=$AN$11),'Result Sheet'!BS28,IF(AND($R$3=$AN$12),'Result Sheet'!CK28,IF(AND($R$3=$AN$13),'Result Sheet'!DA28,IF(AND($R$3=$AN$14),'Result Sheet'!DM28,IF(AND($R$3=$AN$15),'Result Sheet'!DW28,IF(AND($R$3=$AN$16),'Result Sheet'!EG28,"")))))))))</f>
        <v>14</v>
      </c>
      <c r="P28" s="355">
        <f t="shared" si="1"/>
        <v>43</v>
      </c>
      <c r="Q28" s="356">
        <f t="shared" si="2"/>
        <v>70</v>
      </c>
      <c r="R28" s="485">
        <f>IF(AND($R$3=$AN$8),'Result Sheet'!T28,IF(AND($R$3=$AN$9),'Result Sheet'!AL28,IF(AND($R$3=$AN$10),'Result Sheet'!BD28,IF(AND($R$3=$AN$11),'Result Sheet'!BV28,IF(AND($R$3=$AN$12),'Result Sheet'!CN28,IF(AND($R$3=$AN$13),'Result Sheet'!DD28,IF(AND($R$3=$AN$14),'Result Sheet'!DN28,IF(AND($R$3=$AN$15),'Result Sheet'!DX28,IF(AND($R$3=$AN$16),'Result Sheet'!EH27,"")))))))))</f>
        <v>45</v>
      </c>
      <c r="S28" s="485">
        <f>IF(AND($R$3=$AN$8),'Result Sheet'!U28,IF(AND($R$3=$AN$9),'Result Sheet'!AM28,IF(AND($R$3=$AN$10),'Result Sheet'!BE28,IF(AND($R$3=$AN$11),'Result Sheet'!BW28,IF(AND($R$3=$AN$12),'Result Sheet'!CO28,IF(AND($R$3=$AN$13),'Result Sheet'!DE28,IF(AND($R$3=$AN$14),'Result Sheet'!DO28,IF(AND($R$3=$AN$15),'Result Sheet'!DY28,IF(AND($R$3=$AN$16),'Result Sheet'!EI28,"")))))))))</f>
        <v>37</v>
      </c>
      <c r="T28" s="355">
        <f>IF(AND(R28="",S28=""),"",IF(AND($R$3=$AN$14),'Result Sheet'!DP28,IF(AND($R$3=$AN$15),'Result Sheet'!DZ28,IF(AND($R$3=$AN$16),'Result Sheet'!EJ28,IF(AND(R28="NA",S28="NA"),"NA",SUM(R28:S28))))))</f>
        <v>82</v>
      </c>
      <c r="U28" s="356">
        <f t="shared" si="3"/>
        <v>152</v>
      </c>
      <c r="V28" s="357">
        <f t="shared" si="4"/>
        <v>0</v>
      </c>
      <c r="W28" s="357">
        <f t="shared" si="5"/>
        <v>200</v>
      </c>
      <c r="X28" s="357" t="str">
        <f t="shared" si="6"/>
        <v/>
      </c>
      <c r="Y28" s="486" t="str">
        <f>IF(AND($R$3=$AN$8),'Result Sheet'!AA28,IF(AND($R$3=$AN$9),'Result Sheet'!AS28,IF(AND($R$3=$AN$10),'Result Sheet'!BK28,IF(AND($R$3=$AN$11),'Result Sheet'!CC28,IF(AND($R$3=$AN$12),'Result Sheet'!CT28,IF(AND($R$3=$AN$13),'Result Sheet'!DJ28,IF(AND($R$3=$AN$14),'Result Sheet'!DT28,IF(AND($R$3=$AN$15),'Result Sheet'!ED28,IF(AND($R$3=$AN$16),'Result Sheet'!EN28,"")))))))))</f>
        <v>P</v>
      </c>
      <c r="Z28" s="487" t="str">
        <f>IF(AND($R$3=$AN$8),'Result Sheet'!AB28,IF(AND($R$3=$AN$9),'Result Sheet'!AT28,IF(AND($R$3=$AN$10),'Result Sheet'!BL28,IF(AND($R$3=$AN$11),'Result Sheet'!CD28,IF(AND($R$3=$AN$12),"",IF(AND($R$3=$AN$13),"",IF(AND($R$3=$AN$14),"","")))))))</f>
        <v>I</v>
      </c>
      <c r="AA28" s="358" t="str">
        <f>IF(AND($R$3=$AN$8),'Result Sheet'!AC28,IF(AND($R$3=$AN$9),'Result Sheet'!AU28,IF(AND($R$3=$AN$10),'Result Sheet'!BM28,IF(AND($R$3=$AN$11),'Result Sheet'!CE28,IF(AND($R$3=$AN$12),'Result Sheet'!CU28,IF(AND($R$3=$AN$13),'Result Sheet'!DK28,IF(AND($R$3=$AN$14),'Result Sheet'!DU28,IF(AND($R$3=$AN$15),'Result Sheet'!EE28,IF(AND($R$3=$AN$16),'Result Sheet'!EO28,"")))))))))</f>
        <v>B</v>
      </c>
    </row>
    <row r="29" spans="1:27">
      <c r="A29" s="349">
        <f>IF('Result Sheet'!A29="","",'Result Sheet'!A29)</f>
        <v>22</v>
      </c>
      <c r="B29" s="350">
        <f>IF(OR($D$3="",$R$3=""),"",IF('Result Sheet'!B29="","",'Result Sheet'!B29))</f>
        <v>322</v>
      </c>
      <c r="C29" s="351">
        <f>IF(OR($D$3="",$R$3=""),"",IF('Result Sheet'!F29="","",'Result Sheet'!F29))</f>
        <v>932</v>
      </c>
      <c r="D29" s="352" t="str">
        <f>IF(OR($D$3="",$R$3=""),"",IF('Result Sheet'!E29="","",'Result Sheet'!E29))</f>
        <v>15-11-2014</v>
      </c>
      <c r="E29" s="353" t="str">
        <f>IF(OR($D$3="",$R$3=""),"",IF('Result Sheet'!G29="","",'Result Sheet'!G29))</f>
        <v>PRAGYA</v>
      </c>
      <c r="F29" s="353" t="str">
        <f>IF(OR($D$3="",$R$3=""),"",IF('Result Sheet'!H29="","",'Result Sheet'!H29))</f>
        <v>SUGANDAS</v>
      </c>
      <c r="G29" s="353" t="str">
        <f>IF(OR($D$3="",$R$3=""),"",IF('Result Sheet'!I29="","",'Result Sheet'!I29))</f>
        <v>ANITA</v>
      </c>
      <c r="H29" s="354" t="str">
        <f>IF(OR($D$3="",$R$3=""),"",IF('Result Sheet'!K29="","",'Result Sheet'!K29))</f>
        <v>OBC</v>
      </c>
      <c r="I29" s="488" t="str">
        <f>IF(OR($D$3="",$R$3=""),"",IF('Result Sheet'!J29="","",'Result Sheet'!J29))</f>
        <v>F</v>
      </c>
      <c r="J29" s="483">
        <f>IF(AND($R$3=$AN$8),'Result Sheet'!L29,IF(AND($R$3=$AN$9),'Result Sheet'!AD29,IF(AND($R$3=$AN$10),'Result Sheet'!AV29,IF(AND($R$3=$AN$11),'Result Sheet'!BN29,IF(AND($R$3=$AN$12),'Result Sheet'!CF29,IF(AND($R$3=$AN$13),'Result Sheet'!CV29,IF(AND($R$3=$AN$14),"","")))))))</f>
        <v>10</v>
      </c>
      <c r="K29" s="483">
        <f>IF(AND($R$3=$AN$8),'Result Sheet'!M29,IF(AND($R$3=$AN$9),'Result Sheet'!AE29,IF(AND($R$3=$AN$10),'Result Sheet'!AW29,IF(AND($R$3=$AN$11),'Result Sheet'!BO29,IF(AND($R$3=$AN$12),'Result Sheet'!CG29,IF(AND($R$3=$AN$13),'Result Sheet'!CW29,IF(AND($R$3=$AN$14),"","")))))))</f>
        <v>9</v>
      </c>
      <c r="L29" s="483">
        <f>IF(AND($R$3=$AN$8),'Result Sheet'!N29,IF(AND($R$3=$AN$9),'Result Sheet'!AF29,IF(AND($R$3=$AN$10),'Result Sheet'!AX29,IF(AND($R$3=$AN$11),'Result Sheet'!BP29,IF(AND($R$3=$AN$12),'Result Sheet'!CH29,IF(AND($R$3=$AN$13),'Result Sheet'!CX29,IF(AND($R$3=$AN$14),"","")))))))</f>
        <v>8</v>
      </c>
      <c r="M29" s="355">
        <f t="shared" si="0"/>
        <v>27</v>
      </c>
      <c r="N29" s="484">
        <f>IF(AND($R$3=$AN$8),'Result Sheet'!P29,IF(AND($R$3=$AN$9),'Result Sheet'!AH29,IF(AND($R$3=$AN$10),'Result Sheet'!AZ29,IF(AND($R$3=$AN$11),'Result Sheet'!BR29,IF(AND($R$3=$AN$12),'Result Sheet'!CJ29,IF(AND($R$3=$AN$13),'Result Sheet'!CZ29,IF(AND($R$3=$AN$14),'Result Sheet'!DL29,IF(AND($R$3=$AN$15),'Result Sheet'!DV29,IF(AND($R$3=$AN$16),'Result Sheet'!EF29,"")))))))))</f>
        <v>29</v>
      </c>
      <c r="O29" s="484">
        <f>IF(AND($R$3=$AN$8),'Result Sheet'!Q29,IF(AND($R$3=$AN$9),'Result Sheet'!AI29,IF(AND($R$3=$AN$10),'Result Sheet'!BA29,IF(AND($R$3=$AN$11),'Result Sheet'!BS29,IF(AND($R$3=$AN$12),'Result Sheet'!CK29,IF(AND($R$3=$AN$13),'Result Sheet'!DA29,IF(AND($R$3=$AN$14),'Result Sheet'!DM29,IF(AND($R$3=$AN$15),'Result Sheet'!DW29,IF(AND($R$3=$AN$16),'Result Sheet'!EG29,"")))))))))</f>
        <v>14</v>
      </c>
      <c r="P29" s="355">
        <f t="shared" si="1"/>
        <v>43</v>
      </c>
      <c r="Q29" s="356">
        <f t="shared" si="2"/>
        <v>70</v>
      </c>
      <c r="R29" s="485">
        <f>IF(AND($R$3=$AN$8),'Result Sheet'!T29,IF(AND($R$3=$AN$9),'Result Sheet'!AL29,IF(AND($R$3=$AN$10),'Result Sheet'!BD29,IF(AND($R$3=$AN$11),'Result Sheet'!BV29,IF(AND($R$3=$AN$12),'Result Sheet'!CN29,IF(AND($R$3=$AN$13),'Result Sheet'!DD29,IF(AND($R$3=$AN$14),'Result Sheet'!DN29,IF(AND($R$3=$AN$15),'Result Sheet'!DX29,IF(AND($R$3=$AN$16),'Result Sheet'!EH28,"")))))))))</f>
        <v>46</v>
      </c>
      <c r="S29" s="485">
        <f>IF(AND($R$3=$AN$8),'Result Sheet'!U29,IF(AND($R$3=$AN$9),'Result Sheet'!AM29,IF(AND($R$3=$AN$10),'Result Sheet'!BE29,IF(AND($R$3=$AN$11),'Result Sheet'!BW29,IF(AND($R$3=$AN$12),'Result Sheet'!CO29,IF(AND($R$3=$AN$13),'Result Sheet'!DE29,IF(AND($R$3=$AN$14),'Result Sheet'!DO29,IF(AND($R$3=$AN$15),'Result Sheet'!DY29,IF(AND($R$3=$AN$16),'Result Sheet'!EI29,"")))))))))</f>
        <v>37</v>
      </c>
      <c r="T29" s="355">
        <f>IF(AND(R29="",S29=""),"",IF(AND($R$3=$AN$14),'Result Sheet'!DP29,IF(AND($R$3=$AN$15),'Result Sheet'!DZ29,IF(AND($R$3=$AN$16),'Result Sheet'!EJ29,IF(AND(R29="NA",S29="NA"),"NA",SUM(R29:S29))))))</f>
        <v>83</v>
      </c>
      <c r="U29" s="356">
        <f t="shared" si="3"/>
        <v>153</v>
      </c>
      <c r="V29" s="357">
        <f t="shared" si="4"/>
        <v>0</v>
      </c>
      <c r="W29" s="357">
        <f t="shared" si="5"/>
        <v>200</v>
      </c>
      <c r="X29" s="357" t="str">
        <f t="shared" si="6"/>
        <v/>
      </c>
      <c r="Y29" s="486" t="str">
        <f>IF(AND($R$3=$AN$8),'Result Sheet'!AA29,IF(AND($R$3=$AN$9),'Result Sheet'!AS29,IF(AND($R$3=$AN$10),'Result Sheet'!BK29,IF(AND($R$3=$AN$11),'Result Sheet'!CC29,IF(AND($R$3=$AN$12),'Result Sheet'!CT29,IF(AND($R$3=$AN$13),'Result Sheet'!DJ29,IF(AND($R$3=$AN$14),'Result Sheet'!DT29,IF(AND($R$3=$AN$15),'Result Sheet'!ED29,IF(AND($R$3=$AN$16),'Result Sheet'!EN29,"")))))))))</f>
        <v>P</v>
      </c>
      <c r="Z29" s="487" t="str">
        <f>IF(AND($R$3=$AN$8),'Result Sheet'!AB29,IF(AND($R$3=$AN$9),'Result Sheet'!AT29,IF(AND($R$3=$AN$10),'Result Sheet'!BL29,IF(AND($R$3=$AN$11),'Result Sheet'!CD29,IF(AND($R$3=$AN$12),"",IF(AND($R$3=$AN$13),"",IF(AND($R$3=$AN$14),"","")))))))</f>
        <v>I</v>
      </c>
      <c r="AA29" s="358" t="str">
        <f>IF(AND($R$3=$AN$8),'Result Sheet'!AC29,IF(AND($R$3=$AN$9),'Result Sheet'!AU29,IF(AND($R$3=$AN$10),'Result Sheet'!BM29,IF(AND($R$3=$AN$11),'Result Sheet'!CE29,IF(AND($R$3=$AN$12),'Result Sheet'!CU29,IF(AND($R$3=$AN$13),'Result Sheet'!DK29,IF(AND($R$3=$AN$14),'Result Sheet'!DU29,IF(AND($R$3=$AN$15),'Result Sheet'!EE29,IF(AND($R$3=$AN$16),'Result Sheet'!EO29,"")))))))))</f>
        <v>B</v>
      </c>
    </row>
    <row r="30" spans="1:27">
      <c r="A30" s="349">
        <f>IF('Result Sheet'!A30="","",'Result Sheet'!A30)</f>
        <v>23</v>
      </c>
      <c r="B30" s="350">
        <f>IF(OR($D$3="",$R$3=""),"",IF('Result Sheet'!B30="","",'Result Sheet'!B30))</f>
        <v>323</v>
      </c>
      <c r="C30" s="351">
        <f>IF(OR($D$3="",$R$3=""),"",IF('Result Sheet'!F30="","",'Result Sheet'!F30))</f>
        <v>927</v>
      </c>
      <c r="D30" s="352" t="str">
        <f>IF(OR($D$3="",$R$3=""),"",IF('Result Sheet'!E30="","",'Result Sheet'!E30))</f>
        <v>31-01-2016</v>
      </c>
      <c r="E30" s="353" t="str">
        <f>IF(OR($D$3="",$R$3=""),"",IF('Result Sheet'!G30="","",'Result Sheet'!G30))</f>
        <v>PRAMOD BHATI</v>
      </c>
      <c r="F30" s="353" t="str">
        <f>IF(OR($D$3="",$R$3=""),"",IF('Result Sheet'!H30="","",'Result Sheet'!H30))</f>
        <v>PANKAJ</v>
      </c>
      <c r="G30" s="353" t="str">
        <f>IF(OR($D$3="",$R$3=""),"",IF('Result Sheet'!I30="","",'Result Sheet'!I30))</f>
        <v>PINKI</v>
      </c>
      <c r="H30" s="354" t="str">
        <f>IF(OR($D$3="",$R$3=""),"",IF('Result Sheet'!K30="","",'Result Sheet'!K30))</f>
        <v>OBC</v>
      </c>
      <c r="I30" s="488" t="str">
        <f>IF(OR($D$3="",$R$3=""),"",IF('Result Sheet'!J30="","",'Result Sheet'!J30))</f>
        <v>M</v>
      </c>
      <c r="J30" s="483">
        <f>IF(AND($R$3=$AN$8),'Result Sheet'!L30,IF(AND($R$3=$AN$9),'Result Sheet'!AD30,IF(AND($R$3=$AN$10),'Result Sheet'!AV30,IF(AND($R$3=$AN$11),'Result Sheet'!BN30,IF(AND($R$3=$AN$12),'Result Sheet'!CF30,IF(AND($R$3=$AN$13),'Result Sheet'!CV30,IF(AND($R$3=$AN$14),"","")))))))</f>
        <v>10</v>
      </c>
      <c r="K30" s="483">
        <f>IF(AND($R$3=$AN$8),'Result Sheet'!M30,IF(AND($R$3=$AN$9),'Result Sheet'!AE30,IF(AND($R$3=$AN$10),'Result Sheet'!AW30,IF(AND($R$3=$AN$11),'Result Sheet'!BO30,IF(AND($R$3=$AN$12),'Result Sheet'!CG30,IF(AND($R$3=$AN$13),'Result Sheet'!CW30,IF(AND($R$3=$AN$14),"","")))))))</f>
        <v>9</v>
      </c>
      <c r="L30" s="483">
        <f>IF(AND($R$3=$AN$8),'Result Sheet'!N30,IF(AND($R$3=$AN$9),'Result Sheet'!AF30,IF(AND($R$3=$AN$10),'Result Sheet'!AX30,IF(AND($R$3=$AN$11),'Result Sheet'!BP30,IF(AND($R$3=$AN$12),'Result Sheet'!CH30,IF(AND($R$3=$AN$13),'Result Sheet'!CX30,IF(AND($R$3=$AN$14),"","")))))))</f>
        <v>8</v>
      </c>
      <c r="M30" s="355">
        <f t="shared" si="0"/>
        <v>27</v>
      </c>
      <c r="N30" s="484">
        <f>IF(AND($R$3=$AN$8),'Result Sheet'!P30,IF(AND($R$3=$AN$9),'Result Sheet'!AH30,IF(AND($R$3=$AN$10),'Result Sheet'!AZ30,IF(AND($R$3=$AN$11),'Result Sheet'!BR30,IF(AND($R$3=$AN$12),'Result Sheet'!CJ30,IF(AND($R$3=$AN$13),'Result Sheet'!CZ30,IF(AND($R$3=$AN$14),'Result Sheet'!DL30,IF(AND($R$3=$AN$15),'Result Sheet'!DV30,IF(AND($R$3=$AN$16),'Result Sheet'!EF30,"")))))))))</f>
        <v>29</v>
      </c>
      <c r="O30" s="484">
        <f>IF(AND($R$3=$AN$8),'Result Sheet'!Q30,IF(AND($R$3=$AN$9),'Result Sheet'!AI30,IF(AND($R$3=$AN$10),'Result Sheet'!BA30,IF(AND($R$3=$AN$11),'Result Sheet'!BS30,IF(AND($R$3=$AN$12),'Result Sheet'!CK30,IF(AND($R$3=$AN$13),'Result Sheet'!DA30,IF(AND($R$3=$AN$14),'Result Sheet'!DM30,IF(AND($R$3=$AN$15),'Result Sheet'!DW30,IF(AND($R$3=$AN$16),'Result Sheet'!EG30,"")))))))))</f>
        <v>14</v>
      </c>
      <c r="P30" s="355">
        <f t="shared" si="1"/>
        <v>43</v>
      </c>
      <c r="Q30" s="356">
        <f t="shared" si="2"/>
        <v>70</v>
      </c>
      <c r="R30" s="485">
        <f>IF(AND($R$3=$AN$8),'Result Sheet'!T30,IF(AND($R$3=$AN$9),'Result Sheet'!AL30,IF(AND($R$3=$AN$10),'Result Sheet'!BD30,IF(AND($R$3=$AN$11),'Result Sheet'!BV30,IF(AND($R$3=$AN$12),'Result Sheet'!CN30,IF(AND($R$3=$AN$13),'Result Sheet'!DD30,IF(AND($R$3=$AN$14),'Result Sheet'!DN30,IF(AND($R$3=$AN$15),'Result Sheet'!DX30,IF(AND($R$3=$AN$16),'Result Sheet'!EH29,"")))))))))</f>
        <v>47</v>
      </c>
      <c r="S30" s="485">
        <f>IF(AND($R$3=$AN$8),'Result Sheet'!U30,IF(AND($R$3=$AN$9),'Result Sheet'!AM30,IF(AND($R$3=$AN$10),'Result Sheet'!BE30,IF(AND($R$3=$AN$11),'Result Sheet'!BW30,IF(AND($R$3=$AN$12),'Result Sheet'!CO30,IF(AND($R$3=$AN$13),'Result Sheet'!DE30,IF(AND($R$3=$AN$14),'Result Sheet'!DO30,IF(AND($R$3=$AN$15),'Result Sheet'!DY30,IF(AND($R$3=$AN$16),'Result Sheet'!EI30,"")))))))))</f>
        <v>37</v>
      </c>
      <c r="T30" s="355">
        <f>IF(AND(R30="",S30=""),"",IF(AND($R$3=$AN$14),'Result Sheet'!DP30,IF(AND($R$3=$AN$15),'Result Sheet'!DZ30,IF(AND($R$3=$AN$16),'Result Sheet'!EJ30,IF(AND(R30="NA",S30="NA"),"NA",SUM(R30:S30))))))</f>
        <v>84</v>
      </c>
      <c r="U30" s="356">
        <f t="shared" si="3"/>
        <v>154</v>
      </c>
      <c r="V30" s="357">
        <f t="shared" si="4"/>
        <v>0</v>
      </c>
      <c r="W30" s="357">
        <f t="shared" si="5"/>
        <v>200</v>
      </c>
      <c r="X30" s="357" t="str">
        <f t="shared" si="6"/>
        <v/>
      </c>
      <c r="Y30" s="486" t="str">
        <f>IF(AND($R$3=$AN$8),'Result Sheet'!AA30,IF(AND($R$3=$AN$9),'Result Sheet'!AS30,IF(AND($R$3=$AN$10),'Result Sheet'!BK30,IF(AND($R$3=$AN$11),'Result Sheet'!CC30,IF(AND($R$3=$AN$12),'Result Sheet'!CT30,IF(AND($R$3=$AN$13),'Result Sheet'!DJ30,IF(AND($R$3=$AN$14),'Result Sheet'!DT30,IF(AND($R$3=$AN$15),'Result Sheet'!ED30,IF(AND($R$3=$AN$16),'Result Sheet'!EN30,"")))))))))</f>
        <v>P</v>
      </c>
      <c r="Z30" s="487" t="str">
        <f>IF(AND($R$3=$AN$8),'Result Sheet'!AB30,IF(AND($R$3=$AN$9),'Result Sheet'!AT30,IF(AND($R$3=$AN$10),'Result Sheet'!BL30,IF(AND($R$3=$AN$11),'Result Sheet'!CD30,IF(AND($R$3=$AN$12),"",IF(AND($R$3=$AN$13),"",IF(AND($R$3=$AN$14),"","")))))))</f>
        <v>I</v>
      </c>
      <c r="AA30" s="358" t="str">
        <f>IF(AND($R$3=$AN$8),'Result Sheet'!AC30,IF(AND($R$3=$AN$9),'Result Sheet'!AU30,IF(AND($R$3=$AN$10),'Result Sheet'!BM30,IF(AND($R$3=$AN$11),'Result Sheet'!CE30,IF(AND($R$3=$AN$12),'Result Sheet'!CU30,IF(AND($R$3=$AN$13),'Result Sheet'!DK30,IF(AND($R$3=$AN$14),'Result Sheet'!DU30,IF(AND($R$3=$AN$15),'Result Sheet'!EE30,IF(AND($R$3=$AN$16),'Result Sheet'!EO30,"")))))))))</f>
        <v>B</v>
      </c>
    </row>
    <row r="31" spans="1:27">
      <c r="A31" s="349">
        <f>IF('Result Sheet'!A31="","",'Result Sheet'!A31)</f>
        <v>24</v>
      </c>
      <c r="B31" s="350">
        <f>IF(OR($D$3="",$R$3=""),"",IF('Result Sheet'!B31="","",'Result Sheet'!B31))</f>
        <v>324</v>
      </c>
      <c r="C31" s="351">
        <f>IF(OR($D$3="",$R$3=""),"",IF('Result Sheet'!F31="","",'Result Sheet'!F31))</f>
        <v>938</v>
      </c>
      <c r="D31" s="352" t="str">
        <f>IF(OR($D$3="",$R$3=""),"",IF('Result Sheet'!E31="","",'Result Sheet'!E31))</f>
        <v>24-06-2015</v>
      </c>
      <c r="E31" s="353" t="str">
        <f>IF(OR($D$3="",$R$3=""),"",IF('Result Sheet'!G31="","",'Result Sheet'!G31))</f>
        <v>PRAVEEN GURJAR</v>
      </c>
      <c r="F31" s="353" t="str">
        <f>IF(OR($D$3="",$R$3=""),"",IF('Result Sheet'!H31="","",'Result Sheet'!H31))</f>
        <v>SUKHDEV</v>
      </c>
      <c r="G31" s="353" t="str">
        <f>IF(OR($D$3="",$R$3=""),"",IF('Result Sheet'!I31="","",'Result Sheet'!I31))</f>
        <v>MANJU DEVI</v>
      </c>
      <c r="H31" s="354" t="str">
        <f>IF(OR($D$3="",$R$3=""),"",IF('Result Sheet'!K31="","",'Result Sheet'!K31))</f>
        <v>SBC</v>
      </c>
      <c r="I31" s="488" t="str">
        <f>IF(OR($D$3="",$R$3=""),"",IF('Result Sheet'!J31="","",'Result Sheet'!J31))</f>
        <v>M</v>
      </c>
      <c r="J31" s="483">
        <f>IF(AND($R$3=$AN$8),'Result Sheet'!L31,IF(AND($R$3=$AN$9),'Result Sheet'!AD31,IF(AND($R$3=$AN$10),'Result Sheet'!AV31,IF(AND($R$3=$AN$11),'Result Sheet'!BN31,IF(AND($R$3=$AN$12),'Result Sheet'!CF31,IF(AND($R$3=$AN$13),'Result Sheet'!CV31,IF(AND($R$3=$AN$14),"","")))))))</f>
        <v>10</v>
      </c>
      <c r="K31" s="483">
        <f>IF(AND($R$3=$AN$8),'Result Sheet'!M31,IF(AND($R$3=$AN$9),'Result Sheet'!AE31,IF(AND($R$3=$AN$10),'Result Sheet'!AW31,IF(AND($R$3=$AN$11),'Result Sheet'!BO31,IF(AND($R$3=$AN$12),'Result Sheet'!CG31,IF(AND($R$3=$AN$13),'Result Sheet'!CW31,IF(AND($R$3=$AN$14),"","")))))))</f>
        <v>9</v>
      </c>
      <c r="L31" s="483">
        <f>IF(AND($R$3=$AN$8),'Result Sheet'!N31,IF(AND($R$3=$AN$9),'Result Sheet'!AF31,IF(AND($R$3=$AN$10),'Result Sheet'!AX31,IF(AND($R$3=$AN$11),'Result Sheet'!BP31,IF(AND($R$3=$AN$12),'Result Sheet'!CH31,IF(AND($R$3=$AN$13),'Result Sheet'!CX31,IF(AND($R$3=$AN$14),"","")))))))</f>
        <v>8</v>
      </c>
      <c r="M31" s="355">
        <f t="shared" si="0"/>
        <v>27</v>
      </c>
      <c r="N31" s="484">
        <f>IF(AND($R$3=$AN$8),'Result Sheet'!P31,IF(AND($R$3=$AN$9),'Result Sheet'!AH31,IF(AND($R$3=$AN$10),'Result Sheet'!AZ31,IF(AND($R$3=$AN$11),'Result Sheet'!BR31,IF(AND($R$3=$AN$12),'Result Sheet'!CJ31,IF(AND($R$3=$AN$13),'Result Sheet'!CZ31,IF(AND($R$3=$AN$14),'Result Sheet'!DL31,IF(AND($R$3=$AN$15),'Result Sheet'!DV31,IF(AND($R$3=$AN$16),'Result Sheet'!EF31,"")))))))))</f>
        <v>29</v>
      </c>
      <c r="O31" s="484">
        <f>IF(AND($R$3=$AN$8),'Result Sheet'!Q31,IF(AND($R$3=$AN$9),'Result Sheet'!AI31,IF(AND($R$3=$AN$10),'Result Sheet'!BA31,IF(AND($R$3=$AN$11),'Result Sheet'!BS31,IF(AND($R$3=$AN$12),'Result Sheet'!CK31,IF(AND($R$3=$AN$13),'Result Sheet'!DA31,IF(AND($R$3=$AN$14),'Result Sheet'!DM31,IF(AND($R$3=$AN$15),'Result Sheet'!DW31,IF(AND($R$3=$AN$16),'Result Sheet'!EG31,"")))))))))</f>
        <v>14</v>
      </c>
      <c r="P31" s="355">
        <f t="shared" si="1"/>
        <v>43</v>
      </c>
      <c r="Q31" s="356">
        <f t="shared" si="2"/>
        <v>70</v>
      </c>
      <c r="R31" s="485">
        <f>IF(AND($R$3=$AN$8),'Result Sheet'!T31,IF(AND($R$3=$AN$9),'Result Sheet'!AL31,IF(AND($R$3=$AN$10),'Result Sheet'!BD31,IF(AND($R$3=$AN$11),'Result Sheet'!BV31,IF(AND($R$3=$AN$12),'Result Sheet'!CN31,IF(AND($R$3=$AN$13),'Result Sheet'!DD31,IF(AND($R$3=$AN$14),'Result Sheet'!DN31,IF(AND($R$3=$AN$15),'Result Sheet'!DX31,IF(AND($R$3=$AN$16),'Result Sheet'!EH30,"")))))))))</f>
        <v>48</v>
      </c>
      <c r="S31" s="485">
        <f>IF(AND($R$3=$AN$8),'Result Sheet'!U31,IF(AND($R$3=$AN$9),'Result Sheet'!AM31,IF(AND($R$3=$AN$10),'Result Sheet'!BE31,IF(AND($R$3=$AN$11),'Result Sheet'!BW31,IF(AND($R$3=$AN$12),'Result Sheet'!CO31,IF(AND($R$3=$AN$13),'Result Sheet'!DE31,IF(AND($R$3=$AN$14),'Result Sheet'!DO31,IF(AND($R$3=$AN$15),'Result Sheet'!DY31,IF(AND($R$3=$AN$16),'Result Sheet'!EI31,"")))))))))</f>
        <v>37</v>
      </c>
      <c r="T31" s="355">
        <f>IF(AND(R31="",S31=""),"",IF(AND($R$3=$AN$14),'Result Sheet'!DP31,IF(AND($R$3=$AN$15),'Result Sheet'!DZ31,IF(AND($R$3=$AN$16),'Result Sheet'!EJ31,IF(AND(R31="NA",S31="NA"),"NA",SUM(R31:S31))))))</f>
        <v>85</v>
      </c>
      <c r="U31" s="356">
        <f t="shared" si="3"/>
        <v>155</v>
      </c>
      <c r="V31" s="357">
        <f t="shared" si="4"/>
        <v>0</v>
      </c>
      <c r="W31" s="357">
        <f t="shared" si="5"/>
        <v>200</v>
      </c>
      <c r="X31" s="357" t="str">
        <f t="shared" si="6"/>
        <v/>
      </c>
      <c r="Y31" s="486" t="str">
        <f>IF(AND($R$3=$AN$8),'Result Sheet'!AA31,IF(AND($R$3=$AN$9),'Result Sheet'!AS31,IF(AND($R$3=$AN$10),'Result Sheet'!BK31,IF(AND($R$3=$AN$11),'Result Sheet'!CC31,IF(AND($R$3=$AN$12),'Result Sheet'!CT31,IF(AND($R$3=$AN$13),'Result Sheet'!DJ31,IF(AND($R$3=$AN$14),'Result Sheet'!DT31,IF(AND($R$3=$AN$15),'Result Sheet'!ED31,IF(AND($R$3=$AN$16),'Result Sheet'!EN31,"")))))))))</f>
        <v>P</v>
      </c>
      <c r="Z31" s="487" t="str">
        <f>IF(AND($R$3=$AN$8),'Result Sheet'!AB31,IF(AND($R$3=$AN$9),'Result Sheet'!AT31,IF(AND($R$3=$AN$10),'Result Sheet'!BL31,IF(AND($R$3=$AN$11),'Result Sheet'!CD31,IF(AND($R$3=$AN$12),"",IF(AND($R$3=$AN$13),"",IF(AND($R$3=$AN$14),"","")))))))</f>
        <v>I</v>
      </c>
      <c r="AA31" s="358" t="str">
        <f>IF(AND($R$3=$AN$8),'Result Sheet'!AC31,IF(AND($R$3=$AN$9),'Result Sheet'!AU31,IF(AND($R$3=$AN$10),'Result Sheet'!BM31,IF(AND($R$3=$AN$11),'Result Sheet'!CE31,IF(AND($R$3=$AN$12),'Result Sheet'!CU31,IF(AND($R$3=$AN$13),'Result Sheet'!DK31,IF(AND($R$3=$AN$14),'Result Sheet'!DU31,IF(AND($R$3=$AN$15),'Result Sheet'!EE31,IF(AND($R$3=$AN$16),'Result Sheet'!EO31,"")))))))))</f>
        <v>B</v>
      </c>
    </row>
    <row r="32" spans="1:27">
      <c r="A32" s="349">
        <f>IF('Result Sheet'!A32="","",'Result Sheet'!A32)</f>
        <v>25</v>
      </c>
      <c r="B32" s="350">
        <f>IF(OR($D$3="",$R$3=""),"",IF('Result Sheet'!B32="","",'Result Sheet'!B32))</f>
        <v>325</v>
      </c>
      <c r="C32" s="351">
        <f>IF(OR($D$3="",$R$3=""),"",IF('Result Sheet'!F32="","",'Result Sheet'!F32))</f>
        <v>950</v>
      </c>
      <c r="D32" s="352" t="str">
        <f>IF(OR($D$3="",$R$3=""),"",IF('Result Sheet'!E32="","",'Result Sheet'!E32))</f>
        <v>27-02-2016</v>
      </c>
      <c r="E32" s="353" t="str">
        <f>IF(OR($D$3="",$R$3=""),"",IF('Result Sheet'!G32="","",'Result Sheet'!G32))</f>
        <v>PRIYANSHU</v>
      </c>
      <c r="F32" s="353" t="str">
        <f>IF(OR($D$3="",$R$3=""),"",IF('Result Sheet'!H32="","",'Result Sheet'!H32))</f>
        <v>KULDEEP</v>
      </c>
      <c r="G32" s="353" t="str">
        <f>IF(OR($D$3="",$R$3=""),"",IF('Result Sheet'!I32="","",'Result Sheet'!I32))</f>
        <v>KHUSBOO MALI</v>
      </c>
      <c r="H32" s="354" t="str">
        <f>IF(OR($D$3="",$R$3=""),"",IF('Result Sheet'!K32="","",'Result Sheet'!K32))</f>
        <v>OBC</v>
      </c>
      <c r="I32" s="488" t="str">
        <f>IF(OR($D$3="",$R$3=""),"",IF('Result Sheet'!J32="","",'Result Sheet'!J32))</f>
        <v>M</v>
      </c>
      <c r="J32" s="483">
        <f>IF(AND($R$3=$AN$8),'Result Sheet'!L32,IF(AND($R$3=$AN$9),'Result Sheet'!AD32,IF(AND($R$3=$AN$10),'Result Sheet'!AV32,IF(AND($R$3=$AN$11),'Result Sheet'!BN32,IF(AND($R$3=$AN$12),'Result Sheet'!CF32,IF(AND($R$3=$AN$13),'Result Sheet'!CV32,IF(AND($R$3=$AN$14),"","")))))))</f>
        <v>10</v>
      </c>
      <c r="K32" s="483">
        <f>IF(AND($R$3=$AN$8),'Result Sheet'!M32,IF(AND($R$3=$AN$9),'Result Sheet'!AE32,IF(AND($R$3=$AN$10),'Result Sheet'!AW32,IF(AND($R$3=$AN$11),'Result Sheet'!BO32,IF(AND($R$3=$AN$12),'Result Sheet'!CG32,IF(AND($R$3=$AN$13),'Result Sheet'!CW32,IF(AND($R$3=$AN$14),"","")))))))</f>
        <v>9</v>
      </c>
      <c r="L32" s="483">
        <f>IF(AND($R$3=$AN$8),'Result Sheet'!N32,IF(AND($R$3=$AN$9),'Result Sheet'!AF32,IF(AND($R$3=$AN$10),'Result Sheet'!AX32,IF(AND($R$3=$AN$11),'Result Sheet'!BP32,IF(AND($R$3=$AN$12),'Result Sheet'!CH32,IF(AND($R$3=$AN$13),'Result Sheet'!CX32,IF(AND($R$3=$AN$14),"","")))))))</f>
        <v>8</v>
      </c>
      <c r="M32" s="355">
        <f t="shared" si="0"/>
        <v>27</v>
      </c>
      <c r="N32" s="484">
        <f>IF(AND($R$3=$AN$8),'Result Sheet'!P32,IF(AND($R$3=$AN$9),'Result Sheet'!AH32,IF(AND($R$3=$AN$10),'Result Sheet'!AZ32,IF(AND($R$3=$AN$11),'Result Sheet'!BR32,IF(AND($R$3=$AN$12),'Result Sheet'!CJ32,IF(AND($R$3=$AN$13),'Result Sheet'!CZ32,IF(AND($R$3=$AN$14),'Result Sheet'!DL32,IF(AND($R$3=$AN$15),'Result Sheet'!DV32,IF(AND($R$3=$AN$16),'Result Sheet'!EF32,"")))))))))</f>
        <v>29</v>
      </c>
      <c r="O32" s="484">
        <f>IF(AND($R$3=$AN$8),'Result Sheet'!Q32,IF(AND($R$3=$AN$9),'Result Sheet'!AI32,IF(AND($R$3=$AN$10),'Result Sheet'!BA32,IF(AND($R$3=$AN$11),'Result Sheet'!BS32,IF(AND($R$3=$AN$12),'Result Sheet'!CK32,IF(AND($R$3=$AN$13),'Result Sheet'!DA32,IF(AND($R$3=$AN$14),'Result Sheet'!DM32,IF(AND($R$3=$AN$15),'Result Sheet'!DW32,IF(AND($R$3=$AN$16),'Result Sheet'!EG32,"")))))))))</f>
        <v>14</v>
      </c>
      <c r="P32" s="355">
        <f t="shared" si="1"/>
        <v>43</v>
      </c>
      <c r="Q32" s="356">
        <f t="shared" si="2"/>
        <v>70</v>
      </c>
      <c r="R32" s="485">
        <f>IF(AND($R$3=$AN$8),'Result Sheet'!T32,IF(AND($R$3=$AN$9),'Result Sheet'!AL32,IF(AND($R$3=$AN$10),'Result Sheet'!BD32,IF(AND($R$3=$AN$11),'Result Sheet'!BV32,IF(AND($R$3=$AN$12),'Result Sheet'!CN32,IF(AND($R$3=$AN$13),'Result Sheet'!DD32,IF(AND($R$3=$AN$14),'Result Sheet'!DN32,IF(AND($R$3=$AN$15),'Result Sheet'!DX32,IF(AND($R$3=$AN$16),'Result Sheet'!EH31,"")))))))))</f>
        <v>49</v>
      </c>
      <c r="S32" s="485">
        <f>IF(AND($R$3=$AN$8),'Result Sheet'!U32,IF(AND($R$3=$AN$9),'Result Sheet'!AM32,IF(AND($R$3=$AN$10),'Result Sheet'!BE32,IF(AND($R$3=$AN$11),'Result Sheet'!BW32,IF(AND($R$3=$AN$12),'Result Sheet'!CO32,IF(AND($R$3=$AN$13),'Result Sheet'!DE32,IF(AND($R$3=$AN$14),'Result Sheet'!DO32,IF(AND($R$3=$AN$15),'Result Sheet'!DY32,IF(AND($R$3=$AN$16),'Result Sheet'!EI32,"")))))))))</f>
        <v>37</v>
      </c>
      <c r="T32" s="355">
        <f>IF(AND(R32="",S32=""),"",IF(AND($R$3=$AN$14),'Result Sheet'!DP32,IF(AND($R$3=$AN$15),'Result Sheet'!DZ32,IF(AND($R$3=$AN$16),'Result Sheet'!EJ32,IF(AND(R32="NA",S32="NA"),"NA",SUM(R32:S32))))))</f>
        <v>86</v>
      </c>
      <c r="U32" s="356">
        <f t="shared" si="3"/>
        <v>156</v>
      </c>
      <c r="V32" s="357">
        <f t="shared" si="4"/>
        <v>0</v>
      </c>
      <c r="W32" s="357">
        <f t="shared" si="5"/>
        <v>200</v>
      </c>
      <c r="X32" s="357" t="str">
        <f t="shared" si="6"/>
        <v/>
      </c>
      <c r="Y32" s="486" t="str">
        <f>IF(AND($R$3=$AN$8),'Result Sheet'!AA32,IF(AND($R$3=$AN$9),'Result Sheet'!AS32,IF(AND($R$3=$AN$10),'Result Sheet'!BK32,IF(AND($R$3=$AN$11),'Result Sheet'!CC32,IF(AND($R$3=$AN$12),'Result Sheet'!CT32,IF(AND($R$3=$AN$13),'Result Sheet'!DJ32,IF(AND($R$3=$AN$14),'Result Sheet'!DT32,IF(AND($R$3=$AN$15),'Result Sheet'!ED32,IF(AND($R$3=$AN$16),'Result Sheet'!EN32,"")))))))))</f>
        <v>P</v>
      </c>
      <c r="Z32" s="487" t="str">
        <f>IF(AND($R$3=$AN$8),'Result Sheet'!AB32,IF(AND($R$3=$AN$9),'Result Sheet'!AT32,IF(AND($R$3=$AN$10),'Result Sheet'!BL32,IF(AND($R$3=$AN$11),'Result Sheet'!CD32,IF(AND($R$3=$AN$12),"",IF(AND($R$3=$AN$13),"",IF(AND($R$3=$AN$14),"","")))))))</f>
        <v>I</v>
      </c>
      <c r="AA32" s="358" t="str">
        <f>IF(AND($R$3=$AN$8),'Result Sheet'!AC32,IF(AND($R$3=$AN$9),'Result Sheet'!AU32,IF(AND($R$3=$AN$10),'Result Sheet'!BM32,IF(AND($R$3=$AN$11),'Result Sheet'!CE32,IF(AND($R$3=$AN$12),'Result Sheet'!CU32,IF(AND($R$3=$AN$13),'Result Sheet'!DK32,IF(AND($R$3=$AN$14),'Result Sheet'!DU32,IF(AND($R$3=$AN$15),'Result Sheet'!EE32,IF(AND($R$3=$AN$16),'Result Sheet'!EO32,"")))))))))</f>
        <v>B</v>
      </c>
    </row>
    <row r="33" spans="1:27">
      <c r="A33" s="349">
        <f>IF('Result Sheet'!A33="","",'Result Sheet'!A33)</f>
        <v>26</v>
      </c>
      <c r="B33" s="350">
        <f>IF(OR($D$3="",$R$3=""),"",IF('Result Sheet'!B33="","",'Result Sheet'!B33))</f>
        <v>326</v>
      </c>
      <c r="C33" s="351">
        <f>IF(OR($D$3="",$R$3=""),"",IF('Result Sheet'!F33="","",'Result Sheet'!F33))</f>
        <v>945</v>
      </c>
      <c r="D33" s="352" t="str">
        <f>IF(OR($D$3="",$R$3=""),"",IF('Result Sheet'!E33="","",'Result Sheet'!E33))</f>
        <v>22-07-2015</v>
      </c>
      <c r="E33" s="353" t="str">
        <f>IF(OR($D$3="",$R$3=""),"",IF('Result Sheet'!G33="","",'Result Sheet'!G33))</f>
        <v>PRIYANSHU RAWAT</v>
      </c>
      <c r="F33" s="353" t="str">
        <f>IF(OR($D$3="",$R$3=""),"",IF('Result Sheet'!H33="","",'Result Sheet'!H33))</f>
        <v>MANOHAR SINGH</v>
      </c>
      <c r="G33" s="353" t="str">
        <f>IF(OR($D$3="",$R$3=""),"",IF('Result Sheet'!I33="","",'Result Sheet'!I33))</f>
        <v>SAPNA</v>
      </c>
      <c r="H33" s="354" t="str">
        <f>IF(OR($D$3="",$R$3=""),"",IF('Result Sheet'!K33="","",'Result Sheet'!K33))</f>
        <v>OBC</v>
      </c>
      <c r="I33" s="488" t="str">
        <f>IF(OR($D$3="",$R$3=""),"",IF('Result Sheet'!J33="","",'Result Sheet'!J33))</f>
        <v>M</v>
      </c>
      <c r="J33" s="483">
        <f>IF(AND($R$3=$AN$8),'Result Sheet'!L33,IF(AND($R$3=$AN$9),'Result Sheet'!AD33,IF(AND($R$3=$AN$10),'Result Sheet'!AV33,IF(AND($R$3=$AN$11),'Result Sheet'!BN33,IF(AND($R$3=$AN$12),'Result Sheet'!CF33,IF(AND($R$3=$AN$13),'Result Sheet'!CV33,IF(AND($R$3=$AN$14),"","")))))))</f>
        <v>10</v>
      </c>
      <c r="K33" s="483">
        <f>IF(AND($R$3=$AN$8),'Result Sheet'!M33,IF(AND($R$3=$AN$9),'Result Sheet'!AE33,IF(AND($R$3=$AN$10),'Result Sheet'!AW33,IF(AND($R$3=$AN$11),'Result Sheet'!BO33,IF(AND($R$3=$AN$12),'Result Sheet'!CG33,IF(AND($R$3=$AN$13),'Result Sheet'!CW33,IF(AND($R$3=$AN$14),"","")))))))</f>
        <v>9</v>
      </c>
      <c r="L33" s="483">
        <f>IF(AND($R$3=$AN$8),'Result Sheet'!N33,IF(AND($R$3=$AN$9),'Result Sheet'!AF33,IF(AND($R$3=$AN$10),'Result Sheet'!AX33,IF(AND($R$3=$AN$11),'Result Sheet'!BP33,IF(AND($R$3=$AN$12),'Result Sheet'!CH33,IF(AND($R$3=$AN$13),'Result Sheet'!CX33,IF(AND($R$3=$AN$14),"","")))))))</f>
        <v>8</v>
      </c>
      <c r="M33" s="355">
        <f t="shared" si="0"/>
        <v>27</v>
      </c>
      <c r="N33" s="484">
        <f>IF(AND($R$3=$AN$8),'Result Sheet'!P33,IF(AND($R$3=$AN$9),'Result Sheet'!AH33,IF(AND($R$3=$AN$10),'Result Sheet'!AZ33,IF(AND($R$3=$AN$11),'Result Sheet'!BR33,IF(AND($R$3=$AN$12),'Result Sheet'!CJ33,IF(AND($R$3=$AN$13),'Result Sheet'!CZ33,IF(AND($R$3=$AN$14),'Result Sheet'!DL33,IF(AND($R$3=$AN$15),'Result Sheet'!DV33,IF(AND($R$3=$AN$16),'Result Sheet'!EF33,"")))))))))</f>
        <v>29</v>
      </c>
      <c r="O33" s="484">
        <f>IF(AND($R$3=$AN$8),'Result Sheet'!Q33,IF(AND($R$3=$AN$9),'Result Sheet'!AI33,IF(AND($R$3=$AN$10),'Result Sheet'!BA33,IF(AND($R$3=$AN$11),'Result Sheet'!BS33,IF(AND($R$3=$AN$12),'Result Sheet'!CK33,IF(AND($R$3=$AN$13),'Result Sheet'!DA33,IF(AND($R$3=$AN$14),'Result Sheet'!DM33,IF(AND($R$3=$AN$15),'Result Sheet'!DW33,IF(AND($R$3=$AN$16),'Result Sheet'!EG33,"")))))))))</f>
        <v>14</v>
      </c>
      <c r="P33" s="355">
        <f t="shared" si="1"/>
        <v>43</v>
      </c>
      <c r="Q33" s="356">
        <f t="shared" si="2"/>
        <v>70</v>
      </c>
      <c r="R33" s="485">
        <f>IF(AND($R$3=$AN$8),'Result Sheet'!T33,IF(AND($R$3=$AN$9),'Result Sheet'!AL33,IF(AND($R$3=$AN$10),'Result Sheet'!BD33,IF(AND($R$3=$AN$11),'Result Sheet'!BV33,IF(AND($R$3=$AN$12),'Result Sheet'!CN33,IF(AND($R$3=$AN$13),'Result Sheet'!DD33,IF(AND($R$3=$AN$14),'Result Sheet'!DN33,IF(AND($R$3=$AN$15),'Result Sheet'!DX33,IF(AND($R$3=$AN$16),'Result Sheet'!EH32,"")))))))))</f>
        <v>50</v>
      </c>
      <c r="S33" s="485">
        <f>IF(AND($R$3=$AN$8),'Result Sheet'!U33,IF(AND($R$3=$AN$9),'Result Sheet'!AM33,IF(AND($R$3=$AN$10),'Result Sheet'!BE33,IF(AND($R$3=$AN$11),'Result Sheet'!BW33,IF(AND($R$3=$AN$12),'Result Sheet'!CO33,IF(AND($R$3=$AN$13),'Result Sheet'!DE33,IF(AND($R$3=$AN$14),'Result Sheet'!DO33,IF(AND($R$3=$AN$15),'Result Sheet'!DY33,IF(AND($R$3=$AN$16),'Result Sheet'!EI33,"")))))))))</f>
        <v>37</v>
      </c>
      <c r="T33" s="355">
        <f>IF(AND(R33="",S33=""),"",IF(AND($R$3=$AN$14),'Result Sheet'!DP33,IF(AND($R$3=$AN$15),'Result Sheet'!DZ33,IF(AND($R$3=$AN$16),'Result Sheet'!EJ33,IF(AND(R33="NA",S33="NA"),"NA",SUM(R33:S33))))))</f>
        <v>87</v>
      </c>
      <c r="U33" s="356">
        <f t="shared" si="3"/>
        <v>157</v>
      </c>
      <c r="V33" s="357">
        <f t="shared" si="4"/>
        <v>0</v>
      </c>
      <c r="W33" s="357">
        <f t="shared" si="5"/>
        <v>200</v>
      </c>
      <c r="X33" s="357" t="str">
        <f t="shared" si="6"/>
        <v/>
      </c>
      <c r="Y33" s="486" t="str">
        <f>IF(AND($R$3=$AN$8),'Result Sheet'!AA33,IF(AND($R$3=$AN$9),'Result Sheet'!AS33,IF(AND($R$3=$AN$10),'Result Sheet'!BK33,IF(AND($R$3=$AN$11),'Result Sheet'!CC33,IF(AND($R$3=$AN$12),'Result Sheet'!CT33,IF(AND($R$3=$AN$13),'Result Sheet'!DJ33,IF(AND($R$3=$AN$14),'Result Sheet'!DT33,IF(AND($R$3=$AN$15),'Result Sheet'!ED33,IF(AND($R$3=$AN$16),'Result Sheet'!EN33,"")))))))))</f>
        <v>P</v>
      </c>
      <c r="Z33" s="487" t="str">
        <f>IF(AND($R$3=$AN$8),'Result Sheet'!AB33,IF(AND($R$3=$AN$9),'Result Sheet'!AT33,IF(AND($R$3=$AN$10),'Result Sheet'!BL33,IF(AND($R$3=$AN$11),'Result Sheet'!CD33,IF(AND($R$3=$AN$12),"",IF(AND($R$3=$AN$13),"",IF(AND($R$3=$AN$14),"","")))))))</f>
        <v>I</v>
      </c>
      <c r="AA33" s="358" t="str">
        <f>IF(AND($R$3=$AN$8),'Result Sheet'!AC33,IF(AND($R$3=$AN$9),'Result Sheet'!AU33,IF(AND($R$3=$AN$10),'Result Sheet'!BM33,IF(AND($R$3=$AN$11),'Result Sheet'!CE33,IF(AND($R$3=$AN$12),'Result Sheet'!CU33,IF(AND($R$3=$AN$13),'Result Sheet'!DK33,IF(AND($R$3=$AN$14),'Result Sheet'!DU33,IF(AND($R$3=$AN$15),'Result Sheet'!EE33,IF(AND($R$3=$AN$16),'Result Sheet'!EO33,"")))))))))</f>
        <v>B</v>
      </c>
    </row>
    <row r="34" spans="1:27">
      <c r="A34" s="349">
        <f>IF('Result Sheet'!A34="","",'Result Sheet'!A34)</f>
        <v>27</v>
      </c>
      <c r="B34" s="350">
        <f>IF(OR($D$3="",$R$3=""),"",IF('Result Sheet'!B34="","",'Result Sheet'!B34))</f>
        <v>327</v>
      </c>
      <c r="C34" s="351">
        <f>IF(OR($D$3="",$R$3=""),"",IF('Result Sheet'!F34="","",'Result Sheet'!F34))</f>
        <v>928</v>
      </c>
      <c r="D34" s="352">
        <f>IF(OR($D$3="",$R$3=""),"",IF('Result Sheet'!E34="","",'Result Sheet'!E34))</f>
        <v>42676</v>
      </c>
      <c r="E34" s="353" t="str">
        <f>IF(OR($D$3="",$R$3=""),"",IF('Result Sheet'!G34="","",'Result Sheet'!G34))</f>
        <v>RANVEER</v>
      </c>
      <c r="F34" s="353" t="str">
        <f>IF(OR($D$3="",$R$3=""),"",IF('Result Sheet'!H34="","",'Result Sheet'!H34))</f>
        <v>TOTA RAM</v>
      </c>
      <c r="G34" s="353" t="str">
        <f>IF(OR($D$3="",$R$3=""),"",IF('Result Sheet'!I34="","",'Result Sheet'!I34))</f>
        <v>JAYA</v>
      </c>
      <c r="H34" s="354" t="str">
        <f>IF(OR($D$3="",$R$3=""),"",IF('Result Sheet'!K34="","",'Result Sheet'!K34))</f>
        <v>OBC</v>
      </c>
      <c r="I34" s="488" t="str">
        <f>IF(OR($D$3="",$R$3=""),"",IF('Result Sheet'!J34="","",'Result Sheet'!J34))</f>
        <v>M</v>
      </c>
      <c r="J34" s="483">
        <f>IF(AND($R$3=$AN$8),'Result Sheet'!L34,IF(AND($R$3=$AN$9),'Result Sheet'!AD34,IF(AND($R$3=$AN$10),'Result Sheet'!AV34,IF(AND($R$3=$AN$11),'Result Sheet'!BN34,IF(AND($R$3=$AN$12),'Result Sheet'!CF34,IF(AND($R$3=$AN$13),'Result Sheet'!CV34,IF(AND($R$3=$AN$14),"","")))))))</f>
        <v>10</v>
      </c>
      <c r="K34" s="483">
        <f>IF(AND($R$3=$AN$8),'Result Sheet'!M34,IF(AND($R$3=$AN$9),'Result Sheet'!AE34,IF(AND($R$3=$AN$10),'Result Sheet'!AW34,IF(AND($R$3=$AN$11),'Result Sheet'!BO34,IF(AND($R$3=$AN$12),'Result Sheet'!CG34,IF(AND($R$3=$AN$13),'Result Sheet'!CW34,IF(AND($R$3=$AN$14),"","")))))))</f>
        <v>9</v>
      </c>
      <c r="L34" s="483">
        <f>IF(AND($R$3=$AN$8),'Result Sheet'!N34,IF(AND($R$3=$AN$9),'Result Sheet'!AF34,IF(AND($R$3=$AN$10),'Result Sheet'!AX34,IF(AND($R$3=$AN$11),'Result Sheet'!BP34,IF(AND($R$3=$AN$12),'Result Sheet'!CH34,IF(AND($R$3=$AN$13),'Result Sheet'!CX34,IF(AND($R$3=$AN$14),"","")))))))</f>
        <v>8</v>
      </c>
      <c r="M34" s="355">
        <f t="shared" si="0"/>
        <v>27</v>
      </c>
      <c r="N34" s="484">
        <f>IF(AND($R$3=$AN$8),'Result Sheet'!P34,IF(AND($R$3=$AN$9),'Result Sheet'!AH34,IF(AND($R$3=$AN$10),'Result Sheet'!AZ34,IF(AND($R$3=$AN$11),'Result Sheet'!BR34,IF(AND($R$3=$AN$12),'Result Sheet'!CJ34,IF(AND($R$3=$AN$13),'Result Sheet'!CZ34,IF(AND($R$3=$AN$14),'Result Sheet'!DL34,IF(AND($R$3=$AN$15),'Result Sheet'!DV34,IF(AND($R$3=$AN$16),'Result Sheet'!EF34,"")))))))))</f>
        <v>29</v>
      </c>
      <c r="O34" s="484">
        <f>IF(AND($R$3=$AN$8),'Result Sheet'!Q34,IF(AND($R$3=$AN$9),'Result Sheet'!AI34,IF(AND($R$3=$AN$10),'Result Sheet'!BA34,IF(AND($R$3=$AN$11),'Result Sheet'!BS34,IF(AND($R$3=$AN$12),'Result Sheet'!CK34,IF(AND($R$3=$AN$13),'Result Sheet'!DA34,IF(AND($R$3=$AN$14),'Result Sheet'!DM34,IF(AND($R$3=$AN$15),'Result Sheet'!DW34,IF(AND($R$3=$AN$16),'Result Sheet'!EG34,"")))))))))</f>
        <v>14</v>
      </c>
      <c r="P34" s="355">
        <f t="shared" si="1"/>
        <v>43</v>
      </c>
      <c r="Q34" s="356">
        <f t="shared" si="2"/>
        <v>70</v>
      </c>
      <c r="R34" s="485">
        <f>IF(AND($R$3=$AN$8),'Result Sheet'!T34,IF(AND($R$3=$AN$9),'Result Sheet'!AL34,IF(AND($R$3=$AN$10),'Result Sheet'!BD34,IF(AND($R$3=$AN$11),'Result Sheet'!BV34,IF(AND($R$3=$AN$12),'Result Sheet'!CN34,IF(AND($R$3=$AN$13),'Result Sheet'!DD34,IF(AND($R$3=$AN$14),'Result Sheet'!DN34,IF(AND($R$3=$AN$15),'Result Sheet'!DX34,IF(AND($R$3=$AN$16),'Result Sheet'!EH33,"")))))))))</f>
        <v>51</v>
      </c>
      <c r="S34" s="485">
        <f>IF(AND($R$3=$AN$8),'Result Sheet'!U34,IF(AND($R$3=$AN$9),'Result Sheet'!AM34,IF(AND($R$3=$AN$10),'Result Sheet'!BE34,IF(AND($R$3=$AN$11),'Result Sheet'!BW34,IF(AND($R$3=$AN$12),'Result Sheet'!CO34,IF(AND($R$3=$AN$13),'Result Sheet'!DE34,IF(AND($R$3=$AN$14),'Result Sheet'!DO34,IF(AND($R$3=$AN$15),'Result Sheet'!DY34,IF(AND($R$3=$AN$16),'Result Sheet'!EI34,"")))))))))</f>
        <v>37</v>
      </c>
      <c r="T34" s="355">
        <f>IF(AND(R34="",S34=""),"",IF(AND($R$3=$AN$14),'Result Sheet'!DP34,IF(AND($R$3=$AN$15),'Result Sheet'!DZ34,IF(AND($R$3=$AN$16),'Result Sheet'!EJ34,IF(AND(R34="NA",S34="NA"),"NA",SUM(R34:S34))))))</f>
        <v>88</v>
      </c>
      <c r="U34" s="356">
        <f t="shared" si="3"/>
        <v>158</v>
      </c>
      <c r="V34" s="357">
        <f t="shared" si="4"/>
        <v>0</v>
      </c>
      <c r="W34" s="357">
        <f t="shared" si="5"/>
        <v>200</v>
      </c>
      <c r="X34" s="357" t="str">
        <f t="shared" si="6"/>
        <v/>
      </c>
      <c r="Y34" s="486" t="str">
        <f>IF(AND($R$3=$AN$8),'Result Sheet'!AA34,IF(AND($R$3=$AN$9),'Result Sheet'!AS34,IF(AND($R$3=$AN$10),'Result Sheet'!BK34,IF(AND($R$3=$AN$11),'Result Sheet'!CC34,IF(AND($R$3=$AN$12),'Result Sheet'!CT34,IF(AND($R$3=$AN$13),'Result Sheet'!DJ34,IF(AND($R$3=$AN$14),'Result Sheet'!DT34,IF(AND($R$3=$AN$15),'Result Sheet'!ED34,IF(AND($R$3=$AN$16),'Result Sheet'!EN34,"")))))))))</f>
        <v>P</v>
      </c>
      <c r="Z34" s="487" t="str">
        <f>IF(AND($R$3=$AN$8),'Result Sheet'!AB34,IF(AND($R$3=$AN$9),'Result Sheet'!AT34,IF(AND($R$3=$AN$10),'Result Sheet'!BL34,IF(AND($R$3=$AN$11),'Result Sheet'!CD34,IF(AND($R$3=$AN$12),"",IF(AND($R$3=$AN$13),"",IF(AND($R$3=$AN$14),"","")))))))</f>
        <v>I</v>
      </c>
      <c r="AA34" s="358" t="str">
        <f>IF(AND($R$3=$AN$8),'Result Sheet'!AC34,IF(AND($R$3=$AN$9),'Result Sheet'!AU34,IF(AND($R$3=$AN$10),'Result Sheet'!BM34,IF(AND($R$3=$AN$11),'Result Sheet'!CE34,IF(AND($R$3=$AN$12),'Result Sheet'!CU34,IF(AND($R$3=$AN$13),'Result Sheet'!DK34,IF(AND($R$3=$AN$14),'Result Sheet'!DU34,IF(AND($R$3=$AN$15),'Result Sheet'!EE34,IF(AND($R$3=$AN$16),'Result Sheet'!EO34,"")))))))))</f>
        <v>B</v>
      </c>
    </row>
    <row r="35" spans="1:27">
      <c r="A35" s="349">
        <f>IF('Result Sheet'!A35="","",'Result Sheet'!A35)</f>
        <v>28</v>
      </c>
      <c r="B35" s="350">
        <f>IF(OR($D$3="",$R$3=""),"",IF('Result Sheet'!B35="","",'Result Sheet'!B35))</f>
        <v>328</v>
      </c>
      <c r="C35" s="351">
        <f>IF(OR($D$3="",$R$3=""),"",IF('Result Sheet'!F35="","",'Result Sheet'!F35))</f>
        <v>947</v>
      </c>
      <c r="D35" s="352" t="str">
        <f>IF(OR($D$3="",$R$3=""),"",IF('Result Sheet'!E35="","",'Result Sheet'!E35))</f>
        <v>18-07-2015</v>
      </c>
      <c r="E35" s="353" t="str">
        <f>IF(OR($D$3="",$R$3=""),"",IF('Result Sheet'!G35="","",'Result Sheet'!G35))</f>
        <v>SURAJ BHATI</v>
      </c>
      <c r="F35" s="353" t="str">
        <f>IF(OR($D$3="",$R$3=""),"",IF('Result Sheet'!H35="","",'Result Sheet'!H35))</f>
        <v>RAJURAM BHATI</v>
      </c>
      <c r="G35" s="353" t="str">
        <f>IF(OR($D$3="",$R$3=""),"",IF('Result Sheet'!I35="","",'Result Sheet'!I35))</f>
        <v>REKHA DEVI</v>
      </c>
      <c r="H35" s="354" t="str">
        <f>IF(OR($D$3="",$R$3=""),"",IF('Result Sheet'!K35="","",'Result Sheet'!K35))</f>
        <v>OBC</v>
      </c>
      <c r="I35" s="488" t="str">
        <f>IF(OR($D$3="",$R$3=""),"",IF('Result Sheet'!J35="","",'Result Sheet'!J35))</f>
        <v>M</v>
      </c>
      <c r="J35" s="483">
        <f>IF(AND($R$3=$AN$8),'Result Sheet'!L35,IF(AND($R$3=$AN$9),'Result Sheet'!AD35,IF(AND($R$3=$AN$10),'Result Sheet'!AV35,IF(AND($R$3=$AN$11),'Result Sheet'!BN35,IF(AND($R$3=$AN$12),'Result Sheet'!CF35,IF(AND($R$3=$AN$13),'Result Sheet'!CV35,IF(AND($R$3=$AN$14),"","")))))))</f>
        <v>10</v>
      </c>
      <c r="K35" s="483">
        <f>IF(AND($R$3=$AN$8),'Result Sheet'!M35,IF(AND($R$3=$AN$9),'Result Sheet'!AE35,IF(AND($R$3=$AN$10),'Result Sheet'!AW35,IF(AND($R$3=$AN$11),'Result Sheet'!BO35,IF(AND($R$3=$AN$12),'Result Sheet'!CG35,IF(AND($R$3=$AN$13),'Result Sheet'!CW35,IF(AND($R$3=$AN$14),"","")))))))</f>
        <v>9</v>
      </c>
      <c r="L35" s="483">
        <f>IF(AND($R$3=$AN$8),'Result Sheet'!N35,IF(AND($R$3=$AN$9),'Result Sheet'!AF35,IF(AND($R$3=$AN$10),'Result Sheet'!AX35,IF(AND($R$3=$AN$11),'Result Sheet'!BP35,IF(AND($R$3=$AN$12),'Result Sheet'!CH35,IF(AND($R$3=$AN$13),'Result Sheet'!CX35,IF(AND($R$3=$AN$14),"","")))))))</f>
        <v>8</v>
      </c>
      <c r="M35" s="355">
        <f t="shared" si="0"/>
        <v>27</v>
      </c>
      <c r="N35" s="484">
        <f>IF(AND($R$3=$AN$8),'Result Sheet'!P35,IF(AND($R$3=$AN$9),'Result Sheet'!AH35,IF(AND($R$3=$AN$10),'Result Sheet'!AZ35,IF(AND($R$3=$AN$11),'Result Sheet'!BR35,IF(AND($R$3=$AN$12),'Result Sheet'!CJ35,IF(AND($R$3=$AN$13),'Result Sheet'!CZ35,IF(AND($R$3=$AN$14),'Result Sheet'!DL35,IF(AND($R$3=$AN$15),'Result Sheet'!DV35,IF(AND($R$3=$AN$16),'Result Sheet'!EF35,"")))))))))</f>
        <v>29</v>
      </c>
      <c r="O35" s="484">
        <f>IF(AND($R$3=$AN$8),'Result Sheet'!Q35,IF(AND($R$3=$AN$9),'Result Sheet'!AI35,IF(AND($R$3=$AN$10),'Result Sheet'!BA35,IF(AND($R$3=$AN$11),'Result Sheet'!BS35,IF(AND($R$3=$AN$12),'Result Sheet'!CK35,IF(AND($R$3=$AN$13),'Result Sheet'!DA35,IF(AND($R$3=$AN$14),'Result Sheet'!DM35,IF(AND($R$3=$AN$15),'Result Sheet'!DW35,IF(AND($R$3=$AN$16),'Result Sheet'!EG35,"")))))))))</f>
        <v>14</v>
      </c>
      <c r="P35" s="355">
        <f t="shared" si="1"/>
        <v>43</v>
      </c>
      <c r="Q35" s="356">
        <f t="shared" si="2"/>
        <v>70</v>
      </c>
      <c r="R35" s="485">
        <f>IF(AND($R$3=$AN$8),'Result Sheet'!T35,IF(AND($R$3=$AN$9),'Result Sheet'!AL35,IF(AND($R$3=$AN$10),'Result Sheet'!BD35,IF(AND($R$3=$AN$11),'Result Sheet'!BV35,IF(AND($R$3=$AN$12),'Result Sheet'!CN35,IF(AND($R$3=$AN$13),'Result Sheet'!DD35,IF(AND($R$3=$AN$14),'Result Sheet'!DN35,IF(AND($R$3=$AN$15),'Result Sheet'!DX35,IF(AND($R$3=$AN$16),'Result Sheet'!EH34,"")))))))))</f>
        <v>52</v>
      </c>
      <c r="S35" s="485">
        <f>IF(AND($R$3=$AN$8),'Result Sheet'!U35,IF(AND($R$3=$AN$9),'Result Sheet'!AM35,IF(AND($R$3=$AN$10),'Result Sheet'!BE35,IF(AND($R$3=$AN$11),'Result Sheet'!BW35,IF(AND($R$3=$AN$12),'Result Sheet'!CO35,IF(AND($R$3=$AN$13),'Result Sheet'!DE35,IF(AND($R$3=$AN$14),'Result Sheet'!DO35,IF(AND($R$3=$AN$15),'Result Sheet'!DY35,IF(AND($R$3=$AN$16),'Result Sheet'!EI35,"")))))))))</f>
        <v>37</v>
      </c>
      <c r="T35" s="355">
        <f>IF(AND(R35="",S35=""),"",IF(AND($R$3=$AN$14),'Result Sheet'!DP35,IF(AND($R$3=$AN$15),'Result Sheet'!DZ35,IF(AND($R$3=$AN$16),'Result Sheet'!EJ35,IF(AND(R35="NA",S35="NA"),"NA",SUM(R35:S35))))))</f>
        <v>89</v>
      </c>
      <c r="U35" s="356">
        <f t="shared" si="3"/>
        <v>159</v>
      </c>
      <c r="V35" s="357">
        <f t="shared" si="4"/>
        <v>0</v>
      </c>
      <c r="W35" s="357">
        <f t="shared" si="5"/>
        <v>200</v>
      </c>
      <c r="X35" s="357" t="str">
        <f t="shared" si="6"/>
        <v/>
      </c>
      <c r="Y35" s="486" t="str">
        <f>IF(AND($R$3=$AN$8),'Result Sheet'!AA35,IF(AND($R$3=$AN$9),'Result Sheet'!AS35,IF(AND($R$3=$AN$10),'Result Sheet'!BK35,IF(AND($R$3=$AN$11),'Result Sheet'!CC35,IF(AND($R$3=$AN$12),'Result Sheet'!CT35,IF(AND($R$3=$AN$13),'Result Sheet'!DJ35,IF(AND($R$3=$AN$14),'Result Sheet'!DT35,IF(AND($R$3=$AN$15),'Result Sheet'!ED35,IF(AND($R$3=$AN$16),'Result Sheet'!EN35,"")))))))))</f>
        <v>P</v>
      </c>
      <c r="Z35" s="487" t="str">
        <f>IF(AND($R$3=$AN$8),'Result Sheet'!AB35,IF(AND($R$3=$AN$9),'Result Sheet'!AT35,IF(AND($R$3=$AN$10),'Result Sheet'!BL35,IF(AND($R$3=$AN$11),'Result Sheet'!CD35,IF(AND($R$3=$AN$12),"",IF(AND($R$3=$AN$13),"",IF(AND($R$3=$AN$14),"","")))))))</f>
        <v>I</v>
      </c>
      <c r="AA35" s="358" t="str">
        <f>IF(AND($R$3=$AN$8),'Result Sheet'!AC35,IF(AND($R$3=$AN$9),'Result Sheet'!AU35,IF(AND($R$3=$AN$10),'Result Sheet'!BM35,IF(AND($R$3=$AN$11),'Result Sheet'!CE35,IF(AND($R$3=$AN$12),'Result Sheet'!CU35,IF(AND($R$3=$AN$13),'Result Sheet'!DK35,IF(AND($R$3=$AN$14),'Result Sheet'!DU35,IF(AND($R$3=$AN$15),'Result Sheet'!EE35,IF(AND($R$3=$AN$16),'Result Sheet'!EO35,"")))))))))</f>
        <v>B</v>
      </c>
    </row>
    <row r="36" spans="1:27">
      <c r="A36" s="349">
        <f>IF('Result Sheet'!A36="","",'Result Sheet'!A36)</f>
        <v>29</v>
      </c>
      <c r="B36" s="350">
        <f>IF(OR($D$3="",$R$3=""),"",IF('Result Sheet'!B36="","",'Result Sheet'!B36))</f>
        <v>329</v>
      </c>
      <c r="C36" s="351">
        <f>IF(OR($D$3="",$R$3=""),"",IF('Result Sheet'!F36="","",'Result Sheet'!F36))</f>
        <v>930</v>
      </c>
      <c r="D36" s="352" t="str">
        <f>IF(OR($D$3="",$R$3=""),"",IF('Result Sheet'!E36="","",'Result Sheet'!E36))</f>
        <v>13-03-2015</v>
      </c>
      <c r="E36" s="353" t="str">
        <f>IF(OR($D$3="",$R$3=""),"",IF('Result Sheet'!G36="","",'Result Sheet'!G36))</f>
        <v>YUVRAJ SHARMA</v>
      </c>
      <c r="F36" s="353" t="str">
        <f>IF(OR($D$3="",$R$3=""),"",IF('Result Sheet'!H36="","",'Result Sheet'!H36))</f>
        <v>ARVIND SHARMA</v>
      </c>
      <c r="G36" s="353" t="str">
        <f>IF(OR($D$3="",$R$3=""),"",IF('Result Sheet'!I36="","",'Result Sheet'!I36))</f>
        <v>ANKITA SHARMA</v>
      </c>
      <c r="H36" s="354" t="str">
        <f>IF(OR($D$3="",$R$3=""),"",IF('Result Sheet'!K36="","",'Result Sheet'!K36))</f>
        <v>OBC</v>
      </c>
      <c r="I36" s="488" t="str">
        <f>IF(OR($D$3="",$R$3=""),"",IF('Result Sheet'!J36="","",'Result Sheet'!J36))</f>
        <v>M</v>
      </c>
      <c r="J36" s="483">
        <f>IF(AND($R$3=$AN$8),'Result Sheet'!L36,IF(AND($R$3=$AN$9),'Result Sheet'!AD36,IF(AND($R$3=$AN$10),'Result Sheet'!AV36,IF(AND($R$3=$AN$11),'Result Sheet'!BN36,IF(AND($R$3=$AN$12),'Result Sheet'!CF36,IF(AND($R$3=$AN$13),'Result Sheet'!CV36,IF(AND($R$3=$AN$14),"","")))))))</f>
        <v>10</v>
      </c>
      <c r="K36" s="483">
        <f>IF(AND($R$3=$AN$8),'Result Sheet'!M36,IF(AND($R$3=$AN$9),'Result Sheet'!AE36,IF(AND($R$3=$AN$10),'Result Sheet'!AW36,IF(AND($R$3=$AN$11),'Result Sheet'!BO36,IF(AND($R$3=$AN$12),'Result Sheet'!CG36,IF(AND($R$3=$AN$13),'Result Sheet'!CW36,IF(AND($R$3=$AN$14),"","")))))))</f>
        <v>9</v>
      </c>
      <c r="L36" s="483">
        <f>IF(AND($R$3=$AN$8),'Result Sheet'!N36,IF(AND($R$3=$AN$9),'Result Sheet'!AF36,IF(AND($R$3=$AN$10),'Result Sheet'!AX36,IF(AND($R$3=$AN$11),'Result Sheet'!BP36,IF(AND($R$3=$AN$12),'Result Sheet'!CH36,IF(AND($R$3=$AN$13),'Result Sheet'!CX36,IF(AND($R$3=$AN$14),"","")))))))</f>
        <v>8</v>
      </c>
      <c r="M36" s="355">
        <f t="shared" si="0"/>
        <v>27</v>
      </c>
      <c r="N36" s="484">
        <f>IF(AND($R$3=$AN$8),'Result Sheet'!P36,IF(AND($R$3=$AN$9),'Result Sheet'!AH36,IF(AND($R$3=$AN$10),'Result Sheet'!AZ36,IF(AND($R$3=$AN$11),'Result Sheet'!BR36,IF(AND($R$3=$AN$12),'Result Sheet'!CJ36,IF(AND($R$3=$AN$13),'Result Sheet'!CZ36,IF(AND($R$3=$AN$14),'Result Sheet'!DL36,IF(AND($R$3=$AN$15),'Result Sheet'!DV36,IF(AND($R$3=$AN$16),'Result Sheet'!EF36,"")))))))))</f>
        <v>29</v>
      </c>
      <c r="O36" s="484">
        <f>IF(AND($R$3=$AN$8),'Result Sheet'!Q36,IF(AND($R$3=$AN$9),'Result Sheet'!AI36,IF(AND($R$3=$AN$10),'Result Sheet'!BA36,IF(AND($R$3=$AN$11),'Result Sheet'!BS36,IF(AND($R$3=$AN$12),'Result Sheet'!CK36,IF(AND($R$3=$AN$13),'Result Sheet'!DA36,IF(AND($R$3=$AN$14),'Result Sheet'!DM36,IF(AND($R$3=$AN$15),'Result Sheet'!DW36,IF(AND($R$3=$AN$16),'Result Sheet'!EG36,"")))))))))</f>
        <v>14</v>
      </c>
      <c r="P36" s="355">
        <f t="shared" si="1"/>
        <v>43</v>
      </c>
      <c r="Q36" s="356">
        <f t="shared" si="2"/>
        <v>70</v>
      </c>
      <c r="R36" s="485">
        <f>IF(AND($R$3=$AN$8),'Result Sheet'!T36,IF(AND($R$3=$AN$9),'Result Sheet'!AL36,IF(AND($R$3=$AN$10),'Result Sheet'!BD36,IF(AND($R$3=$AN$11),'Result Sheet'!BV36,IF(AND($R$3=$AN$12),'Result Sheet'!CN36,IF(AND($R$3=$AN$13),'Result Sheet'!DD36,IF(AND($R$3=$AN$14),'Result Sheet'!DN36,IF(AND($R$3=$AN$15),'Result Sheet'!DX36,IF(AND($R$3=$AN$16),'Result Sheet'!EH35,"")))))))))</f>
        <v>53</v>
      </c>
      <c r="S36" s="485">
        <f>IF(AND($R$3=$AN$8),'Result Sheet'!U36,IF(AND($R$3=$AN$9),'Result Sheet'!AM36,IF(AND($R$3=$AN$10),'Result Sheet'!BE36,IF(AND($R$3=$AN$11),'Result Sheet'!BW36,IF(AND($R$3=$AN$12),'Result Sheet'!CO36,IF(AND($R$3=$AN$13),'Result Sheet'!DE36,IF(AND($R$3=$AN$14),'Result Sheet'!DO36,IF(AND($R$3=$AN$15),'Result Sheet'!DY36,IF(AND($R$3=$AN$16),'Result Sheet'!EI36,"")))))))))</f>
        <v>37</v>
      </c>
      <c r="T36" s="355">
        <f>IF(AND(R36="",S36=""),"",IF(AND($R$3=$AN$14),'Result Sheet'!DP36,IF(AND($R$3=$AN$15),'Result Sheet'!DZ36,IF(AND($R$3=$AN$16),'Result Sheet'!EJ36,IF(AND(R36="NA",S36="NA"),"NA",SUM(R36:S36))))))</f>
        <v>90</v>
      </c>
      <c r="U36" s="356">
        <f t="shared" si="3"/>
        <v>160</v>
      </c>
      <c r="V36" s="357">
        <f t="shared" si="4"/>
        <v>0</v>
      </c>
      <c r="W36" s="357">
        <f t="shared" si="5"/>
        <v>200</v>
      </c>
      <c r="X36" s="357" t="str">
        <f t="shared" si="6"/>
        <v/>
      </c>
      <c r="Y36" s="486" t="str">
        <f>IF(AND($R$3=$AN$8),'Result Sheet'!AA36,IF(AND($R$3=$AN$9),'Result Sheet'!AS36,IF(AND($R$3=$AN$10),'Result Sheet'!BK36,IF(AND($R$3=$AN$11),'Result Sheet'!CC36,IF(AND($R$3=$AN$12),'Result Sheet'!CT36,IF(AND($R$3=$AN$13),'Result Sheet'!DJ36,IF(AND($R$3=$AN$14),'Result Sheet'!DT36,IF(AND($R$3=$AN$15),'Result Sheet'!ED36,IF(AND($R$3=$AN$16),'Result Sheet'!EN36,"")))))))))</f>
        <v>P</v>
      </c>
      <c r="Z36" s="487" t="str">
        <f>IF(AND($R$3=$AN$8),'Result Sheet'!AB36,IF(AND($R$3=$AN$9),'Result Sheet'!AT36,IF(AND($R$3=$AN$10),'Result Sheet'!BL36,IF(AND($R$3=$AN$11),'Result Sheet'!CD36,IF(AND($R$3=$AN$12),"",IF(AND($R$3=$AN$13),"",IF(AND($R$3=$AN$14),"","")))))))</f>
        <v>I</v>
      </c>
      <c r="AA36" s="358" t="str">
        <f>IF(AND($R$3=$AN$8),'Result Sheet'!AC36,IF(AND($R$3=$AN$9),'Result Sheet'!AU36,IF(AND($R$3=$AN$10),'Result Sheet'!BM36,IF(AND($R$3=$AN$11),'Result Sheet'!CE36,IF(AND($R$3=$AN$12),'Result Sheet'!CU36,IF(AND($R$3=$AN$13),'Result Sheet'!DK36,IF(AND($R$3=$AN$14),'Result Sheet'!DU36,IF(AND($R$3=$AN$15),'Result Sheet'!EE36,IF(AND($R$3=$AN$16),'Result Sheet'!EO36,"")))))))))</f>
        <v>B</v>
      </c>
    </row>
    <row r="37" spans="1:27">
      <c r="A37" s="349">
        <f>IF('Result Sheet'!A37="","",'Result Sheet'!A37)</f>
        <v>30</v>
      </c>
      <c r="B37" s="350">
        <f>IF(OR($D$3="",$R$3=""),"",IF('Result Sheet'!B37="","",'Result Sheet'!B37))</f>
        <v>330</v>
      </c>
      <c r="C37" s="351">
        <f>IF(OR($D$3="",$R$3=""),"",IF('Result Sheet'!F37="","",'Result Sheet'!F37))</f>
        <v>941</v>
      </c>
      <c r="D37" s="352">
        <f>IF(OR($D$3="",$R$3=""),"",IF('Result Sheet'!E37="","",'Result Sheet'!E37))</f>
        <v>42219</v>
      </c>
      <c r="E37" s="353" t="str">
        <f>IF(OR($D$3="",$R$3=""),"",IF('Result Sheet'!G37="","",'Result Sheet'!G37))</f>
        <v>ZEENAT SHEIKH</v>
      </c>
      <c r="F37" s="353" t="str">
        <f>IF(OR($D$3="",$R$3=""),"",IF('Result Sheet'!H37="","",'Result Sheet'!H37))</f>
        <v>SAMEER SHEIKH</v>
      </c>
      <c r="G37" s="353" t="str">
        <f>IF(OR($D$3="",$R$3=""),"",IF('Result Sheet'!I37="","",'Result Sheet'!I37))</f>
        <v>SHABNAM KHNAM</v>
      </c>
      <c r="H37" s="354" t="str">
        <f>IF(OR($D$3="",$R$3=""),"",IF('Result Sheet'!K37="","",'Result Sheet'!K37))</f>
        <v>GEN</v>
      </c>
      <c r="I37" s="488" t="str">
        <f>IF(OR($D$3="",$R$3=""),"",IF('Result Sheet'!J37="","",'Result Sheet'!J37))</f>
        <v>F</v>
      </c>
      <c r="J37" s="483">
        <f>IF(AND($R$3=$AN$8),'Result Sheet'!L37,IF(AND($R$3=$AN$9),'Result Sheet'!AD37,IF(AND($R$3=$AN$10),'Result Sheet'!AV37,IF(AND($R$3=$AN$11),'Result Sheet'!BN37,IF(AND($R$3=$AN$12),'Result Sheet'!CF37,IF(AND($R$3=$AN$13),'Result Sheet'!CV37,IF(AND($R$3=$AN$14),"","")))))))</f>
        <v>10</v>
      </c>
      <c r="K37" s="483">
        <f>IF(AND($R$3=$AN$8),'Result Sheet'!M37,IF(AND($R$3=$AN$9),'Result Sheet'!AE37,IF(AND($R$3=$AN$10),'Result Sheet'!AW37,IF(AND($R$3=$AN$11),'Result Sheet'!BO37,IF(AND($R$3=$AN$12),'Result Sheet'!CG37,IF(AND($R$3=$AN$13),'Result Sheet'!CW37,IF(AND($R$3=$AN$14),"","")))))))</f>
        <v>9</v>
      </c>
      <c r="L37" s="483">
        <f>IF(AND($R$3=$AN$8),'Result Sheet'!N37,IF(AND($R$3=$AN$9),'Result Sheet'!AF37,IF(AND($R$3=$AN$10),'Result Sheet'!AX37,IF(AND($R$3=$AN$11),'Result Sheet'!BP37,IF(AND($R$3=$AN$12),'Result Sheet'!CH37,IF(AND($R$3=$AN$13),'Result Sheet'!CX37,IF(AND($R$3=$AN$14),"","")))))))</f>
        <v>8</v>
      </c>
      <c r="M37" s="355">
        <f t="shared" si="0"/>
        <v>27</v>
      </c>
      <c r="N37" s="484">
        <f>IF(AND($R$3=$AN$8),'Result Sheet'!P37,IF(AND($R$3=$AN$9),'Result Sheet'!AH37,IF(AND($R$3=$AN$10),'Result Sheet'!AZ37,IF(AND($R$3=$AN$11),'Result Sheet'!BR37,IF(AND($R$3=$AN$12),'Result Sheet'!CJ37,IF(AND($R$3=$AN$13),'Result Sheet'!CZ37,IF(AND($R$3=$AN$14),'Result Sheet'!DL37,IF(AND($R$3=$AN$15),'Result Sheet'!DV37,IF(AND($R$3=$AN$16),'Result Sheet'!EF37,"")))))))))</f>
        <v>29</v>
      </c>
      <c r="O37" s="484">
        <f>IF(AND($R$3=$AN$8),'Result Sheet'!Q37,IF(AND($R$3=$AN$9),'Result Sheet'!AI37,IF(AND($R$3=$AN$10),'Result Sheet'!BA37,IF(AND($R$3=$AN$11),'Result Sheet'!BS37,IF(AND($R$3=$AN$12),'Result Sheet'!CK37,IF(AND($R$3=$AN$13),'Result Sheet'!DA37,IF(AND($R$3=$AN$14),'Result Sheet'!DM37,IF(AND($R$3=$AN$15),'Result Sheet'!DW37,IF(AND($R$3=$AN$16),'Result Sheet'!EG37,"")))))))))</f>
        <v>14</v>
      </c>
      <c r="P37" s="355">
        <f t="shared" si="1"/>
        <v>43</v>
      </c>
      <c r="Q37" s="356">
        <f t="shared" si="2"/>
        <v>70</v>
      </c>
      <c r="R37" s="485">
        <f>IF(AND($R$3=$AN$8),'Result Sheet'!T37,IF(AND($R$3=$AN$9),'Result Sheet'!AL37,IF(AND($R$3=$AN$10),'Result Sheet'!BD37,IF(AND($R$3=$AN$11),'Result Sheet'!BV37,IF(AND($R$3=$AN$12),'Result Sheet'!CN37,IF(AND($R$3=$AN$13),'Result Sheet'!DD37,IF(AND($R$3=$AN$14),'Result Sheet'!DN37,IF(AND($R$3=$AN$15),'Result Sheet'!DX37,IF(AND($R$3=$AN$16),'Result Sheet'!EH36,"")))))))))</f>
        <v>54</v>
      </c>
      <c r="S37" s="485">
        <f>IF(AND($R$3=$AN$8),'Result Sheet'!U37,IF(AND($R$3=$AN$9),'Result Sheet'!AM37,IF(AND($R$3=$AN$10),'Result Sheet'!BE37,IF(AND($R$3=$AN$11),'Result Sheet'!BW37,IF(AND($R$3=$AN$12),'Result Sheet'!CO37,IF(AND($R$3=$AN$13),'Result Sheet'!DE37,IF(AND($R$3=$AN$14),'Result Sheet'!DO37,IF(AND($R$3=$AN$15),'Result Sheet'!DY37,IF(AND($R$3=$AN$16),'Result Sheet'!EI37,"")))))))))</f>
        <v>37</v>
      </c>
      <c r="T37" s="355">
        <f>IF(AND(R37="",S37=""),"",IF(AND($R$3=$AN$14),'Result Sheet'!DP37,IF(AND($R$3=$AN$15),'Result Sheet'!DZ37,IF(AND($R$3=$AN$16),'Result Sheet'!EJ37,IF(AND(R37="NA",S37="NA"),"NA",SUM(R37:S37))))))</f>
        <v>91</v>
      </c>
      <c r="U37" s="356">
        <f t="shared" si="3"/>
        <v>161</v>
      </c>
      <c r="V37" s="357">
        <f t="shared" si="4"/>
        <v>0</v>
      </c>
      <c r="W37" s="357">
        <f t="shared" si="5"/>
        <v>200</v>
      </c>
      <c r="X37" s="357" t="str">
        <f t="shared" si="6"/>
        <v/>
      </c>
      <c r="Y37" s="486" t="str">
        <f>IF(AND($R$3=$AN$8),'Result Sheet'!AA37,IF(AND($R$3=$AN$9),'Result Sheet'!AS37,IF(AND($R$3=$AN$10),'Result Sheet'!BK37,IF(AND($R$3=$AN$11),'Result Sheet'!CC37,IF(AND($R$3=$AN$12),'Result Sheet'!CT37,IF(AND($R$3=$AN$13),'Result Sheet'!DJ37,IF(AND($R$3=$AN$14),'Result Sheet'!DT37,IF(AND($R$3=$AN$15),'Result Sheet'!ED37,IF(AND($R$3=$AN$16),'Result Sheet'!EN37,"")))))))))</f>
        <v>P</v>
      </c>
      <c r="Z37" s="487" t="str">
        <f>IF(AND($R$3=$AN$8),'Result Sheet'!AB37,IF(AND($R$3=$AN$9),'Result Sheet'!AT37,IF(AND($R$3=$AN$10),'Result Sheet'!BL37,IF(AND($R$3=$AN$11),'Result Sheet'!CD37,IF(AND($R$3=$AN$12),"",IF(AND($R$3=$AN$13),"",IF(AND($R$3=$AN$14),"","")))))))</f>
        <v>I</v>
      </c>
      <c r="AA37" s="358" t="str">
        <f>IF(AND($R$3=$AN$8),'Result Sheet'!AC37,IF(AND($R$3=$AN$9),'Result Sheet'!AU37,IF(AND($R$3=$AN$10),'Result Sheet'!BM37,IF(AND($R$3=$AN$11),'Result Sheet'!CE37,IF(AND($R$3=$AN$12),'Result Sheet'!CU37,IF(AND($R$3=$AN$13),'Result Sheet'!DK37,IF(AND($R$3=$AN$14),'Result Sheet'!DU37,IF(AND($R$3=$AN$15),'Result Sheet'!EE37,IF(AND($R$3=$AN$16),'Result Sheet'!EO37,"")))))))))</f>
        <v>B</v>
      </c>
    </row>
    <row r="38" spans="1:27">
      <c r="A38" s="349">
        <f>IF('Result Sheet'!A38="","",'Result Sheet'!A38)</f>
        <v>31</v>
      </c>
      <c r="B38" s="350" t="str">
        <f>IF(OR($D$3="",$R$3=""),"",IF('Result Sheet'!B38="","",'Result Sheet'!B38))</f>
        <v/>
      </c>
      <c r="C38" s="351" t="str">
        <f>IF(OR($D$3="",$R$3=""),"",IF('Result Sheet'!F38="","",'Result Sheet'!F38))</f>
        <v/>
      </c>
      <c r="D38" s="352" t="str">
        <f>IF(OR($D$3="",$R$3=""),"",IF('Result Sheet'!E38="","",'Result Sheet'!E38))</f>
        <v/>
      </c>
      <c r="E38" s="353" t="str">
        <f>IF(OR($D$3="",$R$3=""),"",IF('Result Sheet'!G38="","",'Result Sheet'!G38))</f>
        <v/>
      </c>
      <c r="F38" s="353" t="str">
        <f>IF(OR($D$3="",$R$3=""),"",IF('Result Sheet'!H38="","",'Result Sheet'!H38))</f>
        <v/>
      </c>
      <c r="G38" s="353" t="str">
        <f>IF(OR($D$3="",$R$3=""),"",IF('Result Sheet'!I38="","",'Result Sheet'!I38))</f>
        <v/>
      </c>
      <c r="H38" s="354" t="str">
        <f>IF(OR($D$3="",$R$3=""),"",IF('Result Sheet'!K38="","",'Result Sheet'!K38))</f>
        <v/>
      </c>
      <c r="I38" s="488" t="str">
        <f>IF(OR($D$3="",$R$3=""),"",IF('Result Sheet'!J38="","",'Result Sheet'!J38))</f>
        <v/>
      </c>
      <c r="J38" s="483" t="str">
        <f>IF(AND($R$3=$AN$8),'Result Sheet'!L38,IF(AND($R$3=$AN$9),'Result Sheet'!AD38,IF(AND($R$3=$AN$10),'Result Sheet'!AV38,IF(AND($R$3=$AN$11),'Result Sheet'!BN38,IF(AND($R$3=$AN$12),'Result Sheet'!CF38,IF(AND($R$3=$AN$13),'Result Sheet'!CV38,IF(AND($R$3=$AN$14),"","")))))))</f>
        <v/>
      </c>
      <c r="K38" s="483" t="str">
        <f>IF(AND($R$3=$AN$8),'Result Sheet'!M38,IF(AND($R$3=$AN$9),'Result Sheet'!AE38,IF(AND($R$3=$AN$10),'Result Sheet'!AW38,IF(AND($R$3=$AN$11),'Result Sheet'!BO38,IF(AND($R$3=$AN$12),'Result Sheet'!CG38,IF(AND($R$3=$AN$13),'Result Sheet'!CW38,IF(AND($R$3=$AN$14),"","")))))))</f>
        <v/>
      </c>
      <c r="L38" s="483" t="str">
        <f>IF(AND($R$3=$AN$8),'Result Sheet'!N38,IF(AND($R$3=$AN$9),'Result Sheet'!AF38,IF(AND($R$3=$AN$10),'Result Sheet'!AX38,IF(AND($R$3=$AN$11),'Result Sheet'!BP38,IF(AND($R$3=$AN$12),'Result Sheet'!CH38,IF(AND($R$3=$AN$13),'Result Sheet'!CX38,IF(AND($R$3=$AN$14),"","")))))))</f>
        <v/>
      </c>
      <c r="M38" s="355" t="str">
        <f t="shared" si="0"/>
        <v/>
      </c>
      <c r="N38" s="484" t="str">
        <f>IF(AND($R$3=$AN$8),'Result Sheet'!P38,IF(AND($R$3=$AN$9),'Result Sheet'!AH38,IF(AND($R$3=$AN$10),'Result Sheet'!AZ38,IF(AND($R$3=$AN$11),'Result Sheet'!BR38,IF(AND($R$3=$AN$12),'Result Sheet'!CJ38,IF(AND($R$3=$AN$13),'Result Sheet'!CZ38,IF(AND($R$3=$AN$14),'Result Sheet'!DL38,IF(AND($R$3=$AN$15),'Result Sheet'!DV38,IF(AND($R$3=$AN$16),'Result Sheet'!EF38,"")))))))))</f>
        <v/>
      </c>
      <c r="O38" s="484" t="str">
        <f>IF(AND($R$3=$AN$8),'Result Sheet'!Q38,IF(AND($R$3=$AN$9),'Result Sheet'!AI38,IF(AND($R$3=$AN$10),'Result Sheet'!BA38,IF(AND($R$3=$AN$11),'Result Sheet'!BS38,IF(AND($R$3=$AN$12),'Result Sheet'!CK38,IF(AND($R$3=$AN$13),'Result Sheet'!DA38,IF(AND($R$3=$AN$14),'Result Sheet'!DM38,IF(AND($R$3=$AN$15),'Result Sheet'!DW38,IF(AND($R$3=$AN$16),'Result Sheet'!EG38,"")))))))))</f>
        <v/>
      </c>
      <c r="P38" s="355" t="str">
        <f t="shared" si="1"/>
        <v/>
      </c>
      <c r="Q38" s="356" t="str">
        <f t="shared" si="2"/>
        <v/>
      </c>
      <c r="R38" s="485" t="str">
        <f>IF(AND($R$3=$AN$8),'Result Sheet'!T38,IF(AND($R$3=$AN$9),'Result Sheet'!AL38,IF(AND($R$3=$AN$10),'Result Sheet'!BD38,IF(AND($R$3=$AN$11),'Result Sheet'!BV38,IF(AND($R$3=$AN$12),'Result Sheet'!CN38,IF(AND($R$3=$AN$13),'Result Sheet'!DD38,IF(AND($R$3=$AN$14),'Result Sheet'!DN38,IF(AND($R$3=$AN$15),'Result Sheet'!DX38,IF(AND($R$3=$AN$16),'Result Sheet'!EH37,"")))))))))</f>
        <v/>
      </c>
      <c r="S38" s="485" t="str">
        <f>IF(AND($R$3=$AN$8),'Result Sheet'!U38,IF(AND($R$3=$AN$9),'Result Sheet'!AM38,IF(AND($R$3=$AN$10),'Result Sheet'!BE38,IF(AND($R$3=$AN$11),'Result Sheet'!BW38,IF(AND($R$3=$AN$12),'Result Sheet'!CO38,IF(AND($R$3=$AN$13),'Result Sheet'!DE38,IF(AND($R$3=$AN$14),'Result Sheet'!DO38,IF(AND($R$3=$AN$15),'Result Sheet'!DY38,IF(AND($R$3=$AN$16),'Result Sheet'!EI38,"")))))))))</f>
        <v/>
      </c>
      <c r="T38" s="355" t="str">
        <f>IF(AND(R38="",S38=""),"",IF(AND($R$3=$AN$14),'Result Sheet'!DP38,IF(AND($R$3=$AN$15),'Result Sheet'!DZ38,IF(AND($R$3=$AN$16),'Result Sheet'!EJ38,IF(AND(R38="NA",S38="NA"),"NA",SUM(R38:S38))))))</f>
        <v/>
      </c>
      <c r="U38" s="356" t="str">
        <f t="shared" si="3"/>
        <v/>
      </c>
      <c r="V38" s="357">
        <f t="shared" si="4"/>
        <v>0</v>
      </c>
      <c r="W38" s="357" t="str">
        <f t="shared" si="5"/>
        <v/>
      </c>
      <c r="X38" s="357" t="str">
        <f t="shared" si="6"/>
        <v/>
      </c>
      <c r="Y38" s="486" t="str">
        <f>IF(AND($R$3=$AN$8),'Result Sheet'!AA38,IF(AND($R$3=$AN$9),'Result Sheet'!AS38,IF(AND($R$3=$AN$10),'Result Sheet'!BK38,IF(AND($R$3=$AN$11),'Result Sheet'!CC38,IF(AND($R$3=$AN$12),'Result Sheet'!CT38,IF(AND($R$3=$AN$13),'Result Sheet'!DJ38,IF(AND($R$3=$AN$14),'Result Sheet'!DT38,IF(AND($R$3=$AN$15),'Result Sheet'!ED38,IF(AND($R$3=$AN$16),'Result Sheet'!EN38,"")))))))))</f>
        <v/>
      </c>
      <c r="Z38" s="487" t="str">
        <f>IF(AND($R$3=$AN$8),'Result Sheet'!AB38,IF(AND($R$3=$AN$9),'Result Sheet'!AT38,IF(AND($R$3=$AN$10),'Result Sheet'!BL38,IF(AND($R$3=$AN$11),'Result Sheet'!CD38,IF(AND($R$3=$AN$12),"",IF(AND($R$3=$AN$13),"",IF(AND($R$3=$AN$14),"","")))))))</f>
        <v/>
      </c>
      <c r="AA38" s="358" t="str">
        <f>IF(AND($R$3=$AN$8),'Result Sheet'!AC38,IF(AND($R$3=$AN$9),'Result Sheet'!AU38,IF(AND($R$3=$AN$10),'Result Sheet'!BM38,IF(AND($R$3=$AN$11),'Result Sheet'!CE38,IF(AND($R$3=$AN$12),'Result Sheet'!CU38,IF(AND($R$3=$AN$13),'Result Sheet'!DK38,IF(AND($R$3=$AN$14),'Result Sheet'!DU38,IF(AND($R$3=$AN$15),'Result Sheet'!EE38,IF(AND($R$3=$AN$16),'Result Sheet'!EO38,"")))))))))</f>
        <v/>
      </c>
    </row>
    <row r="39" spans="1:27">
      <c r="A39" s="349">
        <f>IF('Result Sheet'!A39="","",'Result Sheet'!A39)</f>
        <v>32</v>
      </c>
      <c r="B39" s="350" t="str">
        <f>IF(OR($D$3="",$R$3=""),"",IF('Result Sheet'!B39="","",'Result Sheet'!B39))</f>
        <v/>
      </c>
      <c r="C39" s="351" t="str">
        <f>IF(OR($D$3="",$R$3=""),"",IF('Result Sheet'!F39="","",'Result Sheet'!F39))</f>
        <v/>
      </c>
      <c r="D39" s="352" t="str">
        <f>IF(OR($D$3="",$R$3=""),"",IF('Result Sheet'!E39="","",'Result Sheet'!E39))</f>
        <v/>
      </c>
      <c r="E39" s="353" t="str">
        <f>IF(OR($D$3="",$R$3=""),"",IF('Result Sheet'!G39="","",'Result Sheet'!G39))</f>
        <v/>
      </c>
      <c r="F39" s="353" t="str">
        <f>IF(OR($D$3="",$R$3=""),"",IF('Result Sheet'!H39="","",'Result Sheet'!H39))</f>
        <v/>
      </c>
      <c r="G39" s="353" t="str">
        <f>IF(OR($D$3="",$R$3=""),"",IF('Result Sheet'!I39="","",'Result Sheet'!I39))</f>
        <v/>
      </c>
      <c r="H39" s="354" t="str">
        <f>IF(OR($D$3="",$R$3=""),"",IF('Result Sheet'!K39="","",'Result Sheet'!K39))</f>
        <v/>
      </c>
      <c r="I39" s="488" t="str">
        <f>IF(OR($D$3="",$R$3=""),"",IF('Result Sheet'!J39="","",'Result Sheet'!J39))</f>
        <v/>
      </c>
      <c r="J39" s="483" t="str">
        <f>IF(AND($R$3=$AN$8),'Result Sheet'!L39,IF(AND($R$3=$AN$9),'Result Sheet'!AD39,IF(AND($R$3=$AN$10),'Result Sheet'!AV39,IF(AND($R$3=$AN$11),'Result Sheet'!BN39,IF(AND($R$3=$AN$12),'Result Sheet'!CF39,IF(AND($R$3=$AN$13),'Result Sheet'!CV39,IF(AND($R$3=$AN$14),"","")))))))</f>
        <v/>
      </c>
      <c r="K39" s="483" t="str">
        <f>IF(AND($R$3=$AN$8),'Result Sheet'!M39,IF(AND($R$3=$AN$9),'Result Sheet'!AE39,IF(AND($R$3=$AN$10),'Result Sheet'!AW39,IF(AND($R$3=$AN$11),'Result Sheet'!BO39,IF(AND($R$3=$AN$12),'Result Sheet'!CG39,IF(AND($R$3=$AN$13),'Result Sheet'!CW39,IF(AND($R$3=$AN$14),"","")))))))</f>
        <v/>
      </c>
      <c r="L39" s="483" t="str">
        <f>IF(AND($R$3=$AN$8),'Result Sheet'!N39,IF(AND($R$3=$AN$9),'Result Sheet'!AF39,IF(AND($R$3=$AN$10),'Result Sheet'!AX39,IF(AND($R$3=$AN$11),'Result Sheet'!BP39,IF(AND($R$3=$AN$12),'Result Sheet'!CH39,IF(AND($R$3=$AN$13),'Result Sheet'!CX39,IF(AND($R$3=$AN$14),"","")))))))</f>
        <v/>
      </c>
      <c r="M39" s="355" t="str">
        <f t="shared" si="0"/>
        <v/>
      </c>
      <c r="N39" s="484" t="str">
        <f>IF(AND($R$3=$AN$8),'Result Sheet'!P39,IF(AND($R$3=$AN$9),'Result Sheet'!AH39,IF(AND($R$3=$AN$10),'Result Sheet'!AZ39,IF(AND($R$3=$AN$11),'Result Sheet'!BR39,IF(AND($R$3=$AN$12),'Result Sheet'!CJ39,IF(AND($R$3=$AN$13),'Result Sheet'!CZ39,IF(AND($R$3=$AN$14),'Result Sheet'!DL39,IF(AND($R$3=$AN$15),'Result Sheet'!DV39,IF(AND($R$3=$AN$16),'Result Sheet'!EF39,"")))))))))</f>
        <v/>
      </c>
      <c r="O39" s="484" t="str">
        <f>IF(AND($R$3=$AN$8),'Result Sheet'!Q39,IF(AND($R$3=$AN$9),'Result Sheet'!AI39,IF(AND($R$3=$AN$10),'Result Sheet'!BA39,IF(AND($R$3=$AN$11),'Result Sheet'!BS39,IF(AND($R$3=$AN$12),'Result Sheet'!CK39,IF(AND($R$3=$AN$13),'Result Sheet'!DA39,IF(AND($R$3=$AN$14),'Result Sheet'!DM39,IF(AND($R$3=$AN$15),'Result Sheet'!DW39,IF(AND($R$3=$AN$16),'Result Sheet'!EG39,"")))))))))</f>
        <v/>
      </c>
      <c r="P39" s="355" t="str">
        <f t="shared" si="1"/>
        <v/>
      </c>
      <c r="Q39" s="356" t="str">
        <f t="shared" si="2"/>
        <v/>
      </c>
      <c r="R39" s="485" t="str">
        <f>IF(AND($R$3=$AN$8),'Result Sheet'!T39,IF(AND($R$3=$AN$9),'Result Sheet'!AL39,IF(AND($R$3=$AN$10),'Result Sheet'!BD39,IF(AND($R$3=$AN$11),'Result Sheet'!BV39,IF(AND($R$3=$AN$12),'Result Sheet'!CN39,IF(AND($R$3=$AN$13),'Result Sheet'!DD39,IF(AND($R$3=$AN$14),'Result Sheet'!DN39,IF(AND($R$3=$AN$15),'Result Sheet'!DX39,IF(AND($R$3=$AN$16),'Result Sheet'!EH38,"")))))))))</f>
        <v/>
      </c>
      <c r="S39" s="485" t="str">
        <f>IF(AND($R$3=$AN$8),'Result Sheet'!U39,IF(AND($R$3=$AN$9),'Result Sheet'!AM39,IF(AND($R$3=$AN$10),'Result Sheet'!BE39,IF(AND($R$3=$AN$11),'Result Sheet'!BW39,IF(AND($R$3=$AN$12),'Result Sheet'!CO39,IF(AND($R$3=$AN$13),'Result Sheet'!DE39,IF(AND($R$3=$AN$14),'Result Sheet'!DO39,IF(AND($R$3=$AN$15),'Result Sheet'!DY39,IF(AND($R$3=$AN$16),'Result Sheet'!EI39,"")))))))))</f>
        <v/>
      </c>
      <c r="T39" s="355" t="str">
        <f>IF(AND(R39="",S39=""),"",IF(AND($R$3=$AN$14),'Result Sheet'!DP39,IF(AND($R$3=$AN$15),'Result Sheet'!DZ39,IF(AND($R$3=$AN$16),'Result Sheet'!EJ39,IF(AND(R39="NA",S39="NA"),"NA",SUM(R39:S39))))))</f>
        <v/>
      </c>
      <c r="U39" s="356" t="str">
        <f t="shared" si="3"/>
        <v/>
      </c>
      <c r="V39" s="357">
        <f t="shared" si="4"/>
        <v>0</v>
      </c>
      <c r="W39" s="357" t="str">
        <f t="shared" si="5"/>
        <v/>
      </c>
      <c r="X39" s="357" t="str">
        <f t="shared" si="6"/>
        <v/>
      </c>
      <c r="Y39" s="486" t="str">
        <f>IF(AND($R$3=$AN$8),'Result Sheet'!AA39,IF(AND($R$3=$AN$9),'Result Sheet'!AS39,IF(AND($R$3=$AN$10),'Result Sheet'!BK39,IF(AND($R$3=$AN$11),'Result Sheet'!CC39,IF(AND($R$3=$AN$12),'Result Sheet'!CT39,IF(AND($R$3=$AN$13),'Result Sheet'!DJ39,IF(AND($R$3=$AN$14),'Result Sheet'!DT39,IF(AND($R$3=$AN$15),'Result Sheet'!ED39,IF(AND($R$3=$AN$16),'Result Sheet'!EN39,"")))))))))</f>
        <v/>
      </c>
      <c r="Z39" s="487" t="str">
        <f>IF(AND($R$3=$AN$8),'Result Sheet'!AB39,IF(AND($R$3=$AN$9),'Result Sheet'!AT39,IF(AND($R$3=$AN$10),'Result Sheet'!BL39,IF(AND($R$3=$AN$11),'Result Sheet'!CD39,IF(AND($R$3=$AN$12),"",IF(AND($R$3=$AN$13),"",IF(AND($R$3=$AN$14),"","")))))))</f>
        <v/>
      </c>
      <c r="AA39" s="358" t="str">
        <f>IF(AND($R$3=$AN$8),'Result Sheet'!AC39,IF(AND($R$3=$AN$9),'Result Sheet'!AU39,IF(AND($R$3=$AN$10),'Result Sheet'!BM39,IF(AND($R$3=$AN$11),'Result Sheet'!CE39,IF(AND($R$3=$AN$12),'Result Sheet'!CU39,IF(AND($R$3=$AN$13),'Result Sheet'!DK39,IF(AND($R$3=$AN$14),'Result Sheet'!DU39,IF(AND($R$3=$AN$15),'Result Sheet'!EE39,IF(AND($R$3=$AN$16),'Result Sheet'!EO39,"")))))))))</f>
        <v/>
      </c>
    </row>
    <row r="40" spans="1:27">
      <c r="A40" s="349">
        <f>IF('Result Sheet'!A40="","",'Result Sheet'!A40)</f>
        <v>33</v>
      </c>
      <c r="B40" s="350" t="str">
        <f>IF(OR($D$3="",$R$3=""),"",IF('Result Sheet'!B40="","",'Result Sheet'!B40))</f>
        <v/>
      </c>
      <c r="C40" s="351" t="str">
        <f>IF(OR($D$3="",$R$3=""),"",IF('Result Sheet'!F40="","",'Result Sheet'!F40))</f>
        <v/>
      </c>
      <c r="D40" s="352" t="str">
        <f>IF(OR($D$3="",$R$3=""),"",IF('Result Sheet'!E40="","",'Result Sheet'!E40))</f>
        <v/>
      </c>
      <c r="E40" s="353" t="str">
        <f>IF(OR($D$3="",$R$3=""),"",IF('Result Sheet'!G40="","",'Result Sheet'!G40))</f>
        <v/>
      </c>
      <c r="F40" s="353" t="str">
        <f>IF(OR($D$3="",$R$3=""),"",IF('Result Sheet'!H40="","",'Result Sheet'!H40))</f>
        <v/>
      </c>
      <c r="G40" s="353" t="str">
        <f>IF(OR($D$3="",$R$3=""),"",IF('Result Sheet'!I40="","",'Result Sheet'!I40))</f>
        <v/>
      </c>
      <c r="H40" s="354" t="str">
        <f>IF(OR($D$3="",$R$3=""),"",IF('Result Sheet'!K40="","",'Result Sheet'!K40))</f>
        <v/>
      </c>
      <c r="I40" s="488" t="str">
        <f>IF(OR($D$3="",$R$3=""),"",IF('Result Sheet'!J40="","",'Result Sheet'!J40))</f>
        <v/>
      </c>
      <c r="J40" s="483" t="str">
        <f>IF(AND($R$3=$AN$8),'Result Sheet'!L40,IF(AND($R$3=$AN$9),'Result Sheet'!AD40,IF(AND($R$3=$AN$10),'Result Sheet'!AV40,IF(AND($R$3=$AN$11),'Result Sheet'!BN40,IF(AND($R$3=$AN$12),'Result Sheet'!CF40,IF(AND($R$3=$AN$13),'Result Sheet'!CV40,IF(AND($R$3=$AN$14),"","")))))))</f>
        <v/>
      </c>
      <c r="K40" s="483" t="str">
        <f>IF(AND($R$3=$AN$8),'Result Sheet'!M40,IF(AND($R$3=$AN$9),'Result Sheet'!AE40,IF(AND($R$3=$AN$10),'Result Sheet'!AW40,IF(AND($R$3=$AN$11),'Result Sheet'!BO40,IF(AND($R$3=$AN$12),'Result Sheet'!CG40,IF(AND($R$3=$AN$13),'Result Sheet'!CW40,IF(AND($R$3=$AN$14),"","")))))))</f>
        <v/>
      </c>
      <c r="L40" s="483" t="str">
        <f>IF(AND($R$3=$AN$8),'Result Sheet'!N40,IF(AND($R$3=$AN$9),'Result Sheet'!AF40,IF(AND($R$3=$AN$10),'Result Sheet'!AX40,IF(AND($R$3=$AN$11),'Result Sheet'!BP40,IF(AND($R$3=$AN$12),'Result Sheet'!CH40,IF(AND($R$3=$AN$13),'Result Sheet'!CX40,IF(AND($R$3=$AN$14),"","")))))))</f>
        <v/>
      </c>
      <c r="M40" s="355" t="str">
        <f t="shared" si="0"/>
        <v/>
      </c>
      <c r="N40" s="484" t="str">
        <f>IF(AND($R$3=$AN$8),'Result Sheet'!P40,IF(AND($R$3=$AN$9),'Result Sheet'!AH40,IF(AND($R$3=$AN$10),'Result Sheet'!AZ40,IF(AND($R$3=$AN$11),'Result Sheet'!BR40,IF(AND($R$3=$AN$12),'Result Sheet'!CJ40,IF(AND($R$3=$AN$13),'Result Sheet'!CZ40,IF(AND($R$3=$AN$14),'Result Sheet'!DL40,IF(AND($R$3=$AN$15),'Result Sheet'!DV40,IF(AND($R$3=$AN$16),'Result Sheet'!EF40,"")))))))))</f>
        <v/>
      </c>
      <c r="O40" s="484" t="str">
        <f>IF(AND($R$3=$AN$8),'Result Sheet'!Q40,IF(AND($R$3=$AN$9),'Result Sheet'!AI40,IF(AND($R$3=$AN$10),'Result Sheet'!BA40,IF(AND($R$3=$AN$11),'Result Sheet'!BS40,IF(AND($R$3=$AN$12),'Result Sheet'!CK40,IF(AND($R$3=$AN$13),'Result Sheet'!DA40,IF(AND($R$3=$AN$14),'Result Sheet'!DM40,IF(AND($R$3=$AN$15),'Result Sheet'!DW40,IF(AND($R$3=$AN$16),'Result Sheet'!EG40,"")))))))))</f>
        <v/>
      </c>
      <c r="P40" s="355" t="str">
        <f t="shared" si="1"/>
        <v/>
      </c>
      <c r="Q40" s="356" t="str">
        <f t="shared" si="2"/>
        <v/>
      </c>
      <c r="R40" s="485" t="str">
        <f>IF(AND($R$3=$AN$8),'Result Sheet'!T40,IF(AND($R$3=$AN$9),'Result Sheet'!AL40,IF(AND($R$3=$AN$10),'Result Sheet'!BD40,IF(AND($R$3=$AN$11),'Result Sheet'!BV40,IF(AND($R$3=$AN$12),'Result Sheet'!CN40,IF(AND($R$3=$AN$13),'Result Sheet'!DD40,IF(AND($R$3=$AN$14),'Result Sheet'!DN40,IF(AND($R$3=$AN$15),'Result Sheet'!DX40,IF(AND($R$3=$AN$16),'Result Sheet'!EH39,"")))))))))</f>
        <v/>
      </c>
      <c r="S40" s="485" t="str">
        <f>IF(AND($R$3=$AN$8),'Result Sheet'!U40,IF(AND($R$3=$AN$9),'Result Sheet'!AM40,IF(AND($R$3=$AN$10),'Result Sheet'!BE40,IF(AND($R$3=$AN$11),'Result Sheet'!BW40,IF(AND($R$3=$AN$12),'Result Sheet'!CO40,IF(AND($R$3=$AN$13),'Result Sheet'!DE40,IF(AND($R$3=$AN$14),'Result Sheet'!DO40,IF(AND($R$3=$AN$15),'Result Sheet'!DY40,IF(AND($R$3=$AN$16),'Result Sheet'!EI40,"")))))))))</f>
        <v/>
      </c>
      <c r="T40" s="355" t="str">
        <f>IF(AND(R40="",S40=""),"",IF(AND($R$3=$AN$14),'Result Sheet'!DP40,IF(AND($R$3=$AN$15),'Result Sheet'!DZ40,IF(AND($R$3=$AN$16),'Result Sheet'!EJ40,IF(AND(R40="NA",S40="NA"),"NA",SUM(R40:S40))))))</f>
        <v/>
      </c>
      <c r="U40" s="356" t="str">
        <f t="shared" si="3"/>
        <v/>
      </c>
      <c r="V40" s="357">
        <f t="shared" si="4"/>
        <v>0</v>
      </c>
      <c r="W40" s="357" t="str">
        <f t="shared" si="5"/>
        <v/>
      </c>
      <c r="X40" s="357" t="str">
        <f t="shared" si="6"/>
        <v/>
      </c>
      <c r="Y40" s="486" t="str">
        <f>IF(AND($R$3=$AN$8),'Result Sheet'!AA40,IF(AND($R$3=$AN$9),'Result Sheet'!AS40,IF(AND($R$3=$AN$10),'Result Sheet'!BK40,IF(AND($R$3=$AN$11),'Result Sheet'!CC40,IF(AND($R$3=$AN$12),'Result Sheet'!CT40,IF(AND($R$3=$AN$13),'Result Sheet'!DJ40,IF(AND($R$3=$AN$14),'Result Sheet'!DT40,IF(AND($R$3=$AN$15),'Result Sheet'!ED40,IF(AND($R$3=$AN$16),'Result Sheet'!EN40,"")))))))))</f>
        <v/>
      </c>
      <c r="Z40" s="487" t="str">
        <f>IF(AND($R$3=$AN$8),'Result Sheet'!AB40,IF(AND($R$3=$AN$9),'Result Sheet'!AT40,IF(AND($R$3=$AN$10),'Result Sheet'!BL40,IF(AND($R$3=$AN$11),'Result Sheet'!CD40,IF(AND($R$3=$AN$12),"",IF(AND($R$3=$AN$13),"",IF(AND($R$3=$AN$14),"","")))))))</f>
        <v/>
      </c>
      <c r="AA40" s="358" t="str">
        <f>IF(AND($R$3=$AN$8),'Result Sheet'!AC40,IF(AND($R$3=$AN$9),'Result Sheet'!AU40,IF(AND($R$3=$AN$10),'Result Sheet'!BM40,IF(AND($R$3=$AN$11),'Result Sheet'!CE40,IF(AND($R$3=$AN$12),'Result Sheet'!CU40,IF(AND($R$3=$AN$13),'Result Sheet'!DK40,IF(AND($R$3=$AN$14),'Result Sheet'!DU40,IF(AND($R$3=$AN$15),'Result Sheet'!EE40,IF(AND($R$3=$AN$16),'Result Sheet'!EO40,"")))))))))</f>
        <v/>
      </c>
    </row>
    <row r="41" spans="1:27">
      <c r="A41" s="349">
        <f>IF('Result Sheet'!A41="","",'Result Sheet'!A41)</f>
        <v>34</v>
      </c>
      <c r="B41" s="350" t="str">
        <f>IF(OR($D$3="",$R$3=""),"",IF('Result Sheet'!B41="","",'Result Sheet'!B41))</f>
        <v/>
      </c>
      <c r="C41" s="351" t="str">
        <f>IF(OR($D$3="",$R$3=""),"",IF('Result Sheet'!F41="","",'Result Sheet'!F41))</f>
        <v/>
      </c>
      <c r="D41" s="352" t="str">
        <f>IF(OR($D$3="",$R$3=""),"",IF('Result Sheet'!E41="","",'Result Sheet'!E41))</f>
        <v/>
      </c>
      <c r="E41" s="353" t="str">
        <f>IF(OR($D$3="",$R$3=""),"",IF('Result Sheet'!G41="","",'Result Sheet'!G41))</f>
        <v/>
      </c>
      <c r="F41" s="353" t="str">
        <f>IF(OR($D$3="",$R$3=""),"",IF('Result Sheet'!H41="","",'Result Sheet'!H41))</f>
        <v/>
      </c>
      <c r="G41" s="353" t="str">
        <f>IF(OR($D$3="",$R$3=""),"",IF('Result Sheet'!I41="","",'Result Sheet'!I41))</f>
        <v/>
      </c>
      <c r="H41" s="354" t="str">
        <f>IF(OR($D$3="",$R$3=""),"",IF('Result Sheet'!K41="","",'Result Sheet'!K41))</f>
        <v/>
      </c>
      <c r="I41" s="488" t="str">
        <f>IF(OR($D$3="",$R$3=""),"",IF('Result Sheet'!J41="","",'Result Sheet'!J41))</f>
        <v/>
      </c>
      <c r="J41" s="483" t="str">
        <f>IF(AND($R$3=$AN$8),'Result Sheet'!L41,IF(AND($R$3=$AN$9),'Result Sheet'!AD41,IF(AND($R$3=$AN$10),'Result Sheet'!AV41,IF(AND($R$3=$AN$11),'Result Sheet'!BN41,IF(AND($R$3=$AN$12),'Result Sheet'!CF41,IF(AND($R$3=$AN$13),'Result Sheet'!CV41,IF(AND($R$3=$AN$14),"","")))))))</f>
        <v/>
      </c>
      <c r="K41" s="483" t="str">
        <f>IF(AND($R$3=$AN$8),'Result Sheet'!M41,IF(AND($R$3=$AN$9),'Result Sheet'!AE41,IF(AND($R$3=$AN$10),'Result Sheet'!AW41,IF(AND($R$3=$AN$11),'Result Sheet'!BO41,IF(AND($R$3=$AN$12),'Result Sheet'!CG41,IF(AND($R$3=$AN$13),'Result Sheet'!CW41,IF(AND($R$3=$AN$14),"","")))))))</f>
        <v/>
      </c>
      <c r="L41" s="483" t="str">
        <f>IF(AND($R$3=$AN$8),'Result Sheet'!N41,IF(AND($R$3=$AN$9),'Result Sheet'!AF41,IF(AND($R$3=$AN$10),'Result Sheet'!AX41,IF(AND($R$3=$AN$11),'Result Sheet'!BP41,IF(AND($R$3=$AN$12),'Result Sheet'!CH41,IF(AND($R$3=$AN$13),'Result Sheet'!CX41,IF(AND($R$3=$AN$14),"","")))))))</f>
        <v/>
      </c>
      <c r="M41" s="355" t="str">
        <f t="shared" si="0"/>
        <v/>
      </c>
      <c r="N41" s="484" t="str">
        <f>IF(AND($R$3=$AN$8),'Result Sheet'!P41,IF(AND($R$3=$AN$9),'Result Sheet'!AH41,IF(AND($R$3=$AN$10),'Result Sheet'!AZ41,IF(AND($R$3=$AN$11),'Result Sheet'!BR41,IF(AND($R$3=$AN$12),'Result Sheet'!CJ41,IF(AND($R$3=$AN$13),'Result Sheet'!CZ41,IF(AND($R$3=$AN$14),'Result Sheet'!DL41,IF(AND($R$3=$AN$15),'Result Sheet'!DV41,IF(AND($R$3=$AN$16),'Result Sheet'!EF41,"")))))))))</f>
        <v/>
      </c>
      <c r="O41" s="484" t="str">
        <f>IF(AND($R$3=$AN$8),'Result Sheet'!Q41,IF(AND($R$3=$AN$9),'Result Sheet'!AI41,IF(AND($R$3=$AN$10),'Result Sheet'!BA41,IF(AND($R$3=$AN$11),'Result Sheet'!BS41,IF(AND($R$3=$AN$12),'Result Sheet'!CK41,IF(AND($R$3=$AN$13),'Result Sheet'!DA41,IF(AND($R$3=$AN$14),'Result Sheet'!DM41,IF(AND($R$3=$AN$15),'Result Sheet'!DW41,IF(AND($R$3=$AN$16),'Result Sheet'!EG41,"")))))))))</f>
        <v/>
      </c>
      <c r="P41" s="355" t="str">
        <f t="shared" si="1"/>
        <v/>
      </c>
      <c r="Q41" s="356" t="str">
        <f t="shared" si="2"/>
        <v/>
      </c>
      <c r="R41" s="485" t="str">
        <f>IF(AND($R$3=$AN$8),'Result Sheet'!T41,IF(AND($R$3=$AN$9),'Result Sheet'!AL41,IF(AND($R$3=$AN$10),'Result Sheet'!BD41,IF(AND($R$3=$AN$11),'Result Sheet'!BV41,IF(AND($R$3=$AN$12),'Result Sheet'!CN41,IF(AND($R$3=$AN$13),'Result Sheet'!DD41,IF(AND($R$3=$AN$14),'Result Sheet'!DN41,IF(AND($R$3=$AN$15),'Result Sheet'!DX41,IF(AND($R$3=$AN$16),'Result Sheet'!EH40,"")))))))))</f>
        <v/>
      </c>
      <c r="S41" s="485" t="str">
        <f>IF(AND($R$3=$AN$8),'Result Sheet'!U41,IF(AND($R$3=$AN$9),'Result Sheet'!AM41,IF(AND($R$3=$AN$10),'Result Sheet'!BE41,IF(AND($R$3=$AN$11),'Result Sheet'!BW41,IF(AND($R$3=$AN$12),'Result Sheet'!CO41,IF(AND($R$3=$AN$13),'Result Sheet'!DE41,IF(AND($R$3=$AN$14),'Result Sheet'!DO41,IF(AND($R$3=$AN$15),'Result Sheet'!DY41,IF(AND($R$3=$AN$16),'Result Sheet'!EI41,"")))))))))</f>
        <v/>
      </c>
      <c r="T41" s="355" t="str">
        <f>IF(AND(R41="",S41=""),"",IF(AND($R$3=$AN$14),'Result Sheet'!DP41,IF(AND($R$3=$AN$15),'Result Sheet'!DZ41,IF(AND($R$3=$AN$16),'Result Sheet'!EJ41,IF(AND(R41="NA",S41="NA"),"NA",SUM(R41:S41))))))</f>
        <v/>
      </c>
      <c r="U41" s="356" t="str">
        <f t="shared" si="3"/>
        <v/>
      </c>
      <c r="V41" s="357">
        <f t="shared" si="4"/>
        <v>0</v>
      </c>
      <c r="W41" s="357" t="str">
        <f t="shared" si="5"/>
        <v/>
      </c>
      <c r="X41" s="357" t="str">
        <f t="shared" si="6"/>
        <v/>
      </c>
      <c r="Y41" s="486" t="str">
        <f>IF(AND($R$3=$AN$8),'Result Sheet'!AA41,IF(AND($R$3=$AN$9),'Result Sheet'!AS41,IF(AND($R$3=$AN$10),'Result Sheet'!BK41,IF(AND($R$3=$AN$11),'Result Sheet'!CC41,IF(AND($R$3=$AN$12),'Result Sheet'!CT41,IF(AND($R$3=$AN$13),'Result Sheet'!DJ41,IF(AND($R$3=$AN$14),'Result Sheet'!DT41,IF(AND($R$3=$AN$15),'Result Sheet'!ED41,IF(AND($R$3=$AN$16),'Result Sheet'!EN41,"")))))))))</f>
        <v/>
      </c>
      <c r="Z41" s="487" t="str">
        <f>IF(AND($R$3=$AN$8),'Result Sheet'!AB41,IF(AND($R$3=$AN$9),'Result Sheet'!AT41,IF(AND($R$3=$AN$10),'Result Sheet'!BL41,IF(AND($R$3=$AN$11),'Result Sheet'!CD41,IF(AND($R$3=$AN$12),"",IF(AND($R$3=$AN$13),"",IF(AND($R$3=$AN$14),"","")))))))</f>
        <v/>
      </c>
      <c r="AA41" s="358" t="str">
        <f>IF(AND($R$3=$AN$8),'Result Sheet'!AC41,IF(AND($R$3=$AN$9),'Result Sheet'!AU41,IF(AND($R$3=$AN$10),'Result Sheet'!BM41,IF(AND($R$3=$AN$11),'Result Sheet'!CE41,IF(AND($R$3=$AN$12),'Result Sheet'!CU41,IF(AND($R$3=$AN$13),'Result Sheet'!DK41,IF(AND($R$3=$AN$14),'Result Sheet'!DU41,IF(AND($R$3=$AN$15),'Result Sheet'!EE41,IF(AND($R$3=$AN$16),'Result Sheet'!EO41,"")))))))))</f>
        <v/>
      </c>
    </row>
    <row r="42" spans="1:27">
      <c r="A42" s="349">
        <f>IF('Result Sheet'!A42="","",'Result Sheet'!A42)</f>
        <v>35</v>
      </c>
      <c r="B42" s="350" t="str">
        <f>IF(OR($D$3="",$R$3=""),"",IF('Result Sheet'!B42="","",'Result Sheet'!B42))</f>
        <v/>
      </c>
      <c r="C42" s="351" t="str">
        <f>IF(OR($D$3="",$R$3=""),"",IF('Result Sheet'!F42="","",'Result Sheet'!F42))</f>
        <v/>
      </c>
      <c r="D42" s="352" t="str">
        <f>IF(OR($D$3="",$R$3=""),"",IF('Result Sheet'!E42="","",'Result Sheet'!E42))</f>
        <v/>
      </c>
      <c r="E42" s="353" t="str">
        <f>IF(OR($D$3="",$R$3=""),"",IF('Result Sheet'!G42="","",'Result Sheet'!G42))</f>
        <v/>
      </c>
      <c r="F42" s="353" t="str">
        <f>IF(OR($D$3="",$R$3=""),"",IF('Result Sheet'!H42="","",'Result Sheet'!H42))</f>
        <v/>
      </c>
      <c r="G42" s="353" t="str">
        <f>IF(OR($D$3="",$R$3=""),"",IF('Result Sheet'!I42="","",'Result Sheet'!I42))</f>
        <v/>
      </c>
      <c r="H42" s="354" t="str">
        <f>IF(OR($D$3="",$R$3=""),"",IF('Result Sheet'!K42="","",'Result Sheet'!K42))</f>
        <v/>
      </c>
      <c r="I42" s="488" t="str">
        <f>IF(OR($D$3="",$R$3=""),"",IF('Result Sheet'!J42="","",'Result Sheet'!J42))</f>
        <v/>
      </c>
      <c r="J42" s="483" t="str">
        <f>IF(AND($R$3=$AN$8),'Result Sheet'!L42,IF(AND($R$3=$AN$9),'Result Sheet'!AD42,IF(AND($R$3=$AN$10),'Result Sheet'!AV42,IF(AND($R$3=$AN$11),'Result Sheet'!BN42,IF(AND($R$3=$AN$12),'Result Sheet'!CF42,IF(AND($R$3=$AN$13),'Result Sheet'!CV42,IF(AND($R$3=$AN$14),"","")))))))</f>
        <v/>
      </c>
      <c r="K42" s="483" t="str">
        <f>IF(AND($R$3=$AN$8),'Result Sheet'!M42,IF(AND($R$3=$AN$9),'Result Sheet'!AE42,IF(AND($R$3=$AN$10),'Result Sheet'!AW42,IF(AND($R$3=$AN$11),'Result Sheet'!BO42,IF(AND($R$3=$AN$12),'Result Sheet'!CG42,IF(AND($R$3=$AN$13),'Result Sheet'!CW42,IF(AND($R$3=$AN$14),"","")))))))</f>
        <v/>
      </c>
      <c r="L42" s="483" t="str">
        <f>IF(AND($R$3=$AN$8),'Result Sheet'!N42,IF(AND($R$3=$AN$9),'Result Sheet'!AF42,IF(AND($R$3=$AN$10),'Result Sheet'!AX42,IF(AND($R$3=$AN$11),'Result Sheet'!BP42,IF(AND($R$3=$AN$12),'Result Sheet'!CH42,IF(AND($R$3=$AN$13),'Result Sheet'!CX42,IF(AND($R$3=$AN$14),"","")))))))</f>
        <v/>
      </c>
      <c r="M42" s="355" t="str">
        <f t="shared" si="0"/>
        <v/>
      </c>
      <c r="N42" s="484" t="str">
        <f>IF(AND($R$3=$AN$8),'Result Sheet'!P42,IF(AND($R$3=$AN$9),'Result Sheet'!AH42,IF(AND($R$3=$AN$10),'Result Sheet'!AZ42,IF(AND($R$3=$AN$11),'Result Sheet'!BR42,IF(AND($R$3=$AN$12),'Result Sheet'!CJ42,IF(AND($R$3=$AN$13),'Result Sheet'!CZ42,IF(AND($R$3=$AN$14),'Result Sheet'!DL42,IF(AND($R$3=$AN$15),'Result Sheet'!DV42,IF(AND($R$3=$AN$16),'Result Sheet'!EF42,"")))))))))</f>
        <v/>
      </c>
      <c r="O42" s="484" t="str">
        <f>IF(AND($R$3=$AN$8),'Result Sheet'!Q42,IF(AND($R$3=$AN$9),'Result Sheet'!AI42,IF(AND($R$3=$AN$10),'Result Sheet'!BA42,IF(AND($R$3=$AN$11),'Result Sheet'!BS42,IF(AND($R$3=$AN$12),'Result Sheet'!CK42,IF(AND($R$3=$AN$13),'Result Sheet'!DA42,IF(AND($R$3=$AN$14),'Result Sheet'!DM42,IF(AND($R$3=$AN$15),'Result Sheet'!DW42,IF(AND($R$3=$AN$16),'Result Sheet'!EG42,"")))))))))</f>
        <v/>
      </c>
      <c r="P42" s="355" t="str">
        <f t="shared" si="1"/>
        <v/>
      </c>
      <c r="Q42" s="356" t="str">
        <f t="shared" si="2"/>
        <v/>
      </c>
      <c r="R42" s="485" t="str">
        <f>IF(AND($R$3=$AN$8),'Result Sheet'!T42,IF(AND($R$3=$AN$9),'Result Sheet'!AL42,IF(AND($R$3=$AN$10),'Result Sheet'!BD42,IF(AND($R$3=$AN$11),'Result Sheet'!BV42,IF(AND($R$3=$AN$12),'Result Sheet'!CN42,IF(AND($R$3=$AN$13),'Result Sheet'!DD42,IF(AND($R$3=$AN$14),'Result Sheet'!DN42,IF(AND($R$3=$AN$15),'Result Sheet'!DX42,IF(AND($R$3=$AN$16),'Result Sheet'!EH41,"")))))))))</f>
        <v/>
      </c>
      <c r="S42" s="485" t="str">
        <f>IF(AND($R$3=$AN$8),'Result Sheet'!U42,IF(AND($R$3=$AN$9),'Result Sheet'!AM42,IF(AND($R$3=$AN$10),'Result Sheet'!BE42,IF(AND($R$3=$AN$11),'Result Sheet'!BW42,IF(AND($R$3=$AN$12),'Result Sheet'!CO42,IF(AND($R$3=$AN$13),'Result Sheet'!DE42,IF(AND($R$3=$AN$14),'Result Sheet'!DO42,IF(AND($R$3=$AN$15),'Result Sheet'!DY42,IF(AND($R$3=$AN$16),'Result Sheet'!EI42,"")))))))))</f>
        <v/>
      </c>
      <c r="T42" s="355" t="str">
        <f>IF(AND(R42="",S42=""),"",IF(AND($R$3=$AN$14),'Result Sheet'!DP42,IF(AND($R$3=$AN$15),'Result Sheet'!DZ42,IF(AND($R$3=$AN$16),'Result Sheet'!EJ42,IF(AND(R42="NA",S42="NA"),"NA",SUM(R42:S42))))))</f>
        <v/>
      </c>
      <c r="U42" s="356" t="str">
        <f t="shared" si="3"/>
        <v/>
      </c>
      <c r="V42" s="357">
        <f t="shared" si="4"/>
        <v>0</v>
      </c>
      <c r="W42" s="357" t="str">
        <f t="shared" si="5"/>
        <v/>
      </c>
      <c r="X42" s="357" t="str">
        <f t="shared" si="6"/>
        <v/>
      </c>
      <c r="Y42" s="486" t="str">
        <f>IF(AND($R$3=$AN$8),'Result Sheet'!AA42,IF(AND($R$3=$AN$9),'Result Sheet'!AS42,IF(AND($R$3=$AN$10),'Result Sheet'!BK42,IF(AND($R$3=$AN$11),'Result Sheet'!CC42,IF(AND($R$3=$AN$12),'Result Sheet'!CT42,IF(AND($R$3=$AN$13),'Result Sheet'!DJ42,IF(AND($R$3=$AN$14),'Result Sheet'!DT42,IF(AND($R$3=$AN$15),'Result Sheet'!ED42,IF(AND($R$3=$AN$16),'Result Sheet'!EN42,"")))))))))</f>
        <v/>
      </c>
      <c r="Z42" s="487" t="str">
        <f>IF(AND($R$3=$AN$8),'Result Sheet'!AB42,IF(AND($R$3=$AN$9),'Result Sheet'!AT42,IF(AND($R$3=$AN$10),'Result Sheet'!BL42,IF(AND($R$3=$AN$11),'Result Sheet'!CD42,IF(AND($R$3=$AN$12),"",IF(AND($R$3=$AN$13),"",IF(AND($R$3=$AN$14),"","")))))))</f>
        <v/>
      </c>
      <c r="AA42" s="358" t="str">
        <f>IF(AND($R$3=$AN$8),'Result Sheet'!AC42,IF(AND($R$3=$AN$9),'Result Sheet'!AU42,IF(AND($R$3=$AN$10),'Result Sheet'!BM42,IF(AND($R$3=$AN$11),'Result Sheet'!CE42,IF(AND($R$3=$AN$12),'Result Sheet'!CU42,IF(AND($R$3=$AN$13),'Result Sheet'!DK42,IF(AND($R$3=$AN$14),'Result Sheet'!DU42,IF(AND($R$3=$AN$15),'Result Sheet'!EE42,IF(AND($R$3=$AN$16),'Result Sheet'!EO42,"")))))))))</f>
        <v/>
      </c>
    </row>
    <row r="43" spans="1:27">
      <c r="A43" s="349">
        <f>IF('Result Sheet'!A43="","",'Result Sheet'!A43)</f>
        <v>36</v>
      </c>
      <c r="B43" s="350" t="str">
        <f>IF(OR($D$3="",$R$3=""),"",IF('Result Sheet'!B43="","",'Result Sheet'!B43))</f>
        <v/>
      </c>
      <c r="C43" s="351" t="str">
        <f>IF(OR($D$3="",$R$3=""),"",IF('Result Sheet'!F43="","",'Result Sheet'!F43))</f>
        <v/>
      </c>
      <c r="D43" s="352" t="str">
        <f>IF(OR($D$3="",$R$3=""),"",IF('Result Sheet'!E43="","",'Result Sheet'!E43))</f>
        <v/>
      </c>
      <c r="E43" s="353" t="str">
        <f>IF(OR($D$3="",$R$3=""),"",IF('Result Sheet'!G43="","",'Result Sheet'!G43))</f>
        <v/>
      </c>
      <c r="F43" s="353" t="str">
        <f>IF(OR($D$3="",$R$3=""),"",IF('Result Sheet'!H43="","",'Result Sheet'!H43))</f>
        <v/>
      </c>
      <c r="G43" s="353" t="str">
        <f>IF(OR($D$3="",$R$3=""),"",IF('Result Sheet'!I43="","",'Result Sheet'!I43))</f>
        <v/>
      </c>
      <c r="H43" s="354" t="str">
        <f>IF(OR($D$3="",$R$3=""),"",IF('Result Sheet'!K43="","",'Result Sheet'!K43))</f>
        <v/>
      </c>
      <c r="I43" s="488" t="str">
        <f>IF(OR($D$3="",$R$3=""),"",IF('Result Sheet'!J43="","",'Result Sheet'!J43))</f>
        <v/>
      </c>
      <c r="J43" s="483" t="str">
        <f>IF(AND($R$3=$AN$8),'Result Sheet'!L43,IF(AND($R$3=$AN$9),'Result Sheet'!AD43,IF(AND($R$3=$AN$10),'Result Sheet'!AV43,IF(AND($R$3=$AN$11),'Result Sheet'!BN43,IF(AND($R$3=$AN$12),'Result Sheet'!CF43,IF(AND($R$3=$AN$13),'Result Sheet'!CV43,IF(AND($R$3=$AN$14),"","")))))))</f>
        <v/>
      </c>
      <c r="K43" s="483" t="str">
        <f>IF(AND($R$3=$AN$8),'Result Sheet'!M43,IF(AND($R$3=$AN$9),'Result Sheet'!AE43,IF(AND($R$3=$AN$10),'Result Sheet'!AW43,IF(AND($R$3=$AN$11),'Result Sheet'!BO43,IF(AND($R$3=$AN$12),'Result Sheet'!CG43,IF(AND($R$3=$AN$13),'Result Sheet'!CW43,IF(AND($R$3=$AN$14),"","")))))))</f>
        <v/>
      </c>
      <c r="L43" s="483" t="str">
        <f>IF(AND($R$3=$AN$8),'Result Sheet'!N43,IF(AND($R$3=$AN$9),'Result Sheet'!AF43,IF(AND($R$3=$AN$10),'Result Sheet'!AX43,IF(AND($R$3=$AN$11),'Result Sheet'!BP43,IF(AND($R$3=$AN$12),'Result Sheet'!CH43,IF(AND($R$3=$AN$13),'Result Sheet'!CX43,IF(AND($R$3=$AN$14),"","")))))))</f>
        <v/>
      </c>
      <c r="M43" s="355" t="str">
        <f t="shared" si="0"/>
        <v/>
      </c>
      <c r="N43" s="484" t="str">
        <f>IF(AND($R$3=$AN$8),'Result Sheet'!P43,IF(AND($R$3=$AN$9),'Result Sheet'!AH43,IF(AND($R$3=$AN$10),'Result Sheet'!AZ43,IF(AND($R$3=$AN$11),'Result Sheet'!BR43,IF(AND($R$3=$AN$12),'Result Sheet'!CJ43,IF(AND($R$3=$AN$13),'Result Sheet'!CZ43,IF(AND($R$3=$AN$14),'Result Sheet'!DL43,IF(AND($R$3=$AN$15),'Result Sheet'!DV43,IF(AND($R$3=$AN$16),'Result Sheet'!EF43,"")))))))))</f>
        <v/>
      </c>
      <c r="O43" s="484" t="str">
        <f>IF(AND($R$3=$AN$8),'Result Sheet'!Q43,IF(AND($R$3=$AN$9),'Result Sheet'!AI43,IF(AND($R$3=$AN$10),'Result Sheet'!BA43,IF(AND($R$3=$AN$11),'Result Sheet'!BS43,IF(AND($R$3=$AN$12),'Result Sheet'!CK43,IF(AND($R$3=$AN$13),'Result Sheet'!DA43,IF(AND($R$3=$AN$14),'Result Sheet'!DM43,IF(AND($R$3=$AN$15),'Result Sheet'!DW43,IF(AND($R$3=$AN$16),'Result Sheet'!EG43,"")))))))))</f>
        <v/>
      </c>
      <c r="P43" s="355" t="str">
        <f t="shared" si="1"/>
        <v/>
      </c>
      <c r="Q43" s="356" t="str">
        <f t="shared" si="2"/>
        <v/>
      </c>
      <c r="R43" s="485" t="str">
        <f>IF(AND($R$3=$AN$8),'Result Sheet'!T43,IF(AND($R$3=$AN$9),'Result Sheet'!AL43,IF(AND($R$3=$AN$10),'Result Sheet'!BD43,IF(AND($R$3=$AN$11),'Result Sheet'!BV43,IF(AND($R$3=$AN$12),'Result Sheet'!CN43,IF(AND($R$3=$AN$13),'Result Sheet'!DD43,IF(AND($R$3=$AN$14),'Result Sheet'!DN43,IF(AND($R$3=$AN$15),'Result Sheet'!DX43,IF(AND($R$3=$AN$16),'Result Sheet'!EH42,"")))))))))</f>
        <v/>
      </c>
      <c r="S43" s="485" t="str">
        <f>IF(AND($R$3=$AN$8),'Result Sheet'!U43,IF(AND($R$3=$AN$9),'Result Sheet'!AM43,IF(AND($R$3=$AN$10),'Result Sheet'!BE43,IF(AND($R$3=$AN$11),'Result Sheet'!BW43,IF(AND($R$3=$AN$12),'Result Sheet'!CO43,IF(AND($R$3=$AN$13),'Result Sheet'!DE43,IF(AND($R$3=$AN$14),'Result Sheet'!DO43,IF(AND($R$3=$AN$15),'Result Sheet'!DY43,IF(AND($R$3=$AN$16),'Result Sheet'!EI43,"")))))))))</f>
        <v/>
      </c>
      <c r="T43" s="355" t="str">
        <f>IF(AND(R43="",S43=""),"",IF(AND($R$3=$AN$14),'Result Sheet'!DP43,IF(AND($R$3=$AN$15),'Result Sheet'!DZ43,IF(AND($R$3=$AN$16),'Result Sheet'!EJ43,IF(AND(R43="NA",S43="NA"),"NA",SUM(R43:S43))))))</f>
        <v/>
      </c>
      <c r="U43" s="356" t="str">
        <f t="shared" si="3"/>
        <v/>
      </c>
      <c r="V43" s="357">
        <f t="shared" si="4"/>
        <v>0</v>
      </c>
      <c r="W43" s="357" t="str">
        <f t="shared" si="5"/>
        <v/>
      </c>
      <c r="X43" s="357" t="str">
        <f t="shared" si="6"/>
        <v/>
      </c>
      <c r="Y43" s="486" t="str">
        <f>IF(AND($R$3=$AN$8),'Result Sheet'!AA43,IF(AND($R$3=$AN$9),'Result Sheet'!AS43,IF(AND($R$3=$AN$10),'Result Sheet'!BK43,IF(AND($R$3=$AN$11),'Result Sheet'!CC43,IF(AND($R$3=$AN$12),'Result Sheet'!CT43,IF(AND($R$3=$AN$13),'Result Sheet'!DJ43,IF(AND($R$3=$AN$14),'Result Sheet'!DT43,IF(AND($R$3=$AN$15),'Result Sheet'!ED43,IF(AND($R$3=$AN$16),'Result Sheet'!EN43,"")))))))))</f>
        <v/>
      </c>
      <c r="Z43" s="487" t="str">
        <f>IF(AND($R$3=$AN$8),'Result Sheet'!AB43,IF(AND($R$3=$AN$9),'Result Sheet'!AT43,IF(AND($R$3=$AN$10),'Result Sheet'!BL43,IF(AND($R$3=$AN$11),'Result Sheet'!CD43,IF(AND($R$3=$AN$12),"",IF(AND($R$3=$AN$13),"",IF(AND($R$3=$AN$14),"","")))))))</f>
        <v/>
      </c>
      <c r="AA43" s="358" t="str">
        <f>IF(AND($R$3=$AN$8),'Result Sheet'!AC43,IF(AND($R$3=$AN$9),'Result Sheet'!AU43,IF(AND($R$3=$AN$10),'Result Sheet'!BM43,IF(AND($R$3=$AN$11),'Result Sheet'!CE43,IF(AND($R$3=$AN$12),'Result Sheet'!CU43,IF(AND($R$3=$AN$13),'Result Sheet'!DK43,IF(AND($R$3=$AN$14),'Result Sheet'!DU43,IF(AND($R$3=$AN$15),'Result Sheet'!EE43,IF(AND($R$3=$AN$16),'Result Sheet'!EO43,"")))))))))</f>
        <v/>
      </c>
    </row>
    <row r="44" spans="1:27">
      <c r="A44" s="349">
        <f>IF('Result Sheet'!A44="","",'Result Sheet'!A44)</f>
        <v>37</v>
      </c>
      <c r="B44" s="350" t="str">
        <f>IF(OR($D$3="",$R$3=""),"",IF('Result Sheet'!B44="","",'Result Sheet'!B44))</f>
        <v/>
      </c>
      <c r="C44" s="351" t="str">
        <f>IF(OR($D$3="",$R$3=""),"",IF('Result Sheet'!F44="","",'Result Sheet'!F44))</f>
        <v/>
      </c>
      <c r="D44" s="352" t="str">
        <f>IF(OR($D$3="",$R$3=""),"",IF('Result Sheet'!E44="","",'Result Sheet'!E44))</f>
        <v/>
      </c>
      <c r="E44" s="353" t="str">
        <f>IF(OR($D$3="",$R$3=""),"",IF('Result Sheet'!G44="","",'Result Sheet'!G44))</f>
        <v/>
      </c>
      <c r="F44" s="353" t="str">
        <f>IF(OR($D$3="",$R$3=""),"",IF('Result Sheet'!H44="","",'Result Sheet'!H44))</f>
        <v/>
      </c>
      <c r="G44" s="353" t="str">
        <f>IF(OR($D$3="",$R$3=""),"",IF('Result Sheet'!I44="","",'Result Sheet'!I44))</f>
        <v/>
      </c>
      <c r="H44" s="354" t="str">
        <f>IF(OR($D$3="",$R$3=""),"",IF('Result Sheet'!K44="","",'Result Sheet'!K44))</f>
        <v/>
      </c>
      <c r="I44" s="488" t="str">
        <f>IF(OR($D$3="",$R$3=""),"",IF('Result Sheet'!J44="","",'Result Sheet'!J44))</f>
        <v/>
      </c>
      <c r="J44" s="483" t="str">
        <f>IF(AND($R$3=$AN$8),'Result Sheet'!L44,IF(AND($R$3=$AN$9),'Result Sheet'!AD44,IF(AND($R$3=$AN$10),'Result Sheet'!AV44,IF(AND($R$3=$AN$11),'Result Sheet'!BN44,IF(AND($R$3=$AN$12),'Result Sheet'!CF44,IF(AND($R$3=$AN$13),'Result Sheet'!CV44,IF(AND($R$3=$AN$14),"","")))))))</f>
        <v/>
      </c>
      <c r="K44" s="483" t="str">
        <f>IF(AND($R$3=$AN$8),'Result Sheet'!M44,IF(AND($R$3=$AN$9),'Result Sheet'!AE44,IF(AND($R$3=$AN$10),'Result Sheet'!AW44,IF(AND($R$3=$AN$11),'Result Sheet'!BO44,IF(AND($R$3=$AN$12),'Result Sheet'!CG44,IF(AND($R$3=$AN$13),'Result Sheet'!CW44,IF(AND($R$3=$AN$14),"","")))))))</f>
        <v/>
      </c>
      <c r="L44" s="483" t="str">
        <f>IF(AND($R$3=$AN$8),'Result Sheet'!N44,IF(AND($R$3=$AN$9),'Result Sheet'!AF44,IF(AND($R$3=$AN$10),'Result Sheet'!AX44,IF(AND($R$3=$AN$11),'Result Sheet'!BP44,IF(AND($R$3=$AN$12),'Result Sheet'!CH44,IF(AND($R$3=$AN$13),'Result Sheet'!CX44,IF(AND($R$3=$AN$14),"","")))))))</f>
        <v/>
      </c>
      <c r="M44" s="355" t="str">
        <f t="shared" si="0"/>
        <v/>
      </c>
      <c r="N44" s="484" t="str">
        <f>IF(AND($R$3=$AN$8),'Result Sheet'!P44,IF(AND($R$3=$AN$9),'Result Sheet'!AH44,IF(AND($R$3=$AN$10),'Result Sheet'!AZ44,IF(AND($R$3=$AN$11),'Result Sheet'!BR44,IF(AND($R$3=$AN$12),'Result Sheet'!CJ44,IF(AND($R$3=$AN$13),'Result Sheet'!CZ44,IF(AND($R$3=$AN$14),'Result Sheet'!DL44,IF(AND($R$3=$AN$15),'Result Sheet'!DV44,IF(AND($R$3=$AN$16),'Result Sheet'!EF44,"")))))))))</f>
        <v/>
      </c>
      <c r="O44" s="484" t="str">
        <f>IF(AND($R$3=$AN$8),'Result Sheet'!Q44,IF(AND($R$3=$AN$9),'Result Sheet'!AI44,IF(AND($R$3=$AN$10),'Result Sheet'!BA44,IF(AND($R$3=$AN$11),'Result Sheet'!BS44,IF(AND($R$3=$AN$12),'Result Sheet'!CK44,IF(AND($R$3=$AN$13),'Result Sheet'!DA44,IF(AND($R$3=$AN$14),'Result Sheet'!DM44,IF(AND($R$3=$AN$15),'Result Sheet'!DW44,IF(AND($R$3=$AN$16),'Result Sheet'!EG44,"")))))))))</f>
        <v/>
      </c>
      <c r="P44" s="355" t="str">
        <f t="shared" si="1"/>
        <v/>
      </c>
      <c r="Q44" s="356" t="str">
        <f t="shared" si="2"/>
        <v/>
      </c>
      <c r="R44" s="485" t="str">
        <f>IF(AND($R$3=$AN$8),'Result Sheet'!T44,IF(AND($R$3=$AN$9),'Result Sheet'!AL44,IF(AND($R$3=$AN$10),'Result Sheet'!BD44,IF(AND($R$3=$AN$11),'Result Sheet'!BV44,IF(AND($R$3=$AN$12),'Result Sheet'!CN44,IF(AND($R$3=$AN$13),'Result Sheet'!DD44,IF(AND($R$3=$AN$14),'Result Sheet'!DN44,IF(AND($R$3=$AN$15),'Result Sheet'!DX44,IF(AND($R$3=$AN$16),'Result Sheet'!EH43,"")))))))))</f>
        <v/>
      </c>
      <c r="S44" s="485" t="str">
        <f>IF(AND($R$3=$AN$8),'Result Sheet'!U44,IF(AND($R$3=$AN$9),'Result Sheet'!AM44,IF(AND($R$3=$AN$10),'Result Sheet'!BE44,IF(AND($R$3=$AN$11),'Result Sheet'!BW44,IF(AND($R$3=$AN$12),'Result Sheet'!CO44,IF(AND($R$3=$AN$13),'Result Sheet'!DE44,IF(AND($R$3=$AN$14),'Result Sheet'!DO44,IF(AND($R$3=$AN$15),'Result Sheet'!DY44,IF(AND($R$3=$AN$16),'Result Sheet'!EI44,"")))))))))</f>
        <v/>
      </c>
      <c r="T44" s="355" t="str">
        <f>IF(AND(R44="",S44=""),"",IF(AND($R$3=$AN$14),'Result Sheet'!DP44,IF(AND($R$3=$AN$15),'Result Sheet'!DZ44,IF(AND($R$3=$AN$16),'Result Sheet'!EJ44,IF(AND(R44="NA",S44="NA"),"NA",SUM(R44:S44))))))</f>
        <v/>
      </c>
      <c r="U44" s="356" t="str">
        <f t="shared" si="3"/>
        <v/>
      </c>
      <c r="V44" s="357">
        <f t="shared" si="4"/>
        <v>0</v>
      </c>
      <c r="W44" s="357" t="str">
        <f t="shared" si="5"/>
        <v/>
      </c>
      <c r="X44" s="357" t="str">
        <f t="shared" si="6"/>
        <v/>
      </c>
      <c r="Y44" s="486" t="str">
        <f>IF(AND($R$3=$AN$8),'Result Sheet'!AA44,IF(AND($R$3=$AN$9),'Result Sheet'!AS44,IF(AND($R$3=$AN$10),'Result Sheet'!BK44,IF(AND($R$3=$AN$11),'Result Sheet'!CC44,IF(AND($R$3=$AN$12),'Result Sheet'!CT44,IF(AND($R$3=$AN$13),'Result Sheet'!DJ44,IF(AND($R$3=$AN$14),'Result Sheet'!DT44,IF(AND($R$3=$AN$15),'Result Sheet'!ED44,IF(AND($R$3=$AN$16),'Result Sheet'!EN44,"")))))))))</f>
        <v/>
      </c>
      <c r="Z44" s="487" t="str">
        <f>IF(AND($R$3=$AN$8),'Result Sheet'!AB44,IF(AND($R$3=$AN$9),'Result Sheet'!AT44,IF(AND($R$3=$AN$10),'Result Sheet'!BL44,IF(AND($R$3=$AN$11),'Result Sheet'!CD44,IF(AND($R$3=$AN$12),"",IF(AND($R$3=$AN$13),"",IF(AND($R$3=$AN$14),"","")))))))</f>
        <v/>
      </c>
      <c r="AA44" s="358" t="str">
        <f>IF(AND($R$3=$AN$8),'Result Sheet'!AC44,IF(AND($R$3=$AN$9),'Result Sheet'!AU44,IF(AND($R$3=$AN$10),'Result Sheet'!BM44,IF(AND($R$3=$AN$11),'Result Sheet'!CE44,IF(AND($R$3=$AN$12),'Result Sheet'!CU44,IF(AND($R$3=$AN$13),'Result Sheet'!DK44,IF(AND($R$3=$AN$14),'Result Sheet'!DU44,IF(AND($R$3=$AN$15),'Result Sheet'!EE44,IF(AND($R$3=$AN$16),'Result Sheet'!EO44,"")))))))))</f>
        <v/>
      </c>
    </row>
    <row r="45" spans="1:27">
      <c r="A45" s="349">
        <f>IF('Result Sheet'!A45="","",'Result Sheet'!A45)</f>
        <v>38</v>
      </c>
      <c r="B45" s="350" t="str">
        <f>IF(OR($D$3="",$R$3=""),"",IF('Result Sheet'!B45="","",'Result Sheet'!B45))</f>
        <v/>
      </c>
      <c r="C45" s="351" t="str">
        <f>IF(OR($D$3="",$R$3=""),"",IF('Result Sheet'!F45="","",'Result Sheet'!F45))</f>
        <v/>
      </c>
      <c r="D45" s="352" t="str">
        <f>IF(OR($D$3="",$R$3=""),"",IF('Result Sheet'!E45="","",'Result Sheet'!E45))</f>
        <v/>
      </c>
      <c r="E45" s="353" t="str">
        <f>IF(OR($D$3="",$R$3=""),"",IF('Result Sheet'!G45="","",'Result Sheet'!G45))</f>
        <v/>
      </c>
      <c r="F45" s="353" t="str">
        <f>IF(OR($D$3="",$R$3=""),"",IF('Result Sheet'!H45="","",'Result Sheet'!H45))</f>
        <v/>
      </c>
      <c r="G45" s="353" t="str">
        <f>IF(OR($D$3="",$R$3=""),"",IF('Result Sheet'!I45="","",'Result Sheet'!I45))</f>
        <v/>
      </c>
      <c r="H45" s="354" t="str">
        <f>IF(OR($D$3="",$R$3=""),"",IF('Result Sheet'!K45="","",'Result Sheet'!K45))</f>
        <v/>
      </c>
      <c r="I45" s="488" t="str">
        <f>IF(OR($D$3="",$R$3=""),"",IF('Result Sheet'!J45="","",'Result Sheet'!J45))</f>
        <v/>
      </c>
      <c r="J45" s="483" t="str">
        <f>IF(AND($R$3=$AN$8),'Result Sheet'!L45,IF(AND($R$3=$AN$9),'Result Sheet'!AD45,IF(AND($R$3=$AN$10),'Result Sheet'!AV45,IF(AND($R$3=$AN$11),'Result Sheet'!BN45,IF(AND($R$3=$AN$12),'Result Sheet'!CF45,IF(AND($R$3=$AN$13),'Result Sheet'!CV45,IF(AND($R$3=$AN$14),"","")))))))</f>
        <v/>
      </c>
      <c r="K45" s="483" t="str">
        <f>IF(AND($R$3=$AN$8),'Result Sheet'!M45,IF(AND($R$3=$AN$9),'Result Sheet'!AE45,IF(AND($R$3=$AN$10),'Result Sheet'!AW45,IF(AND($R$3=$AN$11),'Result Sheet'!BO45,IF(AND($R$3=$AN$12),'Result Sheet'!CG45,IF(AND($R$3=$AN$13),'Result Sheet'!CW45,IF(AND($R$3=$AN$14),"","")))))))</f>
        <v/>
      </c>
      <c r="L45" s="483" t="str">
        <f>IF(AND($R$3=$AN$8),'Result Sheet'!N45,IF(AND($R$3=$AN$9),'Result Sheet'!AF45,IF(AND($R$3=$AN$10),'Result Sheet'!AX45,IF(AND($R$3=$AN$11),'Result Sheet'!BP45,IF(AND($R$3=$AN$12),'Result Sheet'!CH45,IF(AND($R$3=$AN$13),'Result Sheet'!CX45,IF(AND($R$3=$AN$14),"","")))))))</f>
        <v/>
      </c>
      <c r="M45" s="355" t="str">
        <f t="shared" si="0"/>
        <v/>
      </c>
      <c r="N45" s="484" t="str">
        <f>IF(AND($R$3=$AN$8),'Result Sheet'!P45,IF(AND($R$3=$AN$9),'Result Sheet'!AH45,IF(AND($R$3=$AN$10),'Result Sheet'!AZ45,IF(AND($R$3=$AN$11),'Result Sheet'!BR45,IF(AND($R$3=$AN$12),'Result Sheet'!CJ45,IF(AND($R$3=$AN$13),'Result Sheet'!CZ45,IF(AND($R$3=$AN$14),'Result Sheet'!DL45,IF(AND($R$3=$AN$15),'Result Sheet'!DV45,IF(AND($R$3=$AN$16),'Result Sheet'!EF45,"")))))))))</f>
        <v/>
      </c>
      <c r="O45" s="484" t="str">
        <f>IF(AND($R$3=$AN$8),'Result Sheet'!Q45,IF(AND($R$3=$AN$9),'Result Sheet'!AI45,IF(AND($R$3=$AN$10),'Result Sheet'!BA45,IF(AND($R$3=$AN$11),'Result Sheet'!BS45,IF(AND($R$3=$AN$12),'Result Sheet'!CK45,IF(AND($R$3=$AN$13),'Result Sheet'!DA45,IF(AND($R$3=$AN$14),'Result Sheet'!DM45,IF(AND($R$3=$AN$15),'Result Sheet'!DW45,IF(AND($R$3=$AN$16),'Result Sheet'!EG45,"")))))))))</f>
        <v/>
      </c>
      <c r="P45" s="355" t="str">
        <f t="shared" si="1"/>
        <v/>
      </c>
      <c r="Q45" s="356" t="str">
        <f t="shared" si="2"/>
        <v/>
      </c>
      <c r="R45" s="485" t="str">
        <f>IF(AND($R$3=$AN$8),'Result Sheet'!T45,IF(AND($R$3=$AN$9),'Result Sheet'!AL45,IF(AND($R$3=$AN$10),'Result Sheet'!BD45,IF(AND($R$3=$AN$11),'Result Sheet'!BV45,IF(AND($R$3=$AN$12),'Result Sheet'!CN45,IF(AND($R$3=$AN$13),'Result Sheet'!DD45,IF(AND($R$3=$AN$14),'Result Sheet'!DN45,IF(AND($R$3=$AN$15),'Result Sheet'!DX45,IF(AND($R$3=$AN$16),'Result Sheet'!EH44,"")))))))))</f>
        <v/>
      </c>
      <c r="S45" s="485" t="str">
        <f>IF(AND($R$3=$AN$8),'Result Sheet'!U45,IF(AND($R$3=$AN$9),'Result Sheet'!AM45,IF(AND($R$3=$AN$10),'Result Sheet'!BE45,IF(AND($R$3=$AN$11),'Result Sheet'!BW45,IF(AND($R$3=$AN$12),'Result Sheet'!CO45,IF(AND($R$3=$AN$13),'Result Sheet'!DE45,IF(AND($R$3=$AN$14),'Result Sheet'!DO45,IF(AND($R$3=$AN$15),'Result Sheet'!DY45,IF(AND($R$3=$AN$16),'Result Sheet'!EI45,"")))))))))</f>
        <v/>
      </c>
      <c r="T45" s="355" t="str">
        <f>IF(AND(R45="",S45=""),"",IF(AND($R$3=$AN$14),'Result Sheet'!DP45,IF(AND($R$3=$AN$15),'Result Sheet'!DZ45,IF(AND($R$3=$AN$16),'Result Sheet'!EJ45,IF(AND(R45="NA",S45="NA"),"NA",SUM(R45:S45))))))</f>
        <v/>
      </c>
      <c r="U45" s="356" t="str">
        <f t="shared" si="3"/>
        <v/>
      </c>
      <c r="V45" s="357">
        <f t="shared" si="4"/>
        <v>0</v>
      </c>
      <c r="W45" s="357" t="str">
        <f t="shared" si="5"/>
        <v/>
      </c>
      <c r="X45" s="357" t="str">
        <f t="shared" si="6"/>
        <v/>
      </c>
      <c r="Y45" s="486" t="str">
        <f>IF(AND($R$3=$AN$8),'Result Sheet'!AA45,IF(AND($R$3=$AN$9),'Result Sheet'!AS45,IF(AND($R$3=$AN$10),'Result Sheet'!BK45,IF(AND($R$3=$AN$11),'Result Sheet'!CC45,IF(AND($R$3=$AN$12),'Result Sheet'!CT45,IF(AND($R$3=$AN$13),'Result Sheet'!DJ45,IF(AND($R$3=$AN$14),'Result Sheet'!DT45,IF(AND($R$3=$AN$15),'Result Sheet'!ED45,IF(AND($R$3=$AN$16),'Result Sheet'!EN45,"")))))))))</f>
        <v/>
      </c>
      <c r="Z45" s="487" t="str">
        <f>IF(AND($R$3=$AN$8),'Result Sheet'!AB45,IF(AND($R$3=$AN$9),'Result Sheet'!AT45,IF(AND($R$3=$AN$10),'Result Sheet'!BL45,IF(AND($R$3=$AN$11),'Result Sheet'!CD45,IF(AND($R$3=$AN$12),"",IF(AND($R$3=$AN$13),"",IF(AND($R$3=$AN$14),"","")))))))</f>
        <v/>
      </c>
      <c r="AA45" s="358" t="str">
        <f>IF(AND($R$3=$AN$8),'Result Sheet'!AC45,IF(AND($R$3=$AN$9),'Result Sheet'!AU45,IF(AND($R$3=$AN$10),'Result Sheet'!BM45,IF(AND($R$3=$AN$11),'Result Sheet'!CE45,IF(AND($R$3=$AN$12),'Result Sheet'!CU45,IF(AND($R$3=$AN$13),'Result Sheet'!DK45,IF(AND($R$3=$AN$14),'Result Sheet'!DU45,IF(AND($R$3=$AN$15),'Result Sheet'!EE45,IF(AND($R$3=$AN$16),'Result Sheet'!EO45,"")))))))))</f>
        <v/>
      </c>
    </row>
    <row r="46" spans="1:27">
      <c r="A46" s="349">
        <f>IF('Result Sheet'!A46="","",'Result Sheet'!A46)</f>
        <v>39</v>
      </c>
      <c r="B46" s="350" t="str">
        <f>IF(OR($D$3="",$R$3=""),"",IF('Result Sheet'!B46="","",'Result Sheet'!B46))</f>
        <v/>
      </c>
      <c r="C46" s="351" t="str">
        <f>IF(OR($D$3="",$R$3=""),"",IF('Result Sheet'!F46="","",'Result Sheet'!F46))</f>
        <v/>
      </c>
      <c r="D46" s="352" t="str">
        <f>IF(OR($D$3="",$R$3=""),"",IF('Result Sheet'!E46="","",'Result Sheet'!E46))</f>
        <v/>
      </c>
      <c r="E46" s="353" t="str">
        <f>IF(OR($D$3="",$R$3=""),"",IF('Result Sheet'!G46="","",'Result Sheet'!G46))</f>
        <v/>
      </c>
      <c r="F46" s="353" t="str">
        <f>IF(OR($D$3="",$R$3=""),"",IF('Result Sheet'!H46="","",'Result Sheet'!H46))</f>
        <v/>
      </c>
      <c r="G46" s="353" t="str">
        <f>IF(OR($D$3="",$R$3=""),"",IF('Result Sheet'!I46="","",'Result Sheet'!I46))</f>
        <v/>
      </c>
      <c r="H46" s="354" t="str">
        <f>IF(OR($D$3="",$R$3=""),"",IF('Result Sheet'!K46="","",'Result Sheet'!K46))</f>
        <v/>
      </c>
      <c r="I46" s="488" t="str">
        <f>IF(OR($D$3="",$R$3=""),"",IF('Result Sheet'!J46="","",'Result Sheet'!J46))</f>
        <v/>
      </c>
      <c r="J46" s="483" t="str">
        <f>IF(AND($R$3=$AN$8),'Result Sheet'!L46,IF(AND($R$3=$AN$9),'Result Sheet'!AD46,IF(AND($R$3=$AN$10),'Result Sheet'!AV46,IF(AND($R$3=$AN$11),'Result Sheet'!BN46,IF(AND($R$3=$AN$12),'Result Sheet'!CF46,IF(AND($R$3=$AN$13),'Result Sheet'!CV46,IF(AND($R$3=$AN$14),"","")))))))</f>
        <v/>
      </c>
      <c r="K46" s="483" t="str">
        <f>IF(AND($R$3=$AN$8),'Result Sheet'!M46,IF(AND($R$3=$AN$9),'Result Sheet'!AE46,IF(AND($R$3=$AN$10),'Result Sheet'!AW46,IF(AND($R$3=$AN$11),'Result Sheet'!BO46,IF(AND($R$3=$AN$12),'Result Sheet'!CG46,IF(AND($R$3=$AN$13),'Result Sheet'!CW46,IF(AND($R$3=$AN$14),"","")))))))</f>
        <v/>
      </c>
      <c r="L46" s="483" t="str">
        <f>IF(AND($R$3=$AN$8),'Result Sheet'!N46,IF(AND($R$3=$AN$9),'Result Sheet'!AF46,IF(AND($R$3=$AN$10),'Result Sheet'!AX46,IF(AND($R$3=$AN$11),'Result Sheet'!BP46,IF(AND($R$3=$AN$12),'Result Sheet'!CH46,IF(AND($R$3=$AN$13),'Result Sheet'!CX46,IF(AND($R$3=$AN$14),"","")))))))</f>
        <v/>
      </c>
      <c r="M46" s="355" t="str">
        <f t="shared" si="0"/>
        <v/>
      </c>
      <c r="N46" s="484" t="str">
        <f>IF(AND($R$3=$AN$8),'Result Sheet'!P46,IF(AND($R$3=$AN$9),'Result Sheet'!AH46,IF(AND($R$3=$AN$10),'Result Sheet'!AZ46,IF(AND($R$3=$AN$11),'Result Sheet'!BR46,IF(AND($R$3=$AN$12),'Result Sheet'!CJ46,IF(AND($R$3=$AN$13),'Result Sheet'!CZ46,IF(AND($R$3=$AN$14),'Result Sheet'!DL46,IF(AND($R$3=$AN$15),'Result Sheet'!DV46,IF(AND($R$3=$AN$16),'Result Sheet'!EF46,"")))))))))</f>
        <v/>
      </c>
      <c r="O46" s="484" t="str">
        <f>IF(AND($R$3=$AN$8),'Result Sheet'!Q46,IF(AND($R$3=$AN$9),'Result Sheet'!AI46,IF(AND($R$3=$AN$10),'Result Sheet'!BA46,IF(AND($R$3=$AN$11),'Result Sheet'!BS46,IF(AND($R$3=$AN$12),'Result Sheet'!CK46,IF(AND($R$3=$AN$13),'Result Sheet'!DA46,IF(AND($R$3=$AN$14),'Result Sheet'!DM46,IF(AND($R$3=$AN$15),'Result Sheet'!DW46,IF(AND($R$3=$AN$16),'Result Sheet'!EG46,"")))))))))</f>
        <v/>
      </c>
      <c r="P46" s="355" t="str">
        <f t="shared" si="1"/>
        <v/>
      </c>
      <c r="Q46" s="356" t="str">
        <f t="shared" si="2"/>
        <v/>
      </c>
      <c r="R46" s="485" t="str">
        <f>IF(AND($R$3=$AN$8),'Result Sheet'!T46,IF(AND($R$3=$AN$9),'Result Sheet'!AL46,IF(AND($R$3=$AN$10),'Result Sheet'!BD46,IF(AND($R$3=$AN$11),'Result Sheet'!BV46,IF(AND($R$3=$AN$12),'Result Sheet'!CN46,IF(AND($R$3=$AN$13),'Result Sheet'!DD46,IF(AND($R$3=$AN$14),'Result Sheet'!DN46,IF(AND($R$3=$AN$15),'Result Sheet'!DX46,IF(AND($R$3=$AN$16),'Result Sheet'!EH45,"")))))))))</f>
        <v/>
      </c>
      <c r="S46" s="485" t="str">
        <f>IF(AND($R$3=$AN$8),'Result Sheet'!U46,IF(AND($R$3=$AN$9),'Result Sheet'!AM46,IF(AND($R$3=$AN$10),'Result Sheet'!BE46,IF(AND($R$3=$AN$11),'Result Sheet'!BW46,IF(AND($R$3=$AN$12),'Result Sheet'!CO46,IF(AND($R$3=$AN$13),'Result Sheet'!DE46,IF(AND($R$3=$AN$14),'Result Sheet'!DO46,IF(AND($R$3=$AN$15),'Result Sheet'!DY46,IF(AND($R$3=$AN$16),'Result Sheet'!EI46,"")))))))))</f>
        <v/>
      </c>
      <c r="T46" s="355" t="str">
        <f>IF(AND(R46="",S46=""),"",IF(AND($R$3=$AN$14),'Result Sheet'!DP46,IF(AND($R$3=$AN$15),'Result Sheet'!DZ46,IF(AND($R$3=$AN$16),'Result Sheet'!EJ46,IF(AND(R46="NA",S46="NA"),"NA",SUM(R46:S46))))))</f>
        <v/>
      </c>
      <c r="U46" s="356" t="str">
        <f t="shared" si="3"/>
        <v/>
      </c>
      <c r="V46" s="357">
        <f t="shared" si="4"/>
        <v>0</v>
      </c>
      <c r="W46" s="357" t="str">
        <f t="shared" si="5"/>
        <v/>
      </c>
      <c r="X46" s="357" t="str">
        <f t="shared" si="6"/>
        <v/>
      </c>
      <c r="Y46" s="486" t="str">
        <f>IF(AND($R$3=$AN$8),'Result Sheet'!AA46,IF(AND($R$3=$AN$9),'Result Sheet'!AS46,IF(AND($R$3=$AN$10),'Result Sheet'!BK46,IF(AND($R$3=$AN$11),'Result Sheet'!CC46,IF(AND($R$3=$AN$12),'Result Sheet'!CT46,IF(AND($R$3=$AN$13),'Result Sheet'!DJ46,IF(AND($R$3=$AN$14),'Result Sheet'!DT46,IF(AND($R$3=$AN$15),'Result Sheet'!ED46,IF(AND($R$3=$AN$16),'Result Sheet'!EN46,"")))))))))</f>
        <v/>
      </c>
      <c r="Z46" s="487" t="str">
        <f>IF(AND($R$3=$AN$8),'Result Sheet'!AB46,IF(AND($R$3=$AN$9),'Result Sheet'!AT46,IF(AND($R$3=$AN$10),'Result Sheet'!BL46,IF(AND($R$3=$AN$11),'Result Sheet'!CD46,IF(AND($R$3=$AN$12),"",IF(AND($R$3=$AN$13),"",IF(AND($R$3=$AN$14),"","")))))))</f>
        <v/>
      </c>
      <c r="AA46" s="358" t="str">
        <f>IF(AND($R$3=$AN$8),'Result Sheet'!AC46,IF(AND($R$3=$AN$9),'Result Sheet'!AU46,IF(AND($R$3=$AN$10),'Result Sheet'!BM46,IF(AND($R$3=$AN$11),'Result Sheet'!CE46,IF(AND($R$3=$AN$12),'Result Sheet'!CU46,IF(AND($R$3=$AN$13),'Result Sheet'!DK46,IF(AND($R$3=$AN$14),'Result Sheet'!DU46,IF(AND($R$3=$AN$15),'Result Sheet'!EE46,IF(AND($R$3=$AN$16),'Result Sheet'!EO46,"")))))))))</f>
        <v/>
      </c>
    </row>
    <row r="47" spans="1:27">
      <c r="A47" s="349">
        <f>IF('Result Sheet'!A47="","",'Result Sheet'!A47)</f>
        <v>40</v>
      </c>
      <c r="B47" s="350" t="str">
        <f>IF(OR($D$3="",$R$3=""),"",IF('Result Sheet'!B47="","",'Result Sheet'!B47))</f>
        <v/>
      </c>
      <c r="C47" s="351" t="str">
        <f>IF(OR($D$3="",$R$3=""),"",IF('Result Sheet'!F47="","",'Result Sheet'!F47))</f>
        <v/>
      </c>
      <c r="D47" s="352" t="str">
        <f>IF(OR($D$3="",$R$3=""),"",IF('Result Sheet'!E47="","",'Result Sheet'!E47))</f>
        <v/>
      </c>
      <c r="E47" s="353" t="str">
        <f>IF(OR($D$3="",$R$3=""),"",IF('Result Sheet'!G47="","",'Result Sheet'!G47))</f>
        <v/>
      </c>
      <c r="F47" s="353" t="str">
        <f>IF(OR($D$3="",$R$3=""),"",IF('Result Sheet'!H47="","",'Result Sheet'!H47))</f>
        <v/>
      </c>
      <c r="G47" s="353" t="str">
        <f>IF(OR($D$3="",$R$3=""),"",IF('Result Sheet'!I47="","",'Result Sheet'!I47))</f>
        <v/>
      </c>
      <c r="H47" s="354" t="str">
        <f>IF(OR($D$3="",$R$3=""),"",IF('Result Sheet'!K47="","",'Result Sheet'!K47))</f>
        <v/>
      </c>
      <c r="I47" s="488" t="str">
        <f>IF(OR($D$3="",$R$3=""),"",IF('Result Sheet'!J47="","",'Result Sheet'!J47))</f>
        <v/>
      </c>
      <c r="J47" s="483" t="str">
        <f>IF(AND($R$3=$AN$8),'Result Sheet'!L47,IF(AND($R$3=$AN$9),'Result Sheet'!AD47,IF(AND($R$3=$AN$10),'Result Sheet'!AV47,IF(AND($R$3=$AN$11),'Result Sheet'!BN47,IF(AND($R$3=$AN$12),'Result Sheet'!CF47,IF(AND($R$3=$AN$13),'Result Sheet'!CV47,IF(AND($R$3=$AN$14),"","")))))))</f>
        <v/>
      </c>
      <c r="K47" s="483" t="str">
        <f>IF(AND($R$3=$AN$8),'Result Sheet'!M47,IF(AND($R$3=$AN$9),'Result Sheet'!AE47,IF(AND($R$3=$AN$10),'Result Sheet'!AW47,IF(AND($R$3=$AN$11),'Result Sheet'!BO47,IF(AND($R$3=$AN$12),'Result Sheet'!CG47,IF(AND($R$3=$AN$13),'Result Sheet'!CW47,IF(AND($R$3=$AN$14),"","")))))))</f>
        <v/>
      </c>
      <c r="L47" s="483" t="str">
        <f>IF(AND($R$3=$AN$8),'Result Sheet'!N47,IF(AND($R$3=$AN$9),'Result Sheet'!AF47,IF(AND($R$3=$AN$10),'Result Sheet'!AX47,IF(AND($R$3=$AN$11),'Result Sheet'!BP47,IF(AND($R$3=$AN$12),'Result Sheet'!CH47,IF(AND($R$3=$AN$13),'Result Sheet'!CX47,IF(AND($R$3=$AN$14),"","")))))))</f>
        <v/>
      </c>
      <c r="M47" s="355" t="str">
        <f t="shared" si="0"/>
        <v/>
      </c>
      <c r="N47" s="484" t="str">
        <f>IF(AND($R$3=$AN$8),'Result Sheet'!P47,IF(AND($R$3=$AN$9),'Result Sheet'!AH47,IF(AND($R$3=$AN$10),'Result Sheet'!AZ47,IF(AND($R$3=$AN$11),'Result Sheet'!BR47,IF(AND($R$3=$AN$12),'Result Sheet'!CJ47,IF(AND($R$3=$AN$13),'Result Sheet'!CZ47,IF(AND($R$3=$AN$14),'Result Sheet'!DL47,IF(AND($R$3=$AN$15),'Result Sheet'!DV47,IF(AND($R$3=$AN$16),'Result Sheet'!EF47,"")))))))))</f>
        <v/>
      </c>
      <c r="O47" s="484" t="str">
        <f>IF(AND($R$3=$AN$8),'Result Sheet'!Q47,IF(AND($R$3=$AN$9),'Result Sheet'!AI47,IF(AND($R$3=$AN$10),'Result Sheet'!BA47,IF(AND($R$3=$AN$11),'Result Sheet'!BS47,IF(AND($R$3=$AN$12),'Result Sheet'!CK47,IF(AND($R$3=$AN$13),'Result Sheet'!DA47,IF(AND($R$3=$AN$14),'Result Sheet'!DM47,IF(AND($R$3=$AN$15),'Result Sheet'!DW47,IF(AND($R$3=$AN$16),'Result Sheet'!EG47,"")))))))))</f>
        <v/>
      </c>
      <c r="P47" s="355" t="str">
        <f t="shared" si="1"/>
        <v/>
      </c>
      <c r="Q47" s="356" t="str">
        <f t="shared" si="2"/>
        <v/>
      </c>
      <c r="R47" s="485" t="str">
        <f>IF(AND($R$3=$AN$8),'Result Sheet'!T47,IF(AND($R$3=$AN$9),'Result Sheet'!AL47,IF(AND($R$3=$AN$10),'Result Sheet'!BD47,IF(AND($R$3=$AN$11),'Result Sheet'!BV47,IF(AND($R$3=$AN$12),'Result Sheet'!CN47,IF(AND($R$3=$AN$13),'Result Sheet'!DD47,IF(AND($R$3=$AN$14),'Result Sheet'!DN47,IF(AND($R$3=$AN$15),'Result Sheet'!DX47,IF(AND($R$3=$AN$16),'Result Sheet'!EH46,"")))))))))</f>
        <v/>
      </c>
      <c r="S47" s="485" t="str">
        <f>IF(AND($R$3=$AN$8),'Result Sheet'!U47,IF(AND($R$3=$AN$9),'Result Sheet'!AM47,IF(AND($R$3=$AN$10),'Result Sheet'!BE47,IF(AND($R$3=$AN$11),'Result Sheet'!BW47,IF(AND($R$3=$AN$12),'Result Sheet'!CO47,IF(AND($R$3=$AN$13),'Result Sheet'!DE47,IF(AND($R$3=$AN$14),'Result Sheet'!DO47,IF(AND($R$3=$AN$15),'Result Sheet'!DY47,IF(AND($R$3=$AN$16),'Result Sheet'!EI47,"")))))))))</f>
        <v/>
      </c>
      <c r="T47" s="355" t="str">
        <f>IF(AND(R47="",S47=""),"",IF(AND($R$3=$AN$14),'Result Sheet'!DP47,IF(AND($R$3=$AN$15),'Result Sheet'!DZ47,IF(AND($R$3=$AN$16),'Result Sheet'!EJ47,IF(AND(R47="NA",S47="NA"),"NA",SUM(R47:S47))))))</f>
        <v/>
      </c>
      <c r="U47" s="356" t="str">
        <f t="shared" si="3"/>
        <v/>
      </c>
      <c r="V47" s="357">
        <f t="shared" si="4"/>
        <v>0</v>
      </c>
      <c r="W47" s="357" t="str">
        <f t="shared" si="5"/>
        <v/>
      </c>
      <c r="X47" s="357" t="str">
        <f t="shared" si="6"/>
        <v/>
      </c>
      <c r="Y47" s="486" t="str">
        <f>IF(AND($R$3=$AN$8),'Result Sheet'!AA47,IF(AND($R$3=$AN$9),'Result Sheet'!AS47,IF(AND($R$3=$AN$10),'Result Sheet'!BK47,IF(AND($R$3=$AN$11),'Result Sheet'!CC47,IF(AND($R$3=$AN$12),'Result Sheet'!CT47,IF(AND($R$3=$AN$13),'Result Sheet'!DJ47,IF(AND($R$3=$AN$14),'Result Sheet'!DT47,IF(AND($R$3=$AN$15),'Result Sheet'!ED47,IF(AND($R$3=$AN$16),'Result Sheet'!EN47,"")))))))))</f>
        <v/>
      </c>
      <c r="Z47" s="487" t="str">
        <f>IF(AND($R$3=$AN$8),'Result Sheet'!AB47,IF(AND($R$3=$AN$9),'Result Sheet'!AT47,IF(AND($R$3=$AN$10),'Result Sheet'!BL47,IF(AND($R$3=$AN$11),'Result Sheet'!CD47,IF(AND($R$3=$AN$12),"",IF(AND($R$3=$AN$13),"",IF(AND($R$3=$AN$14),"","")))))))</f>
        <v/>
      </c>
      <c r="AA47" s="358" t="str">
        <f>IF(AND($R$3=$AN$8),'Result Sheet'!AC47,IF(AND($R$3=$AN$9),'Result Sheet'!AU47,IF(AND($R$3=$AN$10),'Result Sheet'!BM47,IF(AND($R$3=$AN$11),'Result Sheet'!CE47,IF(AND($R$3=$AN$12),'Result Sheet'!CU47,IF(AND($R$3=$AN$13),'Result Sheet'!DK47,IF(AND($R$3=$AN$14),'Result Sheet'!DU47,IF(AND($R$3=$AN$15),'Result Sheet'!EE47,IF(AND($R$3=$AN$16),'Result Sheet'!EO47,"")))))))))</f>
        <v/>
      </c>
    </row>
    <row r="48" spans="1:27">
      <c r="A48" s="349">
        <f>IF('Result Sheet'!A48="","",'Result Sheet'!A48)</f>
        <v>41</v>
      </c>
      <c r="B48" s="350" t="str">
        <f>IF(OR($D$3="",$R$3=""),"",IF('Result Sheet'!B48="","",'Result Sheet'!B48))</f>
        <v/>
      </c>
      <c r="C48" s="351" t="str">
        <f>IF(OR($D$3="",$R$3=""),"",IF('Result Sheet'!F48="","",'Result Sheet'!F48))</f>
        <v/>
      </c>
      <c r="D48" s="352" t="str">
        <f>IF(OR($D$3="",$R$3=""),"",IF('Result Sheet'!E48="","",'Result Sheet'!E48))</f>
        <v/>
      </c>
      <c r="E48" s="353" t="str">
        <f>IF(OR($D$3="",$R$3=""),"",IF('Result Sheet'!G48="","",'Result Sheet'!G48))</f>
        <v/>
      </c>
      <c r="F48" s="353" t="str">
        <f>IF(OR($D$3="",$R$3=""),"",IF('Result Sheet'!H48="","",'Result Sheet'!H48))</f>
        <v/>
      </c>
      <c r="G48" s="353" t="str">
        <f>IF(OR($D$3="",$R$3=""),"",IF('Result Sheet'!I48="","",'Result Sheet'!I48))</f>
        <v/>
      </c>
      <c r="H48" s="354" t="str">
        <f>IF(OR($D$3="",$R$3=""),"",IF('Result Sheet'!K48="","",'Result Sheet'!K48))</f>
        <v/>
      </c>
      <c r="I48" s="488" t="str">
        <f>IF(OR($D$3="",$R$3=""),"",IF('Result Sheet'!J48="","",'Result Sheet'!J48))</f>
        <v/>
      </c>
      <c r="J48" s="483" t="str">
        <f>IF(AND($R$3=$AN$8),'Result Sheet'!L48,IF(AND($R$3=$AN$9),'Result Sheet'!AD48,IF(AND($R$3=$AN$10),'Result Sheet'!AV48,IF(AND($R$3=$AN$11),'Result Sheet'!BN48,IF(AND($R$3=$AN$12),'Result Sheet'!CF48,IF(AND($R$3=$AN$13),'Result Sheet'!CV48,IF(AND($R$3=$AN$14),"","")))))))</f>
        <v/>
      </c>
      <c r="K48" s="483" t="str">
        <f>IF(AND($R$3=$AN$8),'Result Sheet'!M48,IF(AND($R$3=$AN$9),'Result Sheet'!AE48,IF(AND($R$3=$AN$10),'Result Sheet'!AW48,IF(AND($R$3=$AN$11),'Result Sheet'!BO48,IF(AND($R$3=$AN$12),'Result Sheet'!CG48,IF(AND($R$3=$AN$13),'Result Sheet'!CW48,IF(AND($R$3=$AN$14),"","")))))))</f>
        <v/>
      </c>
      <c r="L48" s="483" t="str">
        <f>IF(AND($R$3=$AN$8),'Result Sheet'!N48,IF(AND($R$3=$AN$9),'Result Sheet'!AF48,IF(AND($R$3=$AN$10),'Result Sheet'!AX48,IF(AND($R$3=$AN$11),'Result Sheet'!BP48,IF(AND($R$3=$AN$12),'Result Sheet'!CH48,IF(AND($R$3=$AN$13),'Result Sheet'!CX48,IF(AND($R$3=$AN$14),"","")))))))</f>
        <v/>
      </c>
      <c r="M48" s="355" t="str">
        <f t="shared" si="0"/>
        <v/>
      </c>
      <c r="N48" s="484" t="str">
        <f>IF(AND($R$3=$AN$8),'Result Sheet'!P48,IF(AND($R$3=$AN$9),'Result Sheet'!AH48,IF(AND($R$3=$AN$10),'Result Sheet'!AZ48,IF(AND($R$3=$AN$11),'Result Sheet'!BR48,IF(AND($R$3=$AN$12),'Result Sheet'!CJ48,IF(AND($R$3=$AN$13),'Result Sheet'!CZ48,IF(AND($R$3=$AN$14),'Result Sheet'!DL48,IF(AND($R$3=$AN$15),'Result Sheet'!DV48,IF(AND($R$3=$AN$16),'Result Sheet'!EF48,"")))))))))</f>
        <v/>
      </c>
      <c r="O48" s="484" t="str">
        <f>IF(AND($R$3=$AN$8),'Result Sheet'!Q48,IF(AND($R$3=$AN$9),'Result Sheet'!AI48,IF(AND($R$3=$AN$10),'Result Sheet'!BA48,IF(AND($R$3=$AN$11),'Result Sheet'!BS48,IF(AND($R$3=$AN$12),'Result Sheet'!CK48,IF(AND($R$3=$AN$13),'Result Sheet'!DA48,IF(AND($R$3=$AN$14),'Result Sheet'!DM48,IF(AND($R$3=$AN$15),'Result Sheet'!DW48,IF(AND($R$3=$AN$16),'Result Sheet'!EG48,"")))))))))</f>
        <v/>
      </c>
      <c r="P48" s="355" t="str">
        <f t="shared" si="1"/>
        <v/>
      </c>
      <c r="Q48" s="356" t="str">
        <f t="shared" si="2"/>
        <v/>
      </c>
      <c r="R48" s="485" t="str">
        <f>IF(AND($R$3=$AN$8),'Result Sheet'!T48,IF(AND($R$3=$AN$9),'Result Sheet'!AL48,IF(AND($R$3=$AN$10),'Result Sheet'!BD48,IF(AND($R$3=$AN$11),'Result Sheet'!BV48,IF(AND($R$3=$AN$12),'Result Sheet'!CN48,IF(AND($R$3=$AN$13),'Result Sheet'!DD48,IF(AND($R$3=$AN$14),'Result Sheet'!DN48,IF(AND($R$3=$AN$15),'Result Sheet'!DX48,IF(AND($R$3=$AN$16),'Result Sheet'!EH47,"")))))))))</f>
        <v/>
      </c>
      <c r="S48" s="485" t="str">
        <f>IF(AND($R$3=$AN$8),'Result Sheet'!U48,IF(AND($R$3=$AN$9),'Result Sheet'!AM48,IF(AND($R$3=$AN$10),'Result Sheet'!BE48,IF(AND($R$3=$AN$11),'Result Sheet'!BW48,IF(AND($R$3=$AN$12),'Result Sheet'!CO48,IF(AND($R$3=$AN$13),'Result Sheet'!DE48,IF(AND($R$3=$AN$14),'Result Sheet'!DO48,IF(AND($R$3=$AN$15),'Result Sheet'!DY48,IF(AND($R$3=$AN$16),'Result Sheet'!EI48,"")))))))))</f>
        <v/>
      </c>
      <c r="T48" s="355" t="str">
        <f>IF(AND(R48="",S48=""),"",IF(AND($R$3=$AN$14),'Result Sheet'!DP48,IF(AND($R$3=$AN$15),'Result Sheet'!DZ48,IF(AND($R$3=$AN$16),'Result Sheet'!EJ48,IF(AND(R48="NA",S48="NA"),"NA",SUM(R48:S48))))))</f>
        <v/>
      </c>
      <c r="U48" s="356" t="str">
        <f t="shared" si="3"/>
        <v/>
      </c>
      <c r="V48" s="357">
        <f t="shared" si="4"/>
        <v>0</v>
      </c>
      <c r="W48" s="357" t="str">
        <f t="shared" si="5"/>
        <v/>
      </c>
      <c r="X48" s="357" t="str">
        <f t="shared" si="6"/>
        <v/>
      </c>
      <c r="Y48" s="486" t="str">
        <f>IF(AND($R$3=$AN$8),'Result Sheet'!AA48,IF(AND($R$3=$AN$9),'Result Sheet'!AS48,IF(AND($R$3=$AN$10),'Result Sheet'!BK48,IF(AND($R$3=$AN$11),'Result Sheet'!CC48,IF(AND($R$3=$AN$12),'Result Sheet'!CT48,IF(AND($R$3=$AN$13),'Result Sheet'!DJ48,IF(AND($R$3=$AN$14),'Result Sheet'!DT48,IF(AND($R$3=$AN$15),'Result Sheet'!ED48,IF(AND($R$3=$AN$16),'Result Sheet'!EN48,"")))))))))</f>
        <v/>
      </c>
      <c r="Z48" s="487" t="str">
        <f>IF(AND($R$3=$AN$8),'Result Sheet'!AB48,IF(AND($R$3=$AN$9),'Result Sheet'!AT48,IF(AND($R$3=$AN$10),'Result Sheet'!BL48,IF(AND($R$3=$AN$11),'Result Sheet'!CD48,IF(AND($R$3=$AN$12),"",IF(AND($R$3=$AN$13),"",IF(AND($R$3=$AN$14),"","")))))))</f>
        <v/>
      </c>
      <c r="AA48" s="358" t="str">
        <f>IF(AND($R$3=$AN$8),'Result Sheet'!AC48,IF(AND($R$3=$AN$9),'Result Sheet'!AU48,IF(AND($R$3=$AN$10),'Result Sheet'!BM48,IF(AND($R$3=$AN$11),'Result Sheet'!CE48,IF(AND($R$3=$AN$12),'Result Sheet'!CU48,IF(AND($R$3=$AN$13),'Result Sheet'!DK48,IF(AND($R$3=$AN$14),'Result Sheet'!DU48,IF(AND($R$3=$AN$15),'Result Sheet'!EE48,IF(AND($R$3=$AN$16),'Result Sheet'!EO48,"")))))))))</f>
        <v/>
      </c>
    </row>
    <row r="49" spans="1:27">
      <c r="A49" s="349">
        <f>IF('Result Sheet'!A49="","",'Result Sheet'!A49)</f>
        <v>42</v>
      </c>
      <c r="B49" s="350" t="str">
        <f>IF(OR($D$3="",$R$3=""),"",IF('Result Sheet'!B49="","",'Result Sheet'!B49))</f>
        <v/>
      </c>
      <c r="C49" s="351" t="str">
        <f>IF(OR($D$3="",$R$3=""),"",IF('Result Sheet'!F49="","",'Result Sheet'!F49))</f>
        <v/>
      </c>
      <c r="D49" s="352" t="str">
        <f>IF(OR($D$3="",$R$3=""),"",IF('Result Sheet'!E49="","",'Result Sheet'!E49))</f>
        <v/>
      </c>
      <c r="E49" s="353" t="str">
        <f>IF(OR($D$3="",$R$3=""),"",IF('Result Sheet'!G49="","",'Result Sheet'!G49))</f>
        <v/>
      </c>
      <c r="F49" s="353" t="str">
        <f>IF(OR($D$3="",$R$3=""),"",IF('Result Sheet'!H49="","",'Result Sheet'!H49))</f>
        <v/>
      </c>
      <c r="G49" s="353" t="str">
        <f>IF(OR($D$3="",$R$3=""),"",IF('Result Sheet'!I49="","",'Result Sheet'!I49))</f>
        <v/>
      </c>
      <c r="H49" s="354" t="str">
        <f>IF(OR($D$3="",$R$3=""),"",IF('Result Sheet'!K49="","",'Result Sheet'!K49))</f>
        <v/>
      </c>
      <c r="I49" s="488" t="str">
        <f>IF(OR($D$3="",$R$3=""),"",IF('Result Sheet'!J49="","",'Result Sheet'!J49))</f>
        <v/>
      </c>
      <c r="J49" s="483" t="str">
        <f>IF(AND($R$3=$AN$8),'Result Sheet'!L49,IF(AND($R$3=$AN$9),'Result Sheet'!AD49,IF(AND($R$3=$AN$10),'Result Sheet'!AV49,IF(AND($R$3=$AN$11),'Result Sheet'!BN49,IF(AND($R$3=$AN$12),'Result Sheet'!CF49,IF(AND($R$3=$AN$13),'Result Sheet'!CV49,IF(AND($R$3=$AN$14),"","")))))))</f>
        <v/>
      </c>
      <c r="K49" s="483" t="str">
        <f>IF(AND($R$3=$AN$8),'Result Sheet'!M49,IF(AND($R$3=$AN$9),'Result Sheet'!AE49,IF(AND($R$3=$AN$10),'Result Sheet'!AW49,IF(AND($R$3=$AN$11),'Result Sheet'!BO49,IF(AND($R$3=$AN$12),'Result Sheet'!CG49,IF(AND($R$3=$AN$13),'Result Sheet'!CW49,IF(AND($R$3=$AN$14),"","")))))))</f>
        <v/>
      </c>
      <c r="L49" s="483" t="str">
        <f>IF(AND($R$3=$AN$8),'Result Sheet'!N49,IF(AND($R$3=$AN$9),'Result Sheet'!AF49,IF(AND($R$3=$AN$10),'Result Sheet'!AX49,IF(AND($R$3=$AN$11),'Result Sheet'!BP49,IF(AND($R$3=$AN$12),'Result Sheet'!CH49,IF(AND($R$3=$AN$13),'Result Sheet'!CX49,IF(AND($R$3=$AN$14),"","")))))))</f>
        <v/>
      </c>
      <c r="M49" s="355" t="str">
        <f t="shared" si="0"/>
        <v/>
      </c>
      <c r="N49" s="484" t="str">
        <f>IF(AND($R$3=$AN$8),'Result Sheet'!P49,IF(AND($R$3=$AN$9),'Result Sheet'!AH49,IF(AND($R$3=$AN$10),'Result Sheet'!AZ49,IF(AND($R$3=$AN$11),'Result Sheet'!BR49,IF(AND($R$3=$AN$12),'Result Sheet'!CJ49,IF(AND($R$3=$AN$13),'Result Sheet'!CZ49,IF(AND($R$3=$AN$14),'Result Sheet'!DL49,IF(AND($R$3=$AN$15),'Result Sheet'!DV49,IF(AND($R$3=$AN$16),'Result Sheet'!EF49,"")))))))))</f>
        <v/>
      </c>
      <c r="O49" s="484" t="str">
        <f>IF(AND($R$3=$AN$8),'Result Sheet'!Q49,IF(AND($R$3=$AN$9),'Result Sheet'!AI49,IF(AND($R$3=$AN$10),'Result Sheet'!BA49,IF(AND($R$3=$AN$11),'Result Sheet'!BS49,IF(AND($R$3=$AN$12),'Result Sheet'!CK49,IF(AND($R$3=$AN$13),'Result Sheet'!DA49,IF(AND($R$3=$AN$14),'Result Sheet'!DM49,IF(AND($R$3=$AN$15),'Result Sheet'!DW49,IF(AND($R$3=$AN$16),'Result Sheet'!EG49,"")))))))))</f>
        <v/>
      </c>
      <c r="P49" s="355" t="str">
        <f t="shared" si="1"/>
        <v/>
      </c>
      <c r="Q49" s="356" t="str">
        <f t="shared" si="2"/>
        <v/>
      </c>
      <c r="R49" s="485" t="str">
        <f>IF(AND($R$3=$AN$8),'Result Sheet'!T49,IF(AND($R$3=$AN$9),'Result Sheet'!AL49,IF(AND($R$3=$AN$10),'Result Sheet'!BD49,IF(AND($R$3=$AN$11),'Result Sheet'!BV49,IF(AND($R$3=$AN$12),'Result Sheet'!CN49,IF(AND($R$3=$AN$13),'Result Sheet'!DD49,IF(AND($R$3=$AN$14),'Result Sheet'!DN49,IF(AND($R$3=$AN$15),'Result Sheet'!DX49,IF(AND($R$3=$AN$16),'Result Sheet'!EH48,"")))))))))</f>
        <v/>
      </c>
      <c r="S49" s="485" t="str">
        <f>IF(AND($R$3=$AN$8),'Result Sheet'!U49,IF(AND($R$3=$AN$9),'Result Sheet'!AM49,IF(AND($R$3=$AN$10),'Result Sheet'!BE49,IF(AND($R$3=$AN$11),'Result Sheet'!BW49,IF(AND($R$3=$AN$12),'Result Sheet'!CO49,IF(AND($R$3=$AN$13),'Result Sheet'!DE49,IF(AND($R$3=$AN$14),'Result Sheet'!DO49,IF(AND($R$3=$AN$15),'Result Sheet'!DY49,IF(AND($R$3=$AN$16),'Result Sheet'!EI49,"")))))))))</f>
        <v/>
      </c>
      <c r="T49" s="355" t="str">
        <f>IF(AND(R49="",S49=""),"",IF(AND($R$3=$AN$14),'Result Sheet'!DP49,IF(AND($R$3=$AN$15),'Result Sheet'!DZ49,IF(AND($R$3=$AN$16),'Result Sheet'!EJ49,IF(AND(R49="NA",S49="NA"),"NA",SUM(R49:S49))))))</f>
        <v/>
      </c>
      <c r="U49" s="356" t="str">
        <f t="shared" si="3"/>
        <v/>
      </c>
      <c r="V49" s="357">
        <f t="shared" si="4"/>
        <v>0</v>
      </c>
      <c r="W49" s="357" t="str">
        <f t="shared" si="5"/>
        <v/>
      </c>
      <c r="X49" s="357" t="str">
        <f t="shared" si="6"/>
        <v/>
      </c>
      <c r="Y49" s="486" t="str">
        <f>IF(AND($R$3=$AN$8),'Result Sheet'!AA49,IF(AND($R$3=$AN$9),'Result Sheet'!AS49,IF(AND($R$3=$AN$10),'Result Sheet'!BK49,IF(AND($R$3=$AN$11),'Result Sheet'!CC49,IF(AND($R$3=$AN$12),'Result Sheet'!CT49,IF(AND($R$3=$AN$13),'Result Sheet'!DJ49,IF(AND($R$3=$AN$14),'Result Sheet'!DT49,IF(AND($R$3=$AN$15),'Result Sheet'!ED49,IF(AND($R$3=$AN$16),'Result Sheet'!EN49,"")))))))))</f>
        <v/>
      </c>
      <c r="Z49" s="487" t="str">
        <f>IF(AND($R$3=$AN$8),'Result Sheet'!AB49,IF(AND($R$3=$AN$9),'Result Sheet'!AT49,IF(AND($R$3=$AN$10),'Result Sheet'!BL49,IF(AND($R$3=$AN$11),'Result Sheet'!CD49,IF(AND($R$3=$AN$12),"",IF(AND($R$3=$AN$13),"",IF(AND($R$3=$AN$14),"","")))))))</f>
        <v/>
      </c>
      <c r="AA49" s="358" t="str">
        <f>IF(AND($R$3=$AN$8),'Result Sheet'!AC49,IF(AND($R$3=$AN$9),'Result Sheet'!AU49,IF(AND($R$3=$AN$10),'Result Sheet'!BM49,IF(AND($R$3=$AN$11),'Result Sheet'!CE49,IF(AND($R$3=$AN$12),'Result Sheet'!CU49,IF(AND($R$3=$AN$13),'Result Sheet'!DK49,IF(AND($R$3=$AN$14),'Result Sheet'!DU49,IF(AND($R$3=$AN$15),'Result Sheet'!EE49,IF(AND($R$3=$AN$16),'Result Sheet'!EO49,"")))))))))</f>
        <v/>
      </c>
    </row>
    <row r="50" spans="1:27">
      <c r="A50" s="349">
        <f>IF('Result Sheet'!A50="","",'Result Sheet'!A50)</f>
        <v>43</v>
      </c>
      <c r="B50" s="350" t="str">
        <f>IF(OR($D$3="",$R$3=""),"",IF('Result Sheet'!B50="","",'Result Sheet'!B50))</f>
        <v/>
      </c>
      <c r="C50" s="351" t="str">
        <f>IF(OR($D$3="",$R$3=""),"",IF('Result Sheet'!F50="","",'Result Sheet'!F50))</f>
        <v/>
      </c>
      <c r="D50" s="352" t="str">
        <f>IF(OR($D$3="",$R$3=""),"",IF('Result Sheet'!E50="","",'Result Sheet'!E50))</f>
        <v/>
      </c>
      <c r="E50" s="353" t="str">
        <f>IF(OR($D$3="",$R$3=""),"",IF('Result Sheet'!G50="","",'Result Sheet'!G50))</f>
        <v/>
      </c>
      <c r="F50" s="353" t="str">
        <f>IF(OR($D$3="",$R$3=""),"",IF('Result Sheet'!H50="","",'Result Sheet'!H50))</f>
        <v/>
      </c>
      <c r="G50" s="353" t="str">
        <f>IF(OR($D$3="",$R$3=""),"",IF('Result Sheet'!I50="","",'Result Sheet'!I50))</f>
        <v/>
      </c>
      <c r="H50" s="354" t="str">
        <f>IF(OR($D$3="",$R$3=""),"",IF('Result Sheet'!K50="","",'Result Sheet'!K50))</f>
        <v/>
      </c>
      <c r="I50" s="488" t="str">
        <f>IF(OR($D$3="",$R$3=""),"",IF('Result Sheet'!J50="","",'Result Sheet'!J50))</f>
        <v/>
      </c>
      <c r="J50" s="483" t="str">
        <f>IF(AND($R$3=$AN$8),'Result Sheet'!L50,IF(AND($R$3=$AN$9),'Result Sheet'!AD50,IF(AND($R$3=$AN$10),'Result Sheet'!AV50,IF(AND($R$3=$AN$11),'Result Sheet'!BN50,IF(AND($R$3=$AN$12),'Result Sheet'!CF50,IF(AND($R$3=$AN$13),'Result Sheet'!CV50,IF(AND($R$3=$AN$14),"","")))))))</f>
        <v/>
      </c>
      <c r="K50" s="483" t="str">
        <f>IF(AND($R$3=$AN$8),'Result Sheet'!M50,IF(AND($R$3=$AN$9),'Result Sheet'!AE50,IF(AND($R$3=$AN$10),'Result Sheet'!AW50,IF(AND($R$3=$AN$11),'Result Sheet'!BO50,IF(AND($R$3=$AN$12),'Result Sheet'!CG50,IF(AND($R$3=$AN$13),'Result Sheet'!CW50,IF(AND($R$3=$AN$14),"","")))))))</f>
        <v/>
      </c>
      <c r="L50" s="483" t="str">
        <f>IF(AND($R$3=$AN$8),'Result Sheet'!N50,IF(AND($R$3=$AN$9),'Result Sheet'!AF50,IF(AND($R$3=$AN$10),'Result Sheet'!AX50,IF(AND($R$3=$AN$11),'Result Sheet'!BP50,IF(AND($R$3=$AN$12),'Result Sheet'!CH50,IF(AND($R$3=$AN$13),'Result Sheet'!CX50,IF(AND($R$3=$AN$14),"","")))))))</f>
        <v/>
      </c>
      <c r="M50" s="355" t="str">
        <f t="shared" si="0"/>
        <v/>
      </c>
      <c r="N50" s="484" t="str">
        <f>IF(AND($R$3=$AN$8),'Result Sheet'!P50,IF(AND($R$3=$AN$9),'Result Sheet'!AH50,IF(AND($R$3=$AN$10),'Result Sheet'!AZ50,IF(AND($R$3=$AN$11),'Result Sheet'!BR50,IF(AND($R$3=$AN$12),'Result Sheet'!CJ50,IF(AND($R$3=$AN$13),'Result Sheet'!CZ50,IF(AND($R$3=$AN$14),'Result Sheet'!DL50,IF(AND($R$3=$AN$15),'Result Sheet'!DV50,IF(AND($R$3=$AN$16),'Result Sheet'!EF50,"")))))))))</f>
        <v/>
      </c>
      <c r="O50" s="484" t="str">
        <f>IF(AND($R$3=$AN$8),'Result Sheet'!Q50,IF(AND($R$3=$AN$9),'Result Sheet'!AI50,IF(AND($R$3=$AN$10),'Result Sheet'!BA50,IF(AND($R$3=$AN$11),'Result Sheet'!BS50,IF(AND($R$3=$AN$12),'Result Sheet'!CK50,IF(AND($R$3=$AN$13),'Result Sheet'!DA50,IF(AND($R$3=$AN$14),'Result Sheet'!DM50,IF(AND($R$3=$AN$15),'Result Sheet'!DW50,IF(AND($R$3=$AN$16),'Result Sheet'!EG50,"")))))))))</f>
        <v/>
      </c>
      <c r="P50" s="355" t="str">
        <f t="shared" si="1"/>
        <v/>
      </c>
      <c r="Q50" s="356" t="str">
        <f t="shared" si="2"/>
        <v/>
      </c>
      <c r="R50" s="485" t="str">
        <f>IF(AND($R$3=$AN$8),'Result Sheet'!T50,IF(AND($R$3=$AN$9),'Result Sheet'!AL50,IF(AND($R$3=$AN$10),'Result Sheet'!BD50,IF(AND($R$3=$AN$11),'Result Sheet'!BV50,IF(AND($R$3=$AN$12),'Result Sheet'!CN50,IF(AND($R$3=$AN$13),'Result Sheet'!DD50,IF(AND($R$3=$AN$14),'Result Sheet'!DN50,IF(AND($R$3=$AN$15),'Result Sheet'!DX50,IF(AND($R$3=$AN$16),'Result Sheet'!EH49,"")))))))))</f>
        <v/>
      </c>
      <c r="S50" s="485" t="str">
        <f>IF(AND($R$3=$AN$8),'Result Sheet'!U50,IF(AND($R$3=$AN$9),'Result Sheet'!AM50,IF(AND($R$3=$AN$10),'Result Sheet'!BE50,IF(AND($R$3=$AN$11),'Result Sheet'!BW50,IF(AND($R$3=$AN$12),'Result Sheet'!CO50,IF(AND($R$3=$AN$13),'Result Sheet'!DE50,IF(AND($R$3=$AN$14),'Result Sheet'!DO50,IF(AND($R$3=$AN$15),'Result Sheet'!DY50,IF(AND($R$3=$AN$16),'Result Sheet'!EI50,"")))))))))</f>
        <v/>
      </c>
      <c r="T50" s="355" t="str">
        <f>IF(AND(R50="",S50=""),"",IF(AND($R$3=$AN$14),'Result Sheet'!DP50,IF(AND($R$3=$AN$15),'Result Sheet'!DZ50,IF(AND($R$3=$AN$16),'Result Sheet'!EJ50,IF(AND(R50="NA",S50="NA"),"NA",SUM(R50:S50))))))</f>
        <v/>
      </c>
      <c r="U50" s="356" t="str">
        <f t="shared" si="3"/>
        <v/>
      </c>
      <c r="V50" s="357">
        <f t="shared" si="4"/>
        <v>0</v>
      </c>
      <c r="W50" s="357" t="str">
        <f t="shared" si="5"/>
        <v/>
      </c>
      <c r="X50" s="357" t="str">
        <f t="shared" si="6"/>
        <v/>
      </c>
      <c r="Y50" s="486" t="str">
        <f>IF(AND($R$3=$AN$8),'Result Sheet'!AA50,IF(AND($R$3=$AN$9),'Result Sheet'!AS50,IF(AND($R$3=$AN$10),'Result Sheet'!BK50,IF(AND($R$3=$AN$11),'Result Sheet'!CC50,IF(AND($R$3=$AN$12),'Result Sheet'!CT50,IF(AND($R$3=$AN$13),'Result Sheet'!DJ50,IF(AND($R$3=$AN$14),'Result Sheet'!DT50,IF(AND($R$3=$AN$15),'Result Sheet'!ED50,IF(AND($R$3=$AN$16),'Result Sheet'!EN50,"")))))))))</f>
        <v/>
      </c>
      <c r="Z50" s="487" t="str">
        <f>IF(AND($R$3=$AN$8),'Result Sheet'!AB50,IF(AND($R$3=$AN$9),'Result Sheet'!AT50,IF(AND($R$3=$AN$10),'Result Sheet'!BL50,IF(AND($R$3=$AN$11),'Result Sheet'!CD50,IF(AND($R$3=$AN$12),"",IF(AND($R$3=$AN$13),"",IF(AND($R$3=$AN$14),"","")))))))</f>
        <v/>
      </c>
      <c r="AA50" s="358" t="str">
        <f>IF(AND($R$3=$AN$8),'Result Sheet'!AC50,IF(AND($R$3=$AN$9),'Result Sheet'!AU50,IF(AND($R$3=$AN$10),'Result Sheet'!BM50,IF(AND($R$3=$AN$11),'Result Sheet'!CE50,IF(AND($R$3=$AN$12),'Result Sheet'!CU50,IF(AND($R$3=$AN$13),'Result Sheet'!DK50,IF(AND($R$3=$AN$14),'Result Sheet'!DU50,IF(AND($R$3=$AN$15),'Result Sheet'!EE50,IF(AND($R$3=$AN$16),'Result Sheet'!EO50,"")))))))))</f>
        <v/>
      </c>
    </row>
    <row r="51" spans="1:27">
      <c r="A51" s="349">
        <f>IF('Result Sheet'!A51="","",'Result Sheet'!A51)</f>
        <v>44</v>
      </c>
      <c r="B51" s="350" t="str">
        <f>IF(OR($D$3="",$R$3=""),"",IF('Result Sheet'!B51="","",'Result Sheet'!B51))</f>
        <v/>
      </c>
      <c r="C51" s="351" t="str">
        <f>IF(OR($D$3="",$R$3=""),"",IF('Result Sheet'!F51="","",'Result Sheet'!F51))</f>
        <v/>
      </c>
      <c r="D51" s="352" t="str">
        <f>IF(OR($D$3="",$R$3=""),"",IF('Result Sheet'!E51="","",'Result Sheet'!E51))</f>
        <v/>
      </c>
      <c r="E51" s="353" t="str">
        <f>IF(OR($D$3="",$R$3=""),"",IF('Result Sheet'!G51="","",'Result Sheet'!G51))</f>
        <v/>
      </c>
      <c r="F51" s="353" t="str">
        <f>IF(OR($D$3="",$R$3=""),"",IF('Result Sheet'!H51="","",'Result Sheet'!H51))</f>
        <v/>
      </c>
      <c r="G51" s="353" t="str">
        <f>IF(OR($D$3="",$R$3=""),"",IF('Result Sheet'!I51="","",'Result Sheet'!I51))</f>
        <v/>
      </c>
      <c r="H51" s="354" t="str">
        <f>IF(OR($D$3="",$R$3=""),"",IF('Result Sheet'!K51="","",'Result Sheet'!K51))</f>
        <v/>
      </c>
      <c r="I51" s="488" t="str">
        <f>IF(OR($D$3="",$R$3=""),"",IF('Result Sheet'!J51="","",'Result Sheet'!J51))</f>
        <v/>
      </c>
      <c r="J51" s="483" t="str">
        <f>IF(AND($R$3=$AN$8),'Result Sheet'!L51,IF(AND($R$3=$AN$9),'Result Sheet'!AD51,IF(AND($R$3=$AN$10),'Result Sheet'!AV51,IF(AND($R$3=$AN$11),'Result Sheet'!BN51,IF(AND($R$3=$AN$12),'Result Sheet'!CF51,IF(AND($R$3=$AN$13),'Result Sheet'!CV51,IF(AND($R$3=$AN$14),"","")))))))</f>
        <v/>
      </c>
      <c r="K51" s="483" t="str">
        <f>IF(AND($R$3=$AN$8),'Result Sheet'!M51,IF(AND($R$3=$AN$9),'Result Sheet'!AE51,IF(AND($R$3=$AN$10),'Result Sheet'!AW51,IF(AND($R$3=$AN$11),'Result Sheet'!BO51,IF(AND($R$3=$AN$12),'Result Sheet'!CG51,IF(AND($R$3=$AN$13),'Result Sheet'!CW51,IF(AND($R$3=$AN$14),"","")))))))</f>
        <v/>
      </c>
      <c r="L51" s="483" t="str">
        <f>IF(AND($R$3=$AN$8),'Result Sheet'!N51,IF(AND($R$3=$AN$9),'Result Sheet'!AF51,IF(AND($R$3=$AN$10),'Result Sheet'!AX51,IF(AND($R$3=$AN$11),'Result Sheet'!BP51,IF(AND($R$3=$AN$12),'Result Sheet'!CH51,IF(AND($R$3=$AN$13),'Result Sheet'!CX51,IF(AND($R$3=$AN$14),"","")))))))</f>
        <v/>
      </c>
      <c r="M51" s="355" t="str">
        <f t="shared" si="0"/>
        <v/>
      </c>
      <c r="N51" s="484" t="str">
        <f>IF(AND($R$3=$AN$8),'Result Sheet'!P51,IF(AND($R$3=$AN$9),'Result Sheet'!AH51,IF(AND($R$3=$AN$10),'Result Sheet'!AZ51,IF(AND($R$3=$AN$11),'Result Sheet'!BR51,IF(AND($R$3=$AN$12),'Result Sheet'!CJ51,IF(AND($R$3=$AN$13),'Result Sheet'!CZ51,IF(AND($R$3=$AN$14),'Result Sheet'!DL51,IF(AND($R$3=$AN$15),'Result Sheet'!DV51,IF(AND($R$3=$AN$16),'Result Sheet'!EF51,"")))))))))</f>
        <v/>
      </c>
      <c r="O51" s="484" t="str">
        <f>IF(AND($R$3=$AN$8),'Result Sheet'!Q51,IF(AND($R$3=$AN$9),'Result Sheet'!AI51,IF(AND($R$3=$AN$10),'Result Sheet'!BA51,IF(AND($R$3=$AN$11),'Result Sheet'!BS51,IF(AND($R$3=$AN$12),'Result Sheet'!CK51,IF(AND($R$3=$AN$13),'Result Sheet'!DA51,IF(AND($R$3=$AN$14),'Result Sheet'!DM51,IF(AND($R$3=$AN$15),'Result Sheet'!DW51,IF(AND($R$3=$AN$16),'Result Sheet'!EG51,"")))))))))</f>
        <v/>
      </c>
      <c r="P51" s="355" t="str">
        <f t="shared" si="1"/>
        <v/>
      </c>
      <c r="Q51" s="356" t="str">
        <f t="shared" si="2"/>
        <v/>
      </c>
      <c r="R51" s="485" t="str">
        <f>IF(AND($R$3=$AN$8),'Result Sheet'!T51,IF(AND($R$3=$AN$9),'Result Sheet'!AL51,IF(AND($R$3=$AN$10),'Result Sheet'!BD51,IF(AND($R$3=$AN$11),'Result Sheet'!BV51,IF(AND($R$3=$AN$12),'Result Sheet'!CN51,IF(AND($R$3=$AN$13),'Result Sheet'!DD51,IF(AND($R$3=$AN$14),'Result Sheet'!DN51,IF(AND($R$3=$AN$15),'Result Sheet'!DX51,IF(AND($R$3=$AN$16),'Result Sheet'!EH50,"")))))))))</f>
        <v/>
      </c>
      <c r="S51" s="485" t="str">
        <f>IF(AND($R$3=$AN$8),'Result Sheet'!U51,IF(AND($R$3=$AN$9),'Result Sheet'!AM51,IF(AND($R$3=$AN$10),'Result Sheet'!BE51,IF(AND($R$3=$AN$11),'Result Sheet'!BW51,IF(AND($R$3=$AN$12),'Result Sheet'!CO51,IF(AND($R$3=$AN$13),'Result Sheet'!DE51,IF(AND($R$3=$AN$14),'Result Sheet'!DO51,IF(AND($R$3=$AN$15),'Result Sheet'!DY51,IF(AND($R$3=$AN$16),'Result Sheet'!EI51,"")))))))))</f>
        <v/>
      </c>
      <c r="T51" s="355" t="str">
        <f>IF(AND(R51="",S51=""),"",IF(AND($R$3=$AN$14),'Result Sheet'!DP51,IF(AND($R$3=$AN$15),'Result Sheet'!DZ51,IF(AND($R$3=$AN$16),'Result Sheet'!EJ51,IF(AND(R51="NA",S51="NA"),"NA",SUM(R51:S51))))))</f>
        <v/>
      </c>
      <c r="U51" s="356" t="str">
        <f t="shared" si="3"/>
        <v/>
      </c>
      <c r="V51" s="357">
        <f t="shared" si="4"/>
        <v>0</v>
      </c>
      <c r="W51" s="357" t="str">
        <f t="shared" si="5"/>
        <v/>
      </c>
      <c r="X51" s="357" t="str">
        <f t="shared" si="6"/>
        <v/>
      </c>
      <c r="Y51" s="486" t="str">
        <f>IF(AND($R$3=$AN$8),'Result Sheet'!AA51,IF(AND($R$3=$AN$9),'Result Sheet'!AS51,IF(AND($R$3=$AN$10),'Result Sheet'!BK51,IF(AND($R$3=$AN$11),'Result Sheet'!CC51,IF(AND($R$3=$AN$12),'Result Sheet'!CT51,IF(AND($R$3=$AN$13),'Result Sheet'!DJ51,IF(AND($R$3=$AN$14),'Result Sheet'!DT51,IF(AND($R$3=$AN$15),'Result Sheet'!ED51,IF(AND($R$3=$AN$16),'Result Sheet'!EN51,"")))))))))</f>
        <v/>
      </c>
      <c r="Z51" s="487" t="str">
        <f>IF(AND($R$3=$AN$8),'Result Sheet'!AB51,IF(AND($R$3=$AN$9),'Result Sheet'!AT51,IF(AND($R$3=$AN$10),'Result Sheet'!BL51,IF(AND($R$3=$AN$11),'Result Sheet'!CD51,IF(AND($R$3=$AN$12),"",IF(AND($R$3=$AN$13),"",IF(AND($R$3=$AN$14),"","")))))))</f>
        <v/>
      </c>
      <c r="AA51" s="358" t="str">
        <f>IF(AND($R$3=$AN$8),'Result Sheet'!AC51,IF(AND($R$3=$AN$9),'Result Sheet'!AU51,IF(AND($R$3=$AN$10),'Result Sheet'!BM51,IF(AND($R$3=$AN$11),'Result Sheet'!CE51,IF(AND($R$3=$AN$12),'Result Sheet'!CU51,IF(AND($R$3=$AN$13),'Result Sheet'!DK51,IF(AND($R$3=$AN$14),'Result Sheet'!DU51,IF(AND($R$3=$AN$15),'Result Sheet'!EE51,IF(AND($R$3=$AN$16),'Result Sheet'!EO51,"")))))))))</f>
        <v/>
      </c>
    </row>
    <row r="52" spans="1:27">
      <c r="A52" s="349">
        <f>IF('Result Sheet'!A52="","",'Result Sheet'!A52)</f>
        <v>45</v>
      </c>
      <c r="B52" s="350" t="str">
        <f>IF(OR($D$3="",$R$3=""),"",IF('Result Sheet'!B52="","",'Result Sheet'!B52))</f>
        <v/>
      </c>
      <c r="C52" s="351" t="str">
        <f>IF(OR($D$3="",$R$3=""),"",IF('Result Sheet'!F52="","",'Result Sheet'!F52))</f>
        <v/>
      </c>
      <c r="D52" s="352" t="str">
        <f>IF(OR($D$3="",$R$3=""),"",IF('Result Sheet'!E52="","",'Result Sheet'!E52))</f>
        <v/>
      </c>
      <c r="E52" s="353" t="str">
        <f>IF(OR($D$3="",$R$3=""),"",IF('Result Sheet'!G52="","",'Result Sheet'!G52))</f>
        <v/>
      </c>
      <c r="F52" s="353" t="str">
        <f>IF(OR($D$3="",$R$3=""),"",IF('Result Sheet'!H52="","",'Result Sheet'!H52))</f>
        <v/>
      </c>
      <c r="G52" s="353" t="str">
        <f>IF(OR($D$3="",$R$3=""),"",IF('Result Sheet'!I52="","",'Result Sheet'!I52))</f>
        <v/>
      </c>
      <c r="H52" s="354" t="str">
        <f>IF(OR($D$3="",$R$3=""),"",IF('Result Sheet'!K52="","",'Result Sheet'!K52))</f>
        <v/>
      </c>
      <c r="I52" s="488" t="str">
        <f>IF(OR($D$3="",$R$3=""),"",IF('Result Sheet'!J52="","",'Result Sheet'!J52))</f>
        <v/>
      </c>
      <c r="J52" s="483" t="str">
        <f>IF(AND($R$3=$AN$8),'Result Sheet'!L52,IF(AND($R$3=$AN$9),'Result Sheet'!AD52,IF(AND($R$3=$AN$10),'Result Sheet'!AV52,IF(AND($R$3=$AN$11),'Result Sheet'!BN52,IF(AND($R$3=$AN$12),'Result Sheet'!CF52,IF(AND($R$3=$AN$13),'Result Sheet'!CV52,IF(AND($R$3=$AN$14),"","")))))))</f>
        <v/>
      </c>
      <c r="K52" s="483" t="str">
        <f>IF(AND($R$3=$AN$8),'Result Sheet'!M52,IF(AND($R$3=$AN$9),'Result Sheet'!AE52,IF(AND($R$3=$AN$10),'Result Sheet'!AW52,IF(AND($R$3=$AN$11),'Result Sheet'!BO52,IF(AND($R$3=$AN$12),'Result Sheet'!CG52,IF(AND($R$3=$AN$13),'Result Sheet'!CW52,IF(AND($R$3=$AN$14),"","")))))))</f>
        <v/>
      </c>
      <c r="L52" s="483" t="str">
        <f>IF(AND($R$3=$AN$8),'Result Sheet'!N52,IF(AND($R$3=$AN$9),'Result Sheet'!AF52,IF(AND($R$3=$AN$10),'Result Sheet'!AX52,IF(AND($R$3=$AN$11),'Result Sheet'!BP52,IF(AND($R$3=$AN$12),'Result Sheet'!CH52,IF(AND($R$3=$AN$13),'Result Sheet'!CX52,IF(AND($R$3=$AN$14),"","")))))))</f>
        <v/>
      </c>
      <c r="M52" s="355" t="str">
        <f t="shared" si="0"/>
        <v/>
      </c>
      <c r="N52" s="484" t="str">
        <f>IF(AND($R$3=$AN$8),'Result Sheet'!P52,IF(AND($R$3=$AN$9),'Result Sheet'!AH52,IF(AND($R$3=$AN$10),'Result Sheet'!AZ52,IF(AND($R$3=$AN$11),'Result Sheet'!BR52,IF(AND($R$3=$AN$12),'Result Sheet'!CJ52,IF(AND($R$3=$AN$13),'Result Sheet'!CZ52,IF(AND($R$3=$AN$14),'Result Sheet'!DL52,IF(AND($R$3=$AN$15),'Result Sheet'!DV52,IF(AND($R$3=$AN$16),'Result Sheet'!EF52,"")))))))))</f>
        <v/>
      </c>
      <c r="O52" s="484" t="str">
        <f>IF(AND($R$3=$AN$8),'Result Sheet'!Q52,IF(AND($R$3=$AN$9),'Result Sheet'!AI52,IF(AND($R$3=$AN$10),'Result Sheet'!BA52,IF(AND($R$3=$AN$11),'Result Sheet'!BS52,IF(AND($R$3=$AN$12),'Result Sheet'!CK52,IF(AND($R$3=$AN$13),'Result Sheet'!DA52,IF(AND($R$3=$AN$14),'Result Sheet'!DM52,IF(AND($R$3=$AN$15),'Result Sheet'!DW52,IF(AND($R$3=$AN$16),'Result Sheet'!EG52,"")))))))))</f>
        <v/>
      </c>
      <c r="P52" s="355" t="str">
        <f t="shared" si="1"/>
        <v/>
      </c>
      <c r="Q52" s="356" t="str">
        <f t="shared" si="2"/>
        <v/>
      </c>
      <c r="R52" s="485" t="str">
        <f>IF(AND($R$3=$AN$8),'Result Sheet'!T52,IF(AND($R$3=$AN$9),'Result Sheet'!AL52,IF(AND($R$3=$AN$10),'Result Sheet'!BD52,IF(AND($R$3=$AN$11),'Result Sheet'!BV52,IF(AND($R$3=$AN$12),'Result Sheet'!CN52,IF(AND($R$3=$AN$13),'Result Sheet'!DD52,IF(AND($R$3=$AN$14),'Result Sheet'!DN52,IF(AND($R$3=$AN$15),'Result Sheet'!DX52,IF(AND($R$3=$AN$16),'Result Sheet'!EH51,"")))))))))</f>
        <v/>
      </c>
      <c r="S52" s="485" t="str">
        <f>IF(AND($R$3=$AN$8),'Result Sheet'!U52,IF(AND($R$3=$AN$9),'Result Sheet'!AM52,IF(AND($R$3=$AN$10),'Result Sheet'!BE52,IF(AND($R$3=$AN$11),'Result Sheet'!BW52,IF(AND($R$3=$AN$12),'Result Sheet'!CO52,IF(AND($R$3=$AN$13),'Result Sheet'!DE52,IF(AND($R$3=$AN$14),'Result Sheet'!DO52,IF(AND($R$3=$AN$15),'Result Sheet'!DY52,IF(AND($R$3=$AN$16),'Result Sheet'!EI52,"")))))))))</f>
        <v/>
      </c>
      <c r="T52" s="355" t="str">
        <f>IF(AND(R52="",S52=""),"",IF(AND($R$3=$AN$14),'Result Sheet'!DP52,IF(AND($R$3=$AN$15),'Result Sheet'!DZ52,IF(AND($R$3=$AN$16),'Result Sheet'!EJ52,IF(AND(R52="NA",S52="NA"),"NA",SUM(R52:S52))))))</f>
        <v/>
      </c>
      <c r="U52" s="356" t="str">
        <f t="shared" si="3"/>
        <v/>
      </c>
      <c r="V52" s="357">
        <f t="shared" si="4"/>
        <v>0</v>
      </c>
      <c r="W52" s="357" t="str">
        <f t="shared" si="5"/>
        <v/>
      </c>
      <c r="X52" s="357" t="str">
        <f t="shared" si="6"/>
        <v/>
      </c>
      <c r="Y52" s="486" t="str">
        <f>IF(AND($R$3=$AN$8),'Result Sheet'!AA52,IF(AND($R$3=$AN$9),'Result Sheet'!AS52,IF(AND($R$3=$AN$10),'Result Sheet'!BK52,IF(AND($R$3=$AN$11),'Result Sheet'!CC52,IF(AND($R$3=$AN$12),'Result Sheet'!CT52,IF(AND($R$3=$AN$13),'Result Sheet'!DJ52,IF(AND($R$3=$AN$14),'Result Sheet'!DT52,IF(AND($R$3=$AN$15),'Result Sheet'!ED52,IF(AND($R$3=$AN$16),'Result Sheet'!EN52,"")))))))))</f>
        <v/>
      </c>
      <c r="Z52" s="487" t="str">
        <f>IF(AND($R$3=$AN$8),'Result Sheet'!AB52,IF(AND($R$3=$AN$9),'Result Sheet'!AT52,IF(AND($R$3=$AN$10),'Result Sheet'!BL52,IF(AND($R$3=$AN$11),'Result Sheet'!CD52,IF(AND($R$3=$AN$12),"",IF(AND($R$3=$AN$13),"",IF(AND($R$3=$AN$14),"","")))))))</f>
        <v/>
      </c>
      <c r="AA52" s="358" t="str">
        <f>IF(AND($R$3=$AN$8),'Result Sheet'!AC52,IF(AND($R$3=$AN$9),'Result Sheet'!AU52,IF(AND($R$3=$AN$10),'Result Sheet'!BM52,IF(AND($R$3=$AN$11),'Result Sheet'!CE52,IF(AND($R$3=$AN$12),'Result Sheet'!CU52,IF(AND($R$3=$AN$13),'Result Sheet'!DK52,IF(AND($R$3=$AN$14),'Result Sheet'!DU52,IF(AND($R$3=$AN$15),'Result Sheet'!EE52,IF(AND($R$3=$AN$16),'Result Sheet'!EO52,"")))))))))</f>
        <v/>
      </c>
    </row>
    <row r="53" spans="1:27">
      <c r="A53" s="349">
        <f>IF('Result Sheet'!A53="","",'Result Sheet'!A53)</f>
        <v>46</v>
      </c>
      <c r="B53" s="350" t="str">
        <f>IF(OR($D$3="",$R$3=""),"",IF('Result Sheet'!B53="","",'Result Sheet'!B53))</f>
        <v/>
      </c>
      <c r="C53" s="351" t="str">
        <f>IF(OR($D$3="",$R$3=""),"",IF('Result Sheet'!F53="","",'Result Sheet'!F53))</f>
        <v/>
      </c>
      <c r="D53" s="352" t="str">
        <f>IF(OR($D$3="",$R$3=""),"",IF('Result Sheet'!E53="","",'Result Sheet'!E53))</f>
        <v/>
      </c>
      <c r="E53" s="353" t="str">
        <f>IF(OR($D$3="",$R$3=""),"",IF('Result Sheet'!G53="","",'Result Sheet'!G53))</f>
        <v/>
      </c>
      <c r="F53" s="353" t="str">
        <f>IF(OR($D$3="",$R$3=""),"",IF('Result Sheet'!H53="","",'Result Sheet'!H53))</f>
        <v/>
      </c>
      <c r="G53" s="353" t="str">
        <f>IF(OR($D$3="",$R$3=""),"",IF('Result Sheet'!I53="","",'Result Sheet'!I53))</f>
        <v/>
      </c>
      <c r="H53" s="354" t="str">
        <f>IF(OR($D$3="",$R$3=""),"",IF('Result Sheet'!K53="","",'Result Sheet'!K53))</f>
        <v/>
      </c>
      <c r="I53" s="488" t="str">
        <f>IF(OR($D$3="",$R$3=""),"",IF('Result Sheet'!J53="","",'Result Sheet'!J53))</f>
        <v/>
      </c>
      <c r="J53" s="483" t="str">
        <f>IF(AND($R$3=$AN$8),'Result Sheet'!L53,IF(AND($R$3=$AN$9),'Result Sheet'!AD53,IF(AND($R$3=$AN$10),'Result Sheet'!AV53,IF(AND($R$3=$AN$11),'Result Sheet'!BN53,IF(AND($R$3=$AN$12),'Result Sheet'!CF53,IF(AND($R$3=$AN$13),'Result Sheet'!CV53,IF(AND($R$3=$AN$14),"","")))))))</f>
        <v/>
      </c>
      <c r="K53" s="483" t="str">
        <f>IF(AND($R$3=$AN$8),'Result Sheet'!M53,IF(AND($R$3=$AN$9),'Result Sheet'!AE53,IF(AND($R$3=$AN$10),'Result Sheet'!AW53,IF(AND($R$3=$AN$11),'Result Sheet'!BO53,IF(AND($R$3=$AN$12),'Result Sheet'!CG53,IF(AND($R$3=$AN$13),'Result Sheet'!CW53,IF(AND($R$3=$AN$14),"","")))))))</f>
        <v/>
      </c>
      <c r="L53" s="483" t="str">
        <f>IF(AND($R$3=$AN$8),'Result Sheet'!N53,IF(AND($R$3=$AN$9),'Result Sheet'!AF53,IF(AND($R$3=$AN$10),'Result Sheet'!AX53,IF(AND($R$3=$AN$11),'Result Sheet'!BP53,IF(AND($R$3=$AN$12),'Result Sheet'!CH53,IF(AND($R$3=$AN$13),'Result Sheet'!CX53,IF(AND($R$3=$AN$14),"","")))))))</f>
        <v/>
      </c>
      <c r="M53" s="355" t="str">
        <f t="shared" si="0"/>
        <v/>
      </c>
      <c r="N53" s="484" t="str">
        <f>IF(AND($R$3=$AN$8),'Result Sheet'!P53,IF(AND($R$3=$AN$9),'Result Sheet'!AH53,IF(AND($R$3=$AN$10),'Result Sheet'!AZ53,IF(AND($R$3=$AN$11),'Result Sheet'!BR53,IF(AND($R$3=$AN$12),'Result Sheet'!CJ53,IF(AND($R$3=$AN$13),'Result Sheet'!CZ53,IF(AND($R$3=$AN$14),'Result Sheet'!DL53,IF(AND($R$3=$AN$15),'Result Sheet'!DV53,IF(AND($R$3=$AN$16),'Result Sheet'!EF53,"")))))))))</f>
        <v/>
      </c>
      <c r="O53" s="484" t="str">
        <f>IF(AND($R$3=$AN$8),'Result Sheet'!Q53,IF(AND($R$3=$AN$9),'Result Sheet'!AI53,IF(AND($R$3=$AN$10),'Result Sheet'!BA53,IF(AND($R$3=$AN$11),'Result Sheet'!BS53,IF(AND($R$3=$AN$12),'Result Sheet'!CK53,IF(AND($R$3=$AN$13),'Result Sheet'!DA53,IF(AND($R$3=$AN$14),'Result Sheet'!DM53,IF(AND($R$3=$AN$15),'Result Sheet'!DW53,IF(AND($R$3=$AN$16),'Result Sheet'!EG53,"")))))))))</f>
        <v/>
      </c>
      <c r="P53" s="355" t="str">
        <f t="shared" si="1"/>
        <v/>
      </c>
      <c r="Q53" s="356" t="str">
        <f t="shared" si="2"/>
        <v/>
      </c>
      <c r="R53" s="485" t="str">
        <f>IF(AND($R$3=$AN$8),'Result Sheet'!T53,IF(AND($R$3=$AN$9),'Result Sheet'!AL53,IF(AND($R$3=$AN$10),'Result Sheet'!BD53,IF(AND($R$3=$AN$11),'Result Sheet'!BV53,IF(AND($R$3=$AN$12),'Result Sheet'!CN53,IF(AND($R$3=$AN$13),'Result Sheet'!DD53,IF(AND($R$3=$AN$14),'Result Sheet'!DN53,IF(AND($R$3=$AN$15),'Result Sheet'!DX53,IF(AND($R$3=$AN$16),'Result Sheet'!EH52,"")))))))))</f>
        <v/>
      </c>
      <c r="S53" s="485" t="str">
        <f>IF(AND($R$3=$AN$8),'Result Sheet'!U53,IF(AND($R$3=$AN$9),'Result Sheet'!AM53,IF(AND($R$3=$AN$10),'Result Sheet'!BE53,IF(AND($R$3=$AN$11),'Result Sheet'!BW53,IF(AND($R$3=$AN$12),'Result Sheet'!CO53,IF(AND($R$3=$AN$13),'Result Sheet'!DE53,IF(AND($R$3=$AN$14),'Result Sheet'!DO53,IF(AND($R$3=$AN$15),'Result Sheet'!DY53,IF(AND($R$3=$AN$16),'Result Sheet'!EI53,"")))))))))</f>
        <v/>
      </c>
      <c r="T53" s="355" t="str">
        <f>IF(AND(R53="",S53=""),"",IF(AND($R$3=$AN$14),'Result Sheet'!DP53,IF(AND($R$3=$AN$15),'Result Sheet'!DZ53,IF(AND($R$3=$AN$16),'Result Sheet'!EJ53,IF(AND(R53="NA",S53="NA"),"NA",SUM(R53:S53))))))</f>
        <v/>
      </c>
      <c r="U53" s="356" t="str">
        <f t="shared" si="3"/>
        <v/>
      </c>
      <c r="V53" s="357">
        <f t="shared" si="4"/>
        <v>0</v>
      </c>
      <c r="W53" s="357" t="str">
        <f t="shared" si="5"/>
        <v/>
      </c>
      <c r="X53" s="357" t="str">
        <f t="shared" si="6"/>
        <v/>
      </c>
      <c r="Y53" s="486" t="str">
        <f>IF(AND($R$3=$AN$8),'Result Sheet'!AA53,IF(AND($R$3=$AN$9),'Result Sheet'!AS53,IF(AND($R$3=$AN$10),'Result Sheet'!BK53,IF(AND($R$3=$AN$11),'Result Sheet'!CC53,IF(AND($R$3=$AN$12),'Result Sheet'!CT53,IF(AND($R$3=$AN$13),'Result Sheet'!DJ53,IF(AND($R$3=$AN$14),'Result Sheet'!DT53,IF(AND($R$3=$AN$15),'Result Sheet'!ED53,IF(AND($R$3=$AN$16),'Result Sheet'!EN53,"")))))))))</f>
        <v/>
      </c>
      <c r="Z53" s="487" t="str">
        <f>IF(AND($R$3=$AN$8),'Result Sheet'!AB53,IF(AND($R$3=$AN$9),'Result Sheet'!AT53,IF(AND($R$3=$AN$10),'Result Sheet'!BL53,IF(AND($R$3=$AN$11),'Result Sheet'!CD53,IF(AND($R$3=$AN$12),"",IF(AND($R$3=$AN$13),"",IF(AND($R$3=$AN$14),"","")))))))</f>
        <v/>
      </c>
      <c r="AA53" s="358" t="str">
        <f>IF(AND($R$3=$AN$8),'Result Sheet'!AC53,IF(AND($R$3=$AN$9),'Result Sheet'!AU53,IF(AND($R$3=$AN$10),'Result Sheet'!BM53,IF(AND($R$3=$AN$11),'Result Sheet'!CE53,IF(AND($R$3=$AN$12),'Result Sheet'!CU53,IF(AND($R$3=$AN$13),'Result Sheet'!DK53,IF(AND($R$3=$AN$14),'Result Sheet'!DU53,IF(AND($R$3=$AN$15),'Result Sheet'!EE53,IF(AND($R$3=$AN$16),'Result Sheet'!EO53,"")))))))))</f>
        <v/>
      </c>
    </row>
    <row r="54" spans="1:27">
      <c r="A54" s="349">
        <f>IF('Result Sheet'!A54="","",'Result Sheet'!A54)</f>
        <v>47</v>
      </c>
      <c r="B54" s="350" t="str">
        <f>IF(OR($D$3="",$R$3=""),"",IF('Result Sheet'!B54="","",'Result Sheet'!B54))</f>
        <v/>
      </c>
      <c r="C54" s="351" t="str">
        <f>IF(OR($D$3="",$R$3=""),"",IF('Result Sheet'!F54="","",'Result Sheet'!F54))</f>
        <v/>
      </c>
      <c r="D54" s="352" t="str">
        <f>IF(OR($D$3="",$R$3=""),"",IF('Result Sheet'!E54="","",'Result Sheet'!E54))</f>
        <v/>
      </c>
      <c r="E54" s="353" t="str">
        <f>IF(OR($D$3="",$R$3=""),"",IF('Result Sheet'!G54="","",'Result Sheet'!G54))</f>
        <v/>
      </c>
      <c r="F54" s="353" t="str">
        <f>IF(OR($D$3="",$R$3=""),"",IF('Result Sheet'!H54="","",'Result Sheet'!H54))</f>
        <v/>
      </c>
      <c r="G54" s="353" t="str">
        <f>IF(OR($D$3="",$R$3=""),"",IF('Result Sheet'!I54="","",'Result Sheet'!I54))</f>
        <v/>
      </c>
      <c r="H54" s="354" t="str">
        <f>IF(OR($D$3="",$R$3=""),"",IF('Result Sheet'!K54="","",'Result Sheet'!K54))</f>
        <v/>
      </c>
      <c r="I54" s="488" t="str">
        <f>IF(OR($D$3="",$R$3=""),"",IF('Result Sheet'!J54="","",'Result Sheet'!J54))</f>
        <v/>
      </c>
      <c r="J54" s="483" t="str">
        <f>IF(AND($R$3=$AN$8),'Result Sheet'!L54,IF(AND($R$3=$AN$9),'Result Sheet'!AD54,IF(AND($R$3=$AN$10),'Result Sheet'!AV54,IF(AND($R$3=$AN$11),'Result Sheet'!BN54,IF(AND($R$3=$AN$12),'Result Sheet'!CF54,IF(AND($R$3=$AN$13),'Result Sheet'!CV54,IF(AND($R$3=$AN$14),"","")))))))</f>
        <v/>
      </c>
      <c r="K54" s="483" t="str">
        <f>IF(AND($R$3=$AN$8),'Result Sheet'!M54,IF(AND($R$3=$AN$9),'Result Sheet'!AE54,IF(AND($R$3=$AN$10),'Result Sheet'!AW54,IF(AND($R$3=$AN$11),'Result Sheet'!BO54,IF(AND($R$3=$AN$12),'Result Sheet'!CG54,IF(AND($R$3=$AN$13),'Result Sheet'!CW54,IF(AND($R$3=$AN$14),"","")))))))</f>
        <v/>
      </c>
      <c r="L54" s="483" t="str">
        <f>IF(AND($R$3=$AN$8),'Result Sheet'!N54,IF(AND($R$3=$AN$9),'Result Sheet'!AF54,IF(AND($R$3=$AN$10),'Result Sheet'!AX54,IF(AND($R$3=$AN$11),'Result Sheet'!BP54,IF(AND($R$3=$AN$12),'Result Sheet'!CH54,IF(AND($R$3=$AN$13),'Result Sheet'!CX54,IF(AND($R$3=$AN$14),"","")))))))</f>
        <v/>
      </c>
      <c r="M54" s="355" t="str">
        <f t="shared" si="0"/>
        <v/>
      </c>
      <c r="N54" s="484" t="str">
        <f>IF(AND($R$3=$AN$8),'Result Sheet'!P54,IF(AND($R$3=$AN$9),'Result Sheet'!AH54,IF(AND($R$3=$AN$10),'Result Sheet'!AZ54,IF(AND($R$3=$AN$11),'Result Sheet'!BR54,IF(AND($R$3=$AN$12),'Result Sheet'!CJ54,IF(AND($R$3=$AN$13),'Result Sheet'!CZ54,IF(AND($R$3=$AN$14),'Result Sheet'!DL54,IF(AND($R$3=$AN$15),'Result Sheet'!DV54,IF(AND($R$3=$AN$16),'Result Sheet'!EF54,"")))))))))</f>
        <v/>
      </c>
      <c r="O54" s="484" t="str">
        <f>IF(AND($R$3=$AN$8),'Result Sheet'!Q54,IF(AND($R$3=$AN$9),'Result Sheet'!AI54,IF(AND($R$3=$AN$10),'Result Sheet'!BA54,IF(AND($R$3=$AN$11),'Result Sheet'!BS54,IF(AND($R$3=$AN$12),'Result Sheet'!CK54,IF(AND($R$3=$AN$13),'Result Sheet'!DA54,IF(AND($R$3=$AN$14),'Result Sheet'!DM54,IF(AND($R$3=$AN$15),'Result Sheet'!DW54,IF(AND($R$3=$AN$16),'Result Sheet'!EG54,"")))))))))</f>
        <v/>
      </c>
      <c r="P54" s="355" t="str">
        <f t="shared" si="1"/>
        <v/>
      </c>
      <c r="Q54" s="356" t="str">
        <f t="shared" si="2"/>
        <v/>
      </c>
      <c r="R54" s="485" t="str">
        <f>IF(AND($R$3=$AN$8),'Result Sheet'!T54,IF(AND($R$3=$AN$9),'Result Sheet'!AL54,IF(AND($R$3=$AN$10),'Result Sheet'!BD54,IF(AND($R$3=$AN$11),'Result Sheet'!BV54,IF(AND($R$3=$AN$12),'Result Sheet'!CN54,IF(AND($R$3=$AN$13),'Result Sheet'!DD54,IF(AND($R$3=$AN$14),'Result Sheet'!DN54,IF(AND($R$3=$AN$15),'Result Sheet'!DX54,IF(AND($R$3=$AN$16),'Result Sheet'!EH53,"")))))))))</f>
        <v/>
      </c>
      <c r="S54" s="485" t="str">
        <f>IF(AND($R$3=$AN$8),'Result Sheet'!U54,IF(AND($R$3=$AN$9),'Result Sheet'!AM54,IF(AND($R$3=$AN$10),'Result Sheet'!BE54,IF(AND($R$3=$AN$11),'Result Sheet'!BW54,IF(AND($R$3=$AN$12),'Result Sheet'!CO54,IF(AND($R$3=$AN$13),'Result Sheet'!DE54,IF(AND($R$3=$AN$14),'Result Sheet'!DO54,IF(AND($R$3=$AN$15),'Result Sheet'!DY54,IF(AND($R$3=$AN$16),'Result Sheet'!EI54,"")))))))))</f>
        <v/>
      </c>
      <c r="T54" s="355" t="str">
        <f>IF(AND(R54="",S54=""),"",IF(AND($R$3=$AN$14),'Result Sheet'!DP54,IF(AND($R$3=$AN$15),'Result Sheet'!DZ54,IF(AND($R$3=$AN$16),'Result Sheet'!EJ54,IF(AND(R54="NA",S54="NA"),"NA",SUM(R54:S54))))))</f>
        <v/>
      </c>
      <c r="U54" s="356" t="str">
        <f t="shared" si="3"/>
        <v/>
      </c>
      <c r="V54" s="357">
        <f t="shared" si="4"/>
        <v>0</v>
      </c>
      <c r="W54" s="357" t="str">
        <f t="shared" si="5"/>
        <v/>
      </c>
      <c r="X54" s="357" t="str">
        <f t="shared" si="6"/>
        <v/>
      </c>
      <c r="Y54" s="486" t="str">
        <f>IF(AND($R$3=$AN$8),'Result Sheet'!AA54,IF(AND($R$3=$AN$9),'Result Sheet'!AS54,IF(AND($R$3=$AN$10),'Result Sheet'!BK54,IF(AND($R$3=$AN$11),'Result Sheet'!CC54,IF(AND($R$3=$AN$12),'Result Sheet'!CT54,IF(AND($R$3=$AN$13),'Result Sheet'!DJ54,IF(AND($R$3=$AN$14),'Result Sheet'!DT54,IF(AND($R$3=$AN$15),'Result Sheet'!ED54,IF(AND($R$3=$AN$16),'Result Sheet'!EN54,"")))))))))</f>
        <v/>
      </c>
      <c r="Z54" s="487" t="str">
        <f>IF(AND($R$3=$AN$8),'Result Sheet'!AB54,IF(AND($R$3=$AN$9),'Result Sheet'!AT54,IF(AND($R$3=$AN$10),'Result Sheet'!BL54,IF(AND($R$3=$AN$11),'Result Sheet'!CD54,IF(AND($R$3=$AN$12),"",IF(AND($R$3=$AN$13),"",IF(AND($R$3=$AN$14),"","")))))))</f>
        <v/>
      </c>
      <c r="AA54" s="358" t="str">
        <f>IF(AND($R$3=$AN$8),'Result Sheet'!AC54,IF(AND($R$3=$AN$9),'Result Sheet'!AU54,IF(AND($R$3=$AN$10),'Result Sheet'!BM54,IF(AND($R$3=$AN$11),'Result Sheet'!CE54,IF(AND($R$3=$AN$12),'Result Sheet'!CU54,IF(AND($R$3=$AN$13),'Result Sheet'!DK54,IF(AND($R$3=$AN$14),'Result Sheet'!DU54,IF(AND($R$3=$AN$15),'Result Sheet'!EE54,IF(AND($R$3=$AN$16),'Result Sheet'!EO54,"")))))))))</f>
        <v/>
      </c>
    </row>
    <row r="55" spans="1:27">
      <c r="A55" s="349">
        <f>IF('Result Sheet'!A55="","",'Result Sheet'!A55)</f>
        <v>48</v>
      </c>
      <c r="B55" s="350" t="str">
        <f>IF(OR($D$3="",$R$3=""),"",IF('Result Sheet'!B55="","",'Result Sheet'!B55))</f>
        <v/>
      </c>
      <c r="C55" s="351" t="str">
        <f>IF(OR($D$3="",$R$3=""),"",IF('Result Sheet'!F55="","",'Result Sheet'!F55))</f>
        <v/>
      </c>
      <c r="D55" s="352" t="str">
        <f>IF(OR($D$3="",$R$3=""),"",IF('Result Sheet'!E55="","",'Result Sheet'!E55))</f>
        <v/>
      </c>
      <c r="E55" s="353" t="str">
        <f>IF(OR($D$3="",$R$3=""),"",IF('Result Sheet'!G55="","",'Result Sheet'!G55))</f>
        <v/>
      </c>
      <c r="F55" s="353" t="str">
        <f>IF(OR($D$3="",$R$3=""),"",IF('Result Sheet'!H55="","",'Result Sheet'!H55))</f>
        <v/>
      </c>
      <c r="G55" s="353" t="str">
        <f>IF(OR($D$3="",$R$3=""),"",IF('Result Sheet'!I55="","",'Result Sheet'!I55))</f>
        <v/>
      </c>
      <c r="H55" s="354" t="str">
        <f>IF(OR($D$3="",$R$3=""),"",IF('Result Sheet'!K55="","",'Result Sheet'!K55))</f>
        <v/>
      </c>
      <c r="I55" s="488" t="str">
        <f>IF(OR($D$3="",$R$3=""),"",IF('Result Sheet'!J55="","",'Result Sheet'!J55))</f>
        <v/>
      </c>
      <c r="J55" s="483" t="str">
        <f>IF(AND($R$3=$AN$8),'Result Sheet'!L55,IF(AND($R$3=$AN$9),'Result Sheet'!AD55,IF(AND($R$3=$AN$10),'Result Sheet'!AV55,IF(AND($R$3=$AN$11),'Result Sheet'!BN55,IF(AND($R$3=$AN$12),'Result Sheet'!CF55,IF(AND($R$3=$AN$13),'Result Sheet'!CV55,IF(AND($R$3=$AN$14),"","")))))))</f>
        <v/>
      </c>
      <c r="K55" s="483" t="str">
        <f>IF(AND($R$3=$AN$8),'Result Sheet'!M55,IF(AND($R$3=$AN$9),'Result Sheet'!AE55,IF(AND($R$3=$AN$10),'Result Sheet'!AW55,IF(AND($R$3=$AN$11),'Result Sheet'!BO55,IF(AND($R$3=$AN$12),'Result Sheet'!CG55,IF(AND($R$3=$AN$13),'Result Sheet'!CW55,IF(AND($R$3=$AN$14),"","")))))))</f>
        <v/>
      </c>
      <c r="L55" s="483" t="str">
        <f>IF(AND($R$3=$AN$8),'Result Sheet'!N55,IF(AND($R$3=$AN$9),'Result Sheet'!AF55,IF(AND($R$3=$AN$10),'Result Sheet'!AX55,IF(AND($R$3=$AN$11),'Result Sheet'!BP55,IF(AND($R$3=$AN$12),'Result Sheet'!CH55,IF(AND($R$3=$AN$13),'Result Sheet'!CX55,IF(AND($R$3=$AN$14),"","")))))))</f>
        <v/>
      </c>
      <c r="M55" s="355" t="str">
        <f t="shared" si="0"/>
        <v/>
      </c>
      <c r="N55" s="484" t="str">
        <f>IF(AND($R$3=$AN$8),'Result Sheet'!P55,IF(AND($R$3=$AN$9),'Result Sheet'!AH55,IF(AND($R$3=$AN$10),'Result Sheet'!AZ55,IF(AND($R$3=$AN$11),'Result Sheet'!BR55,IF(AND($R$3=$AN$12),'Result Sheet'!CJ55,IF(AND($R$3=$AN$13),'Result Sheet'!CZ55,IF(AND($R$3=$AN$14),'Result Sheet'!DL55,IF(AND($R$3=$AN$15),'Result Sheet'!DV55,IF(AND($R$3=$AN$16),'Result Sheet'!EF55,"")))))))))</f>
        <v/>
      </c>
      <c r="O55" s="484" t="str">
        <f>IF(AND($R$3=$AN$8),'Result Sheet'!Q55,IF(AND($R$3=$AN$9),'Result Sheet'!AI55,IF(AND($R$3=$AN$10),'Result Sheet'!BA55,IF(AND($R$3=$AN$11),'Result Sheet'!BS55,IF(AND($R$3=$AN$12),'Result Sheet'!CK55,IF(AND($R$3=$AN$13),'Result Sheet'!DA55,IF(AND($R$3=$AN$14),'Result Sheet'!DM55,IF(AND($R$3=$AN$15),'Result Sheet'!DW55,IF(AND($R$3=$AN$16),'Result Sheet'!EG55,"")))))))))</f>
        <v/>
      </c>
      <c r="P55" s="355" t="str">
        <f t="shared" si="1"/>
        <v/>
      </c>
      <c r="Q55" s="356" t="str">
        <f t="shared" si="2"/>
        <v/>
      </c>
      <c r="R55" s="485" t="str">
        <f>IF(AND($R$3=$AN$8),'Result Sheet'!T55,IF(AND($R$3=$AN$9),'Result Sheet'!AL55,IF(AND($R$3=$AN$10),'Result Sheet'!BD55,IF(AND($R$3=$AN$11),'Result Sheet'!BV55,IF(AND($R$3=$AN$12),'Result Sheet'!CN55,IF(AND($R$3=$AN$13),'Result Sheet'!DD55,IF(AND($R$3=$AN$14),'Result Sheet'!DN55,IF(AND($R$3=$AN$15),'Result Sheet'!DX55,IF(AND($R$3=$AN$16),'Result Sheet'!EH54,"")))))))))</f>
        <v/>
      </c>
      <c r="S55" s="485" t="str">
        <f>IF(AND($R$3=$AN$8),'Result Sheet'!U55,IF(AND($R$3=$AN$9),'Result Sheet'!AM55,IF(AND($R$3=$AN$10),'Result Sheet'!BE55,IF(AND($R$3=$AN$11),'Result Sheet'!BW55,IF(AND($R$3=$AN$12),'Result Sheet'!CO55,IF(AND($R$3=$AN$13),'Result Sheet'!DE55,IF(AND($R$3=$AN$14),'Result Sheet'!DO55,IF(AND($R$3=$AN$15),'Result Sheet'!DY55,IF(AND($R$3=$AN$16),'Result Sheet'!EI55,"")))))))))</f>
        <v/>
      </c>
      <c r="T55" s="355" t="str">
        <f>IF(AND(R55="",S55=""),"",IF(AND($R$3=$AN$14),'Result Sheet'!DP55,IF(AND($R$3=$AN$15),'Result Sheet'!DZ55,IF(AND($R$3=$AN$16),'Result Sheet'!EJ55,IF(AND(R55="NA",S55="NA"),"NA",SUM(R55:S55))))))</f>
        <v/>
      </c>
      <c r="U55" s="356" t="str">
        <f t="shared" si="3"/>
        <v/>
      </c>
      <c r="V55" s="357">
        <f t="shared" si="4"/>
        <v>0</v>
      </c>
      <c r="W55" s="357" t="str">
        <f t="shared" si="5"/>
        <v/>
      </c>
      <c r="X55" s="357" t="str">
        <f t="shared" si="6"/>
        <v/>
      </c>
      <c r="Y55" s="486" t="str">
        <f>IF(AND($R$3=$AN$8),'Result Sheet'!AA55,IF(AND($R$3=$AN$9),'Result Sheet'!AS55,IF(AND($R$3=$AN$10),'Result Sheet'!BK55,IF(AND($R$3=$AN$11),'Result Sheet'!CC55,IF(AND($R$3=$AN$12),'Result Sheet'!CT55,IF(AND($R$3=$AN$13),'Result Sheet'!DJ55,IF(AND($R$3=$AN$14),'Result Sheet'!DT55,IF(AND($R$3=$AN$15),'Result Sheet'!ED55,IF(AND($R$3=$AN$16),'Result Sheet'!EN55,"")))))))))</f>
        <v/>
      </c>
      <c r="Z55" s="487" t="str">
        <f>IF(AND($R$3=$AN$8),'Result Sheet'!AB55,IF(AND($R$3=$AN$9),'Result Sheet'!AT55,IF(AND($R$3=$AN$10),'Result Sheet'!BL55,IF(AND($R$3=$AN$11),'Result Sheet'!CD55,IF(AND($R$3=$AN$12),"",IF(AND($R$3=$AN$13),"",IF(AND($R$3=$AN$14),"","")))))))</f>
        <v/>
      </c>
      <c r="AA55" s="358" t="str">
        <f>IF(AND($R$3=$AN$8),'Result Sheet'!AC55,IF(AND($R$3=$AN$9),'Result Sheet'!AU55,IF(AND($R$3=$AN$10),'Result Sheet'!BM55,IF(AND($R$3=$AN$11),'Result Sheet'!CE55,IF(AND($R$3=$AN$12),'Result Sheet'!CU55,IF(AND($R$3=$AN$13),'Result Sheet'!DK55,IF(AND($R$3=$AN$14),'Result Sheet'!DU55,IF(AND($R$3=$AN$15),'Result Sheet'!EE55,IF(AND($R$3=$AN$16),'Result Sheet'!EO55,"")))))))))</f>
        <v/>
      </c>
    </row>
    <row r="56" spans="1:27">
      <c r="A56" s="349">
        <f>IF('Result Sheet'!A56="","",'Result Sheet'!A56)</f>
        <v>49</v>
      </c>
      <c r="B56" s="350" t="str">
        <f>IF(OR($D$3="",$R$3=""),"",IF('Result Sheet'!B56="","",'Result Sheet'!B56))</f>
        <v/>
      </c>
      <c r="C56" s="351" t="str">
        <f>IF(OR($D$3="",$R$3=""),"",IF('Result Sheet'!F56="","",'Result Sheet'!F56))</f>
        <v/>
      </c>
      <c r="D56" s="352" t="str">
        <f>IF(OR($D$3="",$R$3=""),"",IF('Result Sheet'!E56="","",'Result Sheet'!E56))</f>
        <v/>
      </c>
      <c r="E56" s="353" t="str">
        <f>IF(OR($D$3="",$R$3=""),"",IF('Result Sheet'!G56="","",'Result Sheet'!G56))</f>
        <v/>
      </c>
      <c r="F56" s="353" t="str">
        <f>IF(OR($D$3="",$R$3=""),"",IF('Result Sheet'!H56="","",'Result Sheet'!H56))</f>
        <v/>
      </c>
      <c r="G56" s="353" t="str">
        <f>IF(OR($D$3="",$R$3=""),"",IF('Result Sheet'!I56="","",'Result Sheet'!I56))</f>
        <v/>
      </c>
      <c r="H56" s="354" t="str">
        <f>IF(OR($D$3="",$R$3=""),"",IF('Result Sheet'!K56="","",'Result Sheet'!K56))</f>
        <v/>
      </c>
      <c r="I56" s="488" t="str">
        <f>IF(OR($D$3="",$R$3=""),"",IF('Result Sheet'!J56="","",'Result Sheet'!J56))</f>
        <v/>
      </c>
      <c r="J56" s="483" t="str">
        <f>IF(AND($R$3=$AN$8),'Result Sheet'!L56,IF(AND($R$3=$AN$9),'Result Sheet'!AD56,IF(AND($R$3=$AN$10),'Result Sheet'!AV56,IF(AND($R$3=$AN$11),'Result Sheet'!BN56,IF(AND($R$3=$AN$12),'Result Sheet'!CF56,IF(AND($R$3=$AN$13),'Result Sheet'!CV56,IF(AND($R$3=$AN$14),"","")))))))</f>
        <v/>
      </c>
      <c r="K56" s="483" t="str">
        <f>IF(AND($R$3=$AN$8),'Result Sheet'!M56,IF(AND($R$3=$AN$9),'Result Sheet'!AE56,IF(AND($R$3=$AN$10),'Result Sheet'!AW56,IF(AND($R$3=$AN$11),'Result Sheet'!BO56,IF(AND($R$3=$AN$12),'Result Sheet'!CG56,IF(AND($R$3=$AN$13),'Result Sheet'!CW56,IF(AND($R$3=$AN$14),"","")))))))</f>
        <v/>
      </c>
      <c r="L56" s="483" t="str">
        <f>IF(AND($R$3=$AN$8),'Result Sheet'!N56,IF(AND($R$3=$AN$9),'Result Sheet'!AF56,IF(AND($R$3=$AN$10),'Result Sheet'!AX56,IF(AND($R$3=$AN$11),'Result Sheet'!BP56,IF(AND($R$3=$AN$12),'Result Sheet'!CH56,IF(AND($R$3=$AN$13),'Result Sheet'!CX56,IF(AND($R$3=$AN$14),"","")))))))</f>
        <v/>
      </c>
      <c r="M56" s="355" t="str">
        <f t="shared" si="0"/>
        <v/>
      </c>
      <c r="N56" s="484" t="str">
        <f>IF(AND($R$3=$AN$8),'Result Sheet'!P56,IF(AND($R$3=$AN$9),'Result Sheet'!AH56,IF(AND($R$3=$AN$10),'Result Sheet'!AZ56,IF(AND($R$3=$AN$11),'Result Sheet'!BR56,IF(AND($R$3=$AN$12),'Result Sheet'!CJ56,IF(AND($R$3=$AN$13),'Result Sheet'!CZ56,IF(AND($R$3=$AN$14),'Result Sheet'!DL56,IF(AND($R$3=$AN$15),'Result Sheet'!DV56,IF(AND($R$3=$AN$16),'Result Sheet'!EF56,"")))))))))</f>
        <v/>
      </c>
      <c r="O56" s="484" t="str">
        <f>IF(AND($R$3=$AN$8),'Result Sheet'!Q56,IF(AND($R$3=$AN$9),'Result Sheet'!AI56,IF(AND($R$3=$AN$10),'Result Sheet'!BA56,IF(AND($R$3=$AN$11),'Result Sheet'!BS56,IF(AND($R$3=$AN$12),'Result Sheet'!CK56,IF(AND($R$3=$AN$13),'Result Sheet'!DA56,IF(AND($R$3=$AN$14),'Result Sheet'!DM56,IF(AND($R$3=$AN$15),'Result Sheet'!DW56,IF(AND($R$3=$AN$16),'Result Sheet'!EG56,"")))))))))</f>
        <v/>
      </c>
      <c r="P56" s="355" t="str">
        <f t="shared" si="1"/>
        <v/>
      </c>
      <c r="Q56" s="356" t="str">
        <f t="shared" si="2"/>
        <v/>
      </c>
      <c r="R56" s="485" t="str">
        <f>IF(AND($R$3=$AN$8),'Result Sheet'!T56,IF(AND($R$3=$AN$9),'Result Sheet'!AL56,IF(AND($R$3=$AN$10),'Result Sheet'!BD56,IF(AND($R$3=$AN$11),'Result Sheet'!BV56,IF(AND($R$3=$AN$12),'Result Sheet'!CN56,IF(AND($R$3=$AN$13),'Result Sheet'!DD56,IF(AND($R$3=$AN$14),'Result Sheet'!DN56,IF(AND($R$3=$AN$15),'Result Sheet'!DX56,IF(AND($R$3=$AN$16),'Result Sheet'!EH55,"")))))))))</f>
        <v/>
      </c>
      <c r="S56" s="485" t="str">
        <f>IF(AND($R$3=$AN$8),'Result Sheet'!U56,IF(AND($R$3=$AN$9),'Result Sheet'!AM56,IF(AND($R$3=$AN$10),'Result Sheet'!BE56,IF(AND($R$3=$AN$11),'Result Sheet'!BW56,IF(AND($R$3=$AN$12),'Result Sheet'!CO56,IF(AND($R$3=$AN$13),'Result Sheet'!DE56,IF(AND($R$3=$AN$14),'Result Sheet'!DO56,IF(AND($R$3=$AN$15),'Result Sheet'!DY56,IF(AND($R$3=$AN$16),'Result Sheet'!EI56,"")))))))))</f>
        <v/>
      </c>
      <c r="T56" s="355" t="str">
        <f>IF(AND(R56="",S56=""),"",IF(AND($R$3=$AN$14),'Result Sheet'!DP56,IF(AND($R$3=$AN$15),'Result Sheet'!DZ56,IF(AND($R$3=$AN$16),'Result Sheet'!EJ56,IF(AND(R56="NA",S56="NA"),"NA",SUM(R56:S56))))))</f>
        <v/>
      </c>
      <c r="U56" s="356" t="str">
        <f t="shared" si="3"/>
        <v/>
      </c>
      <c r="V56" s="357">
        <f t="shared" si="4"/>
        <v>0</v>
      </c>
      <c r="W56" s="357" t="str">
        <f t="shared" si="5"/>
        <v/>
      </c>
      <c r="X56" s="357" t="str">
        <f t="shared" si="6"/>
        <v/>
      </c>
      <c r="Y56" s="486" t="str">
        <f>IF(AND($R$3=$AN$8),'Result Sheet'!AA56,IF(AND($R$3=$AN$9),'Result Sheet'!AS56,IF(AND($R$3=$AN$10),'Result Sheet'!BK56,IF(AND($R$3=$AN$11),'Result Sheet'!CC56,IF(AND($R$3=$AN$12),'Result Sheet'!CT56,IF(AND($R$3=$AN$13),'Result Sheet'!DJ56,IF(AND($R$3=$AN$14),'Result Sheet'!DT56,IF(AND($R$3=$AN$15),'Result Sheet'!ED56,IF(AND($R$3=$AN$16),'Result Sheet'!EN56,"")))))))))</f>
        <v/>
      </c>
      <c r="Z56" s="487" t="str">
        <f>IF(AND($R$3=$AN$8),'Result Sheet'!AB56,IF(AND($R$3=$AN$9),'Result Sheet'!AT56,IF(AND($R$3=$AN$10),'Result Sheet'!BL56,IF(AND($R$3=$AN$11),'Result Sheet'!CD56,IF(AND($R$3=$AN$12),"",IF(AND($R$3=$AN$13),"",IF(AND($R$3=$AN$14),"","")))))))</f>
        <v/>
      </c>
      <c r="AA56" s="358" t="str">
        <f>IF(AND($R$3=$AN$8),'Result Sheet'!AC56,IF(AND($R$3=$AN$9),'Result Sheet'!AU56,IF(AND($R$3=$AN$10),'Result Sheet'!BM56,IF(AND($R$3=$AN$11),'Result Sheet'!CE56,IF(AND($R$3=$AN$12),'Result Sheet'!CU56,IF(AND($R$3=$AN$13),'Result Sheet'!DK56,IF(AND($R$3=$AN$14),'Result Sheet'!DU56,IF(AND($R$3=$AN$15),'Result Sheet'!EE56,IF(AND($R$3=$AN$16),'Result Sheet'!EO56,"")))))))))</f>
        <v/>
      </c>
    </row>
    <row r="57" spans="1:27">
      <c r="A57" s="349">
        <f>IF('Result Sheet'!A57="","",'Result Sheet'!A57)</f>
        <v>50</v>
      </c>
      <c r="B57" s="350" t="str">
        <f>IF(OR($D$3="",$R$3=""),"",IF('Result Sheet'!B57="","",'Result Sheet'!B57))</f>
        <v/>
      </c>
      <c r="C57" s="351" t="str">
        <f>IF(OR($D$3="",$R$3=""),"",IF('Result Sheet'!F57="","",'Result Sheet'!F57))</f>
        <v/>
      </c>
      <c r="D57" s="352" t="str">
        <f>IF(OR($D$3="",$R$3=""),"",IF('Result Sheet'!E57="","",'Result Sheet'!E57))</f>
        <v/>
      </c>
      <c r="E57" s="353" t="str">
        <f>IF(OR($D$3="",$R$3=""),"",IF('Result Sheet'!G57="","",'Result Sheet'!G57))</f>
        <v/>
      </c>
      <c r="F57" s="353" t="str">
        <f>IF(OR($D$3="",$R$3=""),"",IF('Result Sheet'!H57="","",'Result Sheet'!H57))</f>
        <v/>
      </c>
      <c r="G57" s="353" t="str">
        <f>IF(OR($D$3="",$R$3=""),"",IF('Result Sheet'!I57="","",'Result Sheet'!I57))</f>
        <v/>
      </c>
      <c r="H57" s="354" t="str">
        <f>IF(OR($D$3="",$R$3=""),"",IF('Result Sheet'!K57="","",'Result Sheet'!K57))</f>
        <v/>
      </c>
      <c r="I57" s="488" t="str">
        <f>IF(OR($D$3="",$R$3=""),"",IF('Result Sheet'!J57="","",'Result Sheet'!J57))</f>
        <v/>
      </c>
      <c r="J57" s="483" t="str">
        <f>IF(AND($R$3=$AN$8),'Result Sheet'!L57,IF(AND($R$3=$AN$9),'Result Sheet'!AD57,IF(AND($R$3=$AN$10),'Result Sheet'!AV57,IF(AND($R$3=$AN$11),'Result Sheet'!BN57,IF(AND($R$3=$AN$12),'Result Sheet'!CF57,IF(AND($R$3=$AN$13),'Result Sheet'!CV57,IF(AND($R$3=$AN$14),"","")))))))</f>
        <v/>
      </c>
      <c r="K57" s="483" t="str">
        <f>IF(AND($R$3=$AN$8),'Result Sheet'!M57,IF(AND($R$3=$AN$9),'Result Sheet'!AE57,IF(AND($R$3=$AN$10),'Result Sheet'!AW57,IF(AND($R$3=$AN$11),'Result Sheet'!BO57,IF(AND($R$3=$AN$12),'Result Sheet'!CG57,IF(AND($R$3=$AN$13),'Result Sheet'!CW57,IF(AND($R$3=$AN$14),"","")))))))</f>
        <v/>
      </c>
      <c r="L57" s="483" t="str">
        <f>IF(AND($R$3=$AN$8),'Result Sheet'!N57,IF(AND($R$3=$AN$9),'Result Sheet'!AF57,IF(AND($R$3=$AN$10),'Result Sheet'!AX57,IF(AND($R$3=$AN$11),'Result Sheet'!BP57,IF(AND($R$3=$AN$12),'Result Sheet'!CH57,IF(AND($R$3=$AN$13),'Result Sheet'!CX57,IF(AND($R$3=$AN$14),"","")))))))</f>
        <v/>
      </c>
      <c r="M57" s="355" t="str">
        <f t="shared" si="0"/>
        <v/>
      </c>
      <c r="N57" s="484" t="str">
        <f>IF(AND($R$3=$AN$8),'Result Sheet'!P57,IF(AND($R$3=$AN$9),'Result Sheet'!AH57,IF(AND($R$3=$AN$10),'Result Sheet'!AZ57,IF(AND($R$3=$AN$11),'Result Sheet'!BR57,IF(AND($R$3=$AN$12),'Result Sheet'!CJ57,IF(AND($R$3=$AN$13),'Result Sheet'!CZ57,IF(AND($R$3=$AN$14),'Result Sheet'!DL57,IF(AND($R$3=$AN$15),'Result Sheet'!DV57,IF(AND($R$3=$AN$16),'Result Sheet'!EF57,"")))))))))</f>
        <v/>
      </c>
      <c r="O57" s="484" t="str">
        <f>IF(AND($R$3=$AN$8),'Result Sheet'!Q57,IF(AND($R$3=$AN$9),'Result Sheet'!AI57,IF(AND($R$3=$AN$10),'Result Sheet'!BA57,IF(AND($R$3=$AN$11),'Result Sheet'!BS57,IF(AND($R$3=$AN$12),'Result Sheet'!CK57,IF(AND($R$3=$AN$13),'Result Sheet'!DA57,IF(AND($R$3=$AN$14),'Result Sheet'!DM57,IF(AND($R$3=$AN$15),'Result Sheet'!DW57,IF(AND($R$3=$AN$16),'Result Sheet'!EG57,"")))))))))</f>
        <v/>
      </c>
      <c r="P57" s="355" t="str">
        <f t="shared" si="1"/>
        <v/>
      </c>
      <c r="Q57" s="356" t="str">
        <f t="shared" si="2"/>
        <v/>
      </c>
      <c r="R57" s="485" t="str">
        <f>IF(AND($R$3=$AN$8),'Result Sheet'!T57,IF(AND($R$3=$AN$9),'Result Sheet'!AL57,IF(AND($R$3=$AN$10),'Result Sheet'!BD57,IF(AND($R$3=$AN$11),'Result Sheet'!BV57,IF(AND($R$3=$AN$12),'Result Sheet'!CN57,IF(AND($R$3=$AN$13),'Result Sheet'!DD57,IF(AND($R$3=$AN$14),'Result Sheet'!DN57,IF(AND($R$3=$AN$15),'Result Sheet'!DX57,IF(AND($R$3=$AN$16),'Result Sheet'!EH56,"")))))))))</f>
        <v/>
      </c>
      <c r="S57" s="485" t="str">
        <f>IF(AND($R$3=$AN$8),'Result Sheet'!U57,IF(AND($R$3=$AN$9),'Result Sheet'!AM57,IF(AND($R$3=$AN$10),'Result Sheet'!BE57,IF(AND($R$3=$AN$11),'Result Sheet'!BW57,IF(AND($R$3=$AN$12),'Result Sheet'!CO57,IF(AND($R$3=$AN$13),'Result Sheet'!DE57,IF(AND($R$3=$AN$14),'Result Sheet'!DO57,IF(AND($R$3=$AN$15),'Result Sheet'!DY57,IF(AND($R$3=$AN$16),'Result Sheet'!EI57,"")))))))))</f>
        <v/>
      </c>
      <c r="T57" s="355" t="str">
        <f>IF(AND(R57="",S57=""),"",IF(AND($R$3=$AN$14),'Result Sheet'!DP57,IF(AND($R$3=$AN$15),'Result Sheet'!DZ57,IF(AND($R$3=$AN$16),'Result Sheet'!EJ57,IF(AND(R57="NA",S57="NA"),"NA",SUM(R57:S57))))))</f>
        <v/>
      </c>
      <c r="U57" s="356" t="str">
        <f t="shared" si="3"/>
        <v/>
      </c>
      <c r="V57" s="357">
        <f t="shared" si="4"/>
        <v>0</v>
      </c>
      <c r="W57" s="357" t="str">
        <f t="shared" si="5"/>
        <v/>
      </c>
      <c r="X57" s="357" t="str">
        <f t="shared" si="6"/>
        <v/>
      </c>
      <c r="Y57" s="486" t="str">
        <f>IF(AND($R$3=$AN$8),'Result Sheet'!AA57,IF(AND($R$3=$AN$9),'Result Sheet'!AS57,IF(AND($R$3=$AN$10),'Result Sheet'!BK57,IF(AND($R$3=$AN$11),'Result Sheet'!CC57,IF(AND($R$3=$AN$12),'Result Sheet'!CT57,IF(AND($R$3=$AN$13),'Result Sheet'!DJ57,IF(AND($R$3=$AN$14),'Result Sheet'!DT57,IF(AND($R$3=$AN$15),'Result Sheet'!ED57,IF(AND($R$3=$AN$16),'Result Sheet'!EN57,"")))))))))</f>
        <v/>
      </c>
      <c r="Z57" s="487" t="str">
        <f>IF(AND($R$3=$AN$8),'Result Sheet'!AB57,IF(AND($R$3=$AN$9),'Result Sheet'!AT57,IF(AND($R$3=$AN$10),'Result Sheet'!BL57,IF(AND($R$3=$AN$11),'Result Sheet'!CD57,IF(AND($R$3=$AN$12),"",IF(AND($R$3=$AN$13),"",IF(AND($R$3=$AN$14),"","")))))))</f>
        <v/>
      </c>
      <c r="AA57" s="358" t="str">
        <f>IF(AND($R$3=$AN$8),'Result Sheet'!AC57,IF(AND($R$3=$AN$9),'Result Sheet'!AU57,IF(AND($R$3=$AN$10),'Result Sheet'!BM57,IF(AND($R$3=$AN$11),'Result Sheet'!CE57,IF(AND($R$3=$AN$12),'Result Sheet'!CU57,IF(AND($R$3=$AN$13),'Result Sheet'!DK57,IF(AND($R$3=$AN$14),'Result Sheet'!DU57,IF(AND($R$3=$AN$15),'Result Sheet'!EE57,IF(AND($R$3=$AN$16),'Result Sheet'!EO57,"")))))))))</f>
        <v/>
      </c>
    </row>
    <row r="58" spans="1:27">
      <c r="A58" s="349">
        <f>IF('Result Sheet'!A58="","",'Result Sheet'!A58)</f>
        <v>51</v>
      </c>
      <c r="B58" s="350" t="str">
        <f>IF(OR($D$3="",$R$3=""),"",IF('Result Sheet'!B58="","",'Result Sheet'!B58))</f>
        <v/>
      </c>
      <c r="C58" s="351" t="str">
        <f>IF(OR($D$3="",$R$3=""),"",IF('Result Sheet'!F58="","",'Result Sheet'!F58))</f>
        <v/>
      </c>
      <c r="D58" s="352" t="str">
        <f>IF(OR($D$3="",$R$3=""),"",IF('Result Sheet'!E58="","",'Result Sheet'!E58))</f>
        <v/>
      </c>
      <c r="E58" s="353" t="str">
        <f>IF(OR($D$3="",$R$3=""),"",IF('Result Sheet'!G58="","",'Result Sheet'!G58))</f>
        <v/>
      </c>
      <c r="F58" s="353" t="str">
        <f>IF(OR($D$3="",$R$3=""),"",IF('Result Sheet'!H58="","",'Result Sheet'!H58))</f>
        <v/>
      </c>
      <c r="G58" s="353" t="str">
        <f>IF(OR($D$3="",$R$3=""),"",IF('Result Sheet'!I58="","",'Result Sheet'!I58))</f>
        <v/>
      </c>
      <c r="H58" s="354" t="str">
        <f>IF(OR($D$3="",$R$3=""),"",IF('Result Sheet'!K58="","",'Result Sheet'!K58))</f>
        <v/>
      </c>
      <c r="I58" s="488" t="str">
        <f>IF(OR($D$3="",$R$3=""),"",IF('Result Sheet'!J58="","",'Result Sheet'!J58))</f>
        <v/>
      </c>
      <c r="J58" s="483" t="str">
        <f>IF(AND($R$3=$AN$8),'Result Sheet'!L58,IF(AND($R$3=$AN$9),'Result Sheet'!AD58,IF(AND($R$3=$AN$10),'Result Sheet'!AV58,IF(AND($R$3=$AN$11),'Result Sheet'!BN58,IF(AND($R$3=$AN$12),'Result Sheet'!CF58,IF(AND($R$3=$AN$13),'Result Sheet'!CV58,IF(AND($R$3=$AN$14),"","")))))))</f>
        <v/>
      </c>
      <c r="K58" s="483" t="str">
        <f>IF(AND($R$3=$AN$8),'Result Sheet'!M58,IF(AND($R$3=$AN$9),'Result Sheet'!AE58,IF(AND($R$3=$AN$10),'Result Sheet'!AW58,IF(AND($R$3=$AN$11),'Result Sheet'!BO58,IF(AND($R$3=$AN$12),'Result Sheet'!CG58,IF(AND($R$3=$AN$13),'Result Sheet'!CW58,IF(AND($R$3=$AN$14),"","")))))))</f>
        <v/>
      </c>
      <c r="L58" s="483" t="str">
        <f>IF(AND($R$3=$AN$8),'Result Sheet'!N58,IF(AND($R$3=$AN$9),'Result Sheet'!AF58,IF(AND($R$3=$AN$10),'Result Sheet'!AX58,IF(AND($R$3=$AN$11),'Result Sheet'!BP58,IF(AND($R$3=$AN$12),'Result Sheet'!CH58,IF(AND($R$3=$AN$13),'Result Sheet'!CX58,IF(AND($R$3=$AN$14),"","")))))))</f>
        <v/>
      </c>
      <c r="M58" s="355" t="str">
        <f t="shared" si="0"/>
        <v/>
      </c>
      <c r="N58" s="484" t="str">
        <f>IF(AND($R$3=$AN$8),'Result Sheet'!P58,IF(AND($R$3=$AN$9),'Result Sheet'!AH58,IF(AND($R$3=$AN$10),'Result Sheet'!AZ58,IF(AND($R$3=$AN$11),'Result Sheet'!BR58,IF(AND($R$3=$AN$12),'Result Sheet'!CJ58,IF(AND($R$3=$AN$13),'Result Sheet'!CZ58,IF(AND($R$3=$AN$14),'Result Sheet'!DL58,IF(AND($R$3=$AN$15),'Result Sheet'!DV58,IF(AND($R$3=$AN$16),'Result Sheet'!EF58,"")))))))))</f>
        <v/>
      </c>
      <c r="O58" s="484" t="str">
        <f>IF(AND($R$3=$AN$8),'Result Sheet'!Q58,IF(AND($R$3=$AN$9),'Result Sheet'!AI58,IF(AND($R$3=$AN$10),'Result Sheet'!BA58,IF(AND($R$3=$AN$11),'Result Sheet'!BS58,IF(AND($R$3=$AN$12),'Result Sheet'!CK58,IF(AND($R$3=$AN$13),'Result Sheet'!DA58,IF(AND($R$3=$AN$14),'Result Sheet'!DM58,IF(AND($R$3=$AN$15),'Result Sheet'!DW58,IF(AND($R$3=$AN$16),'Result Sheet'!EG58,"")))))))))</f>
        <v/>
      </c>
      <c r="P58" s="355" t="str">
        <f t="shared" si="1"/>
        <v/>
      </c>
      <c r="Q58" s="356" t="str">
        <f t="shared" si="2"/>
        <v/>
      </c>
      <c r="R58" s="485" t="str">
        <f>IF(AND($R$3=$AN$8),'Result Sheet'!T58,IF(AND($R$3=$AN$9),'Result Sheet'!AL58,IF(AND($R$3=$AN$10),'Result Sheet'!BD58,IF(AND($R$3=$AN$11),'Result Sheet'!BV58,IF(AND($R$3=$AN$12),'Result Sheet'!CN58,IF(AND($R$3=$AN$13),'Result Sheet'!DD58,IF(AND($R$3=$AN$14),'Result Sheet'!DN58,IF(AND($R$3=$AN$15),'Result Sheet'!DX58,IF(AND($R$3=$AN$16),'Result Sheet'!EH57,"")))))))))</f>
        <v/>
      </c>
      <c r="S58" s="485" t="str">
        <f>IF(AND($R$3=$AN$8),'Result Sheet'!U58,IF(AND($R$3=$AN$9),'Result Sheet'!AM58,IF(AND($R$3=$AN$10),'Result Sheet'!BE58,IF(AND($R$3=$AN$11),'Result Sheet'!BW58,IF(AND($R$3=$AN$12),'Result Sheet'!CO58,IF(AND($R$3=$AN$13),'Result Sheet'!DE58,IF(AND($R$3=$AN$14),'Result Sheet'!DO58,IF(AND($R$3=$AN$15),'Result Sheet'!DY58,IF(AND($R$3=$AN$16),'Result Sheet'!EI58,"")))))))))</f>
        <v/>
      </c>
      <c r="T58" s="355" t="str">
        <f>IF(AND(R58="",S58=""),"",IF(AND($R$3=$AN$14),'Result Sheet'!DP58,IF(AND($R$3=$AN$15),'Result Sheet'!DZ58,IF(AND($R$3=$AN$16),'Result Sheet'!EJ58,IF(AND(R58="NA",S58="NA"),"NA",SUM(R58:S58))))))</f>
        <v/>
      </c>
      <c r="U58" s="356" t="str">
        <f t="shared" si="3"/>
        <v/>
      </c>
      <c r="V58" s="357">
        <f t="shared" si="4"/>
        <v>0</v>
      </c>
      <c r="W58" s="357" t="str">
        <f t="shared" si="5"/>
        <v/>
      </c>
      <c r="X58" s="357" t="str">
        <f t="shared" si="6"/>
        <v/>
      </c>
      <c r="Y58" s="486" t="str">
        <f>IF(AND($R$3=$AN$8),'Result Sheet'!AA58,IF(AND($R$3=$AN$9),'Result Sheet'!AS58,IF(AND($R$3=$AN$10),'Result Sheet'!BK58,IF(AND($R$3=$AN$11),'Result Sheet'!CC58,IF(AND($R$3=$AN$12),'Result Sheet'!CT58,IF(AND($R$3=$AN$13),'Result Sheet'!DJ58,IF(AND($R$3=$AN$14),'Result Sheet'!DT58,IF(AND($R$3=$AN$15),'Result Sheet'!ED58,IF(AND($R$3=$AN$16),'Result Sheet'!EN58,"")))))))))</f>
        <v/>
      </c>
      <c r="Z58" s="487" t="str">
        <f>IF(AND($R$3=$AN$8),'Result Sheet'!AB58,IF(AND($R$3=$AN$9),'Result Sheet'!AT58,IF(AND($R$3=$AN$10),'Result Sheet'!BL58,IF(AND($R$3=$AN$11),'Result Sheet'!CD58,IF(AND($R$3=$AN$12),"",IF(AND($R$3=$AN$13),"",IF(AND($R$3=$AN$14),"","")))))))</f>
        <v/>
      </c>
      <c r="AA58" s="358" t="str">
        <f>IF(AND($R$3=$AN$8),'Result Sheet'!AC58,IF(AND($R$3=$AN$9),'Result Sheet'!AU58,IF(AND($R$3=$AN$10),'Result Sheet'!BM58,IF(AND($R$3=$AN$11),'Result Sheet'!CE58,IF(AND($R$3=$AN$12),'Result Sheet'!CU58,IF(AND($R$3=$AN$13),'Result Sheet'!DK58,IF(AND($R$3=$AN$14),'Result Sheet'!DU58,IF(AND($R$3=$AN$15),'Result Sheet'!EE58,IF(AND($R$3=$AN$16),'Result Sheet'!EO58,"")))))))))</f>
        <v/>
      </c>
    </row>
    <row r="59" spans="1:27">
      <c r="A59" s="349">
        <f>IF('Result Sheet'!A59="","",'Result Sheet'!A59)</f>
        <v>52</v>
      </c>
      <c r="B59" s="350" t="str">
        <f>IF(OR($D$3="",$R$3=""),"",IF('Result Sheet'!B59="","",'Result Sheet'!B59))</f>
        <v/>
      </c>
      <c r="C59" s="351" t="str">
        <f>IF(OR($D$3="",$R$3=""),"",IF('Result Sheet'!F59="","",'Result Sheet'!F59))</f>
        <v/>
      </c>
      <c r="D59" s="352" t="str">
        <f>IF(OR($D$3="",$R$3=""),"",IF('Result Sheet'!E59="","",'Result Sheet'!E59))</f>
        <v/>
      </c>
      <c r="E59" s="353" t="str">
        <f>IF(OR($D$3="",$R$3=""),"",IF('Result Sheet'!G59="","",'Result Sheet'!G59))</f>
        <v/>
      </c>
      <c r="F59" s="353" t="str">
        <f>IF(OR($D$3="",$R$3=""),"",IF('Result Sheet'!H59="","",'Result Sheet'!H59))</f>
        <v/>
      </c>
      <c r="G59" s="353" t="str">
        <f>IF(OR($D$3="",$R$3=""),"",IF('Result Sheet'!I59="","",'Result Sheet'!I59))</f>
        <v/>
      </c>
      <c r="H59" s="354" t="str">
        <f>IF(OR($D$3="",$R$3=""),"",IF('Result Sheet'!K59="","",'Result Sheet'!K59))</f>
        <v/>
      </c>
      <c r="I59" s="488" t="str">
        <f>IF(OR($D$3="",$R$3=""),"",IF('Result Sheet'!J59="","",'Result Sheet'!J59))</f>
        <v/>
      </c>
      <c r="J59" s="483" t="str">
        <f>IF(AND($R$3=$AN$8),'Result Sheet'!L59,IF(AND($R$3=$AN$9),'Result Sheet'!AD59,IF(AND($R$3=$AN$10),'Result Sheet'!AV59,IF(AND($R$3=$AN$11),'Result Sheet'!BN59,IF(AND($R$3=$AN$12),'Result Sheet'!CF59,IF(AND($R$3=$AN$13),'Result Sheet'!CV59,IF(AND($R$3=$AN$14),"","")))))))</f>
        <v/>
      </c>
      <c r="K59" s="483" t="str">
        <f>IF(AND($R$3=$AN$8),'Result Sheet'!M59,IF(AND($R$3=$AN$9),'Result Sheet'!AE59,IF(AND($R$3=$AN$10),'Result Sheet'!AW59,IF(AND($R$3=$AN$11),'Result Sheet'!BO59,IF(AND($R$3=$AN$12),'Result Sheet'!CG59,IF(AND($R$3=$AN$13),'Result Sheet'!CW59,IF(AND($R$3=$AN$14),"","")))))))</f>
        <v/>
      </c>
      <c r="L59" s="483" t="str">
        <f>IF(AND($R$3=$AN$8),'Result Sheet'!N59,IF(AND($R$3=$AN$9),'Result Sheet'!AF59,IF(AND($R$3=$AN$10),'Result Sheet'!AX59,IF(AND($R$3=$AN$11),'Result Sheet'!BP59,IF(AND($R$3=$AN$12),'Result Sheet'!CH59,IF(AND($R$3=$AN$13),'Result Sheet'!CX59,IF(AND($R$3=$AN$14),"","")))))))</f>
        <v/>
      </c>
      <c r="M59" s="355" t="str">
        <f t="shared" si="0"/>
        <v/>
      </c>
      <c r="N59" s="484" t="str">
        <f>IF(AND($R$3=$AN$8),'Result Sheet'!P59,IF(AND($R$3=$AN$9),'Result Sheet'!AH59,IF(AND($R$3=$AN$10),'Result Sheet'!AZ59,IF(AND($R$3=$AN$11),'Result Sheet'!BR59,IF(AND($R$3=$AN$12),'Result Sheet'!CJ59,IF(AND($R$3=$AN$13),'Result Sheet'!CZ59,IF(AND($R$3=$AN$14),'Result Sheet'!DL59,IF(AND($R$3=$AN$15),'Result Sheet'!DV59,IF(AND($R$3=$AN$16),'Result Sheet'!EF59,"")))))))))</f>
        <v/>
      </c>
      <c r="O59" s="484" t="str">
        <f>IF(AND($R$3=$AN$8),'Result Sheet'!Q59,IF(AND($R$3=$AN$9),'Result Sheet'!AI59,IF(AND($R$3=$AN$10),'Result Sheet'!BA59,IF(AND($R$3=$AN$11),'Result Sheet'!BS59,IF(AND($R$3=$AN$12),'Result Sheet'!CK59,IF(AND($R$3=$AN$13),'Result Sheet'!DA59,IF(AND($R$3=$AN$14),'Result Sheet'!DM59,IF(AND($R$3=$AN$15),'Result Sheet'!DW59,IF(AND($R$3=$AN$16),'Result Sheet'!EG59,"")))))))))</f>
        <v/>
      </c>
      <c r="P59" s="355" t="str">
        <f t="shared" si="1"/>
        <v/>
      </c>
      <c r="Q59" s="356" t="str">
        <f t="shared" si="2"/>
        <v/>
      </c>
      <c r="R59" s="485" t="str">
        <f>IF(AND($R$3=$AN$8),'Result Sheet'!T59,IF(AND($R$3=$AN$9),'Result Sheet'!AL59,IF(AND($R$3=$AN$10),'Result Sheet'!BD59,IF(AND($R$3=$AN$11),'Result Sheet'!BV59,IF(AND($R$3=$AN$12),'Result Sheet'!CN59,IF(AND($R$3=$AN$13),'Result Sheet'!DD59,IF(AND($R$3=$AN$14),'Result Sheet'!DN59,IF(AND($R$3=$AN$15),'Result Sheet'!DX59,IF(AND($R$3=$AN$16),'Result Sheet'!EH58,"")))))))))</f>
        <v/>
      </c>
      <c r="S59" s="485" t="str">
        <f>IF(AND($R$3=$AN$8),'Result Sheet'!U59,IF(AND($R$3=$AN$9),'Result Sheet'!AM59,IF(AND($R$3=$AN$10),'Result Sheet'!BE59,IF(AND($R$3=$AN$11),'Result Sheet'!BW59,IF(AND($R$3=$AN$12),'Result Sheet'!CO59,IF(AND($R$3=$AN$13),'Result Sheet'!DE59,IF(AND($R$3=$AN$14),'Result Sheet'!DO59,IF(AND($R$3=$AN$15),'Result Sheet'!DY59,IF(AND($R$3=$AN$16),'Result Sheet'!EI59,"")))))))))</f>
        <v/>
      </c>
      <c r="T59" s="355" t="str">
        <f>IF(AND(R59="",S59=""),"",IF(AND($R$3=$AN$14),'Result Sheet'!DP59,IF(AND($R$3=$AN$15),'Result Sheet'!DZ59,IF(AND($R$3=$AN$16),'Result Sheet'!EJ59,IF(AND(R59="NA",S59="NA"),"NA",SUM(R59:S59))))))</f>
        <v/>
      </c>
      <c r="U59" s="356" t="str">
        <f t="shared" si="3"/>
        <v/>
      </c>
      <c r="V59" s="357">
        <f t="shared" si="4"/>
        <v>0</v>
      </c>
      <c r="W59" s="357" t="str">
        <f t="shared" si="5"/>
        <v/>
      </c>
      <c r="X59" s="357" t="str">
        <f t="shared" si="6"/>
        <v/>
      </c>
      <c r="Y59" s="486" t="str">
        <f>IF(AND($R$3=$AN$8),'Result Sheet'!AA59,IF(AND($R$3=$AN$9),'Result Sheet'!AS59,IF(AND($R$3=$AN$10),'Result Sheet'!BK59,IF(AND($R$3=$AN$11),'Result Sheet'!CC59,IF(AND($R$3=$AN$12),'Result Sheet'!CT59,IF(AND($R$3=$AN$13),'Result Sheet'!DJ59,IF(AND($R$3=$AN$14),'Result Sheet'!DT59,IF(AND($R$3=$AN$15),'Result Sheet'!ED59,IF(AND($R$3=$AN$16),'Result Sheet'!EN59,"")))))))))</f>
        <v/>
      </c>
      <c r="Z59" s="487" t="str">
        <f>IF(AND($R$3=$AN$8),'Result Sheet'!AB59,IF(AND($R$3=$AN$9),'Result Sheet'!AT59,IF(AND($R$3=$AN$10),'Result Sheet'!BL59,IF(AND($R$3=$AN$11),'Result Sheet'!CD59,IF(AND($R$3=$AN$12),"",IF(AND($R$3=$AN$13),"",IF(AND($R$3=$AN$14),"","")))))))</f>
        <v/>
      </c>
      <c r="AA59" s="358" t="str">
        <f>IF(AND($R$3=$AN$8),'Result Sheet'!AC59,IF(AND($R$3=$AN$9),'Result Sheet'!AU59,IF(AND($R$3=$AN$10),'Result Sheet'!BM59,IF(AND($R$3=$AN$11),'Result Sheet'!CE59,IF(AND($R$3=$AN$12),'Result Sheet'!CU59,IF(AND($R$3=$AN$13),'Result Sheet'!DK59,IF(AND($R$3=$AN$14),'Result Sheet'!DU59,IF(AND($R$3=$AN$15),'Result Sheet'!EE59,IF(AND($R$3=$AN$16),'Result Sheet'!EO59,"")))))))))</f>
        <v/>
      </c>
    </row>
    <row r="60" spans="1:27">
      <c r="A60" s="349">
        <f>IF('Result Sheet'!A60="","",'Result Sheet'!A60)</f>
        <v>53</v>
      </c>
      <c r="B60" s="350" t="str">
        <f>IF(OR($D$3="",$R$3=""),"",IF('Result Sheet'!B60="","",'Result Sheet'!B60))</f>
        <v/>
      </c>
      <c r="C60" s="351" t="str">
        <f>IF(OR($D$3="",$R$3=""),"",IF('Result Sheet'!F60="","",'Result Sheet'!F60))</f>
        <v/>
      </c>
      <c r="D60" s="352" t="str">
        <f>IF(OR($D$3="",$R$3=""),"",IF('Result Sheet'!E60="","",'Result Sheet'!E60))</f>
        <v/>
      </c>
      <c r="E60" s="353" t="str">
        <f>IF(OR($D$3="",$R$3=""),"",IF('Result Sheet'!G60="","",'Result Sheet'!G60))</f>
        <v/>
      </c>
      <c r="F60" s="353" t="str">
        <f>IF(OR($D$3="",$R$3=""),"",IF('Result Sheet'!H60="","",'Result Sheet'!H60))</f>
        <v/>
      </c>
      <c r="G60" s="353" t="str">
        <f>IF(OR($D$3="",$R$3=""),"",IF('Result Sheet'!I60="","",'Result Sheet'!I60))</f>
        <v/>
      </c>
      <c r="H60" s="354" t="str">
        <f>IF(OR($D$3="",$R$3=""),"",IF('Result Sheet'!K60="","",'Result Sheet'!K60))</f>
        <v/>
      </c>
      <c r="I60" s="488" t="str">
        <f>IF(OR($D$3="",$R$3=""),"",IF('Result Sheet'!J60="","",'Result Sheet'!J60))</f>
        <v/>
      </c>
      <c r="J60" s="483" t="str">
        <f>IF(AND($R$3=$AN$8),'Result Sheet'!L60,IF(AND($R$3=$AN$9),'Result Sheet'!AD60,IF(AND($R$3=$AN$10),'Result Sheet'!AV60,IF(AND($R$3=$AN$11),'Result Sheet'!BN60,IF(AND($R$3=$AN$12),'Result Sheet'!CF60,IF(AND($R$3=$AN$13),'Result Sheet'!CV60,IF(AND($R$3=$AN$14),"","")))))))</f>
        <v/>
      </c>
      <c r="K60" s="483" t="str">
        <f>IF(AND($R$3=$AN$8),'Result Sheet'!M60,IF(AND($R$3=$AN$9),'Result Sheet'!AE60,IF(AND($R$3=$AN$10),'Result Sheet'!AW60,IF(AND($R$3=$AN$11),'Result Sheet'!BO60,IF(AND($R$3=$AN$12),'Result Sheet'!CG60,IF(AND($R$3=$AN$13),'Result Sheet'!CW60,IF(AND($R$3=$AN$14),"","")))))))</f>
        <v/>
      </c>
      <c r="L60" s="483" t="str">
        <f>IF(AND($R$3=$AN$8),'Result Sheet'!N60,IF(AND($R$3=$AN$9),'Result Sheet'!AF60,IF(AND($R$3=$AN$10),'Result Sheet'!AX60,IF(AND($R$3=$AN$11),'Result Sheet'!BP60,IF(AND($R$3=$AN$12),'Result Sheet'!CH60,IF(AND($R$3=$AN$13),'Result Sheet'!CX60,IF(AND($R$3=$AN$14),"","")))))))</f>
        <v/>
      </c>
      <c r="M60" s="355" t="str">
        <f t="shared" si="0"/>
        <v/>
      </c>
      <c r="N60" s="484" t="str">
        <f>IF(AND($R$3=$AN$8),'Result Sheet'!P60,IF(AND($R$3=$AN$9),'Result Sheet'!AH60,IF(AND($R$3=$AN$10),'Result Sheet'!AZ60,IF(AND($R$3=$AN$11),'Result Sheet'!BR60,IF(AND($R$3=$AN$12),'Result Sheet'!CJ60,IF(AND($R$3=$AN$13),'Result Sheet'!CZ60,IF(AND($R$3=$AN$14),'Result Sheet'!DL60,IF(AND($R$3=$AN$15),'Result Sheet'!DV60,IF(AND($R$3=$AN$16),'Result Sheet'!EF60,"")))))))))</f>
        <v/>
      </c>
      <c r="O60" s="484" t="str">
        <f>IF(AND($R$3=$AN$8),'Result Sheet'!Q60,IF(AND($R$3=$AN$9),'Result Sheet'!AI60,IF(AND($R$3=$AN$10),'Result Sheet'!BA60,IF(AND($R$3=$AN$11),'Result Sheet'!BS60,IF(AND($R$3=$AN$12),'Result Sheet'!CK60,IF(AND($R$3=$AN$13),'Result Sheet'!DA60,IF(AND($R$3=$AN$14),'Result Sheet'!DM60,IF(AND($R$3=$AN$15),'Result Sheet'!DW60,IF(AND($R$3=$AN$16),'Result Sheet'!EG60,"")))))))))</f>
        <v/>
      </c>
      <c r="P60" s="355" t="str">
        <f t="shared" si="1"/>
        <v/>
      </c>
      <c r="Q60" s="356" t="str">
        <f t="shared" si="2"/>
        <v/>
      </c>
      <c r="R60" s="485" t="str">
        <f>IF(AND($R$3=$AN$8),'Result Sheet'!T60,IF(AND($R$3=$AN$9),'Result Sheet'!AL60,IF(AND($R$3=$AN$10),'Result Sheet'!BD60,IF(AND($R$3=$AN$11),'Result Sheet'!BV60,IF(AND($R$3=$AN$12),'Result Sheet'!CN60,IF(AND($R$3=$AN$13),'Result Sheet'!DD60,IF(AND($R$3=$AN$14),'Result Sheet'!DN60,IF(AND($R$3=$AN$15),'Result Sheet'!DX60,IF(AND($R$3=$AN$16),'Result Sheet'!EH59,"")))))))))</f>
        <v/>
      </c>
      <c r="S60" s="485" t="str">
        <f>IF(AND($R$3=$AN$8),'Result Sheet'!U60,IF(AND($R$3=$AN$9),'Result Sheet'!AM60,IF(AND($R$3=$AN$10),'Result Sheet'!BE60,IF(AND($R$3=$AN$11),'Result Sheet'!BW60,IF(AND($R$3=$AN$12),'Result Sheet'!CO60,IF(AND($R$3=$AN$13),'Result Sheet'!DE60,IF(AND($R$3=$AN$14),'Result Sheet'!DO60,IF(AND($R$3=$AN$15),'Result Sheet'!DY60,IF(AND($R$3=$AN$16),'Result Sheet'!EI60,"")))))))))</f>
        <v/>
      </c>
      <c r="T60" s="355" t="str">
        <f>IF(AND(R60="",S60=""),"",IF(AND($R$3=$AN$14),'Result Sheet'!DP60,IF(AND($R$3=$AN$15),'Result Sheet'!DZ60,IF(AND($R$3=$AN$16),'Result Sheet'!EJ60,IF(AND(R60="NA",S60="NA"),"NA",SUM(R60:S60))))))</f>
        <v/>
      </c>
      <c r="U60" s="356" t="str">
        <f t="shared" si="3"/>
        <v/>
      </c>
      <c r="V60" s="357">
        <f t="shared" si="4"/>
        <v>0</v>
      </c>
      <c r="W60" s="357" t="str">
        <f t="shared" si="5"/>
        <v/>
      </c>
      <c r="X60" s="357" t="str">
        <f t="shared" si="6"/>
        <v/>
      </c>
      <c r="Y60" s="486" t="str">
        <f>IF(AND($R$3=$AN$8),'Result Sheet'!AA60,IF(AND($R$3=$AN$9),'Result Sheet'!AS60,IF(AND($R$3=$AN$10),'Result Sheet'!BK60,IF(AND($R$3=$AN$11),'Result Sheet'!CC60,IF(AND($R$3=$AN$12),'Result Sheet'!CT60,IF(AND($R$3=$AN$13),'Result Sheet'!DJ60,IF(AND($R$3=$AN$14),'Result Sheet'!DT60,IF(AND($R$3=$AN$15),'Result Sheet'!ED60,IF(AND($R$3=$AN$16),'Result Sheet'!EN60,"")))))))))</f>
        <v/>
      </c>
      <c r="Z60" s="487" t="str">
        <f>IF(AND($R$3=$AN$8),'Result Sheet'!AB60,IF(AND($R$3=$AN$9),'Result Sheet'!AT60,IF(AND($R$3=$AN$10),'Result Sheet'!BL60,IF(AND($R$3=$AN$11),'Result Sheet'!CD60,IF(AND($R$3=$AN$12),"",IF(AND($R$3=$AN$13),"",IF(AND($R$3=$AN$14),"","")))))))</f>
        <v/>
      </c>
      <c r="AA60" s="358" t="str">
        <f>IF(AND($R$3=$AN$8),'Result Sheet'!AC60,IF(AND($R$3=$AN$9),'Result Sheet'!AU60,IF(AND($R$3=$AN$10),'Result Sheet'!BM60,IF(AND($R$3=$AN$11),'Result Sheet'!CE60,IF(AND($R$3=$AN$12),'Result Sheet'!CU60,IF(AND($R$3=$AN$13),'Result Sheet'!DK60,IF(AND($R$3=$AN$14),'Result Sheet'!DU60,IF(AND($R$3=$AN$15),'Result Sheet'!EE60,IF(AND($R$3=$AN$16),'Result Sheet'!EO60,"")))))))))</f>
        <v/>
      </c>
    </row>
    <row r="61" spans="1:27">
      <c r="A61" s="349">
        <f>IF('Result Sheet'!A61="","",'Result Sheet'!A61)</f>
        <v>54</v>
      </c>
      <c r="B61" s="350" t="str">
        <f>IF(OR($D$3="",$R$3=""),"",IF('Result Sheet'!B61="","",'Result Sheet'!B61))</f>
        <v/>
      </c>
      <c r="C61" s="351" t="str">
        <f>IF(OR($D$3="",$R$3=""),"",IF('Result Sheet'!F61="","",'Result Sheet'!F61))</f>
        <v/>
      </c>
      <c r="D61" s="352" t="str">
        <f>IF(OR($D$3="",$R$3=""),"",IF('Result Sheet'!E61="","",'Result Sheet'!E61))</f>
        <v/>
      </c>
      <c r="E61" s="353" t="str">
        <f>IF(OR($D$3="",$R$3=""),"",IF('Result Sheet'!G61="","",'Result Sheet'!G61))</f>
        <v/>
      </c>
      <c r="F61" s="353" t="str">
        <f>IF(OR($D$3="",$R$3=""),"",IF('Result Sheet'!H61="","",'Result Sheet'!H61))</f>
        <v/>
      </c>
      <c r="G61" s="353" t="str">
        <f>IF(OR($D$3="",$R$3=""),"",IF('Result Sheet'!I61="","",'Result Sheet'!I61))</f>
        <v/>
      </c>
      <c r="H61" s="354" t="str">
        <f>IF(OR($D$3="",$R$3=""),"",IF('Result Sheet'!K61="","",'Result Sheet'!K61))</f>
        <v/>
      </c>
      <c r="I61" s="488" t="str">
        <f>IF(OR($D$3="",$R$3=""),"",IF('Result Sheet'!J61="","",'Result Sheet'!J61))</f>
        <v/>
      </c>
      <c r="J61" s="483" t="str">
        <f>IF(AND($R$3=$AN$8),'Result Sheet'!L61,IF(AND($R$3=$AN$9),'Result Sheet'!AD61,IF(AND($R$3=$AN$10),'Result Sheet'!AV61,IF(AND($R$3=$AN$11),'Result Sheet'!BN61,IF(AND($R$3=$AN$12),'Result Sheet'!CF61,IF(AND($R$3=$AN$13),'Result Sheet'!CV61,IF(AND($R$3=$AN$14),"","")))))))</f>
        <v/>
      </c>
      <c r="K61" s="483" t="str">
        <f>IF(AND($R$3=$AN$8),'Result Sheet'!M61,IF(AND($R$3=$AN$9),'Result Sheet'!AE61,IF(AND($R$3=$AN$10),'Result Sheet'!AW61,IF(AND($R$3=$AN$11),'Result Sheet'!BO61,IF(AND($R$3=$AN$12),'Result Sheet'!CG61,IF(AND($R$3=$AN$13),'Result Sheet'!CW61,IF(AND($R$3=$AN$14),"","")))))))</f>
        <v/>
      </c>
      <c r="L61" s="483" t="str">
        <f>IF(AND($R$3=$AN$8),'Result Sheet'!N61,IF(AND($R$3=$AN$9),'Result Sheet'!AF61,IF(AND($R$3=$AN$10),'Result Sheet'!AX61,IF(AND($R$3=$AN$11),'Result Sheet'!BP61,IF(AND($R$3=$AN$12),'Result Sheet'!CH61,IF(AND($R$3=$AN$13),'Result Sheet'!CX61,IF(AND($R$3=$AN$14),"","")))))))</f>
        <v/>
      </c>
      <c r="M61" s="355" t="str">
        <f t="shared" si="0"/>
        <v/>
      </c>
      <c r="N61" s="484" t="str">
        <f>IF(AND($R$3=$AN$8),'Result Sheet'!P61,IF(AND($R$3=$AN$9),'Result Sheet'!AH61,IF(AND($R$3=$AN$10),'Result Sheet'!AZ61,IF(AND($R$3=$AN$11),'Result Sheet'!BR61,IF(AND($R$3=$AN$12),'Result Sheet'!CJ61,IF(AND($R$3=$AN$13),'Result Sheet'!CZ61,IF(AND($R$3=$AN$14),'Result Sheet'!DL61,IF(AND($R$3=$AN$15),'Result Sheet'!DV61,IF(AND($R$3=$AN$16),'Result Sheet'!EF61,"")))))))))</f>
        <v/>
      </c>
      <c r="O61" s="484" t="str">
        <f>IF(AND($R$3=$AN$8),'Result Sheet'!Q61,IF(AND($R$3=$AN$9),'Result Sheet'!AI61,IF(AND($R$3=$AN$10),'Result Sheet'!BA61,IF(AND($R$3=$AN$11),'Result Sheet'!BS61,IF(AND($R$3=$AN$12),'Result Sheet'!CK61,IF(AND($R$3=$AN$13),'Result Sheet'!DA61,IF(AND($R$3=$AN$14),'Result Sheet'!DM61,IF(AND($R$3=$AN$15),'Result Sheet'!DW61,IF(AND($R$3=$AN$16),'Result Sheet'!EG61,"")))))))))</f>
        <v/>
      </c>
      <c r="P61" s="355" t="str">
        <f t="shared" si="1"/>
        <v/>
      </c>
      <c r="Q61" s="356" t="str">
        <f t="shared" si="2"/>
        <v/>
      </c>
      <c r="R61" s="485" t="str">
        <f>IF(AND($R$3=$AN$8),'Result Sheet'!T61,IF(AND($R$3=$AN$9),'Result Sheet'!AL61,IF(AND($R$3=$AN$10),'Result Sheet'!BD61,IF(AND($R$3=$AN$11),'Result Sheet'!BV61,IF(AND($R$3=$AN$12),'Result Sheet'!CN61,IF(AND($R$3=$AN$13),'Result Sheet'!DD61,IF(AND($R$3=$AN$14),'Result Sheet'!DN61,IF(AND($R$3=$AN$15),'Result Sheet'!DX61,IF(AND($R$3=$AN$16),'Result Sheet'!EH60,"")))))))))</f>
        <v/>
      </c>
      <c r="S61" s="485" t="str">
        <f>IF(AND($R$3=$AN$8),'Result Sheet'!U61,IF(AND($R$3=$AN$9),'Result Sheet'!AM61,IF(AND($R$3=$AN$10),'Result Sheet'!BE61,IF(AND($R$3=$AN$11),'Result Sheet'!BW61,IF(AND($R$3=$AN$12),'Result Sheet'!CO61,IF(AND($R$3=$AN$13),'Result Sheet'!DE61,IF(AND($R$3=$AN$14),'Result Sheet'!DO61,IF(AND($R$3=$AN$15),'Result Sheet'!DY61,IF(AND($R$3=$AN$16),'Result Sheet'!EI61,"")))))))))</f>
        <v/>
      </c>
      <c r="T61" s="355" t="str">
        <f>IF(AND(R61="",S61=""),"",IF(AND($R$3=$AN$14),'Result Sheet'!DP61,IF(AND($R$3=$AN$15),'Result Sheet'!DZ61,IF(AND($R$3=$AN$16),'Result Sheet'!EJ61,IF(AND(R61="NA",S61="NA"),"NA",SUM(R61:S61))))))</f>
        <v/>
      </c>
      <c r="U61" s="356" t="str">
        <f t="shared" si="3"/>
        <v/>
      </c>
      <c r="V61" s="357">
        <f t="shared" si="4"/>
        <v>0</v>
      </c>
      <c r="W61" s="357" t="str">
        <f t="shared" si="5"/>
        <v/>
      </c>
      <c r="X61" s="357" t="str">
        <f t="shared" si="6"/>
        <v/>
      </c>
      <c r="Y61" s="486" t="str">
        <f>IF(AND($R$3=$AN$8),'Result Sheet'!AA61,IF(AND($R$3=$AN$9),'Result Sheet'!AS61,IF(AND($R$3=$AN$10),'Result Sheet'!BK61,IF(AND($R$3=$AN$11),'Result Sheet'!CC61,IF(AND($R$3=$AN$12),'Result Sheet'!CT61,IF(AND($R$3=$AN$13),'Result Sheet'!DJ61,IF(AND($R$3=$AN$14),'Result Sheet'!DT61,IF(AND($R$3=$AN$15),'Result Sheet'!ED61,IF(AND($R$3=$AN$16),'Result Sheet'!EN61,"")))))))))</f>
        <v/>
      </c>
      <c r="Z61" s="487" t="str">
        <f>IF(AND($R$3=$AN$8),'Result Sheet'!AB61,IF(AND($R$3=$AN$9),'Result Sheet'!AT61,IF(AND($R$3=$AN$10),'Result Sheet'!BL61,IF(AND($R$3=$AN$11),'Result Sheet'!CD61,IF(AND($R$3=$AN$12),"",IF(AND($R$3=$AN$13),"",IF(AND($R$3=$AN$14),"","")))))))</f>
        <v/>
      </c>
      <c r="AA61" s="358" t="str">
        <f>IF(AND($R$3=$AN$8),'Result Sheet'!AC61,IF(AND($R$3=$AN$9),'Result Sheet'!AU61,IF(AND($R$3=$AN$10),'Result Sheet'!BM61,IF(AND($R$3=$AN$11),'Result Sheet'!CE61,IF(AND($R$3=$AN$12),'Result Sheet'!CU61,IF(AND($R$3=$AN$13),'Result Sheet'!DK61,IF(AND($R$3=$AN$14),'Result Sheet'!DU61,IF(AND($R$3=$AN$15),'Result Sheet'!EE61,IF(AND($R$3=$AN$16),'Result Sheet'!EO61,"")))))))))</f>
        <v/>
      </c>
    </row>
    <row r="62" spans="1:27">
      <c r="A62" s="349">
        <f>IF('Result Sheet'!A62="","",'Result Sheet'!A62)</f>
        <v>55</v>
      </c>
      <c r="B62" s="350" t="str">
        <f>IF(OR($D$3="",$R$3=""),"",IF('Result Sheet'!B62="","",'Result Sheet'!B62))</f>
        <v/>
      </c>
      <c r="C62" s="351" t="str">
        <f>IF(OR($D$3="",$R$3=""),"",IF('Result Sheet'!F62="","",'Result Sheet'!F62))</f>
        <v/>
      </c>
      <c r="D62" s="352" t="str">
        <f>IF(OR($D$3="",$R$3=""),"",IF('Result Sheet'!E62="","",'Result Sheet'!E62))</f>
        <v/>
      </c>
      <c r="E62" s="353" t="str">
        <f>IF(OR($D$3="",$R$3=""),"",IF('Result Sheet'!G62="","",'Result Sheet'!G62))</f>
        <v/>
      </c>
      <c r="F62" s="353" t="str">
        <f>IF(OR($D$3="",$R$3=""),"",IF('Result Sheet'!H62="","",'Result Sheet'!H62))</f>
        <v/>
      </c>
      <c r="G62" s="353" t="str">
        <f>IF(OR($D$3="",$R$3=""),"",IF('Result Sheet'!I62="","",'Result Sheet'!I62))</f>
        <v/>
      </c>
      <c r="H62" s="354" t="str">
        <f>IF(OR($D$3="",$R$3=""),"",IF('Result Sheet'!K62="","",'Result Sheet'!K62))</f>
        <v/>
      </c>
      <c r="I62" s="488" t="str">
        <f>IF(OR($D$3="",$R$3=""),"",IF('Result Sheet'!J62="","",'Result Sheet'!J62))</f>
        <v/>
      </c>
      <c r="J62" s="483" t="str">
        <f>IF(AND($R$3=$AN$8),'Result Sheet'!L62,IF(AND($R$3=$AN$9),'Result Sheet'!AD62,IF(AND($R$3=$AN$10),'Result Sheet'!AV62,IF(AND($R$3=$AN$11),'Result Sheet'!BN62,IF(AND($R$3=$AN$12),'Result Sheet'!CF62,IF(AND($R$3=$AN$13),'Result Sheet'!CV62,IF(AND($R$3=$AN$14),"","")))))))</f>
        <v/>
      </c>
      <c r="K62" s="483" t="str">
        <f>IF(AND($R$3=$AN$8),'Result Sheet'!M62,IF(AND($R$3=$AN$9),'Result Sheet'!AE62,IF(AND($R$3=$AN$10),'Result Sheet'!AW62,IF(AND($R$3=$AN$11),'Result Sheet'!BO62,IF(AND($R$3=$AN$12),'Result Sheet'!CG62,IF(AND($R$3=$AN$13),'Result Sheet'!CW62,IF(AND($R$3=$AN$14),"","")))))))</f>
        <v/>
      </c>
      <c r="L62" s="483" t="str">
        <f>IF(AND($R$3=$AN$8),'Result Sheet'!N62,IF(AND($R$3=$AN$9),'Result Sheet'!AF62,IF(AND($R$3=$AN$10),'Result Sheet'!AX62,IF(AND($R$3=$AN$11),'Result Sheet'!BP62,IF(AND($R$3=$AN$12),'Result Sheet'!CH62,IF(AND($R$3=$AN$13),'Result Sheet'!CX62,IF(AND($R$3=$AN$14),"","")))))))</f>
        <v/>
      </c>
      <c r="M62" s="355" t="str">
        <f t="shared" si="0"/>
        <v/>
      </c>
      <c r="N62" s="484" t="str">
        <f>IF(AND($R$3=$AN$8),'Result Sheet'!P62,IF(AND($R$3=$AN$9),'Result Sheet'!AH62,IF(AND($R$3=$AN$10),'Result Sheet'!AZ62,IF(AND($R$3=$AN$11),'Result Sheet'!BR62,IF(AND($R$3=$AN$12),'Result Sheet'!CJ62,IF(AND($R$3=$AN$13),'Result Sheet'!CZ62,IF(AND($R$3=$AN$14),'Result Sheet'!DL62,IF(AND($R$3=$AN$15),'Result Sheet'!DV62,IF(AND($R$3=$AN$16),'Result Sheet'!EF62,"")))))))))</f>
        <v/>
      </c>
      <c r="O62" s="484" t="str">
        <f>IF(AND($R$3=$AN$8),'Result Sheet'!Q62,IF(AND($R$3=$AN$9),'Result Sheet'!AI62,IF(AND($R$3=$AN$10),'Result Sheet'!BA62,IF(AND($R$3=$AN$11),'Result Sheet'!BS62,IF(AND($R$3=$AN$12),'Result Sheet'!CK62,IF(AND($R$3=$AN$13),'Result Sheet'!DA62,IF(AND($R$3=$AN$14),'Result Sheet'!DM62,IF(AND($R$3=$AN$15),'Result Sheet'!DW62,IF(AND($R$3=$AN$16),'Result Sheet'!EG62,"")))))))))</f>
        <v/>
      </c>
      <c r="P62" s="355" t="str">
        <f t="shared" si="1"/>
        <v/>
      </c>
      <c r="Q62" s="356" t="str">
        <f t="shared" si="2"/>
        <v/>
      </c>
      <c r="R62" s="485" t="str">
        <f>IF(AND($R$3=$AN$8),'Result Sheet'!T62,IF(AND($R$3=$AN$9),'Result Sheet'!AL62,IF(AND($R$3=$AN$10),'Result Sheet'!BD62,IF(AND($R$3=$AN$11),'Result Sheet'!BV62,IF(AND($R$3=$AN$12),'Result Sheet'!CN62,IF(AND($R$3=$AN$13),'Result Sheet'!DD62,IF(AND($R$3=$AN$14),'Result Sheet'!DN62,IF(AND($R$3=$AN$15),'Result Sheet'!DX62,IF(AND($R$3=$AN$16),'Result Sheet'!EH61,"")))))))))</f>
        <v/>
      </c>
      <c r="S62" s="485" t="str">
        <f>IF(AND($R$3=$AN$8),'Result Sheet'!U62,IF(AND($R$3=$AN$9),'Result Sheet'!AM62,IF(AND($R$3=$AN$10),'Result Sheet'!BE62,IF(AND($R$3=$AN$11),'Result Sheet'!BW62,IF(AND($R$3=$AN$12),'Result Sheet'!CO62,IF(AND($R$3=$AN$13),'Result Sheet'!DE62,IF(AND($R$3=$AN$14),'Result Sheet'!DO62,IF(AND($R$3=$AN$15),'Result Sheet'!DY62,IF(AND($R$3=$AN$16),'Result Sheet'!EI62,"")))))))))</f>
        <v/>
      </c>
      <c r="T62" s="355" t="str">
        <f>IF(AND(R62="",S62=""),"",IF(AND($R$3=$AN$14),'Result Sheet'!DP62,IF(AND($R$3=$AN$15),'Result Sheet'!DZ62,IF(AND($R$3=$AN$16),'Result Sheet'!EJ62,IF(AND(R62="NA",S62="NA"),"NA",SUM(R62:S62))))))</f>
        <v/>
      </c>
      <c r="U62" s="356" t="str">
        <f t="shared" si="3"/>
        <v/>
      </c>
      <c r="V62" s="357">
        <f t="shared" si="4"/>
        <v>0</v>
      </c>
      <c r="W62" s="357" t="str">
        <f t="shared" si="5"/>
        <v/>
      </c>
      <c r="X62" s="357" t="str">
        <f t="shared" si="6"/>
        <v/>
      </c>
      <c r="Y62" s="486" t="str">
        <f>IF(AND($R$3=$AN$8),'Result Sheet'!AA62,IF(AND($R$3=$AN$9),'Result Sheet'!AS62,IF(AND($R$3=$AN$10),'Result Sheet'!BK62,IF(AND($R$3=$AN$11),'Result Sheet'!CC62,IF(AND($R$3=$AN$12),'Result Sheet'!CT62,IF(AND($R$3=$AN$13),'Result Sheet'!DJ62,IF(AND($R$3=$AN$14),'Result Sheet'!DT62,IF(AND($R$3=$AN$15),'Result Sheet'!ED62,IF(AND($R$3=$AN$16),'Result Sheet'!EN62,"")))))))))</f>
        <v/>
      </c>
      <c r="Z62" s="487" t="str">
        <f>IF(AND($R$3=$AN$8),'Result Sheet'!AB62,IF(AND($R$3=$AN$9),'Result Sheet'!AT62,IF(AND($R$3=$AN$10),'Result Sheet'!BL62,IF(AND($R$3=$AN$11),'Result Sheet'!CD62,IF(AND($R$3=$AN$12),"",IF(AND($R$3=$AN$13),"",IF(AND($R$3=$AN$14),"","")))))))</f>
        <v/>
      </c>
      <c r="AA62" s="358" t="str">
        <f>IF(AND($R$3=$AN$8),'Result Sheet'!AC62,IF(AND($R$3=$AN$9),'Result Sheet'!AU62,IF(AND($R$3=$AN$10),'Result Sheet'!BM62,IF(AND($R$3=$AN$11),'Result Sheet'!CE62,IF(AND($R$3=$AN$12),'Result Sheet'!CU62,IF(AND($R$3=$AN$13),'Result Sheet'!DK62,IF(AND($R$3=$AN$14),'Result Sheet'!DU62,IF(AND($R$3=$AN$15),'Result Sheet'!EE62,IF(AND($R$3=$AN$16),'Result Sheet'!EO62,"")))))))))</f>
        <v/>
      </c>
    </row>
    <row r="63" spans="1:27">
      <c r="A63" s="349">
        <f>IF('Result Sheet'!A63="","",'Result Sheet'!A63)</f>
        <v>56</v>
      </c>
      <c r="B63" s="350" t="str">
        <f>IF(OR($D$3="",$R$3=""),"",IF('Result Sheet'!B63="","",'Result Sheet'!B63))</f>
        <v/>
      </c>
      <c r="C63" s="351" t="str">
        <f>IF(OR($D$3="",$R$3=""),"",IF('Result Sheet'!F63="","",'Result Sheet'!F63))</f>
        <v/>
      </c>
      <c r="D63" s="352" t="str">
        <f>IF(OR($D$3="",$R$3=""),"",IF('Result Sheet'!E63="","",'Result Sheet'!E63))</f>
        <v/>
      </c>
      <c r="E63" s="353" t="str">
        <f>IF(OR($D$3="",$R$3=""),"",IF('Result Sheet'!G63="","",'Result Sheet'!G63))</f>
        <v/>
      </c>
      <c r="F63" s="353" t="str">
        <f>IF(OR($D$3="",$R$3=""),"",IF('Result Sheet'!H63="","",'Result Sheet'!H63))</f>
        <v/>
      </c>
      <c r="G63" s="353" t="str">
        <f>IF(OR($D$3="",$R$3=""),"",IF('Result Sheet'!I63="","",'Result Sheet'!I63))</f>
        <v/>
      </c>
      <c r="H63" s="354" t="str">
        <f>IF(OR($D$3="",$R$3=""),"",IF('Result Sheet'!K63="","",'Result Sheet'!K63))</f>
        <v/>
      </c>
      <c r="I63" s="488" t="str">
        <f>IF(OR($D$3="",$R$3=""),"",IF('Result Sheet'!J63="","",'Result Sheet'!J63))</f>
        <v/>
      </c>
      <c r="J63" s="483" t="str">
        <f>IF(AND($R$3=$AN$8),'Result Sheet'!L63,IF(AND($R$3=$AN$9),'Result Sheet'!AD63,IF(AND($R$3=$AN$10),'Result Sheet'!AV63,IF(AND($R$3=$AN$11),'Result Sheet'!BN63,IF(AND($R$3=$AN$12),'Result Sheet'!CF63,IF(AND($R$3=$AN$13),'Result Sheet'!CV63,IF(AND($R$3=$AN$14),"","")))))))</f>
        <v/>
      </c>
      <c r="K63" s="483" t="str">
        <f>IF(AND($R$3=$AN$8),'Result Sheet'!M63,IF(AND($R$3=$AN$9),'Result Sheet'!AE63,IF(AND($R$3=$AN$10),'Result Sheet'!AW63,IF(AND($R$3=$AN$11),'Result Sheet'!BO63,IF(AND($R$3=$AN$12),'Result Sheet'!CG63,IF(AND($R$3=$AN$13),'Result Sheet'!CW63,IF(AND($R$3=$AN$14),"","")))))))</f>
        <v/>
      </c>
      <c r="L63" s="483" t="str">
        <f>IF(AND($R$3=$AN$8),'Result Sheet'!N63,IF(AND($R$3=$AN$9),'Result Sheet'!AF63,IF(AND($R$3=$AN$10),'Result Sheet'!AX63,IF(AND($R$3=$AN$11),'Result Sheet'!BP63,IF(AND($R$3=$AN$12),'Result Sheet'!CH63,IF(AND($R$3=$AN$13),'Result Sheet'!CX63,IF(AND($R$3=$AN$14),"","")))))))</f>
        <v/>
      </c>
      <c r="M63" s="355" t="str">
        <f t="shared" si="0"/>
        <v/>
      </c>
      <c r="N63" s="484" t="str">
        <f>IF(AND($R$3=$AN$8),'Result Sheet'!P63,IF(AND($R$3=$AN$9),'Result Sheet'!AH63,IF(AND($R$3=$AN$10),'Result Sheet'!AZ63,IF(AND($R$3=$AN$11),'Result Sheet'!BR63,IF(AND($R$3=$AN$12),'Result Sheet'!CJ63,IF(AND($R$3=$AN$13),'Result Sheet'!CZ63,IF(AND($R$3=$AN$14),'Result Sheet'!DL63,IF(AND($R$3=$AN$15),'Result Sheet'!DV63,IF(AND($R$3=$AN$16),'Result Sheet'!EF63,"")))))))))</f>
        <v/>
      </c>
      <c r="O63" s="484" t="str">
        <f>IF(AND($R$3=$AN$8),'Result Sheet'!Q63,IF(AND($R$3=$AN$9),'Result Sheet'!AI63,IF(AND($R$3=$AN$10),'Result Sheet'!BA63,IF(AND($R$3=$AN$11),'Result Sheet'!BS63,IF(AND($R$3=$AN$12),'Result Sheet'!CK63,IF(AND($R$3=$AN$13),'Result Sheet'!DA63,IF(AND($R$3=$AN$14),'Result Sheet'!DM63,IF(AND($R$3=$AN$15),'Result Sheet'!DW63,IF(AND($R$3=$AN$16),'Result Sheet'!EG63,"")))))))))</f>
        <v/>
      </c>
      <c r="P63" s="355" t="str">
        <f t="shared" si="1"/>
        <v/>
      </c>
      <c r="Q63" s="356" t="str">
        <f t="shared" si="2"/>
        <v/>
      </c>
      <c r="R63" s="485" t="str">
        <f>IF(AND($R$3=$AN$8),'Result Sheet'!T63,IF(AND($R$3=$AN$9),'Result Sheet'!AL63,IF(AND($R$3=$AN$10),'Result Sheet'!BD63,IF(AND($R$3=$AN$11),'Result Sheet'!BV63,IF(AND($R$3=$AN$12),'Result Sheet'!CN63,IF(AND($R$3=$AN$13),'Result Sheet'!DD63,IF(AND($R$3=$AN$14),'Result Sheet'!DN63,IF(AND($R$3=$AN$15),'Result Sheet'!DX63,IF(AND($R$3=$AN$16),'Result Sheet'!EH62,"")))))))))</f>
        <v/>
      </c>
      <c r="S63" s="485" t="str">
        <f>IF(AND($R$3=$AN$8),'Result Sheet'!U63,IF(AND($R$3=$AN$9),'Result Sheet'!AM63,IF(AND($R$3=$AN$10),'Result Sheet'!BE63,IF(AND($R$3=$AN$11),'Result Sheet'!BW63,IF(AND($R$3=$AN$12),'Result Sheet'!CO63,IF(AND($R$3=$AN$13),'Result Sheet'!DE63,IF(AND($R$3=$AN$14),'Result Sheet'!DO63,IF(AND($R$3=$AN$15),'Result Sheet'!DY63,IF(AND($R$3=$AN$16),'Result Sheet'!EI63,"")))))))))</f>
        <v/>
      </c>
      <c r="T63" s="355" t="str">
        <f>IF(AND(R63="",S63=""),"",IF(AND($R$3=$AN$14),'Result Sheet'!DP63,IF(AND($R$3=$AN$15),'Result Sheet'!DZ63,IF(AND($R$3=$AN$16),'Result Sheet'!EJ63,IF(AND(R63="NA",S63="NA"),"NA",SUM(R63:S63))))))</f>
        <v/>
      </c>
      <c r="U63" s="356" t="str">
        <f t="shared" si="3"/>
        <v/>
      </c>
      <c r="V63" s="357">
        <f t="shared" si="4"/>
        <v>0</v>
      </c>
      <c r="W63" s="357" t="str">
        <f t="shared" si="5"/>
        <v/>
      </c>
      <c r="X63" s="357" t="str">
        <f t="shared" si="6"/>
        <v/>
      </c>
      <c r="Y63" s="486" t="str">
        <f>IF(AND($R$3=$AN$8),'Result Sheet'!AA63,IF(AND($R$3=$AN$9),'Result Sheet'!AS63,IF(AND($R$3=$AN$10),'Result Sheet'!BK63,IF(AND($R$3=$AN$11),'Result Sheet'!CC63,IF(AND($R$3=$AN$12),'Result Sheet'!CT63,IF(AND($R$3=$AN$13),'Result Sheet'!DJ63,IF(AND($R$3=$AN$14),'Result Sheet'!DT63,IF(AND($R$3=$AN$15),'Result Sheet'!ED63,IF(AND($R$3=$AN$16),'Result Sheet'!EN63,"")))))))))</f>
        <v/>
      </c>
      <c r="Z63" s="487" t="str">
        <f>IF(AND($R$3=$AN$8),'Result Sheet'!AB63,IF(AND($R$3=$AN$9),'Result Sheet'!AT63,IF(AND($R$3=$AN$10),'Result Sheet'!BL63,IF(AND($R$3=$AN$11),'Result Sheet'!CD63,IF(AND($R$3=$AN$12),"",IF(AND($R$3=$AN$13),"",IF(AND($R$3=$AN$14),"","")))))))</f>
        <v/>
      </c>
      <c r="AA63" s="358" t="str">
        <f>IF(AND($R$3=$AN$8),'Result Sheet'!AC63,IF(AND($R$3=$AN$9),'Result Sheet'!AU63,IF(AND($R$3=$AN$10),'Result Sheet'!BM63,IF(AND($R$3=$AN$11),'Result Sheet'!CE63,IF(AND($R$3=$AN$12),'Result Sheet'!CU63,IF(AND($R$3=$AN$13),'Result Sheet'!DK63,IF(AND($R$3=$AN$14),'Result Sheet'!DU63,IF(AND($R$3=$AN$15),'Result Sheet'!EE63,IF(AND($R$3=$AN$16),'Result Sheet'!EO63,"")))))))))</f>
        <v/>
      </c>
    </row>
    <row r="64" spans="1:27">
      <c r="A64" s="349">
        <f>IF('Result Sheet'!A64="","",'Result Sheet'!A64)</f>
        <v>57</v>
      </c>
      <c r="B64" s="350" t="str">
        <f>IF(OR($D$3="",$R$3=""),"",IF('Result Sheet'!B64="","",'Result Sheet'!B64))</f>
        <v/>
      </c>
      <c r="C64" s="351" t="str">
        <f>IF(OR($D$3="",$R$3=""),"",IF('Result Sheet'!F64="","",'Result Sheet'!F64))</f>
        <v/>
      </c>
      <c r="D64" s="352" t="str">
        <f>IF(OR($D$3="",$R$3=""),"",IF('Result Sheet'!E64="","",'Result Sheet'!E64))</f>
        <v/>
      </c>
      <c r="E64" s="353" t="str">
        <f>IF(OR($D$3="",$R$3=""),"",IF('Result Sheet'!G64="","",'Result Sheet'!G64))</f>
        <v/>
      </c>
      <c r="F64" s="353" t="str">
        <f>IF(OR($D$3="",$R$3=""),"",IF('Result Sheet'!H64="","",'Result Sheet'!H64))</f>
        <v/>
      </c>
      <c r="G64" s="353" t="str">
        <f>IF(OR($D$3="",$R$3=""),"",IF('Result Sheet'!I64="","",'Result Sheet'!I64))</f>
        <v/>
      </c>
      <c r="H64" s="354" t="str">
        <f>IF(OR($D$3="",$R$3=""),"",IF('Result Sheet'!K64="","",'Result Sheet'!K64))</f>
        <v/>
      </c>
      <c r="I64" s="488" t="str">
        <f>IF(OR($D$3="",$R$3=""),"",IF('Result Sheet'!J64="","",'Result Sheet'!J64))</f>
        <v/>
      </c>
      <c r="J64" s="483" t="str">
        <f>IF(AND($R$3=$AN$8),'Result Sheet'!L64,IF(AND($R$3=$AN$9),'Result Sheet'!AD64,IF(AND($R$3=$AN$10),'Result Sheet'!AV64,IF(AND($R$3=$AN$11),'Result Sheet'!BN64,IF(AND($R$3=$AN$12),'Result Sheet'!CF64,IF(AND($R$3=$AN$13),'Result Sheet'!CV64,IF(AND($R$3=$AN$14),"","")))))))</f>
        <v/>
      </c>
      <c r="K64" s="483" t="str">
        <f>IF(AND($R$3=$AN$8),'Result Sheet'!M64,IF(AND($R$3=$AN$9),'Result Sheet'!AE64,IF(AND($R$3=$AN$10),'Result Sheet'!AW64,IF(AND($R$3=$AN$11),'Result Sheet'!BO64,IF(AND($R$3=$AN$12),'Result Sheet'!CG64,IF(AND($R$3=$AN$13),'Result Sheet'!CW64,IF(AND($R$3=$AN$14),"","")))))))</f>
        <v/>
      </c>
      <c r="L64" s="483" t="str">
        <f>IF(AND($R$3=$AN$8),'Result Sheet'!N64,IF(AND($R$3=$AN$9),'Result Sheet'!AF64,IF(AND($R$3=$AN$10),'Result Sheet'!AX64,IF(AND($R$3=$AN$11),'Result Sheet'!BP64,IF(AND($R$3=$AN$12),'Result Sheet'!CH64,IF(AND($R$3=$AN$13),'Result Sheet'!CX64,IF(AND($R$3=$AN$14),"","")))))))</f>
        <v/>
      </c>
      <c r="M64" s="355" t="str">
        <f t="shared" si="0"/>
        <v/>
      </c>
      <c r="N64" s="484" t="str">
        <f>IF(AND($R$3=$AN$8),'Result Sheet'!P64,IF(AND($R$3=$AN$9),'Result Sheet'!AH64,IF(AND($R$3=$AN$10),'Result Sheet'!AZ64,IF(AND($R$3=$AN$11),'Result Sheet'!BR64,IF(AND($R$3=$AN$12),'Result Sheet'!CJ64,IF(AND($R$3=$AN$13),'Result Sheet'!CZ64,IF(AND($R$3=$AN$14),'Result Sheet'!DL64,IF(AND($R$3=$AN$15),'Result Sheet'!DV64,IF(AND($R$3=$AN$16),'Result Sheet'!EF64,"")))))))))</f>
        <v/>
      </c>
      <c r="O64" s="484" t="str">
        <f>IF(AND($R$3=$AN$8),'Result Sheet'!Q64,IF(AND($R$3=$AN$9),'Result Sheet'!AI64,IF(AND($R$3=$AN$10),'Result Sheet'!BA64,IF(AND($R$3=$AN$11),'Result Sheet'!BS64,IF(AND($R$3=$AN$12),'Result Sheet'!CK64,IF(AND($R$3=$AN$13),'Result Sheet'!DA64,IF(AND($R$3=$AN$14),'Result Sheet'!DM64,IF(AND($R$3=$AN$15),'Result Sheet'!DW64,IF(AND($R$3=$AN$16),'Result Sheet'!EG64,"")))))))))</f>
        <v/>
      </c>
      <c r="P64" s="355" t="str">
        <f t="shared" si="1"/>
        <v/>
      </c>
      <c r="Q64" s="356" t="str">
        <f t="shared" si="2"/>
        <v/>
      </c>
      <c r="R64" s="485" t="str">
        <f>IF(AND($R$3=$AN$8),'Result Sheet'!T64,IF(AND($R$3=$AN$9),'Result Sheet'!AL64,IF(AND($R$3=$AN$10),'Result Sheet'!BD64,IF(AND($R$3=$AN$11),'Result Sheet'!BV64,IF(AND($R$3=$AN$12),'Result Sheet'!CN64,IF(AND($R$3=$AN$13),'Result Sheet'!DD64,IF(AND($R$3=$AN$14),'Result Sheet'!DN64,IF(AND($R$3=$AN$15),'Result Sheet'!DX64,IF(AND($R$3=$AN$16),'Result Sheet'!EH63,"")))))))))</f>
        <v/>
      </c>
      <c r="S64" s="485" t="str">
        <f>IF(AND($R$3=$AN$8),'Result Sheet'!U64,IF(AND($R$3=$AN$9),'Result Sheet'!AM64,IF(AND($R$3=$AN$10),'Result Sheet'!BE64,IF(AND($R$3=$AN$11),'Result Sheet'!BW64,IF(AND($R$3=$AN$12),'Result Sheet'!CO64,IF(AND($R$3=$AN$13),'Result Sheet'!DE64,IF(AND($R$3=$AN$14),'Result Sheet'!DO64,IF(AND($R$3=$AN$15),'Result Sheet'!DY64,IF(AND($R$3=$AN$16),'Result Sheet'!EI64,"")))))))))</f>
        <v/>
      </c>
      <c r="T64" s="355" t="str">
        <f>IF(AND(R64="",S64=""),"",IF(AND($R$3=$AN$14),'Result Sheet'!DP64,IF(AND($R$3=$AN$15),'Result Sheet'!DZ64,IF(AND($R$3=$AN$16),'Result Sheet'!EJ64,IF(AND(R64="NA",S64="NA"),"NA",SUM(R64:S64))))))</f>
        <v/>
      </c>
      <c r="U64" s="356" t="str">
        <f t="shared" si="3"/>
        <v/>
      </c>
      <c r="V64" s="357">
        <f t="shared" si="4"/>
        <v>0</v>
      </c>
      <c r="W64" s="357" t="str">
        <f t="shared" si="5"/>
        <v/>
      </c>
      <c r="X64" s="357" t="str">
        <f t="shared" si="6"/>
        <v/>
      </c>
      <c r="Y64" s="486" t="str">
        <f>IF(AND($R$3=$AN$8),'Result Sheet'!AA64,IF(AND($R$3=$AN$9),'Result Sheet'!AS64,IF(AND($R$3=$AN$10),'Result Sheet'!BK64,IF(AND($R$3=$AN$11),'Result Sheet'!CC64,IF(AND($R$3=$AN$12),'Result Sheet'!CT64,IF(AND($R$3=$AN$13),'Result Sheet'!DJ64,IF(AND($R$3=$AN$14),'Result Sheet'!DT64,IF(AND($R$3=$AN$15),'Result Sheet'!ED64,IF(AND($R$3=$AN$16),'Result Sheet'!EN64,"")))))))))</f>
        <v/>
      </c>
      <c r="Z64" s="487" t="str">
        <f>IF(AND($R$3=$AN$8),'Result Sheet'!AB64,IF(AND($R$3=$AN$9),'Result Sheet'!AT64,IF(AND($R$3=$AN$10),'Result Sheet'!BL64,IF(AND($R$3=$AN$11),'Result Sheet'!CD64,IF(AND($R$3=$AN$12),"",IF(AND($R$3=$AN$13),"",IF(AND($R$3=$AN$14),"","")))))))</f>
        <v/>
      </c>
      <c r="AA64" s="358" t="str">
        <f>IF(AND($R$3=$AN$8),'Result Sheet'!AC64,IF(AND($R$3=$AN$9),'Result Sheet'!AU64,IF(AND($R$3=$AN$10),'Result Sheet'!BM64,IF(AND($R$3=$AN$11),'Result Sheet'!CE64,IF(AND($R$3=$AN$12),'Result Sheet'!CU64,IF(AND($R$3=$AN$13),'Result Sheet'!DK64,IF(AND($R$3=$AN$14),'Result Sheet'!DU64,IF(AND($R$3=$AN$15),'Result Sheet'!EE64,IF(AND($R$3=$AN$16),'Result Sheet'!EO64,"")))))))))</f>
        <v/>
      </c>
    </row>
    <row r="65" spans="1:27">
      <c r="A65" s="349">
        <f>IF('Result Sheet'!A65="","",'Result Sheet'!A65)</f>
        <v>58</v>
      </c>
      <c r="B65" s="350" t="str">
        <f>IF(OR($D$3="",$R$3=""),"",IF('Result Sheet'!B65="","",'Result Sheet'!B65))</f>
        <v/>
      </c>
      <c r="C65" s="351" t="str">
        <f>IF(OR($D$3="",$R$3=""),"",IF('Result Sheet'!F65="","",'Result Sheet'!F65))</f>
        <v/>
      </c>
      <c r="D65" s="352" t="str">
        <f>IF(OR($D$3="",$R$3=""),"",IF('Result Sheet'!E65="","",'Result Sheet'!E65))</f>
        <v/>
      </c>
      <c r="E65" s="353" t="str">
        <f>IF(OR($D$3="",$R$3=""),"",IF('Result Sheet'!G65="","",'Result Sheet'!G65))</f>
        <v/>
      </c>
      <c r="F65" s="353" t="str">
        <f>IF(OR($D$3="",$R$3=""),"",IF('Result Sheet'!H65="","",'Result Sheet'!H65))</f>
        <v/>
      </c>
      <c r="G65" s="353" t="str">
        <f>IF(OR($D$3="",$R$3=""),"",IF('Result Sheet'!I65="","",'Result Sheet'!I65))</f>
        <v/>
      </c>
      <c r="H65" s="354" t="str">
        <f>IF(OR($D$3="",$R$3=""),"",IF('Result Sheet'!K65="","",'Result Sheet'!K65))</f>
        <v/>
      </c>
      <c r="I65" s="488" t="str">
        <f>IF(OR($D$3="",$R$3=""),"",IF('Result Sheet'!J65="","",'Result Sheet'!J65))</f>
        <v/>
      </c>
      <c r="J65" s="483" t="str">
        <f>IF(AND($R$3=$AN$8),'Result Sheet'!L65,IF(AND($R$3=$AN$9),'Result Sheet'!AD65,IF(AND($R$3=$AN$10),'Result Sheet'!AV65,IF(AND($R$3=$AN$11),'Result Sheet'!BN65,IF(AND($R$3=$AN$12),'Result Sheet'!CF65,IF(AND($R$3=$AN$13),'Result Sheet'!CV65,IF(AND($R$3=$AN$14),"","")))))))</f>
        <v/>
      </c>
      <c r="K65" s="483" t="str">
        <f>IF(AND($R$3=$AN$8),'Result Sheet'!M65,IF(AND($R$3=$AN$9),'Result Sheet'!AE65,IF(AND($R$3=$AN$10),'Result Sheet'!AW65,IF(AND($R$3=$AN$11),'Result Sheet'!BO65,IF(AND($R$3=$AN$12),'Result Sheet'!CG65,IF(AND($R$3=$AN$13),'Result Sheet'!CW65,IF(AND($R$3=$AN$14),"","")))))))</f>
        <v/>
      </c>
      <c r="L65" s="483" t="str">
        <f>IF(AND($R$3=$AN$8),'Result Sheet'!N65,IF(AND($R$3=$AN$9),'Result Sheet'!AF65,IF(AND($R$3=$AN$10),'Result Sheet'!AX65,IF(AND($R$3=$AN$11),'Result Sheet'!BP65,IF(AND($R$3=$AN$12),'Result Sheet'!CH65,IF(AND($R$3=$AN$13),'Result Sheet'!CX65,IF(AND($R$3=$AN$14),"","")))))))</f>
        <v/>
      </c>
      <c r="M65" s="355" t="str">
        <f t="shared" si="0"/>
        <v/>
      </c>
      <c r="N65" s="484" t="str">
        <f>IF(AND($R$3=$AN$8),'Result Sheet'!P65,IF(AND($R$3=$AN$9),'Result Sheet'!AH65,IF(AND($R$3=$AN$10),'Result Sheet'!AZ65,IF(AND($R$3=$AN$11),'Result Sheet'!BR65,IF(AND($R$3=$AN$12),'Result Sheet'!CJ65,IF(AND($R$3=$AN$13),'Result Sheet'!CZ65,IF(AND($R$3=$AN$14),'Result Sheet'!DL65,IF(AND($R$3=$AN$15),'Result Sheet'!DV65,IF(AND($R$3=$AN$16),'Result Sheet'!EF65,"")))))))))</f>
        <v/>
      </c>
      <c r="O65" s="484" t="str">
        <f>IF(AND($R$3=$AN$8),'Result Sheet'!Q65,IF(AND($R$3=$AN$9),'Result Sheet'!AI65,IF(AND($R$3=$AN$10),'Result Sheet'!BA65,IF(AND($R$3=$AN$11),'Result Sheet'!BS65,IF(AND($R$3=$AN$12),'Result Sheet'!CK65,IF(AND($R$3=$AN$13),'Result Sheet'!DA65,IF(AND($R$3=$AN$14),'Result Sheet'!DM65,IF(AND($R$3=$AN$15),'Result Sheet'!DW65,IF(AND($R$3=$AN$16),'Result Sheet'!EG65,"")))))))))</f>
        <v/>
      </c>
      <c r="P65" s="355" t="str">
        <f t="shared" si="1"/>
        <v/>
      </c>
      <c r="Q65" s="356" t="str">
        <f t="shared" si="2"/>
        <v/>
      </c>
      <c r="R65" s="485" t="str">
        <f>IF(AND($R$3=$AN$8),'Result Sheet'!T65,IF(AND($R$3=$AN$9),'Result Sheet'!AL65,IF(AND($R$3=$AN$10),'Result Sheet'!BD65,IF(AND($R$3=$AN$11),'Result Sheet'!BV65,IF(AND($R$3=$AN$12),'Result Sheet'!CN65,IF(AND($R$3=$AN$13),'Result Sheet'!DD65,IF(AND($R$3=$AN$14),'Result Sheet'!DN65,IF(AND($R$3=$AN$15),'Result Sheet'!DX65,IF(AND($R$3=$AN$16),'Result Sheet'!EH64,"")))))))))</f>
        <v/>
      </c>
      <c r="S65" s="485" t="str">
        <f>IF(AND($R$3=$AN$8),'Result Sheet'!U65,IF(AND($R$3=$AN$9),'Result Sheet'!AM65,IF(AND($R$3=$AN$10),'Result Sheet'!BE65,IF(AND($R$3=$AN$11),'Result Sheet'!BW65,IF(AND($R$3=$AN$12),'Result Sheet'!CO65,IF(AND($R$3=$AN$13),'Result Sheet'!DE65,IF(AND($R$3=$AN$14),'Result Sheet'!DO65,IF(AND($R$3=$AN$15),'Result Sheet'!DY65,IF(AND($R$3=$AN$16),'Result Sheet'!EI65,"")))))))))</f>
        <v/>
      </c>
      <c r="T65" s="355" t="str">
        <f>IF(AND(R65="",S65=""),"",IF(AND($R$3=$AN$14),'Result Sheet'!DP65,IF(AND($R$3=$AN$15),'Result Sheet'!DZ65,IF(AND($R$3=$AN$16),'Result Sheet'!EJ65,IF(AND(R65="NA",S65="NA"),"NA",SUM(R65:S65))))))</f>
        <v/>
      </c>
      <c r="U65" s="356" t="str">
        <f t="shared" si="3"/>
        <v/>
      </c>
      <c r="V65" s="357">
        <f t="shared" si="4"/>
        <v>0</v>
      </c>
      <c r="W65" s="357" t="str">
        <f t="shared" si="5"/>
        <v/>
      </c>
      <c r="X65" s="357" t="str">
        <f t="shared" si="6"/>
        <v/>
      </c>
      <c r="Y65" s="486" t="str">
        <f>IF(AND($R$3=$AN$8),'Result Sheet'!AA65,IF(AND($R$3=$AN$9),'Result Sheet'!AS65,IF(AND($R$3=$AN$10),'Result Sheet'!BK65,IF(AND($R$3=$AN$11),'Result Sheet'!CC65,IF(AND($R$3=$AN$12),'Result Sheet'!CT65,IF(AND($R$3=$AN$13),'Result Sheet'!DJ65,IF(AND($R$3=$AN$14),'Result Sheet'!DT65,IF(AND($R$3=$AN$15),'Result Sheet'!ED65,IF(AND($R$3=$AN$16),'Result Sheet'!EN65,"")))))))))</f>
        <v/>
      </c>
      <c r="Z65" s="487" t="str">
        <f>IF(AND($R$3=$AN$8),'Result Sheet'!AB65,IF(AND($R$3=$AN$9),'Result Sheet'!AT65,IF(AND($R$3=$AN$10),'Result Sheet'!BL65,IF(AND($R$3=$AN$11),'Result Sheet'!CD65,IF(AND($R$3=$AN$12),"",IF(AND($R$3=$AN$13),"",IF(AND($R$3=$AN$14),"","")))))))</f>
        <v/>
      </c>
      <c r="AA65" s="358" t="str">
        <f>IF(AND($R$3=$AN$8),'Result Sheet'!AC65,IF(AND($R$3=$AN$9),'Result Sheet'!AU65,IF(AND($R$3=$AN$10),'Result Sheet'!BM65,IF(AND($R$3=$AN$11),'Result Sheet'!CE65,IF(AND($R$3=$AN$12),'Result Sheet'!CU65,IF(AND($R$3=$AN$13),'Result Sheet'!DK65,IF(AND($R$3=$AN$14),'Result Sheet'!DU65,IF(AND($R$3=$AN$15),'Result Sheet'!EE65,IF(AND($R$3=$AN$16),'Result Sheet'!EO65,"")))))))))</f>
        <v/>
      </c>
    </row>
    <row r="66" spans="1:27">
      <c r="A66" s="349">
        <f>IF('Result Sheet'!A66="","",'Result Sheet'!A66)</f>
        <v>59</v>
      </c>
      <c r="B66" s="350" t="str">
        <f>IF(OR($D$3="",$R$3=""),"",IF('Result Sheet'!B66="","",'Result Sheet'!B66))</f>
        <v/>
      </c>
      <c r="C66" s="351" t="str">
        <f>IF(OR($D$3="",$R$3=""),"",IF('Result Sheet'!F66="","",'Result Sheet'!F66))</f>
        <v/>
      </c>
      <c r="D66" s="352" t="str">
        <f>IF(OR($D$3="",$R$3=""),"",IF('Result Sheet'!E66="","",'Result Sheet'!E66))</f>
        <v/>
      </c>
      <c r="E66" s="353" t="str">
        <f>IF(OR($D$3="",$R$3=""),"",IF('Result Sheet'!G66="","",'Result Sheet'!G66))</f>
        <v/>
      </c>
      <c r="F66" s="353" t="str">
        <f>IF(OR($D$3="",$R$3=""),"",IF('Result Sheet'!H66="","",'Result Sheet'!H66))</f>
        <v/>
      </c>
      <c r="G66" s="353" t="str">
        <f>IF(OR($D$3="",$R$3=""),"",IF('Result Sheet'!I66="","",'Result Sheet'!I66))</f>
        <v/>
      </c>
      <c r="H66" s="354" t="str">
        <f>IF(OR($D$3="",$R$3=""),"",IF('Result Sheet'!K66="","",'Result Sheet'!K66))</f>
        <v/>
      </c>
      <c r="I66" s="488" t="str">
        <f>IF(OR($D$3="",$R$3=""),"",IF('Result Sheet'!J66="","",'Result Sheet'!J66))</f>
        <v/>
      </c>
      <c r="J66" s="483" t="str">
        <f>IF(AND($R$3=$AN$8),'Result Sheet'!L66,IF(AND($R$3=$AN$9),'Result Sheet'!AD66,IF(AND($R$3=$AN$10),'Result Sheet'!AV66,IF(AND($R$3=$AN$11),'Result Sheet'!BN66,IF(AND($R$3=$AN$12),'Result Sheet'!CF66,IF(AND($R$3=$AN$13),'Result Sheet'!CV66,IF(AND($R$3=$AN$14),"","")))))))</f>
        <v/>
      </c>
      <c r="K66" s="483" t="str">
        <f>IF(AND($R$3=$AN$8),'Result Sheet'!M66,IF(AND($R$3=$AN$9),'Result Sheet'!AE66,IF(AND($R$3=$AN$10),'Result Sheet'!AW66,IF(AND($R$3=$AN$11),'Result Sheet'!BO66,IF(AND($R$3=$AN$12),'Result Sheet'!CG66,IF(AND($R$3=$AN$13),'Result Sheet'!CW66,IF(AND($R$3=$AN$14),"","")))))))</f>
        <v/>
      </c>
      <c r="L66" s="483" t="str">
        <f>IF(AND($R$3=$AN$8),'Result Sheet'!N66,IF(AND($R$3=$AN$9),'Result Sheet'!AF66,IF(AND($R$3=$AN$10),'Result Sheet'!AX66,IF(AND($R$3=$AN$11),'Result Sheet'!BP66,IF(AND($R$3=$AN$12),'Result Sheet'!CH66,IF(AND($R$3=$AN$13),'Result Sheet'!CX66,IF(AND($R$3=$AN$14),"","")))))))</f>
        <v/>
      </c>
      <c r="M66" s="355" t="str">
        <f t="shared" si="0"/>
        <v/>
      </c>
      <c r="N66" s="484" t="str">
        <f>IF(AND($R$3=$AN$8),'Result Sheet'!P66,IF(AND($R$3=$AN$9),'Result Sheet'!AH66,IF(AND($R$3=$AN$10),'Result Sheet'!AZ66,IF(AND($R$3=$AN$11),'Result Sheet'!BR66,IF(AND($R$3=$AN$12),'Result Sheet'!CJ66,IF(AND($R$3=$AN$13),'Result Sheet'!CZ66,IF(AND($R$3=$AN$14),'Result Sheet'!DL66,IF(AND($R$3=$AN$15),'Result Sheet'!DV66,IF(AND($R$3=$AN$16),'Result Sheet'!EF66,"")))))))))</f>
        <v/>
      </c>
      <c r="O66" s="484" t="str">
        <f>IF(AND($R$3=$AN$8),'Result Sheet'!Q66,IF(AND($R$3=$AN$9),'Result Sheet'!AI66,IF(AND($R$3=$AN$10),'Result Sheet'!BA66,IF(AND($R$3=$AN$11),'Result Sheet'!BS66,IF(AND($R$3=$AN$12),'Result Sheet'!CK66,IF(AND($R$3=$AN$13),'Result Sheet'!DA66,IF(AND($R$3=$AN$14),'Result Sheet'!DM66,IF(AND($R$3=$AN$15),'Result Sheet'!DW66,IF(AND($R$3=$AN$16),'Result Sheet'!EG66,"")))))))))</f>
        <v/>
      </c>
      <c r="P66" s="355" t="str">
        <f t="shared" si="1"/>
        <v/>
      </c>
      <c r="Q66" s="356" t="str">
        <f t="shared" si="2"/>
        <v/>
      </c>
      <c r="R66" s="485" t="str">
        <f>IF(AND($R$3=$AN$8),'Result Sheet'!T66,IF(AND($R$3=$AN$9),'Result Sheet'!AL66,IF(AND($R$3=$AN$10),'Result Sheet'!BD66,IF(AND($R$3=$AN$11),'Result Sheet'!BV66,IF(AND($R$3=$AN$12),'Result Sheet'!CN66,IF(AND($R$3=$AN$13),'Result Sheet'!DD66,IF(AND($R$3=$AN$14),'Result Sheet'!DN66,IF(AND($R$3=$AN$15),'Result Sheet'!DX66,IF(AND($R$3=$AN$16),'Result Sheet'!EH65,"")))))))))</f>
        <v/>
      </c>
      <c r="S66" s="485" t="str">
        <f>IF(AND($R$3=$AN$8),'Result Sheet'!U66,IF(AND($R$3=$AN$9),'Result Sheet'!AM66,IF(AND($R$3=$AN$10),'Result Sheet'!BE66,IF(AND($R$3=$AN$11),'Result Sheet'!BW66,IF(AND($R$3=$AN$12),'Result Sheet'!CO66,IF(AND($R$3=$AN$13),'Result Sheet'!DE66,IF(AND($R$3=$AN$14),'Result Sheet'!DO66,IF(AND($R$3=$AN$15),'Result Sheet'!DY66,IF(AND($R$3=$AN$16),'Result Sheet'!EI66,"")))))))))</f>
        <v/>
      </c>
      <c r="T66" s="355" t="str">
        <f>IF(AND(R66="",S66=""),"",IF(AND($R$3=$AN$14),'Result Sheet'!DP66,IF(AND($R$3=$AN$15),'Result Sheet'!DZ66,IF(AND($R$3=$AN$16),'Result Sheet'!EJ66,IF(AND(R66="NA",S66="NA"),"NA",SUM(R66:S66))))))</f>
        <v/>
      </c>
      <c r="U66" s="356" t="str">
        <f t="shared" si="3"/>
        <v/>
      </c>
      <c r="V66" s="357">
        <f t="shared" si="4"/>
        <v>0</v>
      </c>
      <c r="W66" s="357" t="str">
        <f t="shared" si="5"/>
        <v/>
      </c>
      <c r="X66" s="357" t="str">
        <f t="shared" si="6"/>
        <v/>
      </c>
      <c r="Y66" s="486" t="str">
        <f>IF(AND($R$3=$AN$8),'Result Sheet'!AA66,IF(AND($R$3=$AN$9),'Result Sheet'!AS66,IF(AND($R$3=$AN$10),'Result Sheet'!BK66,IF(AND($R$3=$AN$11),'Result Sheet'!CC66,IF(AND($R$3=$AN$12),'Result Sheet'!CT66,IF(AND($R$3=$AN$13),'Result Sheet'!DJ66,IF(AND($R$3=$AN$14),'Result Sheet'!DT66,IF(AND($R$3=$AN$15),'Result Sheet'!ED66,IF(AND($R$3=$AN$16),'Result Sheet'!EN66,"")))))))))</f>
        <v/>
      </c>
      <c r="Z66" s="487" t="str">
        <f>IF(AND($R$3=$AN$8),'Result Sheet'!AB66,IF(AND($R$3=$AN$9),'Result Sheet'!AT66,IF(AND($R$3=$AN$10),'Result Sheet'!BL66,IF(AND($R$3=$AN$11),'Result Sheet'!CD66,IF(AND($R$3=$AN$12),"",IF(AND($R$3=$AN$13),"",IF(AND($R$3=$AN$14),"","")))))))</f>
        <v/>
      </c>
      <c r="AA66" s="358" t="str">
        <f>IF(AND($R$3=$AN$8),'Result Sheet'!AC66,IF(AND($R$3=$AN$9),'Result Sheet'!AU66,IF(AND($R$3=$AN$10),'Result Sheet'!BM66,IF(AND($R$3=$AN$11),'Result Sheet'!CE66,IF(AND($R$3=$AN$12),'Result Sheet'!CU66,IF(AND($R$3=$AN$13),'Result Sheet'!DK66,IF(AND($R$3=$AN$14),'Result Sheet'!DU66,IF(AND($R$3=$AN$15),'Result Sheet'!EE66,IF(AND($R$3=$AN$16),'Result Sheet'!EO66,"")))))))))</f>
        <v/>
      </c>
    </row>
    <row r="67" spans="1:27">
      <c r="A67" s="349">
        <f>IF('Result Sheet'!A67="","",'Result Sheet'!A67)</f>
        <v>60</v>
      </c>
      <c r="B67" s="350" t="str">
        <f>IF(OR($D$3="",$R$3=""),"",IF('Result Sheet'!B67="","",'Result Sheet'!B67))</f>
        <v/>
      </c>
      <c r="C67" s="351" t="str">
        <f>IF(OR($D$3="",$R$3=""),"",IF('Result Sheet'!F67="","",'Result Sheet'!F67))</f>
        <v/>
      </c>
      <c r="D67" s="352" t="str">
        <f>IF(OR($D$3="",$R$3=""),"",IF('Result Sheet'!E67="","",'Result Sheet'!E67))</f>
        <v/>
      </c>
      <c r="E67" s="353" t="str">
        <f>IF(OR($D$3="",$R$3=""),"",IF('Result Sheet'!G67="","",'Result Sheet'!G67))</f>
        <v/>
      </c>
      <c r="F67" s="353" t="str">
        <f>IF(OR($D$3="",$R$3=""),"",IF('Result Sheet'!H67="","",'Result Sheet'!H67))</f>
        <v/>
      </c>
      <c r="G67" s="353" t="str">
        <f>IF(OR($D$3="",$R$3=""),"",IF('Result Sheet'!I67="","",'Result Sheet'!I67))</f>
        <v/>
      </c>
      <c r="H67" s="354" t="str">
        <f>IF(OR($D$3="",$R$3=""),"",IF('Result Sheet'!K67="","",'Result Sheet'!K67))</f>
        <v/>
      </c>
      <c r="I67" s="488" t="str">
        <f>IF(OR($D$3="",$R$3=""),"",IF('Result Sheet'!J67="","",'Result Sheet'!J67))</f>
        <v/>
      </c>
      <c r="J67" s="483" t="str">
        <f>IF(AND($R$3=$AN$8),'Result Sheet'!L67,IF(AND($R$3=$AN$9),'Result Sheet'!AD67,IF(AND($R$3=$AN$10),'Result Sheet'!AV67,IF(AND($R$3=$AN$11),'Result Sheet'!BN67,IF(AND($R$3=$AN$12),'Result Sheet'!CF67,IF(AND($R$3=$AN$13),'Result Sheet'!CV67,IF(AND($R$3=$AN$14),"","")))))))</f>
        <v/>
      </c>
      <c r="K67" s="483" t="str">
        <f>IF(AND($R$3=$AN$8),'Result Sheet'!M67,IF(AND($R$3=$AN$9),'Result Sheet'!AE67,IF(AND($R$3=$AN$10),'Result Sheet'!AW67,IF(AND($R$3=$AN$11),'Result Sheet'!BO67,IF(AND($R$3=$AN$12),'Result Sheet'!CG67,IF(AND($R$3=$AN$13),'Result Sheet'!CW67,IF(AND($R$3=$AN$14),"","")))))))</f>
        <v/>
      </c>
      <c r="L67" s="483" t="str">
        <f>IF(AND($R$3=$AN$8),'Result Sheet'!N67,IF(AND($R$3=$AN$9),'Result Sheet'!AF67,IF(AND($R$3=$AN$10),'Result Sheet'!AX67,IF(AND($R$3=$AN$11),'Result Sheet'!BP67,IF(AND($R$3=$AN$12),'Result Sheet'!CH67,IF(AND($R$3=$AN$13),'Result Sheet'!CX67,IF(AND($R$3=$AN$14),"","")))))))</f>
        <v/>
      </c>
      <c r="M67" s="355" t="str">
        <f t="shared" si="0"/>
        <v/>
      </c>
      <c r="N67" s="484" t="str">
        <f>IF(AND($R$3=$AN$8),'Result Sheet'!P67,IF(AND($R$3=$AN$9),'Result Sheet'!AH67,IF(AND($R$3=$AN$10),'Result Sheet'!AZ67,IF(AND($R$3=$AN$11),'Result Sheet'!BR67,IF(AND($R$3=$AN$12),'Result Sheet'!CJ67,IF(AND($R$3=$AN$13),'Result Sheet'!CZ67,IF(AND($R$3=$AN$14),'Result Sheet'!DL67,IF(AND($R$3=$AN$15),'Result Sheet'!DV67,IF(AND($R$3=$AN$16),'Result Sheet'!EF67,"")))))))))</f>
        <v/>
      </c>
      <c r="O67" s="484" t="str">
        <f>IF(AND($R$3=$AN$8),'Result Sheet'!Q67,IF(AND($R$3=$AN$9),'Result Sheet'!AI67,IF(AND($R$3=$AN$10),'Result Sheet'!BA67,IF(AND($R$3=$AN$11),'Result Sheet'!BS67,IF(AND($R$3=$AN$12),'Result Sheet'!CK67,IF(AND($R$3=$AN$13),'Result Sheet'!DA67,IF(AND($R$3=$AN$14),'Result Sheet'!DM67,IF(AND($R$3=$AN$15),'Result Sheet'!DW67,IF(AND($R$3=$AN$16),'Result Sheet'!EG67,"")))))))))</f>
        <v/>
      </c>
      <c r="P67" s="355" t="str">
        <f t="shared" si="1"/>
        <v/>
      </c>
      <c r="Q67" s="356" t="str">
        <f t="shared" si="2"/>
        <v/>
      </c>
      <c r="R67" s="485" t="str">
        <f>IF(AND($R$3=$AN$8),'Result Sheet'!T67,IF(AND($R$3=$AN$9),'Result Sheet'!AL67,IF(AND($R$3=$AN$10),'Result Sheet'!BD67,IF(AND($R$3=$AN$11),'Result Sheet'!BV67,IF(AND($R$3=$AN$12),'Result Sheet'!CN67,IF(AND($R$3=$AN$13),'Result Sheet'!DD67,IF(AND($R$3=$AN$14),'Result Sheet'!DN67,IF(AND($R$3=$AN$15),'Result Sheet'!DX67,IF(AND($R$3=$AN$16),'Result Sheet'!EH66,"")))))))))</f>
        <v/>
      </c>
      <c r="S67" s="485" t="str">
        <f>IF(AND($R$3=$AN$8),'Result Sheet'!U67,IF(AND($R$3=$AN$9),'Result Sheet'!AM67,IF(AND($R$3=$AN$10),'Result Sheet'!BE67,IF(AND($R$3=$AN$11),'Result Sheet'!BW67,IF(AND($R$3=$AN$12),'Result Sheet'!CO67,IF(AND($R$3=$AN$13),'Result Sheet'!DE67,IF(AND($R$3=$AN$14),'Result Sheet'!DO67,IF(AND($R$3=$AN$15),'Result Sheet'!DY67,IF(AND($R$3=$AN$16),'Result Sheet'!EI67,"")))))))))</f>
        <v/>
      </c>
      <c r="T67" s="355" t="str">
        <f>IF(AND(R67="",S67=""),"",IF(AND($R$3=$AN$14),'Result Sheet'!DP67,IF(AND($R$3=$AN$15),'Result Sheet'!DZ67,IF(AND($R$3=$AN$16),'Result Sheet'!EJ67,IF(AND(R67="NA",S67="NA"),"NA",SUM(R67:S67))))))</f>
        <v/>
      </c>
      <c r="U67" s="356" t="str">
        <f t="shared" si="3"/>
        <v/>
      </c>
      <c r="V67" s="357">
        <f t="shared" si="4"/>
        <v>0</v>
      </c>
      <c r="W67" s="357" t="str">
        <f t="shared" si="5"/>
        <v/>
      </c>
      <c r="X67" s="357" t="str">
        <f t="shared" si="6"/>
        <v/>
      </c>
      <c r="Y67" s="486" t="str">
        <f>IF(AND($R$3=$AN$8),'Result Sheet'!AA67,IF(AND($R$3=$AN$9),'Result Sheet'!AS67,IF(AND($R$3=$AN$10),'Result Sheet'!BK67,IF(AND($R$3=$AN$11),'Result Sheet'!CC67,IF(AND($R$3=$AN$12),'Result Sheet'!CT67,IF(AND($R$3=$AN$13),'Result Sheet'!DJ67,IF(AND($R$3=$AN$14),'Result Sheet'!DT67,IF(AND($R$3=$AN$15),'Result Sheet'!ED67,IF(AND($R$3=$AN$16),'Result Sheet'!EN67,"")))))))))</f>
        <v/>
      </c>
      <c r="Z67" s="487" t="str">
        <f>IF(AND($R$3=$AN$8),'Result Sheet'!AB67,IF(AND($R$3=$AN$9),'Result Sheet'!AT67,IF(AND($R$3=$AN$10),'Result Sheet'!BL67,IF(AND($R$3=$AN$11),'Result Sheet'!CD67,IF(AND($R$3=$AN$12),"",IF(AND($R$3=$AN$13),"",IF(AND($R$3=$AN$14),"","")))))))</f>
        <v/>
      </c>
      <c r="AA67" s="358" t="str">
        <f>IF(AND($R$3=$AN$8),'Result Sheet'!AC67,IF(AND($R$3=$AN$9),'Result Sheet'!AU67,IF(AND($R$3=$AN$10),'Result Sheet'!BM67,IF(AND($R$3=$AN$11),'Result Sheet'!CE67,IF(AND($R$3=$AN$12),'Result Sheet'!CU67,IF(AND($R$3=$AN$13),'Result Sheet'!DK67,IF(AND($R$3=$AN$14),'Result Sheet'!DU67,IF(AND($R$3=$AN$15),'Result Sheet'!EE67,IF(AND($R$3=$AN$16),'Result Sheet'!EO67,"")))))))))</f>
        <v/>
      </c>
    </row>
    <row r="68" spans="1:27">
      <c r="A68" s="349">
        <f>IF('Result Sheet'!A68="","",'Result Sheet'!A68)</f>
        <v>61</v>
      </c>
      <c r="B68" s="350" t="str">
        <f>IF(OR($D$3="",$R$3=""),"",IF('Result Sheet'!B68="","",'Result Sheet'!B68))</f>
        <v/>
      </c>
      <c r="C68" s="351" t="str">
        <f>IF(OR($D$3="",$R$3=""),"",IF('Result Sheet'!F68="","",'Result Sheet'!F68))</f>
        <v/>
      </c>
      <c r="D68" s="352" t="str">
        <f>IF(OR($D$3="",$R$3=""),"",IF('Result Sheet'!E68="","",'Result Sheet'!E68))</f>
        <v/>
      </c>
      <c r="E68" s="353" t="str">
        <f>IF(OR($D$3="",$R$3=""),"",IF('Result Sheet'!G68="","",'Result Sheet'!G68))</f>
        <v/>
      </c>
      <c r="F68" s="353" t="str">
        <f>IF(OR($D$3="",$R$3=""),"",IF('Result Sheet'!H68="","",'Result Sheet'!H68))</f>
        <v/>
      </c>
      <c r="G68" s="353" t="str">
        <f>IF(OR($D$3="",$R$3=""),"",IF('Result Sheet'!I68="","",'Result Sheet'!I68))</f>
        <v/>
      </c>
      <c r="H68" s="354" t="str">
        <f>IF(OR($D$3="",$R$3=""),"",IF('Result Sheet'!K68="","",'Result Sheet'!K68))</f>
        <v/>
      </c>
      <c r="I68" s="488" t="str">
        <f>IF(OR($D$3="",$R$3=""),"",IF('Result Sheet'!J68="","",'Result Sheet'!J68))</f>
        <v/>
      </c>
      <c r="J68" s="483" t="str">
        <f>IF(AND($R$3=$AN$8),'Result Sheet'!L68,IF(AND($R$3=$AN$9),'Result Sheet'!AD68,IF(AND($R$3=$AN$10),'Result Sheet'!AV68,IF(AND($R$3=$AN$11),'Result Sheet'!BN68,IF(AND($R$3=$AN$12),'Result Sheet'!CF68,IF(AND($R$3=$AN$13),'Result Sheet'!CV68,IF(AND($R$3=$AN$14),"","")))))))</f>
        <v/>
      </c>
      <c r="K68" s="483" t="str">
        <f>IF(AND($R$3=$AN$8),'Result Sheet'!M68,IF(AND($R$3=$AN$9),'Result Sheet'!AE68,IF(AND($R$3=$AN$10),'Result Sheet'!AW68,IF(AND($R$3=$AN$11),'Result Sheet'!BO68,IF(AND($R$3=$AN$12),'Result Sheet'!CG68,IF(AND($R$3=$AN$13),'Result Sheet'!CW68,IF(AND($R$3=$AN$14),"","")))))))</f>
        <v/>
      </c>
      <c r="L68" s="483" t="str">
        <f>IF(AND($R$3=$AN$8),'Result Sheet'!N68,IF(AND($R$3=$AN$9),'Result Sheet'!AF68,IF(AND($R$3=$AN$10),'Result Sheet'!AX68,IF(AND($R$3=$AN$11),'Result Sheet'!BP68,IF(AND($R$3=$AN$12),'Result Sheet'!CH68,IF(AND($R$3=$AN$13),'Result Sheet'!CX68,IF(AND($R$3=$AN$14),"","")))))))</f>
        <v/>
      </c>
      <c r="M68" s="355" t="str">
        <f t="shared" si="0"/>
        <v/>
      </c>
      <c r="N68" s="484" t="str">
        <f>IF(AND($R$3=$AN$8),'Result Sheet'!P68,IF(AND($R$3=$AN$9),'Result Sheet'!AH68,IF(AND($R$3=$AN$10),'Result Sheet'!AZ68,IF(AND($R$3=$AN$11),'Result Sheet'!BR68,IF(AND($R$3=$AN$12),'Result Sheet'!CJ68,IF(AND($R$3=$AN$13),'Result Sheet'!CZ68,IF(AND($R$3=$AN$14),'Result Sheet'!DL68,IF(AND($R$3=$AN$15),'Result Sheet'!DV68,IF(AND($R$3=$AN$16),'Result Sheet'!EF68,"")))))))))</f>
        <v/>
      </c>
      <c r="O68" s="484" t="str">
        <f>IF(AND($R$3=$AN$8),'Result Sheet'!Q68,IF(AND($R$3=$AN$9),'Result Sheet'!AI68,IF(AND($R$3=$AN$10),'Result Sheet'!BA68,IF(AND($R$3=$AN$11),'Result Sheet'!BS68,IF(AND($R$3=$AN$12),'Result Sheet'!CK68,IF(AND($R$3=$AN$13),'Result Sheet'!DA68,IF(AND($R$3=$AN$14),'Result Sheet'!DM68,IF(AND($R$3=$AN$15),'Result Sheet'!DW68,IF(AND($R$3=$AN$16),'Result Sheet'!EG68,"")))))))))</f>
        <v/>
      </c>
      <c r="P68" s="355" t="str">
        <f t="shared" si="1"/>
        <v/>
      </c>
      <c r="Q68" s="356" t="str">
        <f t="shared" si="2"/>
        <v/>
      </c>
      <c r="R68" s="485" t="str">
        <f>IF(AND($R$3=$AN$8),'Result Sheet'!T68,IF(AND($R$3=$AN$9),'Result Sheet'!AL68,IF(AND($R$3=$AN$10),'Result Sheet'!BD68,IF(AND($R$3=$AN$11),'Result Sheet'!BV68,IF(AND($R$3=$AN$12),'Result Sheet'!CN68,IF(AND($R$3=$AN$13),'Result Sheet'!DD68,IF(AND($R$3=$AN$14),'Result Sheet'!DN68,IF(AND($R$3=$AN$15),'Result Sheet'!DX68,IF(AND($R$3=$AN$16),'Result Sheet'!EH67,"")))))))))</f>
        <v/>
      </c>
      <c r="S68" s="485" t="str">
        <f>IF(AND($R$3=$AN$8),'Result Sheet'!U68,IF(AND($R$3=$AN$9),'Result Sheet'!AM68,IF(AND($R$3=$AN$10),'Result Sheet'!BE68,IF(AND($R$3=$AN$11),'Result Sheet'!BW68,IF(AND($R$3=$AN$12),'Result Sheet'!CO68,IF(AND($R$3=$AN$13),'Result Sheet'!DE68,IF(AND($R$3=$AN$14),'Result Sheet'!DO68,IF(AND($R$3=$AN$15),'Result Sheet'!DY68,IF(AND($R$3=$AN$16),'Result Sheet'!EI68,"")))))))))</f>
        <v/>
      </c>
      <c r="T68" s="355" t="str">
        <f>IF(AND(R68="",S68=""),"",IF(AND($R$3=$AN$14),'Result Sheet'!DP68,IF(AND($R$3=$AN$15),'Result Sheet'!DZ68,IF(AND($R$3=$AN$16),'Result Sheet'!EJ68,IF(AND(R68="NA",S68="NA"),"NA",SUM(R68:S68))))))</f>
        <v/>
      </c>
      <c r="U68" s="356" t="str">
        <f t="shared" si="3"/>
        <v/>
      </c>
      <c r="V68" s="357">
        <f t="shared" si="4"/>
        <v>0</v>
      </c>
      <c r="W68" s="357" t="str">
        <f t="shared" si="5"/>
        <v/>
      </c>
      <c r="X68" s="357" t="str">
        <f t="shared" si="6"/>
        <v/>
      </c>
      <c r="Y68" s="486" t="str">
        <f>IF(AND($R$3=$AN$8),'Result Sheet'!AA68,IF(AND($R$3=$AN$9),'Result Sheet'!AS68,IF(AND($R$3=$AN$10),'Result Sheet'!BK68,IF(AND($R$3=$AN$11),'Result Sheet'!CC68,IF(AND($R$3=$AN$12),'Result Sheet'!CT68,IF(AND($R$3=$AN$13),'Result Sheet'!DJ68,IF(AND($R$3=$AN$14),'Result Sheet'!DT68,IF(AND($R$3=$AN$15),'Result Sheet'!ED68,IF(AND($R$3=$AN$16),'Result Sheet'!EN68,"")))))))))</f>
        <v/>
      </c>
      <c r="Z68" s="487" t="str">
        <f>IF(AND($R$3=$AN$8),'Result Sheet'!AB68,IF(AND($R$3=$AN$9),'Result Sheet'!AT68,IF(AND($R$3=$AN$10),'Result Sheet'!BL68,IF(AND($R$3=$AN$11),'Result Sheet'!CD68,IF(AND($R$3=$AN$12),"",IF(AND($R$3=$AN$13),"",IF(AND($R$3=$AN$14),"","")))))))</f>
        <v/>
      </c>
      <c r="AA68" s="358" t="str">
        <f>IF(AND($R$3=$AN$8),'Result Sheet'!AC68,IF(AND($R$3=$AN$9),'Result Sheet'!AU68,IF(AND($R$3=$AN$10),'Result Sheet'!BM68,IF(AND($R$3=$AN$11),'Result Sheet'!CE68,IF(AND($R$3=$AN$12),'Result Sheet'!CU68,IF(AND($R$3=$AN$13),'Result Sheet'!DK68,IF(AND($R$3=$AN$14),'Result Sheet'!DU68,IF(AND($R$3=$AN$15),'Result Sheet'!EE68,IF(AND($R$3=$AN$16),'Result Sheet'!EO68,"")))))))))</f>
        <v/>
      </c>
    </row>
    <row r="69" spans="1:27">
      <c r="A69" s="349">
        <f>IF('Result Sheet'!A69="","",'Result Sheet'!A69)</f>
        <v>62</v>
      </c>
      <c r="B69" s="350" t="str">
        <f>IF(OR($D$3="",$R$3=""),"",IF('Result Sheet'!B69="","",'Result Sheet'!B69))</f>
        <v/>
      </c>
      <c r="C69" s="351" t="str">
        <f>IF(OR($D$3="",$R$3=""),"",IF('Result Sheet'!F69="","",'Result Sheet'!F69))</f>
        <v/>
      </c>
      <c r="D69" s="352" t="str">
        <f>IF(OR($D$3="",$R$3=""),"",IF('Result Sheet'!E69="","",'Result Sheet'!E69))</f>
        <v/>
      </c>
      <c r="E69" s="353" t="str">
        <f>IF(OR($D$3="",$R$3=""),"",IF('Result Sheet'!G69="","",'Result Sheet'!G69))</f>
        <v/>
      </c>
      <c r="F69" s="353" t="str">
        <f>IF(OR($D$3="",$R$3=""),"",IF('Result Sheet'!H69="","",'Result Sheet'!H69))</f>
        <v/>
      </c>
      <c r="G69" s="353" t="str">
        <f>IF(OR($D$3="",$R$3=""),"",IF('Result Sheet'!I69="","",'Result Sheet'!I69))</f>
        <v/>
      </c>
      <c r="H69" s="354" t="str">
        <f>IF(OR($D$3="",$R$3=""),"",IF('Result Sheet'!K69="","",'Result Sheet'!K69))</f>
        <v/>
      </c>
      <c r="I69" s="488" t="str">
        <f>IF(OR($D$3="",$R$3=""),"",IF('Result Sheet'!J69="","",'Result Sheet'!J69))</f>
        <v/>
      </c>
      <c r="J69" s="483" t="str">
        <f>IF(AND($R$3=$AN$8),'Result Sheet'!L69,IF(AND($R$3=$AN$9),'Result Sheet'!AD69,IF(AND($R$3=$AN$10),'Result Sheet'!AV69,IF(AND($R$3=$AN$11),'Result Sheet'!BN69,IF(AND($R$3=$AN$12),'Result Sheet'!CF69,IF(AND($R$3=$AN$13),'Result Sheet'!CV69,IF(AND($R$3=$AN$14),"","")))))))</f>
        <v/>
      </c>
      <c r="K69" s="483" t="str">
        <f>IF(AND($R$3=$AN$8),'Result Sheet'!M69,IF(AND($R$3=$AN$9),'Result Sheet'!AE69,IF(AND($R$3=$AN$10),'Result Sheet'!AW69,IF(AND($R$3=$AN$11),'Result Sheet'!BO69,IF(AND($R$3=$AN$12),'Result Sheet'!CG69,IF(AND($R$3=$AN$13),'Result Sheet'!CW69,IF(AND($R$3=$AN$14),"","")))))))</f>
        <v/>
      </c>
      <c r="L69" s="483" t="str">
        <f>IF(AND($R$3=$AN$8),'Result Sheet'!N69,IF(AND($R$3=$AN$9),'Result Sheet'!AF69,IF(AND($R$3=$AN$10),'Result Sheet'!AX69,IF(AND($R$3=$AN$11),'Result Sheet'!BP69,IF(AND($R$3=$AN$12),'Result Sheet'!CH69,IF(AND($R$3=$AN$13),'Result Sheet'!CX69,IF(AND($R$3=$AN$14),"","")))))))</f>
        <v/>
      </c>
      <c r="M69" s="355" t="str">
        <f t="shared" si="0"/>
        <v/>
      </c>
      <c r="N69" s="484" t="str">
        <f>IF(AND($R$3=$AN$8),'Result Sheet'!P69,IF(AND($R$3=$AN$9),'Result Sheet'!AH69,IF(AND($R$3=$AN$10),'Result Sheet'!AZ69,IF(AND($R$3=$AN$11),'Result Sheet'!BR69,IF(AND($R$3=$AN$12),'Result Sheet'!CJ69,IF(AND($R$3=$AN$13),'Result Sheet'!CZ69,IF(AND($R$3=$AN$14),'Result Sheet'!DL69,IF(AND($R$3=$AN$15),'Result Sheet'!DV69,IF(AND($R$3=$AN$16),'Result Sheet'!EF69,"")))))))))</f>
        <v/>
      </c>
      <c r="O69" s="484" t="str">
        <f>IF(AND($R$3=$AN$8),'Result Sheet'!Q69,IF(AND($R$3=$AN$9),'Result Sheet'!AI69,IF(AND($R$3=$AN$10),'Result Sheet'!BA69,IF(AND($R$3=$AN$11),'Result Sheet'!BS69,IF(AND($R$3=$AN$12),'Result Sheet'!CK69,IF(AND($R$3=$AN$13),'Result Sheet'!DA69,IF(AND($R$3=$AN$14),'Result Sheet'!DM69,IF(AND($R$3=$AN$15),'Result Sheet'!DW69,IF(AND($R$3=$AN$16),'Result Sheet'!EG69,"")))))))))</f>
        <v/>
      </c>
      <c r="P69" s="355" t="str">
        <f t="shared" si="1"/>
        <v/>
      </c>
      <c r="Q69" s="356" t="str">
        <f t="shared" si="2"/>
        <v/>
      </c>
      <c r="R69" s="485" t="str">
        <f>IF(AND($R$3=$AN$8),'Result Sheet'!T69,IF(AND($R$3=$AN$9),'Result Sheet'!AL69,IF(AND($R$3=$AN$10),'Result Sheet'!BD69,IF(AND($R$3=$AN$11),'Result Sheet'!BV69,IF(AND($R$3=$AN$12),'Result Sheet'!CN69,IF(AND($R$3=$AN$13),'Result Sheet'!DD69,IF(AND($R$3=$AN$14),'Result Sheet'!DN69,IF(AND($R$3=$AN$15),'Result Sheet'!DX69,IF(AND($R$3=$AN$16),'Result Sheet'!EH68,"")))))))))</f>
        <v/>
      </c>
      <c r="S69" s="485" t="str">
        <f>IF(AND($R$3=$AN$8),'Result Sheet'!U69,IF(AND($R$3=$AN$9),'Result Sheet'!AM69,IF(AND($R$3=$AN$10),'Result Sheet'!BE69,IF(AND($R$3=$AN$11),'Result Sheet'!BW69,IF(AND($R$3=$AN$12),'Result Sheet'!CO69,IF(AND($R$3=$AN$13),'Result Sheet'!DE69,IF(AND($R$3=$AN$14),'Result Sheet'!DO69,IF(AND($R$3=$AN$15),'Result Sheet'!DY69,IF(AND($R$3=$AN$16),'Result Sheet'!EI69,"")))))))))</f>
        <v/>
      </c>
      <c r="T69" s="355" t="str">
        <f>IF(AND(R69="",S69=""),"",IF(AND($R$3=$AN$14),'Result Sheet'!DP69,IF(AND($R$3=$AN$15),'Result Sheet'!DZ69,IF(AND($R$3=$AN$16),'Result Sheet'!EJ69,IF(AND(R69="NA",S69="NA"),"NA",SUM(R69:S69))))))</f>
        <v/>
      </c>
      <c r="U69" s="356" t="str">
        <f t="shared" si="3"/>
        <v/>
      </c>
      <c r="V69" s="357">
        <f t="shared" si="4"/>
        <v>0</v>
      </c>
      <c r="W69" s="357" t="str">
        <f t="shared" si="5"/>
        <v/>
      </c>
      <c r="X69" s="357" t="str">
        <f t="shared" si="6"/>
        <v/>
      </c>
      <c r="Y69" s="486" t="str">
        <f>IF(AND($R$3=$AN$8),'Result Sheet'!AA69,IF(AND($R$3=$AN$9),'Result Sheet'!AS69,IF(AND($R$3=$AN$10),'Result Sheet'!BK69,IF(AND($R$3=$AN$11),'Result Sheet'!CC69,IF(AND($R$3=$AN$12),'Result Sheet'!CT69,IF(AND($R$3=$AN$13),'Result Sheet'!DJ69,IF(AND($R$3=$AN$14),'Result Sheet'!DT69,IF(AND($R$3=$AN$15),'Result Sheet'!ED69,IF(AND($R$3=$AN$16),'Result Sheet'!EN69,"")))))))))</f>
        <v/>
      </c>
      <c r="Z69" s="487" t="str">
        <f>IF(AND($R$3=$AN$8),'Result Sheet'!AB69,IF(AND($R$3=$AN$9),'Result Sheet'!AT69,IF(AND($R$3=$AN$10),'Result Sheet'!BL69,IF(AND($R$3=$AN$11),'Result Sheet'!CD69,IF(AND($R$3=$AN$12),"",IF(AND($R$3=$AN$13),"",IF(AND($R$3=$AN$14),"","")))))))</f>
        <v/>
      </c>
      <c r="AA69" s="358" t="str">
        <f>IF(AND($R$3=$AN$8),'Result Sheet'!AC69,IF(AND($R$3=$AN$9),'Result Sheet'!AU69,IF(AND($R$3=$AN$10),'Result Sheet'!BM69,IF(AND($R$3=$AN$11),'Result Sheet'!CE69,IF(AND($R$3=$AN$12),'Result Sheet'!CU69,IF(AND($R$3=$AN$13),'Result Sheet'!DK69,IF(AND($R$3=$AN$14),'Result Sheet'!DU69,IF(AND($R$3=$AN$15),'Result Sheet'!EE69,IF(AND($R$3=$AN$16),'Result Sheet'!EO69,"")))))))))</f>
        <v/>
      </c>
    </row>
    <row r="70" spans="1:27">
      <c r="A70" s="349">
        <f>IF('Result Sheet'!A70="","",'Result Sheet'!A70)</f>
        <v>63</v>
      </c>
      <c r="B70" s="350" t="str">
        <f>IF(OR($D$3="",$R$3=""),"",IF('Result Sheet'!B70="","",'Result Sheet'!B70))</f>
        <v/>
      </c>
      <c r="C70" s="351" t="str">
        <f>IF(OR($D$3="",$R$3=""),"",IF('Result Sheet'!F70="","",'Result Sheet'!F70))</f>
        <v/>
      </c>
      <c r="D70" s="352" t="str">
        <f>IF(OR($D$3="",$R$3=""),"",IF('Result Sheet'!E70="","",'Result Sheet'!E70))</f>
        <v/>
      </c>
      <c r="E70" s="353" t="str">
        <f>IF(OR($D$3="",$R$3=""),"",IF('Result Sheet'!G70="","",'Result Sheet'!G70))</f>
        <v/>
      </c>
      <c r="F70" s="353" t="str">
        <f>IF(OR($D$3="",$R$3=""),"",IF('Result Sheet'!H70="","",'Result Sheet'!H70))</f>
        <v/>
      </c>
      <c r="G70" s="353" t="str">
        <f>IF(OR($D$3="",$R$3=""),"",IF('Result Sheet'!I70="","",'Result Sheet'!I70))</f>
        <v/>
      </c>
      <c r="H70" s="354" t="str">
        <f>IF(OR($D$3="",$R$3=""),"",IF('Result Sheet'!K70="","",'Result Sheet'!K70))</f>
        <v/>
      </c>
      <c r="I70" s="488" t="str">
        <f>IF(OR($D$3="",$R$3=""),"",IF('Result Sheet'!J70="","",'Result Sheet'!J70))</f>
        <v/>
      </c>
      <c r="J70" s="483" t="str">
        <f>IF(AND($R$3=$AN$8),'Result Sheet'!L70,IF(AND($R$3=$AN$9),'Result Sheet'!AD70,IF(AND($R$3=$AN$10),'Result Sheet'!AV70,IF(AND($R$3=$AN$11),'Result Sheet'!BN70,IF(AND($R$3=$AN$12),'Result Sheet'!CF70,IF(AND($R$3=$AN$13),'Result Sheet'!CV70,IF(AND($R$3=$AN$14),"","")))))))</f>
        <v/>
      </c>
      <c r="K70" s="483" t="str">
        <f>IF(AND($R$3=$AN$8),'Result Sheet'!M70,IF(AND($R$3=$AN$9),'Result Sheet'!AE70,IF(AND($R$3=$AN$10),'Result Sheet'!AW70,IF(AND($R$3=$AN$11),'Result Sheet'!BO70,IF(AND($R$3=$AN$12),'Result Sheet'!CG70,IF(AND($R$3=$AN$13),'Result Sheet'!CW70,IF(AND($R$3=$AN$14),"","")))))))</f>
        <v/>
      </c>
      <c r="L70" s="483" t="str">
        <f>IF(AND($R$3=$AN$8),'Result Sheet'!N70,IF(AND($R$3=$AN$9),'Result Sheet'!AF70,IF(AND($R$3=$AN$10),'Result Sheet'!AX70,IF(AND($R$3=$AN$11),'Result Sheet'!BP70,IF(AND($R$3=$AN$12),'Result Sheet'!CH70,IF(AND($R$3=$AN$13),'Result Sheet'!CX70,IF(AND($R$3=$AN$14),"","")))))))</f>
        <v/>
      </c>
      <c r="M70" s="355" t="str">
        <f t="shared" si="0"/>
        <v/>
      </c>
      <c r="N70" s="484" t="str">
        <f>IF(AND($R$3=$AN$8),'Result Sheet'!P70,IF(AND($R$3=$AN$9),'Result Sheet'!AH70,IF(AND($R$3=$AN$10),'Result Sheet'!AZ70,IF(AND($R$3=$AN$11),'Result Sheet'!BR70,IF(AND($R$3=$AN$12),'Result Sheet'!CJ70,IF(AND($R$3=$AN$13),'Result Sheet'!CZ70,IF(AND($R$3=$AN$14),'Result Sheet'!DL70,IF(AND($R$3=$AN$15),'Result Sheet'!DV70,IF(AND($R$3=$AN$16),'Result Sheet'!EF70,"")))))))))</f>
        <v/>
      </c>
      <c r="O70" s="484" t="str">
        <f>IF(AND($R$3=$AN$8),'Result Sheet'!Q70,IF(AND($R$3=$AN$9),'Result Sheet'!AI70,IF(AND($R$3=$AN$10),'Result Sheet'!BA70,IF(AND($R$3=$AN$11),'Result Sheet'!BS70,IF(AND($R$3=$AN$12),'Result Sheet'!CK70,IF(AND($R$3=$AN$13),'Result Sheet'!DA70,IF(AND($R$3=$AN$14),'Result Sheet'!DM70,IF(AND($R$3=$AN$15),'Result Sheet'!DW70,IF(AND($R$3=$AN$16),'Result Sheet'!EG70,"")))))))))</f>
        <v/>
      </c>
      <c r="P70" s="355" t="str">
        <f t="shared" si="1"/>
        <v/>
      </c>
      <c r="Q70" s="356" t="str">
        <f t="shared" si="2"/>
        <v/>
      </c>
      <c r="R70" s="485" t="str">
        <f>IF(AND($R$3=$AN$8),'Result Sheet'!T70,IF(AND($R$3=$AN$9),'Result Sheet'!AL70,IF(AND($R$3=$AN$10),'Result Sheet'!BD70,IF(AND($R$3=$AN$11),'Result Sheet'!BV70,IF(AND($R$3=$AN$12),'Result Sheet'!CN70,IF(AND($R$3=$AN$13),'Result Sheet'!DD70,IF(AND($R$3=$AN$14),'Result Sheet'!DN70,IF(AND($R$3=$AN$15),'Result Sheet'!DX70,IF(AND($R$3=$AN$16),'Result Sheet'!EH69,"")))))))))</f>
        <v/>
      </c>
      <c r="S70" s="485" t="str">
        <f>IF(AND($R$3=$AN$8),'Result Sheet'!U70,IF(AND($R$3=$AN$9),'Result Sheet'!AM70,IF(AND($R$3=$AN$10),'Result Sheet'!BE70,IF(AND($R$3=$AN$11),'Result Sheet'!BW70,IF(AND($R$3=$AN$12),'Result Sheet'!CO70,IF(AND($R$3=$AN$13),'Result Sheet'!DE70,IF(AND($R$3=$AN$14),'Result Sheet'!DO70,IF(AND($R$3=$AN$15),'Result Sheet'!DY70,IF(AND($R$3=$AN$16),'Result Sheet'!EI70,"")))))))))</f>
        <v/>
      </c>
      <c r="T70" s="355" t="str">
        <f>IF(AND(R70="",S70=""),"",IF(AND($R$3=$AN$14),'Result Sheet'!DP70,IF(AND($R$3=$AN$15),'Result Sheet'!DZ70,IF(AND($R$3=$AN$16),'Result Sheet'!EJ70,IF(AND(R70="NA",S70="NA"),"NA",SUM(R70:S70))))))</f>
        <v/>
      </c>
      <c r="U70" s="356" t="str">
        <f t="shared" si="3"/>
        <v/>
      </c>
      <c r="V70" s="357">
        <f t="shared" si="4"/>
        <v>0</v>
      </c>
      <c r="W70" s="357" t="str">
        <f t="shared" si="5"/>
        <v/>
      </c>
      <c r="X70" s="357" t="str">
        <f t="shared" si="6"/>
        <v/>
      </c>
      <c r="Y70" s="486" t="str">
        <f>IF(AND($R$3=$AN$8),'Result Sheet'!AA70,IF(AND($R$3=$AN$9),'Result Sheet'!AS70,IF(AND($R$3=$AN$10),'Result Sheet'!BK70,IF(AND($R$3=$AN$11),'Result Sheet'!CC70,IF(AND($R$3=$AN$12),'Result Sheet'!CT70,IF(AND($R$3=$AN$13),'Result Sheet'!DJ70,IF(AND($R$3=$AN$14),'Result Sheet'!DT70,IF(AND($R$3=$AN$15),'Result Sheet'!ED70,IF(AND($R$3=$AN$16),'Result Sheet'!EN70,"")))))))))</f>
        <v/>
      </c>
      <c r="Z70" s="487" t="str">
        <f>IF(AND($R$3=$AN$8),'Result Sheet'!AB70,IF(AND($R$3=$AN$9),'Result Sheet'!AT70,IF(AND($R$3=$AN$10),'Result Sheet'!BL70,IF(AND($R$3=$AN$11),'Result Sheet'!CD70,IF(AND($R$3=$AN$12),"",IF(AND($R$3=$AN$13),"",IF(AND($R$3=$AN$14),"","")))))))</f>
        <v/>
      </c>
      <c r="AA70" s="358" t="str">
        <f>IF(AND($R$3=$AN$8),'Result Sheet'!AC70,IF(AND($R$3=$AN$9),'Result Sheet'!AU70,IF(AND($R$3=$AN$10),'Result Sheet'!BM70,IF(AND($R$3=$AN$11),'Result Sheet'!CE70,IF(AND($R$3=$AN$12),'Result Sheet'!CU70,IF(AND($R$3=$AN$13),'Result Sheet'!DK70,IF(AND($R$3=$AN$14),'Result Sheet'!DU70,IF(AND($R$3=$AN$15),'Result Sheet'!EE70,IF(AND($R$3=$AN$16),'Result Sheet'!EO70,"")))))))))</f>
        <v/>
      </c>
    </row>
    <row r="71" spans="1:27">
      <c r="A71" s="349">
        <f>IF('Result Sheet'!A71="","",'Result Sheet'!A71)</f>
        <v>64</v>
      </c>
      <c r="B71" s="350" t="str">
        <f>IF(OR($D$3="",$R$3=""),"",IF('Result Sheet'!B71="","",'Result Sheet'!B71))</f>
        <v/>
      </c>
      <c r="C71" s="351" t="str">
        <f>IF(OR($D$3="",$R$3=""),"",IF('Result Sheet'!F71="","",'Result Sheet'!F71))</f>
        <v/>
      </c>
      <c r="D71" s="352" t="str">
        <f>IF(OR($D$3="",$R$3=""),"",IF('Result Sheet'!E71="","",'Result Sheet'!E71))</f>
        <v/>
      </c>
      <c r="E71" s="353" t="str">
        <f>IF(OR($D$3="",$R$3=""),"",IF('Result Sheet'!G71="","",'Result Sheet'!G71))</f>
        <v/>
      </c>
      <c r="F71" s="353" t="str">
        <f>IF(OR($D$3="",$R$3=""),"",IF('Result Sheet'!H71="","",'Result Sheet'!H71))</f>
        <v/>
      </c>
      <c r="G71" s="353" t="str">
        <f>IF(OR($D$3="",$R$3=""),"",IF('Result Sheet'!I71="","",'Result Sheet'!I71))</f>
        <v/>
      </c>
      <c r="H71" s="354" t="str">
        <f>IF(OR($D$3="",$R$3=""),"",IF('Result Sheet'!K71="","",'Result Sheet'!K71))</f>
        <v/>
      </c>
      <c r="I71" s="488" t="str">
        <f>IF(OR($D$3="",$R$3=""),"",IF('Result Sheet'!J71="","",'Result Sheet'!J71))</f>
        <v/>
      </c>
      <c r="J71" s="483" t="str">
        <f>IF(AND($R$3=$AN$8),'Result Sheet'!L71,IF(AND($R$3=$AN$9),'Result Sheet'!AD71,IF(AND($R$3=$AN$10),'Result Sheet'!AV71,IF(AND($R$3=$AN$11),'Result Sheet'!BN71,IF(AND($R$3=$AN$12),'Result Sheet'!CF71,IF(AND($R$3=$AN$13),'Result Sheet'!CV71,IF(AND($R$3=$AN$14),"","")))))))</f>
        <v/>
      </c>
      <c r="K71" s="483" t="str">
        <f>IF(AND($R$3=$AN$8),'Result Sheet'!M71,IF(AND($R$3=$AN$9),'Result Sheet'!AE71,IF(AND($R$3=$AN$10),'Result Sheet'!AW71,IF(AND($R$3=$AN$11),'Result Sheet'!BO71,IF(AND($R$3=$AN$12),'Result Sheet'!CG71,IF(AND($R$3=$AN$13),'Result Sheet'!CW71,IF(AND($R$3=$AN$14),"","")))))))</f>
        <v/>
      </c>
      <c r="L71" s="483" t="str">
        <f>IF(AND($R$3=$AN$8),'Result Sheet'!N71,IF(AND($R$3=$AN$9),'Result Sheet'!AF71,IF(AND($R$3=$AN$10),'Result Sheet'!AX71,IF(AND($R$3=$AN$11),'Result Sheet'!BP71,IF(AND($R$3=$AN$12),'Result Sheet'!CH71,IF(AND($R$3=$AN$13),'Result Sheet'!CX71,IF(AND($R$3=$AN$14),"","")))))))</f>
        <v/>
      </c>
      <c r="M71" s="355" t="str">
        <f t="shared" si="0"/>
        <v/>
      </c>
      <c r="N71" s="484" t="str">
        <f>IF(AND($R$3=$AN$8),'Result Sheet'!P71,IF(AND($R$3=$AN$9),'Result Sheet'!AH71,IF(AND($R$3=$AN$10),'Result Sheet'!AZ71,IF(AND($R$3=$AN$11),'Result Sheet'!BR71,IF(AND($R$3=$AN$12),'Result Sheet'!CJ71,IF(AND($R$3=$AN$13),'Result Sheet'!CZ71,IF(AND($R$3=$AN$14),'Result Sheet'!DL71,IF(AND($R$3=$AN$15),'Result Sheet'!DV71,IF(AND($R$3=$AN$16),'Result Sheet'!EF71,"")))))))))</f>
        <v/>
      </c>
      <c r="O71" s="484" t="str">
        <f>IF(AND($R$3=$AN$8),'Result Sheet'!Q71,IF(AND($R$3=$AN$9),'Result Sheet'!AI71,IF(AND($R$3=$AN$10),'Result Sheet'!BA71,IF(AND($R$3=$AN$11),'Result Sheet'!BS71,IF(AND($R$3=$AN$12),'Result Sheet'!CK71,IF(AND($R$3=$AN$13),'Result Sheet'!DA71,IF(AND($R$3=$AN$14),'Result Sheet'!DM71,IF(AND($R$3=$AN$15),'Result Sheet'!DW71,IF(AND($R$3=$AN$16),'Result Sheet'!EG71,"")))))))))</f>
        <v/>
      </c>
      <c r="P71" s="355" t="str">
        <f t="shared" si="1"/>
        <v/>
      </c>
      <c r="Q71" s="356" t="str">
        <f t="shared" si="2"/>
        <v/>
      </c>
      <c r="R71" s="485" t="str">
        <f>IF(AND($R$3=$AN$8),'Result Sheet'!T71,IF(AND($R$3=$AN$9),'Result Sheet'!AL71,IF(AND($R$3=$AN$10),'Result Sheet'!BD71,IF(AND($R$3=$AN$11),'Result Sheet'!BV71,IF(AND($R$3=$AN$12),'Result Sheet'!CN71,IF(AND($R$3=$AN$13),'Result Sheet'!DD71,IF(AND($R$3=$AN$14),'Result Sheet'!DN71,IF(AND($R$3=$AN$15),'Result Sheet'!DX71,IF(AND($R$3=$AN$16),'Result Sheet'!EH70,"")))))))))</f>
        <v/>
      </c>
      <c r="S71" s="485" t="str">
        <f>IF(AND($R$3=$AN$8),'Result Sheet'!U71,IF(AND($R$3=$AN$9),'Result Sheet'!AM71,IF(AND($R$3=$AN$10),'Result Sheet'!BE71,IF(AND($R$3=$AN$11),'Result Sheet'!BW71,IF(AND($R$3=$AN$12),'Result Sheet'!CO71,IF(AND($R$3=$AN$13),'Result Sheet'!DE71,IF(AND($R$3=$AN$14),'Result Sheet'!DO71,IF(AND($R$3=$AN$15),'Result Sheet'!DY71,IF(AND($R$3=$AN$16),'Result Sheet'!EI71,"")))))))))</f>
        <v/>
      </c>
      <c r="T71" s="355" t="str">
        <f>IF(AND(R71="",S71=""),"",IF(AND($R$3=$AN$14),'Result Sheet'!DP71,IF(AND($R$3=$AN$15),'Result Sheet'!DZ71,IF(AND($R$3=$AN$16),'Result Sheet'!EJ71,IF(AND(R71="NA",S71="NA"),"NA",SUM(R71:S71))))))</f>
        <v/>
      </c>
      <c r="U71" s="356" t="str">
        <f t="shared" si="3"/>
        <v/>
      </c>
      <c r="V71" s="357">
        <f t="shared" si="4"/>
        <v>0</v>
      </c>
      <c r="W71" s="357" t="str">
        <f t="shared" si="5"/>
        <v/>
      </c>
      <c r="X71" s="357" t="str">
        <f t="shared" si="6"/>
        <v/>
      </c>
      <c r="Y71" s="486" t="str">
        <f>IF(AND($R$3=$AN$8),'Result Sheet'!AA71,IF(AND($R$3=$AN$9),'Result Sheet'!AS71,IF(AND($R$3=$AN$10),'Result Sheet'!BK71,IF(AND($R$3=$AN$11),'Result Sheet'!CC71,IF(AND($R$3=$AN$12),'Result Sheet'!CT71,IF(AND($R$3=$AN$13),'Result Sheet'!DJ71,IF(AND($R$3=$AN$14),'Result Sheet'!DT71,IF(AND($R$3=$AN$15),'Result Sheet'!ED71,IF(AND($R$3=$AN$16),'Result Sheet'!EN71,"")))))))))</f>
        <v/>
      </c>
      <c r="Z71" s="487" t="str">
        <f>IF(AND($R$3=$AN$8),'Result Sheet'!AB71,IF(AND($R$3=$AN$9),'Result Sheet'!AT71,IF(AND($R$3=$AN$10),'Result Sheet'!BL71,IF(AND($R$3=$AN$11),'Result Sheet'!CD71,IF(AND($R$3=$AN$12),"",IF(AND($R$3=$AN$13),"",IF(AND($R$3=$AN$14),"","")))))))</f>
        <v/>
      </c>
      <c r="AA71" s="358" t="str">
        <f>IF(AND($R$3=$AN$8),'Result Sheet'!AC71,IF(AND($R$3=$AN$9),'Result Sheet'!AU71,IF(AND($R$3=$AN$10),'Result Sheet'!BM71,IF(AND($R$3=$AN$11),'Result Sheet'!CE71,IF(AND($R$3=$AN$12),'Result Sheet'!CU71,IF(AND($R$3=$AN$13),'Result Sheet'!DK71,IF(AND($R$3=$AN$14),'Result Sheet'!DU71,IF(AND($R$3=$AN$15),'Result Sheet'!EE71,IF(AND($R$3=$AN$16),'Result Sheet'!EO71,"")))))))))</f>
        <v/>
      </c>
    </row>
    <row r="72" spans="1:27">
      <c r="A72" s="349">
        <f>IF('Result Sheet'!A72="","",'Result Sheet'!A72)</f>
        <v>65</v>
      </c>
      <c r="B72" s="350" t="str">
        <f>IF(OR($D$3="",$R$3=""),"",IF('Result Sheet'!B72="","",'Result Sheet'!B72))</f>
        <v/>
      </c>
      <c r="C72" s="351" t="str">
        <f>IF(OR($D$3="",$R$3=""),"",IF('Result Sheet'!F72="","",'Result Sheet'!F72))</f>
        <v/>
      </c>
      <c r="D72" s="352" t="str">
        <f>IF(OR($D$3="",$R$3=""),"",IF('Result Sheet'!E72="","",'Result Sheet'!E72))</f>
        <v/>
      </c>
      <c r="E72" s="353" t="str">
        <f>IF(OR($D$3="",$R$3=""),"",IF('Result Sheet'!G72="","",'Result Sheet'!G72))</f>
        <v/>
      </c>
      <c r="F72" s="353" t="str">
        <f>IF(OR($D$3="",$R$3=""),"",IF('Result Sheet'!H72="","",'Result Sheet'!H72))</f>
        <v/>
      </c>
      <c r="G72" s="353" t="str">
        <f>IF(OR($D$3="",$R$3=""),"",IF('Result Sheet'!I72="","",'Result Sheet'!I72))</f>
        <v/>
      </c>
      <c r="H72" s="354" t="str">
        <f>IF(OR($D$3="",$R$3=""),"",IF('Result Sheet'!K72="","",'Result Sheet'!K72))</f>
        <v/>
      </c>
      <c r="I72" s="488" t="str">
        <f>IF(OR($D$3="",$R$3=""),"",IF('Result Sheet'!J72="","",'Result Sheet'!J72))</f>
        <v/>
      </c>
      <c r="J72" s="483" t="str">
        <f>IF(AND($R$3=$AN$8),'Result Sheet'!L72,IF(AND($R$3=$AN$9),'Result Sheet'!AD72,IF(AND($R$3=$AN$10),'Result Sheet'!AV72,IF(AND($R$3=$AN$11),'Result Sheet'!BN72,IF(AND($R$3=$AN$12),'Result Sheet'!CF72,IF(AND($R$3=$AN$13),'Result Sheet'!CV72,IF(AND($R$3=$AN$14),"","")))))))</f>
        <v/>
      </c>
      <c r="K72" s="483" t="str">
        <f>IF(AND($R$3=$AN$8),'Result Sheet'!M72,IF(AND($R$3=$AN$9),'Result Sheet'!AE72,IF(AND($R$3=$AN$10),'Result Sheet'!AW72,IF(AND($R$3=$AN$11),'Result Sheet'!BO72,IF(AND($R$3=$AN$12),'Result Sheet'!CG72,IF(AND($R$3=$AN$13),'Result Sheet'!CW72,IF(AND($R$3=$AN$14),"","")))))))</f>
        <v/>
      </c>
      <c r="L72" s="483" t="str">
        <f>IF(AND($R$3=$AN$8),'Result Sheet'!N72,IF(AND($R$3=$AN$9),'Result Sheet'!AF72,IF(AND($R$3=$AN$10),'Result Sheet'!AX72,IF(AND($R$3=$AN$11),'Result Sheet'!BP72,IF(AND($R$3=$AN$12),'Result Sheet'!CH72,IF(AND($R$3=$AN$13),'Result Sheet'!CX72,IF(AND($R$3=$AN$14),"","")))))))</f>
        <v/>
      </c>
      <c r="M72" s="355" t="str">
        <f t="shared" si="0"/>
        <v/>
      </c>
      <c r="N72" s="484" t="str">
        <f>IF(AND($R$3=$AN$8),'Result Sheet'!P72,IF(AND($R$3=$AN$9),'Result Sheet'!AH72,IF(AND($R$3=$AN$10),'Result Sheet'!AZ72,IF(AND($R$3=$AN$11),'Result Sheet'!BR72,IF(AND($R$3=$AN$12),'Result Sheet'!CJ72,IF(AND($R$3=$AN$13),'Result Sheet'!CZ72,IF(AND($R$3=$AN$14),'Result Sheet'!DL72,IF(AND($R$3=$AN$15),'Result Sheet'!DV72,IF(AND($R$3=$AN$16),'Result Sheet'!EF72,"")))))))))</f>
        <v/>
      </c>
      <c r="O72" s="484" t="str">
        <f>IF(AND($R$3=$AN$8),'Result Sheet'!Q72,IF(AND($R$3=$AN$9),'Result Sheet'!AI72,IF(AND($R$3=$AN$10),'Result Sheet'!BA72,IF(AND($R$3=$AN$11),'Result Sheet'!BS72,IF(AND($R$3=$AN$12),'Result Sheet'!CK72,IF(AND($R$3=$AN$13),'Result Sheet'!DA72,IF(AND($R$3=$AN$14),'Result Sheet'!DM72,IF(AND($R$3=$AN$15),'Result Sheet'!DW72,IF(AND($R$3=$AN$16),'Result Sheet'!EG72,"")))))))))</f>
        <v/>
      </c>
      <c r="P72" s="355" t="str">
        <f t="shared" si="1"/>
        <v/>
      </c>
      <c r="Q72" s="356" t="str">
        <f t="shared" si="2"/>
        <v/>
      </c>
      <c r="R72" s="485" t="str">
        <f>IF(AND($R$3=$AN$8),'Result Sheet'!T72,IF(AND($R$3=$AN$9),'Result Sheet'!AL72,IF(AND($R$3=$AN$10),'Result Sheet'!BD72,IF(AND($R$3=$AN$11),'Result Sheet'!BV72,IF(AND($R$3=$AN$12),'Result Sheet'!CN72,IF(AND($R$3=$AN$13),'Result Sheet'!DD72,IF(AND($R$3=$AN$14),'Result Sheet'!DN72,IF(AND($R$3=$AN$15),'Result Sheet'!DX72,IF(AND($R$3=$AN$16),'Result Sheet'!EH71,"")))))))))</f>
        <v/>
      </c>
      <c r="S72" s="485" t="str">
        <f>IF(AND($R$3=$AN$8),'Result Sheet'!U72,IF(AND($R$3=$AN$9),'Result Sheet'!AM72,IF(AND($R$3=$AN$10),'Result Sheet'!BE72,IF(AND($R$3=$AN$11),'Result Sheet'!BW72,IF(AND($R$3=$AN$12),'Result Sheet'!CO72,IF(AND($R$3=$AN$13),'Result Sheet'!DE72,IF(AND($R$3=$AN$14),'Result Sheet'!DO72,IF(AND($R$3=$AN$15),'Result Sheet'!DY72,IF(AND($R$3=$AN$16),'Result Sheet'!EI72,"")))))))))</f>
        <v/>
      </c>
      <c r="T72" s="355" t="str">
        <f>IF(AND(R72="",S72=""),"",IF(AND($R$3=$AN$14),'Result Sheet'!DP72,IF(AND($R$3=$AN$15),'Result Sheet'!DZ72,IF(AND($R$3=$AN$16),'Result Sheet'!EJ72,IF(AND(R72="NA",S72="NA"),"NA",SUM(R72:S72))))))</f>
        <v/>
      </c>
      <c r="U72" s="356" t="str">
        <f t="shared" si="3"/>
        <v/>
      </c>
      <c r="V72" s="357">
        <f t="shared" si="4"/>
        <v>0</v>
      </c>
      <c r="W72" s="357" t="str">
        <f t="shared" si="5"/>
        <v/>
      </c>
      <c r="X72" s="357" t="str">
        <f t="shared" si="6"/>
        <v/>
      </c>
      <c r="Y72" s="486" t="str">
        <f>IF(AND($R$3=$AN$8),'Result Sheet'!AA72,IF(AND($R$3=$AN$9),'Result Sheet'!AS72,IF(AND($R$3=$AN$10),'Result Sheet'!BK72,IF(AND($R$3=$AN$11),'Result Sheet'!CC72,IF(AND($R$3=$AN$12),'Result Sheet'!CT72,IF(AND($R$3=$AN$13),'Result Sheet'!DJ72,IF(AND($R$3=$AN$14),'Result Sheet'!DT72,IF(AND($R$3=$AN$15),'Result Sheet'!ED72,IF(AND($R$3=$AN$16),'Result Sheet'!EN72,"")))))))))</f>
        <v/>
      </c>
      <c r="Z72" s="487" t="str">
        <f>IF(AND($R$3=$AN$8),'Result Sheet'!AB72,IF(AND($R$3=$AN$9),'Result Sheet'!AT72,IF(AND($R$3=$AN$10),'Result Sheet'!BL72,IF(AND($R$3=$AN$11),'Result Sheet'!CD72,IF(AND($R$3=$AN$12),"",IF(AND($R$3=$AN$13),"",IF(AND($R$3=$AN$14),"","")))))))</f>
        <v/>
      </c>
      <c r="AA72" s="358" t="str">
        <f>IF(AND($R$3=$AN$8),'Result Sheet'!AC72,IF(AND($R$3=$AN$9),'Result Sheet'!AU72,IF(AND($R$3=$AN$10),'Result Sheet'!BM72,IF(AND($R$3=$AN$11),'Result Sheet'!CE72,IF(AND($R$3=$AN$12),'Result Sheet'!CU72,IF(AND($R$3=$AN$13),'Result Sheet'!DK72,IF(AND($R$3=$AN$14),'Result Sheet'!DU72,IF(AND($R$3=$AN$15),'Result Sheet'!EE72,IF(AND($R$3=$AN$16),'Result Sheet'!EO72,"")))))))))</f>
        <v/>
      </c>
    </row>
    <row r="73" spans="1:27">
      <c r="A73" s="349">
        <f>IF('Result Sheet'!A73="","",'Result Sheet'!A73)</f>
        <v>66</v>
      </c>
      <c r="B73" s="350" t="str">
        <f>IF(OR($D$3="",$R$3=""),"",IF('Result Sheet'!B73="","",'Result Sheet'!B73))</f>
        <v/>
      </c>
      <c r="C73" s="351" t="str">
        <f>IF(OR($D$3="",$R$3=""),"",IF('Result Sheet'!F73="","",'Result Sheet'!F73))</f>
        <v/>
      </c>
      <c r="D73" s="352" t="str">
        <f>IF(OR($D$3="",$R$3=""),"",IF('Result Sheet'!E73="","",'Result Sheet'!E73))</f>
        <v/>
      </c>
      <c r="E73" s="353" t="str">
        <f>IF(OR($D$3="",$R$3=""),"",IF('Result Sheet'!G73="","",'Result Sheet'!G73))</f>
        <v/>
      </c>
      <c r="F73" s="353" t="str">
        <f>IF(OR($D$3="",$R$3=""),"",IF('Result Sheet'!H73="","",'Result Sheet'!H73))</f>
        <v/>
      </c>
      <c r="G73" s="353" t="str">
        <f>IF(OR($D$3="",$R$3=""),"",IF('Result Sheet'!I73="","",'Result Sheet'!I73))</f>
        <v/>
      </c>
      <c r="H73" s="354" t="str">
        <f>IF(OR($D$3="",$R$3=""),"",IF('Result Sheet'!K73="","",'Result Sheet'!K73))</f>
        <v/>
      </c>
      <c r="I73" s="488" t="str">
        <f>IF(OR($D$3="",$R$3=""),"",IF('Result Sheet'!J73="","",'Result Sheet'!J73))</f>
        <v/>
      </c>
      <c r="J73" s="483" t="str">
        <f>IF(AND($R$3=$AN$8),'Result Sheet'!L73,IF(AND($R$3=$AN$9),'Result Sheet'!AD73,IF(AND($R$3=$AN$10),'Result Sheet'!AV73,IF(AND($R$3=$AN$11),'Result Sheet'!BN73,IF(AND($R$3=$AN$12),'Result Sheet'!CF73,IF(AND($R$3=$AN$13),'Result Sheet'!CV73,IF(AND($R$3=$AN$14),"","")))))))</f>
        <v/>
      </c>
      <c r="K73" s="483" t="str">
        <f>IF(AND($R$3=$AN$8),'Result Sheet'!M73,IF(AND($R$3=$AN$9),'Result Sheet'!AE73,IF(AND($R$3=$AN$10),'Result Sheet'!AW73,IF(AND($R$3=$AN$11),'Result Sheet'!BO73,IF(AND($R$3=$AN$12),'Result Sheet'!CG73,IF(AND($R$3=$AN$13),'Result Sheet'!CW73,IF(AND($R$3=$AN$14),"","")))))))</f>
        <v/>
      </c>
      <c r="L73" s="483" t="str">
        <f>IF(AND($R$3=$AN$8),'Result Sheet'!N73,IF(AND($R$3=$AN$9),'Result Sheet'!AF73,IF(AND($R$3=$AN$10),'Result Sheet'!AX73,IF(AND($R$3=$AN$11),'Result Sheet'!BP73,IF(AND($R$3=$AN$12),'Result Sheet'!CH73,IF(AND($R$3=$AN$13),'Result Sheet'!CX73,IF(AND($R$3=$AN$14),"","")))))))</f>
        <v/>
      </c>
      <c r="M73" s="355" t="str">
        <f t="shared" ref="M73:M136" si="7">IF(AND(J73="",K73="",L73=""),"",IF(AND(J73="NA",K73="NA",L73="NA"),"NA",SUM(J73:L73)))</f>
        <v/>
      </c>
      <c r="N73" s="484" t="str">
        <f>IF(AND($R$3=$AN$8),'Result Sheet'!P73,IF(AND($R$3=$AN$9),'Result Sheet'!AH73,IF(AND($R$3=$AN$10),'Result Sheet'!AZ73,IF(AND($R$3=$AN$11),'Result Sheet'!BR73,IF(AND($R$3=$AN$12),'Result Sheet'!CJ73,IF(AND($R$3=$AN$13),'Result Sheet'!CZ73,IF(AND($R$3=$AN$14),'Result Sheet'!DL73,IF(AND($R$3=$AN$15),'Result Sheet'!DV73,IF(AND($R$3=$AN$16),'Result Sheet'!EF73,"")))))))))</f>
        <v/>
      </c>
      <c r="O73" s="484" t="str">
        <f>IF(AND($R$3=$AN$8),'Result Sheet'!Q73,IF(AND($R$3=$AN$9),'Result Sheet'!AI73,IF(AND($R$3=$AN$10),'Result Sheet'!BA73,IF(AND($R$3=$AN$11),'Result Sheet'!BS73,IF(AND($R$3=$AN$12),'Result Sheet'!CK73,IF(AND($R$3=$AN$13),'Result Sheet'!DA73,IF(AND($R$3=$AN$14),'Result Sheet'!DM73,IF(AND($R$3=$AN$15),'Result Sheet'!DW73,IF(AND($R$3=$AN$16),'Result Sheet'!EG73,"")))))))))</f>
        <v/>
      </c>
      <c r="P73" s="355" t="str">
        <f t="shared" ref="P73:P136" si="8">IF(OR($R$3=$AN$14,$R$3=$AN$15,$R$3=$AN$16),"",IF(AND(N73="",O73=""),"",IF(AND(N73="NA",O73="NA"),"NA",SUM(N73:O73))))</f>
        <v/>
      </c>
      <c r="Q73" s="356" t="str">
        <f t="shared" ref="Q73:Q136" si="9">IF(OR($R$3=$AN$14,$R$3=$AN$15,$R$3=$AN$16),"",IF(AND(P73="",M73=""),"",IF(AND(P73="NA",M73="NA"),"NA",SUM(P73,M73))))</f>
        <v/>
      </c>
      <c r="R73" s="485" t="str">
        <f>IF(AND($R$3=$AN$8),'Result Sheet'!T73,IF(AND($R$3=$AN$9),'Result Sheet'!AL73,IF(AND($R$3=$AN$10),'Result Sheet'!BD73,IF(AND($R$3=$AN$11),'Result Sheet'!BV73,IF(AND($R$3=$AN$12),'Result Sheet'!CN73,IF(AND($R$3=$AN$13),'Result Sheet'!DD73,IF(AND($R$3=$AN$14),'Result Sheet'!DN73,IF(AND($R$3=$AN$15),'Result Sheet'!DX73,IF(AND($R$3=$AN$16),'Result Sheet'!EH72,"")))))))))</f>
        <v/>
      </c>
      <c r="S73" s="485" t="str">
        <f>IF(AND($R$3=$AN$8),'Result Sheet'!U73,IF(AND($R$3=$AN$9),'Result Sheet'!AM73,IF(AND($R$3=$AN$10),'Result Sheet'!BE73,IF(AND($R$3=$AN$11),'Result Sheet'!BW73,IF(AND($R$3=$AN$12),'Result Sheet'!CO73,IF(AND($R$3=$AN$13),'Result Sheet'!DE73,IF(AND($R$3=$AN$14),'Result Sheet'!DO73,IF(AND($R$3=$AN$15),'Result Sheet'!DY73,IF(AND($R$3=$AN$16),'Result Sheet'!EI73,"")))))))))</f>
        <v/>
      </c>
      <c r="T73" s="355" t="str">
        <f>IF(AND(R73="",S73=""),"",IF(AND($R$3=$AN$14),'Result Sheet'!DP73,IF(AND($R$3=$AN$15),'Result Sheet'!DZ73,IF(AND($R$3=$AN$16),'Result Sheet'!EJ73,IF(AND(R73="NA",S73="NA"),"NA",SUM(R73:S73))))))</f>
        <v/>
      </c>
      <c r="U73" s="356" t="str">
        <f t="shared" ref="U73:U136" si="10">IF(AND(N73="",O73="",R73="",S73="",T73=""),"",IF(OR($R$3=$AN$14,$R$3=$AN$15,$R$3=$AN$16),SUM(N73,O73,R73,S73,T73),IF(AND(Q73="",T73=""),"",IF(AND(Q73="NA",T73="NA"),"NA",SUM(Q73,T73)))))</f>
        <v/>
      </c>
      <c r="V73" s="357">
        <f t="shared" ref="V73:V136" si="11">COUNTIF(S73,"ML")*$S$7+(COUNTIF(N73,"ML")*$N$7)+(COUNTIF(O73,"ML")*$O$7)+(COUNTIF(R73,"ML")*$R$7)</f>
        <v>0</v>
      </c>
      <c r="W73" s="357" t="str">
        <f t="shared" ref="W73:W136" si="12">IF(OR(B73="NSO",B73=0,B73=""),"",IF(OR($R$3=$AN$12,$R$3=$AN$13,$R$3=$AN$14,$R$3=$AN$15,$R$3=$AN$16),$U$7,IF(OR($R$3=$AN$9,$R$3=$AN$11),IF(AND(N73="NA",O73="NA"),50-V73,IF(AND(N73="ML",O73="ML"),50-V73,IF(AND(R73="ML",S73="ML"),50-V73,100-V73))),IF(AND(N73="NA",O73="NA"),100-V73,IF(AND(N73="ML",O73="ML"),100-V73,IF(AND(R73="ML",S73="ML"),100-V73,200-V73))))))</f>
        <v/>
      </c>
      <c r="X73" s="357" t="str">
        <f t="shared" ref="X73:X136" si="13">IF(AND(OR(R73="ab",R73="ml"),OR(N73="ab",N73="ml"),OR(N73="ab",N73="ml")),"AB",IF(AND(OR(R73="ab",R73="ml"),OR(N73="ab",N73="ml"),OR(R73="ab",R73="ml")),"AB",IF(AND(OR(R73="ab",R73="ml"),OR(N73="ab",N73="ml"),OR(N73="ab",N73="ml")),"AB",IF(AND(OR(R73="ab",R73="ml"),OR(N73="ab",N73="ml"),OR(R73="ab",R73="ml")),"AB",""))))</f>
        <v/>
      </c>
      <c r="Y73" s="486" t="str">
        <f>IF(AND($R$3=$AN$8),'Result Sheet'!AA73,IF(AND($R$3=$AN$9),'Result Sheet'!AS73,IF(AND($R$3=$AN$10),'Result Sheet'!BK73,IF(AND($R$3=$AN$11),'Result Sheet'!CC73,IF(AND($R$3=$AN$12),'Result Sheet'!CT73,IF(AND($R$3=$AN$13),'Result Sheet'!DJ73,IF(AND($R$3=$AN$14),'Result Sheet'!DT73,IF(AND($R$3=$AN$15),'Result Sheet'!ED73,IF(AND($R$3=$AN$16),'Result Sheet'!EN73,"")))))))))</f>
        <v/>
      </c>
      <c r="Z73" s="487" t="str">
        <f>IF(AND($R$3=$AN$8),'Result Sheet'!AB73,IF(AND($R$3=$AN$9),'Result Sheet'!AT73,IF(AND($R$3=$AN$10),'Result Sheet'!BL73,IF(AND($R$3=$AN$11),'Result Sheet'!CD73,IF(AND($R$3=$AN$12),"",IF(AND($R$3=$AN$13),"",IF(AND($R$3=$AN$14),"","")))))))</f>
        <v/>
      </c>
      <c r="AA73" s="358" t="str">
        <f>IF(AND($R$3=$AN$8),'Result Sheet'!AC73,IF(AND($R$3=$AN$9),'Result Sheet'!AU73,IF(AND($R$3=$AN$10),'Result Sheet'!BM73,IF(AND($R$3=$AN$11),'Result Sheet'!CE73,IF(AND($R$3=$AN$12),'Result Sheet'!CU73,IF(AND($R$3=$AN$13),'Result Sheet'!DK73,IF(AND($R$3=$AN$14),'Result Sheet'!DU73,IF(AND($R$3=$AN$15),'Result Sheet'!EE73,IF(AND($R$3=$AN$16),'Result Sheet'!EO73,"")))))))))</f>
        <v/>
      </c>
    </row>
    <row r="74" spans="1:27">
      <c r="A74" s="349">
        <f>IF('Result Sheet'!A74="","",'Result Sheet'!A74)</f>
        <v>67</v>
      </c>
      <c r="B74" s="350" t="str">
        <f>IF(OR($D$3="",$R$3=""),"",IF('Result Sheet'!B74="","",'Result Sheet'!B74))</f>
        <v/>
      </c>
      <c r="C74" s="351" t="str">
        <f>IF(OR($D$3="",$R$3=""),"",IF('Result Sheet'!F74="","",'Result Sheet'!F74))</f>
        <v/>
      </c>
      <c r="D74" s="352" t="str">
        <f>IF(OR($D$3="",$R$3=""),"",IF('Result Sheet'!E74="","",'Result Sheet'!E74))</f>
        <v/>
      </c>
      <c r="E74" s="353" t="str">
        <f>IF(OR($D$3="",$R$3=""),"",IF('Result Sheet'!G74="","",'Result Sheet'!G74))</f>
        <v/>
      </c>
      <c r="F74" s="353" t="str">
        <f>IF(OR($D$3="",$R$3=""),"",IF('Result Sheet'!H74="","",'Result Sheet'!H74))</f>
        <v/>
      </c>
      <c r="G74" s="353" t="str">
        <f>IF(OR($D$3="",$R$3=""),"",IF('Result Sheet'!I74="","",'Result Sheet'!I74))</f>
        <v/>
      </c>
      <c r="H74" s="354" t="str">
        <f>IF(OR($D$3="",$R$3=""),"",IF('Result Sheet'!K74="","",'Result Sheet'!K74))</f>
        <v/>
      </c>
      <c r="I74" s="488" t="str">
        <f>IF(OR($D$3="",$R$3=""),"",IF('Result Sheet'!J74="","",'Result Sheet'!J74))</f>
        <v/>
      </c>
      <c r="J74" s="483" t="str">
        <f>IF(AND($R$3=$AN$8),'Result Sheet'!L74,IF(AND($R$3=$AN$9),'Result Sheet'!AD74,IF(AND($R$3=$AN$10),'Result Sheet'!AV74,IF(AND($R$3=$AN$11),'Result Sheet'!BN74,IF(AND($R$3=$AN$12),'Result Sheet'!CF74,IF(AND($R$3=$AN$13),'Result Sheet'!CV74,IF(AND($R$3=$AN$14),"","")))))))</f>
        <v/>
      </c>
      <c r="K74" s="483" t="str">
        <f>IF(AND($R$3=$AN$8),'Result Sheet'!M74,IF(AND($R$3=$AN$9),'Result Sheet'!AE74,IF(AND($R$3=$AN$10),'Result Sheet'!AW74,IF(AND($R$3=$AN$11),'Result Sheet'!BO74,IF(AND($R$3=$AN$12),'Result Sheet'!CG74,IF(AND($R$3=$AN$13),'Result Sheet'!CW74,IF(AND($R$3=$AN$14),"","")))))))</f>
        <v/>
      </c>
      <c r="L74" s="483" t="str">
        <f>IF(AND($R$3=$AN$8),'Result Sheet'!N74,IF(AND($R$3=$AN$9),'Result Sheet'!AF74,IF(AND($R$3=$AN$10),'Result Sheet'!AX74,IF(AND($R$3=$AN$11),'Result Sheet'!BP74,IF(AND($R$3=$AN$12),'Result Sheet'!CH74,IF(AND($R$3=$AN$13),'Result Sheet'!CX74,IF(AND($R$3=$AN$14),"","")))))))</f>
        <v/>
      </c>
      <c r="M74" s="355" t="str">
        <f t="shared" si="7"/>
        <v/>
      </c>
      <c r="N74" s="484" t="str">
        <f>IF(AND($R$3=$AN$8),'Result Sheet'!P74,IF(AND($R$3=$AN$9),'Result Sheet'!AH74,IF(AND($R$3=$AN$10),'Result Sheet'!AZ74,IF(AND($R$3=$AN$11),'Result Sheet'!BR74,IF(AND($R$3=$AN$12),'Result Sheet'!CJ74,IF(AND($R$3=$AN$13),'Result Sheet'!CZ74,IF(AND($R$3=$AN$14),'Result Sheet'!DL74,IF(AND($R$3=$AN$15),'Result Sheet'!DV74,IF(AND($R$3=$AN$16),'Result Sheet'!EF74,"")))))))))</f>
        <v/>
      </c>
      <c r="O74" s="484" t="str">
        <f>IF(AND($R$3=$AN$8),'Result Sheet'!Q74,IF(AND($R$3=$AN$9),'Result Sheet'!AI74,IF(AND($R$3=$AN$10),'Result Sheet'!BA74,IF(AND($R$3=$AN$11),'Result Sheet'!BS74,IF(AND($R$3=$AN$12),'Result Sheet'!CK74,IF(AND($R$3=$AN$13),'Result Sheet'!DA74,IF(AND($R$3=$AN$14),'Result Sheet'!DM74,IF(AND($R$3=$AN$15),'Result Sheet'!DW74,IF(AND($R$3=$AN$16),'Result Sheet'!EG74,"")))))))))</f>
        <v/>
      </c>
      <c r="P74" s="355" t="str">
        <f t="shared" si="8"/>
        <v/>
      </c>
      <c r="Q74" s="356" t="str">
        <f t="shared" si="9"/>
        <v/>
      </c>
      <c r="R74" s="485" t="str">
        <f>IF(AND($R$3=$AN$8),'Result Sheet'!T74,IF(AND($R$3=$AN$9),'Result Sheet'!AL74,IF(AND($R$3=$AN$10),'Result Sheet'!BD74,IF(AND($R$3=$AN$11),'Result Sheet'!BV74,IF(AND($R$3=$AN$12),'Result Sheet'!CN74,IF(AND($R$3=$AN$13),'Result Sheet'!DD74,IF(AND($R$3=$AN$14),'Result Sheet'!DN74,IF(AND($R$3=$AN$15),'Result Sheet'!DX74,IF(AND($R$3=$AN$16),'Result Sheet'!EH73,"")))))))))</f>
        <v/>
      </c>
      <c r="S74" s="485" t="str">
        <f>IF(AND($R$3=$AN$8),'Result Sheet'!U74,IF(AND($R$3=$AN$9),'Result Sheet'!AM74,IF(AND($R$3=$AN$10),'Result Sheet'!BE74,IF(AND($R$3=$AN$11),'Result Sheet'!BW74,IF(AND($R$3=$AN$12),'Result Sheet'!CO74,IF(AND($R$3=$AN$13),'Result Sheet'!DE74,IF(AND($R$3=$AN$14),'Result Sheet'!DO74,IF(AND($R$3=$AN$15),'Result Sheet'!DY74,IF(AND($R$3=$AN$16),'Result Sheet'!EI74,"")))))))))</f>
        <v/>
      </c>
      <c r="T74" s="355" t="str">
        <f>IF(AND(R74="",S74=""),"",IF(AND($R$3=$AN$14),'Result Sheet'!DP74,IF(AND($R$3=$AN$15),'Result Sheet'!DZ74,IF(AND($R$3=$AN$16),'Result Sheet'!EJ74,IF(AND(R74="NA",S74="NA"),"NA",SUM(R74:S74))))))</f>
        <v/>
      </c>
      <c r="U74" s="356" t="str">
        <f t="shared" si="10"/>
        <v/>
      </c>
      <c r="V74" s="357">
        <f t="shared" si="11"/>
        <v>0</v>
      </c>
      <c r="W74" s="357" t="str">
        <f t="shared" si="12"/>
        <v/>
      </c>
      <c r="X74" s="357" t="str">
        <f t="shared" si="13"/>
        <v/>
      </c>
      <c r="Y74" s="486" t="str">
        <f>IF(AND($R$3=$AN$8),'Result Sheet'!AA74,IF(AND($R$3=$AN$9),'Result Sheet'!AS74,IF(AND($R$3=$AN$10),'Result Sheet'!BK74,IF(AND($R$3=$AN$11),'Result Sheet'!CC74,IF(AND($R$3=$AN$12),'Result Sheet'!CT74,IF(AND($R$3=$AN$13),'Result Sheet'!DJ74,IF(AND($R$3=$AN$14),'Result Sheet'!DT74,IF(AND($R$3=$AN$15),'Result Sheet'!ED74,IF(AND($R$3=$AN$16),'Result Sheet'!EN74,"")))))))))</f>
        <v/>
      </c>
      <c r="Z74" s="487" t="str">
        <f>IF(AND($R$3=$AN$8),'Result Sheet'!AB74,IF(AND($R$3=$AN$9),'Result Sheet'!AT74,IF(AND($R$3=$AN$10),'Result Sheet'!BL74,IF(AND($R$3=$AN$11),'Result Sheet'!CD74,IF(AND($R$3=$AN$12),"",IF(AND($R$3=$AN$13),"",IF(AND($R$3=$AN$14),"","")))))))</f>
        <v/>
      </c>
      <c r="AA74" s="358" t="str">
        <f>IF(AND($R$3=$AN$8),'Result Sheet'!AC74,IF(AND($R$3=$AN$9),'Result Sheet'!AU74,IF(AND($R$3=$AN$10),'Result Sheet'!BM74,IF(AND($R$3=$AN$11),'Result Sheet'!CE74,IF(AND($R$3=$AN$12),'Result Sheet'!CU74,IF(AND($R$3=$AN$13),'Result Sheet'!DK74,IF(AND($R$3=$AN$14),'Result Sheet'!DU74,IF(AND($R$3=$AN$15),'Result Sheet'!EE74,IF(AND($R$3=$AN$16),'Result Sheet'!EO74,"")))))))))</f>
        <v/>
      </c>
    </row>
    <row r="75" spans="1:27">
      <c r="A75" s="349">
        <f>IF('Result Sheet'!A75="","",'Result Sheet'!A75)</f>
        <v>68</v>
      </c>
      <c r="B75" s="350" t="str">
        <f>IF(OR($D$3="",$R$3=""),"",IF('Result Sheet'!B75="","",'Result Sheet'!B75))</f>
        <v/>
      </c>
      <c r="C75" s="351" t="str">
        <f>IF(OR($D$3="",$R$3=""),"",IF('Result Sheet'!F75="","",'Result Sheet'!F75))</f>
        <v/>
      </c>
      <c r="D75" s="352" t="str">
        <f>IF(OR($D$3="",$R$3=""),"",IF('Result Sheet'!E75="","",'Result Sheet'!E75))</f>
        <v/>
      </c>
      <c r="E75" s="353" t="str">
        <f>IF(OR($D$3="",$R$3=""),"",IF('Result Sheet'!G75="","",'Result Sheet'!G75))</f>
        <v/>
      </c>
      <c r="F75" s="353" t="str">
        <f>IF(OR($D$3="",$R$3=""),"",IF('Result Sheet'!H75="","",'Result Sheet'!H75))</f>
        <v/>
      </c>
      <c r="G75" s="353" t="str">
        <f>IF(OR($D$3="",$R$3=""),"",IF('Result Sheet'!I75="","",'Result Sheet'!I75))</f>
        <v/>
      </c>
      <c r="H75" s="354" t="str">
        <f>IF(OR($D$3="",$R$3=""),"",IF('Result Sheet'!K75="","",'Result Sheet'!K75))</f>
        <v/>
      </c>
      <c r="I75" s="488" t="str">
        <f>IF(OR($D$3="",$R$3=""),"",IF('Result Sheet'!J75="","",'Result Sheet'!J75))</f>
        <v/>
      </c>
      <c r="J75" s="483" t="str">
        <f>IF(AND($R$3=$AN$8),'Result Sheet'!L75,IF(AND($R$3=$AN$9),'Result Sheet'!AD75,IF(AND($R$3=$AN$10),'Result Sheet'!AV75,IF(AND($R$3=$AN$11),'Result Sheet'!BN75,IF(AND($R$3=$AN$12),'Result Sheet'!CF75,IF(AND($R$3=$AN$13),'Result Sheet'!CV75,IF(AND($R$3=$AN$14),"","")))))))</f>
        <v/>
      </c>
      <c r="K75" s="483" t="str">
        <f>IF(AND($R$3=$AN$8),'Result Sheet'!M75,IF(AND($R$3=$AN$9),'Result Sheet'!AE75,IF(AND($R$3=$AN$10),'Result Sheet'!AW75,IF(AND($R$3=$AN$11),'Result Sheet'!BO75,IF(AND($R$3=$AN$12),'Result Sheet'!CG75,IF(AND($R$3=$AN$13),'Result Sheet'!CW75,IF(AND($R$3=$AN$14),"","")))))))</f>
        <v/>
      </c>
      <c r="L75" s="483" t="str">
        <f>IF(AND($R$3=$AN$8),'Result Sheet'!N75,IF(AND($R$3=$AN$9),'Result Sheet'!AF75,IF(AND($R$3=$AN$10),'Result Sheet'!AX75,IF(AND($R$3=$AN$11),'Result Sheet'!BP75,IF(AND($R$3=$AN$12),'Result Sheet'!CH75,IF(AND($R$3=$AN$13),'Result Sheet'!CX75,IF(AND($R$3=$AN$14),"","")))))))</f>
        <v/>
      </c>
      <c r="M75" s="355" t="str">
        <f t="shared" si="7"/>
        <v/>
      </c>
      <c r="N75" s="484" t="str">
        <f>IF(AND($R$3=$AN$8),'Result Sheet'!P75,IF(AND($R$3=$AN$9),'Result Sheet'!AH75,IF(AND($R$3=$AN$10),'Result Sheet'!AZ75,IF(AND($R$3=$AN$11),'Result Sheet'!BR75,IF(AND($R$3=$AN$12),'Result Sheet'!CJ75,IF(AND($R$3=$AN$13),'Result Sheet'!CZ75,IF(AND($R$3=$AN$14),'Result Sheet'!DL75,IF(AND($R$3=$AN$15),'Result Sheet'!DV75,IF(AND($R$3=$AN$16),'Result Sheet'!EF75,"")))))))))</f>
        <v/>
      </c>
      <c r="O75" s="484" t="str">
        <f>IF(AND($R$3=$AN$8),'Result Sheet'!Q75,IF(AND($R$3=$AN$9),'Result Sheet'!AI75,IF(AND($R$3=$AN$10),'Result Sheet'!BA75,IF(AND($R$3=$AN$11),'Result Sheet'!BS75,IF(AND($R$3=$AN$12),'Result Sheet'!CK75,IF(AND($R$3=$AN$13),'Result Sheet'!DA75,IF(AND($R$3=$AN$14),'Result Sheet'!DM75,IF(AND($R$3=$AN$15),'Result Sheet'!DW75,IF(AND($R$3=$AN$16),'Result Sheet'!EG75,"")))))))))</f>
        <v/>
      </c>
      <c r="P75" s="355" t="str">
        <f t="shared" si="8"/>
        <v/>
      </c>
      <c r="Q75" s="356" t="str">
        <f t="shared" si="9"/>
        <v/>
      </c>
      <c r="R75" s="485" t="str">
        <f>IF(AND($R$3=$AN$8),'Result Sheet'!T75,IF(AND($R$3=$AN$9),'Result Sheet'!AL75,IF(AND($R$3=$AN$10),'Result Sheet'!BD75,IF(AND($R$3=$AN$11),'Result Sheet'!BV75,IF(AND($R$3=$AN$12),'Result Sheet'!CN75,IF(AND($R$3=$AN$13),'Result Sheet'!DD75,IF(AND($R$3=$AN$14),'Result Sheet'!DN75,IF(AND($R$3=$AN$15),'Result Sheet'!DX75,IF(AND($R$3=$AN$16),'Result Sheet'!EH74,"")))))))))</f>
        <v/>
      </c>
      <c r="S75" s="485" t="str">
        <f>IF(AND($R$3=$AN$8),'Result Sheet'!U75,IF(AND($R$3=$AN$9),'Result Sheet'!AM75,IF(AND($R$3=$AN$10),'Result Sheet'!BE75,IF(AND($R$3=$AN$11),'Result Sheet'!BW75,IF(AND($R$3=$AN$12),'Result Sheet'!CO75,IF(AND($R$3=$AN$13),'Result Sheet'!DE75,IF(AND($R$3=$AN$14),'Result Sheet'!DO75,IF(AND($R$3=$AN$15),'Result Sheet'!DY75,IF(AND($R$3=$AN$16),'Result Sheet'!EI75,"")))))))))</f>
        <v/>
      </c>
      <c r="T75" s="355" t="str">
        <f>IF(AND(R75="",S75=""),"",IF(AND($R$3=$AN$14),'Result Sheet'!DP75,IF(AND($R$3=$AN$15),'Result Sheet'!DZ75,IF(AND($R$3=$AN$16),'Result Sheet'!EJ75,IF(AND(R75="NA",S75="NA"),"NA",SUM(R75:S75))))))</f>
        <v/>
      </c>
      <c r="U75" s="356" t="str">
        <f t="shared" si="10"/>
        <v/>
      </c>
      <c r="V75" s="357">
        <f t="shared" si="11"/>
        <v>0</v>
      </c>
      <c r="W75" s="357" t="str">
        <f t="shared" si="12"/>
        <v/>
      </c>
      <c r="X75" s="357" t="str">
        <f t="shared" si="13"/>
        <v/>
      </c>
      <c r="Y75" s="486" t="str">
        <f>IF(AND($R$3=$AN$8),'Result Sheet'!AA75,IF(AND($R$3=$AN$9),'Result Sheet'!AS75,IF(AND($R$3=$AN$10),'Result Sheet'!BK75,IF(AND($R$3=$AN$11),'Result Sheet'!CC75,IF(AND($R$3=$AN$12),'Result Sheet'!CT75,IF(AND($R$3=$AN$13),'Result Sheet'!DJ75,IF(AND($R$3=$AN$14),'Result Sheet'!DT75,IF(AND($R$3=$AN$15),'Result Sheet'!ED75,IF(AND($R$3=$AN$16),'Result Sheet'!EN75,"")))))))))</f>
        <v/>
      </c>
      <c r="Z75" s="487" t="str">
        <f>IF(AND($R$3=$AN$8),'Result Sheet'!AB75,IF(AND($R$3=$AN$9),'Result Sheet'!AT75,IF(AND($R$3=$AN$10),'Result Sheet'!BL75,IF(AND($R$3=$AN$11),'Result Sheet'!CD75,IF(AND($R$3=$AN$12),"",IF(AND($R$3=$AN$13),"",IF(AND($R$3=$AN$14),"","")))))))</f>
        <v/>
      </c>
      <c r="AA75" s="358" t="str">
        <f>IF(AND($R$3=$AN$8),'Result Sheet'!AC75,IF(AND($R$3=$AN$9),'Result Sheet'!AU75,IF(AND($R$3=$AN$10),'Result Sheet'!BM75,IF(AND($R$3=$AN$11),'Result Sheet'!CE75,IF(AND($R$3=$AN$12),'Result Sheet'!CU75,IF(AND($R$3=$AN$13),'Result Sheet'!DK75,IF(AND($R$3=$AN$14),'Result Sheet'!DU75,IF(AND($R$3=$AN$15),'Result Sheet'!EE75,IF(AND($R$3=$AN$16),'Result Sheet'!EO75,"")))))))))</f>
        <v/>
      </c>
    </row>
    <row r="76" spans="1:27">
      <c r="A76" s="349">
        <f>IF('Result Sheet'!A76="","",'Result Sheet'!A76)</f>
        <v>69</v>
      </c>
      <c r="B76" s="350" t="str">
        <f>IF(OR($D$3="",$R$3=""),"",IF('Result Sheet'!B76="","",'Result Sheet'!B76))</f>
        <v/>
      </c>
      <c r="C76" s="351" t="str">
        <f>IF(OR($D$3="",$R$3=""),"",IF('Result Sheet'!F76="","",'Result Sheet'!F76))</f>
        <v/>
      </c>
      <c r="D76" s="352" t="str">
        <f>IF(OR($D$3="",$R$3=""),"",IF('Result Sheet'!E76="","",'Result Sheet'!E76))</f>
        <v/>
      </c>
      <c r="E76" s="353" t="str">
        <f>IF(OR($D$3="",$R$3=""),"",IF('Result Sheet'!G76="","",'Result Sheet'!G76))</f>
        <v/>
      </c>
      <c r="F76" s="353" t="str">
        <f>IF(OR($D$3="",$R$3=""),"",IF('Result Sheet'!H76="","",'Result Sheet'!H76))</f>
        <v/>
      </c>
      <c r="G76" s="353" t="str">
        <f>IF(OR($D$3="",$R$3=""),"",IF('Result Sheet'!I76="","",'Result Sheet'!I76))</f>
        <v/>
      </c>
      <c r="H76" s="354" t="str">
        <f>IF(OR($D$3="",$R$3=""),"",IF('Result Sheet'!K76="","",'Result Sheet'!K76))</f>
        <v/>
      </c>
      <c r="I76" s="488" t="str">
        <f>IF(OR($D$3="",$R$3=""),"",IF('Result Sheet'!J76="","",'Result Sheet'!J76))</f>
        <v/>
      </c>
      <c r="J76" s="483" t="str">
        <f>IF(AND($R$3=$AN$8),'Result Sheet'!L76,IF(AND($R$3=$AN$9),'Result Sheet'!AD76,IF(AND($R$3=$AN$10),'Result Sheet'!AV76,IF(AND($R$3=$AN$11),'Result Sheet'!BN76,IF(AND($R$3=$AN$12),'Result Sheet'!CF76,IF(AND($R$3=$AN$13),'Result Sheet'!CV76,IF(AND($R$3=$AN$14),"","")))))))</f>
        <v/>
      </c>
      <c r="K76" s="483" t="str">
        <f>IF(AND($R$3=$AN$8),'Result Sheet'!M76,IF(AND($R$3=$AN$9),'Result Sheet'!AE76,IF(AND($R$3=$AN$10),'Result Sheet'!AW76,IF(AND($R$3=$AN$11),'Result Sheet'!BO76,IF(AND($R$3=$AN$12),'Result Sheet'!CG76,IF(AND($R$3=$AN$13),'Result Sheet'!CW76,IF(AND($R$3=$AN$14),"","")))))))</f>
        <v/>
      </c>
      <c r="L76" s="483" t="str">
        <f>IF(AND($R$3=$AN$8),'Result Sheet'!N76,IF(AND($R$3=$AN$9),'Result Sheet'!AF76,IF(AND($R$3=$AN$10),'Result Sheet'!AX76,IF(AND($R$3=$AN$11),'Result Sheet'!BP76,IF(AND($R$3=$AN$12),'Result Sheet'!CH76,IF(AND($R$3=$AN$13),'Result Sheet'!CX76,IF(AND($R$3=$AN$14),"","")))))))</f>
        <v/>
      </c>
      <c r="M76" s="355" t="str">
        <f t="shared" si="7"/>
        <v/>
      </c>
      <c r="N76" s="484" t="str">
        <f>IF(AND($R$3=$AN$8),'Result Sheet'!P76,IF(AND($R$3=$AN$9),'Result Sheet'!AH76,IF(AND($R$3=$AN$10),'Result Sheet'!AZ76,IF(AND($R$3=$AN$11),'Result Sheet'!BR76,IF(AND($R$3=$AN$12),'Result Sheet'!CJ76,IF(AND($R$3=$AN$13),'Result Sheet'!CZ76,IF(AND($R$3=$AN$14),'Result Sheet'!DL76,IF(AND($R$3=$AN$15),'Result Sheet'!DV76,IF(AND($R$3=$AN$16),'Result Sheet'!EF76,"")))))))))</f>
        <v/>
      </c>
      <c r="O76" s="484" t="str">
        <f>IF(AND($R$3=$AN$8),'Result Sheet'!Q76,IF(AND($R$3=$AN$9),'Result Sheet'!AI76,IF(AND($R$3=$AN$10),'Result Sheet'!BA76,IF(AND($R$3=$AN$11),'Result Sheet'!BS76,IF(AND($R$3=$AN$12),'Result Sheet'!CK76,IF(AND($R$3=$AN$13),'Result Sheet'!DA76,IF(AND($R$3=$AN$14),'Result Sheet'!DM76,IF(AND($R$3=$AN$15),'Result Sheet'!DW76,IF(AND($R$3=$AN$16),'Result Sheet'!EG76,"")))))))))</f>
        <v/>
      </c>
      <c r="P76" s="355" t="str">
        <f t="shared" si="8"/>
        <v/>
      </c>
      <c r="Q76" s="356" t="str">
        <f t="shared" si="9"/>
        <v/>
      </c>
      <c r="R76" s="485" t="str">
        <f>IF(AND($R$3=$AN$8),'Result Sheet'!T76,IF(AND($R$3=$AN$9),'Result Sheet'!AL76,IF(AND($R$3=$AN$10),'Result Sheet'!BD76,IF(AND($R$3=$AN$11),'Result Sheet'!BV76,IF(AND($R$3=$AN$12),'Result Sheet'!CN76,IF(AND($R$3=$AN$13),'Result Sheet'!DD76,IF(AND($R$3=$AN$14),'Result Sheet'!DN76,IF(AND($R$3=$AN$15),'Result Sheet'!DX76,IF(AND($R$3=$AN$16),'Result Sheet'!EH75,"")))))))))</f>
        <v/>
      </c>
      <c r="S76" s="485" t="str">
        <f>IF(AND($R$3=$AN$8),'Result Sheet'!U76,IF(AND($R$3=$AN$9),'Result Sheet'!AM76,IF(AND($R$3=$AN$10),'Result Sheet'!BE76,IF(AND($R$3=$AN$11),'Result Sheet'!BW76,IF(AND($R$3=$AN$12),'Result Sheet'!CO76,IF(AND($R$3=$AN$13),'Result Sheet'!DE76,IF(AND($R$3=$AN$14),'Result Sheet'!DO76,IF(AND($R$3=$AN$15),'Result Sheet'!DY76,IF(AND($R$3=$AN$16),'Result Sheet'!EI76,"")))))))))</f>
        <v/>
      </c>
      <c r="T76" s="355" t="str">
        <f>IF(AND(R76="",S76=""),"",IF(AND($R$3=$AN$14),'Result Sheet'!DP76,IF(AND($R$3=$AN$15),'Result Sheet'!DZ76,IF(AND($R$3=$AN$16),'Result Sheet'!EJ76,IF(AND(R76="NA",S76="NA"),"NA",SUM(R76:S76))))))</f>
        <v/>
      </c>
      <c r="U76" s="356" t="str">
        <f t="shared" si="10"/>
        <v/>
      </c>
      <c r="V76" s="357">
        <f t="shared" si="11"/>
        <v>0</v>
      </c>
      <c r="W76" s="357" t="str">
        <f t="shared" si="12"/>
        <v/>
      </c>
      <c r="X76" s="357" t="str">
        <f t="shared" si="13"/>
        <v/>
      </c>
      <c r="Y76" s="486" t="str">
        <f>IF(AND($R$3=$AN$8),'Result Sheet'!AA76,IF(AND($R$3=$AN$9),'Result Sheet'!AS76,IF(AND($R$3=$AN$10),'Result Sheet'!BK76,IF(AND($R$3=$AN$11),'Result Sheet'!CC76,IF(AND($R$3=$AN$12),'Result Sheet'!CT76,IF(AND($R$3=$AN$13),'Result Sheet'!DJ76,IF(AND($R$3=$AN$14),'Result Sheet'!DT76,IF(AND($R$3=$AN$15),'Result Sheet'!ED76,IF(AND($R$3=$AN$16),'Result Sheet'!EN76,"")))))))))</f>
        <v/>
      </c>
      <c r="Z76" s="487" t="str">
        <f>IF(AND($R$3=$AN$8),'Result Sheet'!AB76,IF(AND($R$3=$AN$9),'Result Sheet'!AT76,IF(AND($R$3=$AN$10),'Result Sheet'!BL76,IF(AND($R$3=$AN$11),'Result Sheet'!CD76,IF(AND($R$3=$AN$12),"",IF(AND($R$3=$AN$13),"",IF(AND($R$3=$AN$14),"","")))))))</f>
        <v/>
      </c>
      <c r="AA76" s="358" t="str">
        <f>IF(AND($R$3=$AN$8),'Result Sheet'!AC76,IF(AND($R$3=$AN$9),'Result Sheet'!AU76,IF(AND($R$3=$AN$10),'Result Sheet'!BM76,IF(AND($R$3=$AN$11),'Result Sheet'!CE76,IF(AND($R$3=$AN$12),'Result Sheet'!CU76,IF(AND($R$3=$AN$13),'Result Sheet'!DK76,IF(AND($R$3=$AN$14),'Result Sheet'!DU76,IF(AND($R$3=$AN$15),'Result Sheet'!EE76,IF(AND($R$3=$AN$16),'Result Sheet'!EO76,"")))))))))</f>
        <v/>
      </c>
    </row>
    <row r="77" spans="1:27">
      <c r="A77" s="349">
        <f>IF('Result Sheet'!A77="","",'Result Sheet'!A77)</f>
        <v>70</v>
      </c>
      <c r="B77" s="350" t="str">
        <f>IF(OR($D$3="",$R$3=""),"",IF('Result Sheet'!B77="","",'Result Sheet'!B77))</f>
        <v/>
      </c>
      <c r="C77" s="351" t="str">
        <f>IF(OR($D$3="",$R$3=""),"",IF('Result Sheet'!F77="","",'Result Sheet'!F77))</f>
        <v/>
      </c>
      <c r="D77" s="352" t="str">
        <f>IF(OR($D$3="",$R$3=""),"",IF('Result Sheet'!E77="","",'Result Sheet'!E77))</f>
        <v/>
      </c>
      <c r="E77" s="353" t="str">
        <f>IF(OR($D$3="",$R$3=""),"",IF('Result Sheet'!G77="","",'Result Sheet'!G77))</f>
        <v/>
      </c>
      <c r="F77" s="353" t="str">
        <f>IF(OR($D$3="",$R$3=""),"",IF('Result Sheet'!H77="","",'Result Sheet'!H77))</f>
        <v/>
      </c>
      <c r="G77" s="353" t="str">
        <f>IF(OR($D$3="",$R$3=""),"",IF('Result Sheet'!I77="","",'Result Sheet'!I77))</f>
        <v/>
      </c>
      <c r="H77" s="354" t="str">
        <f>IF(OR($D$3="",$R$3=""),"",IF('Result Sheet'!K77="","",'Result Sheet'!K77))</f>
        <v/>
      </c>
      <c r="I77" s="488" t="str">
        <f>IF(OR($D$3="",$R$3=""),"",IF('Result Sheet'!J77="","",'Result Sheet'!J77))</f>
        <v/>
      </c>
      <c r="J77" s="483" t="str">
        <f>IF(AND($R$3=$AN$8),'Result Sheet'!L77,IF(AND($R$3=$AN$9),'Result Sheet'!AD77,IF(AND($R$3=$AN$10),'Result Sheet'!AV77,IF(AND($R$3=$AN$11),'Result Sheet'!BN77,IF(AND($R$3=$AN$12),'Result Sheet'!CF77,IF(AND($R$3=$AN$13),'Result Sheet'!CV77,IF(AND($R$3=$AN$14),"","")))))))</f>
        <v/>
      </c>
      <c r="K77" s="483" t="str">
        <f>IF(AND($R$3=$AN$8),'Result Sheet'!M77,IF(AND($R$3=$AN$9),'Result Sheet'!AE77,IF(AND($R$3=$AN$10),'Result Sheet'!AW77,IF(AND($R$3=$AN$11),'Result Sheet'!BO77,IF(AND($R$3=$AN$12),'Result Sheet'!CG77,IF(AND($R$3=$AN$13),'Result Sheet'!CW77,IF(AND($R$3=$AN$14),"","")))))))</f>
        <v/>
      </c>
      <c r="L77" s="483" t="str">
        <f>IF(AND($R$3=$AN$8),'Result Sheet'!N77,IF(AND($R$3=$AN$9),'Result Sheet'!AF77,IF(AND($R$3=$AN$10),'Result Sheet'!AX77,IF(AND($R$3=$AN$11),'Result Sheet'!BP77,IF(AND($R$3=$AN$12),'Result Sheet'!CH77,IF(AND($R$3=$AN$13),'Result Sheet'!CX77,IF(AND($R$3=$AN$14),"","")))))))</f>
        <v/>
      </c>
      <c r="M77" s="355" t="str">
        <f t="shared" si="7"/>
        <v/>
      </c>
      <c r="N77" s="484" t="str">
        <f>IF(AND($R$3=$AN$8),'Result Sheet'!P77,IF(AND($R$3=$AN$9),'Result Sheet'!AH77,IF(AND($R$3=$AN$10),'Result Sheet'!AZ77,IF(AND($R$3=$AN$11),'Result Sheet'!BR77,IF(AND($R$3=$AN$12),'Result Sheet'!CJ77,IF(AND($R$3=$AN$13),'Result Sheet'!CZ77,IF(AND($R$3=$AN$14),'Result Sheet'!DL77,IF(AND($R$3=$AN$15),'Result Sheet'!DV77,IF(AND($R$3=$AN$16),'Result Sheet'!EF77,"")))))))))</f>
        <v/>
      </c>
      <c r="O77" s="484" t="str">
        <f>IF(AND($R$3=$AN$8),'Result Sheet'!Q77,IF(AND($R$3=$AN$9),'Result Sheet'!AI77,IF(AND($R$3=$AN$10),'Result Sheet'!BA77,IF(AND($R$3=$AN$11),'Result Sheet'!BS77,IF(AND($R$3=$AN$12),'Result Sheet'!CK77,IF(AND($R$3=$AN$13),'Result Sheet'!DA77,IF(AND($R$3=$AN$14),'Result Sheet'!DM77,IF(AND($R$3=$AN$15),'Result Sheet'!DW77,IF(AND($R$3=$AN$16),'Result Sheet'!EG77,"")))))))))</f>
        <v/>
      </c>
      <c r="P77" s="355" t="str">
        <f t="shared" si="8"/>
        <v/>
      </c>
      <c r="Q77" s="356" t="str">
        <f t="shared" si="9"/>
        <v/>
      </c>
      <c r="R77" s="485" t="str">
        <f>IF(AND($R$3=$AN$8),'Result Sheet'!T77,IF(AND($R$3=$AN$9),'Result Sheet'!AL77,IF(AND($R$3=$AN$10),'Result Sheet'!BD77,IF(AND($R$3=$AN$11),'Result Sheet'!BV77,IF(AND($R$3=$AN$12),'Result Sheet'!CN77,IF(AND($R$3=$AN$13),'Result Sheet'!DD77,IF(AND($R$3=$AN$14),'Result Sheet'!DN77,IF(AND($R$3=$AN$15),'Result Sheet'!DX77,IF(AND($R$3=$AN$16),'Result Sheet'!EH76,"")))))))))</f>
        <v/>
      </c>
      <c r="S77" s="485" t="str">
        <f>IF(AND($R$3=$AN$8),'Result Sheet'!U77,IF(AND($R$3=$AN$9),'Result Sheet'!AM77,IF(AND($R$3=$AN$10),'Result Sheet'!BE77,IF(AND($R$3=$AN$11),'Result Sheet'!BW77,IF(AND($R$3=$AN$12),'Result Sheet'!CO77,IF(AND($R$3=$AN$13),'Result Sheet'!DE77,IF(AND($R$3=$AN$14),'Result Sheet'!DO77,IF(AND($R$3=$AN$15),'Result Sheet'!DY77,IF(AND($R$3=$AN$16),'Result Sheet'!EI77,"")))))))))</f>
        <v/>
      </c>
      <c r="T77" s="355" t="str">
        <f>IF(AND(R77="",S77=""),"",IF(AND($R$3=$AN$14),'Result Sheet'!DP77,IF(AND($R$3=$AN$15),'Result Sheet'!DZ77,IF(AND($R$3=$AN$16),'Result Sheet'!EJ77,IF(AND(R77="NA",S77="NA"),"NA",SUM(R77:S77))))))</f>
        <v/>
      </c>
      <c r="U77" s="356" t="str">
        <f t="shared" si="10"/>
        <v/>
      </c>
      <c r="V77" s="357">
        <f t="shared" si="11"/>
        <v>0</v>
      </c>
      <c r="W77" s="357" t="str">
        <f t="shared" si="12"/>
        <v/>
      </c>
      <c r="X77" s="357" t="str">
        <f t="shared" si="13"/>
        <v/>
      </c>
      <c r="Y77" s="486" t="str">
        <f>IF(AND($R$3=$AN$8),'Result Sheet'!AA77,IF(AND($R$3=$AN$9),'Result Sheet'!AS77,IF(AND($R$3=$AN$10),'Result Sheet'!BK77,IF(AND($R$3=$AN$11),'Result Sheet'!CC77,IF(AND($R$3=$AN$12),'Result Sheet'!CT77,IF(AND($R$3=$AN$13),'Result Sheet'!DJ77,IF(AND($R$3=$AN$14),'Result Sheet'!DT77,IF(AND($R$3=$AN$15),'Result Sheet'!ED77,IF(AND($R$3=$AN$16),'Result Sheet'!EN77,"")))))))))</f>
        <v/>
      </c>
      <c r="Z77" s="487" t="str">
        <f>IF(AND($R$3=$AN$8),'Result Sheet'!AB77,IF(AND($R$3=$AN$9),'Result Sheet'!AT77,IF(AND($R$3=$AN$10),'Result Sheet'!BL77,IF(AND($R$3=$AN$11),'Result Sheet'!CD77,IF(AND($R$3=$AN$12),"",IF(AND($R$3=$AN$13),"",IF(AND($R$3=$AN$14),"","")))))))</f>
        <v/>
      </c>
      <c r="AA77" s="358" t="str">
        <f>IF(AND($R$3=$AN$8),'Result Sheet'!AC77,IF(AND($R$3=$AN$9),'Result Sheet'!AU77,IF(AND($R$3=$AN$10),'Result Sheet'!BM77,IF(AND($R$3=$AN$11),'Result Sheet'!CE77,IF(AND($R$3=$AN$12),'Result Sheet'!CU77,IF(AND($R$3=$AN$13),'Result Sheet'!DK77,IF(AND($R$3=$AN$14),'Result Sheet'!DU77,IF(AND($R$3=$AN$15),'Result Sheet'!EE77,IF(AND($R$3=$AN$16),'Result Sheet'!EO77,"")))))))))</f>
        <v/>
      </c>
    </row>
    <row r="78" spans="1:27">
      <c r="A78" s="349">
        <f>IF('Result Sheet'!A78="","",'Result Sheet'!A78)</f>
        <v>71</v>
      </c>
      <c r="B78" s="350" t="str">
        <f>IF(OR($D$3="",$R$3=""),"",IF('Result Sheet'!B78="","",'Result Sheet'!B78))</f>
        <v/>
      </c>
      <c r="C78" s="351" t="str">
        <f>IF(OR($D$3="",$R$3=""),"",IF('Result Sheet'!F78="","",'Result Sheet'!F78))</f>
        <v/>
      </c>
      <c r="D78" s="352" t="str">
        <f>IF(OR($D$3="",$R$3=""),"",IF('Result Sheet'!E78="","",'Result Sheet'!E78))</f>
        <v/>
      </c>
      <c r="E78" s="353" t="str">
        <f>IF(OR($D$3="",$R$3=""),"",IF('Result Sheet'!G78="","",'Result Sheet'!G78))</f>
        <v/>
      </c>
      <c r="F78" s="353" t="str">
        <f>IF(OR($D$3="",$R$3=""),"",IF('Result Sheet'!H78="","",'Result Sheet'!H78))</f>
        <v/>
      </c>
      <c r="G78" s="353" t="str">
        <f>IF(OR($D$3="",$R$3=""),"",IF('Result Sheet'!I78="","",'Result Sheet'!I78))</f>
        <v/>
      </c>
      <c r="H78" s="354" t="str">
        <f>IF(OR($D$3="",$R$3=""),"",IF('Result Sheet'!K78="","",'Result Sheet'!K78))</f>
        <v/>
      </c>
      <c r="I78" s="488" t="str">
        <f>IF(OR($D$3="",$R$3=""),"",IF('Result Sheet'!J78="","",'Result Sheet'!J78))</f>
        <v/>
      </c>
      <c r="J78" s="483" t="str">
        <f>IF(AND($R$3=$AN$8),'Result Sheet'!L78,IF(AND($R$3=$AN$9),'Result Sheet'!AD78,IF(AND($R$3=$AN$10),'Result Sheet'!AV78,IF(AND($R$3=$AN$11),'Result Sheet'!BN78,IF(AND($R$3=$AN$12),'Result Sheet'!CF78,IF(AND($R$3=$AN$13),'Result Sheet'!CV78,IF(AND($R$3=$AN$14),"","")))))))</f>
        <v/>
      </c>
      <c r="K78" s="483" t="str">
        <f>IF(AND($R$3=$AN$8),'Result Sheet'!M78,IF(AND($R$3=$AN$9),'Result Sheet'!AE78,IF(AND($R$3=$AN$10),'Result Sheet'!AW78,IF(AND($R$3=$AN$11),'Result Sheet'!BO78,IF(AND($R$3=$AN$12),'Result Sheet'!CG78,IF(AND($R$3=$AN$13),'Result Sheet'!CW78,IF(AND($R$3=$AN$14),"","")))))))</f>
        <v/>
      </c>
      <c r="L78" s="483" t="str">
        <f>IF(AND($R$3=$AN$8),'Result Sheet'!N78,IF(AND($R$3=$AN$9),'Result Sheet'!AF78,IF(AND($R$3=$AN$10),'Result Sheet'!AX78,IF(AND($R$3=$AN$11),'Result Sheet'!BP78,IF(AND($R$3=$AN$12),'Result Sheet'!CH78,IF(AND($R$3=$AN$13),'Result Sheet'!CX78,IF(AND($R$3=$AN$14),"","")))))))</f>
        <v/>
      </c>
      <c r="M78" s="355" t="str">
        <f t="shared" si="7"/>
        <v/>
      </c>
      <c r="N78" s="484" t="str">
        <f>IF(AND($R$3=$AN$8),'Result Sheet'!P78,IF(AND($R$3=$AN$9),'Result Sheet'!AH78,IF(AND($R$3=$AN$10),'Result Sheet'!AZ78,IF(AND($R$3=$AN$11),'Result Sheet'!BR78,IF(AND($R$3=$AN$12),'Result Sheet'!CJ78,IF(AND($R$3=$AN$13),'Result Sheet'!CZ78,IF(AND($R$3=$AN$14),'Result Sheet'!DL78,IF(AND($R$3=$AN$15),'Result Sheet'!DV78,IF(AND($R$3=$AN$16),'Result Sheet'!EF78,"")))))))))</f>
        <v/>
      </c>
      <c r="O78" s="484" t="str">
        <f>IF(AND($R$3=$AN$8),'Result Sheet'!Q78,IF(AND($R$3=$AN$9),'Result Sheet'!AI78,IF(AND($R$3=$AN$10),'Result Sheet'!BA78,IF(AND($R$3=$AN$11),'Result Sheet'!BS78,IF(AND($R$3=$AN$12),'Result Sheet'!CK78,IF(AND($R$3=$AN$13),'Result Sheet'!DA78,IF(AND($R$3=$AN$14),'Result Sheet'!DM78,IF(AND($R$3=$AN$15),'Result Sheet'!DW78,IF(AND($R$3=$AN$16),'Result Sheet'!EG78,"")))))))))</f>
        <v/>
      </c>
      <c r="P78" s="355" t="str">
        <f t="shared" si="8"/>
        <v/>
      </c>
      <c r="Q78" s="356" t="str">
        <f t="shared" si="9"/>
        <v/>
      </c>
      <c r="R78" s="485" t="str">
        <f>IF(AND($R$3=$AN$8),'Result Sheet'!T78,IF(AND($R$3=$AN$9),'Result Sheet'!AL78,IF(AND($R$3=$AN$10),'Result Sheet'!BD78,IF(AND($R$3=$AN$11),'Result Sheet'!BV78,IF(AND($R$3=$AN$12),'Result Sheet'!CN78,IF(AND($R$3=$AN$13),'Result Sheet'!DD78,IF(AND($R$3=$AN$14),'Result Sheet'!DN78,IF(AND($R$3=$AN$15),'Result Sheet'!DX78,IF(AND($R$3=$AN$16),'Result Sheet'!EH77,"")))))))))</f>
        <v/>
      </c>
      <c r="S78" s="485" t="str">
        <f>IF(AND($R$3=$AN$8),'Result Sheet'!U78,IF(AND($R$3=$AN$9),'Result Sheet'!AM78,IF(AND($R$3=$AN$10),'Result Sheet'!BE78,IF(AND($R$3=$AN$11),'Result Sheet'!BW78,IF(AND($R$3=$AN$12),'Result Sheet'!CO78,IF(AND($R$3=$AN$13),'Result Sheet'!DE78,IF(AND($R$3=$AN$14),'Result Sheet'!DO78,IF(AND($R$3=$AN$15),'Result Sheet'!DY78,IF(AND($R$3=$AN$16),'Result Sheet'!EI78,"")))))))))</f>
        <v/>
      </c>
      <c r="T78" s="355" t="str">
        <f>IF(AND(R78="",S78=""),"",IF(AND($R$3=$AN$14),'Result Sheet'!DP78,IF(AND($R$3=$AN$15),'Result Sheet'!DZ78,IF(AND($R$3=$AN$16),'Result Sheet'!EJ78,IF(AND(R78="NA",S78="NA"),"NA",SUM(R78:S78))))))</f>
        <v/>
      </c>
      <c r="U78" s="356" t="str">
        <f t="shared" si="10"/>
        <v/>
      </c>
      <c r="V78" s="357">
        <f t="shared" si="11"/>
        <v>0</v>
      </c>
      <c r="W78" s="357" t="str">
        <f t="shared" si="12"/>
        <v/>
      </c>
      <c r="X78" s="357" t="str">
        <f t="shared" si="13"/>
        <v/>
      </c>
      <c r="Y78" s="486" t="str">
        <f>IF(AND($R$3=$AN$8),'Result Sheet'!AA78,IF(AND($R$3=$AN$9),'Result Sheet'!AS78,IF(AND($R$3=$AN$10),'Result Sheet'!BK78,IF(AND($R$3=$AN$11),'Result Sheet'!CC78,IF(AND($R$3=$AN$12),'Result Sheet'!CT78,IF(AND($R$3=$AN$13),'Result Sheet'!DJ78,IF(AND($R$3=$AN$14),'Result Sheet'!DT78,IF(AND($R$3=$AN$15),'Result Sheet'!ED78,IF(AND($R$3=$AN$16),'Result Sheet'!EN78,"")))))))))</f>
        <v/>
      </c>
      <c r="Z78" s="487" t="str">
        <f>IF(AND($R$3=$AN$8),'Result Sheet'!AB78,IF(AND($R$3=$AN$9),'Result Sheet'!AT78,IF(AND($R$3=$AN$10),'Result Sheet'!BL78,IF(AND($R$3=$AN$11),'Result Sheet'!CD78,IF(AND($R$3=$AN$12),"",IF(AND($R$3=$AN$13),"",IF(AND($R$3=$AN$14),"","")))))))</f>
        <v/>
      </c>
      <c r="AA78" s="358" t="str">
        <f>IF(AND($R$3=$AN$8),'Result Sheet'!AC78,IF(AND($R$3=$AN$9),'Result Sheet'!AU78,IF(AND($R$3=$AN$10),'Result Sheet'!BM78,IF(AND($R$3=$AN$11),'Result Sheet'!CE78,IF(AND($R$3=$AN$12),'Result Sheet'!CU78,IF(AND($R$3=$AN$13),'Result Sheet'!DK78,IF(AND($R$3=$AN$14),'Result Sheet'!DU78,IF(AND($R$3=$AN$15),'Result Sheet'!EE78,IF(AND($R$3=$AN$16),'Result Sheet'!EO78,"")))))))))</f>
        <v/>
      </c>
    </row>
    <row r="79" spans="1:27">
      <c r="A79" s="349">
        <f>IF('Result Sheet'!A79="","",'Result Sheet'!A79)</f>
        <v>72</v>
      </c>
      <c r="B79" s="350" t="str">
        <f>IF(OR($D$3="",$R$3=""),"",IF('Result Sheet'!B79="","",'Result Sheet'!B79))</f>
        <v/>
      </c>
      <c r="C79" s="351" t="str">
        <f>IF(OR($D$3="",$R$3=""),"",IF('Result Sheet'!F79="","",'Result Sheet'!F79))</f>
        <v/>
      </c>
      <c r="D79" s="352" t="str">
        <f>IF(OR($D$3="",$R$3=""),"",IF('Result Sheet'!E79="","",'Result Sheet'!E79))</f>
        <v/>
      </c>
      <c r="E79" s="353" t="str">
        <f>IF(OR($D$3="",$R$3=""),"",IF('Result Sheet'!G79="","",'Result Sheet'!G79))</f>
        <v/>
      </c>
      <c r="F79" s="353" t="str">
        <f>IF(OR($D$3="",$R$3=""),"",IF('Result Sheet'!H79="","",'Result Sheet'!H79))</f>
        <v/>
      </c>
      <c r="G79" s="353" t="str">
        <f>IF(OR($D$3="",$R$3=""),"",IF('Result Sheet'!I79="","",'Result Sheet'!I79))</f>
        <v/>
      </c>
      <c r="H79" s="354" t="str">
        <f>IF(OR($D$3="",$R$3=""),"",IF('Result Sheet'!K79="","",'Result Sheet'!K79))</f>
        <v/>
      </c>
      <c r="I79" s="488" t="str">
        <f>IF(OR($D$3="",$R$3=""),"",IF('Result Sheet'!J79="","",'Result Sheet'!J79))</f>
        <v/>
      </c>
      <c r="J79" s="483" t="str">
        <f>IF(AND($R$3=$AN$8),'Result Sheet'!L79,IF(AND($R$3=$AN$9),'Result Sheet'!AD79,IF(AND($R$3=$AN$10),'Result Sheet'!AV79,IF(AND($R$3=$AN$11),'Result Sheet'!BN79,IF(AND($R$3=$AN$12),'Result Sheet'!CF79,IF(AND($R$3=$AN$13),'Result Sheet'!CV79,IF(AND($R$3=$AN$14),"","")))))))</f>
        <v/>
      </c>
      <c r="K79" s="483" t="str">
        <f>IF(AND($R$3=$AN$8),'Result Sheet'!M79,IF(AND($R$3=$AN$9),'Result Sheet'!AE79,IF(AND($R$3=$AN$10),'Result Sheet'!AW79,IF(AND($R$3=$AN$11),'Result Sheet'!BO79,IF(AND($R$3=$AN$12),'Result Sheet'!CG79,IF(AND($R$3=$AN$13),'Result Sheet'!CW79,IF(AND($R$3=$AN$14),"","")))))))</f>
        <v/>
      </c>
      <c r="L79" s="483" t="str">
        <f>IF(AND($R$3=$AN$8),'Result Sheet'!N79,IF(AND($R$3=$AN$9),'Result Sheet'!AF79,IF(AND($R$3=$AN$10),'Result Sheet'!AX79,IF(AND($R$3=$AN$11),'Result Sheet'!BP79,IF(AND($R$3=$AN$12),'Result Sheet'!CH79,IF(AND($R$3=$AN$13),'Result Sheet'!CX79,IF(AND($R$3=$AN$14),"","")))))))</f>
        <v/>
      </c>
      <c r="M79" s="355" t="str">
        <f t="shared" si="7"/>
        <v/>
      </c>
      <c r="N79" s="484" t="str">
        <f>IF(AND($R$3=$AN$8),'Result Sheet'!P79,IF(AND($R$3=$AN$9),'Result Sheet'!AH79,IF(AND($R$3=$AN$10),'Result Sheet'!AZ79,IF(AND($R$3=$AN$11),'Result Sheet'!BR79,IF(AND($R$3=$AN$12),'Result Sheet'!CJ79,IF(AND($R$3=$AN$13),'Result Sheet'!CZ79,IF(AND($R$3=$AN$14),'Result Sheet'!DL79,IF(AND($R$3=$AN$15),'Result Sheet'!DV79,IF(AND($R$3=$AN$16),'Result Sheet'!EF79,"")))))))))</f>
        <v/>
      </c>
      <c r="O79" s="484" t="str">
        <f>IF(AND($R$3=$AN$8),'Result Sheet'!Q79,IF(AND($R$3=$AN$9),'Result Sheet'!AI79,IF(AND($R$3=$AN$10),'Result Sheet'!BA79,IF(AND($R$3=$AN$11),'Result Sheet'!BS79,IF(AND($R$3=$AN$12),'Result Sheet'!CK79,IF(AND($R$3=$AN$13),'Result Sheet'!DA79,IF(AND($R$3=$AN$14),'Result Sheet'!DM79,IF(AND($R$3=$AN$15),'Result Sheet'!DW79,IF(AND($R$3=$AN$16),'Result Sheet'!EG79,"")))))))))</f>
        <v/>
      </c>
      <c r="P79" s="355" t="str">
        <f t="shared" si="8"/>
        <v/>
      </c>
      <c r="Q79" s="356" t="str">
        <f t="shared" si="9"/>
        <v/>
      </c>
      <c r="R79" s="485" t="str">
        <f>IF(AND($R$3=$AN$8),'Result Sheet'!T79,IF(AND($R$3=$AN$9),'Result Sheet'!AL79,IF(AND($R$3=$AN$10),'Result Sheet'!BD79,IF(AND($R$3=$AN$11),'Result Sheet'!BV79,IF(AND($R$3=$AN$12),'Result Sheet'!CN79,IF(AND($R$3=$AN$13),'Result Sheet'!DD79,IF(AND($R$3=$AN$14),'Result Sheet'!DN79,IF(AND($R$3=$AN$15),'Result Sheet'!DX79,IF(AND($R$3=$AN$16),'Result Sheet'!EH78,"")))))))))</f>
        <v/>
      </c>
      <c r="S79" s="485" t="str">
        <f>IF(AND($R$3=$AN$8),'Result Sheet'!U79,IF(AND($R$3=$AN$9),'Result Sheet'!AM79,IF(AND($R$3=$AN$10),'Result Sheet'!BE79,IF(AND($R$3=$AN$11),'Result Sheet'!BW79,IF(AND($R$3=$AN$12),'Result Sheet'!CO79,IF(AND($R$3=$AN$13),'Result Sheet'!DE79,IF(AND($R$3=$AN$14),'Result Sheet'!DO79,IF(AND($R$3=$AN$15),'Result Sheet'!DY79,IF(AND($R$3=$AN$16),'Result Sheet'!EI79,"")))))))))</f>
        <v/>
      </c>
      <c r="T79" s="355" t="str">
        <f>IF(AND(R79="",S79=""),"",IF(AND($R$3=$AN$14),'Result Sheet'!DP79,IF(AND($R$3=$AN$15),'Result Sheet'!DZ79,IF(AND($R$3=$AN$16),'Result Sheet'!EJ79,IF(AND(R79="NA",S79="NA"),"NA",SUM(R79:S79))))))</f>
        <v/>
      </c>
      <c r="U79" s="356" t="str">
        <f t="shared" si="10"/>
        <v/>
      </c>
      <c r="V79" s="357">
        <f t="shared" si="11"/>
        <v>0</v>
      </c>
      <c r="W79" s="357" t="str">
        <f t="shared" si="12"/>
        <v/>
      </c>
      <c r="X79" s="357" t="str">
        <f t="shared" si="13"/>
        <v/>
      </c>
      <c r="Y79" s="486" t="str">
        <f>IF(AND($R$3=$AN$8),'Result Sheet'!AA79,IF(AND($R$3=$AN$9),'Result Sheet'!AS79,IF(AND($R$3=$AN$10),'Result Sheet'!BK79,IF(AND($R$3=$AN$11),'Result Sheet'!CC79,IF(AND($R$3=$AN$12),'Result Sheet'!CT79,IF(AND($R$3=$AN$13),'Result Sheet'!DJ79,IF(AND($R$3=$AN$14),'Result Sheet'!DT79,IF(AND($R$3=$AN$15),'Result Sheet'!ED79,IF(AND($R$3=$AN$16),'Result Sheet'!EN79,"")))))))))</f>
        <v/>
      </c>
      <c r="Z79" s="487" t="str">
        <f>IF(AND($R$3=$AN$8),'Result Sheet'!AB79,IF(AND($R$3=$AN$9),'Result Sheet'!AT79,IF(AND($R$3=$AN$10),'Result Sheet'!BL79,IF(AND($R$3=$AN$11),'Result Sheet'!CD79,IF(AND($R$3=$AN$12),"",IF(AND($R$3=$AN$13),"",IF(AND($R$3=$AN$14),"","")))))))</f>
        <v/>
      </c>
      <c r="AA79" s="358" t="str">
        <f>IF(AND($R$3=$AN$8),'Result Sheet'!AC79,IF(AND($R$3=$AN$9),'Result Sheet'!AU79,IF(AND($R$3=$AN$10),'Result Sheet'!BM79,IF(AND($R$3=$AN$11),'Result Sheet'!CE79,IF(AND($R$3=$AN$12),'Result Sheet'!CU79,IF(AND($R$3=$AN$13),'Result Sheet'!DK79,IF(AND($R$3=$AN$14),'Result Sheet'!DU79,IF(AND($R$3=$AN$15),'Result Sheet'!EE79,IF(AND($R$3=$AN$16),'Result Sheet'!EO79,"")))))))))</f>
        <v/>
      </c>
    </row>
    <row r="80" spans="1:27">
      <c r="A80" s="349">
        <f>IF('Result Sheet'!A80="","",'Result Sheet'!A80)</f>
        <v>73</v>
      </c>
      <c r="B80" s="350" t="str">
        <f>IF(OR($D$3="",$R$3=""),"",IF('Result Sheet'!B80="","",'Result Sheet'!B80))</f>
        <v/>
      </c>
      <c r="C80" s="351" t="str">
        <f>IF(OR($D$3="",$R$3=""),"",IF('Result Sheet'!F80="","",'Result Sheet'!F80))</f>
        <v/>
      </c>
      <c r="D80" s="352" t="str">
        <f>IF(OR($D$3="",$R$3=""),"",IF('Result Sheet'!E80="","",'Result Sheet'!E80))</f>
        <v/>
      </c>
      <c r="E80" s="353" t="str">
        <f>IF(OR($D$3="",$R$3=""),"",IF('Result Sheet'!G80="","",'Result Sheet'!G80))</f>
        <v/>
      </c>
      <c r="F80" s="353" t="str">
        <f>IF(OR($D$3="",$R$3=""),"",IF('Result Sheet'!H80="","",'Result Sheet'!H80))</f>
        <v/>
      </c>
      <c r="G80" s="353" t="str">
        <f>IF(OR($D$3="",$R$3=""),"",IF('Result Sheet'!I80="","",'Result Sheet'!I80))</f>
        <v/>
      </c>
      <c r="H80" s="354" t="str">
        <f>IF(OR($D$3="",$R$3=""),"",IF('Result Sheet'!K80="","",'Result Sheet'!K80))</f>
        <v/>
      </c>
      <c r="I80" s="488" t="str">
        <f>IF(OR($D$3="",$R$3=""),"",IF('Result Sheet'!J80="","",'Result Sheet'!J80))</f>
        <v/>
      </c>
      <c r="J80" s="483" t="str">
        <f>IF(AND($R$3=$AN$8),'Result Sheet'!L80,IF(AND($R$3=$AN$9),'Result Sheet'!AD80,IF(AND($R$3=$AN$10),'Result Sheet'!AV80,IF(AND($R$3=$AN$11),'Result Sheet'!BN80,IF(AND($R$3=$AN$12),'Result Sheet'!CF80,IF(AND($R$3=$AN$13),'Result Sheet'!CV80,IF(AND($R$3=$AN$14),"","")))))))</f>
        <v/>
      </c>
      <c r="K80" s="483" t="str">
        <f>IF(AND($R$3=$AN$8),'Result Sheet'!M80,IF(AND($R$3=$AN$9),'Result Sheet'!AE80,IF(AND($R$3=$AN$10),'Result Sheet'!AW80,IF(AND($R$3=$AN$11),'Result Sheet'!BO80,IF(AND($R$3=$AN$12),'Result Sheet'!CG80,IF(AND($R$3=$AN$13),'Result Sheet'!CW80,IF(AND($R$3=$AN$14),"","")))))))</f>
        <v/>
      </c>
      <c r="L80" s="483" t="str">
        <f>IF(AND($R$3=$AN$8),'Result Sheet'!N80,IF(AND($R$3=$AN$9),'Result Sheet'!AF80,IF(AND($R$3=$AN$10),'Result Sheet'!AX80,IF(AND($R$3=$AN$11),'Result Sheet'!BP80,IF(AND($R$3=$AN$12),'Result Sheet'!CH80,IF(AND($R$3=$AN$13),'Result Sheet'!CX80,IF(AND($R$3=$AN$14),"","")))))))</f>
        <v/>
      </c>
      <c r="M80" s="355" t="str">
        <f t="shared" si="7"/>
        <v/>
      </c>
      <c r="N80" s="484" t="str">
        <f>IF(AND($R$3=$AN$8),'Result Sheet'!P80,IF(AND($R$3=$AN$9),'Result Sheet'!AH80,IF(AND($R$3=$AN$10),'Result Sheet'!AZ80,IF(AND($R$3=$AN$11),'Result Sheet'!BR80,IF(AND($R$3=$AN$12),'Result Sheet'!CJ80,IF(AND($R$3=$AN$13),'Result Sheet'!CZ80,IF(AND($R$3=$AN$14),'Result Sheet'!DL80,IF(AND($R$3=$AN$15),'Result Sheet'!DV80,IF(AND($R$3=$AN$16),'Result Sheet'!EF80,"")))))))))</f>
        <v/>
      </c>
      <c r="O80" s="484" t="str">
        <f>IF(AND($R$3=$AN$8),'Result Sheet'!Q80,IF(AND($R$3=$AN$9),'Result Sheet'!AI80,IF(AND($R$3=$AN$10),'Result Sheet'!BA80,IF(AND($R$3=$AN$11),'Result Sheet'!BS80,IF(AND($R$3=$AN$12),'Result Sheet'!CK80,IF(AND($R$3=$AN$13),'Result Sheet'!DA80,IF(AND($R$3=$AN$14),'Result Sheet'!DM80,IF(AND($R$3=$AN$15),'Result Sheet'!DW80,IF(AND($R$3=$AN$16),'Result Sheet'!EG80,"")))))))))</f>
        <v/>
      </c>
      <c r="P80" s="355" t="str">
        <f t="shared" si="8"/>
        <v/>
      </c>
      <c r="Q80" s="356" t="str">
        <f t="shared" si="9"/>
        <v/>
      </c>
      <c r="R80" s="485" t="str">
        <f>IF(AND($R$3=$AN$8),'Result Sheet'!T80,IF(AND($R$3=$AN$9),'Result Sheet'!AL80,IF(AND($R$3=$AN$10),'Result Sheet'!BD80,IF(AND($R$3=$AN$11),'Result Sheet'!BV80,IF(AND($R$3=$AN$12),'Result Sheet'!CN80,IF(AND($R$3=$AN$13),'Result Sheet'!DD80,IF(AND($R$3=$AN$14),'Result Sheet'!DN80,IF(AND($R$3=$AN$15),'Result Sheet'!DX80,IF(AND($R$3=$AN$16),'Result Sheet'!EH79,"")))))))))</f>
        <v/>
      </c>
      <c r="S80" s="485" t="str">
        <f>IF(AND($R$3=$AN$8),'Result Sheet'!U80,IF(AND($R$3=$AN$9),'Result Sheet'!AM80,IF(AND($R$3=$AN$10),'Result Sheet'!BE80,IF(AND($R$3=$AN$11),'Result Sheet'!BW80,IF(AND($R$3=$AN$12),'Result Sheet'!CO80,IF(AND($R$3=$AN$13),'Result Sheet'!DE80,IF(AND($R$3=$AN$14),'Result Sheet'!DO80,IF(AND($R$3=$AN$15),'Result Sheet'!DY80,IF(AND($R$3=$AN$16),'Result Sheet'!EI80,"")))))))))</f>
        <v/>
      </c>
      <c r="T80" s="355" t="str">
        <f>IF(AND(R80="",S80=""),"",IF(AND($R$3=$AN$14),'Result Sheet'!DP80,IF(AND($R$3=$AN$15),'Result Sheet'!DZ80,IF(AND($R$3=$AN$16),'Result Sheet'!EJ80,IF(AND(R80="NA",S80="NA"),"NA",SUM(R80:S80))))))</f>
        <v/>
      </c>
      <c r="U80" s="356" t="str">
        <f t="shared" si="10"/>
        <v/>
      </c>
      <c r="V80" s="357">
        <f t="shared" si="11"/>
        <v>0</v>
      </c>
      <c r="W80" s="357" t="str">
        <f t="shared" si="12"/>
        <v/>
      </c>
      <c r="X80" s="357" t="str">
        <f t="shared" si="13"/>
        <v/>
      </c>
      <c r="Y80" s="486" t="str">
        <f>IF(AND($R$3=$AN$8),'Result Sheet'!AA80,IF(AND($R$3=$AN$9),'Result Sheet'!AS80,IF(AND($R$3=$AN$10),'Result Sheet'!BK80,IF(AND($R$3=$AN$11),'Result Sheet'!CC80,IF(AND($R$3=$AN$12),'Result Sheet'!CT80,IF(AND($R$3=$AN$13),'Result Sheet'!DJ80,IF(AND($R$3=$AN$14),'Result Sheet'!DT80,IF(AND($R$3=$AN$15),'Result Sheet'!ED80,IF(AND($R$3=$AN$16),'Result Sheet'!EN80,"")))))))))</f>
        <v/>
      </c>
      <c r="Z80" s="487" t="str">
        <f>IF(AND($R$3=$AN$8),'Result Sheet'!AB80,IF(AND($R$3=$AN$9),'Result Sheet'!AT80,IF(AND($R$3=$AN$10),'Result Sheet'!BL80,IF(AND($R$3=$AN$11),'Result Sheet'!CD80,IF(AND($R$3=$AN$12),"",IF(AND($R$3=$AN$13),"",IF(AND($R$3=$AN$14),"","")))))))</f>
        <v/>
      </c>
      <c r="AA80" s="358" t="str">
        <f>IF(AND($R$3=$AN$8),'Result Sheet'!AC80,IF(AND($R$3=$AN$9),'Result Sheet'!AU80,IF(AND($R$3=$AN$10),'Result Sheet'!BM80,IF(AND($R$3=$AN$11),'Result Sheet'!CE80,IF(AND($R$3=$AN$12),'Result Sheet'!CU80,IF(AND($R$3=$AN$13),'Result Sheet'!DK80,IF(AND($R$3=$AN$14),'Result Sheet'!DU80,IF(AND($R$3=$AN$15),'Result Sheet'!EE80,IF(AND($R$3=$AN$16),'Result Sheet'!EO80,"")))))))))</f>
        <v/>
      </c>
    </row>
    <row r="81" spans="1:27">
      <c r="A81" s="349">
        <f>IF('Result Sheet'!A81="","",'Result Sheet'!A81)</f>
        <v>74</v>
      </c>
      <c r="B81" s="350" t="str">
        <f>IF(OR($D$3="",$R$3=""),"",IF('Result Sheet'!B81="","",'Result Sheet'!B81))</f>
        <v/>
      </c>
      <c r="C81" s="351" t="str">
        <f>IF(OR($D$3="",$R$3=""),"",IF('Result Sheet'!F81="","",'Result Sheet'!F81))</f>
        <v/>
      </c>
      <c r="D81" s="352" t="str">
        <f>IF(OR($D$3="",$R$3=""),"",IF('Result Sheet'!E81="","",'Result Sheet'!E81))</f>
        <v/>
      </c>
      <c r="E81" s="353" t="str">
        <f>IF(OR($D$3="",$R$3=""),"",IF('Result Sheet'!G81="","",'Result Sheet'!G81))</f>
        <v/>
      </c>
      <c r="F81" s="353" t="str">
        <f>IF(OR($D$3="",$R$3=""),"",IF('Result Sheet'!H81="","",'Result Sheet'!H81))</f>
        <v/>
      </c>
      <c r="G81" s="353" t="str">
        <f>IF(OR($D$3="",$R$3=""),"",IF('Result Sheet'!I81="","",'Result Sheet'!I81))</f>
        <v/>
      </c>
      <c r="H81" s="354" t="str">
        <f>IF(OR($D$3="",$R$3=""),"",IF('Result Sheet'!K81="","",'Result Sheet'!K81))</f>
        <v/>
      </c>
      <c r="I81" s="488" t="str">
        <f>IF(OR($D$3="",$R$3=""),"",IF('Result Sheet'!J81="","",'Result Sheet'!J81))</f>
        <v/>
      </c>
      <c r="J81" s="483" t="str">
        <f>IF(AND($R$3=$AN$8),'Result Sheet'!L81,IF(AND($R$3=$AN$9),'Result Sheet'!AD81,IF(AND($R$3=$AN$10),'Result Sheet'!AV81,IF(AND($R$3=$AN$11),'Result Sheet'!BN81,IF(AND($R$3=$AN$12),'Result Sheet'!CF81,IF(AND($R$3=$AN$13),'Result Sheet'!CV81,IF(AND($R$3=$AN$14),"","")))))))</f>
        <v/>
      </c>
      <c r="K81" s="483" t="str">
        <f>IF(AND($R$3=$AN$8),'Result Sheet'!M81,IF(AND($R$3=$AN$9),'Result Sheet'!AE81,IF(AND($R$3=$AN$10),'Result Sheet'!AW81,IF(AND($R$3=$AN$11),'Result Sheet'!BO81,IF(AND($R$3=$AN$12),'Result Sheet'!CG81,IF(AND($R$3=$AN$13),'Result Sheet'!CW81,IF(AND($R$3=$AN$14),"","")))))))</f>
        <v/>
      </c>
      <c r="L81" s="483" t="str">
        <f>IF(AND($R$3=$AN$8),'Result Sheet'!N81,IF(AND($R$3=$AN$9),'Result Sheet'!AF81,IF(AND($R$3=$AN$10),'Result Sheet'!AX81,IF(AND($R$3=$AN$11),'Result Sheet'!BP81,IF(AND($R$3=$AN$12),'Result Sheet'!CH81,IF(AND($R$3=$AN$13),'Result Sheet'!CX81,IF(AND($R$3=$AN$14),"","")))))))</f>
        <v/>
      </c>
      <c r="M81" s="355" t="str">
        <f t="shared" si="7"/>
        <v/>
      </c>
      <c r="N81" s="484" t="str">
        <f>IF(AND($R$3=$AN$8),'Result Sheet'!P81,IF(AND($R$3=$AN$9),'Result Sheet'!AH81,IF(AND($R$3=$AN$10),'Result Sheet'!AZ81,IF(AND($R$3=$AN$11),'Result Sheet'!BR81,IF(AND($R$3=$AN$12),'Result Sheet'!CJ81,IF(AND($R$3=$AN$13),'Result Sheet'!CZ81,IF(AND($R$3=$AN$14),'Result Sheet'!DL81,IF(AND($R$3=$AN$15),'Result Sheet'!DV81,IF(AND($R$3=$AN$16),'Result Sheet'!EF81,"")))))))))</f>
        <v/>
      </c>
      <c r="O81" s="484" t="str">
        <f>IF(AND($R$3=$AN$8),'Result Sheet'!Q81,IF(AND($R$3=$AN$9),'Result Sheet'!AI81,IF(AND($R$3=$AN$10),'Result Sheet'!BA81,IF(AND($R$3=$AN$11),'Result Sheet'!BS81,IF(AND($R$3=$AN$12),'Result Sheet'!CK81,IF(AND($R$3=$AN$13),'Result Sheet'!DA81,IF(AND($R$3=$AN$14),'Result Sheet'!DM81,IF(AND($R$3=$AN$15),'Result Sheet'!DW81,IF(AND($R$3=$AN$16),'Result Sheet'!EG81,"")))))))))</f>
        <v/>
      </c>
      <c r="P81" s="355" t="str">
        <f t="shared" si="8"/>
        <v/>
      </c>
      <c r="Q81" s="356" t="str">
        <f t="shared" si="9"/>
        <v/>
      </c>
      <c r="R81" s="485" t="str">
        <f>IF(AND($R$3=$AN$8),'Result Sheet'!T81,IF(AND($R$3=$AN$9),'Result Sheet'!AL81,IF(AND($R$3=$AN$10),'Result Sheet'!BD81,IF(AND($R$3=$AN$11),'Result Sheet'!BV81,IF(AND($R$3=$AN$12),'Result Sheet'!CN81,IF(AND($R$3=$AN$13),'Result Sheet'!DD81,IF(AND($R$3=$AN$14),'Result Sheet'!DN81,IF(AND($R$3=$AN$15),'Result Sheet'!DX81,IF(AND($R$3=$AN$16),'Result Sheet'!EH80,"")))))))))</f>
        <v/>
      </c>
      <c r="S81" s="485" t="str">
        <f>IF(AND($R$3=$AN$8),'Result Sheet'!U81,IF(AND($R$3=$AN$9),'Result Sheet'!AM81,IF(AND($R$3=$AN$10),'Result Sheet'!BE81,IF(AND($R$3=$AN$11),'Result Sheet'!BW81,IF(AND($R$3=$AN$12),'Result Sheet'!CO81,IF(AND($R$3=$AN$13),'Result Sheet'!DE81,IF(AND($R$3=$AN$14),'Result Sheet'!DO81,IF(AND($R$3=$AN$15),'Result Sheet'!DY81,IF(AND($R$3=$AN$16),'Result Sheet'!EI81,"")))))))))</f>
        <v/>
      </c>
      <c r="T81" s="355" t="str">
        <f>IF(AND(R81="",S81=""),"",IF(AND($R$3=$AN$14),'Result Sheet'!DP81,IF(AND($R$3=$AN$15),'Result Sheet'!DZ81,IF(AND($R$3=$AN$16),'Result Sheet'!EJ81,IF(AND(R81="NA",S81="NA"),"NA",SUM(R81:S81))))))</f>
        <v/>
      </c>
      <c r="U81" s="356" t="str">
        <f t="shared" si="10"/>
        <v/>
      </c>
      <c r="V81" s="357">
        <f t="shared" si="11"/>
        <v>0</v>
      </c>
      <c r="W81" s="357" t="str">
        <f t="shared" si="12"/>
        <v/>
      </c>
      <c r="X81" s="357" t="str">
        <f t="shared" si="13"/>
        <v/>
      </c>
      <c r="Y81" s="486" t="str">
        <f>IF(AND($R$3=$AN$8),'Result Sheet'!AA81,IF(AND($R$3=$AN$9),'Result Sheet'!AS81,IF(AND($R$3=$AN$10),'Result Sheet'!BK81,IF(AND($R$3=$AN$11),'Result Sheet'!CC81,IF(AND($R$3=$AN$12),'Result Sheet'!CT81,IF(AND($R$3=$AN$13),'Result Sheet'!DJ81,IF(AND($R$3=$AN$14),'Result Sheet'!DT81,IF(AND($R$3=$AN$15),'Result Sheet'!ED81,IF(AND($R$3=$AN$16),'Result Sheet'!EN81,"")))))))))</f>
        <v/>
      </c>
      <c r="Z81" s="487" t="str">
        <f>IF(AND($R$3=$AN$8),'Result Sheet'!AB81,IF(AND($R$3=$AN$9),'Result Sheet'!AT81,IF(AND($R$3=$AN$10),'Result Sheet'!BL81,IF(AND($R$3=$AN$11),'Result Sheet'!CD81,IF(AND($R$3=$AN$12),"",IF(AND($R$3=$AN$13),"",IF(AND($R$3=$AN$14),"","")))))))</f>
        <v/>
      </c>
      <c r="AA81" s="358" t="str">
        <f>IF(AND($R$3=$AN$8),'Result Sheet'!AC81,IF(AND($R$3=$AN$9),'Result Sheet'!AU81,IF(AND($R$3=$AN$10),'Result Sheet'!BM81,IF(AND($R$3=$AN$11),'Result Sheet'!CE81,IF(AND($R$3=$AN$12),'Result Sheet'!CU81,IF(AND($R$3=$AN$13),'Result Sheet'!DK81,IF(AND($R$3=$AN$14),'Result Sheet'!DU81,IF(AND($R$3=$AN$15),'Result Sheet'!EE81,IF(AND($R$3=$AN$16),'Result Sheet'!EO81,"")))))))))</f>
        <v/>
      </c>
    </row>
    <row r="82" spans="1:27">
      <c r="A82" s="349">
        <f>IF('Result Sheet'!A82="","",'Result Sheet'!A82)</f>
        <v>75</v>
      </c>
      <c r="B82" s="350" t="str">
        <f>IF(OR($D$3="",$R$3=""),"",IF('Result Sheet'!B82="","",'Result Sheet'!B82))</f>
        <v/>
      </c>
      <c r="C82" s="351" t="str">
        <f>IF(OR($D$3="",$R$3=""),"",IF('Result Sheet'!F82="","",'Result Sheet'!F82))</f>
        <v/>
      </c>
      <c r="D82" s="352" t="str">
        <f>IF(OR($D$3="",$R$3=""),"",IF('Result Sheet'!E82="","",'Result Sheet'!E82))</f>
        <v/>
      </c>
      <c r="E82" s="353" t="str">
        <f>IF(OR($D$3="",$R$3=""),"",IF('Result Sheet'!G82="","",'Result Sheet'!G82))</f>
        <v/>
      </c>
      <c r="F82" s="353" t="str">
        <f>IF(OR($D$3="",$R$3=""),"",IF('Result Sheet'!H82="","",'Result Sheet'!H82))</f>
        <v/>
      </c>
      <c r="G82" s="353" t="str">
        <f>IF(OR($D$3="",$R$3=""),"",IF('Result Sheet'!I82="","",'Result Sheet'!I82))</f>
        <v/>
      </c>
      <c r="H82" s="354" t="str">
        <f>IF(OR($D$3="",$R$3=""),"",IF('Result Sheet'!K82="","",'Result Sheet'!K82))</f>
        <v/>
      </c>
      <c r="I82" s="488" t="str">
        <f>IF(OR($D$3="",$R$3=""),"",IF('Result Sheet'!J82="","",'Result Sheet'!J82))</f>
        <v/>
      </c>
      <c r="J82" s="483" t="str">
        <f>IF(AND($R$3=$AN$8),'Result Sheet'!L82,IF(AND($R$3=$AN$9),'Result Sheet'!AD82,IF(AND($R$3=$AN$10),'Result Sheet'!AV82,IF(AND($R$3=$AN$11),'Result Sheet'!BN82,IF(AND($R$3=$AN$12),'Result Sheet'!CF82,IF(AND($R$3=$AN$13),'Result Sheet'!CV82,IF(AND($R$3=$AN$14),"","")))))))</f>
        <v/>
      </c>
      <c r="K82" s="483" t="str">
        <f>IF(AND($R$3=$AN$8),'Result Sheet'!M82,IF(AND($R$3=$AN$9),'Result Sheet'!AE82,IF(AND($R$3=$AN$10),'Result Sheet'!AW82,IF(AND($R$3=$AN$11),'Result Sheet'!BO82,IF(AND($R$3=$AN$12),'Result Sheet'!CG82,IF(AND($R$3=$AN$13),'Result Sheet'!CW82,IF(AND($R$3=$AN$14),"","")))))))</f>
        <v/>
      </c>
      <c r="L82" s="483" t="str">
        <f>IF(AND($R$3=$AN$8),'Result Sheet'!N82,IF(AND($R$3=$AN$9),'Result Sheet'!AF82,IF(AND($R$3=$AN$10),'Result Sheet'!AX82,IF(AND($R$3=$AN$11),'Result Sheet'!BP82,IF(AND($R$3=$AN$12),'Result Sheet'!CH82,IF(AND($R$3=$AN$13),'Result Sheet'!CX82,IF(AND($R$3=$AN$14),"","")))))))</f>
        <v/>
      </c>
      <c r="M82" s="355" t="str">
        <f t="shared" si="7"/>
        <v/>
      </c>
      <c r="N82" s="484" t="str">
        <f>IF(AND($R$3=$AN$8),'Result Sheet'!P82,IF(AND($R$3=$AN$9),'Result Sheet'!AH82,IF(AND($R$3=$AN$10),'Result Sheet'!AZ82,IF(AND($R$3=$AN$11),'Result Sheet'!BR82,IF(AND($R$3=$AN$12),'Result Sheet'!CJ82,IF(AND($R$3=$AN$13),'Result Sheet'!CZ82,IF(AND($R$3=$AN$14),'Result Sheet'!DL82,IF(AND($R$3=$AN$15),'Result Sheet'!DV82,IF(AND($R$3=$AN$16),'Result Sheet'!EF82,"")))))))))</f>
        <v/>
      </c>
      <c r="O82" s="484" t="str">
        <f>IF(AND($R$3=$AN$8),'Result Sheet'!Q82,IF(AND($R$3=$AN$9),'Result Sheet'!AI82,IF(AND($R$3=$AN$10),'Result Sheet'!BA82,IF(AND($R$3=$AN$11),'Result Sheet'!BS82,IF(AND($R$3=$AN$12),'Result Sheet'!CK82,IF(AND($R$3=$AN$13),'Result Sheet'!DA82,IF(AND($R$3=$AN$14),'Result Sheet'!DM82,IF(AND($R$3=$AN$15),'Result Sheet'!DW82,IF(AND($R$3=$AN$16),'Result Sheet'!EG82,"")))))))))</f>
        <v/>
      </c>
      <c r="P82" s="355" t="str">
        <f t="shared" si="8"/>
        <v/>
      </c>
      <c r="Q82" s="356" t="str">
        <f t="shared" si="9"/>
        <v/>
      </c>
      <c r="R82" s="485" t="str">
        <f>IF(AND($R$3=$AN$8),'Result Sheet'!T82,IF(AND($R$3=$AN$9),'Result Sheet'!AL82,IF(AND($R$3=$AN$10),'Result Sheet'!BD82,IF(AND($R$3=$AN$11),'Result Sheet'!BV82,IF(AND($R$3=$AN$12),'Result Sheet'!CN82,IF(AND($R$3=$AN$13),'Result Sheet'!DD82,IF(AND($R$3=$AN$14),'Result Sheet'!DN82,IF(AND($R$3=$AN$15),'Result Sheet'!DX82,IF(AND($R$3=$AN$16),'Result Sheet'!EH81,"")))))))))</f>
        <v/>
      </c>
      <c r="S82" s="485" t="str">
        <f>IF(AND($R$3=$AN$8),'Result Sheet'!U82,IF(AND($R$3=$AN$9),'Result Sheet'!AM82,IF(AND($R$3=$AN$10),'Result Sheet'!BE82,IF(AND($R$3=$AN$11),'Result Sheet'!BW82,IF(AND($R$3=$AN$12),'Result Sheet'!CO82,IF(AND($R$3=$AN$13),'Result Sheet'!DE82,IF(AND($R$3=$AN$14),'Result Sheet'!DO82,IF(AND($R$3=$AN$15),'Result Sheet'!DY82,IF(AND($R$3=$AN$16),'Result Sheet'!EI82,"")))))))))</f>
        <v/>
      </c>
      <c r="T82" s="355" t="str">
        <f>IF(AND(R82="",S82=""),"",IF(AND($R$3=$AN$14),'Result Sheet'!DP82,IF(AND($R$3=$AN$15),'Result Sheet'!DZ82,IF(AND($R$3=$AN$16),'Result Sheet'!EJ82,IF(AND(R82="NA",S82="NA"),"NA",SUM(R82:S82))))))</f>
        <v/>
      </c>
      <c r="U82" s="356" t="str">
        <f t="shared" si="10"/>
        <v/>
      </c>
      <c r="V82" s="357">
        <f t="shared" si="11"/>
        <v>0</v>
      </c>
      <c r="W82" s="357" t="str">
        <f t="shared" si="12"/>
        <v/>
      </c>
      <c r="X82" s="357" t="str">
        <f t="shared" si="13"/>
        <v/>
      </c>
      <c r="Y82" s="486" t="str">
        <f>IF(AND($R$3=$AN$8),'Result Sheet'!AA82,IF(AND($R$3=$AN$9),'Result Sheet'!AS82,IF(AND($R$3=$AN$10),'Result Sheet'!BK82,IF(AND($R$3=$AN$11),'Result Sheet'!CC82,IF(AND($R$3=$AN$12),'Result Sheet'!CT82,IF(AND($R$3=$AN$13),'Result Sheet'!DJ82,IF(AND($R$3=$AN$14),'Result Sheet'!DT82,IF(AND($R$3=$AN$15),'Result Sheet'!ED82,IF(AND($R$3=$AN$16),'Result Sheet'!EN82,"")))))))))</f>
        <v/>
      </c>
      <c r="Z82" s="487" t="str">
        <f>IF(AND($R$3=$AN$8),'Result Sheet'!AB82,IF(AND($R$3=$AN$9),'Result Sheet'!AT82,IF(AND($R$3=$AN$10),'Result Sheet'!BL82,IF(AND($R$3=$AN$11),'Result Sheet'!CD82,IF(AND($R$3=$AN$12),"",IF(AND($R$3=$AN$13),"",IF(AND($R$3=$AN$14),"","")))))))</f>
        <v/>
      </c>
      <c r="AA82" s="358" t="str">
        <f>IF(AND($R$3=$AN$8),'Result Sheet'!AC82,IF(AND($R$3=$AN$9),'Result Sheet'!AU82,IF(AND($R$3=$AN$10),'Result Sheet'!BM82,IF(AND($R$3=$AN$11),'Result Sheet'!CE82,IF(AND($R$3=$AN$12),'Result Sheet'!CU82,IF(AND($R$3=$AN$13),'Result Sheet'!DK82,IF(AND($R$3=$AN$14),'Result Sheet'!DU82,IF(AND($R$3=$AN$15),'Result Sheet'!EE82,IF(AND($R$3=$AN$16),'Result Sheet'!EO82,"")))))))))</f>
        <v/>
      </c>
    </row>
    <row r="83" spans="1:27">
      <c r="A83" s="349">
        <f>IF('Result Sheet'!A83="","",'Result Sheet'!A83)</f>
        <v>76</v>
      </c>
      <c r="B83" s="350" t="str">
        <f>IF(OR($D$3="",$R$3=""),"",IF('Result Sheet'!B83="","",'Result Sheet'!B83))</f>
        <v/>
      </c>
      <c r="C83" s="351" t="str">
        <f>IF(OR($D$3="",$R$3=""),"",IF('Result Sheet'!F83="","",'Result Sheet'!F83))</f>
        <v/>
      </c>
      <c r="D83" s="352" t="str">
        <f>IF(OR($D$3="",$R$3=""),"",IF('Result Sheet'!E83="","",'Result Sheet'!E83))</f>
        <v/>
      </c>
      <c r="E83" s="353" t="str">
        <f>IF(OR($D$3="",$R$3=""),"",IF('Result Sheet'!G83="","",'Result Sheet'!G83))</f>
        <v/>
      </c>
      <c r="F83" s="353" t="str">
        <f>IF(OR($D$3="",$R$3=""),"",IF('Result Sheet'!H83="","",'Result Sheet'!H83))</f>
        <v/>
      </c>
      <c r="G83" s="353" t="str">
        <f>IF(OR($D$3="",$R$3=""),"",IF('Result Sheet'!I83="","",'Result Sheet'!I83))</f>
        <v/>
      </c>
      <c r="H83" s="354" t="str">
        <f>IF(OR($D$3="",$R$3=""),"",IF('Result Sheet'!K83="","",'Result Sheet'!K83))</f>
        <v/>
      </c>
      <c r="I83" s="488" t="str">
        <f>IF(OR($D$3="",$R$3=""),"",IF('Result Sheet'!J83="","",'Result Sheet'!J83))</f>
        <v/>
      </c>
      <c r="J83" s="483" t="str">
        <f>IF(AND($R$3=$AN$8),'Result Sheet'!L83,IF(AND($R$3=$AN$9),'Result Sheet'!AD83,IF(AND($R$3=$AN$10),'Result Sheet'!AV83,IF(AND($R$3=$AN$11),'Result Sheet'!BN83,IF(AND($R$3=$AN$12),'Result Sheet'!CF83,IF(AND($R$3=$AN$13),'Result Sheet'!CV83,IF(AND($R$3=$AN$14),"","")))))))</f>
        <v/>
      </c>
      <c r="K83" s="483" t="str">
        <f>IF(AND($R$3=$AN$8),'Result Sheet'!M83,IF(AND($R$3=$AN$9),'Result Sheet'!AE83,IF(AND($R$3=$AN$10),'Result Sheet'!AW83,IF(AND($R$3=$AN$11),'Result Sheet'!BO83,IF(AND($R$3=$AN$12),'Result Sheet'!CG83,IF(AND($R$3=$AN$13),'Result Sheet'!CW83,IF(AND($R$3=$AN$14),"","")))))))</f>
        <v/>
      </c>
      <c r="L83" s="483" t="str">
        <f>IF(AND($R$3=$AN$8),'Result Sheet'!N83,IF(AND($R$3=$AN$9),'Result Sheet'!AF83,IF(AND($R$3=$AN$10),'Result Sheet'!AX83,IF(AND($R$3=$AN$11),'Result Sheet'!BP83,IF(AND($R$3=$AN$12),'Result Sheet'!CH83,IF(AND($R$3=$AN$13),'Result Sheet'!CX83,IF(AND($R$3=$AN$14),"","")))))))</f>
        <v/>
      </c>
      <c r="M83" s="355" t="str">
        <f t="shared" si="7"/>
        <v/>
      </c>
      <c r="N83" s="484" t="str">
        <f>IF(AND($R$3=$AN$8),'Result Sheet'!P83,IF(AND($R$3=$AN$9),'Result Sheet'!AH83,IF(AND($R$3=$AN$10),'Result Sheet'!AZ83,IF(AND($R$3=$AN$11),'Result Sheet'!BR83,IF(AND($R$3=$AN$12),'Result Sheet'!CJ83,IF(AND($R$3=$AN$13),'Result Sheet'!CZ83,IF(AND($R$3=$AN$14),'Result Sheet'!DL83,IF(AND($R$3=$AN$15),'Result Sheet'!DV83,IF(AND($R$3=$AN$16),'Result Sheet'!EF83,"")))))))))</f>
        <v/>
      </c>
      <c r="O83" s="484" t="str">
        <f>IF(AND($R$3=$AN$8),'Result Sheet'!Q83,IF(AND($R$3=$AN$9),'Result Sheet'!AI83,IF(AND($R$3=$AN$10),'Result Sheet'!BA83,IF(AND($R$3=$AN$11),'Result Sheet'!BS83,IF(AND($R$3=$AN$12),'Result Sheet'!CK83,IF(AND($R$3=$AN$13),'Result Sheet'!DA83,IF(AND($R$3=$AN$14),'Result Sheet'!DM83,IF(AND($R$3=$AN$15),'Result Sheet'!DW83,IF(AND($R$3=$AN$16),'Result Sheet'!EG83,"")))))))))</f>
        <v/>
      </c>
      <c r="P83" s="355" t="str">
        <f t="shared" si="8"/>
        <v/>
      </c>
      <c r="Q83" s="356" t="str">
        <f t="shared" si="9"/>
        <v/>
      </c>
      <c r="R83" s="485" t="str">
        <f>IF(AND($R$3=$AN$8),'Result Sheet'!T83,IF(AND($R$3=$AN$9),'Result Sheet'!AL83,IF(AND($R$3=$AN$10),'Result Sheet'!BD83,IF(AND($R$3=$AN$11),'Result Sheet'!BV83,IF(AND($R$3=$AN$12),'Result Sheet'!CN83,IF(AND($R$3=$AN$13),'Result Sheet'!DD83,IF(AND($R$3=$AN$14),'Result Sheet'!DN83,IF(AND($R$3=$AN$15),'Result Sheet'!DX83,IF(AND($R$3=$AN$16),'Result Sheet'!EH82,"")))))))))</f>
        <v/>
      </c>
      <c r="S83" s="485" t="str">
        <f>IF(AND($R$3=$AN$8),'Result Sheet'!U83,IF(AND($R$3=$AN$9),'Result Sheet'!AM83,IF(AND($R$3=$AN$10),'Result Sheet'!BE83,IF(AND($R$3=$AN$11),'Result Sheet'!BW83,IF(AND($R$3=$AN$12),'Result Sheet'!CO83,IF(AND($R$3=$AN$13),'Result Sheet'!DE83,IF(AND($R$3=$AN$14),'Result Sheet'!DO83,IF(AND($R$3=$AN$15),'Result Sheet'!DY83,IF(AND($R$3=$AN$16),'Result Sheet'!EI83,"")))))))))</f>
        <v/>
      </c>
      <c r="T83" s="355" t="str">
        <f>IF(AND(R83="",S83=""),"",IF(AND($R$3=$AN$14),'Result Sheet'!DP83,IF(AND($R$3=$AN$15),'Result Sheet'!DZ83,IF(AND($R$3=$AN$16),'Result Sheet'!EJ83,IF(AND(R83="NA",S83="NA"),"NA",SUM(R83:S83))))))</f>
        <v/>
      </c>
      <c r="U83" s="356" t="str">
        <f t="shared" si="10"/>
        <v/>
      </c>
      <c r="V83" s="357">
        <f t="shared" si="11"/>
        <v>0</v>
      </c>
      <c r="W83" s="357" t="str">
        <f t="shared" si="12"/>
        <v/>
      </c>
      <c r="X83" s="357" t="str">
        <f t="shared" si="13"/>
        <v/>
      </c>
      <c r="Y83" s="486" t="str">
        <f>IF(AND($R$3=$AN$8),'Result Sheet'!AA83,IF(AND($R$3=$AN$9),'Result Sheet'!AS83,IF(AND($R$3=$AN$10),'Result Sheet'!BK83,IF(AND($R$3=$AN$11),'Result Sheet'!CC83,IF(AND($R$3=$AN$12),'Result Sheet'!CT83,IF(AND($R$3=$AN$13),'Result Sheet'!DJ83,IF(AND($R$3=$AN$14),'Result Sheet'!DT83,IF(AND($R$3=$AN$15),'Result Sheet'!ED83,IF(AND($R$3=$AN$16),'Result Sheet'!EN83,"")))))))))</f>
        <v/>
      </c>
      <c r="Z83" s="487" t="str">
        <f>IF(AND($R$3=$AN$8),'Result Sheet'!AB83,IF(AND($R$3=$AN$9),'Result Sheet'!AT83,IF(AND($R$3=$AN$10),'Result Sheet'!BL83,IF(AND($R$3=$AN$11),'Result Sheet'!CD83,IF(AND($R$3=$AN$12),"",IF(AND($R$3=$AN$13),"",IF(AND($R$3=$AN$14),"","")))))))</f>
        <v/>
      </c>
      <c r="AA83" s="358" t="str">
        <f>IF(AND($R$3=$AN$8),'Result Sheet'!AC83,IF(AND($R$3=$AN$9),'Result Sheet'!AU83,IF(AND($R$3=$AN$10),'Result Sheet'!BM83,IF(AND($R$3=$AN$11),'Result Sheet'!CE83,IF(AND($R$3=$AN$12),'Result Sheet'!CU83,IF(AND($R$3=$AN$13),'Result Sheet'!DK83,IF(AND($R$3=$AN$14),'Result Sheet'!DU83,IF(AND($R$3=$AN$15),'Result Sheet'!EE83,IF(AND($R$3=$AN$16),'Result Sheet'!EO83,"")))))))))</f>
        <v/>
      </c>
    </row>
    <row r="84" spans="1:27">
      <c r="A84" s="349">
        <f>IF('Result Sheet'!A84="","",'Result Sheet'!A84)</f>
        <v>77</v>
      </c>
      <c r="B84" s="350" t="str">
        <f>IF(OR($D$3="",$R$3=""),"",IF('Result Sheet'!B84="","",'Result Sheet'!B84))</f>
        <v/>
      </c>
      <c r="C84" s="351" t="str">
        <f>IF(OR($D$3="",$R$3=""),"",IF('Result Sheet'!F84="","",'Result Sheet'!F84))</f>
        <v/>
      </c>
      <c r="D84" s="352" t="str">
        <f>IF(OR($D$3="",$R$3=""),"",IF('Result Sheet'!E84="","",'Result Sheet'!E84))</f>
        <v/>
      </c>
      <c r="E84" s="353" t="str">
        <f>IF(OR($D$3="",$R$3=""),"",IF('Result Sheet'!G84="","",'Result Sheet'!G84))</f>
        <v/>
      </c>
      <c r="F84" s="353" t="str">
        <f>IF(OR($D$3="",$R$3=""),"",IF('Result Sheet'!H84="","",'Result Sheet'!H84))</f>
        <v/>
      </c>
      <c r="G84" s="353" t="str">
        <f>IF(OR($D$3="",$R$3=""),"",IF('Result Sheet'!I84="","",'Result Sheet'!I84))</f>
        <v/>
      </c>
      <c r="H84" s="354" t="str">
        <f>IF(OR($D$3="",$R$3=""),"",IF('Result Sheet'!K84="","",'Result Sheet'!K84))</f>
        <v/>
      </c>
      <c r="I84" s="488" t="str">
        <f>IF(OR($D$3="",$R$3=""),"",IF('Result Sheet'!J84="","",'Result Sheet'!J84))</f>
        <v/>
      </c>
      <c r="J84" s="483" t="str">
        <f>IF(AND($R$3=$AN$8),'Result Sheet'!L84,IF(AND($R$3=$AN$9),'Result Sheet'!AD84,IF(AND($R$3=$AN$10),'Result Sheet'!AV84,IF(AND($R$3=$AN$11),'Result Sheet'!BN84,IF(AND($R$3=$AN$12),'Result Sheet'!CF84,IF(AND($R$3=$AN$13),'Result Sheet'!CV84,IF(AND($R$3=$AN$14),"","")))))))</f>
        <v/>
      </c>
      <c r="K84" s="483" t="str">
        <f>IF(AND($R$3=$AN$8),'Result Sheet'!M84,IF(AND($R$3=$AN$9),'Result Sheet'!AE84,IF(AND($R$3=$AN$10),'Result Sheet'!AW84,IF(AND($R$3=$AN$11),'Result Sheet'!BO84,IF(AND($R$3=$AN$12),'Result Sheet'!CG84,IF(AND($R$3=$AN$13),'Result Sheet'!CW84,IF(AND($R$3=$AN$14),"","")))))))</f>
        <v/>
      </c>
      <c r="L84" s="483" t="str">
        <f>IF(AND($R$3=$AN$8),'Result Sheet'!N84,IF(AND($R$3=$AN$9),'Result Sheet'!AF84,IF(AND($R$3=$AN$10),'Result Sheet'!AX84,IF(AND($R$3=$AN$11),'Result Sheet'!BP84,IF(AND($R$3=$AN$12),'Result Sheet'!CH84,IF(AND($R$3=$AN$13),'Result Sheet'!CX84,IF(AND($R$3=$AN$14),"","")))))))</f>
        <v/>
      </c>
      <c r="M84" s="355" t="str">
        <f t="shared" si="7"/>
        <v/>
      </c>
      <c r="N84" s="484" t="str">
        <f>IF(AND($R$3=$AN$8),'Result Sheet'!P84,IF(AND($R$3=$AN$9),'Result Sheet'!AH84,IF(AND($R$3=$AN$10),'Result Sheet'!AZ84,IF(AND($R$3=$AN$11),'Result Sheet'!BR84,IF(AND($R$3=$AN$12),'Result Sheet'!CJ84,IF(AND($R$3=$AN$13),'Result Sheet'!CZ84,IF(AND($R$3=$AN$14),'Result Sheet'!DL84,IF(AND($R$3=$AN$15),'Result Sheet'!DV84,IF(AND($R$3=$AN$16),'Result Sheet'!EF84,"")))))))))</f>
        <v/>
      </c>
      <c r="O84" s="484" t="str">
        <f>IF(AND($R$3=$AN$8),'Result Sheet'!Q84,IF(AND($R$3=$AN$9),'Result Sheet'!AI84,IF(AND($R$3=$AN$10),'Result Sheet'!BA84,IF(AND($R$3=$AN$11),'Result Sheet'!BS84,IF(AND($R$3=$AN$12),'Result Sheet'!CK84,IF(AND($R$3=$AN$13),'Result Sheet'!DA84,IF(AND($R$3=$AN$14),'Result Sheet'!DM84,IF(AND($R$3=$AN$15),'Result Sheet'!DW84,IF(AND($R$3=$AN$16),'Result Sheet'!EG84,"")))))))))</f>
        <v/>
      </c>
      <c r="P84" s="355" t="str">
        <f t="shared" si="8"/>
        <v/>
      </c>
      <c r="Q84" s="356" t="str">
        <f t="shared" si="9"/>
        <v/>
      </c>
      <c r="R84" s="485" t="str">
        <f>IF(AND($R$3=$AN$8),'Result Sheet'!T84,IF(AND($R$3=$AN$9),'Result Sheet'!AL84,IF(AND($R$3=$AN$10),'Result Sheet'!BD84,IF(AND($R$3=$AN$11),'Result Sheet'!BV84,IF(AND($R$3=$AN$12),'Result Sheet'!CN84,IF(AND($R$3=$AN$13),'Result Sheet'!DD84,IF(AND($R$3=$AN$14),'Result Sheet'!DN84,IF(AND($R$3=$AN$15),'Result Sheet'!DX84,IF(AND($R$3=$AN$16),'Result Sheet'!EH83,"")))))))))</f>
        <v/>
      </c>
      <c r="S84" s="485" t="str">
        <f>IF(AND($R$3=$AN$8),'Result Sheet'!U84,IF(AND($R$3=$AN$9),'Result Sheet'!AM84,IF(AND($R$3=$AN$10),'Result Sheet'!BE84,IF(AND($R$3=$AN$11),'Result Sheet'!BW84,IF(AND($R$3=$AN$12),'Result Sheet'!CO84,IF(AND($R$3=$AN$13),'Result Sheet'!DE84,IF(AND($R$3=$AN$14),'Result Sheet'!DO84,IF(AND($R$3=$AN$15),'Result Sheet'!DY84,IF(AND($R$3=$AN$16),'Result Sheet'!EI84,"")))))))))</f>
        <v/>
      </c>
      <c r="T84" s="355" t="str">
        <f>IF(AND(R84="",S84=""),"",IF(AND($R$3=$AN$14),'Result Sheet'!DP84,IF(AND($R$3=$AN$15),'Result Sheet'!DZ84,IF(AND($R$3=$AN$16),'Result Sheet'!EJ84,IF(AND(R84="NA",S84="NA"),"NA",SUM(R84:S84))))))</f>
        <v/>
      </c>
      <c r="U84" s="356" t="str">
        <f t="shared" si="10"/>
        <v/>
      </c>
      <c r="V84" s="357">
        <f t="shared" si="11"/>
        <v>0</v>
      </c>
      <c r="W84" s="357" t="str">
        <f t="shared" si="12"/>
        <v/>
      </c>
      <c r="X84" s="357" t="str">
        <f t="shared" si="13"/>
        <v/>
      </c>
      <c r="Y84" s="486" t="str">
        <f>IF(AND($R$3=$AN$8),'Result Sheet'!AA84,IF(AND($R$3=$AN$9),'Result Sheet'!AS84,IF(AND($R$3=$AN$10),'Result Sheet'!BK84,IF(AND($R$3=$AN$11),'Result Sheet'!CC84,IF(AND($R$3=$AN$12),'Result Sheet'!CT84,IF(AND($R$3=$AN$13),'Result Sheet'!DJ84,IF(AND($R$3=$AN$14),'Result Sheet'!DT84,IF(AND($R$3=$AN$15),'Result Sheet'!ED84,IF(AND($R$3=$AN$16),'Result Sheet'!EN84,"")))))))))</f>
        <v/>
      </c>
      <c r="Z84" s="487" t="str">
        <f>IF(AND($R$3=$AN$8),'Result Sheet'!AB84,IF(AND($R$3=$AN$9),'Result Sheet'!AT84,IF(AND($R$3=$AN$10),'Result Sheet'!BL84,IF(AND($R$3=$AN$11),'Result Sheet'!CD84,IF(AND($R$3=$AN$12),"",IF(AND($R$3=$AN$13),"",IF(AND($R$3=$AN$14),"","")))))))</f>
        <v/>
      </c>
      <c r="AA84" s="358" t="str">
        <f>IF(AND($R$3=$AN$8),'Result Sheet'!AC84,IF(AND($R$3=$AN$9),'Result Sheet'!AU84,IF(AND($R$3=$AN$10),'Result Sheet'!BM84,IF(AND($R$3=$AN$11),'Result Sheet'!CE84,IF(AND($R$3=$AN$12),'Result Sheet'!CU84,IF(AND($R$3=$AN$13),'Result Sheet'!DK84,IF(AND($R$3=$AN$14),'Result Sheet'!DU84,IF(AND($R$3=$AN$15),'Result Sheet'!EE84,IF(AND($R$3=$AN$16),'Result Sheet'!EO84,"")))))))))</f>
        <v/>
      </c>
    </row>
    <row r="85" spans="1:27">
      <c r="A85" s="349">
        <f>IF('Result Sheet'!A85="","",'Result Sheet'!A85)</f>
        <v>78</v>
      </c>
      <c r="B85" s="350" t="str">
        <f>IF(OR($D$3="",$R$3=""),"",IF('Result Sheet'!B85="","",'Result Sheet'!B85))</f>
        <v/>
      </c>
      <c r="C85" s="351" t="str">
        <f>IF(OR($D$3="",$R$3=""),"",IF('Result Sheet'!F85="","",'Result Sheet'!F85))</f>
        <v/>
      </c>
      <c r="D85" s="352" t="str">
        <f>IF(OR($D$3="",$R$3=""),"",IF('Result Sheet'!E85="","",'Result Sheet'!E85))</f>
        <v/>
      </c>
      <c r="E85" s="353" t="str">
        <f>IF(OR($D$3="",$R$3=""),"",IF('Result Sheet'!G85="","",'Result Sheet'!G85))</f>
        <v/>
      </c>
      <c r="F85" s="353" t="str">
        <f>IF(OR($D$3="",$R$3=""),"",IF('Result Sheet'!H85="","",'Result Sheet'!H85))</f>
        <v/>
      </c>
      <c r="G85" s="353" t="str">
        <f>IF(OR($D$3="",$R$3=""),"",IF('Result Sheet'!I85="","",'Result Sheet'!I85))</f>
        <v/>
      </c>
      <c r="H85" s="354" t="str">
        <f>IF(OR($D$3="",$R$3=""),"",IF('Result Sheet'!K85="","",'Result Sheet'!K85))</f>
        <v/>
      </c>
      <c r="I85" s="488" t="str">
        <f>IF(OR($D$3="",$R$3=""),"",IF('Result Sheet'!J85="","",'Result Sheet'!J85))</f>
        <v/>
      </c>
      <c r="J85" s="483" t="str">
        <f>IF(AND($R$3=$AN$8),'Result Sheet'!L85,IF(AND($R$3=$AN$9),'Result Sheet'!AD85,IF(AND($R$3=$AN$10),'Result Sheet'!AV85,IF(AND($R$3=$AN$11),'Result Sheet'!BN85,IF(AND($R$3=$AN$12),'Result Sheet'!CF85,IF(AND($R$3=$AN$13),'Result Sheet'!CV85,IF(AND($R$3=$AN$14),"","")))))))</f>
        <v/>
      </c>
      <c r="K85" s="483" t="str">
        <f>IF(AND($R$3=$AN$8),'Result Sheet'!M85,IF(AND($R$3=$AN$9),'Result Sheet'!AE85,IF(AND($R$3=$AN$10),'Result Sheet'!AW85,IF(AND($R$3=$AN$11),'Result Sheet'!BO85,IF(AND($R$3=$AN$12),'Result Sheet'!CG85,IF(AND($R$3=$AN$13),'Result Sheet'!CW85,IF(AND($R$3=$AN$14),"","")))))))</f>
        <v/>
      </c>
      <c r="L85" s="483" t="str">
        <f>IF(AND($R$3=$AN$8),'Result Sheet'!N85,IF(AND($R$3=$AN$9),'Result Sheet'!AF85,IF(AND($R$3=$AN$10),'Result Sheet'!AX85,IF(AND($R$3=$AN$11),'Result Sheet'!BP85,IF(AND($R$3=$AN$12),'Result Sheet'!CH85,IF(AND($R$3=$AN$13),'Result Sheet'!CX85,IF(AND($R$3=$AN$14),"","")))))))</f>
        <v/>
      </c>
      <c r="M85" s="355" t="str">
        <f t="shared" si="7"/>
        <v/>
      </c>
      <c r="N85" s="484" t="str">
        <f>IF(AND($R$3=$AN$8),'Result Sheet'!P85,IF(AND($R$3=$AN$9),'Result Sheet'!AH85,IF(AND($R$3=$AN$10),'Result Sheet'!AZ85,IF(AND($R$3=$AN$11),'Result Sheet'!BR85,IF(AND($R$3=$AN$12),'Result Sheet'!CJ85,IF(AND($R$3=$AN$13),'Result Sheet'!CZ85,IF(AND($R$3=$AN$14),'Result Sheet'!DL85,IF(AND($R$3=$AN$15),'Result Sheet'!DV85,IF(AND($R$3=$AN$16),'Result Sheet'!EF85,"")))))))))</f>
        <v/>
      </c>
      <c r="O85" s="484" t="str">
        <f>IF(AND($R$3=$AN$8),'Result Sheet'!Q85,IF(AND($R$3=$AN$9),'Result Sheet'!AI85,IF(AND($R$3=$AN$10),'Result Sheet'!BA85,IF(AND($R$3=$AN$11),'Result Sheet'!BS85,IF(AND($R$3=$AN$12),'Result Sheet'!CK85,IF(AND($R$3=$AN$13),'Result Sheet'!DA85,IF(AND($R$3=$AN$14),'Result Sheet'!DM85,IF(AND($R$3=$AN$15),'Result Sheet'!DW85,IF(AND($R$3=$AN$16),'Result Sheet'!EG85,"")))))))))</f>
        <v/>
      </c>
      <c r="P85" s="355" t="str">
        <f t="shared" si="8"/>
        <v/>
      </c>
      <c r="Q85" s="356" t="str">
        <f t="shared" si="9"/>
        <v/>
      </c>
      <c r="R85" s="485" t="str">
        <f>IF(AND($R$3=$AN$8),'Result Sheet'!T85,IF(AND($R$3=$AN$9),'Result Sheet'!AL85,IF(AND($R$3=$AN$10),'Result Sheet'!BD85,IF(AND($R$3=$AN$11),'Result Sheet'!BV85,IF(AND($R$3=$AN$12),'Result Sheet'!CN85,IF(AND($R$3=$AN$13),'Result Sheet'!DD85,IF(AND($R$3=$AN$14),'Result Sheet'!DN85,IF(AND($R$3=$AN$15),'Result Sheet'!DX85,IF(AND($R$3=$AN$16),'Result Sheet'!EH84,"")))))))))</f>
        <v/>
      </c>
      <c r="S85" s="485" t="str">
        <f>IF(AND($R$3=$AN$8),'Result Sheet'!U85,IF(AND($R$3=$AN$9),'Result Sheet'!AM85,IF(AND($R$3=$AN$10),'Result Sheet'!BE85,IF(AND($R$3=$AN$11),'Result Sheet'!BW85,IF(AND($R$3=$AN$12),'Result Sheet'!CO85,IF(AND($R$3=$AN$13),'Result Sheet'!DE85,IF(AND($R$3=$AN$14),'Result Sheet'!DO85,IF(AND($R$3=$AN$15),'Result Sheet'!DY85,IF(AND($R$3=$AN$16),'Result Sheet'!EI85,"")))))))))</f>
        <v/>
      </c>
      <c r="T85" s="355" t="str">
        <f>IF(AND(R85="",S85=""),"",IF(AND($R$3=$AN$14),'Result Sheet'!DP85,IF(AND($R$3=$AN$15),'Result Sheet'!DZ85,IF(AND($R$3=$AN$16),'Result Sheet'!EJ85,IF(AND(R85="NA",S85="NA"),"NA",SUM(R85:S85))))))</f>
        <v/>
      </c>
      <c r="U85" s="356" t="str">
        <f t="shared" si="10"/>
        <v/>
      </c>
      <c r="V85" s="357">
        <f t="shared" si="11"/>
        <v>0</v>
      </c>
      <c r="W85" s="357" t="str">
        <f t="shared" si="12"/>
        <v/>
      </c>
      <c r="X85" s="357" t="str">
        <f t="shared" si="13"/>
        <v/>
      </c>
      <c r="Y85" s="486" t="str">
        <f>IF(AND($R$3=$AN$8),'Result Sheet'!AA85,IF(AND($R$3=$AN$9),'Result Sheet'!AS85,IF(AND($R$3=$AN$10),'Result Sheet'!BK85,IF(AND($R$3=$AN$11),'Result Sheet'!CC85,IF(AND($R$3=$AN$12),'Result Sheet'!CT85,IF(AND($R$3=$AN$13),'Result Sheet'!DJ85,IF(AND($R$3=$AN$14),'Result Sheet'!DT85,IF(AND($R$3=$AN$15),'Result Sheet'!ED85,IF(AND($R$3=$AN$16),'Result Sheet'!EN85,"")))))))))</f>
        <v/>
      </c>
      <c r="Z85" s="487" t="str">
        <f>IF(AND($R$3=$AN$8),'Result Sheet'!AB85,IF(AND($R$3=$AN$9),'Result Sheet'!AT85,IF(AND($R$3=$AN$10),'Result Sheet'!BL85,IF(AND($R$3=$AN$11),'Result Sheet'!CD85,IF(AND($R$3=$AN$12),"",IF(AND($R$3=$AN$13),"",IF(AND($R$3=$AN$14),"","")))))))</f>
        <v/>
      </c>
      <c r="AA85" s="358" t="str">
        <f>IF(AND($R$3=$AN$8),'Result Sheet'!AC85,IF(AND($R$3=$AN$9),'Result Sheet'!AU85,IF(AND($R$3=$AN$10),'Result Sheet'!BM85,IF(AND($R$3=$AN$11),'Result Sheet'!CE85,IF(AND($R$3=$AN$12),'Result Sheet'!CU85,IF(AND($R$3=$AN$13),'Result Sheet'!DK85,IF(AND($R$3=$AN$14),'Result Sheet'!DU85,IF(AND($R$3=$AN$15),'Result Sheet'!EE85,IF(AND($R$3=$AN$16),'Result Sheet'!EO85,"")))))))))</f>
        <v/>
      </c>
    </row>
    <row r="86" spans="1:27">
      <c r="A86" s="349">
        <f>IF('Result Sheet'!A86="","",'Result Sheet'!A86)</f>
        <v>79</v>
      </c>
      <c r="B86" s="350" t="str">
        <f>IF(OR($D$3="",$R$3=""),"",IF('Result Sheet'!B86="","",'Result Sheet'!B86))</f>
        <v/>
      </c>
      <c r="C86" s="351" t="str">
        <f>IF(OR($D$3="",$R$3=""),"",IF('Result Sheet'!F86="","",'Result Sheet'!F86))</f>
        <v/>
      </c>
      <c r="D86" s="352" t="str">
        <f>IF(OR($D$3="",$R$3=""),"",IF('Result Sheet'!E86="","",'Result Sheet'!E86))</f>
        <v/>
      </c>
      <c r="E86" s="353" t="str">
        <f>IF(OR($D$3="",$R$3=""),"",IF('Result Sheet'!G86="","",'Result Sheet'!G86))</f>
        <v/>
      </c>
      <c r="F86" s="353" t="str">
        <f>IF(OR($D$3="",$R$3=""),"",IF('Result Sheet'!H86="","",'Result Sheet'!H86))</f>
        <v/>
      </c>
      <c r="G86" s="353" t="str">
        <f>IF(OR($D$3="",$R$3=""),"",IF('Result Sheet'!I86="","",'Result Sheet'!I86))</f>
        <v/>
      </c>
      <c r="H86" s="354" t="str">
        <f>IF(OR($D$3="",$R$3=""),"",IF('Result Sheet'!K86="","",'Result Sheet'!K86))</f>
        <v/>
      </c>
      <c r="I86" s="488" t="str">
        <f>IF(OR($D$3="",$R$3=""),"",IF('Result Sheet'!J86="","",'Result Sheet'!J86))</f>
        <v/>
      </c>
      <c r="J86" s="483" t="str">
        <f>IF(AND($R$3=$AN$8),'Result Sheet'!L86,IF(AND($R$3=$AN$9),'Result Sheet'!AD86,IF(AND($R$3=$AN$10),'Result Sheet'!AV86,IF(AND($R$3=$AN$11),'Result Sheet'!BN86,IF(AND($R$3=$AN$12),'Result Sheet'!CF86,IF(AND($R$3=$AN$13),'Result Sheet'!CV86,IF(AND($R$3=$AN$14),"","")))))))</f>
        <v/>
      </c>
      <c r="K86" s="483" t="str">
        <f>IF(AND($R$3=$AN$8),'Result Sheet'!M86,IF(AND($R$3=$AN$9),'Result Sheet'!AE86,IF(AND($R$3=$AN$10),'Result Sheet'!AW86,IF(AND($R$3=$AN$11),'Result Sheet'!BO86,IF(AND($R$3=$AN$12),'Result Sheet'!CG86,IF(AND($R$3=$AN$13),'Result Sheet'!CW86,IF(AND($R$3=$AN$14),"","")))))))</f>
        <v/>
      </c>
      <c r="L86" s="483" t="str">
        <f>IF(AND($R$3=$AN$8),'Result Sheet'!N86,IF(AND($R$3=$AN$9),'Result Sheet'!AF86,IF(AND($R$3=$AN$10),'Result Sheet'!AX86,IF(AND($R$3=$AN$11),'Result Sheet'!BP86,IF(AND($R$3=$AN$12),'Result Sheet'!CH86,IF(AND($R$3=$AN$13),'Result Sheet'!CX86,IF(AND($R$3=$AN$14),"","")))))))</f>
        <v/>
      </c>
      <c r="M86" s="355" t="str">
        <f t="shared" si="7"/>
        <v/>
      </c>
      <c r="N86" s="484" t="str">
        <f>IF(AND($R$3=$AN$8),'Result Sheet'!P86,IF(AND($R$3=$AN$9),'Result Sheet'!AH86,IF(AND($R$3=$AN$10),'Result Sheet'!AZ86,IF(AND($R$3=$AN$11),'Result Sheet'!BR86,IF(AND($R$3=$AN$12),'Result Sheet'!CJ86,IF(AND($R$3=$AN$13),'Result Sheet'!CZ86,IF(AND($R$3=$AN$14),'Result Sheet'!DL86,IF(AND($R$3=$AN$15),'Result Sheet'!DV86,IF(AND($R$3=$AN$16),'Result Sheet'!EF86,"")))))))))</f>
        <v/>
      </c>
      <c r="O86" s="484" t="str">
        <f>IF(AND($R$3=$AN$8),'Result Sheet'!Q86,IF(AND($R$3=$AN$9),'Result Sheet'!AI86,IF(AND($R$3=$AN$10),'Result Sheet'!BA86,IF(AND($R$3=$AN$11),'Result Sheet'!BS86,IF(AND($R$3=$AN$12),'Result Sheet'!CK86,IF(AND($R$3=$AN$13),'Result Sheet'!DA86,IF(AND($R$3=$AN$14),'Result Sheet'!DM86,IF(AND($R$3=$AN$15),'Result Sheet'!DW86,IF(AND($R$3=$AN$16),'Result Sheet'!EG86,"")))))))))</f>
        <v/>
      </c>
      <c r="P86" s="355" t="str">
        <f t="shared" si="8"/>
        <v/>
      </c>
      <c r="Q86" s="356" t="str">
        <f t="shared" si="9"/>
        <v/>
      </c>
      <c r="R86" s="485" t="str">
        <f>IF(AND($R$3=$AN$8),'Result Sheet'!T86,IF(AND($R$3=$AN$9),'Result Sheet'!AL86,IF(AND($R$3=$AN$10),'Result Sheet'!BD86,IF(AND($R$3=$AN$11),'Result Sheet'!BV86,IF(AND($R$3=$AN$12),'Result Sheet'!CN86,IF(AND($R$3=$AN$13),'Result Sheet'!DD86,IF(AND($R$3=$AN$14),'Result Sheet'!DN86,IF(AND($R$3=$AN$15),'Result Sheet'!DX86,IF(AND($R$3=$AN$16),'Result Sheet'!EH85,"")))))))))</f>
        <v/>
      </c>
      <c r="S86" s="485" t="str">
        <f>IF(AND($R$3=$AN$8),'Result Sheet'!U86,IF(AND($R$3=$AN$9),'Result Sheet'!AM86,IF(AND($R$3=$AN$10),'Result Sheet'!BE86,IF(AND($R$3=$AN$11),'Result Sheet'!BW86,IF(AND($R$3=$AN$12),'Result Sheet'!CO86,IF(AND($R$3=$AN$13),'Result Sheet'!DE86,IF(AND($R$3=$AN$14),'Result Sheet'!DO86,IF(AND($R$3=$AN$15),'Result Sheet'!DY86,IF(AND($R$3=$AN$16),'Result Sheet'!EI86,"")))))))))</f>
        <v/>
      </c>
      <c r="T86" s="355" t="str">
        <f>IF(AND(R86="",S86=""),"",IF(AND($R$3=$AN$14),'Result Sheet'!DP86,IF(AND($R$3=$AN$15),'Result Sheet'!DZ86,IF(AND($R$3=$AN$16),'Result Sheet'!EJ86,IF(AND(R86="NA",S86="NA"),"NA",SUM(R86:S86))))))</f>
        <v/>
      </c>
      <c r="U86" s="356" t="str">
        <f t="shared" si="10"/>
        <v/>
      </c>
      <c r="V86" s="357">
        <f t="shared" si="11"/>
        <v>0</v>
      </c>
      <c r="W86" s="357" t="str">
        <f t="shared" si="12"/>
        <v/>
      </c>
      <c r="X86" s="357" t="str">
        <f t="shared" si="13"/>
        <v/>
      </c>
      <c r="Y86" s="486" t="str">
        <f>IF(AND($R$3=$AN$8),'Result Sheet'!AA86,IF(AND($R$3=$AN$9),'Result Sheet'!AS86,IF(AND($R$3=$AN$10),'Result Sheet'!BK86,IF(AND($R$3=$AN$11),'Result Sheet'!CC86,IF(AND($R$3=$AN$12),'Result Sheet'!CT86,IF(AND($R$3=$AN$13),'Result Sheet'!DJ86,IF(AND($R$3=$AN$14),'Result Sheet'!DT86,IF(AND($R$3=$AN$15),'Result Sheet'!ED86,IF(AND($R$3=$AN$16),'Result Sheet'!EN86,"")))))))))</f>
        <v/>
      </c>
      <c r="Z86" s="487" t="str">
        <f>IF(AND($R$3=$AN$8),'Result Sheet'!AB86,IF(AND($R$3=$AN$9),'Result Sheet'!AT86,IF(AND($R$3=$AN$10),'Result Sheet'!BL86,IF(AND($R$3=$AN$11),'Result Sheet'!CD86,IF(AND($R$3=$AN$12),"",IF(AND($R$3=$AN$13),"",IF(AND($R$3=$AN$14),"","")))))))</f>
        <v/>
      </c>
      <c r="AA86" s="358" t="str">
        <f>IF(AND($R$3=$AN$8),'Result Sheet'!AC86,IF(AND($R$3=$AN$9),'Result Sheet'!AU86,IF(AND($R$3=$AN$10),'Result Sheet'!BM86,IF(AND($R$3=$AN$11),'Result Sheet'!CE86,IF(AND($R$3=$AN$12),'Result Sheet'!CU86,IF(AND($R$3=$AN$13),'Result Sheet'!DK86,IF(AND($R$3=$AN$14),'Result Sheet'!DU86,IF(AND($R$3=$AN$15),'Result Sheet'!EE86,IF(AND($R$3=$AN$16),'Result Sheet'!EO86,"")))))))))</f>
        <v/>
      </c>
    </row>
    <row r="87" spans="1:27">
      <c r="A87" s="349">
        <f>IF('Result Sheet'!A87="","",'Result Sheet'!A87)</f>
        <v>80</v>
      </c>
      <c r="B87" s="350" t="str">
        <f>IF(OR($D$3="",$R$3=""),"",IF('Result Sheet'!B87="","",'Result Sheet'!B87))</f>
        <v/>
      </c>
      <c r="C87" s="351" t="str">
        <f>IF(OR($D$3="",$R$3=""),"",IF('Result Sheet'!F87="","",'Result Sheet'!F87))</f>
        <v/>
      </c>
      <c r="D87" s="352" t="str">
        <f>IF(OR($D$3="",$R$3=""),"",IF('Result Sheet'!E87="","",'Result Sheet'!E87))</f>
        <v/>
      </c>
      <c r="E87" s="353" t="str">
        <f>IF(OR($D$3="",$R$3=""),"",IF('Result Sheet'!G87="","",'Result Sheet'!G87))</f>
        <v/>
      </c>
      <c r="F87" s="353" t="str">
        <f>IF(OR($D$3="",$R$3=""),"",IF('Result Sheet'!H87="","",'Result Sheet'!H87))</f>
        <v/>
      </c>
      <c r="G87" s="353" t="str">
        <f>IF(OR($D$3="",$R$3=""),"",IF('Result Sheet'!I87="","",'Result Sheet'!I87))</f>
        <v/>
      </c>
      <c r="H87" s="354" t="str">
        <f>IF(OR($D$3="",$R$3=""),"",IF('Result Sheet'!K87="","",'Result Sheet'!K87))</f>
        <v/>
      </c>
      <c r="I87" s="488" t="str">
        <f>IF(OR($D$3="",$R$3=""),"",IF('Result Sheet'!J87="","",'Result Sheet'!J87))</f>
        <v/>
      </c>
      <c r="J87" s="483" t="str">
        <f>IF(AND($R$3=$AN$8),'Result Sheet'!L87,IF(AND($R$3=$AN$9),'Result Sheet'!AD87,IF(AND($R$3=$AN$10),'Result Sheet'!AV87,IF(AND($R$3=$AN$11),'Result Sheet'!BN87,IF(AND($R$3=$AN$12),'Result Sheet'!CF87,IF(AND($R$3=$AN$13),'Result Sheet'!CV87,IF(AND($R$3=$AN$14),"","")))))))</f>
        <v/>
      </c>
      <c r="K87" s="483" t="str">
        <f>IF(AND($R$3=$AN$8),'Result Sheet'!M87,IF(AND($R$3=$AN$9),'Result Sheet'!AE87,IF(AND($R$3=$AN$10),'Result Sheet'!AW87,IF(AND($R$3=$AN$11),'Result Sheet'!BO87,IF(AND($R$3=$AN$12),'Result Sheet'!CG87,IF(AND($R$3=$AN$13),'Result Sheet'!CW87,IF(AND($R$3=$AN$14),"","")))))))</f>
        <v/>
      </c>
      <c r="L87" s="483" t="str">
        <f>IF(AND($R$3=$AN$8),'Result Sheet'!N87,IF(AND($R$3=$AN$9),'Result Sheet'!AF87,IF(AND($R$3=$AN$10),'Result Sheet'!AX87,IF(AND($R$3=$AN$11),'Result Sheet'!BP87,IF(AND($R$3=$AN$12),'Result Sheet'!CH87,IF(AND($R$3=$AN$13),'Result Sheet'!CX87,IF(AND($R$3=$AN$14),"","")))))))</f>
        <v/>
      </c>
      <c r="M87" s="355" t="str">
        <f t="shared" si="7"/>
        <v/>
      </c>
      <c r="N87" s="484" t="str">
        <f>IF(AND($R$3=$AN$8),'Result Sheet'!P87,IF(AND($R$3=$AN$9),'Result Sheet'!AH87,IF(AND($R$3=$AN$10),'Result Sheet'!AZ87,IF(AND($R$3=$AN$11),'Result Sheet'!BR87,IF(AND($R$3=$AN$12),'Result Sheet'!CJ87,IF(AND($R$3=$AN$13),'Result Sheet'!CZ87,IF(AND($R$3=$AN$14),'Result Sheet'!DL87,IF(AND($R$3=$AN$15),'Result Sheet'!DV87,IF(AND($R$3=$AN$16),'Result Sheet'!EF87,"")))))))))</f>
        <v/>
      </c>
      <c r="O87" s="484" t="str">
        <f>IF(AND($R$3=$AN$8),'Result Sheet'!Q87,IF(AND($R$3=$AN$9),'Result Sheet'!AI87,IF(AND($R$3=$AN$10),'Result Sheet'!BA87,IF(AND($R$3=$AN$11),'Result Sheet'!BS87,IF(AND($R$3=$AN$12),'Result Sheet'!CK87,IF(AND($R$3=$AN$13),'Result Sheet'!DA87,IF(AND($R$3=$AN$14),'Result Sheet'!DM87,IF(AND($R$3=$AN$15),'Result Sheet'!DW87,IF(AND($R$3=$AN$16),'Result Sheet'!EG87,"")))))))))</f>
        <v/>
      </c>
      <c r="P87" s="355" t="str">
        <f t="shared" si="8"/>
        <v/>
      </c>
      <c r="Q87" s="356" t="str">
        <f t="shared" si="9"/>
        <v/>
      </c>
      <c r="R87" s="485" t="str">
        <f>IF(AND($R$3=$AN$8),'Result Sheet'!T87,IF(AND($R$3=$AN$9),'Result Sheet'!AL87,IF(AND($R$3=$AN$10),'Result Sheet'!BD87,IF(AND($R$3=$AN$11),'Result Sheet'!BV87,IF(AND($R$3=$AN$12),'Result Sheet'!CN87,IF(AND($R$3=$AN$13),'Result Sheet'!DD87,IF(AND($R$3=$AN$14),'Result Sheet'!DN87,IF(AND($R$3=$AN$15),'Result Sheet'!DX87,IF(AND($R$3=$AN$16),'Result Sheet'!EH86,"")))))))))</f>
        <v/>
      </c>
      <c r="S87" s="485" t="str">
        <f>IF(AND($R$3=$AN$8),'Result Sheet'!U87,IF(AND($R$3=$AN$9),'Result Sheet'!AM87,IF(AND($R$3=$AN$10),'Result Sheet'!BE87,IF(AND($R$3=$AN$11),'Result Sheet'!BW87,IF(AND($R$3=$AN$12),'Result Sheet'!CO87,IF(AND($R$3=$AN$13),'Result Sheet'!DE87,IF(AND($R$3=$AN$14),'Result Sheet'!DO87,IF(AND($R$3=$AN$15),'Result Sheet'!DY87,IF(AND($R$3=$AN$16),'Result Sheet'!EI87,"")))))))))</f>
        <v/>
      </c>
      <c r="T87" s="355" t="str">
        <f>IF(AND(R87="",S87=""),"",IF(AND($R$3=$AN$14),'Result Sheet'!DP87,IF(AND($R$3=$AN$15),'Result Sheet'!DZ87,IF(AND($R$3=$AN$16),'Result Sheet'!EJ87,IF(AND(R87="NA",S87="NA"),"NA",SUM(R87:S87))))))</f>
        <v/>
      </c>
      <c r="U87" s="356" t="str">
        <f t="shared" si="10"/>
        <v/>
      </c>
      <c r="V87" s="357">
        <f t="shared" si="11"/>
        <v>0</v>
      </c>
      <c r="W87" s="357" t="str">
        <f t="shared" si="12"/>
        <v/>
      </c>
      <c r="X87" s="357" t="str">
        <f t="shared" si="13"/>
        <v/>
      </c>
      <c r="Y87" s="486" t="str">
        <f>IF(AND($R$3=$AN$8),'Result Sheet'!AA87,IF(AND($R$3=$AN$9),'Result Sheet'!AS87,IF(AND($R$3=$AN$10),'Result Sheet'!BK87,IF(AND($R$3=$AN$11),'Result Sheet'!CC87,IF(AND($R$3=$AN$12),'Result Sheet'!CT87,IF(AND($R$3=$AN$13),'Result Sheet'!DJ87,IF(AND($R$3=$AN$14),'Result Sheet'!DT87,IF(AND($R$3=$AN$15),'Result Sheet'!ED87,IF(AND($R$3=$AN$16),'Result Sheet'!EN87,"")))))))))</f>
        <v/>
      </c>
      <c r="Z87" s="487" t="str">
        <f>IF(AND($R$3=$AN$8),'Result Sheet'!AB87,IF(AND($R$3=$AN$9),'Result Sheet'!AT87,IF(AND($R$3=$AN$10),'Result Sheet'!BL87,IF(AND($R$3=$AN$11),'Result Sheet'!CD87,IF(AND($R$3=$AN$12),"",IF(AND($R$3=$AN$13),"",IF(AND($R$3=$AN$14),"","")))))))</f>
        <v/>
      </c>
      <c r="AA87" s="358" t="str">
        <f>IF(AND($R$3=$AN$8),'Result Sheet'!AC87,IF(AND($R$3=$AN$9),'Result Sheet'!AU87,IF(AND($R$3=$AN$10),'Result Sheet'!BM87,IF(AND($R$3=$AN$11),'Result Sheet'!CE87,IF(AND($R$3=$AN$12),'Result Sheet'!CU87,IF(AND($R$3=$AN$13),'Result Sheet'!DK87,IF(AND($R$3=$AN$14),'Result Sheet'!DU87,IF(AND($R$3=$AN$15),'Result Sheet'!EE87,IF(AND($R$3=$AN$16),'Result Sheet'!EO87,"")))))))))</f>
        <v/>
      </c>
    </row>
    <row r="88" spans="1:27">
      <c r="A88" s="349">
        <f>IF('Result Sheet'!A88="","",'Result Sheet'!A88)</f>
        <v>81</v>
      </c>
      <c r="B88" s="350" t="str">
        <f>IF(OR($D$3="",$R$3=""),"",IF('Result Sheet'!B88="","",'Result Sheet'!B88))</f>
        <v/>
      </c>
      <c r="C88" s="351" t="str">
        <f>IF(OR($D$3="",$R$3=""),"",IF('Result Sheet'!F88="","",'Result Sheet'!F88))</f>
        <v/>
      </c>
      <c r="D88" s="352" t="str">
        <f>IF(OR($D$3="",$R$3=""),"",IF('Result Sheet'!E88="","",'Result Sheet'!E88))</f>
        <v/>
      </c>
      <c r="E88" s="353" t="str">
        <f>IF(OR($D$3="",$R$3=""),"",IF('Result Sheet'!G88="","",'Result Sheet'!G88))</f>
        <v/>
      </c>
      <c r="F88" s="353" t="str">
        <f>IF(OR($D$3="",$R$3=""),"",IF('Result Sheet'!H88="","",'Result Sheet'!H88))</f>
        <v/>
      </c>
      <c r="G88" s="353" t="str">
        <f>IF(OR($D$3="",$R$3=""),"",IF('Result Sheet'!I88="","",'Result Sheet'!I88))</f>
        <v/>
      </c>
      <c r="H88" s="354" t="str">
        <f>IF(OR($D$3="",$R$3=""),"",IF('Result Sheet'!K88="","",'Result Sheet'!K88))</f>
        <v/>
      </c>
      <c r="I88" s="488" t="str">
        <f>IF(OR($D$3="",$R$3=""),"",IF('Result Sheet'!J88="","",'Result Sheet'!J88))</f>
        <v/>
      </c>
      <c r="J88" s="483" t="str">
        <f>IF(AND($R$3=$AN$8),'Result Sheet'!L88,IF(AND($R$3=$AN$9),'Result Sheet'!AD88,IF(AND($R$3=$AN$10),'Result Sheet'!AV88,IF(AND($R$3=$AN$11),'Result Sheet'!BN88,IF(AND($R$3=$AN$12),'Result Sheet'!CF88,IF(AND($R$3=$AN$13),'Result Sheet'!CV88,IF(AND($R$3=$AN$14),"","")))))))</f>
        <v/>
      </c>
      <c r="K88" s="483" t="str">
        <f>IF(AND($R$3=$AN$8),'Result Sheet'!M88,IF(AND($R$3=$AN$9),'Result Sheet'!AE88,IF(AND($R$3=$AN$10),'Result Sheet'!AW88,IF(AND($R$3=$AN$11),'Result Sheet'!BO88,IF(AND($R$3=$AN$12),'Result Sheet'!CG88,IF(AND($R$3=$AN$13),'Result Sheet'!CW88,IF(AND($R$3=$AN$14),"","")))))))</f>
        <v/>
      </c>
      <c r="L88" s="483" t="str">
        <f>IF(AND($R$3=$AN$8),'Result Sheet'!N88,IF(AND($R$3=$AN$9),'Result Sheet'!AF88,IF(AND($R$3=$AN$10),'Result Sheet'!AX88,IF(AND($R$3=$AN$11),'Result Sheet'!BP88,IF(AND($R$3=$AN$12),'Result Sheet'!CH88,IF(AND($R$3=$AN$13),'Result Sheet'!CX88,IF(AND($R$3=$AN$14),"","")))))))</f>
        <v/>
      </c>
      <c r="M88" s="355" t="str">
        <f t="shared" si="7"/>
        <v/>
      </c>
      <c r="N88" s="484" t="str">
        <f>IF(AND($R$3=$AN$8),'Result Sheet'!P88,IF(AND($R$3=$AN$9),'Result Sheet'!AH88,IF(AND($R$3=$AN$10),'Result Sheet'!AZ88,IF(AND($R$3=$AN$11),'Result Sheet'!BR88,IF(AND($R$3=$AN$12),'Result Sheet'!CJ88,IF(AND($R$3=$AN$13),'Result Sheet'!CZ88,IF(AND($R$3=$AN$14),'Result Sheet'!DL88,IF(AND($R$3=$AN$15),'Result Sheet'!DV88,IF(AND($R$3=$AN$16),'Result Sheet'!EF88,"")))))))))</f>
        <v/>
      </c>
      <c r="O88" s="484" t="str">
        <f>IF(AND($R$3=$AN$8),'Result Sheet'!Q88,IF(AND($R$3=$AN$9),'Result Sheet'!AI88,IF(AND($R$3=$AN$10),'Result Sheet'!BA88,IF(AND($R$3=$AN$11),'Result Sheet'!BS88,IF(AND($R$3=$AN$12),'Result Sheet'!CK88,IF(AND($R$3=$AN$13),'Result Sheet'!DA88,IF(AND($R$3=$AN$14),'Result Sheet'!DM88,IF(AND($R$3=$AN$15),'Result Sheet'!DW88,IF(AND($R$3=$AN$16),'Result Sheet'!EG88,"")))))))))</f>
        <v/>
      </c>
      <c r="P88" s="355" t="str">
        <f t="shared" si="8"/>
        <v/>
      </c>
      <c r="Q88" s="356" t="str">
        <f t="shared" si="9"/>
        <v/>
      </c>
      <c r="R88" s="485" t="str">
        <f>IF(AND($R$3=$AN$8),'Result Sheet'!T88,IF(AND($R$3=$AN$9),'Result Sheet'!AL88,IF(AND($R$3=$AN$10),'Result Sheet'!BD88,IF(AND($R$3=$AN$11),'Result Sheet'!BV88,IF(AND($R$3=$AN$12),'Result Sheet'!CN88,IF(AND($R$3=$AN$13),'Result Sheet'!DD88,IF(AND($R$3=$AN$14),'Result Sheet'!DN88,IF(AND($R$3=$AN$15),'Result Sheet'!DX88,IF(AND($R$3=$AN$16),'Result Sheet'!EH87,"")))))))))</f>
        <v/>
      </c>
      <c r="S88" s="485" t="str">
        <f>IF(AND($R$3=$AN$8),'Result Sheet'!U88,IF(AND($R$3=$AN$9),'Result Sheet'!AM88,IF(AND($R$3=$AN$10),'Result Sheet'!BE88,IF(AND($R$3=$AN$11),'Result Sheet'!BW88,IF(AND($R$3=$AN$12),'Result Sheet'!CO88,IF(AND($R$3=$AN$13),'Result Sheet'!DE88,IF(AND($R$3=$AN$14),'Result Sheet'!DO88,IF(AND($R$3=$AN$15),'Result Sheet'!DY88,IF(AND($R$3=$AN$16),'Result Sheet'!EI88,"")))))))))</f>
        <v/>
      </c>
      <c r="T88" s="355" t="str">
        <f>IF(AND(R88="",S88=""),"",IF(AND($R$3=$AN$14),'Result Sheet'!DP88,IF(AND($R$3=$AN$15),'Result Sheet'!DZ88,IF(AND($R$3=$AN$16),'Result Sheet'!EJ88,IF(AND(R88="NA",S88="NA"),"NA",SUM(R88:S88))))))</f>
        <v/>
      </c>
      <c r="U88" s="356" t="str">
        <f t="shared" si="10"/>
        <v/>
      </c>
      <c r="V88" s="357">
        <f t="shared" si="11"/>
        <v>0</v>
      </c>
      <c r="W88" s="357" t="str">
        <f t="shared" si="12"/>
        <v/>
      </c>
      <c r="X88" s="357" t="str">
        <f t="shared" si="13"/>
        <v/>
      </c>
      <c r="Y88" s="486" t="str">
        <f>IF(AND($R$3=$AN$8),'Result Sheet'!AA88,IF(AND($R$3=$AN$9),'Result Sheet'!AS88,IF(AND($R$3=$AN$10),'Result Sheet'!BK88,IF(AND($R$3=$AN$11),'Result Sheet'!CC88,IF(AND($R$3=$AN$12),'Result Sheet'!CT88,IF(AND($R$3=$AN$13),'Result Sheet'!DJ88,IF(AND($R$3=$AN$14),'Result Sheet'!DT88,IF(AND($R$3=$AN$15),'Result Sheet'!ED88,IF(AND($R$3=$AN$16),'Result Sheet'!EN88,"")))))))))</f>
        <v/>
      </c>
      <c r="Z88" s="487" t="str">
        <f>IF(AND($R$3=$AN$8),'Result Sheet'!AB88,IF(AND($R$3=$AN$9),'Result Sheet'!AT88,IF(AND($R$3=$AN$10),'Result Sheet'!BL88,IF(AND($R$3=$AN$11),'Result Sheet'!CD88,IF(AND($R$3=$AN$12),"",IF(AND($R$3=$AN$13),"",IF(AND($R$3=$AN$14),"","")))))))</f>
        <v/>
      </c>
      <c r="AA88" s="358" t="str">
        <f>IF(AND($R$3=$AN$8),'Result Sheet'!AC88,IF(AND($R$3=$AN$9),'Result Sheet'!AU88,IF(AND($R$3=$AN$10),'Result Sheet'!BM88,IF(AND($R$3=$AN$11),'Result Sheet'!CE88,IF(AND($R$3=$AN$12),'Result Sheet'!CU88,IF(AND($R$3=$AN$13),'Result Sheet'!DK88,IF(AND($R$3=$AN$14),'Result Sheet'!DU88,IF(AND($R$3=$AN$15),'Result Sheet'!EE88,IF(AND($R$3=$AN$16),'Result Sheet'!EO88,"")))))))))</f>
        <v/>
      </c>
    </row>
    <row r="89" spans="1:27">
      <c r="A89" s="349">
        <f>IF('Result Sheet'!A89="","",'Result Sheet'!A89)</f>
        <v>82</v>
      </c>
      <c r="B89" s="350" t="str">
        <f>IF(OR($D$3="",$R$3=""),"",IF('Result Sheet'!B89="","",'Result Sheet'!B89))</f>
        <v/>
      </c>
      <c r="C89" s="351" t="str">
        <f>IF(OR($D$3="",$R$3=""),"",IF('Result Sheet'!F89="","",'Result Sheet'!F89))</f>
        <v/>
      </c>
      <c r="D89" s="352" t="str">
        <f>IF(OR($D$3="",$R$3=""),"",IF('Result Sheet'!E89="","",'Result Sheet'!E89))</f>
        <v/>
      </c>
      <c r="E89" s="353" t="str">
        <f>IF(OR($D$3="",$R$3=""),"",IF('Result Sheet'!G89="","",'Result Sheet'!G89))</f>
        <v/>
      </c>
      <c r="F89" s="353" t="str">
        <f>IF(OR($D$3="",$R$3=""),"",IF('Result Sheet'!H89="","",'Result Sheet'!H89))</f>
        <v/>
      </c>
      <c r="G89" s="353" t="str">
        <f>IF(OR($D$3="",$R$3=""),"",IF('Result Sheet'!I89="","",'Result Sheet'!I89))</f>
        <v/>
      </c>
      <c r="H89" s="354" t="str">
        <f>IF(OR($D$3="",$R$3=""),"",IF('Result Sheet'!K89="","",'Result Sheet'!K89))</f>
        <v/>
      </c>
      <c r="I89" s="488" t="str">
        <f>IF(OR($D$3="",$R$3=""),"",IF('Result Sheet'!J89="","",'Result Sheet'!J89))</f>
        <v/>
      </c>
      <c r="J89" s="483" t="str">
        <f>IF(AND($R$3=$AN$8),'Result Sheet'!L89,IF(AND($R$3=$AN$9),'Result Sheet'!AD89,IF(AND($R$3=$AN$10),'Result Sheet'!AV89,IF(AND($R$3=$AN$11),'Result Sheet'!BN89,IF(AND($R$3=$AN$12),'Result Sheet'!CF89,IF(AND($R$3=$AN$13),'Result Sheet'!CV89,IF(AND($R$3=$AN$14),"","")))))))</f>
        <v/>
      </c>
      <c r="K89" s="483" t="str">
        <f>IF(AND($R$3=$AN$8),'Result Sheet'!M89,IF(AND($R$3=$AN$9),'Result Sheet'!AE89,IF(AND($R$3=$AN$10),'Result Sheet'!AW89,IF(AND($R$3=$AN$11),'Result Sheet'!BO89,IF(AND($R$3=$AN$12),'Result Sheet'!CG89,IF(AND($R$3=$AN$13),'Result Sheet'!CW89,IF(AND($R$3=$AN$14),"","")))))))</f>
        <v/>
      </c>
      <c r="L89" s="483" t="str">
        <f>IF(AND($R$3=$AN$8),'Result Sheet'!N89,IF(AND($R$3=$AN$9),'Result Sheet'!AF89,IF(AND($R$3=$AN$10),'Result Sheet'!AX89,IF(AND($R$3=$AN$11),'Result Sheet'!BP89,IF(AND($R$3=$AN$12),'Result Sheet'!CH89,IF(AND($R$3=$AN$13),'Result Sheet'!CX89,IF(AND($R$3=$AN$14),"","")))))))</f>
        <v/>
      </c>
      <c r="M89" s="355" t="str">
        <f t="shared" si="7"/>
        <v/>
      </c>
      <c r="N89" s="484" t="str">
        <f>IF(AND($R$3=$AN$8),'Result Sheet'!P89,IF(AND($R$3=$AN$9),'Result Sheet'!AH89,IF(AND($R$3=$AN$10),'Result Sheet'!AZ89,IF(AND($R$3=$AN$11),'Result Sheet'!BR89,IF(AND($R$3=$AN$12),'Result Sheet'!CJ89,IF(AND($R$3=$AN$13),'Result Sheet'!CZ89,IF(AND($R$3=$AN$14),'Result Sheet'!DL89,IF(AND($R$3=$AN$15),'Result Sheet'!DV89,IF(AND($R$3=$AN$16),'Result Sheet'!EF89,"")))))))))</f>
        <v/>
      </c>
      <c r="O89" s="484" t="str">
        <f>IF(AND($R$3=$AN$8),'Result Sheet'!Q89,IF(AND($R$3=$AN$9),'Result Sheet'!AI89,IF(AND($R$3=$AN$10),'Result Sheet'!BA89,IF(AND($R$3=$AN$11),'Result Sheet'!BS89,IF(AND($R$3=$AN$12),'Result Sheet'!CK89,IF(AND($R$3=$AN$13),'Result Sheet'!DA89,IF(AND($R$3=$AN$14),'Result Sheet'!DM89,IF(AND($R$3=$AN$15),'Result Sheet'!DW89,IF(AND($R$3=$AN$16),'Result Sheet'!EG89,"")))))))))</f>
        <v/>
      </c>
      <c r="P89" s="355" t="str">
        <f t="shared" si="8"/>
        <v/>
      </c>
      <c r="Q89" s="356" t="str">
        <f t="shared" si="9"/>
        <v/>
      </c>
      <c r="R89" s="485" t="str">
        <f>IF(AND($R$3=$AN$8),'Result Sheet'!T89,IF(AND($R$3=$AN$9),'Result Sheet'!AL89,IF(AND($R$3=$AN$10),'Result Sheet'!BD89,IF(AND($R$3=$AN$11),'Result Sheet'!BV89,IF(AND($R$3=$AN$12),'Result Sheet'!CN89,IF(AND($R$3=$AN$13),'Result Sheet'!DD89,IF(AND($R$3=$AN$14),'Result Sheet'!DN89,IF(AND($R$3=$AN$15),'Result Sheet'!DX89,IF(AND($R$3=$AN$16),'Result Sheet'!EH88,"")))))))))</f>
        <v/>
      </c>
      <c r="S89" s="485" t="str">
        <f>IF(AND($R$3=$AN$8),'Result Sheet'!U89,IF(AND($R$3=$AN$9),'Result Sheet'!AM89,IF(AND($R$3=$AN$10),'Result Sheet'!BE89,IF(AND($R$3=$AN$11),'Result Sheet'!BW89,IF(AND($R$3=$AN$12),'Result Sheet'!CO89,IF(AND($R$3=$AN$13),'Result Sheet'!DE89,IF(AND($R$3=$AN$14),'Result Sheet'!DO89,IF(AND($R$3=$AN$15),'Result Sheet'!DY89,IF(AND($R$3=$AN$16),'Result Sheet'!EI89,"")))))))))</f>
        <v/>
      </c>
      <c r="T89" s="355" t="str">
        <f>IF(AND(R89="",S89=""),"",IF(AND($R$3=$AN$14),'Result Sheet'!DP89,IF(AND($R$3=$AN$15),'Result Sheet'!DZ89,IF(AND($R$3=$AN$16),'Result Sheet'!EJ89,IF(AND(R89="NA",S89="NA"),"NA",SUM(R89:S89))))))</f>
        <v/>
      </c>
      <c r="U89" s="356" t="str">
        <f t="shared" si="10"/>
        <v/>
      </c>
      <c r="V89" s="357">
        <f t="shared" si="11"/>
        <v>0</v>
      </c>
      <c r="W89" s="357" t="str">
        <f t="shared" si="12"/>
        <v/>
      </c>
      <c r="X89" s="357" t="str">
        <f t="shared" si="13"/>
        <v/>
      </c>
      <c r="Y89" s="486" t="str">
        <f>IF(AND($R$3=$AN$8),'Result Sheet'!AA89,IF(AND($R$3=$AN$9),'Result Sheet'!AS89,IF(AND($R$3=$AN$10),'Result Sheet'!BK89,IF(AND($R$3=$AN$11),'Result Sheet'!CC89,IF(AND($R$3=$AN$12),'Result Sheet'!CT89,IF(AND($R$3=$AN$13),'Result Sheet'!DJ89,IF(AND($R$3=$AN$14),'Result Sheet'!DT89,IF(AND($R$3=$AN$15),'Result Sheet'!ED89,IF(AND($R$3=$AN$16),'Result Sheet'!EN89,"")))))))))</f>
        <v/>
      </c>
      <c r="Z89" s="487" t="str">
        <f>IF(AND($R$3=$AN$8),'Result Sheet'!AB89,IF(AND($R$3=$AN$9),'Result Sheet'!AT89,IF(AND($R$3=$AN$10),'Result Sheet'!BL89,IF(AND($R$3=$AN$11),'Result Sheet'!CD89,IF(AND($R$3=$AN$12),"",IF(AND($R$3=$AN$13),"",IF(AND($R$3=$AN$14),"","")))))))</f>
        <v/>
      </c>
      <c r="AA89" s="358" t="str">
        <f>IF(AND($R$3=$AN$8),'Result Sheet'!AC89,IF(AND($R$3=$AN$9),'Result Sheet'!AU89,IF(AND($R$3=$AN$10),'Result Sheet'!BM89,IF(AND($R$3=$AN$11),'Result Sheet'!CE89,IF(AND($R$3=$AN$12),'Result Sheet'!CU89,IF(AND($R$3=$AN$13),'Result Sheet'!DK89,IF(AND($R$3=$AN$14),'Result Sheet'!DU89,IF(AND($R$3=$AN$15),'Result Sheet'!EE89,IF(AND($R$3=$AN$16),'Result Sheet'!EO89,"")))))))))</f>
        <v/>
      </c>
    </row>
    <row r="90" spans="1:27">
      <c r="A90" s="349">
        <f>IF('Result Sheet'!A90="","",'Result Sheet'!A90)</f>
        <v>83</v>
      </c>
      <c r="B90" s="350" t="str">
        <f>IF(OR($D$3="",$R$3=""),"",IF('Result Sheet'!B90="","",'Result Sheet'!B90))</f>
        <v/>
      </c>
      <c r="C90" s="351" t="str">
        <f>IF(OR($D$3="",$R$3=""),"",IF('Result Sheet'!F90="","",'Result Sheet'!F90))</f>
        <v/>
      </c>
      <c r="D90" s="352" t="str">
        <f>IF(OR($D$3="",$R$3=""),"",IF('Result Sheet'!E90="","",'Result Sheet'!E90))</f>
        <v/>
      </c>
      <c r="E90" s="353" t="str">
        <f>IF(OR($D$3="",$R$3=""),"",IF('Result Sheet'!G90="","",'Result Sheet'!G90))</f>
        <v/>
      </c>
      <c r="F90" s="353" t="str">
        <f>IF(OR($D$3="",$R$3=""),"",IF('Result Sheet'!H90="","",'Result Sheet'!H90))</f>
        <v/>
      </c>
      <c r="G90" s="353" t="str">
        <f>IF(OR($D$3="",$R$3=""),"",IF('Result Sheet'!I90="","",'Result Sheet'!I90))</f>
        <v/>
      </c>
      <c r="H90" s="354" t="str">
        <f>IF(OR($D$3="",$R$3=""),"",IF('Result Sheet'!K90="","",'Result Sheet'!K90))</f>
        <v/>
      </c>
      <c r="I90" s="488" t="str">
        <f>IF(OR($D$3="",$R$3=""),"",IF('Result Sheet'!J90="","",'Result Sheet'!J90))</f>
        <v/>
      </c>
      <c r="J90" s="483" t="str">
        <f>IF(AND($R$3=$AN$8),'Result Sheet'!L90,IF(AND($R$3=$AN$9),'Result Sheet'!AD90,IF(AND($R$3=$AN$10),'Result Sheet'!AV90,IF(AND($R$3=$AN$11),'Result Sheet'!BN90,IF(AND($R$3=$AN$12),'Result Sheet'!CF90,IF(AND($R$3=$AN$13),'Result Sheet'!CV90,IF(AND($R$3=$AN$14),"","")))))))</f>
        <v/>
      </c>
      <c r="K90" s="483" t="str">
        <f>IF(AND($R$3=$AN$8),'Result Sheet'!M90,IF(AND($R$3=$AN$9),'Result Sheet'!AE90,IF(AND($R$3=$AN$10),'Result Sheet'!AW90,IF(AND($R$3=$AN$11),'Result Sheet'!BO90,IF(AND($R$3=$AN$12),'Result Sheet'!CG90,IF(AND($R$3=$AN$13),'Result Sheet'!CW90,IF(AND($R$3=$AN$14),"","")))))))</f>
        <v/>
      </c>
      <c r="L90" s="483" t="str">
        <f>IF(AND($R$3=$AN$8),'Result Sheet'!N90,IF(AND($R$3=$AN$9),'Result Sheet'!AF90,IF(AND($R$3=$AN$10),'Result Sheet'!AX90,IF(AND($R$3=$AN$11),'Result Sheet'!BP90,IF(AND($R$3=$AN$12),'Result Sheet'!CH90,IF(AND($R$3=$AN$13),'Result Sheet'!CX90,IF(AND($R$3=$AN$14),"","")))))))</f>
        <v/>
      </c>
      <c r="M90" s="355" t="str">
        <f t="shared" si="7"/>
        <v/>
      </c>
      <c r="N90" s="484" t="str">
        <f>IF(AND($R$3=$AN$8),'Result Sheet'!P90,IF(AND($R$3=$AN$9),'Result Sheet'!AH90,IF(AND($R$3=$AN$10),'Result Sheet'!AZ90,IF(AND($R$3=$AN$11),'Result Sheet'!BR90,IF(AND($R$3=$AN$12),'Result Sheet'!CJ90,IF(AND($R$3=$AN$13),'Result Sheet'!CZ90,IF(AND($R$3=$AN$14),'Result Sheet'!DL90,IF(AND($R$3=$AN$15),'Result Sheet'!DV90,IF(AND($R$3=$AN$16),'Result Sheet'!EF90,"")))))))))</f>
        <v/>
      </c>
      <c r="O90" s="484" t="str">
        <f>IF(AND($R$3=$AN$8),'Result Sheet'!Q90,IF(AND($R$3=$AN$9),'Result Sheet'!AI90,IF(AND($R$3=$AN$10),'Result Sheet'!BA90,IF(AND($R$3=$AN$11),'Result Sheet'!BS90,IF(AND($R$3=$AN$12),'Result Sheet'!CK90,IF(AND($R$3=$AN$13),'Result Sheet'!DA90,IF(AND($R$3=$AN$14),'Result Sheet'!DM90,IF(AND($R$3=$AN$15),'Result Sheet'!DW90,IF(AND($R$3=$AN$16),'Result Sheet'!EG90,"")))))))))</f>
        <v/>
      </c>
      <c r="P90" s="355" t="str">
        <f t="shared" si="8"/>
        <v/>
      </c>
      <c r="Q90" s="356" t="str">
        <f t="shared" si="9"/>
        <v/>
      </c>
      <c r="R90" s="485" t="str">
        <f>IF(AND($R$3=$AN$8),'Result Sheet'!T90,IF(AND($R$3=$AN$9),'Result Sheet'!AL90,IF(AND($R$3=$AN$10),'Result Sheet'!BD90,IF(AND($R$3=$AN$11),'Result Sheet'!BV90,IF(AND($R$3=$AN$12),'Result Sheet'!CN90,IF(AND($R$3=$AN$13),'Result Sheet'!DD90,IF(AND($R$3=$AN$14),'Result Sheet'!DN90,IF(AND($R$3=$AN$15),'Result Sheet'!DX90,IF(AND($R$3=$AN$16),'Result Sheet'!EH89,"")))))))))</f>
        <v/>
      </c>
      <c r="S90" s="485" t="str">
        <f>IF(AND($R$3=$AN$8),'Result Sheet'!U90,IF(AND($R$3=$AN$9),'Result Sheet'!AM90,IF(AND($R$3=$AN$10),'Result Sheet'!BE90,IF(AND($R$3=$AN$11),'Result Sheet'!BW90,IF(AND($R$3=$AN$12),'Result Sheet'!CO90,IF(AND($R$3=$AN$13),'Result Sheet'!DE90,IF(AND($R$3=$AN$14),'Result Sheet'!DO90,IF(AND($R$3=$AN$15),'Result Sheet'!DY90,IF(AND($R$3=$AN$16),'Result Sheet'!EI90,"")))))))))</f>
        <v/>
      </c>
      <c r="T90" s="355" t="str">
        <f>IF(AND(R90="",S90=""),"",IF(AND($R$3=$AN$14),'Result Sheet'!DP90,IF(AND($R$3=$AN$15),'Result Sheet'!DZ90,IF(AND($R$3=$AN$16),'Result Sheet'!EJ90,IF(AND(R90="NA",S90="NA"),"NA",SUM(R90:S90))))))</f>
        <v/>
      </c>
      <c r="U90" s="356" t="str">
        <f t="shared" si="10"/>
        <v/>
      </c>
      <c r="V90" s="357">
        <f t="shared" si="11"/>
        <v>0</v>
      </c>
      <c r="W90" s="357" t="str">
        <f t="shared" si="12"/>
        <v/>
      </c>
      <c r="X90" s="357" t="str">
        <f t="shared" si="13"/>
        <v/>
      </c>
      <c r="Y90" s="486" t="str">
        <f>IF(AND($R$3=$AN$8),'Result Sheet'!AA90,IF(AND($R$3=$AN$9),'Result Sheet'!AS90,IF(AND($R$3=$AN$10),'Result Sheet'!BK90,IF(AND($R$3=$AN$11),'Result Sheet'!CC90,IF(AND($R$3=$AN$12),'Result Sheet'!CT90,IF(AND($R$3=$AN$13),'Result Sheet'!DJ90,IF(AND($R$3=$AN$14),'Result Sheet'!DT90,IF(AND($R$3=$AN$15),'Result Sheet'!ED90,IF(AND($R$3=$AN$16),'Result Sheet'!EN90,"")))))))))</f>
        <v/>
      </c>
      <c r="Z90" s="487" t="str">
        <f>IF(AND($R$3=$AN$8),'Result Sheet'!AB90,IF(AND($R$3=$AN$9),'Result Sheet'!AT90,IF(AND($R$3=$AN$10),'Result Sheet'!BL90,IF(AND($R$3=$AN$11),'Result Sheet'!CD90,IF(AND($R$3=$AN$12),"",IF(AND($R$3=$AN$13),"",IF(AND($R$3=$AN$14),"","")))))))</f>
        <v/>
      </c>
      <c r="AA90" s="358" t="str">
        <f>IF(AND($R$3=$AN$8),'Result Sheet'!AC90,IF(AND($R$3=$AN$9),'Result Sheet'!AU90,IF(AND($R$3=$AN$10),'Result Sheet'!BM90,IF(AND($R$3=$AN$11),'Result Sheet'!CE90,IF(AND($R$3=$AN$12),'Result Sheet'!CU90,IF(AND($R$3=$AN$13),'Result Sheet'!DK90,IF(AND($R$3=$AN$14),'Result Sheet'!DU90,IF(AND($R$3=$AN$15),'Result Sheet'!EE90,IF(AND($R$3=$AN$16),'Result Sheet'!EO90,"")))))))))</f>
        <v/>
      </c>
    </row>
    <row r="91" spans="1:27">
      <c r="A91" s="349">
        <f>IF('Result Sheet'!A91="","",'Result Sheet'!A91)</f>
        <v>84</v>
      </c>
      <c r="B91" s="350" t="str">
        <f>IF(OR($D$3="",$R$3=""),"",IF('Result Sheet'!B91="","",'Result Sheet'!B91))</f>
        <v/>
      </c>
      <c r="C91" s="351" t="str">
        <f>IF(OR($D$3="",$R$3=""),"",IF('Result Sheet'!F91="","",'Result Sheet'!F91))</f>
        <v/>
      </c>
      <c r="D91" s="352" t="str">
        <f>IF(OR($D$3="",$R$3=""),"",IF('Result Sheet'!E91="","",'Result Sheet'!E91))</f>
        <v/>
      </c>
      <c r="E91" s="353" t="str">
        <f>IF(OR($D$3="",$R$3=""),"",IF('Result Sheet'!G91="","",'Result Sheet'!G91))</f>
        <v/>
      </c>
      <c r="F91" s="353" t="str">
        <f>IF(OR($D$3="",$R$3=""),"",IF('Result Sheet'!H91="","",'Result Sheet'!H91))</f>
        <v/>
      </c>
      <c r="G91" s="353" t="str">
        <f>IF(OR($D$3="",$R$3=""),"",IF('Result Sheet'!I91="","",'Result Sheet'!I91))</f>
        <v/>
      </c>
      <c r="H91" s="354" t="str">
        <f>IF(OR($D$3="",$R$3=""),"",IF('Result Sheet'!K91="","",'Result Sheet'!K91))</f>
        <v/>
      </c>
      <c r="I91" s="488" t="str">
        <f>IF(OR($D$3="",$R$3=""),"",IF('Result Sheet'!J91="","",'Result Sheet'!J91))</f>
        <v/>
      </c>
      <c r="J91" s="483" t="str">
        <f>IF(AND($R$3=$AN$8),'Result Sheet'!L91,IF(AND($R$3=$AN$9),'Result Sheet'!AD91,IF(AND($R$3=$AN$10),'Result Sheet'!AV91,IF(AND($R$3=$AN$11),'Result Sheet'!BN91,IF(AND($R$3=$AN$12),'Result Sheet'!CF91,IF(AND($R$3=$AN$13),'Result Sheet'!CV91,IF(AND($R$3=$AN$14),"","")))))))</f>
        <v/>
      </c>
      <c r="K91" s="483" t="str">
        <f>IF(AND($R$3=$AN$8),'Result Sheet'!M91,IF(AND($R$3=$AN$9),'Result Sheet'!AE91,IF(AND($R$3=$AN$10),'Result Sheet'!AW91,IF(AND($R$3=$AN$11),'Result Sheet'!BO91,IF(AND($R$3=$AN$12),'Result Sheet'!CG91,IF(AND($R$3=$AN$13),'Result Sheet'!CW91,IF(AND($R$3=$AN$14),"","")))))))</f>
        <v/>
      </c>
      <c r="L91" s="483" t="str">
        <f>IF(AND($R$3=$AN$8),'Result Sheet'!N91,IF(AND($R$3=$AN$9),'Result Sheet'!AF91,IF(AND($R$3=$AN$10),'Result Sheet'!AX91,IF(AND($R$3=$AN$11),'Result Sheet'!BP91,IF(AND($R$3=$AN$12),'Result Sheet'!CH91,IF(AND($R$3=$AN$13),'Result Sheet'!CX91,IF(AND($R$3=$AN$14),"","")))))))</f>
        <v/>
      </c>
      <c r="M91" s="355" t="str">
        <f t="shared" si="7"/>
        <v/>
      </c>
      <c r="N91" s="484" t="str">
        <f>IF(AND($R$3=$AN$8),'Result Sheet'!P91,IF(AND($R$3=$AN$9),'Result Sheet'!AH91,IF(AND($R$3=$AN$10),'Result Sheet'!AZ91,IF(AND($R$3=$AN$11),'Result Sheet'!BR91,IF(AND($R$3=$AN$12),'Result Sheet'!CJ91,IF(AND($R$3=$AN$13),'Result Sheet'!CZ91,IF(AND($R$3=$AN$14),'Result Sheet'!DL91,IF(AND($R$3=$AN$15),'Result Sheet'!DV91,IF(AND($R$3=$AN$16),'Result Sheet'!EF91,"")))))))))</f>
        <v/>
      </c>
      <c r="O91" s="484" t="str">
        <f>IF(AND($R$3=$AN$8),'Result Sheet'!Q91,IF(AND($R$3=$AN$9),'Result Sheet'!AI91,IF(AND($R$3=$AN$10),'Result Sheet'!BA91,IF(AND($R$3=$AN$11),'Result Sheet'!BS91,IF(AND($R$3=$AN$12),'Result Sheet'!CK91,IF(AND($R$3=$AN$13),'Result Sheet'!DA91,IF(AND($R$3=$AN$14),'Result Sheet'!DM91,IF(AND($R$3=$AN$15),'Result Sheet'!DW91,IF(AND($R$3=$AN$16),'Result Sheet'!EG91,"")))))))))</f>
        <v/>
      </c>
      <c r="P91" s="355" t="str">
        <f t="shared" si="8"/>
        <v/>
      </c>
      <c r="Q91" s="356" t="str">
        <f t="shared" si="9"/>
        <v/>
      </c>
      <c r="R91" s="485" t="str">
        <f>IF(AND($R$3=$AN$8),'Result Sheet'!T91,IF(AND($R$3=$AN$9),'Result Sheet'!AL91,IF(AND($R$3=$AN$10),'Result Sheet'!BD91,IF(AND($R$3=$AN$11),'Result Sheet'!BV91,IF(AND($R$3=$AN$12),'Result Sheet'!CN91,IF(AND($R$3=$AN$13),'Result Sheet'!DD91,IF(AND($R$3=$AN$14),'Result Sheet'!DN91,IF(AND($R$3=$AN$15),'Result Sheet'!DX91,IF(AND($R$3=$AN$16),'Result Sheet'!EH90,"")))))))))</f>
        <v/>
      </c>
      <c r="S91" s="485" t="str">
        <f>IF(AND($R$3=$AN$8),'Result Sheet'!U91,IF(AND($R$3=$AN$9),'Result Sheet'!AM91,IF(AND($R$3=$AN$10),'Result Sheet'!BE91,IF(AND($R$3=$AN$11),'Result Sheet'!BW91,IF(AND($R$3=$AN$12),'Result Sheet'!CO91,IF(AND($R$3=$AN$13),'Result Sheet'!DE91,IF(AND($R$3=$AN$14),'Result Sheet'!DO91,IF(AND($R$3=$AN$15),'Result Sheet'!DY91,IF(AND($R$3=$AN$16),'Result Sheet'!EI91,"")))))))))</f>
        <v/>
      </c>
      <c r="T91" s="355" t="str">
        <f>IF(AND(R91="",S91=""),"",IF(AND($R$3=$AN$14),'Result Sheet'!DP91,IF(AND($R$3=$AN$15),'Result Sheet'!DZ91,IF(AND($R$3=$AN$16),'Result Sheet'!EJ91,IF(AND(R91="NA",S91="NA"),"NA",SUM(R91:S91))))))</f>
        <v/>
      </c>
      <c r="U91" s="356" t="str">
        <f t="shared" si="10"/>
        <v/>
      </c>
      <c r="V91" s="357">
        <f t="shared" si="11"/>
        <v>0</v>
      </c>
      <c r="W91" s="357" t="str">
        <f t="shared" si="12"/>
        <v/>
      </c>
      <c r="X91" s="357" t="str">
        <f t="shared" si="13"/>
        <v/>
      </c>
      <c r="Y91" s="486" t="str">
        <f>IF(AND($R$3=$AN$8),'Result Sheet'!AA91,IF(AND($R$3=$AN$9),'Result Sheet'!AS91,IF(AND($R$3=$AN$10),'Result Sheet'!BK91,IF(AND($R$3=$AN$11),'Result Sheet'!CC91,IF(AND($R$3=$AN$12),'Result Sheet'!CT91,IF(AND($R$3=$AN$13),'Result Sheet'!DJ91,IF(AND($R$3=$AN$14),'Result Sheet'!DT91,IF(AND($R$3=$AN$15),'Result Sheet'!ED91,IF(AND($R$3=$AN$16),'Result Sheet'!EN91,"")))))))))</f>
        <v/>
      </c>
      <c r="Z91" s="487" t="str">
        <f>IF(AND($R$3=$AN$8),'Result Sheet'!AB91,IF(AND($R$3=$AN$9),'Result Sheet'!AT91,IF(AND($R$3=$AN$10),'Result Sheet'!BL91,IF(AND($R$3=$AN$11),'Result Sheet'!CD91,IF(AND($R$3=$AN$12),"",IF(AND($R$3=$AN$13),"",IF(AND($R$3=$AN$14),"","")))))))</f>
        <v/>
      </c>
      <c r="AA91" s="358" t="str">
        <f>IF(AND($R$3=$AN$8),'Result Sheet'!AC91,IF(AND($R$3=$AN$9),'Result Sheet'!AU91,IF(AND($R$3=$AN$10),'Result Sheet'!BM91,IF(AND($R$3=$AN$11),'Result Sheet'!CE91,IF(AND($R$3=$AN$12),'Result Sheet'!CU91,IF(AND($R$3=$AN$13),'Result Sheet'!DK91,IF(AND($R$3=$AN$14),'Result Sheet'!DU91,IF(AND($R$3=$AN$15),'Result Sheet'!EE91,IF(AND($R$3=$AN$16),'Result Sheet'!EO91,"")))))))))</f>
        <v/>
      </c>
    </row>
    <row r="92" spans="1:27">
      <c r="A92" s="349">
        <f>IF('Result Sheet'!A92="","",'Result Sheet'!A92)</f>
        <v>85</v>
      </c>
      <c r="B92" s="350" t="str">
        <f>IF(OR($D$3="",$R$3=""),"",IF('Result Sheet'!B92="","",'Result Sheet'!B92))</f>
        <v/>
      </c>
      <c r="C92" s="351" t="str">
        <f>IF(OR($D$3="",$R$3=""),"",IF('Result Sheet'!F92="","",'Result Sheet'!F92))</f>
        <v/>
      </c>
      <c r="D92" s="352" t="str">
        <f>IF(OR($D$3="",$R$3=""),"",IF('Result Sheet'!E92="","",'Result Sheet'!E92))</f>
        <v/>
      </c>
      <c r="E92" s="353" t="str">
        <f>IF(OR($D$3="",$R$3=""),"",IF('Result Sheet'!G92="","",'Result Sheet'!G92))</f>
        <v/>
      </c>
      <c r="F92" s="353" t="str">
        <f>IF(OR($D$3="",$R$3=""),"",IF('Result Sheet'!H92="","",'Result Sheet'!H92))</f>
        <v/>
      </c>
      <c r="G92" s="353" t="str">
        <f>IF(OR($D$3="",$R$3=""),"",IF('Result Sheet'!I92="","",'Result Sheet'!I92))</f>
        <v/>
      </c>
      <c r="H92" s="354" t="str">
        <f>IF(OR($D$3="",$R$3=""),"",IF('Result Sheet'!K92="","",'Result Sheet'!K92))</f>
        <v/>
      </c>
      <c r="I92" s="488" t="str">
        <f>IF(OR($D$3="",$R$3=""),"",IF('Result Sheet'!J92="","",'Result Sheet'!J92))</f>
        <v/>
      </c>
      <c r="J92" s="483" t="str">
        <f>IF(AND($R$3=$AN$8),'Result Sheet'!L92,IF(AND($R$3=$AN$9),'Result Sheet'!AD92,IF(AND($R$3=$AN$10),'Result Sheet'!AV92,IF(AND($R$3=$AN$11),'Result Sheet'!BN92,IF(AND($R$3=$AN$12),'Result Sheet'!CF92,IF(AND($R$3=$AN$13),'Result Sheet'!CV92,IF(AND($R$3=$AN$14),"","")))))))</f>
        <v/>
      </c>
      <c r="K92" s="483" t="str">
        <f>IF(AND($R$3=$AN$8),'Result Sheet'!M92,IF(AND($R$3=$AN$9),'Result Sheet'!AE92,IF(AND($R$3=$AN$10),'Result Sheet'!AW92,IF(AND($R$3=$AN$11),'Result Sheet'!BO92,IF(AND($R$3=$AN$12),'Result Sheet'!CG92,IF(AND($R$3=$AN$13),'Result Sheet'!CW92,IF(AND($R$3=$AN$14),"","")))))))</f>
        <v/>
      </c>
      <c r="L92" s="483" t="str">
        <f>IF(AND($R$3=$AN$8),'Result Sheet'!N92,IF(AND($R$3=$AN$9),'Result Sheet'!AF92,IF(AND($R$3=$AN$10),'Result Sheet'!AX92,IF(AND($R$3=$AN$11),'Result Sheet'!BP92,IF(AND($R$3=$AN$12),'Result Sheet'!CH92,IF(AND($R$3=$AN$13),'Result Sheet'!CX92,IF(AND($R$3=$AN$14),"","")))))))</f>
        <v/>
      </c>
      <c r="M92" s="355" t="str">
        <f t="shared" si="7"/>
        <v/>
      </c>
      <c r="N92" s="484" t="str">
        <f>IF(AND($R$3=$AN$8),'Result Sheet'!P92,IF(AND($R$3=$AN$9),'Result Sheet'!AH92,IF(AND($R$3=$AN$10),'Result Sheet'!AZ92,IF(AND($R$3=$AN$11),'Result Sheet'!BR92,IF(AND($R$3=$AN$12),'Result Sheet'!CJ92,IF(AND($R$3=$AN$13),'Result Sheet'!CZ92,IF(AND($R$3=$AN$14),'Result Sheet'!DL92,IF(AND($R$3=$AN$15),'Result Sheet'!DV92,IF(AND($R$3=$AN$16),'Result Sheet'!EF92,"")))))))))</f>
        <v/>
      </c>
      <c r="O92" s="484" t="str">
        <f>IF(AND($R$3=$AN$8),'Result Sheet'!Q92,IF(AND($R$3=$AN$9),'Result Sheet'!AI92,IF(AND($R$3=$AN$10),'Result Sheet'!BA92,IF(AND($R$3=$AN$11),'Result Sheet'!BS92,IF(AND($R$3=$AN$12),'Result Sheet'!CK92,IF(AND($R$3=$AN$13),'Result Sheet'!DA92,IF(AND($R$3=$AN$14),'Result Sheet'!DM92,IF(AND($R$3=$AN$15),'Result Sheet'!DW92,IF(AND($R$3=$AN$16),'Result Sheet'!EG92,"")))))))))</f>
        <v/>
      </c>
      <c r="P92" s="355" t="str">
        <f t="shared" si="8"/>
        <v/>
      </c>
      <c r="Q92" s="356" t="str">
        <f t="shared" si="9"/>
        <v/>
      </c>
      <c r="R92" s="485" t="str">
        <f>IF(AND($R$3=$AN$8),'Result Sheet'!T92,IF(AND($R$3=$AN$9),'Result Sheet'!AL92,IF(AND($R$3=$AN$10),'Result Sheet'!BD92,IF(AND($R$3=$AN$11),'Result Sheet'!BV92,IF(AND($R$3=$AN$12),'Result Sheet'!CN92,IF(AND($R$3=$AN$13),'Result Sheet'!DD92,IF(AND($R$3=$AN$14),'Result Sheet'!DN92,IF(AND($R$3=$AN$15),'Result Sheet'!DX92,IF(AND($R$3=$AN$16),'Result Sheet'!EH91,"")))))))))</f>
        <v/>
      </c>
      <c r="S92" s="485" t="str">
        <f>IF(AND($R$3=$AN$8),'Result Sheet'!U92,IF(AND($R$3=$AN$9),'Result Sheet'!AM92,IF(AND($R$3=$AN$10),'Result Sheet'!BE92,IF(AND($R$3=$AN$11),'Result Sheet'!BW92,IF(AND($R$3=$AN$12),'Result Sheet'!CO92,IF(AND($R$3=$AN$13),'Result Sheet'!DE92,IF(AND($R$3=$AN$14),'Result Sheet'!DO92,IF(AND($R$3=$AN$15),'Result Sheet'!DY92,IF(AND($R$3=$AN$16),'Result Sheet'!EI92,"")))))))))</f>
        <v/>
      </c>
      <c r="T92" s="355" t="str">
        <f>IF(AND(R92="",S92=""),"",IF(AND($R$3=$AN$14),'Result Sheet'!DP92,IF(AND($R$3=$AN$15),'Result Sheet'!DZ92,IF(AND($R$3=$AN$16),'Result Sheet'!EJ92,IF(AND(R92="NA",S92="NA"),"NA",SUM(R92:S92))))))</f>
        <v/>
      </c>
      <c r="U92" s="356" t="str">
        <f t="shared" si="10"/>
        <v/>
      </c>
      <c r="V92" s="357">
        <f t="shared" si="11"/>
        <v>0</v>
      </c>
      <c r="W92" s="357" t="str">
        <f t="shared" si="12"/>
        <v/>
      </c>
      <c r="X92" s="357" t="str">
        <f t="shared" si="13"/>
        <v/>
      </c>
      <c r="Y92" s="486" t="str">
        <f>IF(AND($R$3=$AN$8),'Result Sheet'!AA92,IF(AND($R$3=$AN$9),'Result Sheet'!AS92,IF(AND($R$3=$AN$10),'Result Sheet'!BK92,IF(AND($R$3=$AN$11),'Result Sheet'!CC92,IF(AND($R$3=$AN$12),'Result Sheet'!CT92,IF(AND($R$3=$AN$13),'Result Sheet'!DJ92,IF(AND($R$3=$AN$14),'Result Sheet'!DT92,IF(AND($R$3=$AN$15),'Result Sheet'!ED92,IF(AND($R$3=$AN$16),'Result Sheet'!EN92,"")))))))))</f>
        <v/>
      </c>
      <c r="Z92" s="487" t="str">
        <f>IF(AND($R$3=$AN$8),'Result Sheet'!AB92,IF(AND($R$3=$AN$9),'Result Sheet'!AT92,IF(AND($R$3=$AN$10),'Result Sheet'!BL92,IF(AND($R$3=$AN$11),'Result Sheet'!CD92,IF(AND($R$3=$AN$12),"",IF(AND($R$3=$AN$13),"",IF(AND($R$3=$AN$14),"","")))))))</f>
        <v/>
      </c>
      <c r="AA92" s="358" t="str">
        <f>IF(AND($R$3=$AN$8),'Result Sheet'!AC92,IF(AND($R$3=$AN$9),'Result Sheet'!AU92,IF(AND($R$3=$AN$10),'Result Sheet'!BM92,IF(AND($R$3=$AN$11),'Result Sheet'!CE92,IF(AND($R$3=$AN$12),'Result Sheet'!CU92,IF(AND($R$3=$AN$13),'Result Sheet'!DK92,IF(AND($R$3=$AN$14),'Result Sheet'!DU92,IF(AND($R$3=$AN$15),'Result Sheet'!EE92,IF(AND($R$3=$AN$16),'Result Sheet'!EO92,"")))))))))</f>
        <v/>
      </c>
    </row>
    <row r="93" spans="1:27">
      <c r="A93" s="349">
        <f>IF('Result Sheet'!A93="","",'Result Sheet'!A93)</f>
        <v>86</v>
      </c>
      <c r="B93" s="350" t="str">
        <f>IF(OR($D$3="",$R$3=""),"",IF('Result Sheet'!B93="","",'Result Sheet'!B93))</f>
        <v/>
      </c>
      <c r="C93" s="351" t="str">
        <f>IF(OR($D$3="",$R$3=""),"",IF('Result Sheet'!F93="","",'Result Sheet'!F93))</f>
        <v/>
      </c>
      <c r="D93" s="352" t="str">
        <f>IF(OR($D$3="",$R$3=""),"",IF('Result Sheet'!E93="","",'Result Sheet'!E93))</f>
        <v/>
      </c>
      <c r="E93" s="353" t="str">
        <f>IF(OR($D$3="",$R$3=""),"",IF('Result Sheet'!G93="","",'Result Sheet'!G93))</f>
        <v/>
      </c>
      <c r="F93" s="353" t="str">
        <f>IF(OR($D$3="",$R$3=""),"",IF('Result Sheet'!H93="","",'Result Sheet'!H93))</f>
        <v/>
      </c>
      <c r="G93" s="353" t="str">
        <f>IF(OR($D$3="",$R$3=""),"",IF('Result Sheet'!I93="","",'Result Sheet'!I93))</f>
        <v/>
      </c>
      <c r="H93" s="354" t="str">
        <f>IF(OR($D$3="",$R$3=""),"",IF('Result Sheet'!K93="","",'Result Sheet'!K93))</f>
        <v/>
      </c>
      <c r="I93" s="488" t="str">
        <f>IF(OR($D$3="",$R$3=""),"",IF('Result Sheet'!J93="","",'Result Sheet'!J93))</f>
        <v/>
      </c>
      <c r="J93" s="483" t="str">
        <f>IF(AND($R$3=$AN$8),'Result Sheet'!L93,IF(AND($R$3=$AN$9),'Result Sheet'!AD93,IF(AND($R$3=$AN$10),'Result Sheet'!AV93,IF(AND($R$3=$AN$11),'Result Sheet'!BN93,IF(AND($R$3=$AN$12),'Result Sheet'!CF93,IF(AND($R$3=$AN$13),'Result Sheet'!CV93,IF(AND($R$3=$AN$14),"","")))))))</f>
        <v/>
      </c>
      <c r="K93" s="483" t="str">
        <f>IF(AND($R$3=$AN$8),'Result Sheet'!M93,IF(AND($R$3=$AN$9),'Result Sheet'!AE93,IF(AND($R$3=$AN$10),'Result Sheet'!AW93,IF(AND($R$3=$AN$11),'Result Sheet'!BO93,IF(AND($R$3=$AN$12),'Result Sheet'!CG93,IF(AND($R$3=$AN$13),'Result Sheet'!CW93,IF(AND($R$3=$AN$14),"","")))))))</f>
        <v/>
      </c>
      <c r="L93" s="483" t="str">
        <f>IF(AND($R$3=$AN$8),'Result Sheet'!N93,IF(AND($R$3=$AN$9),'Result Sheet'!AF93,IF(AND($R$3=$AN$10),'Result Sheet'!AX93,IF(AND($R$3=$AN$11),'Result Sheet'!BP93,IF(AND($R$3=$AN$12),'Result Sheet'!CH93,IF(AND($R$3=$AN$13),'Result Sheet'!CX93,IF(AND($R$3=$AN$14),"","")))))))</f>
        <v/>
      </c>
      <c r="M93" s="355" t="str">
        <f t="shared" si="7"/>
        <v/>
      </c>
      <c r="N93" s="484" t="str">
        <f>IF(AND($R$3=$AN$8),'Result Sheet'!P93,IF(AND($R$3=$AN$9),'Result Sheet'!AH93,IF(AND($R$3=$AN$10),'Result Sheet'!AZ93,IF(AND($R$3=$AN$11),'Result Sheet'!BR93,IF(AND($R$3=$AN$12),'Result Sheet'!CJ93,IF(AND($R$3=$AN$13),'Result Sheet'!CZ93,IF(AND($R$3=$AN$14),'Result Sheet'!DL93,IF(AND($R$3=$AN$15),'Result Sheet'!DV93,IF(AND($R$3=$AN$16),'Result Sheet'!EF93,"")))))))))</f>
        <v/>
      </c>
      <c r="O93" s="484" t="str">
        <f>IF(AND($R$3=$AN$8),'Result Sheet'!Q93,IF(AND($R$3=$AN$9),'Result Sheet'!AI93,IF(AND($R$3=$AN$10),'Result Sheet'!BA93,IF(AND($R$3=$AN$11),'Result Sheet'!BS93,IF(AND($R$3=$AN$12),'Result Sheet'!CK93,IF(AND($R$3=$AN$13),'Result Sheet'!DA93,IF(AND($R$3=$AN$14),'Result Sheet'!DM93,IF(AND($R$3=$AN$15),'Result Sheet'!DW93,IF(AND($R$3=$AN$16),'Result Sheet'!EG93,"")))))))))</f>
        <v/>
      </c>
      <c r="P93" s="355" t="str">
        <f t="shared" si="8"/>
        <v/>
      </c>
      <c r="Q93" s="356" t="str">
        <f t="shared" si="9"/>
        <v/>
      </c>
      <c r="R93" s="485" t="str">
        <f>IF(AND($R$3=$AN$8),'Result Sheet'!T93,IF(AND($R$3=$AN$9),'Result Sheet'!AL93,IF(AND($R$3=$AN$10),'Result Sheet'!BD93,IF(AND($R$3=$AN$11),'Result Sheet'!BV93,IF(AND($R$3=$AN$12),'Result Sheet'!CN93,IF(AND($R$3=$AN$13),'Result Sheet'!DD93,IF(AND($R$3=$AN$14),'Result Sheet'!DN93,IF(AND($R$3=$AN$15),'Result Sheet'!DX93,IF(AND($R$3=$AN$16),'Result Sheet'!EH92,"")))))))))</f>
        <v/>
      </c>
      <c r="S93" s="485" t="str">
        <f>IF(AND($R$3=$AN$8),'Result Sheet'!U93,IF(AND($R$3=$AN$9),'Result Sheet'!AM93,IF(AND($R$3=$AN$10),'Result Sheet'!BE93,IF(AND($R$3=$AN$11),'Result Sheet'!BW93,IF(AND($R$3=$AN$12),'Result Sheet'!CO93,IF(AND($R$3=$AN$13),'Result Sheet'!DE93,IF(AND($R$3=$AN$14),'Result Sheet'!DO93,IF(AND($R$3=$AN$15),'Result Sheet'!DY93,IF(AND($R$3=$AN$16),'Result Sheet'!EI93,"")))))))))</f>
        <v/>
      </c>
      <c r="T93" s="355" t="str">
        <f>IF(AND(R93="",S93=""),"",IF(AND($R$3=$AN$14),'Result Sheet'!DP93,IF(AND($R$3=$AN$15),'Result Sheet'!DZ93,IF(AND($R$3=$AN$16),'Result Sheet'!EJ93,IF(AND(R93="NA",S93="NA"),"NA",SUM(R93:S93))))))</f>
        <v/>
      </c>
      <c r="U93" s="356" t="str">
        <f t="shared" si="10"/>
        <v/>
      </c>
      <c r="V93" s="357">
        <f t="shared" si="11"/>
        <v>0</v>
      </c>
      <c r="W93" s="357" t="str">
        <f t="shared" si="12"/>
        <v/>
      </c>
      <c r="X93" s="357" t="str">
        <f t="shared" si="13"/>
        <v/>
      </c>
      <c r="Y93" s="486" t="str">
        <f>IF(AND($R$3=$AN$8),'Result Sheet'!AA93,IF(AND($R$3=$AN$9),'Result Sheet'!AS93,IF(AND($R$3=$AN$10),'Result Sheet'!BK93,IF(AND($R$3=$AN$11),'Result Sheet'!CC93,IF(AND($R$3=$AN$12),'Result Sheet'!CT93,IF(AND($R$3=$AN$13),'Result Sheet'!DJ93,IF(AND($R$3=$AN$14),'Result Sheet'!DT93,IF(AND($R$3=$AN$15),'Result Sheet'!ED93,IF(AND($R$3=$AN$16),'Result Sheet'!EN93,"")))))))))</f>
        <v/>
      </c>
      <c r="Z93" s="487" t="str">
        <f>IF(AND($R$3=$AN$8),'Result Sheet'!AB93,IF(AND($R$3=$AN$9),'Result Sheet'!AT93,IF(AND($R$3=$AN$10),'Result Sheet'!BL93,IF(AND($R$3=$AN$11),'Result Sheet'!CD93,IF(AND($R$3=$AN$12),"",IF(AND($R$3=$AN$13),"",IF(AND($R$3=$AN$14),"","")))))))</f>
        <v/>
      </c>
      <c r="AA93" s="358" t="str">
        <f>IF(AND($R$3=$AN$8),'Result Sheet'!AC93,IF(AND($R$3=$AN$9),'Result Sheet'!AU93,IF(AND($R$3=$AN$10),'Result Sheet'!BM93,IF(AND($R$3=$AN$11),'Result Sheet'!CE93,IF(AND($R$3=$AN$12),'Result Sheet'!CU93,IF(AND($R$3=$AN$13),'Result Sheet'!DK93,IF(AND($R$3=$AN$14),'Result Sheet'!DU93,IF(AND($R$3=$AN$15),'Result Sheet'!EE93,IF(AND($R$3=$AN$16),'Result Sheet'!EO93,"")))))))))</f>
        <v/>
      </c>
    </row>
    <row r="94" spans="1:27">
      <c r="A94" s="349">
        <f>IF('Result Sheet'!A94="","",'Result Sheet'!A94)</f>
        <v>87</v>
      </c>
      <c r="B94" s="350" t="str">
        <f>IF(OR($D$3="",$R$3=""),"",IF('Result Sheet'!B94="","",'Result Sheet'!B94))</f>
        <v/>
      </c>
      <c r="C94" s="351" t="str">
        <f>IF(OR($D$3="",$R$3=""),"",IF('Result Sheet'!F94="","",'Result Sheet'!F94))</f>
        <v/>
      </c>
      <c r="D94" s="352" t="str">
        <f>IF(OR($D$3="",$R$3=""),"",IF('Result Sheet'!E94="","",'Result Sheet'!E94))</f>
        <v/>
      </c>
      <c r="E94" s="353" t="str">
        <f>IF(OR($D$3="",$R$3=""),"",IF('Result Sheet'!G94="","",'Result Sheet'!G94))</f>
        <v/>
      </c>
      <c r="F94" s="353" t="str">
        <f>IF(OR($D$3="",$R$3=""),"",IF('Result Sheet'!H94="","",'Result Sheet'!H94))</f>
        <v/>
      </c>
      <c r="G94" s="353" t="str">
        <f>IF(OR($D$3="",$R$3=""),"",IF('Result Sheet'!I94="","",'Result Sheet'!I94))</f>
        <v/>
      </c>
      <c r="H94" s="354" t="str">
        <f>IF(OR($D$3="",$R$3=""),"",IF('Result Sheet'!K94="","",'Result Sheet'!K94))</f>
        <v/>
      </c>
      <c r="I94" s="488" t="str">
        <f>IF(OR($D$3="",$R$3=""),"",IF('Result Sheet'!J94="","",'Result Sheet'!J94))</f>
        <v/>
      </c>
      <c r="J94" s="483" t="str">
        <f>IF(AND($R$3=$AN$8),'Result Sheet'!L94,IF(AND($R$3=$AN$9),'Result Sheet'!AD94,IF(AND($R$3=$AN$10),'Result Sheet'!AV94,IF(AND($R$3=$AN$11),'Result Sheet'!BN94,IF(AND($R$3=$AN$12),'Result Sheet'!CF94,IF(AND($R$3=$AN$13),'Result Sheet'!CV94,IF(AND($R$3=$AN$14),"","")))))))</f>
        <v/>
      </c>
      <c r="K94" s="483" t="str">
        <f>IF(AND($R$3=$AN$8),'Result Sheet'!M94,IF(AND($R$3=$AN$9),'Result Sheet'!AE94,IF(AND($R$3=$AN$10),'Result Sheet'!AW94,IF(AND($R$3=$AN$11),'Result Sheet'!BO94,IF(AND($R$3=$AN$12),'Result Sheet'!CG94,IF(AND($R$3=$AN$13),'Result Sheet'!CW94,IF(AND($R$3=$AN$14),"","")))))))</f>
        <v/>
      </c>
      <c r="L94" s="483" t="str">
        <f>IF(AND($R$3=$AN$8),'Result Sheet'!N94,IF(AND($R$3=$AN$9),'Result Sheet'!AF94,IF(AND($R$3=$AN$10),'Result Sheet'!AX94,IF(AND($R$3=$AN$11),'Result Sheet'!BP94,IF(AND($R$3=$AN$12),'Result Sheet'!CH94,IF(AND($R$3=$AN$13),'Result Sheet'!CX94,IF(AND($R$3=$AN$14),"","")))))))</f>
        <v/>
      </c>
      <c r="M94" s="355" t="str">
        <f t="shared" si="7"/>
        <v/>
      </c>
      <c r="N94" s="484" t="str">
        <f>IF(AND($R$3=$AN$8),'Result Sheet'!P94,IF(AND($R$3=$AN$9),'Result Sheet'!AH94,IF(AND($R$3=$AN$10),'Result Sheet'!AZ94,IF(AND($R$3=$AN$11),'Result Sheet'!BR94,IF(AND($R$3=$AN$12),'Result Sheet'!CJ94,IF(AND($R$3=$AN$13),'Result Sheet'!CZ94,IF(AND($R$3=$AN$14),'Result Sheet'!DL94,IF(AND($R$3=$AN$15),'Result Sheet'!DV94,IF(AND($R$3=$AN$16),'Result Sheet'!EF94,"")))))))))</f>
        <v/>
      </c>
      <c r="O94" s="484" t="str">
        <f>IF(AND($R$3=$AN$8),'Result Sheet'!Q94,IF(AND($R$3=$AN$9),'Result Sheet'!AI94,IF(AND($R$3=$AN$10),'Result Sheet'!BA94,IF(AND($R$3=$AN$11),'Result Sheet'!BS94,IF(AND($R$3=$AN$12),'Result Sheet'!CK94,IF(AND($R$3=$AN$13),'Result Sheet'!DA94,IF(AND($R$3=$AN$14),'Result Sheet'!DM94,IF(AND($R$3=$AN$15),'Result Sheet'!DW94,IF(AND($R$3=$AN$16),'Result Sheet'!EG94,"")))))))))</f>
        <v/>
      </c>
      <c r="P94" s="355" t="str">
        <f t="shared" si="8"/>
        <v/>
      </c>
      <c r="Q94" s="356" t="str">
        <f t="shared" si="9"/>
        <v/>
      </c>
      <c r="R94" s="485" t="str">
        <f>IF(AND($R$3=$AN$8),'Result Sheet'!T94,IF(AND($R$3=$AN$9),'Result Sheet'!AL94,IF(AND($R$3=$AN$10),'Result Sheet'!BD94,IF(AND($R$3=$AN$11),'Result Sheet'!BV94,IF(AND($R$3=$AN$12),'Result Sheet'!CN94,IF(AND($R$3=$AN$13),'Result Sheet'!DD94,IF(AND($R$3=$AN$14),'Result Sheet'!DN94,IF(AND($R$3=$AN$15),'Result Sheet'!DX94,IF(AND($R$3=$AN$16),'Result Sheet'!EH93,"")))))))))</f>
        <v/>
      </c>
      <c r="S94" s="485" t="str">
        <f>IF(AND($R$3=$AN$8),'Result Sheet'!U94,IF(AND($R$3=$AN$9),'Result Sheet'!AM94,IF(AND($R$3=$AN$10),'Result Sheet'!BE94,IF(AND($R$3=$AN$11),'Result Sheet'!BW94,IF(AND($R$3=$AN$12),'Result Sheet'!CO94,IF(AND($R$3=$AN$13),'Result Sheet'!DE94,IF(AND($R$3=$AN$14),'Result Sheet'!DO94,IF(AND($R$3=$AN$15),'Result Sheet'!DY94,IF(AND($R$3=$AN$16),'Result Sheet'!EI94,"")))))))))</f>
        <v/>
      </c>
      <c r="T94" s="355" t="str">
        <f>IF(AND(R94="",S94=""),"",IF(AND($R$3=$AN$14),'Result Sheet'!DP94,IF(AND($R$3=$AN$15),'Result Sheet'!DZ94,IF(AND($R$3=$AN$16),'Result Sheet'!EJ94,IF(AND(R94="NA",S94="NA"),"NA",SUM(R94:S94))))))</f>
        <v/>
      </c>
      <c r="U94" s="356" t="str">
        <f t="shared" si="10"/>
        <v/>
      </c>
      <c r="V94" s="357">
        <f t="shared" si="11"/>
        <v>0</v>
      </c>
      <c r="W94" s="357" t="str">
        <f t="shared" si="12"/>
        <v/>
      </c>
      <c r="X94" s="357" t="str">
        <f t="shared" si="13"/>
        <v/>
      </c>
      <c r="Y94" s="486" t="str">
        <f>IF(AND($R$3=$AN$8),'Result Sheet'!AA94,IF(AND($R$3=$AN$9),'Result Sheet'!AS94,IF(AND($R$3=$AN$10),'Result Sheet'!BK94,IF(AND($R$3=$AN$11),'Result Sheet'!CC94,IF(AND($R$3=$AN$12),'Result Sheet'!CT94,IF(AND($R$3=$AN$13),'Result Sheet'!DJ94,IF(AND($R$3=$AN$14),'Result Sheet'!DT94,IF(AND($R$3=$AN$15),'Result Sheet'!ED94,IF(AND($R$3=$AN$16),'Result Sheet'!EN94,"")))))))))</f>
        <v/>
      </c>
      <c r="Z94" s="487" t="str">
        <f>IF(AND($R$3=$AN$8),'Result Sheet'!AB94,IF(AND($R$3=$AN$9),'Result Sheet'!AT94,IF(AND($R$3=$AN$10),'Result Sheet'!BL94,IF(AND($R$3=$AN$11),'Result Sheet'!CD94,IF(AND($R$3=$AN$12),"",IF(AND($R$3=$AN$13),"",IF(AND($R$3=$AN$14),"","")))))))</f>
        <v/>
      </c>
      <c r="AA94" s="358" t="str">
        <f>IF(AND($R$3=$AN$8),'Result Sheet'!AC94,IF(AND($R$3=$AN$9),'Result Sheet'!AU94,IF(AND($R$3=$AN$10),'Result Sheet'!BM94,IF(AND($R$3=$AN$11),'Result Sheet'!CE94,IF(AND($R$3=$AN$12),'Result Sheet'!CU94,IF(AND($R$3=$AN$13),'Result Sheet'!DK94,IF(AND($R$3=$AN$14),'Result Sheet'!DU94,IF(AND($R$3=$AN$15),'Result Sheet'!EE94,IF(AND($R$3=$AN$16),'Result Sheet'!EO94,"")))))))))</f>
        <v/>
      </c>
    </row>
    <row r="95" spans="1:27">
      <c r="A95" s="349">
        <f>IF('Result Sheet'!A95="","",'Result Sheet'!A95)</f>
        <v>88</v>
      </c>
      <c r="B95" s="350" t="str">
        <f>IF(OR($D$3="",$R$3=""),"",IF('Result Sheet'!B95="","",'Result Sheet'!B95))</f>
        <v/>
      </c>
      <c r="C95" s="351" t="str">
        <f>IF(OR($D$3="",$R$3=""),"",IF('Result Sheet'!F95="","",'Result Sheet'!F95))</f>
        <v/>
      </c>
      <c r="D95" s="352" t="str">
        <f>IF(OR($D$3="",$R$3=""),"",IF('Result Sheet'!E95="","",'Result Sheet'!E95))</f>
        <v/>
      </c>
      <c r="E95" s="353" t="str">
        <f>IF(OR($D$3="",$R$3=""),"",IF('Result Sheet'!G95="","",'Result Sheet'!G95))</f>
        <v/>
      </c>
      <c r="F95" s="353" t="str">
        <f>IF(OR($D$3="",$R$3=""),"",IF('Result Sheet'!H95="","",'Result Sheet'!H95))</f>
        <v/>
      </c>
      <c r="G95" s="353" t="str">
        <f>IF(OR($D$3="",$R$3=""),"",IF('Result Sheet'!I95="","",'Result Sheet'!I95))</f>
        <v/>
      </c>
      <c r="H95" s="354" t="str">
        <f>IF(OR($D$3="",$R$3=""),"",IF('Result Sheet'!K95="","",'Result Sheet'!K95))</f>
        <v/>
      </c>
      <c r="I95" s="488" t="str">
        <f>IF(OR($D$3="",$R$3=""),"",IF('Result Sheet'!J95="","",'Result Sheet'!J95))</f>
        <v/>
      </c>
      <c r="J95" s="483" t="str">
        <f>IF(AND($R$3=$AN$8),'Result Sheet'!L95,IF(AND($R$3=$AN$9),'Result Sheet'!AD95,IF(AND($R$3=$AN$10),'Result Sheet'!AV95,IF(AND($R$3=$AN$11),'Result Sheet'!BN95,IF(AND($R$3=$AN$12),'Result Sheet'!CF95,IF(AND($R$3=$AN$13),'Result Sheet'!CV95,IF(AND($R$3=$AN$14),"","")))))))</f>
        <v/>
      </c>
      <c r="K95" s="483" t="str">
        <f>IF(AND($R$3=$AN$8),'Result Sheet'!M95,IF(AND($R$3=$AN$9),'Result Sheet'!AE95,IF(AND($R$3=$AN$10),'Result Sheet'!AW95,IF(AND($R$3=$AN$11),'Result Sheet'!BO95,IF(AND($R$3=$AN$12),'Result Sheet'!CG95,IF(AND($R$3=$AN$13),'Result Sheet'!CW95,IF(AND($R$3=$AN$14),"","")))))))</f>
        <v/>
      </c>
      <c r="L95" s="483" t="str">
        <f>IF(AND($R$3=$AN$8),'Result Sheet'!N95,IF(AND($R$3=$AN$9),'Result Sheet'!AF95,IF(AND($R$3=$AN$10),'Result Sheet'!AX95,IF(AND($R$3=$AN$11),'Result Sheet'!BP95,IF(AND($R$3=$AN$12),'Result Sheet'!CH95,IF(AND($R$3=$AN$13),'Result Sheet'!CX95,IF(AND($R$3=$AN$14),"","")))))))</f>
        <v/>
      </c>
      <c r="M95" s="355" t="str">
        <f t="shared" si="7"/>
        <v/>
      </c>
      <c r="N95" s="484" t="str">
        <f>IF(AND($R$3=$AN$8),'Result Sheet'!P95,IF(AND($R$3=$AN$9),'Result Sheet'!AH95,IF(AND($R$3=$AN$10),'Result Sheet'!AZ95,IF(AND($R$3=$AN$11),'Result Sheet'!BR95,IF(AND($R$3=$AN$12),'Result Sheet'!CJ95,IF(AND($R$3=$AN$13),'Result Sheet'!CZ95,IF(AND($R$3=$AN$14),'Result Sheet'!DL95,IF(AND($R$3=$AN$15),'Result Sheet'!DV95,IF(AND($R$3=$AN$16),'Result Sheet'!EF95,"")))))))))</f>
        <v/>
      </c>
      <c r="O95" s="484" t="str">
        <f>IF(AND($R$3=$AN$8),'Result Sheet'!Q95,IF(AND($R$3=$AN$9),'Result Sheet'!AI95,IF(AND($R$3=$AN$10),'Result Sheet'!BA95,IF(AND($R$3=$AN$11),'Result Sheet'!BS95,IF(AND($R$3=$AN$12),'Result Sheet'!CK95,IF(AND($R$3=$AN$13),'Result Sheet'!DA95,IF(AND($R$3=$AN$14),'Result Sheet'!DM95,IF(AND($R$3=$AN$15),'Result Sheet'!DW95,IF(AND($R$3=$AN$16),'Result Sheet'!EG95,"")))))))))</f>
        <v/>
      </c>
      <c r="P95" s="355" t="str">
        <f t="shared" si="8"/>
        <v/>
      </c>
      <c r="Q95" s="356" t="str">
        <f t="shared" si="9"/>
        <v/>
      </c>
      <c r="R95" s="485" t="str">
        <f>IF(AND($R$3=$AN$8),'Result Sheet'!T95,IF(AND($R$3=$AN$9),'Result Sheet'!AL95,IF(AND($R$3=$AN$10),'Result Sheet'!BD95,IF(AND($R$3=$AN$11),'Result Sheet'!BV95,IF(AND($R$3=$AN$12),'Result Sheet'!CN95,IF(AND($R$3=$AN$13),'Result Sheet'!DD95,IF(AND($R$3=$AN$14),'Result Sheet'!DN95,IF(AND($R$3=$AN$15),'Result Sheet'!DX95,IF(AND($R$3=$AN$16),'Result Sheet'!EH94,"")))))))))</f>
        <v/>
      </c>
      <c r="S95" s="485" t="str">
        <f>IF(AND($R$3=$AN$8),'Result Sheet'!U95,IF(AND($R$3=$AN$9),'Result Sheet'!AM95,IF(AND($R$3=$AN$10),'Result Sheet'!BE95,IF(AND($R$3=$AN$11),'Result Sheet'!BW95,IF(AND($R$3=$AN$12),'Result Sheet'!CO95,IF(AND($R$3=$AN$13),'Result Sheet'!DE95,IF(AND($R$3=$AN$14),'Result Sheet'!DO95,IF(AND($R$3=$AN$15),'Result Sheet'!DY95,IF(AND($R$3=$AN$16),'Result Sheet'!EI95,"")))))))))</f>
        <v/>
      </c>
      <c r="T95" s="355" t="str">
        <f>IF(AND(R95="",S95=""),"",IF(AND($R$3=$AN$14),'Result Sheet'!DP95,IF(AND($R$3=$AN$15),'Result Sheet'!DZ95,IF(AND($R$3=$AN$16),'Result Sheet'!EJ95,IF(AND(R95="NA",S95="NA"),"NA",SUM(R95:S95))))))</f>
        <v/>
      </c>
      <c r="U95" s="356" t="str">
        <f t="shared" si="10"/>
        <v/>
      </c>
      <c r="V95" s="357">
        <f t="shared" si="11"/>
        <v>0</v>
      </c>
      <c r="W95" s="357" t="str">
        <f t="shared" si="12"/>
        <v/>
      </c>
      <c r="X95" s="357" t="str">
        <f t="shared" si="13"/>
        <v/>
      </c>
      <c r="Y95" s="486" t="str">
        <f>IF(AND($R$3=$AN$8),'Result Sheet'!AA95,IF(AND($R$3=$AN$9),'Result Sheet'!AS95,IF(AND($R$3=$AN$10),'Result Sheet'!BK95,IF(AND($R$3=$AN$11),'Result Sheet'!CC95,IF(AND($R$3=$AN$12),'Result Sheet'!CT95,IF(AND($R$3=$AN$13),'Result Sheet'!DJ95,IF(AND($R$3=$AN$14),'Result Sheet'!DT95,IF(AND($R$3=$AN$15),'Result Sheet'!ED95,IF(AND($R$3=$AN$16),'Result Sheet'!EN95,"")))))))))</f>
        <v/>
      </c>
      <c r="Z95" s="487" t="str">
        <f>IF(AND($R$3=$AN$8),'Result Sheet'!AB95,IF(AND($R$3=$AN$9),'Result Sheet'!AT95,IF(AND($R$3=$AN$10),'Result Sheet'!BL95,IF(AND($R$3=$AN$11),'Result Sheet'!CD95,IF(AND($R$3=$AN$12),"",IF(AND($R$3=$AN$13),"",IF(AND($R$3=$AN$14),"","")))))))</f>
        <v/>
      </c>
      <c r="AA95" s="358" t="str">
        <f>IF(AND($R$3=$AN$8),'Result Sheet'!AC95,IF(AND($R$3=$AN$9),'Result Sheet'!AU95,IF(AND($R$3=$AN$10),'Result Sheet'!BM95,IF(AND($R$3=$AN$11),'Result Sheet'!CE95,IF(AND($R$3=$AN$12),'Result Sheet'!CU95,IF(AND($R$3=$AN$13),'Result Sheet'!DK95,IF(AND($R$3=$AN$14),'Result Sheet'!DU95,IF(AND($R$3=$AN$15),'Result Sheet'!EE95,IF(AND($R$3=$AN$16),'Result Sheet'!EO95,"")))))))))</f>
        <v/>
      </c>
    </row>
    <row r="96" spans="1:27">
      <c r="A96" s="349">
        <f>IF('Result Sheet'!A96="","",'Result Sheet'!A96)</f>
        <v>89</v>
      </c>
      <c r="B96" s="350" t="str">
        <f>IF(OR($D$3="",$R$3=""),"",IF('Result Sheet'!B96="","",'Result Sheet'!B96))</f>
        <v/>
      </c>
      <c r="C96" s="351" t="str">
        <f>IF(OR($D$3="",$R$3=""),"",IF('Result Sheet'!F96="","",'Result Sheet'!F96))</f>
        <v/>
      </c>
      <c r="D96" s="352" t="str">
        <f>IF(OR($D$3="",$R$3=""),"",IF('Result Sheet'!E96="","",'Result Sheet'!E96))</f>
        <v/>
      </c>
      <c r="E96" s="353" t="str">
        <f>IF(OR($D$3="",$R$3=""),"",IF('Result Sheet'!G96="","",'Result Sheet'!G96))</f>
        <v/>
      </c>
      <c r="F96" s="353" t="str">
        <f>IF(OR($D$3="",$R$3=""),"",IF('Result Sheet'!H96="","",'Result Sheet'!H96))</f>
        <v/>
      </c>
      <c r="G96" s="353" t="str">
        <f>IF(OR($D$3="",$R$3=""),"",IF('Result Sheet'!I96="","",'Result Sheet'!I96))</f>
        <v/>
      </c>
      <c r="H96" s="354" t="str">
        <f>IF(OR($D$3="",$R$3=""),"",IF('Result Sheet'!K96="","",'Result Sheet'!K96))</f>
        <v/>
      </c>
      <c r="I96" s="488" t="str">
        <f>IF(OR($D$3="",$R$3=""),"",IF('Result Sheet'!J96="","",'Result Sheet'!J96))</f>
        <v/>
      </c>
      <c r="J96" s="483" t="str">
        <f>IF(AND($R$3=$AN$8),'Result Sheet'!L96,IF(AND($R$3=$AN$9),'Result Sheet'!AD96,IF(AND($R$3=$AN$10),'Result Sheet'!AV96,IF(AND($R$3=$AN$11),'Result Sheet'!BN96,IF(AND($R$3=$AN$12),'Result Sheet'!CF96,IF(AND($R$3=$AN$13),'Result Sheet'!CV96,IF(AND($R$3=$AN$14),"","")))))))</f>
        <v/>
      </c>
      <c r="K96" s="483" t="str">
        <f>IF(AND($R$3=$AN$8),'Result Sheet'!M96,IF(AND($R$3=$AN$9),'Result Sheet'!AE96,IF(AND($R$3=$AN$10),'Result Sheet'!AW96,IF(AND($R$3=$AN$11),'Result Sheet'!BO96,IF(AND($R$3=$AN$12),'Result Sheet'!CG96,IF(AND($R$3=$AN$13),'Result Sheet'!CW96,IF(AND($R$3=$AN$14),"","")))))))</f>
        <v/>
      </c>
      <c r="L96" s="483" t="str">
        <f>IF(AND($R$3=$AN$8),'Result Sheet'!N96,IF(AND($R$3=$AN$9),'Result Sheet'!AF96,IF(AND($R$3=$AN$10),'Result Sheet'!AX96,IF(AND($R$3=$AN$11),'Result Sheet'!BP96,IF(AND($R$3=$AN$12),'Result Sheet'!CH96,IF(AND($R$3=$AN$13),'Result Sheet'!CX96,IF(AND($R$3=$AN$14),"","")))))))</f>
        <v/>
      </c>
      <c r="M96" s="355" t="str">
        <f t="shared" si="7"/>
        <v/>
      </c>
      <c r="N96" s="484" t="str">
        <f>IF(AND($R$3=$AN$8),'Result Sheet'!P96,IF(AND($R$3=$AN$9),'Result Sheet'!AH96,IF(AND($R$3=$AN$10),'Result Sheet'!AZ96,IF(AND($R$3=$AN$11),'Result Sheet'!BR96,IF(AND($R$3=$AN$12),'Result Sheet'!CJ96,IF(AND($R$3=$AN$13),'Result Sheet'!CZ96,IF(AND($R$3=$AN$14),'Result Sheet'!DL96,IF(AND($R$3=$AN$15),'Result Sheet'!DV96,IF(AND($R$3=$AN$16),'Result Sheet'!EF96,"")))))))))</f>
        <v/>
      </c>
      <c r="O96" s="484" t="str">
        <f>IF(AND($R$3=$AN$8),'Result Sheet'!Q96,IF(AND($R$3=$AN$9),'Result Sheet'!AI96,IF(AND($R$3=$AN$10),'Result Sheet'!BA96,IF(AND($R$3=$AN$11),'Result Sheet'!BS96,IF(AND($R$3=$AN$12),'Result Sheet'!CK96,IF(AND($R$3=$AN$13),'Result Sheet'!DA96,IF(AND($R$3=$AN$14),'Result Sheet'!DM96,IF(AND($R$3=$AN$15),'Result Sheet'!DW96,IF(AND($R$3=$AN$16),'Result Sheet'!EG96,"")))))))))</f>
        <v/>
      </c>
      <c r="P96" s="355" t="str">
        <f t="shared" si="8"/>
        <v/>
      </c>
      <c r="Q96" s="356" t="str">
        <f t="shared" si="9"/>
        <v/>
      </c>
      <c r="R96" s="485" t="str">
        <f>IF(AND($R$3=$AN$8),'Result Sheet'!T96,IF(AND($R$3=$AN$9),'Result Sheet'!AL96,IF(AND($R$3=$AN$10),'Result Sheet'!BD96,IF(AND($R$3=$AN$11),'Result Sheet'!BV96,IF(AND($R$3=$AN$12),'Result Sheet'!CN96,IF(AND($R$3=$AN$13),'Result Sheet'!DD96,IF(AND($R$3=$AN$14),'Result Sheet'!DN96,IF(AND($R$3=$AN$15),'Result Sheet'!DX96,IF(AND($R$3=$AN$16),'Result Sheet'!EH95,"")))))))))</f>
        <v/>
      </c>
      <c r="S96" s="485" t="str">
        <f>IF(AND($R$3=$AN$8),'Result Sheet'!U96,IF(AND($R$3=$AN$9),'Result Sheet'!AM96,IF(AND($R$3=$AN$10),'Result Sheet'!BE96,IF(AND($R$3=$AN$11),'Result Sheet'!BW96,IF(AND($R$3=$AN$12),'Result Sheet'!CO96,IF(AND($R$3=$AN$13),'Result Sheet'!DE96,IF(AND($R$3=$AN$14),'Result Sheet'!DO96,IF(AND($R$3=$AN$15),'Result Sheet'!DY96,IF(AND($R$3=$AN$16),'Result Sheet'!EI96,"")))))))))</f>
        <v/>
      </c>
      <c r="T96" s="355" t="str">
        <f>IF(AND(R96="",S96=""),"",IF(AND($R$3=$AN$14),'Result Sheet'!DP96,IF(AND($R$3=$AN$15),'Result Sheet'!DZ96,IF(AND($R$3=$AN$16),'Result Sheet'!EJ96,IF(AND(R96="NA",S96="NA"),"NA",SUM(R96:S96))))))</f>
        <v/>
      </c>
      <c r="U96" s="356" t="str">
        <f t="shared" si="10"/>
        <v/>
      </c>
      <c r="V96" s="357">
        <f t="shared" si="11"/>
        <v>0</v>
      </c>
      <c r="W96" s="357" t="str">
        <f t="shared" si="12"/>
        <v/>
      </c>
      <c r="X96" s="357" t="str">
        <f t="shared" si="13"/>
        <v/>
      </c>
      <c r="Y96" s="486" t="str">
        <f>IF(AND($R$3=$AN$8),'Result Sheet'!AA96,IF(AND($R$3=$AN$9),'Result Sheet'!AS96,IF(AND($R$3=$AN$10),'Result Sheet'!BK96,IF(AND($R$3=$AN$11),'Result Sheet'!CC96,IF(AND($R$3=$AN$12),'Result Sheet'!CT96,IF(AND($R$3=$AN$13),'Result Sheet'!DJ96,IF(AND($R$3=$AN$14),'Result Sheet'!DT96,IF(AND($R$3=$AN$15),'Result Sheet'!ED96,IF(AND($R$3=$AN$16),'Result Sheet'!EN96,"")))))))))</f>
        <v/>
      </c>
      <c r="Z96" s="487" t="str">
        <f>IF(AND($R$3=$AN$8),'Result Sheet'!AB96,IF(AND($R$3=$AN$9),'Result Sheet'!AT96,IF(AND($R$3=$AN$10),'Result Sheet'!BL96,IF(AND($R$3=$AN$11),'Result Sheet'!CD96,IF(AND($R$3=$AN$12),"",IF(AND($R$3=$AN$13),"",IF(AND($R$3=$AN$14),"","")))))))</f>
        <v/>
      </c>
      <c r="AA96" s="358" t="str">
        <f>IF(AND($R$3=$AN$8),'Result Sheet'!AC96,IF(AND($R$3=$AN$9),'Result Sheet'!AU96,IF(AND($R$3=$AN$10),'Result Sheet'!BM96,IF(AND($R$3=$AN$11),'Result Sheet'!CE96,IF(AND($R$3=$AN$12),'Result Sheet'!CU96,IF(AND($R$3=$AN$13),'Result Sheet'!DK96,IF(AND($R$3=$AN$14),'Result Sheet'!DU96,IF(AND($R$3=$AN$15),'Result Sheet'!EE96,IF(AND($R$3=$AN$16),'Result Sheet'!EO96,"")))))))))</f>
        <v/>
      </c>
    </row>
    <row r="97" spans="1:27">
      <c r="A97" s="349">
        <f>IF('Result Sheet'!A97="","",'Result Sheet'!A97)</f>
        <v>90</v>
      </c>
      <c r="B97" s="350" t="str">
        <f>IF(OR($D$3="",$R$3=""),"",IF('Result Sheet'!B97="","",'Result Sheet'!B97))</f>
        <v/>
      </c>
      <c r="C97" s="351" t="str">
        <f>IF(OR($D$3="",$R$3=""),"",IF('Result Sheet'!F97="","",'Result Sheet'!F97))</f>
        <v/>
      </c>
      <c r="D97" s="352" t="str">
        <f>IF(OR($D$3="",$R$3=""),"",IF('Result Sheet'!E97="","",'Result Sheet'!E97))</f>
        <v/>
      </c>
      <c r="E97" s="353" t="str">
        <f>IF(OR($D$3="",$R$3=""),"",IF('Result Sheet'!G97="","",'Result Sheet'!G97))</f>
        <v/>
      </c>
      <c r="F97" s="353" t="str">
        <f>IF(OR($D$3="",$R$3=""),"",IF('Result Sheet'!H97="","",'Result Sheet'!H97))</f>
        <v/>
      </c>
      <c r="G97" s="353" t="str">
        <f>IF(OR($D$3="",$R$3=""),"",IF('Result Sheet'!I97="","",'Result Sheet'!I97))</f>
        <v/>
      </c>
      <c r="H97" s="354" t="str">
        <f>IF(OR($D$3="",$R$3=""),"",IF('Result Sheet'!K97="","",'Result Sheet'!K97))</f>
        <v/>
      </c>
      <c r="I97" s="488" t="str">
        <f>IF(OR($D$3="",$R$3=""),"",IF('Result Sheet'!J97="","",'Result Sheet'!J97))</f>
        <v/>
      </c>
      <c r="J97" s="483" t="str">
        <f>IF(AND($R$3=$AN$8),'Result Sheet'!L97,IF(AND($R$3=$AN$9),'Result Sheet'!AD97,IF(AND($R$3=$AN$10),'Result Sheet'!AV97,IF(AND($R$3=$AN$11),'Result Sheet'!BN97,IF(AND($R$3=$AN$12),'Result Sheet'!CF97,IF(AND($R$3=$AN$13),'Result Sheet'!CV97,IF(AND($R$3=$AN$14),"","")))))))</f>
        <v/>
      </c>
      <c r="K97" s="483" t="str">
        <f>IF(AND($R$3=$AN$8),'Result Sheet'!M97,IF(AND($R$3=$AN$9),'Result Sheet'!AE97,IF(AND($R$3=$AN$10),'Result Sheet'!AW97,IF(AND($R$3=$AN$11),'Result Sheet'!BO97,IF(AND($R$3=$AN$12),'Result Sheet'!CG97,IF(AND($R$3=$AN$13),'Result Sheet'!CW97,IF(AND($R$3=$AN$14),"","")))))))</f>
        <v/>
      </c>
      <c r="L97" s="483" t="str">
        <f>IF(AND($R$3=$AN$8),'Result Sheet'!N97,IF(AND($R$3=$AN$9),'Result Sheet'!AF97,IF(AND($R$3=$AN$10),'Result Sheet'!AX97,IF(AND($R$3=$AN$11),'Result Sheet'!BP97,IF(AND($R$3=$AN$12),'Result Sheet'!CH97,IF(AND($R$3=$AN$13),'Result Sheet'!CX97,IF(AND($R$3=$AN$14),"","")))))))</f>
        <v/>
      </c>
      <c r="M97" s="355" t="str">
        <f t="shared" si="7"/>
        <v/>
      </c>
      <c r="N97" s="484" t="str">
        <f>IF(AND($R$3=$AN$8),'Result Sheet'!P97,IF(AND($R$3=$AN$9),'Result Sheet'!AH97,IF(AND($R$3=$AN$10),'Result Sheet'!AZ97,IF(AND($R$3=$AN$11),'Result Sheet'!BR97,IF(AND($R$3=$AN$12),'Result Sheet'!CJ97,IF(AND($R$3=$AN$13),'Result Sheet'!CZ97,IF(AND($R$3=$AN$14),'Result Sheet'!DL97,IF(AND($R$3=$AN$15),'Result Sheet'!DV97,IF(AND($R$3=$AN$16),'Result Sheet'!EF97,"")))))))))</f>
        <v/>
      </c>
      <c r="O97" s="484" t="str">
        <f>IF(AND($R$3=$AN$8),'Result Sheet'!Q97,IF(AND($R$3=$AN$9),'Result Sheet'!AI97,IF(AND($R$3=$AN$10),'Result Sheet'!BA97,IF(AND($R$3=$AN$11),'Result Sheet'!BS97,IF(AND($R$3=$AN$12),'Result Sheet'!CK97,IF(AND($R$3=$AN$13),'Result Sheet'!DA97,IF(AND($R$3=$AN$14),'Result Sheet'!DM97,IF(AND($R$3=$AN$15),'Result Sheet'!DW97,IF(AND($R$3=$AN$16),'Result Sheet'!EG97,"")))))))))</f>
        <v/>
      </c>
      <c r="P97" s="355" t="str">
        <f t="shared" si="8"/>
        <v/>
      </c>
      <c r="Q97" s="356" t="str">
        <f t="shared" si="9"/>
        <v/>
      </c>
      <c r="R97" s="485" t="str">
        <f>IF(AND($R$3=$AN$8),'Result Sheet'!T97,IF(AND($R$3=$AN$9),'Result Sheet'!AL97,IF(AND($R$3=$AN$10),'Result Sheet'!BD97,IF(AND($R$3=$AN$11),'Result Sheet'!BV97,IF(AND($R$3=$AN$12),'Result Sheet'!CN97,IF(AND($R$3=$AN$13),'Result Sheet'!DD97,IF(AND($R$3=$AN$14),'Result Sheet'!DN97,IF(AND($R$3=$AN$15),'Result Sheet'!DX97,IF(AND($R$3=$AN$16),'Result Sheet'!EH96,"")))))))))</f>
        <v/>
      </c>
      <c r="S97" s="485" t="str">
        <f>IF(AND($R$3=$AN$8),'Result Sheet'!U97,IF(AND($R$3=$AN$9),'Result Sheet'!AM97,IF(AND($R$3=$AN$10),'Result Sheet'!BE97,IF(AND($R$3=$AN$11),'Result Sheet'!BW97,IF(AND($R$3=$AN$12),'Result Sheet'!CO97,IF(AND($R$3=$AN$13),'Result Sheet'!DE97,IF(AND($R$3=$AN$14),'Result Sheet'!DO97,IF(AND($R$3=$AN$15),'Result Sheet'!DY97,IF(AND($R$3=$AN$16),'Result Sheet'!EI97,"")))))))))</f>
        <v/>
      </c>
      <c r="T97" s="355" t="str">
        <f>IF(AND(R97="",S97=""),"",IF(AND($R$3=$AN$14),'Result Sheet'!DP97,IF(AND($R$3=$AN$15),'Result Sheet'!DZ97,IF(AND($R$3=$AN$16),'Result Sheet'!EJ97,IF(AND(R97="NA",S97="NA"),"NA",SUM(R97:S97))))))</f>
        <v/>
      </c>
      <c r="U97" s="356" t="str">
        <f t="shared" si="10"/>
        <v/>
      </c>
      <c r="V97" s="357">
        <f t="shared" si="11"/>
        <v>0</v>
      </c>
      <c r="W97" s="357" t="str">
        <f t="shared" si="12"/>
        <v/>
      </c>
      <c r="X97" s="357" t="str">
        <f t="shared" si="13"/>
        <v/>
      </c>
      <c r="Y97" s="486" t="str">
        <f>IF(AND($R$3=$AN$8),'Result Sheet'!AA97,IF(AND($R$3=$AN$9),'Result Sheet'!AS97,IF(AND($R$3=$AN$10),'Result Sheet'!BK97,IF(AND($R$3=$AN$11),'Result Sheet'!CC97,IF(AND($R$3=$AN$12),'Result Sheet'!CT97,IF(AND($R$3=$AN$13),'Result Sheet'!DJ97,IF(AND($R$3=$AN$14),'Result Sheet'!DT97,IF(AND($R$3=$AN$15),'Result Sheet'!ED97,IF(AND($R$3=$AN$16),'Result Sheet'!EN97,"")))))))))</f>
        <v/>
      </c>
      <c r="Z97" s="487" t="str">
        <f>IF(AND($R$3=$AN$8),'Result Sheet'!AB97,IF(AND($R$3=$AN$9),'Result Sheet'!AT97,IF(AND($R$3=$AN$10),'Result Sheet'!BL97,IF(AND($R$3=$AN$11),'Result Sheet'!CD97,IF(AND($R$3=$AN$12),"",IF(AND($R$3=$AN$13),"",IF(AND($R$3=$AN$14),"","")))))))</f>
        <v/>
      </c>
      <c r="AA97" s="358" t="str">
        <f>IF(AND($R$3=$AN$8),'Result Sheet'!AC97,IF(AND($R$3=$AN$9),'Result Sheet'!AU97,IF(AND($R$3=$AN$10),'Result Sheet'!BM97,IF(AND($R$3=$AN$11),'Result Sheet'!CE97,IF(AND($R$3=$AN$12),'Result Sheet'!CU97,IF(AND($R$3=$AN$13),'Result Sheet'!DK97,IF(AND($R$3=$AN$14),'Result Sheet'!DU97,IF(AND($R$3=$AN$15),'Result Sheet'!EE97,IF(AND($R$3=$AN$16),'Result Sheet'!EO97,"")))))))))</f>
        <v/>
      </c>
    </row>
    <row r="98" spans="1:27">
      <c r="A98" s="349">
        <f>IF('Result Sheet'!A98="","",'Result Sheet'!A98)</f>
        <v>91</v>
      </c>
      <c r="B98" s="350" t="str">
        <f>IF(OR($D$3="",$R$3=""),"",IF('Result Sheet'!B98="","",'Result Sheet'!B98))</f>
        <v/>
      </c>
      <c r="C98" s="351" t="str">
        <f>IF(OR($D$3="",$R$3=""),"",IF('Result Sheet'!F98="","",'Result Sheet'!F98))</f>
        <v/>
      </c>
      <c r="D98" s="352" t="str">
        <f>IF(OR($D$3="",$R$3=""),"",IF('Result Sheet'!E98="","",'Result Sheet'!E98))</f>
        <v/>
      </c>
      <c r="E98" s="353" t="str">
        <f>IF(OR($D$3="",$R$3=""),"",IF('Result Sheet'!G98="","",'Result Sheet'!G98))</f>
        <v/>
      </c>
      <c r="F98" s="353" t="str">
        <f>IF(OR($D$3="",$R$3=""),"",IF('Result Sheet'!H98="","",'Result Sheet'!H98))</f>
        <v/>
      </c>
      <c r="G98" s="353" t="str">
        <f>IF(OR($D$3="",$R$3=""),"",IF('Result Sheet'!I98="","",'Result Sheet'!I98))</f>
        <v/>
      </c>
      <c r="H98" s="354" t="str">
        <f>IF(OR($D$3="",$R$3=""),"",IF('Result Sheet'!K98="","",'Result Sheet'!K98))</f>
        <v/>
      </c>
      <c r="I98" s="488" t="str">
        <f>IF(OR($D$3="",$R$3=""),"",IF('Result Sheet'!J98="","",'Result Sheet'!J98))</f>
        <v/>
      </c>
      <c r="J98" s="483" t="str">
        <f>IF(AND($R$3=$AN$8),'Result Sheet'!L98,IF(AND($R$3=$AN$9),'Result Sheet'!AD98,IF(AND($R$3=$AN$10),'Result Sheet'!AV98,IF(AND($R$3=$AN$11),'Result Sheet'!BN98,IF(AND($R$3=$AN$12),'Result Sheet'!CF98,IF(AND($R$3=$AN$13),'Result Sheet'!CV98,IF(AND($R$3=$AN$14),"","")))))))</f>
        <v/>
      </c>
      <c r="K98" s="483" t="str">
        <f>IF(AND($R$3=$AN$8),'Result Sheet'!M98,IF(AND($R$3=$AN$9),'Result Sheet'!AE98,IF(AND($R$3=$AN$10),'Result Sheet'!AW98,IF(AND($R$3=$AN$11),'Result Sheet'!BO98,IF(AND($R$3=$AN$12),'Result Sheet'!CG98,IF(AND($R$3=$AN$13),'Result Sheet'!CW98,IF(AND($R$3=$AN$14),"","")))))))</f>
        <v/>
      </c>
      <c r="L98" s="483" t="str">
        <f>IF(AND($R$3=$AN$8),'Result Sheet'!N98,IF(AND($R$3=$AN$9),'Result Sheet'!AF98,IF(AND($R$3=$AN$10),'Result Sheet'!AX98,IF(AND($R$3=$AN$11),'Result Sheet'!BP98,IF(AND($R$3=$AN$12),'Result Sheet'!CH98,IF(AND($R$3=$AN$13),'Result Sheet'!CX98,IF(AND($R$3=$AN$14),"","")))))))</f>
        <v/>
      </c>
      <c r="M98" s="355" t="str">
        <f t="shared" si="7"/>
        <v/>
      </c>
      <c r="N98" s="484" t="str">
        <f>IF(AND($R$3=$AN$8),'Result Sheet'!P98,IF(AND($R$3=$AN$9),'Result Sheet'!AH98,IF(AND($R$3=$AN$10),'Result Sheet'!AZ98,IF(AND($R$3=$AN$11),'Result Sheet'!BR98,IF(AND($R$3=$AN$12),'Result Sheet'!CJ98,IF(AND($R$3=$AN$13),'Result Sheet'!CZ98,IF(AND($R$3=$AN$14),'Result Sheet'!DL98,IF(AND($R$3=$AN$15),'Result Sheet'!DV98,IF(AND($R$3=$AN$16),'Result Sheet'!EF98,"")))))))))</f>
        <v/>
      </c>
      <c r="O98" s="484" t="str">
        <f>IF(AND($R$3=$AN$8),'Result Sheet'!Q98,IF(AND($R$3=$AN$9),'Result Sheet'!AI98,IF(AND($R$3=$AN$10),'Result Sheet'!BA98,IF(AND($R$3=$AN$11),'Result Sheet'!BS98,IF(AND($R$3=$AN$12),'Result Sheet'!CK98,IF(AND($R$3=$AN$13),'Result Sheet'!DA98,IF(AND($R$3=$AN$14),'Result Sheet'!DM98,IF(AND($R$3=$AN$15),'Result Sheet'!DW98,IF(AND($R$3=$AN$16),'Result Sheet'!EG98,"")))))))))</f>
        <v/>
      </c>
      <c r="P98" s="355" t="str">
        <f t="shared" si="8"/>
        <v/>
      </c>
      <c r="Q98" s="356" t="str">
        <f t="shared" si="9"/>
        <v/>
      </c>
      <c r="R98" s="485" t="str">
        <f>IF(AND($R$3=$AN$8),'Result Sheet'!T98,IF(AND($R$3=$AN$9),'Result Sheet'!AL98,IF(AND($R$3=$AN$10),'Result Sheet'!BD98,IF(AND($R$3=$AN$11),'Result Sheet'!BV98,IF(AND($R$3=$AN$12),'Result Sheet'!CN98,IF(AND($R$3=$AN$13),'Result Sheet'!DD98,IF(AND($R$3=$AN$14),'Result Sheet'!DN98,IF(AND($R$3=$AN$15),'Result Sheet'!DX98,IF(AND($R$3=$AN$16),'Result Sheet'!EH97,"")))))))))</f>
        <v/>
      </c>
      <c r="S98" s="485" t="str">
        <f>IF(AND($R$3=$AN$8),'Result Sheet'!U98,IF(AND($R$3=$AN$9),'Result Sheet'!AM98,IF(AND($R$3=$AN$10),'Result Sheet'!BE98,IF(AND($R$3=$AN$11),'Result Sheet'!BW98,IF(AND($R$3=$AN$12),'Result Sheet'!CO98,IF(AND($R$3=$AN$13),'Result Sheet'!DE98,IF(AND($R$3=$AN$14),'Result Sheet'!DO98,IF(AND($R$3=$AN$15),'Result Sheet'!DY98,IF(AND($R$3=$AN$16),'Result Sheet'!EI98,"")))))))))</f>
        <v/>
      </c>
      <c r="T98" s="355" t="str">
        <f>IF(AND(R98="",S98=""),"",IF(AND($R$3=$AN$14),'Result Sheet'!DP98,IF(AND($R$3=$AN$15),'Result Sheet'!DZ98,IF(AND($R$3=$AN$16),'Result Sheet'!EJ98,IF(AND(R98="NA",S98="NA"),"NA",SUM(R98:S98))))))</f>
        <v/>
      </c>
      <c r="U98" s="356" t="str">
        <f t="shared" si="10"/>
        <v/>
      </c>
      <c r="V98" s="357">
        <f t="shared" si="11"/>
        <v>0</v>
      </c>
      <c r="W98" s="357" t="str">
        <f t="shared" si="12"/>
        <v/>
      </c>
      <c r="X98" s="357" t="str">
        <f t="shared" si="13"/>
        <v/>
      </c>
      <c r="Y98" s="486" t="str">
        <f>IF(AND($R$3=$AN$8),'Result Sheet'!AA98,IF(AND($R$3=$AN$9),'Result Sheet'!AS98,IF(AND($R$3=$AN$10),'Result Sheet'!BK98,IF(AND($R$3=$AN$11),'Result Sheet'!CC98,IF(AND($R$3=$AN$12),'Result Sheet'!CT98,IF(AND($R$3=$AN$13),'Result Sheet'!DJ98,IF(AND($R$3=$AN$14),'Result Sheet'!DT98,IF(AND($R$3=$AN$15),'Result Sheet'!ED98,IF(AND($R$3=$AN$16),'Result Sheet'!EN98,"")))))))))</f>
        <v/>
      </c>
      <c r="Z98" s="487" t="str">
        <f>IF(AND($R$3=$AN$8),'Result Sheet'!AB98,IF(AND($R$3=$AN$9),'Result Sheet'!AT98,IF(AND($R$3=$AN$10),'Result Sheet'!BL98,IF(AND($R$3=$AN$11),'Result Sheet'!CD98,IF(AND($R$3=$AN$12),"",IF(AND($R$3=$AN$13),"",IF(AND($R$3=$AN$14),"","")))))))</f>
        <v/>
      </c>
      <c r="AA98" s="358" t="str">
        <f>IF(AND($R$3=$AN$8),'Result Sheet'!AC98,IF(AND($R$3=$AN$9),'Result Sheet'!AU98,IF(AND($R$3=$AN$10),'Result Sheet'!BM98,IF(AND($R$3=$AN$11),'Result Sheet'!CE98,IF(AND($R$3=$AN$12),'Result Sheet'!CU98,IF(AND($R$3=$AN$13),'Result Sheet'!DK98,IF(AND($R$3=$AN$14),'Result Sheet'!DU98,IF(AND($R$3=$AN$15),'Result Sheet'!EE98,IF(AND($R$3=$AN$16),'Result Sheet'!EO98,"")))))))))</f>
        <v/>
      </c>
    </row>
    <row r="99" spans="1:27">
      <c r="A99" s="349">
        <f>IF('Result Sheet'!A99="","",'Result Sheet'!A99)</f>
        <v>92</v>
      </c>
      <c r="B99" s="350" t="str">
        <f>IF(OR($D$3="",$R$3=""),"",IF('Result Sheet'!B99="","",'Result Sheet'!B99))</f>
        <v/>
      </c>
      <c r="C99" s="351" t="str">
        <f>IF(OR($D$3="",$R$3=""),"",IF('Result Sheet'!F99="","",'Result Sheet'!F99))</f>
        <v/>
      </c>
      <c r="D99" s="352" t="str">
        <f>IF(OR($D$3="",$R$3=""),"",IF('Result Sheet'!E99="","",'Result Sheet'!E99))</f>
        <v/>
      </c>
      <c r="E99" s="353" t="str">
        <f>IF(OR($D$3="",$R$3=""),"",IF('Result Sheet'!G99="","",'Result Sheet'!G99))</f>
        <v/>
      </c>
      <c r="F99" s="353" t="str">
        <f>IF(OR($D$3="",$R$3=""),"",IF('Result Sheet'!H99="","",'Result Sheet'!H99))</f>
        <v/>
      </c>
      <c r="G99" s="353" t="str">
        <f>IF(OR($D$3="",$R$3=""),"",IF('Result Sheet'!I99="","",'Result Sheet'!I99))</f>
        <v/>
      </c>
      <c r="H99" s="354" t="str">
        <f>IF(OR($D$3="",$R$3=""),"",IF('Result Sheet'!K99="","",'Result Sheet'!K99))</f>
        <v/>
      </c>
      <c r="I99" s="488" t="str">
        <f>IF(OR($D$3="",$R$3=""),"",IF('Result Sheet'!J99="","",'Result Sheet'!J99))</f>
        <v/>
      </c>
      <c r="J99" s="483" t="str">
        <f>IF(AND($R$3=$AN$8),'Result Sheet'!L99,IF(AND($R$3=$AN$9),'Result Sheet'!AD99,IF(AND($R$3=$AN$10),'Result Sheet'!AV99,IF(AND($R$3=$AN$11),'Result Sheet'!BN99,IF(AND($R$3=$AN$12),'Result Sheet'!CF99,IF(AND($R$3=$AN$13),'Result Sheet'!CV99,IF(AND($R$3=$AN$14),"","")))))))</f>
        <v/>
      </c>
      <c r="K99" s="483" t="str">
        <f>IF(AND($R$3=$AN$8),'Result Sheet'!M99,IF(AND($R$3=$AN$9),'Result Sheet'!AE99,IF(AND($R$3=$AN$10),'Result Sheet'!AW99,IF(AND($R$3=$AN$11),'Result Sheet'!BO99,IF(AND($R$3=$AN$12),'Result Sheet'!CG99,IF(AND($R$3=$AN$13),'Result Sheet'!CW99,IF(AND($R$3=$AN$14),"","")))))))</f>
        <v/>
      </c>
      <c r="L99" s="483" t="str">
        <f>IF(AND($R$3=$AN$8),'Result Sheet'!N99,IF(AND($R$3=$AN$9),'Result Sheet'!AF99,IF(AND($R$3=$AN$10),'Result Sheet'!AX99,IF(AND($R$3=$AN$11),'Result Sheet'!BP99,IF(AND($R$3=$AN$12),'Result Sheet'!CH99,IF(AND($R$3=$AN$13),'Result Sheet'!CX99,IF(AND($R$3=$AN$14),"","")))))))</f>
        <v/>
      </c>
      <c r="M99" s="355" t="str">
        <f t="shared" si="7"/>
        <v/>
      </c>
      <c r="N99" s="484" t="str">
        <f>IF(AND($R$3=$AN$8),'Result Sheet'!P99,IF(AND($R$3=$AN$9),'Result Sheet'!AH99,IF(AND($R$3=$AN$10),'Result Sheet'!AZ99,IF(AND($R$3=$AN$11),'Result Sheet'!BR99,IF(AND($R$3=$AN$12),'Result Sheet'!CJ99,IF(AND($R$3=$AN$13),'Result Sheet'!CZ99,IF(AND($R$3=$AN$14),'Result Sheet'!DL99,IF(AND($R$3=$AN$15),'Result Sheet'!DV99,IF(AND($R$3=$AN$16),'Result Sheet'!EF99,"")))))))))</f>
        <v/>
      </c>
      <c r="O99" s="484" t="str">
        <f>IF(AND($R$3=$AN$8),'Result Sheet'!Q99,IF(AND($R$3=$AN$9),'Result Sheet'!AI99,IF(AND($R$3=$AN$10),'Result Sheet'!BA99,IF(AND($R$3=$AN$11),'Result Sheet'!BS99,IF(AND($R$3=$AN$12),'Result Sheet'!CK99,IF(AND($R$3=$AN$13),'Result Sheet'!DA99,IF(AND($R$3=$AN$14),'Result Sheet'!DM99,IF(AND($R$3=$AN$15),'Result Sheet'!DW99,IF(AND($R$3=$AN$16),'Result Sheet'!EG99,"")))))))))</f>
        <v/>
      </c>
      <c r="P99" s="355" t="str">
        <f t="shared" si="8"/>
        <v/>
      </c>
      <c r="Q99" s="356" t="str">
        <f t="shared" si="9"/>
        <v/>
      </c>
      <c r="R99" s="485" t="str">
        <f>IF(AND($R$3=$AN$8),'Result Sheet'!T99,IF(AND($R$3=$AN$9),'Result Sheet'!AL99,IF(AND($R$3=$AN$10),'Result Sheet'!BD99,IF(AND($R$3=$AN$11),'Result Sheet'!BV99,IF(AND($R$3=$AN$12),'Result Sheet'!CN99,IF(AND($R$3=$AN$13),'Result Sheet'!DD99,IF(AND($R$3=$AN$14),'Result Sheet'!DN99,IF(AND($R$3=$AN$15),'Result Sheet'!DX99,IF(AND($R$3=$AN$16),'Result Sheet'!EH98,"")))))))))</f>
        <v/>
      </c>
      <c r="S99" s="485" t="str">
        <f>IF(AND($R$3=$AN$8),'Result Sheet'!U99,IF(AND($R$3=$AN$9),'Result Sheet'!AM99,IF(AND($R$3=$AN$10),'Result Sheet'!BE99,IF(AND($R$3=$AN$11),'Result Sheet'!BW99,IF(AND($R$3=$AN$12),'Result Sheet'!CO99,IF(AND($R$3=$AN$13),'Result Sheet'!DE99,IF(AND($R$3=$AN$14),'Result Sheet'!DO99,IF(AND($R$3=$AN$15),'Result Sheet'!DY99,IF(AND($R$3=$AN$16),'Result Sheet'!EI99,"")))))))))</f>
        <v/>
      </c>
      <c r="T99" s="355" t="str">
        <f>IF(AND(R99="",S99=""),"",IF(AND($R$3=$AN$14),'Result Sheet'!DP99,IF(AND($R$3=$AN$15),'Result Sheet'!DZ99,IF(AND($R$3=$AN$16),'Result Sheet'!EJ99,IF(AND(R99="NA",S99="NA"),"NA",SUM(R99:S99))))))</f>
        <v/>
      </c>
      <c r="U99" s="356" t="str">
        <f t="shared" si="10"/>
        <v/>
      </c>
      <c r="V99" s="357">
        <f t="shared" si="11"/>
        <v>0</v>
      </c>
      <c r="W99" s="357" t="str">
        <f t="shared" si="12"/>
        <v/>
      </c>
      <c r="X99" s="357" t="str">
        <f t="shared" si="13"/>
        <v/>
      </c>
      <c r="Y99" s="486" t="str">
        <f>IF(AND($R$3=$AN$8),'Result Sheet'!AA99,IF(AND($R$3=$AN$9),'Result Sheet'!AS99,IF(AND($R$3=$AN$10),'Result Sheet'!BK99,IF(AND($R$3=$AN$11),'Result Sheet'!CC99,IF(AND($R$3=$AN$12),'Result Sheet'!CT99,IF(AND($R$3=$AN$13),'Result Sheet'!DJ99,IF(AND($R$3=$AN$14),'Result Sheet'!DT99,IF(AND($R$3=$AN$15),'Result Sheet'!ED99,IF(AND($R$3=$AN$16),'Result Sheet'!EN99,"")))))))))</f>
        <v/>
      </c>
      <c r="Z99" s="487" t="str">
        <f>IF(AND($R$3=$AN$8),'Result Sheet'!AB99,IF(AND($R$3=$AN$9),'Result Sheet'!AT99,IF(AND($R$3=$AN$10),'Result Sheet'!BL99,IF(AND($R$3=$AN$11),'Result Sheet'!CD99,IF(AND($R$3=$AN$12),"",IF(AND($R$3=$AN$13),"",IF(AND($R$3=$AN$14),"","")))))))</f>
        <v/>
      </c>
      <c r="AA99" s="358" t="str">
        <f>IF(AND($R$3=$AN$8),'Result Sheet'!AC99,IF(AND($R$3=$AN$9),'Result Sheet'!AU99,IF(AND($R$3=$AN$10),'Result Sheet'!BM99,IF(AND($R$3=$AN$11),'Result Sheet'!CE99,IF(AND($R$3=$AN$12),'Result Sheet'!CU99,IF(AND($R$3=$AN$13),'Result Sheet'!DK99,IF(AND($R$3=$AN$14),'Result Sheet'!DU99,IF(AND($R$3=$AN$15),'Result Sheet'!EE99,IF(AND($R$3=$AN$16),'Result Sheet'!EO99,"")))))))))</f>
        <v/>
      </c>
    </row>
    <row r="100" spans="1:27">
      <c r="A100" s="349">
        <f>IF('Result Sheet'!A100="","",'Result Sheet'!A100)</f>
        <v>93</v>
      </c>
      <c r="B100" s="350" t="str">
        <f>IF(OR($D$3="",$R$3=""),"",IF('Result Sheet'!B100="","",'Result Sheet'!B100))</f>
        <v/>
      </c>
      <c r="C100" s="351" t="str">
        <f>IF(OR($D$3="",$R$3=""),"",IF('Result Sheet'!F100="","",'Result Sheet'!F100))</f>
        <v/>
      </c>
      <c r="D100" s="352" t="str">
        <f>IF(OR($D$3="",$R$3=""),"",IF('Result Sheet'!E100="","",'Result Sheet'!E100))</f>
        <v/>
      </c>
      <c r="E100" s="353" t="str">
        <f>IF(OR($D$3="",$R$3=""),"",IF('Result Sheet'!G100="","",'Result Sheet'!G100))</f>
        <v/>
      </c>
      <c r="F100" s="353" t="str">
        <f>IF(OR($D$3="",$R$3=""),"",IF('Result Sheet'!H100="","",'Result Sheet'!H100))</f>
        <v/>
      </c>
      <c r="G100" s="353" t="str">
        <f>IF(OR($D$3="",$R$3=""),"",IF('Result Sheet'!I100="","",'Result Sheet'!I100))</f>
        <v/>
      </c>
      <c r="H100" s="354" t="str">
        <f>IF(OR($D$3="",$R$3=""),"",IF('Result Sheet'!K100="","",'Result Sheet'!K100))</f>
        <v/>
      </c>
      <c r="I100" s="488" t="str">
        <f>IF(OR($D$3="",$R$3=""),"",IF('Result Sheet'!J100="","",'Result Sheet'!J100))</f>
        <v/>
      </c>
      <c r="J100" s="483" t="str">
        <f>IF(AND($R$3=$AN$8),'Result Sheet'!L100,IF(AND($R$3=$AN$9),'Result Sheet'!AD100,IF(AND($R$3=$AN$10),'Result Sheet'!AV100,IF(AND($R$3=$AN$11),'Result Sheet'!BN100,IF(AND($R$3=$AN$12),'Result Sheet'!CF100,IF(AND($R$3=$AN$13),'Result Sheet'!CV100,IF(AND($R$3=$AN$14),"","")))))))</f>
        <v/>
      </c>
      <c r="K100" s="483" t="str">
        <f>IF(AND($R$3=$AN$8),'Result Sheet'!M100,IF(AND($R$3=$AN$9),'Result Sheet'!AE100,IF(AND($R$3=$AN$10),'Result Sheet'!AW100,IF(AND($R$3=$AN$11),'Result Sheet'!BO100,IF(AND($R$3=$AN$12),'Result Sheet'!CG100,IF(AND($R$3=$AN$13),'Result Sheet'!CW100,IF(AND($R$3=$AN$14),"","")))))))</f>
        <v/>
      </c>
      <c r="L100" s="483" t="str">
        <f>IF(AND($R$3=$AN$8),'Result Sheet'!N100,IF(AND($R$3=$AN$9),'Result Sheet'!AF100,IF(AND($R$3=$AN$10),'Result Sheet'!AX100,IF(AND($R$3=$AN$11),'Result Sheet'!BP100,IF(AND($R$3=$AN$12),'Result Sheet'!CH100,IF(AND($R$3=$AN$13),'Result Sheet'!CX100,IF(AND($R$3=$AN$14),"","")))))))</f>
        <v/>
      </c>
      <c r="M100" s="355" t="str">
        <f t="shared" si="7"/>
        <v/>
      </c>
      <c r="N100" s="484" t="str">
        <f>IF(AND($R$3=$AN$8),'Result Sheet'!P100,IF(AND($R$3=$AN$9),'Result Sheet'!AH100,IF(AND($R$3=$AN$10),'Result Sheet'!AZ100,IF(AND($R$3=$AN$11),'Result Sheet'!BR100,IF(AND($R$3=$AN$12),'Result Sheet'!CJ100,IF(AND($R$3=$AN$13),'Result Sheet'!CZ100,IF(AND($R$3=$AN$14),'Result Sheet'!DL100,IF(AND($R$3=$AN$15),'Result Sheet'!DV100,IF(AND($R$3=$AN$16),'Result Sheet'!EF100,"")))))))))</f>
        <v/>
      </c>
      <c r="O100" s="484" t="str">
        <f>IF(AND($R$3=$AN$8),'Result Sheet'!Q100,IF(AND($R$3=$AN$9),'Result Sheet'!AI100,IF(AND($R$3=$AN$10),'Result Sheet'!BA100,IF(AND($R$3=$AN$11),'Result Sheet'!BS100,IF(AND($R$3=$AN$12),'Result Sheet'!CK100,IF(AND($R$3=$AN$13),'Result Sheet'!DA100,IF(AND($R$3=$AN$14),'Result Sheet'!DM100,IF(AND($R$3=$AN$15),'Result Sheet'!DW100,IF(AND($R$3=$AN$16),'Result Sheet'!EG100,"")))))))))</f>
        <v/>
      </c>
      <c r="P100" s="355" t="str">
        <f t="shared" si="8"/>
        <v/>
      </c>
      <c r="Q100" s="356" t="str">
        <f t="shared" si="9"/>
        <v/>
      </c>
      <c r="R100" s="485" t="str">
        <f>IF(AND($R$3=$AN$8),'Result Sheet'!T100,IF(AND($R$3=$AN$9),'Result Sheet'!AL100,IF(AND($R$3=$AN$10),'Result Sheet'!BD100,IF(AND($R$3=$AN$11),'Result Sheet'!BV100,IF(AND($R$3=$AN$12),'Result Sheet'!CN100,IF(AND($R$3=$AN$13),'Result Sheet'!DD100,IF(AND($R$3=$AN$14),'Result Sheet'!DN100,IF(AND($R$3=$AN$15),'Result Sheet'!DX100,IF(AND($R$3=$AN$16),'Result Sheet'!EH99,"")))))))))</f>
        <v/>
      </c>
      <c r="S100" s="485" t="str">
        <f>IF(AND($R$3=$AN$8),'Result Sheet'!U100,IF(AND($R$3=$AN$9),'Result Sheet'!AM100,IF(AND($R$3=$AN$10),'Result Sheet'!BE100,IF(AND($R$3=$AN$11),'Result Sheet'!BW100,IF(AND($R$3=$AN$12),'Result Sheet'!CO100,IF(AND($R$3=$AN$13),'Result Sheet'!DE100,IF(AND($R$3=$AN$14),'Result Sheet'!DO100,IF(AND($R$3=$AN$15),'Result Sheet'!DY100,IF(AND($R$3=$AN$16),'Result Sheet'!EI100,"")))))))))</f>
        <v/>
      </c>
      <c r="T100" s="355" t="str">
        <f>IF(AND(R100="",S100=""),"",IF(AND($R$3=$AN$14),'Result Sheet'!DP100,IF(AND($R$3=$AN$15),'Result Sheet'!DZ100,IF(AND($R$3=$AN$16),'Result Sheet'!EJ100,IF(AND(R100="NA",S100="NA"),"NA",SUM(R100:S100))))))</f>
        <v/>
      </c>
      <c r="U100" s="356" t="str">
        <f t="shared" si="10"/>
        <v/>
      </c>
      <c r="V100" s="357">
        <f t="shared" si="11"/>
        <v>0</v>
      </c>
      <c r="W100" s="357" t="str">
        <f t="shared" si="12"/>
        <v/>
      </c>
      <c r="X100" s="357" t="str">
        <f t="shared" si="13"/>
        <v/>
      </c>
      <c r="Y100" s="486" t="str">
        <f>IF(AND($R$3=$AN$8),'Result Sheet'!AA100,IF(AND($R$3=$AN$9),'Result Sheet'!AS100,IF(AND($R$3=$AN$10),'Result Sheet'!BK100,IF(AND($R$3=$AN$11),'Result Sheet'!CC100,IF(AND($R$3=$AN$12),'Result Sheet'!CT100,IF(AND($R$3=$AN$13),'Result Sheet'!DJ100,IF(AND($R$3=$AN$14),'Result Sheet'!DT100,IF(AND($R$3=$AN$15),'Result Sheet'!ED100,IF(AND($R$3=$AN$16),'Result Sheet'!EN100,"")))))))))</f>
        <v/>
      </c>
      <c r="Z100" s="487" t="str">
        <f>IF(AND($R$3=$AN$8),'Result Sheet'!AB100,IF(AND($R$3=$AN$9),'Result Sheet'!AT100,IF(AND($R$3=$AN$10),'Result Sheet'!BL100,IF(AND($R$3=$AN$11),'Result Sheet'!CD100,IF(AND($R$3=$AN$12),"",IF(AND($R$3=$AN$13),"",IF(AND($R$3=$AN$14),"","")))))))</f>
        <v/>
      </c>
      <c r="AA100" s="358" t="str">
        <f>IF(AND($R$3=$AN$8),'Result Sheet'!AC100,IF(AND($R$3=$AN$9),'Result Sheet'!AU100,IF(AND($R$3=$AN$10),'Result Sheet'!BM100,IF(AND($R$3=$AN$11),'Result Sheet'!CE100,IF(AND($R$3=$AN$12),'Result Sheet'!CU100,IF(AND($R$3=$AN$13),'Result Sheet'!DK100,IF(AND($R$3=$AN$14),'Result Sheet'!DU100,IF(AND($R$3=$AN$15),'Result Sheet'!EE100,IF(AND($R$3=$AN$16),'Result Sheet'!EO100,"")))))))))</f>
        <v/>
      </c>
    </row>
    <row r="101" spans="1:27">
      <c r="A101" s="349">
        <f>IF('Result Sheet'!A101="","",'Result Sheet'!A101)</f>
        <v>94</v>
      </c>
      <c r="B101" s="350" t="str">
        <f>IF(OR($D$3="",$R$3=""),"",IF('Result Sheet'!B101="","",'Result Sheet'!B101))</f>
        <v/>
      </c>
      <c r="C101" s="351" t="str">
        <f>IF(OR($D$3="",$R$3=""),"",IF('Result Sheet'!F101="","",'Result Sheet'!F101))</f>
        <v/>
      </c>
      <c r="D101" s="352" t="str">
        <f>IF(OR($D$3="",$R$3=""),"",IF('Result Sheet'!E101="","",'Result Sheet'!E101))</f>
        <v/>
      </c>
      <c r="E101" s="353" t="str">
        <f>IF(OR($D$3="",$R$3=""),"",IF('Result Sheet'!G101="","",'Result Sheet'!G101))</f>
        <v/>
      </c>
      <c r="F101" s="353" t="str">
        <f>IF(OR($D$3="",$R$3=""),"",IF('Result Sheet'!H101="","",'Result Sheet'!H101))</f>
        <v/>
      </c>
      <c r="G101" s="353" t="str">
        <f>IF(OR($D$3="",$R$3=""),"",IF('Result Sheet'!I101="","",'Result Sheet'!I101))</f>
        <v/>
      </c>
      <c r="H101" s="354" t="str">
        <f>IF(OR($D$3="",$R$3=""),"",IF('Result Sheet'!K101="","",'Result Sheet'!K101))</f>
        <v/>
      </c>
      <c r="I101" s="488" t="str">
        <f>IF(OR($D$3="",$R$3=""),"",IF('Result Sheet'!J101="","",'Result Sheet'!J101))</f>
        <v/>
      </c>
      <c r="J101" s="483" t="str">
        <f>IF(AND($R$3=$AN$8),'Result Sheet'!L101,IF(AND($R$3=$AN$9),'Result Sheet'!AD101,IF(AND($R$3=$AN$10),'Result Sheet'!AV101,IF(AND($R$3=$AN$11),'Result Sheet'!BN101,IF(AND($R$3=$AN$12),'Result Sheet'!CF101,IF(AND($R$3=$AN$13),'Result Sheet'!CV101,IF(AND($R$3=$AN$14),"","")))))))</f>
        <v/>
      </c>
      <c r="K101" s="483" t="str">
        <f>IF(AND($R$3=$AN$8),'Result Sheet'!M101,IF(AND($R$3=$AN$9),'Result Sheet'!AE101,IF(AND($R$3=$AN$10),'Result Sheet'!AW101,IF(AND($R$3=$AN$11),'Result Sheet'!BO101,IF(AND($R$3=$AN$12),'Result Sheet'!CG101,IF(AND($R$3=$AN$13),'Result Sheet'!CW101,IF(AND($R$3=$AN$14),"","")))))))</f>
        <v/>
      </c>
      <c r="L101" s="483" t="str">
        <f>IF(AND($R$3=$AN$8),'Result Sheet'!N101,IF(AND($R$3=$AN$9),'Result Sheet'!AF101,IF(AND($R$3=$AN$10),'Result Sheet'!AX101,IF(AND($R$3=$AN$11),'Result Sheet'!BP101,IF(AND($R$3=$AN$12),'Result Sheet'!CH101,IF(AND($R$3=$AN$13),'Result Sheet'!CX101,IF(AND($R$3=$AN$14),"","")))))))</f>
        <v/>
      </c>
      <c r="M101" s="355" t="str">
        <f t="shared" si="7"/>
        <v/>
      </c>
      <c r="N101" s="484" t="str">
        <f>IF(AND($R$3=$AN$8),'Result Sheet'!P101,IF(AND($R$3=$AN$9),'Result Sheet'!AH101,IF(AND($R$3=$AN$10),'Result Sheet'!AZ101,IF(AND($R$3=$AN$11),'Result Sheet'!BR101,IF(AND($R$3=$AN$12),'Result Sheet'!CJ101,IF(AND($R$3=$AN$13),'Result Sheet'!CZ101,IF(AND($R$3=$AN$14),'Result Sheet'!DL101,IF(AND($R$3=$AN$15),'Result Sheet'!DV101,IF(AND($R$3=$AN$16),'Result Sheet'!EF101,"")))))))))</f>
        <v/>
      </c>
      <c r="O101" s="484" t="str">
        <f>IF(AND($R$3=$AN$8),'Result Sheet'!Q101,IF(AND($R$3=$AN$9),'Result Sheet'!AI101,IF(AND($R$3=$AN$10),'Result Sheet'!BA101,IF(AND($R$3=$AN$11),'Result Sheet'!BS101,IF(AND($R$3=$AN$12),'Result Sheet'!CK101,IF(AND($R$3=$AN$13),'Result Sheet'!DA101,IF(AND($R$3=$AN$14),'Result Sheet'!DM101,IF(AND($R$3=$AN$15),'Result Sheet'!DW101,IF(AND($R$3=$AN$16),'Result Sheet'!EG101,"")))))))))</f>
        <v/>
      </c>
      <c r="P101" s="355" t="str">
        <f t="shared" si="8"/>
        <v/>
      </c>
      <c r="Q101" s="356" t="str">
        <f t="shared" si="9"/>
        <v/>
      </c>
      <c r="R101" s="485" t="str">
        <f>IF(AND($R$3=$AN$8),'Result Sheet'!T101,IF(AND($R$3=$AN$9),'Result Sheet'!AL101,IF(AND($R$3=$AN$10),'Result Sheet'!BD101,IF(AND($R$3=$AN$11),'Result Sheet'!BV101,IF(AND($R$3=$AN$12),'Result Sheet'!CN101,IF(AND($R$3=$AN$13),'Result Sheet'!DD101,IF(AND($R$3=$AN$14),'Result Sheet'!DN101,IF(AND($R$3=$AN$15),'Result Sheet'!DX101,IF(AND($R$3=$AN$16),'Result Sheet'!EH100,"")))))))))</f>
        <v/>
      </c>
      <c r="S101" s="485" t="str">
        <f>IF(AND($R$3=$AN$8),'Result Sheet'!U101,IF(AND($R$3=$AN$9),'Result Sheet'!AM101,IF(AND($R$3=$AN$10),'Result Sheet'!BE101,IF(AND($R$3=$AN$11),'Result Sheet'!BW101,IF(AND($R$3=$AN$12),'Result Sheet'!CO101,IF(AND($R$3=$AN$13),'Result Sheet'!DE101,IF(AND($R$3=$AN$14),'Result Sheet'!DO101,IF(AND($R$3=$AN$15),'Result Sheet'!DY101,IF(AND($R$3=$AN$16),'Result Sheet'!EI101,"")))))))))</f>
        <v/>
      </c>
      <c r="T101" s="355" t="str">
        <f>IF(AND(R101="",S101=""),"",IF(AND($R$3=$AN$14),'Result Sheet'!DP101,IF(AND($R$3=$AN$15),'Result Sheet'!DZ101,IF(AND($R$3=$AN$16),'Result Sheet'!EJ101,IF(AND(R101="NA",S101="NA"),"NA",SUM(R101:S101))))))</f>
        <v/>
      </c>
      <c r="U101" s="356" t="str">
        <f t="shared" si="10"/>
        <v/>
      </c>
      <c r="V101" s="357">
        <f t="shared" si="11"/>
        <v>0</v>
      </c>
      <c r="W101" s="357" t="str">
        <f t="shared" si="12"/>
        <v/>
      </c>
      <c r="X101" s="357" t="str">
        <f t="shared" si="13"/>
        <v/>
      </c>
      <c r="Y101" s="486" t="str">
        <f>IF(AND($R$3=$AN$8),'Result Sheet'!AA101,IF(AND($R$3=$AN$9),'Result Sheet'!AS101,IF(AND($R$3=$AN$10),'Result Sheet'!BK101,IF(AND($R$3=$AN$11),'Result Sheet'!CC101,IF(AND($R$3=$AN$12),'Result Sheet'!CT101,IF(AND($R$3=$AN$13),'Result Sheet'!DJ101,IF(AND($R$3=$AN$14),'Result Sheet'!DT101,IF(AND($R$3=$AN$15),'Result Sheet'!ED101,IF(AND($R$3=$AN$16),'Result Sheet'!EN101,"")))))))))</f>
        <v/>
      </c>
      <c r="Z101" s="487" t="str">
        <f>IF(AND($R$3=$AN$8),'Result Sheet'!AB101,IF(AND($R$3=$AN$9),'Result Sheet'!AT101,IF(AND($R$3=$AN$10),'Result Sheet'!BL101,IF(AND($R$3=$AN$11),'Result Sheet'!CD101,IF(AND($R$3=$AN$12),"",IF(AND($R$3=$AN$13),"",IF(AND($R$3=$AN$14),"","")))))))</f>
        <v/>
      </c>
      <c r="AA101" s="358" t="str">
        <f>IF(AND($R$3=$AN$8),'Result Sheet'!AC101,IF(AND($R$3=$AN$9),'Result Sheet'!AU101,IF(AND($R$3=$AN$10),'Result Sheet'!BM101,IF(AND($R$3=$AN$11),'Result Sheet'!CE101,IF(AND($R$3=$AN$12),'Result Sheet'!CU101,IF(AND($R$3=$AN$13),'Result Sheet'!DK101,IF(AND($R$3=$AN$14),'Result Sheet'!DU101,IF(AND($R$3=$AN$15),'Result Sheet'!EE101,IF(AND($R$3=$AN$16),'Result Sheet'!EO101,"")))))))))</f>
        <v/>
      </c>
    </row>
    <row r="102" spans="1:27">
      <c r="A102" s="349">
        <f>IF('Result Sheet'!A102="","",'Result Sheet'!A102)</f>
        <v>95</v>
      </c>
      <c r="B102" s="350" t="str">
        <f>IF(OR($D$3="",$R$3=""),"",IF('Result Sheet'!B102="","",'Result Sheet'!B102))</f>
        <v/>
      </c>
      <c r="C102" s="351" t="str">
        <f>IF(OR($D$3="",$R$3=""),"",IF('Result Sheet'!F102="","",'Result Sheet'!F102))</f>
        <v/>
      </c>
      <c r="D102" s="352" t="str">
        <f>IF(OR($D$3="",$R$3=""),"",IF('Result Sheet'!E102="","",'Result Sheet'!E102))</f>
        <v/>
      </c>
      <c r="E102" s="353" t="str">
        <f>IF(OR($D$3="",$R$3=""),"",IF('Result Sheet'!G102="","",'Result Sheet'!G102))</f>
        <v/>
      </c>
      <c r="F102" s="353" t="str">
        <f>IF(OR($D$3="",$R$3=""),"",IF('Result Sheet'!H102="","",'Result Sheet'!H102))</f>
        <v/>
      </c>
      <c r="G102" s="353" t="str">
        <f>IF(OR($D$3="",$R$3=""),"",IF('Result Sheet'!I102="","",'Result Sheet'!I102))</f>
        <v/>
      </c>
      <c r="H102" s="354" t="str">
        <f>IF(OR($D$3="",$R$3=""),"",IF('Result Sheet'!K102="","",'Result Sheet'!K102))</f>
        <v/>
      </c>
      <c r="I102" s="488" t="str">
        <f>IF(OR($D$3="",$R$3=""),"",IF('Result Sheet'!J102="","",'Result Sheet'!J102))</f>
        <v/>
      </c>
      <c r="J102" s="483" t="str">
        <f>IF(AND($R$3=$AN$8),'Result Sheet'!L102,IF(AND($R$3=$AN$9),'Result Sheet'!AD102,IF(AND($R$3=$AN$10),'Result Sheet'!AV102,IF(AND($R$3=$AN$11),'Result Sheet'!BN102,IF(AND($R$3=$AN$12),'Result Sheet'!CF102,IF(AND($R$3=$AN$13),'Result Sheet'!CV102,IF(AND($R$3=$AN$14),"","")))))))</f>
        <v/>
      </c>
      <c r="K102" s="483" t="str">
        <f>IF(AND($R$3=$AN$8),'Result Sheet'!M102,IF(AND($R$3=$AN$9),'Result Sheet'!AE102,IF(AND($R$3=$AN$10),'Result Sheet'!AW102,IF(AND($R$3=$AN$11),'Result Sheet'!BO102,IF(AND($R$3=$AN$12),'Result Sheet'!CG102,IF(AND($R$3=$AN$13),'Result Sheet'!CW102,IF(AND($R$3=$AN$14),"","")))))))</f>
        <v/>
      </c>
      <c r="L102" s="483" t="str">
        <f>IF(AND($R$3=$AN$8),'Result Sheet'!N102,IF(AND($R$3=$AN$9),'Result Sheet'!AF102,IF(AND($R$3=$AN$10),'Result Sheet'!AX102,IF(AND($R$3=$AN$11),'Result Sheet'!BP102,IF(AND($R$3=$AN$12),'Result Sheet'!CH102,IF(AND($R$3=$AN$13),'Result Sheet'!CX102,IF(AND($R$3=$AN$14),"","")))))))</f>
        <v/>
      </c>
      <c r="M102" s="355" t="str">
        <f t="shared" si="7"/>
        <v/>
      </c>
      <c r="N102" s="484" t="str">
        <f>IF(AND($R$3=$AN$8),'Result Sheet'!P102,IF(AND($R$3=$AN$9),'Result Sheet'!AH102,IF(AND($R$3=$AN$10),'Result Sheet'!AZ102,IF(AND($R$3=$AN$11),'Result Sheet'!BR102,IF(AND($R$3=$AN$12),'Result Sheet'!CJ102,IF(AND($R$3=$AN$13),'Result Sheet'!CZ102,IF(AND($R$3=$AN$14),'Result Sheet'!DL102,IF(AND($R$3=$AN$15),'Result Sheet'!DV102,IF(AND($R$3=$AN$16),'Result Sheet'!EF102,"")))))))))</f>
        <v/>
      </c>
      <c r="O102" s="484" t="str">
        <f>IF(AND($R$3=$AN$8),'Result Sheet'!Q102,IF(AND($R$3=$AN$9),'Result Sheet'!AI102,IF(AND($R$3=$AN$10),'Result Sheet'!BA102,IF(AND($R$3=$AN$11),'Result Sheet'!BS102,IF(AND($R$3=$AN$12),'Result Sheet'!CK102,IF(AND($R$3=$AN$13),'Result Sheet'!DA102,IF(AND($R$3=$AN$14),'Result Sheet'!DM102,IF(AND($R$3=$AN$15),'Result Sheet'!DW102,IF(AND($R$3=$AN$16),'Result Sheet'!EG102,"")))))))))</f>
        <v/>
      </c>
      <c r="P102" s="355" t="str">
        <f t="shared" si="8"/>
        <v/>
      </c>
      <c r="Q102" s="356" t="str">
        <f t="shared" si="9"/>
        <v/>
      </c>
      <c r="R102" s="485" t="str">
        <f>IF(AND($R$3=$AN$8),'Result Sheet'!T102,IF(AND($R$3=$AN$9),'Result Sheet'!AL102,IF(AND($R$3=$AN$10),'Result Sheet'!BD102,IF(AND($R$3=$AN$11),'Result Sheet'!BV102,IF(AND($R$3=$AN$12),'Result Sheet'!CN102,IF(AND($R$3=$AN$13),'Result Sheet'!DD102,IF(AND($R$3=$AN$14),'Result Sheet'!DN102,IF(AND($R$3=$AN$15),'Result Sheet'!DX102,IF(AND($R$3=$AN$16),'Result Sheet'!EH101,"")))))))))</f>
        <v/>
      </c>
      <c r="S102" s="485" t="str">
        <f>IF(AND($R$3=$AN$8),'Result Sheet'!U102,IF(AND($R$3=$AN$9),'Result Sheet'!AM102,IF(AND($R$3=$AN$10),'Result Sheet'!BE102,IF(AND($R$3=$AN$11),'Result Sheet'!BW102,IF(AND($R$3=$AN$12),'Result Sheet'!CO102,IF(AND($R$3=$AN$13),'Result Sheet'!DE102,IF(AND($R$3=$AN$14),'Result Sheet'!DO102,IF(AND($R$3=$AN$15),'Result Sheet'!DY102,IF(AND($R$3=$AN$16),'Result Sheet'!EI102,"")))))))))</f>
        <v/>
      </c>
      <c r="T102" s="355" t="str">
        <f>IF(AND(R102="",S102=""),"",IF(AND($R$3=$AN$14),'Result Sheet'!DP102,IF(AND($R$3=$AN$15),'Result Sheet'!DZ102,IF(AND($R$3=$AN$16),'Result Sheet'!EJ102,IF(AND(R102="NA",S102="NA"),"NA",SUM(R102:S102))))))</f>
        <v/>
      </c>
      <c r="U102" s="356" t="str">
        <f t="shared" si="10"/>
        <v/>
      </c>
      <c r="V102" s="357">
        <f t="shared" si="11"/>
        <v>0</v>
      </c>
      <c r="W102" s="357" t="str">
        <f t="shared" si="12"/>
        <v/>
      </c>
      <c r="X102" s="357" t="str">
        <f t="shared" si="13"/>
        <v/>
      </c>
      <c r="Y102" s="486" t="str">
        <f>IF(AND($R$3=$AN$8),'Result Sheet'!AA102,IF(AND($R$3=$AN$9),'Result Sheet'!AS102,IF(AND($R$3=$AN$10),'Result Sheet'!BK102,IF(AND($R$3=$AN$11),'Result Sheet'!CC102,IF(AND($R$3=$AN$12),'Result Sheet'!CT102,IF(AND($R$3=$AN$13),'Result Sheet'!DJ102,IF(AND($R$3=$AN$14),'Result Sheet'!DT102,IF(AND($R$3=$AN$15),'Result Sheet'!ED102,IF(AND($R$3=$AN$16),'Result Sheet'!EN102,"")))))))))</f>
        <v/>
      </c>
      <c r="Z102" s="487" t="str">
        <f>IF(AND($R$3=$AN$8),'Result Sheet'!AB102,IF(AND($R$3=$AN$9),'Result Sheet'!AT102,IF(AND($R$3=$AN$10),'Result Sheet'!BL102,IF(AND($R$3=$AN$11),'Result Sheet'!CD102,IF(AND($R$3=$AN$12),"",IF(AND($R$3=$AN$13),"",IF(AND($R$3=$AN$14),"","")))))))</f>
        <v/>
      </c>
      <c r="AA102" s="358" t="str">
        <f>IF(AND($R$3=$AN$8),'Result Sheet'!AC102,IF(AND($R$3=$AN$9),'Result Sheet'!AU102,IF(AND($R$3=$AN$10),'Result Sheet'!BM102,IF(AND($R$3=$AN$11),'Result Sheet'!CE102,IF(AND($R$3=$AN$12),'Result Sheet'!CU102,IF(AND($R$3=$AN$13),'Result Sheet'!DK102,IF(AND($R$3=$AN$14),'Result Sheet'!DU102,IF(AND($R$3=$AN$15),'Result Sheet'!EE102,IF(AND($R$3=$AN$16),'Result Sheet'!EO102,"")))))))))</f>
        <v/>
      </c>
    </row>
    <row r="103" spans="1:27">
      <c r="A103" s="349">
        <f>IF('Result Sheet'!A103="","",'Result Sheet'!A103)</f>
        <v>96</v>
      </c>
      <c r="B103" s="350" t="str">
        <f>IF(OR($D$3="",$R$3=""),"",IF('Result Sheet'!B103="","",'Result Sheet'!B103))</f>
        <v/>
      </c>
      <c r="C103" s="351" t="str">
        <f>IF(OR($D$3="",$R$3=""),"",IF('Result Sheet'!F103="","",'Result Sheet'!F103))</f>
        <v/>
      </c>
      <c r="D103" s="352" t="str">
        <f>IF(OR($D$3="",$R$3=""),"",IF('Result Sheet'!E103="","",'Result Sheet'!E103))</f>
        <v/>
      </c>
      <c r="E103" s="353" t="str">
        <f>IF(OR($D$3="",$R$3=""),"",IF('Result Sheet'!G103="","",'Result Sheet'!G103))</f>
        <v/>
      </c>
      <c r="F103" s="353" t="str">
        <f>IF(OR($D$3="",$R$3=""),"",IF('Result Sheet'!H103="","",'Result Sheet'!H103))</f>
        <v/>
      </c>
      <c r="G103" s="353" t="str">
        <f>IF(OR($D$3="",$R$3=""),"",IF('Result Sheet'!I103="","",'Result Sheet'!I103))</f>
        <v/>
      </c>
      <c r="H103" s="354" t="str">
        <f>IF(OR($D$3="",$R$3=""),"",IF('Result Sheet'!K103="","",'Result Sheet'!K103))</f>
        <v/>
      </c>
      <c r="I103" s="488" t="str">
        <f>IF(OR($D$3="",$R$3=""),"",IF('Result Sheet'!J103="","",'Result Sheet'!J103))</f>
        <v/>
      </c>
      <c r="J103" s="483" t="str">
        <f>IF(AND($R$3=$AN$8),'Result Sheet'!L103,IF(AND($R$3=$AN$9),'Result Sheet'!AD103,IF(AND($R$3=$AN$10),'Result Sheet'!AV103,IF(AND($R$3=$AN$11),'Result Sheet'!BN103,IF(AND($R$3=$AN$12),'Result Sheet'!CF103,IF(AND($R$3=$AN$13),'Result Sheet'!CV103,IF(AND($R$3=$AN$14),"","")))))))</f>
        <v/>
      </c>
      <c r="K103" s="483" t="str">
        <f>IF(AND($R$3=$AN$8),'Result Sheet'!M103,IF(AND($R$3=$AN$9),'Result Sheet'!AE103,IF(AND($R$3=$AN$10),'Result Sheet'!AW103,IF(AND($R$3=$AN$11),'Result Sheet'!BO103,IF(AND($R$3=$AN$12),'Result Sheet'!CG103,IF(AND($R$3=$AN$13),'Result Sheet'!CW103,IF(AND($R$3=$AN$14),"","")))))))</f>
        <v/>
      </c>
      <c r="L103" s="483" t="str">
        <f>IF(AND($R$3=$AN$8),'Result Sheet'!N103,IF(AND($R$3=$AN$9),'Result Sheet'!AF103,IF(AND($R$3=$AN$10),'Result Sheet'!AX103,IF(AND($R$3=$AN$11),'Result Sheet'!BP103,IF(AND($R$3=$AN$12),'Result Sheet'!CH103,IF(AND($R$3=$AN$13),'Result Sheet'!CX103,IF(AND($R$3=$AN$14),"","")))))))</f>
        <v/>
      </c>
      <c r="M103" s="355" t="str">
        <f t="shared" si="7"/>
        <v/>
      </c>
      <c r="N103" s="484" t="str">
        <f>IF(AND($R$3=$AN$8),'Result Sheet'!P103,IF(AND($R$3=$AN$9),'Result Sheet'!AH103,IF(AND($R$3=$AN$10),'Result Sheet'!AZ103,IF(AND($R$3=$AN$11),'Result Sheet'!BR103,IF(AND($R$3=$AN$12),'Result Sheet'!CJ103,IF(AND($R$3=$AN$13),'Result Sheet'!CZ103,IF(AND($R$3=$AN$14),'Result Sheet'!DL103,IF(AND($R$3=$AN$15),'Result Sheet'!DV103,IF(AND($R$3=$AN$16),'Result Sheet'!EF103,"")))))))))</f>
        <v/>
      </c>
      <c r="O103" s="484" t="str">
        <f>IF(AND($R$3=$AN$8),'Result Sheet'!Q103,IF(AND($R$3=$AN$9),'Result Sheet'!AI103,IF(AND($R$3=$AN$10),'Result Sheet'!BA103,IF(AND($R$3=$AN$11),'Result Sheet'!BS103,IF(AND($R$3=$AN$12),'Result Sheet'!CK103,IF(AND($R$3=$AN$13),'Result Sheet'!DA103,IF(AND($R$3=$AN$14),'Result Sheet'!DM103,IF(AND($R$3=$AN$15),'Result Sheet'!DW103,IF(AND($R$3=$AN$16),'Result Sheet'!EG103,"")))))))))</f>
        <v/>
      </c>
      <c r="P103" s="355" t="str">
        <f t="shared" si="8"/>
        <v/>
      </c>
      <c r="Q103" s="356" t="str">
        <f t="shared" si="9"/>
        <v/>
      </c>
      <c r="R103" s="485" t="str">
        <f>IF(AND($R$3=$AN$8),'Result Sheet'!T103,IF(AND($R$3=$AN$9),'Result Sheet'!AL103,IF(AND($R$3=$AN$10),'Result Sheet'!BD103,IF(AND($R$3=$AN$11),'Result Sheet'!BV103,IF(AND($R$3=$AN$12),'Result Sheet'!CN103,IF(AND($R$3=$AN$13),'Result Sheet'!DD103,IF(AND($R$3=$AN$14),'Result Sheet'!DN103,IF(AND($R$3=$AN$15),'Result Sheet'!DX103,IF(AND($R$3=$AN$16),'Result Sheet'!EH102,"")))))))))</f>
        <v/>
      </c>
      <c r="S103" s="485" t="str">
        <f>IF(AND($R$3=$AN$8),'Result Sheet'!U103,IF(AND($R$3=$AN$9),'Result Sheet'!AM103,IF(AND($R$3=$AN$10),'Result Sheet'!BE103,IF(AND($R$3=$AN$11),'Result Sheet'!BW103,IF(AND($R$3=$AN$12),'Result Sheet'!CO103,IF(AND($R$3=$AN$13),'Result Sheet'!DE103,IF(AND($R$3=$AN$14),'Result Sheet'!DO103,IF(AND($R$3=$AN$15),'Result Sheet'!DY103,IF(AND($R$3=$AN$16),'Result Sheet'!EI103,"")))))))))</f>
        <v/>
      </c>
      <c r="T103" s="355" t="str">
        <f>IF(AND(R103="",S103=""),"",IF(AND($R$3=$AN$14),'Result Sheet'!DP103,IF(AND($R$3=$AN$15),'Result Sheet'!DZ103,IF(AND($R$3=$AN$16),'Result Sheet'!EJ103,IF(AND(R103="NA",S103="NA"),"NA",SUM(R103:S103))))))</f>
        <v/>
      </c>
      <c r="U103" s="356" t="str">
        <f t="shared" si="10"/>
        <v/>
      </c>
      <c r="V103" s="357">
        <f t="shared" si="11"/>
        <v>0</v>
      </c>
      <c r="W103" s="357" t="str">
        <f t="shared" si="12"/>
        <v/>
      </c>
      <c r="X103" s="357" t="str">
        <f t="shared" si="13"/>
        <v/>
      </c>
      <c r="Y103" s="486" t="str">
        <f>IF(AND($R$3=$AN$8),'Result Sheet'!AA103,IF(AND($R$3=$AN$9),'Result Sheet'!AS103,IF(AND($R$3=$AN$10),'Result Sheet'!BK103,IF(AND($R$3=$AN$11),'Result Sheet'!CC103,IF(AND($R$3=$AN$12),'Result Sheet'!CT103,IF(AND($R$3=$AN$13),'Result Sheet'!DJ103,IF(AND($R$3=$AN$14),'Result Sheet'!DT103,IF(AND($R$3=$AN$15),'Result Sheet'!ED103,IF(AND($R$3=$AN$16),'Result Sheet'!EN103,"")))))))))</f>
        <v/>
      </c>
      <c r="Z103" s="487" t="str">
        <f>IF(AND($R$3=$AN$8),'Result Sheet'!AB103,IF(AND($R$3=$AN$9),'Result Sheet'!AT103,IF(AND($R$3=$AN$10),'Result Sheet'!BL103,IF(AND($R$3=$AN$11),'Result Sheet'!CD103,IF(AND($R$3=$AN$12),"",IF(AND($R$3=$AN$13),"",IF(AND($R$3=$AN$14),"","")))))))</f>
        <v/>
      </c>
      <c r="AA103" s="358" t="str">
        <f>IF(AND($R$3=$AN$8),'Result Sheet'!AC103,IF(AND($R$3=$AN$9),'Result Sheet'!AU103,IF(AND($R$3=$AN$10),'Result Sheet'!BM103,IF(AND($R$3=$AN$11),'Result Sheet'!CE103,IF(AND($R$3=$AN$12),'Result Sheet'!CU103,IF(AND($R$3=$AN$13),'Result Sheet'!DK103,IF(AND($R$3=$AN$14),'Result Sheet'!DU103,IF(AND($R$3=$AN$15),'Result Sheet'!EE103,IF(AND($R$3=$AN$16),'Result Sheet'!EO103,"")))))))))</f>
        <v/>
      </c>
    </row>
    <row r="104" spans="1:27">
      <c r="A104" s="349">
        <f>IF('Result Sheet'!A104="","",'Result Sheet'!A104)</f>
        <v>97</v>
      </c>
      <c r="B104" s="350" t="str">
        <f>IF(OR($D$3="",$R$3=""),"",IF('Result Sheet'!B104="","",'Result Sheet'!B104))</f>
        <v/>
      </c>
      <c r="C104" s="351" t="str">
        <f>IF(OR($D$3="",$R$3=""),"",IF('Result Sheet'!F104="","",'Result Sheet'!F104))</f>
        <v/>
      </c>
      <c r="D104" s="352" t="str">
        <f>IF(OR($D$3="",$R$3=""),"",IF('Result Sheet'!E104="","",'Result Sheet'!E104))</f>
        <v/>
      </c>
      <c r="E104" s="353" t="str">
        <f>IF(OR($D$3="",$R$3=""),"",IF('Result Sheet'!G104="","",'Result Sheet'!G104))</f>
        <v/>
      </c>
      <c r="F104" s="353" t="str">
        <f>IF(OR($D$3="",$R$3=""),"",IF('Result Sheet'!H104="","",'Result Sheet'!H104))</f>
        <v/>
      </c>
      <c r="G104" s="353" t="str">
        <f>IF(OR($D$3="",$R$3=""),"",IF('Result Sheet'!I104="","",'Result Sheet'!I104))</f>
        <v/>
      </c>
      <c r="H104" s="354" t="str">
        <f>IF(OR($D$3="",$R$3=""),"",IF('Result Sheet'!K104="","",'Result Sheet'!K104))</f>
        <v/>
      </c>
      <c r="I104" s="488" t="str">
        <f>IF(OR($D$3="",$R$3=""),"",IF('Result Sheet'!J104="","",'Result Sheet'!J104))</f>
        <v/>
      </c>
      <c r="J104" s="483" t="str">
        <f>IF(AND($R$3=$AN$8),'Result Sheet'!L104,IF(AND($R$3=$AN$9),'Result Sheet'!AD104,IF(AND($R$3=$AN$10),'Result Sheet'!AV104,IF(AND($R$3=$AN$11),'Result Sheet'!BN104,IF(AND($R$3=$AN$12),'Result Sheet'!CF104,IF(AND($R$3=$AN$13),'Result Sheet'!CV104,IF(AND($R$3=$AN$14),"","")))))))</f>
        <v/>
      </c>
      <c r="K104" s="483" t="str">
        <f>IF(AND($R$3=$AN$8),'Result Sheet'!M104,IF(AND($R$3=$AN$9),'Result Sheet'!AE104,IF(AND($R$3=$AN$10),'Result Sheet'!AW104,IF(AND($R$3=$AN$11),'Result Sheet'!BO104,IF(AND($R$3=$AN$12),'Result Sheet'!CG104,IF(AND($R$3=$AN$13),'Result Sheet'!CW104,IF(AND($R$3=$AN$14),"","")))))))</f>
        <v/>
      </c>
      <c r="L104" s="483" t="str">
        <f>IF(AND($R$3=$AN$8),'Result Sheet'!N104,IF(AND($R$3=$AN$9),'Result Sheet'!AF104,IF(AND($R$3=$AN$10),'Result Sheet'!AX104,IF(AND($R$3=$AN$11),'Result Sheet'!BP104,IF(AND($R$3=$AN$12),'Result Sheet'!CH104,IF(AND($R$3=$AN$13),'Result Sheet'!CX104,IF(AND($R$3=$AN$14),"","")))))))</f>
        <v/>
      </c>
      <c r="M104" s="355" t="str">
        <f t="shared" si="7"/>
        <v/>
      </c>
      <c r="N104" s="484" t="str">
        <f>IF(AND($R$3=$AN$8),'Result Sheet'!P104,IF(AND($R$3=$AN$9),'Result Sheet'!AH104,IF(AND($R$3=$AN$10),'Result Sheet'!AZ104,IF(AND($R$3=$AN$11),'Result Sheet'!BR104,IF(AND($R$3=$AN$12),'Result Sheet'!CJ104,IF(AND($R$3=$AN$13),'Result Sheet'!CZ104,IF(AND($R$3=$AN$14),'Result Sheet'!DL104,IF(AND($R$3=$AN$15),'Result Sheet'!DV104,IF(AND($R$3=$AN$16),'Result Sheet'!EF104,"")))))))))</f>
        <v/>
      </c>
      <c r="O104" s="484" t="str">
        <f>IF(AND($R$3=$AN$8),'Result Sheet'!Q104,IF(AND($R$3=$AN$9),'Result Sheet'!AI104,IF(AND($R$3=$AN$10),'Result Sheet'!BA104,IF(AND($R$3=$AN$11),'Result Sheet'!BS104,IF(AND($R$3=$AN$12),'Result Sheet'!CK104,IF(AND($R$3=$AN$13),'Result Sheet'!DA104,IF(AND($R$3=$AN$14),'Result Sheet'!DM104,IF(AND($R$3=$AN$15),'Result Sheet'!DW104,IF(AND($R$3=$AN$16),'Result Sheet'!EG104,"")))))))))</f>
        <v/>
      </c>
      <c r="P104" s="355" t="str">
        <f t="shared" si="8"/>
        <v/>
      </c>
      <c r="Q104" s="356" t="str">
        <f t="shared" si="9"/>
        <v/>
      </c>
      <c r="R104" s="485" t="str">
        <f>IF(AND($R$3=$AN$8),'Result Sheet'!T104,IF(AND($R$3=$AN$9),'Result Sheet'!AL104,IF(AND($R$3=$AN$10),'Result Sheet'!BD104,IF(AND($R$3=$AN$11),'Result Sheet'!BV104,IF(AND($R$3=$AN$12),'Result Sheet'!CN104,IF(AND($R$3=$AN$13),'Result Sheet'!DD104,IF(AND($R$3=$AN$14),'Result Sheet'!DN104,IF(AND($R$3=$AN$15),'Result Sheet'!DX104,IF(AND($R$3=$AN$16),'Result Sheet'!EH103,"")))))))))</f>
        <v/>
      </c>
      <c r="S104" s="485" t="str">
        <f>IF(AND($R$3=$AN$8),'Result Sheet'!U104,IF(AND($R$3=$AN$9),'Result Sheet'!AM104,IF(AND($R$3=$AN$10),'Result Sheet'!BE104,IF(AND($R$3=$AN$11),'Result Sheet'!BW104,IF(AND($R$3=$AN$12),'Result Sheet'!CO104,IF(AND($R$3=$AN$13),'Result Sheet'!DE104,IF(AND($R$3=$AN$14),'Result Sheet'!DO104,IF(AND($R$3=$AN$15),'Result Sheet'!DY104,IF(AND($R$3=$AN$16),'Result Sheet'!EI104,"")))))))))</f>
        <v/>
      </c>
      <c r="T104" s="355" t="str">
        <f>IF(AND(R104="",S104=""),"",IF(AND($R$3=$AN$14),'Result Sheet'!DP104,IF(AND($R$3=$AN$15),'Result Sheet'!DZ104,IF(AND($R$3=$AN$16),'Result Sheet'!EJ104,IF(AND(R104="NA",S104="NA"),"NA",SUM(R104:S104))))))</f>
        <v/>
      </c>
      <c r="U104" s="356" t="str">
        <f t="shared" si="10"/>
        <v/>
      </c>
      <c r="V104" s="357">
        <f t="shared" si="11"/>
        <v>0</v>
      </c>
      <c r="W104" s="357" t="str">
        <f t="shared" si="12"/>
        <v/>
      </c>
      <c r="X104" s="357" t="str">
        <f t="shared" si="13"/>
        <v/>
      </c>
      <c r="Y104" s="486" t="str">
        <f>IF(AND($R$3=$AN$8),'Result Sheet'!AA104,IF(AND($R$3=$AN$9),'Result Sheet'!AS104,IF(AND($R$3=$AN$10),'Result Sheet'!BK104,IF(AND($R$3=$AN$11),'Result Sheet'!CC104,IF(AND($R$3=$AN$12),'Result Sheet'!CT104,IF(AND($R$3=$AN$13),'Result Sheet'!DJ104,IF(AND($R$3=$AN$14),'Result Sheet'!DT104,IF(AND($R$3=$AN$15),'Result Sheet'!ED104,IF(AND($R$3=$AN$16),'Result Sheet'!EN104,"")))))))))</f>
        <v/>
      </c>
      <c r="Z104" s="487" t="str">
        <f>IF(AND($R$3=$AN$8),'Result Sheet'!AB104,IF(AND($R$3=$AN$9),'Result Sheet'!AT104,IF(AND($R$3=$AN$10),'Result Sheet'!BL104,IF(AND($R$3=$AN$11),'Result Sheet'!CD104,IF(AND($R$3=$AN$12),"",IF(AND($R$3=$AN$13),"",IF(AND($R$3=$AN$14),"","")))))))</f>
        <v/>
      </c>
      <c r="AA104" s="358" t="str">
        <f>IF(AND($R$3=$AN$8),'Result Sheet'!AC104,IF(AND($R$3=$AN$9),'Result Sheet'!AU104,IF(AND($R$3=$AN$10),'Result Sheet'!BM104,IF(AND($R$3=$AN$11),'Result Sheet'!CE104,IF(AND($R$3=$AN$12),'Result Sheet'!CU104,IF(AND($R$3=$AN$13),'Result Sheet'!DK104,IF(AND($R$3=$AN$14),'Result Sheet'!DU104,IF(AND($R$3=$AN$15),'Result Sheet'!EE104,IF(AND($R$3=$AN$16),'Result Sheet'!EO104,"")))))))))</f>
        <v/>
      </c>
    </row>
    <row r="105" spans="1:27">
      <c r="A105" s="349">
        <f>IF('Result Sheet'!A105="","",'Result Sheet'!A105)</f>
        <v>98</v>
      </c>
      <c r="B105" s="350" t="str">
        <f>IF(OR($D$3="",$R$3=""),"",IF('Result Sheet'!B105="","",'Result Sheet'!B105))</f>
        <v/>
      </c>
      <c r="C105" s="351" t="str">
        <f>IF(OR($D$3="",$R$3=""),"",IF('Result Sheet'!F105="","",'Result Sheet'!F105))</f>
        <v/>
      </c>
      <c r="D105" s="352" t="str">
        <f>IF(OR($D$3="",$R$3=""),"",IF('Result Sheet'!E105="","",'Result Sheet'!E105))</f>
        <v/>
      </c>
      <c r="E105" s="353" t="str">
        <f>IF(OR($D$3="",$R$3=""),"",IF('Result Sheet'!G105="","",'Result Sheet'!G105))</f>
        <v/>
      </c>
      <c r="F105" s="353" t="str">
        <f>IF(OR($D$3="",$R$3=""),"",IF('Result Sheet'!H105="","",'Result Sheet'!H105))</f>
        <v/>
      </c>
      <c r="G105" s="353" t="str">
        <f>IF(OR($D$3="",$R$3=""),"",IF('Result Sheet'!I105="","",'Result Sheet'!I105))</f>
        <v/>
      </c>
      <c r="H105" s="354" t="str">
        <f>IF(OR($D$3="",$R$3=""),"",IF('Result Sheet'!K105="","",'Result Sheet'!K105))</f>
        <v/>
      </c>
      <c r="I105" s="488" t="str">
        <f>IF(OR($D$3="",$R$3=""),"",IF('Result Sheet'!J105="","",'Result Sheet'!J105))</f>
        <v/>
      </c>
      <c r="J105" s="483" t="str">
        <f>IF(AND($R$3=$AN$8),'Result Sheet'!L105,IF(AND($R$3=$AN$9),'Result Sheet'!AD105,IF(AND($R$3=$AN$10),'Result Sheet'!AV105,IF(AND($R$3=$AN$11),'Result Sheet'!BN105,IF(AND($R$3=$AN$12),'Result Sheet'!CF105,IF(AND($R$3=$AN$13),'Result Sheet'!CV105,IF(AND($R$3=$AN$14),"","")))))))</f>
        <v/>
      </c>
      <c r="K105" s="483" t="str">
        <f>IF(AND($R$3=$AN$8),'Result Sheet'!M105,IF(AND($R$3=$AN$9),'Result Sheet'!AE105,IF(AND($R$3=$AN$10),'Result Sheet'!AW105,IF(AND($R$3=$AN$11),'Result Sheet'!BO105,IF(AND($R$3=$AN$12),'Result Sheet'!CG105,IF(AND($R$3=$AN$13),'Result Sheet'!CW105,IF(AND($R$3=$AN$14),"","")))))))</f>
        <v/>
      </c>
      <c r="L105" s="483" t="str">
        <f>IF(AND($R$3=$AN$8),'Result Sheet'!N105,IF(AND($R$3=$AN$9),'Result Sheet'!AF105,IF(AND($R$3=$AN$10),'Result Sheet'!AX105,IF(AND($R$3=$AN$11),'Result Sheet'!BP105,IF(AND($R$3=$AN$12),'Result Sheet'!CH105,IF(AND($R$3=$AN$13),'Result Sheet'!CX105,IF(AND($R$3=$AN$14),"","")))))))</f>
        <v/>
      </c>
      <c r="M105" s="355" t="str">
        <f t="shared" si="7"/>
        <v/>
      </c>
      <c r="N105" s="484" t="str">
        <f>IF(AND($R$3=$AN$8),'Result Sheet'!P105,IF(AND($R$3=$AN$9),'Result Sheet'!AH105,IF(AND($R$3=$AN$10),'Result Sheet'!AZ105,IF(AND($R$3=$AN$11),'Result Sheet'!BR105,IF(AND($R$3=$AN$12),'Result Sheet'!CJ105,IF(AND($R$3=$AN$13),'Result Sheet'!CZ105,IF(AND($R$3=$AN$14),'Result Sheet'!DL105,IF(AND($R$3=$AN$15),'Result Sheet'!DV105,IF(AND($R$3=$AN$16),'Result Sheet'!EF105,"")))))))))</f>
        <v/>
      </c>
      <c r="O105" s="484" t="str">
        <f>IF(AND($R$3=$AN$8),'Result Sheet'!Q105,IF(AND($R$3=$AN$9),'Result Sheet'!AI105,IF(AND($R$3=$AN$10),'Result Sheet'!BA105,IF(AND($R$3=$AN$11),'Result Sheet'!BS105,IF(AND($R$3=$AN$12),'Result Sheet'!CK105,IF(AND($R$3=$AN$13),'Result Sheet'!DA105,IF(AND($R$3=$AN$14),'Result Sheet'!DM105,IF(AND($R$3=$AN$15),'Result Sheet'!DW105,IF(AND($R$3=$AN$16),'Result Sheet'!EG105,"")))))))))</f>
        <v/>
      </c>
      <c r="P105" s="355" t="str">
        <f t="shared" si="8"/>
        <v/>
      </c>
      <c r="Q105" s="356" t="str">
        <f t="shared" si="9"/>
        <v/>
      </c>
      <c r="R105" s="485" t="str">
        <f>IF(AND($R$3=$AN$8),'Result Sheet'!T105,IF(AND($R$3=$AN$9),'Result Sheet'!AL105,IF(AND($R$3=$AN$10),'Result Sheet'!BD105,IF(AND($R$3=$AN$11),'Result Sheet'!BV105,IF(AND($R$3=$AN$12),'Result Sheet'!CN105,IF(AND($R$3=$AN$13),'Result Sheet'!DD105,IF(AND($R$3=$AN$14),'Result Sheet'!DN105,IF(AND($R$3=$AN$15),'Result Sheet'!DX105,IF(AND($R$3=$AN$16),'Result Sheet'!EH104,"")))))))))</f>
        <v/>
      </c>
      <c r="S105" s="485" t="str">
        <f>IF(AND($R$3=$AN$8),'Result Sheet'!U105,IF(AND($R$3=$AN$9),'Result Sheet'!AM105,IF(AND($R$3=$AN$10),'Result Sheet'!BE105,IF(AND($R$3=$AN$11),'Result Sheet'!BW105,IF(AND($R$3=$AN$12),'Result Sheet'!CO105,IF(AND($R$3=$AN$13),'Result Sheet'!DE105,IF(AND($R$3=$AN$14),'Result Sheet'!DO105,IF(AND($R$3=$AN$15),'Result Sheet'!DY105,IF(AND($R$3=$AN$16),'Result Sheet'!EI105,"")))))))))</f>
        <v/>
      </c>
      <c r="T105" s="355" t="str">
        <f>IF(AND(R105="",S105=""),"",IF(AND($R$3=$AN$14),'Result Sheet'!DP105,IF(AND($R$3=$AN$15),'Result Sheet'!DZ105,IF(AND($R$3=$AN$16),'Result Sheet'!EJ105,IF(AND(R105="NA",S105="NA"),"NA",SUM(R105:S105))))))</f>
        <v/>
      </c>
      <c r="U105" s="356" t="str">
        <f t="shared" si="10"/>
        <v/>
      </c>
      <c r="V105" s="357">
        <f t="shared" si="11"/>
        <v>0</v>
      </c>
      <c r="W105" s="357" t="str">
        <f t="shared" si="12"/>
        <v/>
      </c>
      <c r="X105" s="357" t="str">
        <f t="shared" si="13"/>
        <v/>
      </c>
      <c r="Y105" s="486" t="str">
        <f>IF(AND($R$3=$AN$8),'Result Sheet'!AA105,IF(AND($R$3=$AN$9),'Result Sheet'!AS105,IF(AND($R$3=$AN$10),'Result Sheet'!BK105,IF(AND($R$3=$AN$11),'Result Sheet'!CC105,IF(AND($R$3=$AN$12),'Result Sheet'!CT105,IF(AND($R$3=$AN$13),'Result Sheet'!DJ105,IF(AND($R$3=$AN$14),'Result Sheet'!DT105,IF(AND($R$3=$AN$15),'Result Sheet'!ED105,IF(AND($R$3=$AN$16),'Result Sheet'!EN105,"")))))))))</f>
        <v/>
      </c>
      <c r="Z105" s="487" t="str">
        <f>IF(AND($R$3=$AN$8),'Result Sheet'!AB105,IF(AND($R$3=$AN$9),'Result Sheet'!AT105,IF(AND($R$3=$AN$10),'Result Sheet'!BL105,IF(AND($R$3=$AN$11),'Result Sheet'!CD105,IF(AND($R$3=$AN$12),"",IF(AND($R$3=$AN$13),"",IF(AND($R$3=$AN$14),"","")))))))</f>
        <v/>
      </c>
      <c r="AA105" s="358" t="str">
        <f>IF(AND($R$3=$AN$8),'Result Sheet'!AC105,IF(AND($R$3=$AN$9),'Result Sheet'!AU105,IF(AND($R$3=$AN$10),'Result Sheet'!BM105,IF(AND($R$3=$AN$11),'Result Sheet'!CE105,IF(AND($R$3=$AN$12),'Result Sheet'!CU105,IF(AND($R$3=$AN$13),'Result Sheet'!DK105,IF(AND($R$3=$AN$14),'Result Sheet'!DU105,IF(AND($R$3=$AN$15),'Result Sheet'!EE105,IF(AND($R$3=$AN$16),'Result Sheet'!EO105,"")))))))))</f>
        <v/>
      </c>
    </row>
    <row r="106" spans="1:27">
      <c r="A106" s="349">
        <f>IF('Result Sheet'!A106="","",'Result Sheet'!A106)</f>
        <v>99</v>
      </c>
      <c r="B106" s="350" t="str">
        <f>IF(OR($D$3="",$R$3=""),"",IF('Result Sheet'!B106="","",'Result Sheet'!B106))</f>
        <v/>
      </c>
      <c r="C106" s="351" t="str">
        <f>IF(OR($D$3="",$R$3=""),"",IF('Result Sheet'!F106="","",'Result Sheet'!F106))</f>
        <v/>
      </c>
      <c r="D106" s="352" t="str">
        <f>IF(OR($D$3="",$R$3=""),"",IF('Result Sheet'!E106="","",'Result Sheet'!E106))</f>
        <v/>
      </c>
      <c r="E106" s="353" t="str">
        <f>IF(OR($D$3="",$R$3=""),"",IF('Result Sheet'!G106="","",'Result Sheet'!G106))</f>
        <v/>
      </c>
      <c r="F106" s="353" t="str">
        <f>IF(OR($D$3="",$R$3=""),"",IF('Result Sheet'!H106="","",'Result Sheet'!H106))</f>
        <v/>
      </c>
      <c r="G106" s="353" t="str">
        <f>IF(OR($D$3="",$R$3=""),"",IF('Result Sheet'!I106="","",'Result Sheet'!I106))</f>
        <v/>
      </c>
      <c r="H106" s="354" t="str">
        <f>IF(OR($D$3="",$R$3=""),"",IF('Result Sheet'!K106="","",'Result Sheet'!K106))</f>
        <v/>
      </c>
      <c r="I106" s="488" t="str">
        <f>IF(OR($D$3="",$R$3=""),"",IF('Result Sheet'!J106="","",'Result Sheet'!J106))</f>
        <v/>
      </c>
      <c r="J106" s="483" t="str">
        <f>IF(AND($R$3=$AN$8),'Result Sheet'!L106,IF(AND($R$3=$AN$9),'Result Sheet'!AD106,IF(AND($R$3=$AN$10),'Result Sheet'!AV106,IF(AND($R$3=$AN$11),'Result Sheet'!BN106,IF(AND($R$3=$AN$12),'Result Sheet'!CF106,IF(AND($R$3=$AN$13),'Result Sheet'!CV106,IF(AND($R$3=$AN$14),"","")))))))</f>
        <v/>
      </c>
      <c r="K106" s="483" t="str">
        <f>IF(AND($R$3=$AN$8),'Result Sheet'!M106,IF(AND($R$3=$AN$9),'Result Sheet'!AE106,IF(AND($R$3=$AN$10),'Result Sheet'!AW106,IF(AND($R$3=$AN$11),'Result Sheet'!BO106,IF(AND($R$3=$AN$12),'Result Sheet'!CG106,IF(AND($R$3=$AN$13),'Result Sheet'!CW106,IF(AND($R$3=$AN$14),"","")))))))</f>
        <v/>
      </c>
      <c r="L106" s="483" t="str">
        <f>IF(AND($R$3=$AN$8),'Result Sheet'!N106,IF(AND($R$3=$AN$9),'Result Sheet'!AF106,IF(AND($R$3=$AN$10),'Result Sheet'!AX106,IF(AND($R$3=$AN$11),'Result Sheet'!BP106,IF(AND($R$3=$AN$12),'Result Sheet'!CH106,IF(AND($R$3=$AN$13),'Result Sheet'!CX106,IF(AND($R$3=$AN$14),"","")))))))</f>
        <v/>
      </c>
      <c r="M106" s="355" t="str">
        <f t="shared" si="7"/>
        <v/>
      </c>
      <c r="N106" s="484" t="str">
        <f>IF(AND($R$3=$AN$8),'Result Sheet'!P106,IF(AND($R$3=$AN$9),'Result Sheet'!AH106,IF(AND($R$3=$AN$10),'Result Sheet'!AZ106,IF(AND($R$3=$AN$11),'Result Sheet'!BR106,IF(AND($R$3=$AN$12),'Result Sheet'!CJ106,IF(AND($R$3=$AN$13),'Result Sheet'!CZ106,IF(AND($R$3=$AN$14),'Result Sheet'!DL106,IF(AND($R$3=$AN$15),'Result Sheet'!DV106,IF(AND($R$3=$AN$16),'Result Sheet'!EF106,"")))))))))</f>
        <v/>
      </c>
      <c r="O106" s="484" t="str">
        <f>IF(AND($R$3=$AN$8),'Result Sheet'!Q106,IF(AND($R$3=$AN$9),'Result Sheet'!AI106,IF(AND($R$3=$AN$10),'Result Sheet'!BA106,IF(AND($R$3=$AN$11),'Result Sheet'!BS106,IF(AND($R$3=$AN$12),'Result Sheet'!CK106,IF(AND($R$3=$AN$13),'Result Sheet'!DA106,IF(AND($R$3=$AN$14),'Result Sheet'!DM106,IF(AND($R$3=$AN$15),'Result Sheet'!DW106,IF(AND($R$3=$AN$16),'Result Sheet'!EG106,"")))))))))</f>
        <v/>
      </c>
      <c r="P106" s="355" t="str">
        <f t="shared" si="8"/>
        <v/>
      </c>
      <c r="Q106" s="356" t="str">
        <f t="shared" si="9"/>
        <v/>
      </c>
      <c r="R106" s="485" t="str">
        <f>IF(AND($R$3=$AN$8),'Result Sheet'!T106,IF(AND($R$3=$AN$9),'Result Sheet'!AL106,IF(AND($R$3=$AN$10),'Result Sheet'!BD106,IF(AND($R$3=$AN$11),'Result Sheet'!BV106,IF(AND($R$3=$AN$12),'Result Sheet'!CN106,IF(AND($R$3=$AN$13),'Result Sheet'!DD106,IF(AND($R$3=$AN$14),'Result Sheet'!DN106,IF(AND($R$3=$AN$15),'Result Sheet'!DX106,IF(AND($R$3=$AN$16),'Result Sheet'!EH105,"")))))))))</f>
        <v/>
      </c>
      <c r="S106" s="485" t="str">
        <f>IF(AND($R$3=$AN$8),'Result Sheet'!U106,IF(AND($R$3=$AN$9),'Result Sheet'!AM106,IF(AND($R$3=$AN$10),'Result Sheet'!BE106,IF(AND($R$3=$AN$11),'Result Sheet'!BW106,IF(AND($R$3=$AN$12),'Result Sheet'!CO106,IF(AND($R$3=$AN$13),'Result Sheet'!DE106,IF(AND($R$3=$AN$14),'Result Sheet'!DO106,IF(AND($R$3=$AN$15),'Result Sheet'!DY106,IF(AND($R$3=$AN$16),'Result Sheet'!EI106,"")))))))))</f>
        <v/>
      </c>
      <c r="T106" s="355" t="str">
        <f>IF(AND(R106="",S106=""),"",IF(AND($R$3=$AN$14),'Result Sheet'!DP106,IF(AND($R$3=$AN$15),'Result Sheet'!DZ106,IF(AND($R$3=$AN$16),'Result Sheet'!EJ106,IF(AND(R106="NA",S106="NA"),"NA",SUM(R106:S106))))))</f>
        <v/>
      </c>
      <c r="U106" s="356" t="str">
        <f t="shared" si="10"/>
        <v/>
      </c>
      <c r="V106" s="357">
        <f t="shared" si="11"/>
        <v>0</v>
      </c>
      <c r="W106" s="357" t="str">
        <f t="shared" si="12"/>
        <v/>
      </c>
      <c r="X106" s="357" t="str">
        <f t="shared" si="13"/>
        <v/>
      </c>
      <c r="Y106" s="486" t="str">
        <f>IF(AND($R$3=$AN$8),'Result Sheet'!AA106,IF(AND($R$3=$AN$9),'Result Sheet'!AS106,IF(AND($R$3=$AN$10),'Result Sheet'!BK106,IF(AND($R$3=$AN$11),'Result Sheet'!CC106,IF(AND($R$3=$AN$12),'Result Sheet'!CT106,IF(AND($R$3=$AN$13),'Result Sheet'!DJ106,IF(AND($R$3=$AN$14),'Result Sheet'!DT106,IF(AND($R$3=$AN$15),'Result Sheet'!ED106,IF(AND($R$3=$AN$16),'Result Sheet'!EN106,"")))))))))</f>
        <v/>
      </c>
      <c r="Z106" s="487" t="str">
        <f>IF(AND($R$3=$AN$8),'Result Sheet'!AB106,IF(AND($R$3=$AN$9),'Result Sheet'!AT106,IF(AND($R$3=$AN$10),'Result Sheet'!BL106,IF(AND($R$3=$AN$11),'Result Sheet'!CD106,IF(AND($R$3=$AN$12),"",IF(AND($R$3=$AN$13),"",IF(AND($R$3=$AN$14),"","")))))))</f>
        <v/>
      </c>
      <c r="AA106" s="358" t="str">
        <f>IF(AND($R$3=$AN$8),'Result Sheet'!AC106,IF(AND($R$3=$AN$9),'Result Sheet'!AU106,IF(AND($R$3=$AN$10),'Result Sheet'!BM106,IF(AND($R$3=$AN$11),'Result Sheet'!CE106,IF(AND($R$3=$AN$12),'Result Sheet'!CU106,IF(AND($R$3=$AN$13),'Result Sheet'!DK106,IF(AND($R$3=$AN$14),'Result Sheet'!DU106,IF(AND($R$3=$AN$15),'Result Sheet'!EE106,IF(AND($R$3=$AN$16),'Result Sheet'!EO106,"")))))))))</f>
        <v/>
      </c>
    </row>
    <row r="107" spans="1:27">
      <c r="A107" s="349">
        <f>IF('Result Sheet'!A107="","",'Result Sheet'!A107)</f>
        <v>100</v>
      </c>
      <c r="B107" s="350" t="str">
        <f>IF(OR($D$3="",$R$3=""),"",IF('Result Sheet'!B107="","",'Result Sheet'!B107))</f>
        <v/>
      </c>
      <c r="C107" s="351" t="str">
        <f>IF(OR($D$3="",$R$3=""),"",IF('Result Sheet'!F107="","",'Result Sheet'!F107))</f>
        <v/>
      </c>
      <c r="D107" s="352" t="str">
        <f>IF(OR($D$3="",$R$3=""),"",IF('Result Sheet'!E107="","",'Result Sheet'!E107))</f>
        <v/>
      </c>
      <c r="E107" s="353" t="str">
        <f>IF(OR($D$3="",$R$3=""),"",IF('Result Sheet'!G107="","",'Result Sheet'!G107))</f>
        <v/>
      </c>
      <c r="F107" s="353" t="str">
        <f>IF(OR($D$3="",$R$3=""),"",IF('Result Sheet'!H107="","",'Result Sheet'!H107))</f>
        <v/>
      </c>
      <c r="G107" s="353" t="str">
        <f>IF(OR($D$3="",$R$3=""),"",IF('Result Sheet'!I107="","",'Result Sheet'!I107))</f>
        <v/>
      </c>
      <c r="H107" s="354" t="str">
        <f>IF(OR($D$3="",$R$3=""),"",IF('Result Sheet'!K107="","",'Result Sheet'!K107))</f>
        <v/>
      </c>
      <c r="I107" s="488" t="str">
        <f>IF(OR($D$3="",$R$3=""),"",IF('Result Sheet'!J107="","",'Result Sheet'!J107))</f>
        <v/>
      </c>
      <c r="J107" s="483" t="str">
        <f>IF(AND($R$3=$AN$8),'Result Sheet'!L107,IF(AND($R$3=$AN$9),'Result Sheet'!AD107,IF(AND($R$3=$AN$10),'Result Sheet'!AV107,IF(AND($R$3=$AN$11),'Result Sheet'!BN107,IF(AND($R$3=$AN$12),'Result Sheet'!CF107,IF(AND($R$3=$AN$13),'Result Sheet'!CV107,IF(AND($R$3=$AN$14),"","")))))))</f>
        <v/>
      </c>
      <c r="K107" s="483" t="str">
        <f>IF(AND($R$3=$AN$8),'Result Sheet'!M107,IF(AND($R$3=$AN$9),'Result Sheet'!AE107,IF(AND($R$3=$AN$10),'Result Sheet'!AW107,IF(AND($R$3=$AN$11),'Result Sheet'!BO107,IF(AND($R$3=$AN$12),'Result Sheet'!CG107,IF(AND($R$3=$AN$13),'Result Sheet'!CW107,IF(AND($R$3=$AN$14),"","")))))))</f>
        <v/>
      </c>
      <c r="L107" s="483" t="str">
        <f>IF(AND($R$3=$AN$8),'Result Sheet'!N107,IF(AND($R$3=$AN$9),'Result Sheet'!AF107,IF(AND($R$3=$AN$10),'Result Sheet'!AX107,IF(AND($R$3=$AN$11),'Result Sheet'!BP107,IF(AND($R$3=$AN$12),'Result Sheet'!CH107,IF(AND($R$3=$AN$13),'Result Sheet'!CX107,IF(AND($R$3=$AN$14),"","")))))))</f>
        <v/>
      </c>
      <c r="M107" s="355" t="str">
        <f t="shared" si="7"/>
        <v/>
      </c>
      <c r="N107" s="484" t="str">
        <f>IF(AND($R$3=$AN$8),'Result Sheet'!P107,IF(AND($R$3=$AN$9),'Result Sheet'!AH107,IF(AND($R$3=$AN$10),'Result Sheet'!AZ107,IF(AND($R$3=$AN$11),'Result Sheet'!BR107,IF(AND($R$3=$AN$12),'Result Sheet'!CJ107,IF(AND($R$3=$AN$13),'Result Sheet'!CZ107,IF(AND($R$3=$AN$14),'Result Sheet'!DL107,IF(AND($R$3=$AN$15),'Result Sheet'!DV107,IF(AND($R$3=$AN$16),'Result Sheet'!EF107,"")))))))))</f>
        <v/>
      </c>
      <c r="O107" s="484" t="str">
        <f>IF(AND($R$3=$AN$8),'Result Sheet'!Q107,IF(AND($R$3=$AN$9),'Result Sheet'!AI107,IF(AND($R$3=$AN$10),'Result Sheet'!BA107,IF(AND($R$3=$AN$11),'Result Sheet'!BS107,IF(AND($R$3=$AN$12),'Result Sheet'!CK107,IF(AND($R$3=$AN$13),'Result Sheet'!DA107,IF(AND($R$3=$AN$14),'Result Sheet'!DM107,IF(AND($R$3=$AN$15),'Result Sheet'!DW107,IF(AND($R$3=$AN$16),'Result Sheet'!EG107,"")))))))))</f>
        <v/>
      </c>
      <c r="P107" s="355" t="str">
        <f t="shared" si="8"/>
        <v/>
      </c>
      <c r="Q107" s="356" t="str">
        <f t="shared" si="9"/>
        <v/>
      </c>
      <c r="R107" s="485" t="str">
        <f>IF(AND($R$3=$AN$8),'Result Sheet'!T107,IF(AND($R$3=$AN$9),'Result Sheet'!AL107,IF(AND($R$3=$AN$10),'Result Sheet'!BD107,IF(AND($R$3=$AN$11),'Result Sheet'!BV107,IF(AND($R$3=$AN$12),'Result Sheet'!CN107,IF(AND($R$3=$AN$13),'Result Sheet'!DD107,IF(AND($R$3=$AN$14),'Result Sheet'!DN107,IF(AND($R$3=$AN$15),'Result Sheet'!DX107,IF(AND($R$3=$AN$16),'Result Sheet'!EH106,"")))))))))</f>
        <v/>
      </c>
      <c r="S107" s="485" t="str">
        <f>IF(AND($R$3=$AN$8),'Result Sheet'!U107,IF(AND($R$3=$AN$9),'Result Sheet'!AM107,IF(AND($R$3=$AN$10),'Result Sheet'!BE107,IF(AND($R$3=$AN$11),'Result Sheet'!BW107,IF(AND($R$3=$AN$12),'Result Sheet'!CO107,IF(AND($R$3=$AN$13),'Result Sheet'!DE107,IF(AND($R$3=$AN$14),'Result Sheet'!DO107,IF(AND($R$3=$AN$15),'Result Sheet'!DY107,IF(AND($R$3=$AN$16),'Result Sheet'!EI107,"")))))))))</f>
        <v/>
      </c>
      <c r="T107" s="355" t="str">
        <f>IF(AND(R107="",S107=""),"",IF(AND($R$3=$AN$14),'Result Sheet'!DP107,IF(AND($R$3=$AN$15),'Result Sheet'!DZ107,IF(AND($R$3=$AN$16),'Result Sheet'!EJ107,IF(AND(R107="NA",S107="NA"),"NA",SUM(R107:S107))))))</f>
        <v/>
      </c>
      <c r="U107" s="356" t="str">
        <f t="shared" si="10"/>
        <v/>
      </c>
      <c r="V107" s="357">
        <f t="shared" si="11"/>
        <v>0</v>
      </c>
      <c r="W107" s="357" t="str">
        <f t="shared" si="12"/>
        <v/>
      </c>
      <c r="X107" s="357" t="str">
        <f t="shared" si="13"/>
        <v/>
      </c>
      <c r="Y107" s="486" t="str">
        <f>IF(AND($R$3=$AN$8),'Result Sheet'!AA107,IF(AND($R$3=$AN$9),'Result Sheet'!AS107,IF(AND($R$3=$AN$10),'Result Sheet'!BK107,IF(AND($R$3=$AN$11),'Result Sheet'!CC107,IF(AND($R$3=$AN$12),'Result Sheet'!CT107,IF(AND($R$3=$AN$13),'Result Sheet'!DJ107,IF(AND($R$3=$AN$14),'Result Sheet'!DT107,IF(AND($R$3=$AN$15),'Result Sheet'!ED107,IF(AND($R$3=$AN$16),'Result Sheet'!EN107,"")))))))))</f>
        <v/>
      </c>
      <c r="Z107" s="487" t="str">
        <f>IF(AND($R$3=$AN$8),'Result Sheet'!AB107,IF(AND($R$3=$AN$9),'Result Sheet'!AT107,IF(AND($R$3=$AN$10),'Result Sheet'!BL107,IF(AND($R$3=$AN$11),'Result Sheet'!CD107,IF(AND($R$3=$AN$12),"",IF(AND($R$3=$AN$13),"",IF(AND($R$3=$AN$14),"","")))))))</f>
        <v/>
      </c>
      <c r="AA107" s="358" t="str">
        <f>IF(AND($R$3=$AN$8),'Result Sheet'!AC107,IF(AND($R$3=$AN$9),'Result Sheet'!AU107,IF(AND($R$3=$AN$10),'Result Sheet'!BM107,IF(AND($R$3=$AN$11),'Result Sheet'!CE107,IF(AND($R$3=$AN$12),'Result Sheet'!CU107,IF(AND($R$3=$AN$13),'Result Sheet'!DK107,IF(AND($R$3=$AN$14),'Result Sheet'!DU107,IF(AND($R$3=$AN$15),'Result Sheet'!EE107,IF(AND($R$3=$AN$16),'Result Sheet'!EO107,"")))))))))</f>
        <v/>
      </c>
    </row>
    <row r="108" spans="1:27">
      <c r="A108" s="349">
        <f>IF('Result Sheet'!A108="","",'Result Sheet'!A108)</f>
        <v>101</v>
      </c>
      <c r="B108" s="350" t="str">
        <f>IF(OR($D$3="",$R$3=""),"",IF('Result Sheet'!B108="","",'Result Sheet'!B108))</f>
        <v/>
      </c>
      <c r="C108" s="351" t="str">
        <f>IF(OR($D$3="",$R$3=""),"",IF('Result Sheet'!F108="","",'Result Sheet'!F108))</f>
        <v/>
      </c>
      <c r="D108" s="352" t="str">
        <f>IF(OR($D$3="",$R$3=""),"",IF('Result Sheet'!E108="","",'Result Sheet'!E108))</f>
        <v/>
      </c>
      <c r="E108" s="353" t="str">
        <f>IF(OR($D$3="",$R$3=""),"",IF('Result Sheet'!G108="","",'Result Sheet'!G108))</f>
        <v/>
      </c>
      <c r="F108" s="353" t="str">
        <f>IF(OR($D$3="",$R$3=""),"",IF('Result Sheet'!H108="","",'Result Sheet'!H108))</f>
        <v/>
      </c>
      <c r="G108" s="353" t="str">
        <f>IF(OR($D$3="",$R$3=""),"",IF('Result Sheet'!I108="","",'Result Sheet'!I108))</f>
        <v/>
      </c>
      <c r="H108" s="354" t="str">
        <f>IF(OR($D$3="",$R$3=""),"",IF('Result Sheet'!K108="","",'Result Sheet'!K108))</f>
        <v/>
      </c>
      <c r="I108" s="488" t="str">
        <f>IF(OR($D$3="",$R$3=""),"",IF('Result Sheet'!J108="","",'Result Sheet'!J108))</f>
        <v/>
      </c>
      <c r="J108" s="483" t="str">
        <f>IF(AND($R$3=$AN$8),'Result Sheet'!L108,IF(AND($R$3=$AN$9),'Result Sheet'!AD108,IF(AND($R$3=$AN$10),'Result Sheet'!AV108,IF(AND($R$3=$AN$11),'Result Sheet'!BN108,IF(AND($R$3=$AN$12),'Result Sheet'!CF108,IF(AND($R$3=$AN$13),'Result Sheet'!CV108,IF(AND($R$3=$AN$14),"","")))))))</f>
        <v/>
      </c>
      <c r="K108" s="483" t="str">
        <f>IF(AND($R$3=$AN$8),'Result Sheet'!M108,IF(AND($R$3=$AN$9),'Result Sheet'!AE108,IF(AND($R$3=$AN$10),'Result Sheet'!AW108,IF(AND($R$3=$AN$11),'Result Sheet'!BO108,IF(AND($R$3=$AN$12),'Result Sheet'!CG108,IF(AND($R$3=$AN$13),'Result Sheet'!CW108,IF(AND($R$3=$AN$14),"","")))))))</f>
        <v/>
      </c>
      <c r="L108" s="483" t="str">
        <f>IF(AND($R$3=$AN$8),'Result Sheet'!N108,IF(AND($R$3=$AN$9),'Result Sheet'!AF108,IF(AND($R$3=$AN$10),'Result Sheet'!AX108,IF(AND($R$3=$AN$11),'Result Sheet'!BP108,IF(AND($R$3=$AN$12),'Result Sheet'!CH108,IF(AND($R$3=$AN$13),'Result Sheet'!CX108,IF(AND($R$3=$AN$14),"","")))))))</f>
        <v/>
      </c>
      <c r="M108" s="355" t="str">
        <f t="shared" si="7"/>
        <v/>
      </c>
      <c r="N108" s="484" t="str">
        <f>IF(AND($R$3=$AN$8),'Result Sheet'!P108,IF(AND($R$3=$AN$9),'Result Sheet'!AH108,IF(AND($R$3=$AN$10),'Result Sheet'!AZ108,IF(AND($R$3=$AN$11),'Result Sheet'!BR108,IF(AND($R$3=$AN$12),'Result Sheet'!CJ108,IF(AND($R$3=$AN$13),'Result Sheet'!CZ108,IF(AND($R$3=$AN$14),'Result Sheet'!DL108,IF(AND($R$3=$AN$15),'Result Sheet'!DV108,IF(AND($R$3=$AN$16),'Result Sheet'!EF108,"")))))))))</f>
        <v/>
      </c>
      <c r="O108" s="484" t="str">
        <f>IF(AND($R$3=$AN$8),'Result Sheet'!Q108,IF(AND($R$3=$AN$9),'Result Sheet'!AI108,IF(AND($R$3=$AN$10),'Result Sheet'!BA108,IF(AND($R$3=$AN$11),'Result Sheet'!BS108,IF(AND($R$3=$AN$12),'Result Sheet'!CK108,IF(AND($R$3=$AN$13),'Result Sheet'!DA108,IF(AND($R$3=$AN$14),'Result Sheet'!DM108,IF(AND($R$3=$AN$15),'Result Sheet'!DW108,IF(AND($R$3=$AN$16),'Result Sheet'!EG108,"")))))))))</f>
        <v/>
      </c>
      <c r="P108" s="355" t="str">
        <f t="shared" si="8"/>
        <v/>
      </c>
      <c r="Q108" s="356" t="str">
        <f t="shared" si="9"/>
        <v/>
      </c>
      <c r="R108" s="485" t="str">
        <f>IF(AND($R$3=$AN$8),'Result Sheet'!T108,IF(AND($R$3=$AN$9),'Result Sheet'!AL108,IF(AND($R$3=$AN$10),'Result Sheet'!BD108,IF(AND($R$3=$AN$11),'Result Sheet'!BV108,IF(AND($R$3=$AN$12),'Result Sheet'!CN108,IF(AND($R$3=$AN$13),'Result Sheet'!DD108,IF(AND($R$3=$AN$14),'Result Sheet'!DN108,IF(AND($R$3=$AN$15),'Result Sheet'!DX108,IF(AND($R$3=$AN$16),'Result Sheet'!EH107,"")))))))))</f>
        <v/>
      </c>
      <c r="S108" s="485" t="str">
        <f>IF(AND($R$3=$AN$8),'Result Sheet'!U108,IF(AND($R$3=$AN$9),'Result Sheet'!AM108,IF(AND($R$3=$AN$10),'Result Sheet'!BE108,IF(AND($R$3=$AN$11),'Result Sheet'!BW108,IF(AND($R$3=$AN$12),'Result Sheet'!CO108,IF(AND($R$3=$AN$13),'Result Sheet'!DE108,IF(AND($R$3=$AN$14),'Result Sheet'!DO108,IF(AND($R$3=$AN$15),'Result Sheet'!DY108,IF(AND($R$3=$AN$16),'Result Sheet'!EI108,"")))))))))</f>
        <v/>
      </c>
      <c r="T108" s="355" t="str">
        <f>IF(AND(R108="",S108=""),"",IF(AND($R$3=$AN$14),'Result Sheet'!DP108,IF(AND($R$3=$AN$15),'Result Sheet'!DZ108,IF(AND($R$3=$AN$16),'Result Sheet'!EJ108,IF(AND(R108="NA",S108="NA"),"NA",SUM(R108:S108))))))</f>
        <v/>
      </c>
      <c r="U108" s="356" t="str">
        <f t="shared" si="10"/>
        <v/>
      </c>
      <c r="V108" s="357">
        <f t="shared" si="11"/>
        <v>0</v>
      </c>
      <c r="W108" s="357" t="str">
        <f t="shared" si="12"/>
        <v/>
      </c>
      <c r="X108" s="357" t="str">
        <f t="shared" si="13"/>
        <v/>
      </c>
      <c r="Y108" s="486" t="str">
        <f>IF(AND($R$3=$AN$8),'Result Sheet'!AA108,IF(AND($R$3=$AN$9),'Result Sheet'!AS108,IF(AND($R$3=$AN$10),'Result Sheet'!BK108,IF(AND($R$3=$AN$11),'Result Sheet'!CC108,IF(AND($R$3=$AN$12),'Result Sheet'!CT108,IF(AND($R$3=$AN$13),'Result Sheet'!DJ108,IF(AND($R$3=$AN$14),'Result Sheet'!DT108,IF(AND($R$3=$AN$15),'Result Sheet'!ED108,IF(AND($R$3=$AN$16),'Result Sheet'!EN108,"")))))))))</f>
        <v/>
      </c>
      <c r="Z108" s="487" t="str">
        <f>IF(AND($R$3=$AN$8),'Result Sheet'!AB108,IF(AND($R$3=$AN$9),'Result Sheet'!AT108,IF(AND($R$3=$AN$10),'Result Sheet'!BL108,IF(AND($R$3=$AN$11),'Result Sheet'!CD108,IF(AND($R$3=$AN$12),"",IF(AND($R$3=$AN$13),"",IF(AND($R$3=$AN$14),"","")))))))</f>
        <v/>
      </c>
      <c r="AA108" s="358" t="str">
        <f>IF(AND($R$3=$AN$8),'Result Sheet'!AC108,IF(AND($R$3=$AN$9),'Result Sheet'!AU108,IF(AND($R$3=$AN$10),'Result Sheet'!BM108,IF(AND($R$3=$AN$11),'Result Sheet'!CE108,IF(AND($R$3=$AN$12),'Result Sheet'!CU108,IF(AND($R$3=$AN$13),'Result Sheet'!DK108,IF(AND($R$3=$AN$14),'Result Sheet'!DU108,IF(AND($R$3=$AN$15),'Result Sheet'!EE108,IF(AND($R$3=$AN$16),'Result Sheet'!EO108,"")))))))))</f>
        <v/>
      </c>
    </row>
    <row r="109" spans="1:27">
      <c r="A109" s="349">
        <f>IF('Result Sheet'!A109="","",'Result Sheet'!A109)</f>
        <v>102</v>
      </c>
      <c r="B109" s="350" t="str">
        <f>IF(OR($D$3="",$R$3=""),"",IF('Result Sheet'!B109="","",'Result Sheet'!B109))</f>
        <v/>
      </c>
      <c r="C109" s="351" t="str">
        <f>IF(OR($D$3="",$R$3=""),"",IF('Result Sheet'!F109="","",'Result Sheet'!F109))</f>
        <v/>
      </c>
      <c r="D109" s="352" t="str">
        <f>IF(OR($D$3="",$R$3=""),"",IF('Result Sheet'!E109="","",'Result Sheet'!E109))</f>
        <v/>
      </c>
      <c r="E109" s="353" t="str">
        <f>IF(OR($D$3="",$R$3=""),"",IF('Result Sheet'!G109="","",'Result Sheet'!G109))</f>
        <v/>
      </c>
      <c r="F109" s="353" t="str">
        <f>IF(OR($D$3="",$R$3=""),"",IF('Result Sheet'!H109="","",'Result Sheet'!H109))</f>
        <v/>
      </c>
      <c r="G109" s="353" t="str">
        <f>IF(OR($D$3="",$R$3=""),"",IF('Result Sheet'!I109="","",'Result Sheet'!I109))</f>
        <v/>
      </c>
      <c r="H109" s="354" t="str">
        <f>IF(OR($D$3="",$R$3=""),"",IF('Result Sheet'!K109="","",'Result Sheet'!K109))</f>
        <v/>
      </c>
      <c r="I109" s="488" t="str">
        <f>IF(OR($D$3="",$R$3=""),"",IF('Result Sheet'!J109="","",'Result Sheet'!J109))</f>
        <v/>
      </c>
      <c r="J109" s="483" t="str">
        <f>IF(AND($R$3=$AN$8),'Result Sheet'!L109,IF(AND($R$3=$AN$9),'Result Sheet'!AD109,IF(AND($R$3=$AN$10),'Result Sheet'!AV109,IF(AND($R$3=$AN$11),'Result Sheet'!BN109,IF(AND($R$3=$AN$12),'Result Sheet'!CF109,IF(AND($R$3=$AN$13),'Result Sheet'!CV109,IF(AND($R$3=$AN$14),"","")))))))</f>
        <v/>
      </c>
      <c r="K109" s="483" t="str">
        <f>IF(AND($R$3=$AN$8),'Result Sheet'!M109,IF(AND($R$3=$AN$9),'Result Sheet'!AE109,IF(AND($R$3=$AN$10),'Result Sheet'!AW109,IF(AND($R$3=$AN$11),'Result Sheet'!BO109,IF(AND($R$3=$AN$12),'Result Sheet'!CG109,IF(AND($R$3=$AN$13),'Result Sheet'!CW109,IF(AND($R$3=$AN$14),"","")))))))</f>
        <v/>
      </c>
      <c r="L109" s="483" t="str">
        <f>IF(AND($R$3=$AN$8),'Result Sheet'!N109,IF(AND($R$3=$AN$9),'Result Sheet'!AF109,IF(AND($R$3=$AN$10),'Result Sheet'!AX109,IF(AND($R$3=$AN$11),'Result Sheet'!BP109,IF(AND($R$3=$AN$12),'Result Sheet'!CH109,IF(AND($R$3=$AN$13),'Result Sheet'!CX109,IF(AND($R$3=$AN$14),"","")))))))</f>
        <v/>
      </c>
      <c r="M109" s="355" t="str">
        <f t="shared" si="7"/>
        <v/>
      </c>
      <c r="N109" s="484" t="str">
        <f>IF(AND($R$3=$AN$8),'Result Sheet'!P109,IF(AND($R$3=$AN$9),'Result Sheet'!AH109,IF(AND($R$3=$AN$10),'Result Sheet'!AZ109,IF(AND($R$3=$AN$11),'Result Sheet'!BR109,IF(AND($R$3=$AN$12),'Result Sheet'!CJ109,IF(AND($R$3=$AN$13),'Result Sheet'!CZ109,IF(AND($R$3=$AN$14),'Result Sheet'!DL109,IF(AND($R$3=$AN$15),'Result Sheet'!DV109,IF(AND($R$3=$AN$16),'Result Sheet'!EF109,"")))))))))</f>
        <v/>
      </c>
      <c r="O109" s="484" t="str">
        <f>IF(AND($R$3=$AN$8),'Result Sheet'!Q109,IF(AND($R$3=$AN$9),'Result Sheet'!AI109,IF(AND($R$3=$AN$10),'Result Sheet'!BA109,IF(AND($R$3=$AN$11),'Result Sheet'!BS109,IF(AND($R$3=$AN$12),'Result Sheet'!CK109,IF(AND($R$3=$AN$13),'Result Sheet'!DA109,IF(AND($R$3=$AN$14),'Result Sheet'!DM109,IF(AND($R$3=$AN$15),'Result Sheet'!DW109,IF(AND($R$3=$AN$16),'Result Sheet'!EG109,"")))))))))</f>
        <v/>
      </c>
      <c r="P109" s="355" t="str">
        <f t="shared" si="8"/>
        <v/>
      </c>
      <c r="Q109" s="356" t="str">
        <f t="shared" si="9"/>
        <v/>
      </c>
      <c r="R109" s="485" t="str">
        <f>IF(AND($R$3=$AN$8),'Result Sheet'!T109,IF(AND($R$3=$AN$9),'Result Sheet'!AL109,IF(AND($R$3=$AN$10),'Result Sheet'!BD109,IF(AND($R$3=$AN$11),'Result Sheet'!BV109,IF(AND($R$3=$AN$12),'Result Sheet'!CN109,IF(AND($R$3=$AN$13),'Result Sheet'!DD109,IF(AND($R$3=$AN$14),'Result Sheet'!DN109,IF(AND($R$3=$AN$15),'Result Sheet'!DX109,IF(AND($R$3=$AN$16),'Result Sheet'!EH108,"")))))))))</f>
        <v/>
      </c>
      <c r="S109" s="485" t="str">
        <f>IF(AND($R$3=$AN$8),'Result Sheet'!U109,IF(AND($R$3=$AN$9),'Result Sheet'!AM109,IF(AND($R$3=$AN$10),'Result Sheet'!BE109,IF(AND($R$3=$AN$11),'Result Sheet'!BW109,IF(AND($R$3=$AN$12),'Result Sheet'!CO109,IF(AND($R$3=$AN$13),'Result Sheet'!DE109,IF(AND($R$3=$AN$14),'Result Sheet'!DO109,IF(AND($R$3=$AN$15),'Result Sheet'!DY109,IF(AND($R$3=$AN$16),'Result Sheet'!EI109,"")))))))))</f>
        <v/>
      </c>
      <c r="T109" s="355" t="str">
        <f>IF(AND(R109="",S109=""),"",IF(AND($R$3=$AN$14),'Result Sheet'!DP109,IF(AND($R$3=$AN$15),'Result Sheet'!DZ109,IF(AND($R$3=$AN$16),'Result Sheet'!EJ109,IF(AND(R109="NA",S109="NA"),"NA",SUM(R109:S109))))))</f>
        <v/>
      </c>
      <c r="U109" s="356" t="str">
        <f t="shared" si="10"/>
        <v/>
      </c>
      <c r="V109" s="357">
        <f t="shared" si="11"/>
        <v>0</v>
      </c>
      <c r="W109" s="357" t="str">
        <f t="shared" si="12"/>
        <v/>
      </c>
      <c r="X109" s="357" t="str">
        <f t="shared" si="13"/>
        <v/>
      </c>
      <c r="Y109" s="486" t="str">
        <f>IF(AND($R$3=$AN$8),'Result Sheet'!AA109,IF(AND($R$3=$AN$9),'Result Sheet'!AS109,IF(AND($R$3=$AN$10),'Result Sheet'!BK109,IF(AND($R$3=$AN$11),'Result Sheet'!CC109,IF(AND($R$3=$AN$12),'Result Sheet'!CT109,IF(AND($R$3=$AN$13),'Result Sheet'!DJ109,IF(AND($R$3=$AN$14),'Result Sheet'!DT109,IF(AND($R$3=$AN$15),'Result Sheet'!ED109,IF(AND($R$3=$AN$16),'Result Sheet'!EN109,"")))))))))</f>
        <v/>
      </c>
      <c r="Z109" s="487" t="str">
        <f>IF(AND($R$3=$AN$8),'Result Sheet'!AB109,IF(AND($R$3=$AN$9),'Result Sheet'!AT109,IF(AND($R$3=$AN$10),'Result Sheet'!BL109,IF(AND($R$3=$AN$11),'Result Sheet'!CD109,IF(AND($R$3=$AN$12),"",IF(AND($R$3=$AN$13),"",IF(AND($R$3=$AN$14),"","")))))))</f>
        <v/>
      </c>
      <c r="AA109" s="358" t="str">
        <f>IF(AND($R$3=$AN$8),'Result Sheet'!AC109,IF(AND($R$3=$AN$9),'Result Sheet'!AU109,IF(AND($R$3=$AN$10),'Result Sheet'!BM109,IF(AND($R$3=$AN$11),'Result Sheet'!CE109,IF(AND($R$3=$AN$12),'Result Sheet'!CU109,IF(AND($R$3=$AN$13),'Result Sheet'!DK109,IF(AND($R$3=$AN$14),'Result Sheet'!DU109,IF(AND($R$3=$AN$15),'Result Sheet'!EE109,IF(AND($R$3=$AN$16),'Result Sheet'!EO109,"")))))))))</f>
        <v/>
      </c>
    </row>
    <row r="110" spans="1:27">
      <c r="A110" s="349">
        <f>IF('Result Sheet'!A110="","",'Result Sheet'!A110)</f>
        <v>103</v>
      </c>
      <c r="B110" s="350" t="str">
        <f>IF(OR($D$3="",$R$3=""),"",IF('Result Sheet'!B110="","",'Result Sheet'!B110))</f>
        <v/>
      </c>
      <c r="C110" s="351" t="str">
        <f>IF(OR($D$3="",$R$3=""),"",IF('Result Sheet'!F110="","",'Result Sheet'!F110))</f>
        <v/>
      </c>
      <c r="D110" s="352" t="str">
        <f>IF(OR($D$3="",$R$3=""),"",IF('Result Sheet'!E110="","",'Result Sheet'!E110))</f>
        <v/>
      </c>
      <c r="E110" s="353" t="str">
        <f>IF(OR($D$3="",$R$3=""),"",IF('Result Sheet'!G110="","",'Result Sheet'!G110))</f>
        <v/>
      </c>
      <c r="F110" s="353" t="str">
        <f>IF(OR($D$3="",$R$3=""),"",IF('Result Sheet'!H110="","",'Result Sheet'!H110))</f>
        <v/>
      </c>
      <c r="G110" s="353" t="str">
        <f>IF(OR($D$3="",$R$3=""),"",IF('Result Sheet'!I110="","",'Result Sheet'!I110))</f>
        <v/>
      </c>
      <c r="H110" s="354" t="str">
        <f>IF(OR($D$3="",$R$3=""),"",IF('Result Sheet'!K110="","",'Result Sheet'!K110))</f>
        <v/>
      </c>
      <c r="I110" s="488" t="str">
        <f>IF(OR($D$3="",$R$3=""),"",IF('Result Sheet'!J110="","",'Result Sheet'!J110))</f>
        <v/>
      </c>
      <c r="J110" s="483" t="str">
        <f>IF(AND($R$3=$AN$8),'Result Sheet'!L110,IF(AND($R$3=$AN$9),'Result Sheet'!AD110,IF(AND($R$3=$AN$10),'Result Sheet'!AV110,IF(AND($R$3=$AN$11),'Result Sheet'!BN110,IF(AND($R$3=$AN$12),'Result Sheet'!CF110,IF(AND($R$3=$AN$13),'Result Sheet'!CV110,IF(AND($R$3=$AN$14),"","")))))))</f>
        <v/>
      </c>
      <c r="K110" s="483" t="str">
        <f>IF(AND($R$3=$AN$8),'Result Sheet'!M110,IF(AND($R$3=$AN$9),'Result Sheet'!AE110,IF(AND($R$3=$AN$10),'Result Sheet'!AW110,IF(AND($R$3=$AN$11),'Result Sheet'!BO110,IF(AND($R$3=$AN$12),'Result Sheet'!CG110,IF(AND($R$3=$AN$13),'Result Sheet'!CW110,IF(AND($R$3=$AN$14),"","")))))))</f>
        <v/>
      </c>
      <c r="L110" s="483" t="str">
        <f>IF(AND($R$3=$AN$8),'Result Sheet'!N110,IF(AND($R$3=$AN$9),'Result Sheet'!AF110,IF(AND($R$3=$AN$10),'Result Sheet'!AX110,IF(AND($R$3=$AN$11),'Result Sheet'!BP110,IF(AND($R$3=$AN$12),'Result Sheet'!CH110,IF(AND($R$3=$AN$13),'Result Sheet'!CX110,IF(AND($R$3=$AN$14),"","")))))))</f>
        <v/>
      </c>
      <c r="M110" s="355" t="str">
        <f t="shared" si="7"/>
        <v/>
      </c>
      <c r="N110" s="484" t="str">
        <f>IF(AND($R$3=$AN$8),'Result Sheet'!P110,IF(AND($R$3=$AN$9),'Result Sheet'!AH110,IF(AND($R$3=$AN$10),'Result Sheet'!AZ110,IF(AND($R$3=$AN$11),'Result Sheet'!BR110,IF(AND($R$3=$AN$12),'Result Sheet'!CJ110,IF(AND($R$3=$AN$13),'Result Sheet'!CZ110,IF(AND($R$3=$AN$14),'Result Sheet'!DL110,IF(AND($R$3=$AN$15),'Result Sheet'!DV110,IF(AND($R$3=$AN$16),'Result Sheet'!EF110,"")))))))))</f>
        <v/>
      </c>
      <c r="O110" s="484" t="str">
        <f>IF(AND($R$3=$AN$8),'Result Sheet'!Q110,IF(AND($R$3=$AN$9),'Result Sheet'!AI110,IF(AND($R$3=$AN$10),'Result Sheet'!BA110,IF(AND($R$3=$AN$11),'Result Sheet'!BS110,IF(AND($R$3=$AN$12),'Result Sheet'!CK110,IF(AND($R$3=$AN$13),'Result Sheet'!DA110,IF(AND($R$3=$AN$14),'Result Sheet'!DM110,IF(AND($R$3=$AN$15),'Result Sheet'!DW110,IF(AND($R$3=$AN$16),'Result Sheet'!EG110,"")))))))))</f>
        <v/>
      </c>
      <c r="P110" s="355" t="str">
        <f t="shared" si="8"/>
        <v/>
      </c>
      <c r="Q110" s="356" t="str">
        <f t="shared" si="9"/>
        <v/>
      </c>
      <c r="R110" s="485" t="str">
        <f>IF(AND($R$3=$AN$8),'Result Sheet'!T110,IF(AND($R$3=$AN$9),'Result Sheet'!AL110,IF(AND($R$3=$AN$10),'Result Sheet'!BD110,IF(AND($R$3=$AN$11),'Result Sheet'!BV110,IF(AND($R$3=$AN$12),'Result Sheet'!CN110,IF(AND($R$3=$AN$13),'Result Sheet'!DD110,IF(AND($R$3=$AN$14),'Result Sheet'!DN110,IF(AND($R$3=$AN$15),'Result Sheet'!DX110,IF(AND($R$3=$AN$16),'Result Sheet'!EH109,"")))))))))</f>
        <v/>
      </c>
      <c r="S110" s="485" t="str">
        <f>IF(AND($R$3=$AN$8),'Result Sheet'!U110,IF(AND($R$3=$AN$9),'Result Sheet'!AM110,IF(AND($R$3=$AN$10),'Result Sheet'!BE110,IF(AND($R$3=$AN$11),'Result Sheet'!BW110,IF(AND($R$3=$AN$12),'Result Sheet'!CO110,IF(AND($R$3=$AN$13),'Result Sheet'!DE110,IF(AND($R$3=$AN$14),'Result Sheet'!DO110,IF(AND($R$3=$AN$15),'Result Sheet'!DY110,IF(AND($R$3=$AN$16),'Result Sheet'!EI110,"")))))))))</f>
        <v/>
      </c>
      <c r="T110" s="355" t="str">
        <f>IF(AND(R110="",S110=""),"",IF(AND($R$3=$AN$14),'Result Sheet'!DP110,IF(AND($R$3=$AN$15),'Result Sheet'!DZ110,IF(AND($R$3=$AN$16),'Result Sheet'!EJ110,IF(AND(R110="NA",S110="NA"),"NA",SUM(R110:S110))))))</f>
        <v/>
      </c>
      <c r="U110" s="356" t="str">
        <f t="shared" si="10"/>
        <v/>
      </c>
      <c r="V110" s="357">
        <f t="shared" si="11"/>
        <v>0</v>
      </c>
      <c r="W110" s="357" t="str">
        <f t="shared" si="12"/>
        <v/>
      </c>
      <c r="X110" s="357" t="str">
        <f t="shared" si="13"/>
        <v/>
      </c>
      <c r="Y110" s="486" t="str">
        <f>IF(AND($R$3=$AN$8),'Result Sheet'!AA110,IF(AND($R$3=$AN$9),'Result Sheet'!AS110,IF(AND($R$3=$AN$10),'Result Sheet'!BK110,IF(AND($R$3=$AN$11),'Result Sheet'!CC110,IF(AND($R$3=$AN$12),'Result Sheet'!CT110,IF(AND($R$3=$AN$13),'Result Sheet'!DJ110,IF(AND($R$3=$AN$14),'Result Sheet'!DT110,IF(AND($R$3=$AN$15),'Result Sheet'!ED110,IF(AND($R$3=$AN$16),'Result Sheet'!EN110,"")))))))))</f>
        <v/>
      </c>
      <c r="Z110" s="487" t="str">
        <f>IF(AND($R$3=$AN$8),'Result Sheet'!AB110,IF(AND($R$3=$AN$9),'Result Sheet'!AT110,IF(AND($R$3=$AN$10),'Result Sheet'!BL110,IF(AND($R$3=$AN$11),'Result Sheet'!CD110,IF(AND($R$3=$AN$12),"",IF(AND($R$3=$AN$13),"",IF(AND($R$3=$AN$14),"","")))))))</f>
        <v/>
      </c>
      <c r="AA110" s="358" t="str">
        <f>IF(AND($R$3=$AN$8),'Result Sheet'!AC110,IF(AND($R$3=$AN$9),'Result Sheet'!AU110,IF(AND($R$3=$AN$10),'Result Sheet'!BM110,IF(AND($R$3=$AN$11),'Result Sheet'!CE110,IF(AND($R$3=$AN$12),'Result Sheet'!CU110,IF(AND($R$3=$AN$13),'Result Sheet'!DK110,IF(AND($R$3=$AN$14),'Result Sheet'!DU110,IF(AND($R$3=$AN$15),'Result Sheet'!EE110,IF(AND($R$3=$AN$16),'Result Sheet'!EO110,"")))))))))</f>
        <v/>
      </c>
    </row>
    <row r="111" spans="1:27">
      <c r="A111" s="349">
        <f>IF('Result Sheet'!A111="","",'Result Sheet'!A111)</f>
        <v>104</v>
      </c>
      <c r="B111" s="350" t="str">
        <f>IF(OR($D$3="",$R$3=""),"",IF('Result Sheet'!B111="","",'Result Sheet'!B111))</f>
        <v/>
      </c>
      <c r="C111" s="351" t="str">
        <f>IF(OR($D$3="",$R$3=""),"",IF('Result Sheet'!F111="","",'Result Sheet'!F111))</f>
        <v/>
      </c>
      <c r="D111" s="352" t="str">
        <f>IF(OR($D$3="",$R$3=""),"",IF('Result Sheet'!E111="","",'Result Sheet'!E111))</f>
        <v/>
      </c>
      <c r="E111" s="353" t="str">
        <f>IF(OR($D$3="",$R$3=""),"",IF('Result Sheet'!G111="","",'Result Sheet'!G111))</f>
        <v/>
      </c>
      <c r="F111" s="353" t="str">
        <f>IF(OR($D$3="",$R$3=""),"",IF('Result Sheet'!H111="","",'Result Sheet'!H111))</f>
        <v/>
      </c>
      <c r="G111" s="353" t="str">
        <f>IF(OR($D$3="",$R$3=""),"",IF('Result Sheet'!I111="","",'Result Sheet'!I111))</f>
        <v/>
      </c>
      <c r="H111" s="354" t="str">
        <f>IF(OR($D$3="",$R$3=""),"",IF('Result Sheet'!K111="","",'Result Sheet'!K111))</f>
        <v/>
      </c>
      <c r="I111" s="488" t="str">
        <f>IF(OR($D$3="",$R$3=""),"",IF('Result Sheet'!J111="","",'Result Sheet'!J111))</f>
        <v/>
      </c>
      <c r="J111" s="483" t="str">
        <f>IF(AND($R$3=$AN$8),'Result Sheet'!L111,IF(AND($R$3=$AN$9),'Result Sheet'!AD111,IF(AND($R$3=$AN$10),'Result Sheet'!AV111,IF(AND($R$3=$AN$11),'Result Sheet'!BN111,IF(AND($R$3=$AN$12),'Result Sheet'!CF111,IF(AND($R$3=$AN$13),'Result Sheet'!CV111,IF(AND($R$3=$AN$14),"","")))))))</f>
        <v/>
      </c>
      <c r="K111" s="483" t="str">
        <f>IF(AND($R$3=$AN$8),'Result Sheet'!M111,IF(AND($R$3=$AN$9),'Result Sheet'!AE111,IF(AND($R$3=$AN$10),'Result Sheet'!AW111,IF(AND($R$3=$AN$11),'Result Sheet'!BO111,IF(AND($R$3=$AN$12),'Result Sheet'!CG111,IF(AND($R$3=$AN$13),'Result Sheet'!CW111,IF(AND($R$3=$AN$14),"","")))))))</f>
        <v/>
      </c>
      <c r="L111" s="483" t="str">
        <f>IF(AND($R$3=$AN$8),'Result Sheet'!N111,IF(AND($R$3=$AN$9),'Result Sheet'!AF111,IF(AND($R$3=$AN$10),'Result Sheet'!AX111,IF(AND($R$3=$AN$11),'Result Sheet'!BP111,IF(AND($R$3=$AN$12),'Result Sheet'!CH111,IF(AND($R$3=$AN$13),'Result Sheet'!CX111,IF(AND($R$3=$AN$14),"","")))))))</f>
        <v/>
      </c>
      <c r="M111" s="355" t="str">
        <f t="shared" si="7"/>
        <v/>
      </c>
      <c r="N111" s="484" t="str">
        <f>IF(AND($R$3=$AN$8),'Result Sheet'!P111,IF(AND($R$3=$AN$9),'Result Sheet'!AH111,IF(AND($R$3=$AN$10),'Result Sheet'!AZ111,IF(AND($R$3=$AN$11),'Result Sheet'!BR111,IF(AND($R$3=$AN$12),'Result Sheet'!CJ111,IF(AND($R$3=$AN$13),'Result Sheet'!CZ111,IF(AND($R$3=$AN$14),'Result Sheet'!DL111,IF(AND($R$3=$AN$15),'Result Sheet'!DV111,IF(AND($R$3=$AN$16),'Result Sheet'!EF111,"")))))))))</f>
        <v/>
      </c>
      <c r="O111" s="484" t="str">
        <f>IF(AND($R$3=$AN$8),'Result Sheet'!Q111,IF(AND($R$3=$AN$9),'Result Sheet'!AI111,IF(AND($R$3=$AN$10),'Result Sheet'!BA111,IF(AND($R$3=$AN$11),'Result Sheet'!BS111,IF(AND($R$3=$AN$12),'Result Sheet'!CK111,IF(AND($R$3=$AN$13),'Result Sheet'!DA111,IF(AND($R$3=$AN$14),'Result Sheet'!DM111,IF(AND($R$3=$AN$15),'Result Sheet'!DW111,IF(AND($R$3=$AN$16),'Result Sheet'!EG111,"")))))))))</f>
        <v/>
      </c>
      <c r="P111" s="355" t="str">
        <f t="shared" si="8"/>
        <v/>
      </c>
      <c r="Q111" s="356" t="str">
        <f t="shared" si="9"/>
        <v/>
      </c>
      <c r="R111" s="485" t="str">
        <f>IF(AND($R$3=$AN$8),'Result Sheet'!T111,IF(AND($R$3=$AN$9),'Result Sheet'!AL111,IF(AND($R$3=$AN$10),'Result Sheet'!BD111,IF(AND($R$3=$AN$11),'Result Sheet'!BV111,IF(AND($R$3=$AN$12),'Result Sheet'!CN111,IF(AND($R$3=$AN$13),'Result Sheet'!DD111,IF(AND($R$3=$AN$14),'Result Sheet'!DN111,IF(AND($R$3=$AN$15),'Result Sheet'!DX111,IF(AND($R$3=$AN$16),'Result Sheet'!EH110,"")))))))))</f>
        <v/>
      </c>
      <c r="S111" s="485" t="str">
        <f>IF(AND($R$3=$AN$8),'Result Sheet'!U111,IF(AND($R$3=$AN$9),'Result Sheet'!AM111,IF(AND($R$3=$AN$10),'Result Sheet'!BE111,IF(AND($R$3=$AN$11),'Result Sheet'!BW111,IF(AND($R$3=$AN$12),'Result Sheet'!CO111,IF(AND($R$3=$AN$13),'Result Sheet'!DE111,IF(AND($R$3=$AN$14),'Result Sheet'!DO111,IF(AND($R$3=$AN$15),'Result Sheet'!DY111,IF(AND($R$3=$AN$16),'Result Sheet'!EI111,"")))))))))</f>
        <v/>
      </c>
      <c r="T111" s="355" t="str">
        <f>IF(AND(R111="",S111=""),"",IF(AND($R$3=$AN$14),'Result Sheet'!DP111,IF(AND($R$3=$AN$15),'Result Sheet'!DZ111,IF(AND($R$3=$AN$16),'Result Sheet'!EJ111,IF(AND(R111="NA",S111="NA"),"NA",SUM(R111:S111))))))</f>
        <v/>
      </c>
      <c r="U111" s="356" t="str">
        <f t="shared" si="10"/>
        <v/>
      </c>
      <c r="V111" s="357">
        <f t="shared" si="11"/>
        <v>0</v>
      </c>
      <c r="W111" s="357" t="str">
        <f t="shared" si="12"/>
        <v/>
      </c>
      <c r="X111" s="357" t="str">
        <f t="shared" si="13"/>
        <v/>
      </c>
      <c r="Y111" s="486" t="str">
        <f>IF(AND($R$3=$AN$8),'Result Sheet'!AA111,IF(AND($R$3=$AN$9),'Result Sheet'!AS111,IF(AND($R$3=$AN$10),'Result Sheet'!BK111,IF(AND($R$3=$AN$11),'Result Sheet'!CC111,IF(AND($R$3=$AN$12),'Result Sheet'!CT111,IF(AND($R$3=$AN$13),'Result Sheet'!DJ111,IF(AND($R$3=$AN$14),'Result Sheet'!DT111,IF(AND($R$3=$AN$15),'Result Sheet'!ED111,IF(AND($R$3=$AN$16),'Result Sheet'!EN111,"")))))))))</f>
        <v/>
      </c>
      <c r="Z111" s="487" t="str">
        <f>IF(AND($R$3=$AN$8),'Result Sheet'!AB111,IF(AND($R$3=$AN$9),'Result Sheet'!AT111,IF(AND($R$3=$AN$10),'Result Sheet'!BL111,IF(AND($R$3=$AN$11),'Result Sheet'!CD111,IF(AND($R$3=$AN$12),"",IF(AND($R$3=$AN$13),"",IF(AND($R$3=$AN$14),"","")))))))</f>
        <v/>
      </c>
      <c r="AA111" s="358" t="str">
        <f>IF(AND($R$3=$AN$8),'Result Sheet'!AC111,IF(AND($R$3=$AN$9),'Result Sheet'!AU111,IF(AND($R$3=$AN$10),'Result Sheet'!BM111,IF(AND($R$3=$AN$11),'Result Sheet'!CE111,IF(AND($R$3=$AN$12),'Result Sheet'!CU111,IF(AND($R$3=$AN$13),'Result Sheet'!DK111,IF(AND($R$3=$AN$14),'Result Sheet'!DU111,IF(AND($R$3=$AN$15),'Result Sheet'!EE111,IF(AND($R$3=$AN$16),'Result Sheet'!EO111,"")))))))))</f>
        <v/>
      </c>
    </row>
    <row r="112" spans="1:27">
      <c r="A112" s="349">
        <f>IF('Result Sheet'!A112="","",'Result Sheet'!A112)</f>
        <v>105</v>
      </c>
      <c r="B112" s="350" t="str">
        <f>IF(OR($D$3="",$R$3=""),"",IF('Result Sheet'!B112="","",'Result Sheet'!B112))</f>
        <v/>
      </c>
      <c r="C112" s="351" t="str">
        <f>IF(OR($D$3="",$R$3=""),"",IF('Result Sheet'!F112="","",'Result Sheet'!F112))</f>
        <v/>
      </c>
      <c r="D112" s="352" t="str">
        <f>IF(OR($D$3="",$R$3=""),"",IF('Result Sheet'!E112="","",'Result Sheet'!E112))</f>
        <v/>
      </c>
      <c r="E112" s="353" t="str">
        <f>IF(OR($D$3="",$R$3=""),"",IF('Result Sheet'!G112="","",'Result Sheet'!G112))</f>
        <v/>
      </c>
      <c r="F112" s="353" t="str">
        <f>IF(OR($D$3="",$R$3=""),"",IF('Result Sheet'!H112="","",'Result Sheet'!H112))</f>
        <v/>
      </c>
      <c r="G112" s="353" t="str">
        <f>IF(OR($D$3="",$R$3=""),"",IF('Result Sheet'!I112="","",'Result Sheet'!I112))</f>
        <v/>
      </c>
      <c r="H112" s="354" t="str">
        <f>IF(OR($D$3="",$R$3=""),"",IF('Result Sheet'!K112="","",'Result Sheet'!K112))</f>
        <v/>
      </c>
      <c r="I112" s="488" t="str">
        <f>IF(OR($D$3="",$R$3=""),"",IF('Result Sheet'!J112="","",'Result Sheet'!J112))</f>
        <v/>
      </c>
      <c r="J112" s="483" t="str">
        <f>IF(AND($R$3=$AN$8),'Result Sheet'!L112,IF(AND($R$3=$AN$9),'Result Sheet'!AD112,IF(AND($R$3=$AN$10),'Result Sheet'!AV112,IF(AND($R$3=$AN$11),'Result Sheet'!BN112,IF(AND($R$3=$AN$12),'Result Sheet'!CF112,IF(AND($R$3=$AN$13),'Result Sheet'!CV112,IF(AND($R$3=$AN$14),"","")))))))</f>
        <v/>
      </c>
      <c r="K112" s="483" t="str">
        <f>IF(AND($R$3=$AN$8),'Result Sheet'!M112,IF(AND($R$3=$AN$9),'Result Sheet'!AE112,IF(AND($R$3=$AN$10),'Result Sheet'!AW112,IF(AND($R$3=$AN$11),'Result Sheet'!BO112,IF(AND($R$3=$AN$12),'Result Sheet'!CG112,IF(AND($R$3=$AN$13),'Result Sheet'!CW112,IF(AND($R$3=$AN$14),"","")))))))</f>
        <v/>
      </c>
      <c r="L112" s="483" t="str">
        <f>IF(AND($R$3=$AN$8),'Result Sheet'!N112,IF(AND($R$3=$AN$9),'Result Sheet'!AF112,IF(AND($R$3=$AN$10),'Result Sheet'!AX112,IF(AND($R$3=$AN$11),'Result Sheet'!BP112,IF(AND($R$3=$AN$12),'Result Sheet'!CH112,IF(AND($R$3=$AN$13),'Result Sheet'!CX112,IF(AND($R$3=$AN$14),"","")))))))</f>
        <v/>
      </c>
      <c r="M112" s="355" t="str">
        <f t="shared" si="7"/>
        <v/>
      </c>
      <c r="N112" s="484" t="str">
        <f>IF(AND($R$3=$AN$8),'Result Sheet'!P112,IF(AND($R$3=$AN$9),'Result Sheet'!AH112,IF(AND($R$3=$AN$10),'Result Sheet'!AZ112,IF(AND($R$3=$AN$11),'Result Sheet'!BR112,IF(AND($R$3=$AN$12),'Result Sheet'!CJ112,IF(AND($R$3=$AN$13),'Result Sheet'!CZ112,IF(AND($R$3=$AN$14),'Result Sheet'!DL112,IF(AND($R$3=$AN$15),'Result Sheet'!DV112,IF(AND($R$3=$AN$16),'Result Sheet'!EF112,"")))))))))</f>
        <v/>
      </c>
      <c r="O112" s="484" t="str">
        <f>IF(AND($R$3=$AN$8),'Result Sheet'!Q112,IF(AND($R$3=$AN$9),'Result Sheet'!AI112,IF(AND($R$3=$AN$10),'Result Sheet'!BA112,IF(AND($R$3=$AN$11),'Result Sheet'!BS112,IF(AND($R$3=$AN$12),'Result Sheet'!CK112,IF(AND($R$3=$AN$13),'Result Sheet'!DA112,IF(AND($R$3=$AN$14),'Result Sheet'!DM112,IF(AND($R$3=$AN$15),'Result Sheet'!DW112,IF(AND($R$3=$AN$16),'Result Sheet'!EG112,"")))))))))</f>
        <v/>
      </c>
      <c r="P112" s="355" t="str">
        <f t="shared" si="8"/>
        <v/>
      </c>
      <c r="Q112" s="356" t="str">
        <f t="shared" si="9"/>
        <v/>
      </c>
      <c r="R112" s="485" t="str">
        <f>IF(AND($R$3=$AN$8),'Result Sheet'!T112,IF(AND($R$3=$AN$9),'Result Sheet'!AL112,IF(AND($R$3=$AN$10),'Result Sheet'!BD112,IF(AND($R$3=$AN$11),'Result Sheet'!BV112,IF(AND($R$3=$AN$12),'Result Sheet'!CN112,IF(AND($R$3=$AN$13),'Result Sheet'!DD112,IF(AND($R$3=$AN$14),'Result Sheet'!DN112,IF(AND($R$3=$AN$15),'Result Sheet'!DX112,IF(AND($R$3=$AN$16),'Result Sheet'!EH111,"")))))))))</f>
        <v/>
      </c>
      <c r="S112" s="485" t="str">
        <f>IF(AND($R$3=$AN$8),'Result Sheet'!U112,IF(AND($R$3=$AN$9),'Result Sheet'!AM112,IF(AND($R$3=$AN$10),'Result Sheet'!BE112,IF(AND($R$3=$AN$11),'Result Sheet'!BW112,IF(AND($R$3=$AN$12),'Result Sheet'!CO112,IF(AND($R$3=$AN$13),'Result Sheet'!DE112,IF(AND($R$3=$AN$14),'Result Sheet'!DO112,IF(AND($R$3=$AN$15),'Result Sheet'!DY112,IF(AND($R$3=$AN$16),'Result Sheet'!EI112,"")))))))))</f>
        <v/>
      </c>
      <c r="T112" s="355" t="str">
        <f>IF(AND(R112="",S112=""),"",IF(AND($R$3=$AN$14),'Result Sheet'!DP112,IF(AND($R$3=$AN$15),'Result Sheet'!DZ112,IF(AND($R$3=$AN$16),'Result Sheet'!EJ112,IF(AND(R112="NA",S112="NA"),"NA",SUM(R112:S112))))))</f>
        <v/>
      </c>
      <c r="U112" s="356" t="str">
        <f t="shared" si="10"/>
        <v/>
      </c>
      <c r="V112" s="357">
        <f t="shared" si="11"/>
        <v>0</v>
      </c>
      <c r="W112" s="357" t="str">
        <f t="shared" si="12"/>
        <v/>
      </c>
      <c r="X112" s="357" t="str">
        <f t="shared" si="13"/>
        <v/>
      </c>
      <c r="Y112" s="486" t="str">
        <f>IF(AND($R$3=$AN$8),'Result Sheet'!AA112,IF(AND($R$3=$AN$9),'Result Sheet'!AS112,IF(AND($R$3=$AN$10),'Result Sheet'!BK112,IF(AND($R$3=$AN$11),'Result Sheet'!CC112,IF(AND($R$3=$AN$12),'Result Sheet'!CT112,IF(AND($R$3=$AN$13),'Result Sheet'!DJ112,IF(AND($R$3=$AN$14),'Result Sheet'!DT112,IF(AND($R$3=$AN$15),'Result Sheet'!ED112,IF(AND($R$3=$AN$16),'Result Sheet'!EN112,"")))))))))</f>
        <v/>
      </c>
      <c r="Z112" s="487" t="str">
        <f>IF(AND($R$3=$AN$8),'Result Sheet'!AB112,IF(AND($R$3=$AN$9),'Result Sheet'!AT112,IF(AND($R$3=$AN$10),'Result Sheet'!BL112,IF(AND($R$3=$AN$11),'Result Sheet'!CD112,IF(AND($R$3=$AN$12),"",IF(AND($R$3=$AN$13),"",IF(AND($R$3=$AN$14),"","")))))))</f>
        <v/>
      </c>
      <c r="AA112" s="358" t="str">
        <f>IF(AND($R$3=$AN$8),'Result Sheet'!AC112,IF(AND($R$3=$AN$9),'Result Sheet'!AU112,IF(AND($R$3=$AN$10),'Result Sheet'!BM112,IF(AND($R$3=$AN$11),'Result Sheet'!CE112,IF(AND($R$3=$AN$12),'Result Sheet'!CU112,IF(AND($R$3=$AN$13),'Result Sheet'!DK112,IF(AND($R$3=$AN$14),'Result Sheet'!DU112,IF(AND($R$3=$AN$15),'Result Sheet'!EE112,IF(AND($R$3=$AN$16),'Result Sheet'!EO112,"")))))))))</f>
        <v/>
      </c>
    </row>
    <row r="113" spans="1:27">
      <c r="A113" s="349">
        <f>IF('Result Sheet'!A113="","",'Result Sheet'!A113)</f>
        <v>106</v>
      </c>
      <c r="B113" s="350" t="str">
        <f>IF(OR($D$3="",$R$3=""),"",IF('Result Sheet'!B113="","",'Result Sheet'!B113))</f>
        <v/>
      </c>
      <c r="C113" s="351" t="str">
        <f>IF(OR($D$3="",$R$3=""),"",IF('Result Sheet'!F113="","",'Result Sheet'!F113))</f>
        <v/>
      </c>
      <c r="D113" s="352" t="str">
        <f>IF(OR($D$3="",$R$3=""),"",IF('Result Sheet'!E113="","",'Result Sheet'!E113))</f>
        <v/>
      </c>
      <c r="E113" s="353" t="str">
        <f>IF(OR($D$3="",$R$3=""),"",IF('Result Sheet'!G113="","",'Result Sheet'!G113))</f>
        <v/>
      </c>
      <c r="F113" s="353" t="str">
        <f>IF(OR($D$3="",$R$3=""),"",IF('Result Sheet'!H113="","",'Result Sheet'!H113))</f>
        <v/>
      </c>
      <c r="G113" s="353" t="str">
        <f>IF(OR($D$3="",$R$3=""),"",IF('Result Sheet'!I113="","",'Result Sheet'!I113))</f>
        <v/>
      </c>
      <c r="H113" s="354" t="str">
        <f>IF(OR($D$3="",$R$3=""),"",IF('Result Sheet'!K113="","",'Result Sheet'!K113))</f>
        <v/>
      </c>
      <c r="I113" s="488" t="str">
        <f>IF(OR($D$3="",$R$3=""),"",IF('Result Sheet'!J113="","",'Result Sheet'!J113))</f>
        <v/>
      </c>
      <c r="J113" s="483" t="str">
        <f>IF(AND($R$3=$AN$8),'Result Sheet'!L113,IF(AND($R$3=$AN$9),'Result Sheet'!AD113,IF(AND($R$3=$AN$10),'Result Sheet'!AV113,IF(AND($R$3=$AN$11),'Result Sheet'!BN113,IF(AND($R$3=$AN$12),'Result Sheet'!CF113,IF(AND($R$3=$AN$13),'Result Sheet'!CV113,IF(AND($R$3=$AN$14),"","")))))))</f>
        <v/>
      </c>
      <c r="K113" s="483" t="str">
        <f>IF(AND($R$3=$AN$8),'Result Sheet'!M113,IF(AND($R$3=$AN$9),'Result Sheet'!AE113,IF(AND($R$3=$AN$10),'Result Sheet'!AW113,IF(AND($R$3=$AN$11),'Result Sheet'!BO113,IF(AND($R$3=$AN$12),'Result Sheet'!CG113,IF(AND($R$3=$AN$13),'Result Sheet'!CW113,IF(AND($R$3=$AN$14),"","")))))))</f>
        <v/>
      </c>
      <c r="L113" s="483" t="str">
        <f>IF(AND($R$3=$AN$8),'Result Sheet'!N113,IF(AND($R$3=$AN$9),'Result Sheet'!AF113,IF(AND($R$3=$AN$10),'Result Sheet'!AX113,IF(AND($R$3=$AN$11),'Result Sheet'!BP113,IF(AND($R$3=$AN$12),'Result Sheet'!CH113,IF(AND($R$3=$AN$13),'Result Sheet'!CX113,IF(AND($R$3=$AN$14),"","")))))))</f>
        <v/>
      </c>
      <c r="M113" s="355" t="str">
        <f t="shared" si="7"/>
        <v/>
      </c>
      <c r="N113" s="484" t="str">
        <f>IF(AND($R$3=$AN$8),'Result Sheet'!P113,IF(AND($R$3=$AN$9),'Result Sheet'!AH113,IF(AND($R$3=$AN$10),'Result Sheet'!AZ113,IF(AND($R$3=$AN$11),'Result Sheet'!BR113,IF(AND($R$3=$AN$12),'Result Sheet'!CJ113,IF(AND($R$3=$AN$13),'Result Sheet'!CZ113,IF(AND($R$3=$AN$14),'Result Sheet'!DL113,IF(AND($R$3=$AN$15),'Result Sheet'!DV113,IF(AND($R$3=$AN$16),'Result Sheet'!EF113,"")))))))))</f>
        <v/>
      </c>
      <c r="O113" s="484" t="str">
        <f>IF(AND($R$3=$AN$8),'Result Sheet'!Q113,IF(AND($R$3=$AN$9),'Result Sheet'!AI113,IF(AND($R$3=$AN$10),'Result Sheet'!BA113,IF(AND($R$3=$AN$11),'Result Sheet'!BS113,IF(AND($R$3=$AN$12),'Result Sheet'!CK113,IF(AND($R$3=$AN$13),'Result Sheet'!DA113,IF(AND($R$3=$AN$14),'Result Sheet'!DM113,IF(AND($R$3=$AN$15),'Result Sheet'!DW113,IF(AND($R$3=$AN$16),'Result Sheet'!EG113,"")))))))))</f>
        <v/>
      </c>
      <c r="P113" s="355" t="str">
        <f t="shared" si="8"/>
        <v/>
      </c>
      <c r="Q113" s="356" t="str">
        <f t="shared" si="9"/>
        <v/>
      </c>
      <c r="R113" s="485" t="str">
        <f>IF(AND($R$3=$AN$8),'Result Sheet'!T113,IF(AND($R$3=$AN$9),'Result Sheet'!AL113,IF(AND($R$3=$AN$10),'Result Sheet'!BD113,IF(AND($R$3=$AN$11),'Result Sheet'!BV113,IF(AND($R$3=$AN$12),'Result Sheet'!CN113,IF(AND($R$3=$AN$13),'Result Sheet'!DD113,IF(AND($R$3=$AN$14),'Result Sheet'!DN113,IF(AND($R$3=$AN$15),'Result Sheet'!DX113,IF(AND($R$3=$AN$16),'Result Sheet'!EH112,"")))))))))</f>
        <v/>
      </c>
      <c r="S113" s="485" t="str">
        <f>IF(AND($R$3=$AN$8),'Result Sheet'!U113,IF(AND($R$3=$AN$9),'Result Sheet'!AM113,IF(AND($R$3=$AN$10),'Result Sheet'!BE113,IF(AND($R$3=$AN$11),'Result Sheet'!BW113,IF(AND($R$3=$AN$12),'Result Sheet'!CO113,IF(AND($R$3=$AN$13),'Result Sheet'!DE113,IF(AND($R$3=$AN$14),'Result Sheet'!DO113,IF(AND($R$3=$AN$15),'Result Sheet'!DY113,IF(AND($R$3=$AN$16),'Result Sheet'!EI113,"")))))))))</f>
        <v/>
      </c>
      <c r="T113" s="355" t="str">
        <f>IF(AND(R113="",S113=""),"",IF(AND($R$3=$AN$14),'Result Sheet'!DP113,IF(AND($R$3=$AN$15),'Result Sheet'!DZ113,IF(AND($R$3=$AN$16),'Result Sheet'!EJ113,IF(AND(R113="NA",S113="NA"),"NA",SUM(R113:S113))))))</f>
        <v/>
      </c>
      <c r="U113" s="356" t="str">
        <f t="shared" si="10"/>
        <v/>
      </c>
      <c r="V113" s="357">
        <f t="shared" si="11"/>
        <v>0</v>
      </c>
      <c r="W113" s="357" t="str">
        <f t="shared" si="12"/>
        <v/>
      </c>
      <c r="X113" s="357" t="str">
        <f t="shared" si="13"/>
        <v/>
      </c>
      <c r="Y113" s="486" t="str">
        <f>IF(AND($R$3=$AN$8),'Result Sheet'!AA113,IF(AND($R$3=$AN$9),'Result Sheet'!AS113,IF(AND($R$3=$AN$10),'Result Sheet'!BK113,IF(AND($R$3=$AN$11),'Result Sheet'!CC113,IF(AND($R$3=$AN$12),'Result Sheet'!CT113,IF(AND($R$3=$AN$13),'Result Sheet'!DJ113,IF(AND($R$3=$AN$14),'Result Sheet'!DT113,IF(AND($R$3=$AN$15),'Result Sheet'!ED113,IF(AND($R$3=$AN$16),'Result Sheet'!EN113,"")))))))))</f>
        <v/>
      </c>
      <c r="Z113" s="487" t="str">
        <f>IF(AND($R$3=$AN$8),'Result Sheet'!AB113,IF(AND($R$3=$AN$9),'Result Sheet'!AT113,IF(AND($R$3=$AN$10),'Result Sheet'!BL113,IF(AND($R$3=$AN$11),'Result Sheet'!CD113,IF(AND($R$3=$AN$12),"",IF(AND($R$3=$AN$13),"",IF(AND($R$3=$AN$14),"","")))))))</f>
        <v/>
      </c>
      <c r="AA113" s="358" t="str">
        <f>IF(AND($R$3=$AN$8),'Result Sheet'!AC113,IF(AND($R$3=$AN$9),'Result Sheet'!AU113,IF(AND($R$3=$AN$10),'Result Sheet'!BM113,IF(AND($R$3=$AN$11),'Result Sheet'!CE113,IF(AND($R$3=$AN$12),'Result Sheet'!CU113,IF(AND($R$3=$AN$13),'Result Sheet'!DK113,IF(AND($R$3=$AN$14),'Result Sheet'!DU113,IF(AND($R$3=$AN$15),'Result Sheet'!EE113,IF(AND($R$3=$AN$16),'Result Sheet'!EO113,"")))))))))</f>
        <v/>
      </c>
    </row>
    <row r="114" spans="1:27">
      <c r="A114" s="349">
        <f>IF('Result Sheet'!A114="","",'Result Sheet'!A114)</f>
        <v>107</v>
      </c>
      <c r="B114" s="350" t="str">
        <f>IF(OR($D$3="",$R$3=""),"",IF('Result Sheet'!B114="","",'Result Sheet'!B114))</f>
        <v/>
      </c>
      <c r="C114" s="351" t="str">
        <f>IF(OR($D$3="",$R$3=""),"",IF('Result Sheet'!F114="","",'Result Sheet'!F114))</f>
        <v/>
      </c>
      <c r="D114" s="352" t="str">
        <f>IF(OR($D$3="",$R$3=""),"",IF('Result Sheet'!E114="","",'Result Sheet'!E114))</f>
        <v/>
      </c>
      <c r="E114" s="353" t="str">
        <f>IF(OR($D$3="",$R$3=""),"",IF('Result Sheet'!G114="","",'Result Sheet'!G114))</f>
        <v/>
      </c>
      <c r="F114" s="353" t="str">
        <f>IF(OR($D$3="",$R$3=""),"",IF('Result Sheet'!H114="","",'Result Sheet'!H114))</f>
        <v/>
      </c>
      <c r="G114" s="353" t="str">
        <f>IF(OR($D$3="",$R$3=""),"",IF('Result Sheet'!I114="","",'Result Sheet'!I114))</f>
        <v/>
      </c>
      <c r="H114" s="354" t="str">
        <f>IF(OR($D$3="",$R$3=""),"",IF('Result Sheet'!K114="","",'Result Sheet'!K114))</f>
        <v/>
      </c>
      <c r="I114" s="488" t="str">
        <f>IF(OR($D$3="",$R$3=""),"",IF('Result Sheet'!J114="","",'Result Sheet'!J114))</f>
        <v/>
      </c>
      <c r="J114" s="483" t="str">
        <f>IF(AND($R$3=$AN$8),'Result Sheet'!L114,IF(AND($R$3=$AN$9),'Result Sheet'!AD114,IF(AND($R$3=$AN$10),'Result Sheet'!AV114,IF(AND($R$3=$AN$11),'Result Sheet'!BN114,IF(AND($R$3=$AN$12),'Result Sheet'!CF114,IF(AND($R$3=$AN$13),'Result Sheet'!CV114,IF(AND($R$3=$AN$14),"","")))))))</f>
        <v/>
      </c>
      <c r="K114" s="483" t="str">
        <f>IF(AND($R$3=$AN$8),'Result Sheet'!M114,IF(AND($R$3=$AN$9),'Result Sheet'!AE114,IF(AND($R$3=$AN$10),'Result Sheet'!AW114,IF(AND($R$3=$AN$11),'Result Sheet'!BO114,IF(AND($R$3=$AN$12),'Result Sheet'!CG114,IF(AND($R$3=$AN$13),'Result Sheet'!CW114,IF(AND($R$3=$AN$14),"","")))))))</f>
        <v/>
      </c>
      <c r="L114" s="483" t="str">
        <f>IF(AND($R$3=$AN$8),'Result Sheet'!N114,IF(AND($R$3=$AN$9),'Result Sheet'!AF114,IF(AND($R$3=$AN$10),'Result Sheet'!AX114,IF(AND($R$3=$AN$11),'Result Sheet'!BP114,IF(AND($R$3=$AN$12),'Result Sheet'!CH114,IF(AND($R$3=$AN$13),'Result Sheet'!CX114,IF(AND($R$3=$AN$14),"","")))))))</f>
        <v/>
      </c>
      <c r="M114" s="355" t="str">
        <f t="shared" si="7"/>
        <v/>
      </c>
      <c r="N114" s="484" t="str">
        <f>IF(AND($R$3=$AN$8),'Result Sheet'!P114,IF(AND($R$3=$AN$9),'Result Sheet'!AH114,IF(AND($R$3=$AN$10),'Result Sheet'!AZ114,IF(AND($R$3=$AN$11),'Result Sheet'!BR114,IF(AND($R$3=$AN$12),'Result Sheet'!CJ114,IF(AND($R$3=$AN$13),'Result Sheet'!CZ114,IF(AND($R$3=$AN$14),'Result Sheet'!DL114,IF(AND($R$3=$AN$15),'Result Sheet'!DV114,IF(AND($R$3=$AN$16),'Result Sheet'!EF114,"")))))))))</f>
        <v/>
      </c>
      <c r="O114" s="484" t="str">
        <f>IF(AND($R$3=$AN$8),'Result Sheet'!Q114,IF(AND($R$3=$AN$9),'Result Sheet'!AI114,IF(AND($R$3=$AN$10),'Result Sheet'!BA114,IF(AND($R$3=$AN$11),'Result Sheet'!BS114,IF(AND($R$3=$AN$12),'Result Sheet'!CK114,IF(AND($R$3=$AN$13),'Result Sheet'!DA114,IF(AND($R$3=$AN$14),'Result Sheet'!DM114,IF(AND($R$3=$AN$15),'Result Sheet'!DW114,IF(AND($R$3=$AN$16),'Result Sheet'!EG114,"")))))))))</f>
        <v/>
      </c>
      <c r="P114" s="355" t="str">
        <f t="shared" si="8"/>
        <v/>
      </c>
      <c r="Q114" s="356" t="str">
        <f t="shared" si="9"/>
        <v/>
      </c>
      <c r="R114" s="485" t="str">
        <f>IF(AND($R$3=$AN$8),'Result Sheet'!T114,IF(AND($R$3=$AN$9),'Result Sheet'!AL114,IF(AND($R$3=$AN$10),'Result Sheet'!BD114,IF(AND($R$3=$AN$11),'Result Sheet'!BV114,IF(AND($R$3=$AN$12),'Result Sheet'!CN114,IF(AND($R$3=$AN$13),'Result Sheet'!DD114,IF(AND($R$3=$AN$14),'Result Sheet'!DN114,IF(AND($R$3=$AN$15),'Result Sheet'!DX114,IF(AND($R$3=$AN$16),'Result Sheet'!EH113,"")))))))))</f>
        <v/>
      </c>
      <c r="S114" s="485" t="str">
        <f>IF(AND($R$3=$AN$8),'Result Sheet'!U114,IF(AND($R$3=$AN$9),'Result Sheet'!AM114,IF(AND($R$3=$AN$10),'Result Sheet'!BE114,IF(AND($R$3=$AN$11),'Result Sheet'!BW114,IF(AND($R$3=$AN$12),'Result Sheet'!CO114,IF(AND($R$3=$AN$13),'Result Sheet'!DE114,IF(AND($R$3=$AN$14),'Result Sheet'!DO114,IF(AND($R$3=$AN$15),'Result Sheet'!DY114,IF(AND($R$3=$AN$16),'Result Sheet'!EI114,"")))))))))</f>
        <v/>
      </c>
      <c r="T114" s="355" t="str">
        <f>IF(AND(R114="",S114=""),"",IF(AND($R$3=$AN$14),'Result Sheet'!DP114,IF(AND($R$3=$AN$15),'Result Sheet'!DZ114,IF(AND($R$3=$AN$16),'Result Sheet'!EJ114,IF(AND(R114="NA",S114="NA"),"NA",SUM(R114:S114))))))</f>
        <v/>
      </c>
      <c r="U114" s="356" t="str">
        <f t="shared" si="10"/>
        <v/>
      </c>
      <c r="V114" s="357">
        <f t="shared" si="11"/>
        <v>0</v>
      </c>
      <c r="W114" s="357" t="str">
        <f t="shared" si="12"/>
        <v/>
      </c>
      <c r="X114" s="357" t="str">
        <f t="shared" si="13"/>
        <v/>
      </c>
      <c r="Y114" s="486" t="str">
        <f>IF(AND($R$3=$AN$8),'Result Sheet'!AA114,IF(AND($R$3=$AN$9),'Result Sheet'!AS114,IF(AND($R$3=$AN$10),'Result Sheet'!BK114,IF(AND($R$3=$AN$11),'Result Sheet'!CC114,IF(AND($R$3=$AN$12),'Result Sheet'!CT114,IF(AND($R$3=$AN$13),'Result Sheet'!DJ114,IF(AND($R$3=$AN$14),'Result Sheet'!DT114,IF(AND($R$3=$AN$15),'Result Sheet'!ED114,IF(AND($R$3=$AN$16),'Result Sheet'!EN114,"")))))))))</f>
        <v/>
      </c>
      <c r="Z114" s="487" t="str">
        <f>IF(AND($R$3=$AN$8),'Result Sheet'!AB114,IF(AND($R$3=$AN$9),'Result Sheet'!AT114,IF(AND($R$3=$AN$10),'Result Sheet'!BL114,IF(AND($R$3=$AN$11),'Result Sheet'!CD114,IF(AND($R$3=$AN$12),"",IF(AND($R$3=$AN$13),"",IF(AND($R$3=$AN$14),"","")))))))</f>
        <v/>
      </c>
      <c r="AA114" s="358" t="str">
        <f>IF(AND($R$3=$AN$8),'Result Sheet'!AC114,IF(AND($R$3=$AN$9),'Result Sheet'!AU114,IF(AND($R$3=$AN$10),'Result Sheet'!BM114,IF(AND($R$3=$AN$11),'Result Sheet'!CE114,IF(AND($R$3=$AN$12),'Result Sheet'!CU114,IF(AND($R$3=$AN$13),'Result Sheet'!DK114,IF(AND($R$3=$AN$14),'Result Sheet'!DU114,IF(AND($R$3=$AN$15),'Result Sheet'!EE114,IF(AND($R$3=$AN$16),'Result Sheet'!EO114,"")))))))))</f>
        <v/>
      </c>
    </row>
    <row r="115" spans="1:27">
      <c r="A115" s="349">
        <f>IF('Result Sheet'!A115="","",'Result Sheet'!A115)</f>
        <v>108</v>
      </c>
      <c r="B115" s="350" t="str">
        <f>IF(OR($D$3="",$R$3=""),"",IF('Result Sheet'!B115="","",'Result Sheet'!B115))</f>
        <v/>
      </c>
      <c r="C115" s="351" t="str">
        <f>IF(OR($D$3="",$R$3=""),"",IF('Result Sheet'!F115="","",'Result Sheet'!F115))</f>
        <v/>
      </c>
      <c r="D115" s="352" t="str">
        <f>IF(OR($D$3="",$R$3=""),"",IF('Result Sheet'!E115="","",'Result Sheet'!E115))</f>
        <v/>
      </c>
      <c r="E115" s="353" t="str">
        <f>IF(OR($D$3="",$R$3=""),"",IF('Result Sheet'!G115="","",'Result Sheet'!G115))</f>
        <v/>
      </c>
      <c r="F115" s="353" t="str">
        <f>IF(OR($D$3="",$R$3=""),"",IF('Result Sheet'!H115="","",'Result Sheet'!H115))</f>
        <v/>
      </c>
      <c r="G115" s="353" t="str">
        <f>IF(OR($D$3="",$R$3=""),"",IF('Result Sheet'!I115="","",'Result Sheet'!I115))</f>
        <v/>
      </c>
      <c r="H115" s="354" t="str">
        <f>IF(OR($D$3="",$R$3=""),"",IF('Result Sheet'!K115="","",'Result Sheet'!K115))</f>
        <v/>
      </c>
      <c r="I115" s="488" t="str">
        <f>IF(OR($D$3="",$R$3=""),"",IF('Result Sheet'!J115="","",'Result Sheet'!J115))</f>
        <v/>
      </c>
      <c r="J115" s="483" t="str">
        <f>IF(AND($R$3=$AN$8),'Result Sheet'!L115,IF(AND($R$3=$AN$9),'Result Sheet'!AD115,IF(AND($R$3=$AN$10),'Result Sheet'!AV115,IF(AND($R$3=$AN$11),'Result Sheet'!BN115,IF(AND($R$3=$AN$12),'Result Sheet'!CF115,IF(AND($R$3=$AN$13),'Result Sheet'!CV115,IF(AND($R$3=$AN$14),"","")))))))</f>
        <v/>
      </c>
      <c r="K115" s="483" t="str">
        <f>IF(AND($R$3=$AN$8),'Result Sheet'!M115,IF(AND($R$3=$AN$9),'Result Sheet'!AE115,IF(AND($R$3=$AN$10),'Result Sheet'!AW115,IF(AND($R$3=$AN$11),'Result Sheet'!BO115,IF(AND($R$3=$AN$12),'Result Sheet'!CG115,IF(AND($R$3=$AN$13),'Result Sheet'!CW115,IF(AND($R$3=$AN$14),"","")))))))</f>
        <v/>
      </c>
      <c r="L115" s="483" t="str">
        <f>IF(AND($R$3=$AN$8),'Result Sheet'!N115,IF(AND($R$3=$AN$9),'Result Sheet'!AF115,IF(AND($R$3=$AN$10),'Result Sheet'!AX115,IF(AND($R$3=$AN$11),'Result Sheet'!BP115,IF(AND($R$3=$AN$12),'Result Sheet'!CH115,IF(AND($R$3=$AN$13),'Result Sheet'!CX115,IF(AND($R$3=$AN$14),"","")))))))</f>
        <v/>
      </c>
      <c r="M115" s="355" t="str">
        <f t="shared" si="7"/>
        <v/>
      </c>
      <c r="N115" s="484" t="str">
        <f>IF(AND($R$3=$AN$8),'Result Sheet'!P115,IF(AND($R$3=$AN$9),'Result Sheet'!AH115,IF(AND($R$3=$AN$10),'Result Sheet'!AZ115,IF(AND($R$3=$AN$11),'Result Sheet'!BR115,IF(AND($R$3=$AN$12),'Result Sheet'!CJ115,IF(AND($R$3=$AN$13),'Result Sheet'!CZ115,IF(AND($R$3=$AN$14),'Result Sheet'!DL115,IF(AND($R$3=$AN$15),'Result Sheet'!DV115,IF(AND($R$3=$AN$16),'Result Sheet'!EF115,"")))))))))</f>
        <v/>
      </c>
      <c r="O115" s="484" t="str">
        <f>IF(AND($R$3=$AN$8),'Result Sheet'!Q115,IF(AND($R$3=$AN$9),'Result Sheet'!AI115,IF(AND($R$3=$AN$10),'Result Sheet'!BA115,IF(AND($R$3=$AN$11),'Result Sheet'!BS115,IF(AND($R$3=$AN$12),'Result Sheet'!CK115,IF(AND($R$3=$AN$13),'Result Sheet'!DA115,IF(AND($R$3=$AN$14),'Result Sheet'!DM115,IF(AND($R$3=$AN$15),'Result Sheet'!DW115,IF(AND($R$3=$AN$16),'Result Sheet'!EG115,"")))))))))</f>
        <v/>
      </c>
      <c r="P115" s="355" t="str">
        <f t="shared" si="8"/>
        <v/>
      </c>
      <c r="Q115" s="356" t="str">
        <f t="shared" si="9"/>
        <v/>
      </c>
      <c r="R115" s="485" t="str">
        <f>IF(AND($R$3=$AN$8),'Result Sheet'!T115,IF(AND($R$3=$AN$9),'Result Sheet'!AL115,IF(AND($R$3=$AN$10),'Result Sheet'!BD115,IF(AND($R$3=$AN$11),'Result Sheet'!BV115,IF(AND($R$3=$AN$12),'Result Sheet'!CN115,IF(AND($R$3=$AN$13),'Result Sheet'!DD115,IF(AND($R$3=$AN$14),'Result Sheet'!DN115,IF(AND($R$3=$AN$15),'Result Sheet'!DX115,IF(AND($R$3=$AN$16),'Result Sheet'!EH114,"")))))))))</f>
        <v/>
      </c>
      <c r="S115" s="485" t="str">
        <f>IF(AND($R$3=$AN$8),'Result Sheet'!U115,IF(AND($R$3=$AN$9),'Result Sheet'!AM115,IF(AND($R$3=$AN$10),'Result Sheet'!BE115,IF(AND($R$3=$AN$11),'Result Sheet'!BW115,IF(AND($R$3=$AN$12),'Result Sheet'!CO115,IF(AND($R$3=$AN$13),'Result Sheet'!DE115,IF(AND($R$3=$AN$14),'Result Sheet'!DO115,IF(AND($R$3=$AN$15),'Result Sheet'!DY115,IF(AND($R$3=$AN$16),'Result Sheet'!EI115,"")))))))))</f>
        <v/>
      </c>
      <c r="T115" s="355" t="str">
        <f>IF(AND(R115="",S115=""),"",IF(AND($R$3=$AN$14),'Result Sheet'!DP115,IF(AND($R$3=$AN$15),'Result Sheet'!DZ115,IF(AND($R$3=$AN$16),'Result Sheet'!EJ115,IF(AND(R115="NA",S115="NA"),"NA",SUM(R115:S115))))))</f>
        <v/>
      </c>
      <c r="U115" s="356" t="str">
        <f t="shared" si="10"/>
        <v/>
      </c>
      <c r="V115" s="357">
        <f t="shared" si="11"/>
        <v>0</v>
      </c>
      <c r="W115" s="357" t="str">
        <f t="shared" si="12"/>
        <v/>
      </c>
      <c r="X115" s="357" t="str">
        <f t="shared" si="13"/>
        <v/>
      </c>
      <c r="Y115" s="486" t="str">
        <f>IF(AND($R$3=$AN$8),'Result Sheet'!AA115,IF(AND($R$3=$AN$9),'Result Sheet'!AS115,IF(AND($R$3=$AN$10),'Result Sheet'!BK115,IF(AND($R$3=$AN$11),'Result Sheet'!CC115,IF(AND($R$3=$AN$12),'Result Sheet'!CT115,IF(AND($R$3=$AN$13),'Result Sheet'!DJ115,IF(AND($R$3=$AN$14),'Result Sheet'!DT115,IF(AND($R$3=$AN$15),'Result Sheet'!ED115,IF(AND($R$3=$AN$16),'Result Sheet'!EN115,"")))))))))</f>
        <v/>
      </c>
      <c r="Z115" s="487" t="str">
        <f>IF(AND($R$3=$AN$8),'Result Sheet'!AB115,IF(AND($R$3=$AN$9),'Result Sheet'!AT115,IF(AND($R$3=$AN$10),'Result Sheet'!BL115,IF(AND($R$3=$AN$11),'Result Sheet'!CD115,IF(AND($R$3=$AN$12),"",IF(AND($R$3=$AN$13),"",IF(AND($R$3=$AN$14),"","")))))))</f>
        <v/>
      </c>
      <c r="AA115" s="358" t="str">
        <f>IF(AND($R$3=$AN$8),'Result Sheet'!AC115,IF(AND($R$3=$AN$9),'Result Sheet'!AU115,IF(AND($R$3=$AN$10),'Result Sheet'!BM115,IF(AND($R$3=$AN$11),'Result Sheet'!CE115,IF(AND($R$3=$AN$12),'Result Sheet'!CU115,IF(AND($R$3=$AN$13),'Result Sheet'!DK115,IF(AND($R$3=$AN$14),'Result Sheet'!DU115,IF(AND($R$3=$AN$15),'Result Sheet'!EE115,IF(AND($R$3=$AN$16),'Result Sheet'!EO115,"")))))))))</f>
        <v/>
      </c>
    </row>
    <row r="116" spans="1:27">
      <c r="A116" s="349">
        <f>IF('Result Sheet'!A116="","",'Result Sheet'!A116)</f>
        <v>109</v>
      </c>
      <c r="B116" s="350" t="str">
        <f>IF(OR($D$3="",$R$3=""),"",IF('Result Sheet'!B116="","",'Result Sheet'!B116))</f>
        <v/>
      </c>
      <c r="C116" s="351" t="str">
        <f>IF(OR($D$3="",$R$3=""),"",IF('Result Sheet'!F116="","",'Result Sheet'!F116))</f>
        <v/>
      </c>
      <c r="D116" s="352" t="str">
        <f>IF(OR($D$3="",$R$3=""),"",IF('Result Sheet'!E116="","",'Result Sheet'!E116))</f>
        <v/>
      </c>
      <c r="E116" s="353" t="str">
        <f>IF(OR($D$3="",$R$3=""),"",IF('Result Sheet'!G116="","",'Result Sheet'!G116))</f>
        <v/>
      </c>
      <c r="F116" s="353" t="str">
        <f>IF(OR($D$3="",$R$3=""),"",IF('Result Sheet'!H116="","",'Result Sheet'!H116))</f>
        <v/>
      </c>
      <c r="G116" s="353" t="str">
        <f>IF(OR($D$3="",$R$3=""),"",IF('Result Sheet'!I116="","",'Result Sheet'!I116))</f>
        <v/>
      </c>
      <c r="H116" s="354" t="str">
        <f>IF(OR($D$3="",$R$3=""),"",IF('Result Sheet'!K116="","",'Result Sheet'!K116))</f>
        <v/>
      </c>
      <c r="I116" s="488" t="str">
        <f>IF(OR($D$3="",$R$3=""),"",IF('Result Sheet'!J116="","",'Result Sheet'!J116))</f>
        <v/>
      </c>
      <c r="J116" s="483" t="str">
        <f>IF(AND($R$3=$AN$8),'Result Sheet'!L116,IF(AND($R$3=$AN$9),'Result Sheet'!AD116,IF(AND($R$3=$AN$10),'Result Sheet'!AV116,IF(AND($R$3=$AN$11),'Result Sheet'!BN116,IF(AND($R$3=$AN$12),'Result Sheet'!CF116,IF(AND($R$3=$AN$13),'Result Sheet'!CV116,IF(AND($R$3=$AN$14),"","")))))))</f>
        <v/>
      </c>
      <c r="K116" s="483" t="str">
        <f>IF(AND($R$3=$AN$8),'Result Sheet'!M116,IF(AND($R$3=$AN$9),'Result Sheet'!AE116,IF(AND($R$3=$AN$10),'Result Sheet'!AW116,IF(AND($R$3=$AN$11),'Result Sheet'!BO116,IF(AND($R$3=$AN$12),'Result Sheet'!CG116,IF(AND($R$3=$AN$13),'Result Sheet'!CW116,IF(AND($R$3=$AN$14),"","")))))))</f>
        <v/>
      </c>
      <c r="L116" s="483" t="str">
        <f>IF(AND($R$3=$AN$8),'Result Sheet'!N116,IF(AND($R$3=$AN$9),'Result Sheet'!AF116,IF(AND($R$3=$AN$10),'Result Sheet'!AX116,IF(AND($R$3=$AN$11),'Result Sheet'!BP116,IF(AND($R$3=$AN$12),'Result Sheet'!CH116,IF(AND($R$3=$AN$13),'Result Sheet'!CX116,IF(AND($R$3=$AN$14),"","")))))))</f>
        <v/>
      </c>
      <c r="M116" s="355" t="str">
        <f t="shared" si="7"/>
        <v/>
      </c>
      <c r="N116" s="484" t="str">
        <f>IF(AND($R$3=$AN$8),'Result Sheet'!P116,IF(AND($R$3=$AN$9),'Result Sheet'!AH116,IF(AND($R$3=$AN$10),'Result Sheet'!AZ116,IF(AND($R$3=$AN$11),'Result Sheet'!BR116,IF(AND($R$3=$AN$12),'Result Sheet'!CJ116,IF(AND($R$3=$AN$13),'Result Sheet'!CZ116,IF(AND($R$3=$AN$14),'Result Sheet'!DL116,IF(AND($R$3=$AN$15),'Result Sheet'!DV116,IF(AND($R$3=$AN$16),'Result Sheet'!EF116,"")))))))))</f>
        <v/>
      </c>
      <c r="O116" s="484" t="str">
        <f>IF(AND($R$3=$AN$8),'Result Sheet'!Q116,IF(AND($R$3=$AN$9),'Result Sheet'!AI116,IF(AND($R$3=$AN$10),'Result Sheet'!BA116,IF(AND($R$3=$AN$11),'Result Sheet'!BS116,IF(AND($R$3=$AN$12),'Result Sheet'!CK116,IF(AND($R$3=$AN$13),'Result Sheet'!DA116,IF(AND($R$3=$AN$14),'Result Sheet'!DM116,IF(AND($R$3=$AN$15),'Result Sheet'!DW116,IF(AND($R$3=$AN$16),'Result Sheet'!EG116,"")))))))))</f>
        <v/>
      </c>
      <c r="P116" s="355" t="str">
        <f t="shared" si="8"/>
        <v/>
      </c>
      <c r="Q116" s="356" t="str">
        <f t="shared" si="9"/>
        <v/>
      </c>
      <c r="R116" s="485" t="str">
        <f>IF(AND($R$3=$AN$8),'Result Sheet'!T116,IF(AND($R$3=$AN$9),'Result Sheet'!AL116,IF(AND($R$3=$AN$10),'Result Sheet'!BD116,IF(AND($R$3=$AN$11),'Result Sheet'!BV116,IF(AND($R$3=$AN$12),'Result Sheet'!CN116,IF(AND($R$3=$AN$13),'Result Sheet'!DD116,IF(AND($R$3=$AN$14),'Result Sheet'!DN116,IF(AND($R$3=$AN$15),'Result Sheet'!DX116,IF(AND($R$3=$AN$16),'Result Sheet'!EH115,"")))))))))</f>
        <v/>
      </c>
      <c r="S116" s="485" t="str">
        <f>IF(AND($R$3=$AN$8),'Result Sheet'!U116,IF(AND($R$3=$AN$9),'Result Sheet'!AM116,IF(AND($R$3=$AN$10),'Result Sheet'!BE116,IF(AND($R$3=$AN$11),'Result Sheet'!BW116,IF(AND($R$3=$AN$12),'Result Sheet'!CO116,IF(AND($R$3=$AN$13),'Result Sheet'!DE116,IF(AND($R$3=$AN$14),'Result Sheet'!DO116,IF(AND($R$3=$AN$15),'Result Sheet'!DY116,IF(AND($R$3=$AN$16),'Result Sheet'!EI116,"")))))))))</f>
        <v/>
      </c>
      <c r="T116" s="355" t="str">
        <f>IF(AND(R116="",S116=""),"",IF(AND($R$3=$AN$14),'Result Sheet'!DP116,IF(AND($R$3=$AN$15),'Result Sheet'!DZ116,IF(AND($R$3=$AN$16),'Result Sheet'!EJ116,IF(AND(R116="NA",S116="NA"),"NA",SUM(R116:S116))))))</f>
        <v/>
      </c>
      <c r="U116" s="356" t="str">
        <f t="shared" si="10"/>
        <v/>
      </c>
      <c r="V116" s="357">
        <f t="shared" si="11"/>
        <v>0</v>
      </c>
      <c r="W116" s="357" t="str">
        <f t="shared" si="12"/>
        <v/>
      </c>
      <c r="X116" s="357" t="str">
        <f t="shared" si="13"/>
        <v/>
      </c>
      <c r="Y116" s="486" t="str">
        <f>IF(AND($R$3=$AN$8),'Result Sheet'!AA116,IF(AND($R$3=$AN$9),'Result Sheet'!AS116,IF(AND($R$3=$AN$10),'Result Sheet'!BK116,IF(AND($R$3=$AN$11),'Result Sheet'!CC116,IF(AND($R$3=$AN$12),'Result Sheet'!CT116,IF(AND($R$3=$AN$13),'Result Sheet'!DJ116,IF(AND($R$3=$AN$14),'Result Sheet'!DT116,IF(AND($R$3=$AN$15),'Result Sheet'!ED116,IF(AND($R$3=$AN$16),'Result Sheet'!EN116,"")))))))))</f>
        <v/>
      </c>
      <c r="Z116" s="487" t="str">
        <f>IF(AND($R$3=$AN$8),'Result Sheet'!AB116,IF(AND($R$3=$AN$9),'Result Sheet'!AT116,IF(AND($R$3=$AN$10),'Result Sheet'!BL116,IF(AND($R$3=$AN$11),'Result Sheet'!CD116,IF(AND($R$3=$AN$12),"",IF(AND($R$3=$AN$13),"",IF(AND($R$3=$AN$14),"","")))))))</f>
        <v/>
      </c>
      <c r="AA116" s="358" t="str">
        <f>IF(AND($R$3=$AN$8),'Result Sheet'!AC116,IF(AND($R$3=$AN$9),'Result Sheet'!AU116,IF(AND($R$3=$AN$10),'Result Sheet'!BM116,IF(AND($R$3=$AN$11),'Result Sheet'!CE116,IF(AND($R$3=$AN$12),'Result Sheet'!CU116,IF(AND($R$3=$AN$13),'Result Sheet'!DK116,IF(AND($R$3=$AN$14),'Result Sheet'!DU116,IF(AND($R$3=$AN$15),'Result Sheet'!EE116,IF(AND($R$3=$AN$16),'Result Sheet'!EO116,"")))))))))</f>
        <v/>
      </c>
    </row>
    <row r="117" spans="1:27">
      <c r="A117" s="349">
        <f>IF('Result Sheet'!A117="","",'Result Sheet'!A117)</f>
        <v>110</v>
      </c>
      <c r="B117" s="350" t="str">
        <f>IF(OR($D$3="",$R$3=""),"",IF('Result Sheet'!B117="","",'Result Sheet'!B117))</f>
        <v/>
      </c>
      <c r="C117" s="351" t="str">
        <f>IF(OR($D$3="",$R$3=""),"",IF('Result Sheet'!F117="","",'Result Sheet'!F117))</f>
        <v/>
      </c>
      <c r="D117" s="352" t="str">
        <f>IF(OR($D$3="",$R$3=""),"",IF('Result Sheet'!E117="","",'Result Sheet'!E117))</f>
        <v/>
      </c>
      <c r="E117" s="353" t="str">
        <f>IF(OR($D$3="",$R$3=""),"",IF('Result Sheet'!G117="","",'Result Sheet'!G117))</f>
        <v/>
      </c>
      <c r="F117" s="353" t="str">
        <f>IF(OR($D$3="",$R$3=""),"",IF('Result Sheet'!H117="","",'Result Sheet'!H117))</f>
        <v/>
      </c>
      <c r="G117" s="353" t="str">
        <f>IF(OR($D$3="",$R$3=""),"",IF('Result Sheet'!I117="","",'Result Sheet'!I117))</f>
        <v/>
      </c>
      <c r="H117" s="354" t="str">
        <f>IF(OR($D$3="",$R$3=""),"",IF('Result Sheet'!K117="","",'Result Sheet'!K117))</f>
        <v/>
      </c>
      <c r="I117" s="488" t="str">
        <f>IF(OR($D$3="",$R$3=""),"",IF('Result Sheet'!J117="","",'Result Sheet'!J117))</f>
        <v/>
      </c>
      <c r="J117" s="483" t="str">
        <f>IF(AND($R$3=$AN$8),'Result Sheet'!L117,IF(AND($R$3=$AN$9),'Result Sheet'!AD117,IF(AND($R$3=$AN$10),'Result Sheet'!AV117,IF(AND($R$3=$AN$11),'Result Sheet'!BN117,IF(AND($R$3=$AN$12),'Result Sheet'!CF117,IF(AND($R$3=$AN$13),'Result Sheet'!CV117,IF(AND($R$3=$AN$14),"","")))))))</f>
        <v/>
      </c>
      <c r="K117" s="483" t="str">
        <f>IF(AND($R$3=$AN$8),'Result Sheet'!M117,IF(AND($R$3=$AN$9),'Result Sheet'!AE117,IF(AND($R$3=$AN$10),'Result Sheet'!AW117,IF(AND($R$3=$AN$11),'Result Sheet'!BO117,IF(AND($R$3=$AN$12),'Result Sheet'!CG117,IF(AND($R$3=$AN$13),'Result Sheet'!CW117,IF(AND($R$3=$AN$14),"","")))))))</f>
        <v/>
      </c>
      <c r="L117" s="483" t="str">
        <f>IF(AND($R$3=$AN$8),'Result Sheet'!N117,IF(AND($R$3=$AN$9),'Result Sheet'!AF117,IF(AND($R$3=$AN$10),'Result Sheet'!AX117,IF(AND($R$3=$AN$11),'Result Sheet'!BP117,IF(AND($R$3=$AN$12),'Result Sheet'!CH117,IF(AND($R$3=$AN$13),'Result Sheet'!CX117,IF(AND($R$3=$AN$14),"","")))))))</f>
        <v/>
      </c>
      <c r="M117" s="355" t="str">
        <f t="shared" si="7"/>
        <v/>
      </c>
      <c r="N117" s="484" t="str">
        <f>IF(AND($R$3=$AN$8),'Result Sheet'!P117,IF(AND($R$3=$AN$9),'Result Sheet'!AH117,IF(AND($R$3=$AN$10),'Result Sheet'!AZ117,IF(AND($R$3=$AN$11),'Result Sheet'!BR117,IF(AND($R$3=$AN$12),'Result Sheet'!CJ117,IF(AND($R$3=$AN$13),'Result Sheet'!CZ117,IF(AND($R$3=$AN$14),'Result Sheet'!DL117,IF(AND($R$3=$AN$15),'Result Sheet'!DV117,IF(AND($R$3=$AN$16),'Result Sheet'!EF117,"")))))))))</f>
        <v/>
      </c>
      <c r="O117" s="484" t="str">
        <f>IF(AND($R$3=$AN$8),'Result Sheet'!Q117,IF(AND($R$3=$AN$9),'Result Sheet'!AI117,IF(AND($R$3=$AN$10),'Result Sheet'!BA117,IF(AND($R$3=$AN$11),'Result Sheet'!BS117,IF(AND($R$3=$AN$12),'Result Sheet'!CK117,IF(AND($R$3=$AN$13),'Result Sheet'!DA117,IF(AND($R$3=$AN$14),'Result Sheet'!DM117,IF(AND($R$3=$AN$15),'Result Sheet'!DW117,IF(AND($R$3=$AN$16),'Result Sheet'!EG117,"")))))))))</f>
        <v/>
      </c>
      <c r="P117" s="355" t="str">
        <f t="shared" si="8"/>
        <v/>
      </c>
      <c r="Q117" s="356" t="str">
        <f t="shared" si="9"/>
        <v/>
      </c>
      <c r="R117" s="485" t="str">
        <f>IF(AND($R$3=$AN$8),'Result Sheet'!T117,IF(AND($R$3=$AN$9),'Result Sheet'!AL117,IF(AND($R$3=$AN$10),'Result Sheet'!BD117,IF(AND($R$3=$AN$11),'Result Sheet'!BV117,IF(AND($R$3=$AN$12),'Result Sheet'!CN117,IF(AND($R$3=$AN$13),'Result Sheet'!DD117,IF(AND($R$3=$AN$14),'Result Sheet'!DN117,IF(AND($R$3=$AN$15),'Result Sheet'!DX117,IF(AND($R$3=$AN$16),'Result Sheet'!EH116,"")))))))))</f>
        <v/>
      </c>
      <c r="S117" s="485" t="str">
        <f>IF(AND($R$3=$AN$8),'Result Sheet'!U117,IF(AND($R$3=$AN$9),'Result Sheet'!AM117,IF(AND($R$3=$AN$10),'Result Sheet'!BE117,IF(AND($R$3=$AN$11),'Result Sheet'!BW117,IF(AND($R$3=$AN$12),'Result Sheet'!CO117,IF(AND($R$3=$AN$13),'Result Sheet'!DE117,IF(AND($R$3=$AN$14),'Result Sheet'!DO117,IF(AND($R$3=$AN$15),'Result Sheet'!DY117,IF(AND($R$3=$AN$16),'Result Sheet'!EI117,"")))))))))</f>
        <v/>
      </c>
      <c r="T117" s="355" t="str">
        <f>IF(AND(R117="",S117=""),"",IF(AND($R$3=$AN$14),'Result Sheet'!DP117,IF(AND($R$3=$AN$15),'Result Sheet'!DZ117,IF(AND($R$3=$AN$16),'Result Sheet'!EJ117,IF(AND(R117="NA",S117="NA"),"NA",SUM(R117:S117))))))</f>
        <v/>
      </c>
      <c r="U117" s="356" t="str">
        <f t="shared" si="10"/>
        <v/>
      </c>
      <c r="V117" s="357">
        <f t="shared" si="11"/>
        <v>0</v>
      </c>
      <c r="W117" s="357" t="str">
        <f t="shared" si="12"/>
        <v/>
      </c>
      <c r="X117" s="357" t="str">
        <f t="shared" si="13"/>
        <v/>
      </c>
      <c r="Y117" s="486" t="str">
        <f>IF(AND($R$3=$AN$8),'Result Sheet'!AA117,IF(AND($R$3=$AN$9),'Result Sheet'!AS117,IF(AND($R$3=$AN$10),'Result Sheet'!BK117,IF(AND($R$3=$AN$11),'Result Sheet'!CC117,IF(AND($R$3=$AN$12),'Result Sheet'!CT117,IF(AND($R$3=$AN$13),'Result Sheet'!DJ117,IF(AND($R$3=$AN$14),'Result Sheet'!DT117,IF(AND($R$3=$AN$15),'Result Sheet'!ED117,IF(AND($R$3=$AN$16),'Result Sheet'!EN117,"")))))))))</f>
        <v/>
      </c>
      <c r="Z117" s="487" t="str">
        <f>IF(AND($R$3=$AN$8),'Result Sheet'!AB117,IF(AND($R$3=$AN$9),'Result Sheet'!AT117,IF(AND($R$3=$AN$10),'Result Sheet'!BL117,IF(AND($R$3=$AN$11),'Result Sheet'!CD117,IF(AND($R$3=$AN$12),"",IF(AND($R$3=$AN$13),"",IF(AND($R$3=$AN$14),"","")))))))</f>
        <v/>
      </c>
      <c r="AA117" s="358" t="str">
        <f>IF(AND($R$3=$AN$8),'Result Sheet'!AC117,IF(AND($R$3=$AN$9),'Result Sheet'!AU117,IF(AND($R$3=$AN$10),'Result Sheet'!BM117,IF(AND($R$3=$AN$11),'Result Sheet'!CE117,IF(AND($R$3=$AN$12),'Result Sheet'!CU117,IF(AND($R$3=$AN$13),'Result Sheet'!DK117,IF(AND($R$3=$AN$14),'Result Sheet'!DU117,IF(AND($R$3=$AN$15),'Result Sheet'!EE117,IF(AND($R$3=$AN$16),'Result Sheet'!EO117,"")))))))))</f>
        <v/>
      </c>
    </row>
    <row r="118" spans="1:27">
      <c r="A118" s="349">
        <f>IF('Result Sheet'!A118="","",'Result Sheet'!A118)</f>
        <v>111</v>
      </c>
      <c r="B118" s="350" t="str">
        <f>IF(OR($D$3="",$R$3=""),"",IF('Result Sheet'!B118="","",'Result Sheet'!B118))</f>
        <v/>
      </c>
      <c r="C118" s="351" t="str">
        <f>IF(OR($D$3="",$R$3=""),"",IF('Result Sheet'!F118="","",'Result Sheet'!F118))</f>
        <v/>
      </c>
      <c r="D118" s="352" t="str">
        <f>IF(OR($D$3="",$R$3=""),"",IF('Result Sheet'!E118="","",'Result Sheet'!E118))</f>
        <v/>
      </c>
      <c r="E118" s="353" t="str">
        <f>IF(OR($D$3="",$R$3=""),"",IF('Result Sheet'!G118="","",'Result Sheet'!G118))</f>
        <v/>
      </c>
      <c r="F118" s="353" t="str">
        <f>IF(OR($D$3="",$R$3=""),"",IF('Result Sheet'!H118="","",'Result Sheet'!H118))</f>
        <v/>
      </c>
      <c r="G118" s="353" t="str">
        <f>IF(OR($D$3="",$R$3=""),"",IF('Result Sheet'!I118="","",'Result Sheet'!I118))</f>
        <v/>
      </c>
      <c r="H118" s="354" t="str">
        <f>IF(OR($D$3="",$R$3=""),"",IF('Result Sheet'!K118="","",'Result Sheet'!K118))</f>
        <v/>
      </c>
      <c r="I118" s="488" t="str">
        <f>IF(OR($D$3="",$R$3=""),"",IF('Result Sheet'!J118="","",'Result Sheet'!J118))</f>
        <v/>
      </c>
      <c r="J118" s="483" t="str">
        <f>IF(AND($R$3=$AN$8),'Result Sheet'!L118,IF(AND($R$3=$AN$9),'Result Sheet'!AD118,IF(AND($R$3=$AN$10),'Result Sheet'!AV118,IF(AND($R$3=$AN$11),'Result Sheet'!BN118,IF(AND($R$3=$AN$12),'Result Sheet'!CF118,IF(AND($R$3=$AN$13),'Result Sheet'!CV118,IF(AND($R$3=$AN$14),"","")))))))</f>
        <v/>
      </c>
      <c r="K118" s="483" t="str">
        <f>IF(AND($R$3=$AN$8),'Result Sheet'!M118,IF(AND($R$3=$AN$9),'Result Sheet'!AE118,IF(AND($R$3=$AN$10),'Result Sheet'!AW118,IF(AND($R$3=$AN$11),'Result Sheet'!BO118,IF(AND($R$3=$AN$12),'Result Sheet'!CG118,IF(AND($R$3=$AN$13),'Result Sheet'!CW118,IF(AND($R$3=$AN$14),"","")))))))</f>
        <v/>
      </c>
      <c r="L118" s="483" t="str">
        <f>IF(AND($R$3=$AN$8),'Result Sheet'!N118,IF(AND($R$3=$AN$9),'Result Sheet'!AF118,IF(AND($R$3=$AN$10),'Result Sheet'!AX118,IF(AND($R$3=$AN$11),'Result Sheet'!BP118,IF(AND($R$3=$AN$12),'Result Sheet'!CH118,IF(AND($R$3=$AN$13),'Result Sheet'!CX118,IF(AND($R$3=$AN$14),"","")))))))</f>
        <v/>
      </c>
      <c r="M118" s="355" t="str">
        <f t="shared" si="7"/>
        <v/>
      </c>
      <c r="N118" s="484" t="str">
        <f>IF(AND($R$3=$AN$8),'Result Sheet'!P118,IF(AND($R$3=$AN$9),'Result Sheet'!AH118,IF(AND($R$3=$AN$10),'Result Sheet'!AZ118,IF(AND($R$3=$AN$11),'Result Sheet'!BR118,IF(AND($R$3=$AN$12),'Result Sheet'!CJ118,IF(AND($R$3=$AN$13),'Result Sheet'!CZ118,IF(AND($R$3=$AN$14),'Result Sheet'!DL118,IF(AND($R$3=$AN$15),'Result Sheet'!DV118,IF(AND($R$3=$AN$16),'Result Sheet'!EF118,"")))))))))</f>
        <v/>
      </c>
      <c r="O118" s="484" t="str">
        <f>IF(AND($R$3=$AN$8),'Result Sheet'!Q118,IF(AND($R$3=$AN$9),'Result Sheet'!AI118,IF(AND($R$3=$AN$10),'Result Sheet'!BA118,IF(AND($R$3=$AN$11),'Result Sheet'!BS118,IF(AND($R$3=$AN$12),'Result Sheet'!CK118,IF(AND($R$3=$AN$13),'Result Sheet'!DA118,IF(AND($R$3=$AN$14),'Result Sheet'!DM118,IF(AND($R$3=$AN$15),'Result Sheet'!DW118,IF(AND($R$3=$AN$16),'Result Sheet'!EG118,"")))))))))</f>
        <v/>
      </c>
      <c r="P118" s="355" t="str">
        <f t="shared" si="8"/>
        <v/>
      </c>
      <c r="Q118" s="356" t="str">
        <f t="shared" si="9"/>
        <v/>
      </c>
      <c r="R118" s="485" t="str">
        <f>IF(AND($R$3=$AN$8),'Result Sheet'!T118,IF(AND($R$3=$AN$9),'Result Sheet'!AL118,IF(AND($R$3=$AN$10),'Result Sheet'!BD118,IF(AND($R$3=$AN$11),'Result Sheet'!BV118,IF(AND($R$3=$AN$12),'Result Sheet'!CN118,IF(AND($R$3=$AN$13),'Result Sheet'!DD118,IF(AND($R$3=$AN$14),'Result Sheet'!DN118,IF(AND($R$3=$AN$15),'Result Sheet'!DX118,IF(AND($R$3=$AN$16),'Result Sheet'!EH117,"")))))))))</f>
        <v/>
      </c>
      <c r="S118" s="485" t="str">
        <f>IF(AND($R$3=$AN$8),'Result Sheet'!U118,IF(AND($R$3=$AN$9),'Result Sheet'!AM118,IF(AND($R$3=$AN$10),'Result Sheet'!BE118,IF(AND($R$3=$AN$11),'Result Sheet'!BW118,IF(AND($R$3=$AN$12),'Result Sheet'!CO118,IF(AND($R$3=$AN$13),'Result Sheet'!DE118,IF(AND($R$3=$AN$14),'Result Sheet'!DO118,IF(AND($R$3=$AN$15),'Result Sheet'!DY118,IF(AND($R$3=$AN$16),'Result Sheet'!EI118,"")))))))))</f>
        <v/>
      </c>
      <c r="T118" s="355" t="str">
        <f>IF(AND(R118="",S118=""),"",IF(AND($R$3=$AN$14),'Result Sheet'!DP118,IF(AND($R$3=$AN$15),'Result Sheet'!DZ118,IF(AND($R$3=$AN$16),'Result Sheet'!EJ118,IF(AND(R118="NA",S118="NA"),"NA",SUM(R118:S118))))))</f>
        <v/>
      </c>
      <c r="U118" s="356" t="str">
        <f t="shared" si="10"/>
        <v/>
      </c>
      <c r="V118" s="357">
        <f t="shared" si="11"/>
        <v>0</v>
      </c>
      <c r="W118" s="357" t="str">
        <f t="shared" si="12"/>
        <v/>
      </c>
      <c r="X118" s="357" t="str">
        <f t="shared" si="13"/>
        <v/>
      </c>
      <c r="Y118" s="486" t="str">
        <f>IF(AND($R$3=$AN$8),'Result Sheet'!AA118,IF(AND($R$3=$AN$9),'Result Sheet'!AS118,IF(AND($R$3=$AN$10),'Result Sheet'!BK118,IF(AND($R$3=$AN$11),'Result Sheet'!CC118,IF(AND($R$3=$AN$12),'Result Sheet'!CT118,IF(AND($R$3=$AN$13),'Result Sheet'!DJ118,IF(AND($R$3=$AN$14),'Result Sheet'!DT118,IF(AND($R$3=$AN$15),'Result Sheet'!ED118,IF(AND($R$3=$AN$16),'Result Sheet'!EN118,"")))))))))</f>
        <v/>
      </c>
      <c r="Z118" s="487" t="str">
        <f>IF(AND($R$3=$AN$8),'Result Sheet'!AB118,IF(AND($R$3=$AN$9),'Result Sheet'!AT118,IF(AND($R$3=$AN$10),'Result Sheet'!BL118,IF(AND($R$3=$AN$11),'Result Sheet'!CD118,IF(AND($R$3=$AN$12),"",IF(AND($R$3=$AN$13),"",IF(AND($R$3=$AN$14),"","")))))))</f>
        <v/>
      </c>
      <c r="AA118" s="358" t="str">
        <f>IF(AND($R$3=$AN$8),'Result Sheet'!AC118,IF(AND($R$3=$AN$9),'Result Sheet'!AU118,IF(AND($R$3=$AN$10),'Result Sheet'!BM118,IF(AND($R$3=$AN$11),'Result Sheet'!CE118,IF(AND($R$3=$AN$12),'Result Sheet'!CU118,IF(AND($R$3=$AN$13),'Result Sheet'!DK118,IF(AND($R$3=$AN$14),'Result Sheet'!DU118,IF(AND($R$3=$AN$15),'Result Sheet'!EE118,IF(AND($R$3=$AN$16),'Result Sheet'!EO118,"")))))))))</f>
        <v/>
      </c>
    </row>
    <row r="119" spans="1:27">
      <c r="A119" s="349">
        <f>IF('Result Sheet'!A119="","",'Result Sheet'!A119)</f>
        <v>112</v>
      </c>
      <c r="B119" s="350" t="str">
        <f>IF(OR($D$3="",$R$3=""),"",IF('Result Sheet'!B119="","",'Result Sheet'!B119))</f>
        <v/>
      </c>
      <c r="C119" s="351" t="str">
        <f>IF(OR($D$3="",$R$3=""),"",IF('Result Sheet'!F119="","",'Result Sheet'!F119))</f>
        <v/>
      </c>
      <c r="D119" s="352" t="str">
        <f>IF(OR($D$3="",$R$3=""),"",IF('Result Sheet'!E119="","",'Result Sheet'!E119))</f>
        <v/>
      </c>
      <c r="E119" s="353" t="str">
        <f>IF(OR($D$3="",$R$3=""),"",IF('Result Sheet'!G119="","",'Result Sheet'!G119))</f>
        <v/>
      </c>
      <c r="F119" s="353" t="str">
        <f>IF(OR($D$3="",$R$3=""),"",IF('Result Sheet'!H119="","",'Result Sheet'!H119))</f>
        <v/>
      </c>
      <c r="G119" s="353" t="str">
        <f>IF(OR($D$3="",$R$3=""),"",IF('Result Sheet'!I119="","",'Result Sheet'!I119))</f>
        <v/>
      </c>
      <c r="H119" s="354" t="str">
        <f>IF(OR($D$3="",$R$3=""),"",IF('Result Sheet'!K119="","",'Result Sheet'!K119))</f>
        <v/>
      </c>
      <c r="I119" s="488" t="str">
        <f>IF(OR($D$3="",$R$3=""),"",IF('Result Sheet'!J119="","",'Result Sheet'!J119))</f>
        <v/>
      </c>
      <c r="J119" s="483" t="str">
        <f>IF(AND($R$3=$AN$8),'Result Sheet'!L119,IF(AND($R$3=$AN$9),'Result Sheet'!AD119,IF(AND($R$3=$AN$10),'Result Sheet'!AV119,IF(AND($R$3=$AN$11),'Result Sheet'!BN119,IF(AND($R$3=$AN$12),'Result Sheet'!CF119,IF(AND($R$3=$AN$13),'Result Sheet'!CV119,IF(AND($R$3=$AN$14),"","")))))))</f>
        <v/>
      </c>
      <c r="K119" s="483" t="str">
        <f>IF(AND($R$3=$AN$8),'Result Sheet'!M119,IF(AND($R$3=$AN$9),'Result Sheet'!AE119,IF(AND($R$3=$AN$10),'Result Sheet'!AW119,IF(AND($R$3=$AN$11),'Result Sheet'!BO119,IF(AND($R$3=$AN$12),'Result Sheet'!CG119,IF(AND($R$3=$AN$13),'Result Sheet'!CW119,IF(AND($R$3=$AN$14),"","")))))))</f>
        <v/>
      </c>
      <c r="L119" s="483" t="str">
        <f>IF(AND($R$3=$AN$8),'Result Sheet'!N119,IF(AND($R$3=$AN$9),'Result Sheet'!AF119,IF(AND($R$3=$AN$10),'Result Sheet'!AX119,IF(AND($R$3=$AN$11),'Result Sheet'!BP119,IF(AND($R$3=$AN$12),'Result Sheet'!CH119,IF(AND($R$3=$AN$13),'Result Sheet'!CX119,IF(AND($R$3=$AN$14),"","")))))))</f>
        <v/>
      </c>
      <c r="M119" s="355" t="str">
        <f t="shared" si="7"/>
        <v/>
      </c>
      <c r="N119" s="484" t="str">
        <f>IF(AND($R$3=$AN$8),'Result Sheet'!P119,IF(AND($R$3=$AN$9),'Result Sheet'!AH119,IF(AND($R$3=$AN$10),'Result Sheet'!AZ119,IF(AND($R$3=$AN$11),'Result Sheet'!BR119,IF(AND($R$3=$AN$12),'Result Sheet'!CJ119,IF(AND($R$3=$AN$13),'Result Sheet'!CZ119,IF(AND($R$3=$AN$14),'Result Sheet'!DL119,IF(AND($R$3=$AN$15),'Result Sheet'!DV119,IF(AND($R$3=$AN$16),'Result Sheet'!EF119,"")))))))))</f>
        <v/>
      </c>
      <c r="O119" s="484" t="str">
        <f>IF(AND($R$3=$AN$8),'Result Sheet'!Q119,IF(AND($R$3=$AN$9),'Result Sheet'!AI119,IF(AND($R$3=$AN$10),'Result Sheet'!BA119,IF(AND($R$3=$AN$11),'Result Sheet'!BS119,IF(AND($R$3=$AN$12),'Result Sheet'!CK119,IF(AND($R$3=$AN$13),'Result Sheet'!DA119,IF(AND($R$3=$AN$14),'Result Sheet'!DM119,IF(AND($R$3=$AN$15),'Result Sheet'!DW119,IF(AND($R$3=$AN$16),'Result Sheet'!EG119,"")))))))))</f>
        <v/>
      </c>
      <c r="P119" s="355" t="str">
        <f t="shared" si="8"/>
        <v/>
      </c>
      <c r="Q119" s="356" t="str">
        <f t="shared" si="9"/>
        <v/>
      </c>
      <c r="R119" s="485" t="str">
        <f>IF(AND($R$3=$AN$8),'Result Sheet'!T119,IF(AND($R$3=$AN$9),'Result Sheet'!AL119,IF(AND($R$3=$AN$10),'Result Sheet'!BD119,IF(AND($R$3=$AN$11),'Result Sheet'!BV119,IF(AND($R$3=$AN$12),'Result Sheet'!CN119,IF(AND($R$3=$AN$13),'Result Sheet'!DD119,IF(AND($R$3=$AN$14),'Result Sheet'!DN119,IF(AND($R$3=$AN$15),'Result Sheet'!DX119,IF(AND($R$3=$AN$16),'Result Sheet'!EH118,"")))))))))</f>
        <v/>
      </c>
      <c r="S119" s="485" t="str">
        <f>IF(AND($R$3=$AN$8),'Result Sheet'!U119,IF(AND($R$3=$AN$9),'Result Sheet'!AM119,IF(AND($R$3=$AN$10),'Result Sheet'!BE119,IF(AND($R$3=$AN$11),'Result Sheet'!BW119,IF(AND($R$3=$AN$12),'Result Sheet'!CO119,IF(AND($R$3=$AN$13),'Result Sheet'!DE119,IF(AND($R$3=$AN$14),'Result Sheet'!DO119,IF(AND($R$3=$AN$15),'Result Sheet'!DY119,IF(AND($R$3=$AN$16),'Result Sheet'!EI119,"")))))))))</f>
        <v/>
      </c>
      <c r="T119" s="355" t="str">
        <f>IF(AND(R119="",S119=""),"",IF(AND($R$3=$AN$14),'Result Sheet'!DP119,IF(AND($R$3=$AN$15),'Result Sheet'!DZ119,IF(AND($R$3=$AN$16),'Result Sheet'!EJ119,IF(AND(R119="NA",S119="NA"),"NA",SUM(R119:S119))))))</f>
        <v/>
      </c>
      <c r="U119" s="356" t="str">
        <f t="shared" si="10"/>
        <v/>
      </c>
      <c r="V119" s="357">
        <f t="shared" si="11"/>
        <v>0</v>
      </c>
      <c r="W119" s="357" t="str">
        <f t="shared" si="12"/>
        <v/>
      </c>
      <c r="X119" s="357" t="str">
        <f t="shared" si="13"/>
        <v/>
      </c>
      <c r="Y119" s="486" t="str">
        <f>IF(AND($R$3=$AN$8),'Result Sheet'!AA119,IF(AND($R$3=$AN$9),'Result Sheet'!AS119,IF(AND($R$3=$AN$10),'Result Sheet'!BK119,IF(AND($R$3=$AN$11),'Result Sheet'!CC119,IF(AND($R$3=$AN$12),'Result Sheet'!CT119,IF(AND($R$3=$AN$13),'Result Sheet'!DJ119,IF(AND($R$3=$AN$14),'Result Sheet'!DT119,IF(AND($R$3=$AN$15),'Result Sheet'!ED119,IF(AND($R$3=$AN$16),'Result Sheet'!EN119,"")))))))))</f>
        <v/>
      </c>
      <c r="Z119" s="487" t="str">
        <f>IF(AND($R$3=$AN$8),'Result Sheet'!AB119,IF(AND($R$3=$AN$9),'Result Sheet'!AT119,IF(AND($R$3=$AN$10),'Result Sheet'!BL119,IF(AND($R$3=$AN$11),'Result Sheet'!CD119,IF(AND($R$3=$AN$12),"",IF(AND($R$3=$AN$13),"",IF(AND($R$3=$AN$14),"","")))))))</f>
        <v/>
      </c>
      <c r="AA119" s="358" t="str">
        <f>IF(AND($R$3=$AN$8),'Result Sheet'!AC119,IF(AND($R$3=$AN$9),'Result Sheet'!AU119,IF(AND($R$3=$AN$10),'Result Sheet'!BM119,IF(AND($R$3=$AN$11),'Result Sheet'!CE119,IF(AND($R$3=$AN$12),'Result Sheet'!CU119,IF(AND($R$3=$AN$13),'Result Sheet'!DK119,IF(AND($R$3=$AN$14),'Result Sheet'!DU119,IF(AND($R$3=$AN$15),'Result Sheet'!EE119,IF(AND($R$3=$AN$16),'Result Sheet'!EO119,"")))))))))</f>
        <v/>
      </c>
    </row>
    <row r="120" spans="1:27">
      <c r="A120" s="349">
        <f>IF('Result Sheet'!A120="","",'Result Sheet'!A120)</f>
        <v>113</v>
      </c>
      <c r="B120" s="350" t="str">
        <f>IF(OR($D$3="",$R$3=""),"",IF('Result Sheet'!B120="","",'Result Sheet'!B120))</f>
        <v/>
      </c>
      <c r="C120" s="351" t="str">
        <f>IF(OR($D$3="",$R$3=""),"",IF('Result Sheet'!F120="","",'Result Sheet'!F120))</f>
        <v/>
      </c>
      <c r="D120" s="352" t="str">
        <f>IF(OR($D$3="",$R$3=""),"",IF('Result Sheet'!E120="","",'Result Sheet'!E120))</f>
        <v/>
      </c>
      <c r="E120" s="353" t="str">
        <f>IF(OR($D$3="",$R$3=""),"",IF('Result Sheet'!G120="","",'Result Sheet'!G120))</f>
        <v/>
      </c>
      <c r="F120" s="353" t="str">
        <f>IF(OR($D$3="",$R$3=""),"",IF('Result Sheet'!H120="","",'Result Sheet'!H120))</f>
        <v/>
      </c>
      <c r="G120" s="353" t="str">
        <f>IF(OR($D$3="",$R$3=""),"",IF('Result Sheet'!I120="","",'Result Sheet'!I120))</f>
        <v/>
      </c>
      <c r="H120" s="354" t="str">
        <f>IF(OR($D$3="",$R$3=""),"",IF('Result Sheet'!K120="","",'Result Sheet'!K120))</f>
        <v/>
      </c>
      <c r="I120" s="488" t="str">
        <f>IF(OR($D$3="",$R$3=""),"",IF('Result Sheet'!J120="","",'Result Sheet'!J120))</f>
        <v/>
      </c>
      <c r="J120" s="483" t="str">
        <f>IF(AND($R$3=$AN$8),'Result Sheet'!L120,IF(AND($R$3=$AN$9),'Result Sheet'!AD120,IF(AND($R$3=$AN$10),'Result Sheet'!AV120,IF(AND($R$3=$AN$11),'Result Sheet'!BN120,IF(AND($R$3=$AN$12),'Result Sheet'!CF120,IF(AND($R$3=$AN$13),'Result Sheet'!CV120,IF(AND($R$3=$AN$14),"","")))))))</f>
        <v/>
      </c>
      <c r="K120" s="483" t="str">
        <f>IF(AND($R$3=$AN$8),'Result Sheet'!M120,IF(AND($R$3=$AN$9),'Result Sheet'!AE120,IF(AND($R$3=$AN$10),'Result Sheet'!AW120,IF(AND($R$3=$AN$11),'Result Sheet'!BO120,IF(AND($R$3=$AN$12),'Result Sheet'!CG120,IF(AND($R$3=$AN$13),'Result Sheet'!CW120,IF(AND($R$3=$AN$14),"","")))))))</f>
        <v/>
      </c>
      <c r="L120" s="483" t="str">
        <f>IF(AND($R$3=$AN$8),'Result Sheet'!N120,IF(AND($R$3=$AN$9),'Result Sheet'!AF120,IF(AND($R$3=$AN$10),'Result Sheet'!AX120,IF(AND($R$3=$AN$11),'Result Sheet'!BP120,IF(AND($R$3=$AN$12),'Result Sheet'!CH120,IF(AND($R$3=$AN$13),'Result Sheet'!CX120,IF(AND($R$3=$AN$14),"","")))))))</f>
        <v/>
      </c>
      <c r="M120" s="355" t="str">
        <f t="shared" si="7"/>
        <v/>
      </c>
      <c r="N120" s="484" t="str">
        <f>IF(AND($R$3=$AN$8),'Result Sheet'!P120,IF(AND($R$3=$AN$9),'Result Sheet'!AH120,IF(AND($R$3=$AN$10),'Result Sheet'!AZ120,IF(AND($R$3=$AN$11),'Result Sheet'!BR120,IF(AND($R$3=$AN$12),'Result Sheet'!CJ120,IF(AND($R$3=$AN$13),'Result Sheet'!CZ120,IF(AND($R$3=$AN$14),'Result Sheet'!DL120,IF(AND($R$3=$AN$15),'Result Sheet'!DV120,IF(AND($R$3=$AN$16),'Result Sheet'!EF120,"")))))))))</f>
        <v/>
      </c>
      <c r="O120" s="484" t="str">
        <f>IF(AND($R$3=$AN$8),'Result Sheet'!Q120,IF(AND($R$3=$AN$9),'Result Sheet'!AI120,IF(AND($R$3=$AN$10),'Result Sheet'!BA120,IF(AND($R$3=$AN$11),'Result Sheet'!BS120,IF(AND($R$3=$AN$12),'Result Sheet'!CK120,IF(AND($R$3=$AN$13),'Result Sheet'!DA120,IF(AND($R$3=$AN$14),'Result Sheet'!DM120,IF(AND($R$3=$AN$15),'Result Sheet'!DW120,IF(AND($R$3=$AN$16),'Result Sheet'!EG120,"")))))))))</f>
        <v/>
      </c>
      <c r="P120" s="355" t="str">
        <f t="shared" si="8"/>
        <v/>
      </c>
      <c r="Q120" s="356" t="str">
        <f t="shared" si="9"/>
        <v/>
      </c>
      <c r="R120" s="485" t="str">
        <f>IF(AND($R$3=$AN$8),'Result Sheet'!T120,IF(AND($R$3=$AN$9),'Result Sheet'!AL120,IF(AND($R$3=$AN$10),'Result Sheet'!BD120,IF(AND($R$3=$AN$11),'Result Sheet'!BV120,IF(AND($R$3=$AN$12),'Result Sheet'!CN120,IF(AND($R$3=$AN$13),'Result Sheet'!DD120,IF(AND($R$3=$AN$14),'Result Sheet'!DN120,IF(AND($R$3=$AN$15),'Result Sheet'!DX120,IF(AND($R$3=$AN$16),'Result Sheet'!EH119,"")))))))))</f>
        <v/>
      </c>
      <c r="S120" s="485" t="str">
        <f>IF(AND($R$3=$AN$8),'Result Sheet'!U120,IF(AND($R$3=$AN$9),'Result Sheet'!AM120,IF(AND($R$3=$AN$10),'Result Sheet'!BE120,IF(AND($R$3=$AN$11),'Result Sheet'!BW120,IF(AND($R$3=$AN$12),'Result Sheet'!CO120,IF(AND($R$3=$AN$13),'Result Sheet'!DE120,IF(AND($R$3=$AN$14),'Result Sheet'!DO120,IF(AND($R$3=$AN$15),'Result Sheet'!DY120,IF(AND($R$3=$AN$16),'Result Sheet'!EI120,"")))))))))</f>
        <v/>
      </c>
      <c r="T120" s="355" t="str">
        <f>IF(AND(R120="",S120=""),"",IF(AND($R$3=$AN$14),'Result Sheet'!DP120,IF(AND($R$3=$AN$15),'Result Sheet'!DZ120,IF(AND($R$3=$AN$16),'Result Sheet'!EJ120,IF(AND(R120="NA",S120="NA"),"NA",SUM(R120:S120))))))</f>
        <v/>
      </c>
      <c r="U120" s="356" t="str">
        <f t="shared" si="10"/>
        <v/>
      </c>
      <c r="V120" s="357">
        <f t="shared" si="11"/>
        <v>0</v>
      </c>
      <c r="W120" s="357" t="str">
        <f t="shared" si="12"/>
        <v/>
      </c>
      <c r="X120" s="357" t="str">
        <f t="shared" si="13"/>
        <v/>
      </c>
      <c r="Y120" s="486" t="str">
        <f>IF(AND($R$3=$AN$8),'Result Sheet'!AA120,IF(AND($R$3=$AN$9),'Result Sheet'!AS120,IF(AND($R$3=$AN$10),'Result Sheet'!BK120,IF(AND($R$3=$AN$11),'Result Sheet'!CC120,IF(AND($R$3=$AN$12),'Result Sheet'!CT120,IF(AND($R$3=$AN$13),'Result Sheet'!DJ120,IF(AND($R$3=$AN$14),'Result Sheet'!DT120,IF(AND($R$3=$AN$15),'Result Sheet'!ED120,IF(AND($R$3=$AN$16),'Result Sheet'!EN120,"")))))))))</f>
        <v/>
      </c>
      <c r="Z120" s="487" t="str">
        <f>IF(AND($R$3=$AN$8),'Result Sheet'!AB120,IF(AND($R$3=$AN$9),'Result Sheet'!AT120,IF(AND($R$3=$AN$10),'Result Sheet'!BL120,IF(AND($R$3=$AN$11),'Result Sheet'!CD120,IF(AND($R$3=$AN$12),"",IF(AND($R$3=$AN$13),"",IF(AND($R$3=$AN$14),"","")))))))</f>
        <v/>
      </c>
      <c r="AA120" s="358" t="str">
        <f>IF(AND($R$3=$AN$8),'Result Sheet'!AC120,IF(AND($R$3=$AN$9),'Result Sheet'!AU120,IF(AND($R$3=$AN$10),'Result Sheet'!BM120,IF(AND($R$3=$AN$11),'Result Sheet'!CE120,IF(AND($R$3=$AN$12),'Result Sheet'!CU120,IF(AND($R$3=$AN$13),'Result Sheet'!DK120,IF(AND($R$3=$AN$14),'Result Sheet'!DU120,IF(AND($R$3=$AN$15),'Result Sheet'!EE120,IF(AND($R$3=$AN$16),'Result Sheet'!EO120,"")))))))))</f>
        <v/>
      </c>
    </row>
    <row r="121" spans="1:27">
      <c r="A121" s="349">
        <f>IF('Result Sheet'!A121="","",'Result Sheet'!A121)</f>
        <v>114</v>
      </c>
      <c r="B121" s="350" t="str">
        <f>IF(OR($D$3="",$R$3=""),"",IF('Result Sheet'!B121="","",'Result Sheet'!B121))</f>
        <v/>
      </c>
      <c r="C121" s="351" t="str">
        <f>IF(OR($D$3="",$R$3=""),"",IF('Result Sheet'!F121="","",'Result Sheet'!F121))</f>
        <v/>
      </c>
      <c r="D121" s="352" t="str">
        <f>IF(OR($D$3="",$R$3=""),"",IF('Result Sheet'!E121="","",'Result Sheet'!E121))</f>
        <v/>
      </c>
      <c r="E121" s="353" t="str">
        <f>IF(OR($D$3="",$R$3=""),"",IF('Result Sheet'!G121="","",'Result Sheet'!G121))</f>
        <v/>
      </c>
      <c r="F121" s="353" t="str">
        <f>IF(OR($D$3="",$R$3=""),"",IF('Result Sheet'!H121="","",'Result Sheet'!H121))</f>
        <v/>
      </c>
      <c r="G121" s="353" t="str">
        <f>IF(OR($D$3="",$R$3=""),"",IF('Result Sheet'!I121="","",'Result Sheet'!I121))</f>
        <v/>
      </c>
      <c r="H121" s="354" t="str">
        <f>IF(OR($D$3="",$R$3=""),"",IF('Result Sheet'!K121="","",'Result Sheet'!K121))</f>
        <v/>
      </c>
      <c r="I121" s="488" t="str">
        <f>IF(OR($D$3="",$R$3=""),"",IF('Result Sheet'!J121="","",'Result Sheet'!J121))</f>
        <v/>
      </c>
      <c r="J121" s="483" t="str">
        <f>IF(AND($R$3=$AN$8),'Result Sheet'!L121,IF(AND($R$3=$AN$9),'Result Sheet'!AD121,IF(AND($R$3=$AN$10),'Result Sheet'!AV121,IF(AND($R$3=$AN$11),'Result Sheet'!BN121,IF(AND($R$3=$AN$12),'Result Sheet'!CF121,IF(AND($R$3=$AN$13),'Result Sheet'!CV121,IF(AND($R$3=$AN$14),"","")))))))</f>
        <v/>
      </c>
      <c r="K121" s="483" t="str">
        <f>IF(AND($R$3=$AN$8),'Result Sheet'!M121,IF(AND($R$3=$AN$9),'Result Sheet'!AE121,IF(AND($R$3=$AN$10),'Result Sheet'!AW121,IF(AND($R$3=$AN$11),'Result Sheet'!BO121,IF(AND($R$3=$AN$12),'Result Sheet'!CG121,IF(AND($R$3=$AN$13),'Result Sheet'!CW121,IF(AND($R$3=$AN$14),"","")))))))</f>
        <v/>
      </c>
      <c r="L121" s="483" t="str">
        <f>IF(AND($R$3=$AN$8),'Result Sheet'!N121,IF(AND($R$3=$AN$9),'Result Sheet'!AF121,IF(AND($R$3=$AN$10),'Result Sheet'!AX121,IF(AND($R$3=$AN$11),'Result Sheet'!BP121,IF(AND($R$3=$AN$12),'Result Sheet'!CH121,IF(AND($R$3=$AN$13),'Result Sheet'!CX121,IF(AND($R$3=$AN$14),"","")))))))</f>
        <v/>
      </c>
      <c r="M121" s="355" t="str">
        <f t="shared" si="7"/>
        <v/>
      </c>
      <c r="N121" s="484" t="str">
        <f>IF(AND($R$3=$AN$8),'Result Sheet'!P121,IF(AND($R$3=$AN$9),'Result Sheet'!AH121,IF(AND($R$3=$AN$10),'Result Sheet'!AZ121,IF(AND($R$3=$AN$11),'Result Sheet'!BR121,IF(AND($R$3=$AN$12),'Result Sheet'!CJ121,IF(AND($R$3=$AN$13),'Result Sheet'!CZ121,IF(AND($R$3=$AN$14),'Result Sheet'!DL121,IF(AND($R$3=$AN$15),'Result Sheet'!DV121,IF(AND($R$3=$AN$16),'Result Sheet'!EF121,"")))))))))</f>
        <v/>
      </c>
      <c r="O121" s="484" t="str">
        <f>IF(AND($R$3=$AN$8),'Result Sheet'!Q121,IF(AND($R$3=$AN$9),'Result Sheet'!AI121,IF(AND($R$3=$AN$10),'Result Sheet'!BA121,IF(AND($R$3=$AN$11),'Result Sheet'!BS121,IF(AND($R$3=$AN$12),'Result Sheet'!CK121,IF(AND($R$3=$AN$13),'Result Sheet'!DA121,IF(AND($R$3=$AN$14),'Result Sheet'!DM121,IF(AND($R$3=$AN$15),'Result Sheet'!DW121,IF(AND($R$3=$AN$16),'Result Sheet'!EG121,"")))))))))</f>
        <v/>
      </c>
      <c r="P121" s="355" t="str">
        <f t="shared" si="8"/>
        <v/>
      </c>
      <c r="Q121" s="356" t="str">
        <f t="shared" si="9"/>
        <v/>
      </c>
      <c r="R121" s="485" t="str">
        <f>IF(AND($R$3=$AN$8),'Result Sheet'!T121,IF(AND($R$3=$AN$9),'Result Sheet'!AL121,IF(AND($R$3=$AN$10),'Result Sheet'!BD121,IF(AND($R$3=$AN$11),'Result Sheet'!BV121,IF(AND($R$3=$AN$12),'Result Sheet'!CN121,IF(AND($R$3=$AN$13),'Result Sheet'!DD121,IF(AND($R$3=$AN$14),'Result Sheet'!DN121,IF(AND($R$3=$AN$15),'Result Sheet'!DX121,IF(AND($R$3=$AN$16),'Result Sheet'!EH120,"")))))))))</f>
        <v/>
      </c>
      <c r="S121" s="485" t="str">
        <f>IF(AND($R$3=$AN$8),'Result Sheet'!U121,IF(AND($R$3=$AN$9),'Result Sheet'!AM121,IF(AND($R$3=$AN$10),'Result Sheet'!BE121,IF(AND($R$3=$AN$11),'Result Sheet'!BW121,IF(AND($R$3=$AN$12),'Result Sheet'!CO121,IF(AND($R$3=$AN$13),'Result Sheet'!DE121,IF(AND($R$3=$AN$14),'Result Sheet'!DO121,IF(AND($R$3=$AN$15),'Result Sheet'!DY121,IF(AND($R$3=$AN$16),'Result Sheet'!EI121,"")))))))))</f>
        <v/>
      </c>
      <c r="T121" s="355" t="str">
        <f>IF(AND(R121="",S121=""),"",IF(AND($R$3=$AN$14),'Result Sheet'!DP121,IF(AND($R$3=$AN$15),'Result Sheet'!DZ121,IF(AND($R$3=$AN$16),'Result Sheet'!EJ121,IF(AND(R121="NA",S121="NA"),"NA",SUM(R121:S121))))))</f>
        <v/>
      </c>
      <c r="U121" s="356" t="str">
        <f t="shared" si="10"/>
        <v/>
      </c>
      <c r="V121" s="357">
        <f t="shared" si="11"/>
        <v>0</v>
      </c>
      <c r="W121" s="357" t="str">
        <f t="shared" si="12"/>
        <v/>
      </c>
      <c r="X121" s="357" t="str">
        <f t="shared" si="13"/>
        <v/>
      </c>
      <c r="Y121" s="486" t="str">
        <f>IF(AND($R$3=$AN$8),'Result Sheet'!AA121,IF(AND($R$3=$AN$9),'Result Sheet'!AS121,IF(AND($R$3=$AN$10),'Result Sheet'!BK121,IF(AND($R$3=$AN$11),'Result Sheet'!CC121,IF(AND($R$3=$AN$12),'Result Sheet'!CT121,IF(AND($R$3=$AN$13),'Result Sheet'!DJ121,IF(AND($R$3=$AN$14),'Result Sheet'!DT121,IF(AND($R$3=$AN$15),'Result Sheet'!ED121,IF(AND($R$3=$AN$16),'Result Sheet'!EN121,"")))))))))</f>
        <v/>
      </c>
      <c r="Z121" s="487" t="str">
        <f>IF(AND($R$3=$AN$8),'Result Sheet'!AB121,IF(AND($R$3=$AN$9),'Result Sheet'!AT121,IF(AND($R$3=$AN$10),'Result Sheet'!BL121,IF(AND($R$3=$AN$11),'Result Sheet'!CD121,IF(AND($R$3=$AN$12),"",IF(AND($R$3=$AN$13),"",IF(AND($R$3=$AN$14),"","")))))))</f>
        <v/>
      </c>
      <c r="AA121" s="358" t="str">
        <f>IF(AND($R$3=$AN$8),'Result Sheet'!AC121,IF(AND($R$3=$AN$9),'Result Sheet'!AU121,IF(AND($R$3=$AN$10),'Result Sheet'!BM121,IF(AND($R$3=$AN$11),'Result Sheet'!CE121,IF(AND($R$3=$AN$12),'Result Sheet'!CU121,IF(AND($R$3=$AN$13),'Result Sheet'!DK121,IF(AND($R$3=$AN$14),'Result Sheet'!DU121,IF(AND($R$3=$AN$15),'Result Sheet'!EE121,IF(AND($R$3=$AN$16),'Result Sheet'!EO121,"")))))))))</f>
        <v/>
      </c>
    </row>
    <row r="122" spans="1:27">
      <c r="A122" s="349">
        <f>IF('Result Sheet'!A122="","",'Result Sheet'!A122)</f>
        <v>115</v>
      </c>
      <c r="B122" s="350" t="str">
        <f>IF(OR($D$3="",$R$3=""),"",IF('Result Sheet'!B122="","",'Result Sheet'!B122))</f>
        <v/>
      </c>
      <c r="C122" s="351" t="str">
        <f>IF(OR($D$3="",$R$3=""),"",IF('Result Sheet'!F122="","",'Result Sheet'!F122))</f>
        <v/>
      </c>
      <c r="D122" s="352" t="str">
        <f>IF(OR($D$3="",$R$3=""),"",IF('Result Sheet'!E122="","",'Result Sheet'!E122))</f>
        <v/>
      </c>
      <c r="E122" s="353" t="str">
        <f>IF(OR($D$3="",$R$3=""),"",IF('Result Sheet'!G122="","",'Result Sheet'!G122))</f>
        <v/>
      </c>
      <c r="F122" s="353" t="str">
        <f>IF(OR($D$3="",$R$3=""),"",IF('Result Sheet'!H122="","",'Result Sheet'!H122))</f>
        <v/>
      </c>
      <c r="G122" s="353" t="str">
        <f>IF(OR($D$3="",$R$3=""),"",IF('Result Sheet'!I122="","",'Result Sheet'!I122))</f>
        <v/>
      </c>
      <c r="H122" s="354" t="str">
        <f>IF(OR($D$3="",$R$3=""),"",IF('Result Sheet'!K122="","",'Result Sheet'!K122))</f>
        <v/>
      </c>
      <c r="I122" s="488" t="str">
        <f>IF(OR($D$3="",$R$3=""),"",IF('Result Sheet'!J122="","",'Result Sheet'!J122))</f>
        <v/>
      </c>
      <c r="J122" s="483" t="str">
        <f>IF(AND($R$3=$AN$8),'Result Sheet'!L122,IF(AND($R$3=$AN$9),'Result Sheet'!AD122,IF(AND($R$3=$AN$10),'Result Sheet'!AV122,IF(AND($R$3=$AN$11),'Result Sheet'!BN122,IF(AND($R$3=$AN$12),'Result Sheet'!CF122,IF(AND($R$3=$AN$13),'Result Sheet'!CV122,IF(AND($R$3=$AN$14),"","")))))))</f>
        <v/>
      </c>
      <c r="K122" s="483" t="str">
        <f>IF(AND($R$3=$AN$8),'Result Sheet'!M122,IF(AND($R$3=$AN$9),'Result Sheet'!AE122,IF(AND($R$3=$AN$10),'Result Sheet'!AW122,IF(AND($R$3=$AN$11),'Result Sheet'!BO122,IF(AND($R$3=$AN$12),'Result Sheet'!CG122,IF(AND($R$3=$AN$13),'Result Sheet'!CW122,IF(AND($R$3=$AN$14),"","")))))))</f>
        <v/>
      </c>
      <c r="L122" s="483" t="str">
        <f>IF(AND($R$3=$AN$8),'Result Sheet'!N122,IF(AND($R$3=$AN$9),'Result Sheet'!AF122,IF(AND($R$3=$AN$10),'Result Sheet'!AX122,IF(AND($R$3=$AN$11),'Result Sheet'!BP122,IF(AND($R$3=$AN$12),'Result Sheet'!CH122,IF(AND($R$3=$AN$13),'Result Sheet'!CX122,IF(AND($R$3=$AN$14),"","")))))))</f>
        <v/>
      </c>
      <c r="M122" s="355" t="str">
        <f t="shared" si="7"/>
        <v/>
      </c>
      <c r="N122" s="484" t="str">
        <f>IF(AND($R$3=$AN$8),'Result Sheet'!P122,IF(AND($R$3=$AN$9),'Result Sheet'!AH122,IF(AND($R$3=$AN$10),'Result Sheet'!AZ122,IF(AND($R$3=$AN$11),'Result Sheet'!BR122,IF(AND($R$3=$AN$12),'Result Sheet'!CJ122,IF(AND($R$3=$AN$13),'Result Sheet'!CZ122,IF(AND($R$3=$AN$14),'Result Sheet'!DL122,IF(AND($R$3=$AN$15),'Result Sheet'!DV122,IF(AND($R$3=$AN$16),'Result Sheet'!EF122,"")))))))))</f>
        <v/>
      </c>
      <c r="O122" s="484" t="str">
        <f>IF(AND($R$3=$AN$8),'Result Sheet'!Q122,IF(AND($R$3=$AN$9),'Result Sheet'!AI122,IF(AND($R$3=$AN$10),'Result Sheet'!BA122,IF(AND($R$3=$AN$11),'Result Sheet'!BS122,IF(AND($R$3=$AN$12),'Result Sheet'!CK122,IF(AND($R$3=$AN$13),'Result Sheet'!DA122,IF(AND($R$3=$AN$14),'Result Sheet'!DM122,IF(AND($R$3=$AN$15),'Result Sheet'!DW122,IF(AND($R$3=$AN$16),'Result Sheet'!EG122,"")))))))))</f>
        <v/>
      </c>
      <c r="P122" s="355" t="str">
        <f t="shared" si="8"/>
        <v/>
      </c>
      <c r="Q122" s="356" t="str">
        <f t="shared" si="9"/>
        <v/>
      </c>
      <c r="R122" s="485" t="str">
        <f>IF(AND($R$3=$AN$8),'Result Sheet'!T122,IF(AND($R$3=$AN$9),'Result Sheet'!AL122,IF(AND($R$3=$AN$10),'Result Sheet'!BD122,IF(AND($R$3=$AN$11),'Result Sheet'!BV122,IF(AND($R$3=$AN$12),'Result Sheet'!CN122,IF(AND($R$3=$AN$13),'Result Sheet'!DD122,IF(AND($R$3=$AN$14),'Result Sheet'!DN122,IF(AND($R$3=$AN$15),'Result Sheet'!DX122,IF(AND($R$3=$AN$16),'Result Sheet'!EH121,"")))))))))</f>
        <v/>
      </c>
      <c r="S122" s="485" t="str">
        <f>IF(AND($R$3=$AN$8),'Result Sheet'!U122,IF(AND($R$3=$AN$9),'Result Sheet'!AM122,IF(AND($R$3=$AN$10),'Result Sheet'!BE122,IF(AND($R$3=$AN$11),'Result Sheet'!BW122,IF(AND($R$3=$AN$12),'Result Sheet'!CO122,IF(AND($R$3=$AN$13),'Result Sheet'!DE122,IF(AND($R$3=$AN$14),'Result Sheet'!DO122,IF(AND($R$3=$AN$15),'Result Sheet'!DY122,IF(AND($R$3=$AN$16),'Result Sheet'!EI122,"")))))))))</f>
        <v/>
      </c>
      <c r="T122" s="355" t="str">
        <f>IF(AND(R122="",S122=""),"",IF(AND($R$3=$AN$14),'Result Sheet'!DP122,IF(AND($R$3=$AN$15),'Result Sheet'!DZ122,IF(AND($R$3=$AN$16),'Result Sheet'!EJ122,IF(AND(R122="NA",S122="NA"),"NA",SUM(R122:S122))))))</f>
        <v/>
      </c>
      <c r="U122" s="356" t="str">
        <f t="shared" si="10"/>
        <v/>
      </c>
      <c r="V122" s="357">
        <f t="shared" si="11"/>
        <v>0</v>
      </c>
      <c r="W122" s="357" t="str">
        <f t="shared" si="12"/>
        <v/>
      </c>
      <c r="X122" s="357" t="str">
        <f t="shared" si="13"/>
        <v/>
      </c>
      <c r="Y122" s="486" t="str">
        <f>IF(AND($R$3=$AN$8),'Result Sheet'!AA122,IF(AND($R$3=$AN$9),'Result Sheet'!AS122,IF(AND($R$3=$AN$10),'Result Sheet'!BK122,IF(AND($R$3=$AN$11),'Result Sheet'!CC122,IF(AND($R$3=$AN$12),'Result Sheet'!CT122,IF(AND($R$3=$AN$13),'Result Sheet'!DJ122,IF(AND($R$3=$AN$14),'Result Sheet'!DT122,IF(AND($R$3=$AN$15),'Result Sheet'!ED122,IF(AND($R$3=$AN$16),'Result Sheet'!EN122,"")))))))))</f>
        <v/>
      </c>
      <c r="Z122" s="487" t="str">
        <f>IF(AND($R$3=$AN$8),'Result Sheet'!AB122,IF(AND($R$3=$AN$9),'Result Sheet'!AT122,IF(AND($R$3=$AN$10),'Result Sheet'!BL122,IF(AND($R$3=$AN$11),'Result Sheet'!CD122,IF(AND($R$3=$AN$12),"",IF(AND($R$3=$AN$13),"",IF(AND($R$3=$AN$14),"","")))))))</f>
        <v/>
      </c>
      <c r="AA122" s="358" t="str">
        <f>IF(AND($R$3=$AN$8),'Result Sheet'!AC122,IF(AND($R$3=$AN$9),'Result Sheet'!AU122,IF(AND($R$3=$AN$10),'Result Sheet'!BM122,IF(AND($R$3=$AN$11),'Result Sheet'!CE122,IF(AND($R$3=$AN$12),'Result Sheet'!CU122,IF(AND($R$3=$AN$13),'Result Sheet'!DK122,IF(AND($R$3=$AN$14),'Result Sheet'!DU122,IF(AND($R$3=$AN$15),'Result Sheet'!EE122,IF(AND($R$3=$AN$16),'Result Sheet'!EO122,"")))))))))</f>
        <v/>
      </c>
    </row>
    <row r="123" spans="1:27">
      <c r="A123" s="349">
        <f>IF('Result Sheet'!A123="","",'Result Sheet'!A123)</f>
        <v>116</v>
      </c>
      <c r="B123" s="350" t="str">
        <f>IF(OR($D$3="",$R$3=""),"",IF('Result Sheet'!B123="","",'Result Sheet'!B123))</f>
        <v/>
      </c>
      <c r="C123" s="351" t="str">
        <f>IF(OR($D$3="",$R$3=""),"",IF('Result Sheet'!F123="","",'Result Sheet'!F123))</f>
        <v/>
      </c>
      <c r="D123" s="352" t="str">
        <f>IF(OR($D$3="",$R$3=""),"",IF('Result Sheet'!E123="","",'Result Sheet'!E123))</f>
        <v/>
      </c>
      <c r="E123" s="353" t="str">
        <f>IF(OR($D$3="",$R$3=""),"",IF('Result Sheet'!G123="","",'Result Sheet'!G123))</f>
        <v/>
      </c>
      <c r="F123" s="353" t="str">
        <f>IF(OR($D$3="",$R$3=""),"",IF('Result Sheet'!H123="","",'Result Sheet'!H123))</f>
        <v/>
      </c>
      <c r="G123" s="353" t="str">
        <f>IF(OR($D$3="",$R$3=""),"",IF('Result Sheet'!I123="","",'Result Sheet'!I123))</f>
        <v/>
      </c>
      <c r="H123" s="354" t="str">
        <f>IF(OR($D$3="",$R$3=""),"",IF('Result Sheet'!K123="","",'Result Sheet'!K123))</f>
        <v/>
      </c>
      <c r="I123" s="488" t="str">
        <f>IF(OR($D$3="",$R$3=""),"",IF('Result Sheet'!J123="","",'Result Sheet'!J123))</f>
        <v/>
      </c>
      <c r="J123" s="483" t="str">
        <f>IF(AND($R$3=$AN$8),'Result Sheet'!L123,IF(AND($R$3=$AN$9),'Result Sheet'!AD123,IF(AND($R$3=$AN$10),'Result Sheet'!AV123,IF(AND($R$3=$AN$11),'Result Sheet'!BN123,IF(AND($R$3=$AN$12),'Result Sheet'!CF123,IF(AND($R$3=$AN$13),'Result Sheet'!CV123,IF(AND($R$3=$AN$14),"","")))))))</f>
        <v/>
      </c>
      <c r="K123" s="483" t="str">
        <f>IF(AND($R$3=$AN$8),'Result Sheet'!M123,IF(AND($R$3=$AN$9),'Result Sheet'!AE123,IF(AND($R$3=$AN$10),'Result Sheet'!AW123,IF(AND($R$3=$AN$11),'Result Sheet'!BO123,IF(AND($R$3=$AN$12),'Result Sheet'!CG123,IF(AND($R$3=$AN$13),'Result Sheet'!CW123,IF(AND($R$3=$AN$14),"","")))))))</f>
        <v/>
      </c>
      <c r="L123" s="483" t="str">
        <f>IF(AND($R$3=$AN$8),'Result Sheet'!N123,IF(AND($R$3=$AN$9),'Result Sheet'!AF123,IF(AND($R$3=$AN$10),'Result Sheet'!AX123,IF(AND($R$3=$AN$11),'Result Sheet'!BP123,IF(AND($R$3=$AN$12),'Result Sheet'!CH123,IF(AND($R$3=$AN$13),'Result Sheet'!CX123,IF(AND($R$3=$AN$14),"","")))))))</f>
        <v/>
      </c>
      <c r="M123" s="355" t="str">
        <f t="shared" si="7"/>
        <v/>
      </c>
      <c r="N123" s="484" t="str">
        <f>IF(AND($R$3=$AN$8),'Result Sheet'!P123,IF(AND($R$3=$AN$9),'Result Sheet'!AH123,IF(AND($R$3=$AN$10),'Result Sheet'!AZ123,IF(AND($R$3=$AN$11),'Result Sheet'!BR123,IF(AND($R$3=$AN$12),'Result Sheet'!CJ123,IF(AND($R$3=$AN$13),'Result Sheet'!CZ123,IF(AND($R$3=$AN$14),'Result Sheet'!DL123,IF(AND($R$3=$AN$15),'Result Sheet'!DV123,IF(AND($R$3=$AN$16),'Result Sheet'!EF123,"")))))))))</f>
        <v/>
      </c>
      <c r="O123" s="484" t="str">
        <f>IF(AND($R$3=$AN$8),'Result Sheet'!Q123,IF(AND($R$3=$AN$9),'Result Sheet'!AI123,IF(AND($R$3=$AN$10),'Result Sheet'!BA123,IF(AND($R$3=$AN$11),'Result Sheet'!BS123,IF(AND($R$3=$AN$12),'Result Sheet'!CK123,IF(AND($R$3=$AN$13),'Result Sheet'!DA123,IF(AND($R$3=$AN$14),'Result Sheet'!DM123,IF(AND($R$3=$AN$15),'Result Sheet'!DW123,IF(AND($R$3=$AN$16),'Result Sheet'!EG123,"")))))))))</f>
        <v/>
      </c>
      <c r="P123" s="355" t="str">
        <f t="shared" si="8"/>
        <v/>
      </c>
      <c r="Q123" s="356" t="str">
        <f t="shared" si="9"/>
        <v/>
      </c>
      <c r="R123" s="485" t="str">
        <f>IF(AND($R$3=$AN$8),'Result Sheet'!T123,IF(AND($R$3=$AN$9),'Result Sheet'!AL123,IF(AND($R$3=$AN$10),'Result Sheet'!BD123,IF(AND($R$3=$AN$11),'Result Sheet'!BV123,IF(AND($R$3=$AN$12),'Result Sheet'!CN123,IF(AND($R$3=$AN$13),'Result Sheet'!DD123,IF(AND($R$3=$AN$14),'Result Sheet'!DN123,IF(AND($R$3=$AN$15),'Result Sheet'!DX123,IF(AND($R$3=$AN$16),'Result Sheet'!EH122,"")))))))))</f>
        <v/>
      </c>
      <c r="S123" s="485" t="str">
        <f>IF(AND($R$3=$AN$8),'Result Sheet'!U123,IF(AND($R$3=$AN$9),'Result Sheet'!AM123,IF(AND($R$3=$AN$10),'Result Sheet'!BE123,IF(AND($R$3=$AN$11),'Result Sheet'!BW123,IF(AND($R$3=$AN$12),'Result Sheet'!CO123,IF(AND($R$3=$AN$13),'Result Sheet'!DE123,IF(AND($R$3=$AN$14),'Result Sheet'!DO123,IF(AND($R$3=$AN$15),'Result Sheet'!DY123,IF(AND($R$3=$AN$16),'Result Sheet'!EI123,"")))))))))</f>
        <v/>
      </c>
      <c r="T123" s="355" t="str">
        <f>IF(AND(R123="",S123=""),"",IF(AND($R$3=$AN$14),'Result Sheet'!DP123,IF(AND($R$3=$AN$15),'Result Sheet'!DZ123,IF(AND($R$3=$AN$16),'Result Sheet'!EJ123,IF(AND(R123="NA",S123="NA"),"NA",SUM(R123:S123))))))</f>
        <v/>
      </c>
      <c r="U123" s="356" t="str">
        <f t="shared" si="10"/>
        <v/>
      </c>
      <c r="V123" s="357">
        <f t="shared" si="11"/>
        <v>0</v>
      </c>
      <c r="W123" s="357" t="str">
        <f t="shared" si="12"/>
        <v/>
      </c>
      <c r="X123" s="357" t="str">
        <f t="shared" si="13"/>
        <v/>
      </c>
      <c r="Y123" s="486" t="str">
        <f>IF(AND($R$3=$AN$8),'Result Sheet'!AA123,IF(AND($R$3=$AN$9),'Result Sheet'!AS123,IF(AND($R$3=$AN$10),'Result Sheet'!BK123,IF(AND($R$3=$AN$11),'Result Sheet'!CC123,IF(AND($R$3=$AN$12),'Result Sheet'!CT123,IF(AND($R$3=$AN$13),'Result Sheet'!DJ123,IF(AND($R$3=$AN$14),'Result Sheet'!DT123,IF(AND($R$3=$AN$15),'Result Sheet'!ED123,IF(AND($R$3=$AN$16),'Result Sheet'!EN123,"")))))))))</f>
        <v/>
      </c>
      <c r="Z123" s="487" t="str">
        <f>IF(AND($R$3=$AN$8),'Result Sheet'!AB123,IF(AND($R$3=$AN$9),'Result Sheet'!AT123,IF(AND($R$3=$AN$10),'Result Sheet'!BL123,IF(AND($R$3=$AN$11),'Result Sheet'!CD123,IF(AND($R$3=$AN$12),"",IF(AND($R$3=$AN$13),"",IF(AND($R$3=$AN$14),"","")))))))</f>
        <v/>
      </c>
      <c r="AA123" s="358" t="str">
        <f>IF(AND($R$3=$AN$8),'Result Sheet'!AC123,IF(AND($R$3=$AN$9),'Result Sheet'!AU123,IF(AND($R$3=$AN$10),'Result Sheet'!BM123,IF(AND($R$3=$AN$11),'Result Sheet'!CE123,IF(AND($R$3=$AN$12),'Result Sheet'!CU123,IF(AND($R$3=$AN$13),'Result Sheet'!DK123,IF(AND($R$3=$AN$14),'Result Sheet'!DU123,IF(AND($R$3=$AN$15),'Result Sheet'!EE123,IF(AND($R$3=$AN$16),'Result Sheet'!EO123,"")))))))))</f>
        <v/>
      </c>
    </row>
    <row r="124" spans="1:27">
      <c r="A124" s="349">
        <f>IF('Result Sheet'!A124="","",'Result Sheet'!A124)</f>
        <v>117</v>
      </c>
      <c r="B124" s="350" t="str">
        <f>IF(OR($D$3="",$R$3=""),"",IF('Result Sheet'!B124="","",'Result Sheet'!B124))</f>
        <v/>
      </c>
      <c r="C124" s="351" t="str">
        <f>IF(OR($D$3="",$R$3=""),"",IF('Result Sheet'!F124="","",'Result Sheet'!F124))</f>
        <v/>
      </c>
      <c r="D124" s="352" t="str">
        <f>IF(OR($D$3="",$R$3=""),"",IF('Result Sheet'!E124="","",'Result Sheet'!E124))</f>
        <v/>
      </c>
      <c r="E124" s="353" t="str">
        <f>IF(OR($D$3="",$R$3=""),"",IF('Result Sheet'!G124="","",'Result Sheet'!G124))</f>
        <v/>
      </c>
      <c r="F124" s="353" t="str">
        <f>IF(OR($D$3="",$R$3=""),"",IF('Result Sheet'!H124="","",'Result Sheet'!H124))</f>
        <v/>
      </c>
      <c r="G124" s="353" t="str">
        <f>IF(OR($D$3="",$R$3=""),"",IF('Result Sheet'!I124="","",'Result Sheet'!I124))</f>
        <v/>
      </c>
      <c r="H124" s="354" t="str">
        <f>IF(OR($D$3="",$R$3=""),"",IF('Result Sheet'!K124="","",'Result Sheet'!K124))</f>
        <v/>
      </c>
      <c r="I124" s="488" t="str">
        <f>IF(OR($D$3="",$R$3=""),"",IF('Result Sheet'!J124="","",'Result Sheet'!J124))</f>
        <v/>
      </c>
      <c r="J124" s="483" t="str">
        <f>IF(AND($R$3=$AN$8),'Result Sheet'!L124,IF(AND($R$3=$AN$9),'Result Sheet'!AD124,IF(AND($R$3=$AN$10),'Result Sheet'!AV124,IF(AND($R$3=$AN$11),'Result Sheet'!BN124,IF(AND($R$3=$AN$12),'Result Sheet'!CF124,IF(AND($R$3=$AN$13),'Result Sheet'!CV124,IF(AND($R$3=$AN$14),"","")))))))</f>
        <v/>
      </c>
      <c r="K124" s="483" t="str">
        <f>IF(AND($R$3=$AN$8),'Result Sheet'!M124,IF(AND($R$3=$AN$9),'Result Sheet'!AE124,IF(AND($R$3=$AN$10),'Result Sheet'!AW124,IF(AND($R$3=$AN$11),'Result Sheet'!BO124,IF(AND($R$3=$AN$12),'Result Sheet'!CG124,IF(AND($R$3=$AN$13),'Result Sheet'!CW124,IF(AND($R$3=$AN$14),"","")))))))</f>
        <v/>
      </c>
      <c r="L124" s="483" t="str">
        <f>IF(AND($R$3=$AN$8),'Result Sheet'!N124,IF(AND($R$3=$AN$9),'Result Sheet'!AF124,IF(AND($R$3=$AN$10),'Result Sheet'!AX124,IF(AND($R$3=$AN$11),'Result Sheet'!BP124,IF(AND($R$3=$AN$12),'Result Sheet'!CH124,IF(AND($R$3=$AN$13),'Result Sheet'!CX124,IF(AND($R$3=$AN$14),"","")))))))</f>
        <v/>
      </c>
      <c r="M124" s="355" t="str">
        <f t="shared" si="7"/>
        <v/>
      </c>
      <c r="N124" s="484" t="str">
        <f>IF(AND($R$3=$AN$8),'Result Sheet'!P124,IF(AND($R$3=$AN$9),'Result Sheet'!AH124,IF(AND($R$3=$AN$10),'Result Sheet'!AZ124,IF(AND($R$3=$AN$11),'Result Sheet'!BR124,IF(AND($R$3=$AN$12),'Result Sheet'!CJ124,IF(AND($R$3=$AN$13),'Result Sheet'!CZ124,IF(AND($R$3=$AN$14),'Result Sheet'!DL124,IF(AND($R$3=$AN$15),'Result Sheet'!DV124,IF(AND($R$3=$AN$16),'Result Sheet'!EF124,"")))))))))</f>
        <v/>
      </c>
      <c r="O124" s="484" t="str">
        <f>IF(AND($R$3=$AN$8),'Result Sheet'!Q124,IF(AND($R$3=$AN$9),'Result Sheet'!AI124,IF(AND($R$3=$AN$10),'Result Sheet'!BA124,IF(AND($R$3=$AN$11),'Result Sheet'!BS124,IF(AND($R$3=$AN$12),'Result Sheet'!CK124,IF(AND($R$3=$AN$13),'Result Sheet'!DA124,IF(AND($R$3=$AN$14),'Result Sheet'!DM124,IF(AND($R$3=$AN$15),'Result Sheet'!DW124,IF(AND($R$3=$AN$16),'Result Sheet'!EG124,"")))))))))</f>
        <v/>
      </c>
      <c r="P124" s="355" t="str">
        <f t="shared" si="8"/>
        <v/>
      </c>
      <c r="Q124" s="356" t="str">
        <f t="shared" si="9"/>
        <v/>
      </c>
      <c r="R124" s="485" t="str">
        <f>IF(AND($R$3=$AN$8),'Result Sheet'!T124,IF(AND($R$3=$AN$9),'Result Sheet'!AL124,IF(AND($R$3=$AN$10),'Result Sheet'!BD124,IF(AND($R$3=$AN$11),'Result Sheet'!BV124,IF(AND($R$3=$AN$12),'Result Sheet'!CN124,IF(AND($R$3=$AN$13),'Result Sheet'!DD124,IF(AND($R$3=$AN$14),'Result Sheet'!DN124,IF(AND($R$3=$AN$15),'Result Sheet'!DX124,IF(AND($R$3=$AN$16),'Result Sheet'!EH123,"")))))))))</f>
        <v/>
      </c>
      <c r="S124" s="485" t="str">
        <f>IF(AND($R$3=$AN$8),'Result Sheet'!U124,IF(AND($R$3=$AN$9),'Result Sheet'!AM124,IF(AND($R$3=$AN$10),'Result Sheet'!BE124,IF(AND($R$3=$AN$11),'Result Sheet'!BW124,IF(AND($R$3=$AN$12),'Result Sheet'!CO124,IF(AND($R$3=$AN$13),'Result Sheet'!DE124,IF(AND($R$3=$AN$14),'Result Sheet'!DO124,IF(AND($R$3=$AN$15),'Result Sheet'!DY124,IF(AND($R$3=$AN$16),'Result Sheet'!EI124,"")))))))))</f>
        <v/>
      </c>
      <c r="T124" s="355" t="str">
        <f>IF(AND(R124="",S124=""),"",IF(AND($R$3=$AN$14),'Result Sheet'!DP124,IF(AND($R$3=$AN$15),'Result Sheet'!DZ124,IF(AND($R$3=$AN$16),'Result Sheet'!EJ124,IF(AND(R124="NA",S124="NA"),"NA",SUM(R124:S124))))))</f>
        <v/>
      </c>
      <c r="U124" s="356" t="str">
        <f t="shared" si="10"/>
        <v/>
      </c>
      <c r="V124" s="357">
        <f t="shared" si="11"/>
        <v>0</v>
      </c>
      <c r="W124" s="357" t="str">
        <f t="shared" si="12"/>
        <v/>
      </c>
      <c r="X124" s="357" t="str">
        <f t="shared" si="13"/>
        <v/>
      </c>
      <c r="Y124" s="486" t="str">
        <f>IF(AND($R$3=$AN$8),'Result Sheet'!AA124,IF(AND($R$3=$AN$9),'Result Sheet'!AS124,IF(AND($R$3=$AN$10),'Result Sheet'!BK124,IF(AND($R$3=$AN$11),'Result Sheet'!CC124,IF(AND($R$3=$AN$12),'Result Sheet'!CT124,IF(AND($R$3=$AN$13),'Result Sheet'!DJ124,IF(AND($R$3=$AN$14),'Result Sheet'!DT124,IF(AND($R$3=$AN$15),'Result Sheet'!ED124,IF(AND($R$3=$AN$16),'Result Sheet'!EN124,"")))))))))</f>
        <v/>
      </c>
      <c r="Z124" s="487" t="str">
        <f>IF(AND($R$3=$AN$8),'Result Sheet'!AB124,IF(AND($R$3=$AN$9),'Result Sheet'!AT124,IF(AND($R$3=$AN$10),'Result Sheet'!BL124,IF(AND($R$3=$AN$11),'Result Sheet'!CD124,IF(AND($R$3=$AN$12),"",IF(AND($R$3=$AN$13),"",IF(AND($R$3=$AN$14),"","")))))))</f>
        <v/>
      </c>
      <c r="AA124" s="358" t="str">
        <f>IF(AND($R$3=$AN$8),'Result Sheet'!AC124,IF(AND($R$3=$AN$9),'Result Sheet'!AU124,IF(AND($R$3=$AN$10),'Result Sheet'!BM124,IF(AND($R$3=$AN$11),'Result Sheet'!CE124,IF(AND($R$3=$AN$12),'Result Sheet'!CU124,IF(AND($R$3=$AN$13),'Result Sheet'!DK124,IF(AND($R$3=$AN$14),'Result Sheet'!DU124,IF(AND($R$3=$AN$15),'Result Sheet'!EE124,IF(AND($R$3=$AN$16),'Result Sheet'!EO124,"")))))))))</f>
        <v/>
      </c>
    </row>
    <row r="125" spans="1:27">
      <c r="A125" s="349">
        <f>IF('Result Sheet'!A125="","",'Result Sheet'!A125)</f>
        <v>118</v>
      </c>
      <c r="B125" s="350" t="str">
        <f>IF(OR($D$3="",$R$3=""),"",IF('Result Sheet'!B125="","",'Result Sheet'!B125))</f>
        <v/>
      </c>
      <c r="C125" s="351" t="str">
        <f>IF(OR($D$3="",$R$3=""),"",IF('Result Sheet'!F125="","",'Result Sheet'!F125))</f>
        <v/>
      </c>
      <c r="D125" s="352" t="str">
        <f>IF(OR($D$3="",$R$3=""),"",IF('Result Sheet'!E125="","",'Result Sheet'!E125))</f>
        <v/>
      </c>
      <c r="E125" s="353" t="str">
        <f>IF(OR($D$3="",$R$3=""),"",IF('Result Sheet'!G125="","",'Result Sheet'!G125))</f>
        <v/>
      </c>
      <c r="F125" s="353" t="str">
        <f>IF(OR($D$3="",$R$3=""),"",IF('Result Sheet'!H125="","",'Result Sheet'!H125))</f>
        <v/>
      </c>
      <c r="G125" s="353" t="str">
        <f>IF(OR($D$3="",$R$3=""),"",IF('Result Sheet'!I125="","",'Result Sheet'!I125))</f>
        <v/>
      </c>
      <c r="H125" s="354" t="str">
        <f>IF(OR($D$3="",$R$3=""),"",IF('Result Sheet'!K125="","",'Result Sheet'!K125))</f>
        <v/>
      </c>
      <c r="I125" s="488" t="str">
        <f>IF(OR($D$3="",$R$3=""),"",IF('Result Sheet'!J125="","",'Result Sheet'!J125))</f>
        <v/>
      </c>
      <c r="J125" s="483" t="str">
        <f>IF(AND($R$3=$AN$8),'Result Sheet'!L125,IF(AND($R$3=$AN$9),'Result Sheet'!AD125,IF(AND($R$3=$AN$10),'Result Sheet'!AV125,IF(AND($R$3=$AN$11),'Result Sheet'!BN125,IF(AND($R$3=$AN$12),'Result Sheet'!CF125,IF(AND($R$3=$AN$13),'Result Sheet'!CV125,IF(AND($R$3=$AN$14),"","")))))))</f>
        <v/>
      </c>
      <c r="K125" s="483" t="str">
        <f>IF(AND($R$3=$AN$8),'Result Sheet'!M125,IF(AND($R$3=$AN$9),'Result Sheet'!AE125,IF(AND($R$3=$AN$10),'Result Sheet'!AW125,IF(AND($R$3=$AN$11),'Result Sheet'!BO125,IF(AND($R$3=$AN$12),'Result Sheet'!CG125,IF(AND($R$3=$AN$13),'Result Sheet'!CW125,IF(AND($R$3=$AN$14),"","")))))))</f>
        <v/>
      </c>
      <c r="L125" s="483" t="str">
        <f>IF(AND($R$3=$AN$8),'Result Sheet'!N125,IF(AND($R$3=$AN$9),'Result Sheet'!AF125,IF(AND($R$3=$AN$10),'Result Sheet'!AX125,IF(AND($R$3=$AN$11),'Result Sheet'!BP125,IF(AND($R$3=$AN$12),'Result Sheet'!CH125,IF(AND($R$3=$AN$13),'Result Sheet'!CX125,IF(AND($R$3=$AN$14),"","")))))))</f>
        <v/>
      </c>
      <c r="M125" s="355" t="str">
        <f t="shared" si="7"/>
        <v/>
      </c>
      <c r="N125" s="484" t="str">
        <f>IF(AND($R$3=$AN$8),'Result Sheet'!P125,IF(AND($R$3=$AN$9),'Result Sheet'!AH125,IF(AND($R$3=$AN$10),'Result Sheet'!AZ125,IF(AND($R$3=$AN$11),'Result Sheet'!BR125,IF(AND($R$3=$AN$12),'Result Sheet'!CJ125,IF(AND($R$3=$AN$13),'Result Sheet'!CZ125,IF(AND($R$3=$AN$14),'Result Sheet'!DL125,IF(AND($R$3=$AN$15),'Result Sheet'!DV125,IF(AND($R$3=$AN$16),'Result Sheet'!EF125,"")))))))))</f>
        <v/>
      </c>
      <c r="O125" s="484" t="str">
        <f>IF(AND($R$3=$AN$8),'Result Sheet'!Q125,IF(AND($R$3=$AN$9),'Result Sheet'!AI125,IF(AND($R$3=$AN$10),'Result Sheet'!BA125,IF(AND($R$3=$AN$11),'Result Sheet'!BS125,IF(AND($R$3=$AN$12),'Result Sheet'!CK125,IF(AND($R$3=$AN$13),'Result Sheet'!DA125,IF(AND($R$3=$AN$14),'Result Sheet'!DM125,IF(AND($R$3=$AN$15),'Result Sheet'!DW125,IF(AND($R$3=$AN$16),'Result Sheet'!EG125,"")))))))))</f>
        <v/>
      </c>
      <c r="P125" s="355" t="str">
        <f t="shared" si="8"/>
        <v/>
      </c>
      <c r="Q125" s="356" t="str">
        <f t="shared" si="9"/>
        <v/>
      </c>
      <c r="R125" s="485" t="str">
        <f>IF(AND($R$3=$AN$8),'Result Sheet'!T125,IF(AND($R$3=$AN$9),'Result Sheet'!AL125,IF(AND($R$3=$AN$10),'Result Sheet'!BD125,IF(AND($R$3=$AN$11),'Result Sheet'!BV125,IF(AND($R$3=$AN$12),'Result Sheet'!CN125,IF(AND($R$3=$AN$13),'Result Sheet'!DD125,IF(AND($R$3=$AN$14),'Result Sheet'!DN125,IF(AND($R$3=$AN$15),'Result Sheet'!DX125,IF(AND($R$3=$AN$16),'Result Sheet'!EH124,"")))))))))</f>
        <v/>
      </c>
      <c r="S125" s="485" t="str">
        <f>IF(AND($R$3=$AN$8),'Result Sheet'!U125,IF(AND($R$3=$AN$9),'Result Sheet'!AM125,IF(AND($R$3=$AN$10),'Result Sheet'!BE125,IF(AND($R$3=$AN$11),'Result Sheet'!BW125,IF(AND($R$3=$AN$12),'Result Sheet'!CO125,IF(AND($R$3=$AN$13),'Result Sheet'!DE125,IF(AND($R$3=$AN$14),'Result Sheet'!DO125,IF(AND($R$3=$AN$15),'Result Sheet'!DY125,IF(AND($R$3=$AN$16),'Result Sheet'!EI125,"")))))))))</f>
        <v/>
      </c>
      <c r="T125" s="355" t="str">
        <f>IF(AND(R125="",S125=""),"",IF(AND($R$3=$AN$14),'Result Sheet'!DP125,IF(AND($R$3=$AN$15),'Result Sheet'!DZ125,IF(AND($R$3=$AN$16),'Result Sheet'!EJ125,IF(AND(R125="NA",S125="NA"),"NA",SUM(R125:S125))))))</f>
        <v/>
      </c>
      <c r="U125" s="356" t="str">
        <f t="shared" si="10"/>
        <v/>
      </c>
      <c r="V125" s="357">
        <f t="shared" si="11"/>
        <v>0</v>
      </c>
      <c r="W125" s="357" t="str">
        <f t="shared" si="12"/>
        <v/>
      </c>
      <c r="X125" s="357" t="str">
        <f t="shared" si="13"/>
        <v/>
      </c>
      <c r="Y125" s="486" t="str">
        <f>IF(AND($R$3=$AN$8),'Result Sheet'!AA125,IF(AND($R$3=$AN$9),'Result Sheet'!AS125,IF(AND($R$3=$AN$10),'Result Sheet'!BK125,IF(AND($R$3=$AN$11),'Result Sheet'!CC125,IF(AND($R$3=$AN$12),'Result Sheet'!CT125,IF(AND($R$3=$AN$13),'Result Sheet'!DJ125,IF(AND($R$3=$AN$14),'Result Sheet'!DT125,IF(AND($R$3=$AN$15),'Result Sheet'!ED125,IF(AND($R$3=$AN$16),'Result Sheet'!EN125,"")))))))))</f>
        <v/>
      </c>
      <c r="Z125" s="487" t="str">
        <f>IF(AND($R$3=$AN$8),'Result Sheet'!AB125,IF(AND($R$3=$AN$9),'Result Sheet'!AT125,IF(AND($R$3=$AN$10),'Result Sheet'!BL125,IF(AND($R$3=$AN$11),'Result Sheet'!CD125,IF(AND($R$3=$AN$12),"",IF(AND($R$3=$AN$13),"",IF(AND($R$3=$AN$14),"","")))))))</f>
        <v/>
      </c>
      <c r="AA125" s="358" t="str">
        <f>IF(AND($R$3=$AN$8),'Result Sheet'!AC125,IF(AND($R$3=$AN$9),'Result Sheet'!AU125,IF(AND($R$3=$AN$10),'Result Sheet'!BM125,IF(AND($R$3=$AN$11),'Result Sheet'!CE125,IF(AND($R$3=$AN$12),'Result Sheet'!CU125,IF(AND($R$3=$AN$13),'Result Sheet'!DK125,IF(AND($R$3=$AN$14),'Result Sheet'!DU125,IF(AND($R$3=$AN$15),'Result Sheet'!EE125,IF(AND($R$3=$AN$16),'Result Sheet'!EO125,"")))))))))</f>
        <v/>
      </c>
    </row>
    <row r="126" spans="1:27">
      <c r="A126" s="349">
        <f>IF('Result Sheet'!A126="","",'Result Sheet'!A126)</f>
        <v>119</v>
      </c>
      <c r="B126" s="350" t="str">
        <f>IF(OR($D$3="",$R$3=""),"",IF('Result Sheet'!B126="","",'Result Sheet'!B126))</f>
        <v/>
      </c>
      <c r="C126" s="351" t="str">
        <f>IF(OR($D$3="",$R$3=""),"",IF('Result Sheet'!F126="","",'Result Sheet'!F126))</f>
        <v/>
      </c>
      <c r="D126" s="352" t="str">
        <f>IF(OR($D$3="",$R$3=""),"",IF('Result Sheet'!E126="","",'Result Sheet'!E126))</f>
        <v/>
      </c>
      <c r="E126" s="353" t="str">
        <f>IF(OR($D$3="",$R$3=""),"",IF('Result Sheet'!G126="","",'Result Sheet'!G126))</f>
        <v/>
      </c>
      <c r="F126" s="353" t="str">
        <f>IF(OR($D$3="",$R$3=""),"",IF('Result Sheet'!H126="","",'Result Sheet'!H126))</f>
        <v/>
      </c>
      <c r="G126" s="353" t="str">
        <f>IF(OR($D$3="",$R$3=""),"",IF('Result Sheet'!I126="","",'Result Sheet'!I126))</f>
        <v/>
      </c>
      <c r="H126" s="354" t="str">
        <f>IF(OR($D$3="",$R$3=""),"",IF('Result Sheet'!K126="","",'Result Sheet'!K126))</f>
        <v/>
      </c>
      <c r="I126" s="488" t="str">
        <f>IF(OR($D$3="",$R$3=""),"",IF('Result Sheet'!J126="","",'Result Sheet'!J126))</f>
        <v/>
      </c>
      <c r="J126" s="483" t="str">
        <f>IF(AND($R$3=$AN$8),'Result Sheet'!L126,IF(AND($R$3=$AN$9),'Result Sheet'!AD126,IF(AND($R$3=$AN$10),'Result Sheet'!AV126,IF(AND($R$3=$AN$11),'Result Sheet'!BN126,IF(AND($R$3=$AN$12),'Result Sheet'!CF126,IF(AND($R$3=$AN$13),'Result Sheet'!CV126,IF(AND($R$3=$AN$14),"","")))))))</f>
        <v/>
      </c>
      <c r="K126" s="483" t="str">
        <f>IF(AND($R$3=$AN$8),'Result Sheet'!M126,IF(AND($R$3=$AN$9),'Result Sheet'!AE126,IF(AND($R$3=$AN$10),'Result Sheet'!AW126,IF(AND($R$3=$AN$11),'Result Sheet'!BO126,IF(AND($R$3=$AN$12),'Result Sheet'!CG126,IF(AND($R$3=$AN$13),'Result Sheet'!CW126,IF(AND($R$3=$AN$14),"","")))))))</f>
        <v/>
      </c>
      <c r="L126" s="483" t="str">
        <f>IF(AND($R$3=$AN$8),'Result Sheet'!N126,IF(AND($R$3=$AN$9),'Result Sheet'!AF126,IF(AND($R$3=$AN$10),'Result Sheet'!AX126,IF(AND($R$3=$AN$11),'Result Sheet'!BP126,IF(AND($R$3=$AN$12),'Result Sheet'!CH126,IF(AND($R$3=$AN$13),'Result Sheet'!CX126,IF(AND($R$3=$AN$14),"","")))))))</f>
        <v/>
      </c>
      <c r="M126" s="355" t="str">
        <f t="shared" si="7"/>
        <v/>
      </c>
      <c r="N126" s="484" t="str">
        <f>IF(AND($R$3=$AN$8),'Result Sheet'!P126,IF(AND($R$3=$AN$9),'Result Sheet'!AH126,IF(AND($R$3=$AN$10),'Result Sheet'!AZ126,IF(AND($R$3=$AN$11),'Result Sheet'!BR126,IF(AND($R$3=$AN$12),'Result Sheet'!CJ126,IF(AND($R$3=$AN$13),'Result Sheet'!CZ126,IF(AND($R$3=$AN$14),'Result Sheet'!DL126,IF(AND($R$3=$AN$15),'Result Sheet'!DV126,IF(AND($R$3=$AN$16),'Result Sheet'!EF126,"")))))))))</f>
        <v/>
      </c>
      <c r="O126" s="484" t="str">
        <f>IF(AND($R$3=$AN$8),'Result Sheet'!Q126,IF(AND($R$3=$AN$9),'Result Sheet'!AI126,IF(AND($R$3=$AN$10),'Result Sheet'!BA126,IF(AND($R$3=$AN$11),'Result Sheet'!BS126,IF(AND($R$3=$AN$12),'Result Sheet'!CK126,IF(AND($R$3=$AN$13),'Result Sheet'!DA126,IF(AND($R$3=$AN$14),'Result Sheet'!DM126,IF(AND($R$3=$AN$15),'Result Sheet'!DW126,IF(AND($R$3=$AN$16),'Result Sheet'!EG126,"")))))))))</f>
        <v/>
      </c>
      <c r="P126" s="355" t="str">
        <f t="shared" si="8"/>
        <v/>
      </c>
      <c r="Q126" s="356" t="str">
        <f t="shared" si="9"/>
        <v/>
      </c>
      <c r="R126" s="485" t="str">
        <f>IF(AND($R$3=$AN$8),'Result Sheet'!T126,IF(AND($R$3=$AN$9),'Result Sheet'!AL126,IF(AND($R$3=$AN$10),'Result Sheet'!BD126,IF(AND($R$3=$AN$11),'Result Sheet'!BV126,IF(AND($R$3=$AN$12),'Result Sheet'!CN126,IF(AND($R$3=$AN$13),'Result Sheet'!DD126,IF(AND($R$3=$AN$14),'Result Sheet'!DN126,IF(AND($R$3=$AN$15),'Result Sheet'!DX126,IF(AND($R$3=$AN$16),'Result Sheet'!EH125,"")))))))))</f>
        <v/>
      </c>
      <c r="S126" s="485" t="str">
        <f>IF(AND($R$3=$AN$8),'Result Sheet'!U126,IF(AND($R$3=$AN$9),'Result Sheet'!AM126,IF(AND($R$3=$AN$10),'Result Sheet'!BE126,IF(AND($R$3=$AN$11),'Result Sheet'!BW126,IF(AND($R$3=$AN$12),'Result Sheet'!CO126,IF(AND($R$3=$AN$13),'Result Sheet'!DE126,IF(AND($R$3=$AN$14),'Result Sheet'!DO126,IF(AND($R$3=$AN$15),'Result Sheet'!DY126,IF(AND($R$3=$AN$16),'Result Sheet'!EI126,"")))))))))</f>
        <v/>
      </c>
      <c r="T126" s="355" t="str">
        <f>IF(AND(R126="",S126=""),"",IF(AND($R$3=$AN$14),'Result Sheet'!DP126,IF(AND($R$3=$AN$15),'Result Sheet'!DZ126,IF(AND($R$3=$AN$16),'Result Sheet'!EJ126,IF(AND(R126="NA",S126="NA"),"NA",SUM(R126:S126))))))</f>
        <v/>
      </c>
      <c r="U126" s="356" t="str">
        <f t="shared" si="10"/>
        <v/>
      </c>
      <c r="V126" s="357">
        <f t="shared" si="11"/>
        <v>0</v>
      </c>
      <c r="W126" s="357" t="str">
        <f t="shared" si="12"/>
        <v/>
      </c>
      <c r="X126" s="357" t="str">
        <f t="shared" si="13"/>
        <v/>
      </c>
      <c r="Y126" s="486" t="str">
        <f>IF(AND($R$3=$AN$8),'Result Sheet'!AA126,IF(AND($R$3=$AN$9),'Result Sheet'!AS126,IF(AND($R$3=$AN$10),'Result Sheet'!BK126,IF(AND($R$3=$AN$11),'Result Sheet'!CC126,IF(AND($R$3=$AN$12),'Result Sheet'!CT126,IF(AND($R$3=$AN$13),'Result Sheet'!DJ126,IF(AND($R$3=$AN$14),'Result Sheet'!DT126,IF(AND($R$3=$AN$15),'Result Sheet'!ED126,IF(AND($R$3=$AN$16),'Result Sheet'!EN126,"")))))))))</f>
        <v/>
      </c>
      <c r="Z126" s="487" t="str">
        <f>IF(AND($R$3=$AN$8),'Result Sheet'!AB126,IF(AND($R$3=$AN$9),'Result Sheet'!AT126,IF(AND($R$3=$AN$10),'Result Sheet'!BL126,IF(AND($R$3=$AN$11),'Result Sheet'!CD126,IF(AND($R$3=$AN$12),"",IF(AND($R$3=$AN$13),"",IF(AND($R$3=$AN$14),"","")))))))</f>
        <v/>
      </c>
      <c r="AA126" s="358" t="str">
        <f>IF(AND($R$3=$AN$8),'Result Sheet'!AC126,IF(AND($R$3=$AN$9),'Result Sheet'!AU126,IF(AND($R$3=$AN$10),'Result Sheet'!BM126,IF(AND($R$3=$AN$11),'Result Sheet'!CE126,IF(AND($R$3=$AN$12),'Result Sheet'!CU126,IF(AND($R$3=$AN$13),'Result Sheet'!DK126,IF(AND($R$3=$AN$14),'Result Sheet'!DU126,IF(AND($R$3=$AN$15),'Result Sheet'!EE126,IF(AND($R$3=$AN$16),'Result Sheet'!EO126,"")))))))))</f>
        <v/>
      </c>
    </row>
    <row r="127" spans="1:27">
      <c r="A127" s="349">
        <f>IF('Result Sheet'!A127="","",'Result Sheet'!A127)</f>
        <v>120</v>
      </c>
      <c r="B127" s="350" t="str">
        <f>IF(OR($D$3="",$R$3=""),"",IF('Result Sheet'!B127="","",'Result Sheet'!B127))</f>
        <v/>
      </c>
      <c r="C127" s="351" t="str">
        <f>IF(OR($D$3="",$R$3=""),"",IF('Result Sheet'!F127="","",'Result Sheet'!F127))</f>
        <v/>
      </c>
      <c r="D127" s="352" t="str">
        <f>IF(OR($D$3="",$R$3=""),"",IF('Result Sheet'!E127="","",'Result Sheet'!E127))</f>
        <v/>
      </c>
      <c r="E127" s="353" t="str">
        <f>IF(OR($D$3="",$R$3=""),"",IF('Result Sheet'!G127="","",'Result Sheet'!G127))</f>
        <v/>
      </c>
      <c r="F127" s="353" t="str">
        <f>IF(OR($D$3="",$R$3=""),"",IF('Result Sheet'!H127="","",'Result Sheet'!H127))</f>
        <v/>
      </c>
      <c r="G127" s="353" t="str">
        <f>IF(OR($D$3="",$R$3=""),"",IF('Result Sheet'!I127="","",'Result Sheet'!I127))</f>
        <v/>
      </c>
      <c r="H127" s="354" t="str">
        <f>IF(OR($D$3="",$R$3=""),"",IF('Result Sheet'!K127="","",'Result Sheet'!K127))</f>
        <v/>
      </c>
      <c r="I127" s="488" t="str">
        <f>IF(OR($D$3="",$R$3=""),"",IF('Result Sheet'!J127="","",'Result Sheet'!J127))</f>
        <v/>
      </c>
      <c r="J127" s="483" t="str">
        <f>IF(AND($R$3=$AN$8),'Result Sheet'!L127,IF(AND($R$3=$AN$9),'Result Sheet'!AD127,IF(AND($R$3=$AN$10),'Result Sheet'!AV127,IF(AND($R$3=$AN$11),'Result Sheet'!BN127,IF(AND($R$3=$AN$12),'Result Sheet'!CF127,IF(AND($R$3=$AN$13),'Result Sheet'!CV127,IF(AND($R$3=$AN$14),"","")))))))</f>
        <v/>
      </c>
      <c r="K127" s="483" t="str">
        <f>IF(AND($R$3=$AN$8),'Result Sheet'!M127,IF(AND($R$3=$AN$9),'Result Sheet'!AE127,IF(AND($R$3=$AN$10),'Result Sheet'!AW127,IF(AND($R$3=$AN$11),'Result Sheet'!BO127,IF(AND($R$3=$AN$12),'Result Sheet'!CG127,IF(AND($R$3=$AN$13),'Result Sheet'!CW127,IF(AND($R$3=$AN$14),"","")))))))</f>
        <v/>
      </c>
      <c r="L127" s="483" t="str">
        <f>IF(AND($R$3=$AN$8),'Result Sheet'!N127,IF(AND($R$3=$AN$9),'Result Sheet'!AF127,IF(AND($R$3=$AN$10),'Result Sheet'!AX127,IF(AND($R$3=$AN$11),'Result Sheet'!BP127,IF(AND($R$3=$AN$12),'Result Sheet'!CH127,IF(AND($R$3=$AN$13),'Result Sheet'!CX127,IF(AND($R$3=$AN$14),"","")))))))</f>
        <v/>
      </c>
      <c r="M127" s="355" t="str">
        <f t="shared" si="7"/>
        <v/>
      </c>
      <c r="N127" s="484" t="str">
        <f>IF(AND($R$3=$AN$8),'Result Sheet'!P127,IF(AND($R$3=$AN$9),'Result Sheet'!AH127,IF(AND($R$3=$AN$10),'Result Sheet'!AZ127,IF(AND($R$3=$AN$11),'Result Sheet'!BR127,IF(AND($R$3=$AN$12),'Result Sheet'!CJ127,IF(AND($R$3=$AN$13),'Result Sheet'!CZ127,IF(AND($R$3=$AN$14),'Result Sheet'!DL127,IF(AND($R$3=$AN$15),'Result Sheet'!DV127,IF(AND($R$3=$AN$16),'Result Sheet'!EF127,"")))))))))</f>
        <v/>
      </c>
      <c r="O127" s="484" t="str">
        <f>IF(AND($R$3=$AN$8),'Result Sheet'!Q127,IF(AND($R$3=$AN$9),'Result Sheet'!AI127,IF(AND($R$3=$AN$10),'Result Sheet'!BA127,IF(AND($R$3=$AN$11),'Result Sheet'!BS127,IF(AND($R$3=$AN$12),'Result Sheet'!CK127,IF(AND($R$3=$AN$13),'Result Sheet'!DA127,IF(AND($R$3=$AN$14),'Result Sheet'!DM127,IF(AND($R$3=$AN$15),'Result Sheet'!DW127,IF(AND($R$3=$AN$16),'Result Sheet'!EG127,"")))))))))</f>
        <v/>
      </c>
      <c r="P127" s="355" t="str">
        <f t="shared" si="8"/>
        <v/>
      </c>
      <c r="Q127" s="356" t="str">
        <f t="shared" si="9"/>
        <v/>
      </c>
      <c r="R127" s="485" t="str">
        <f>IF(AND($R$3=$AN$8),'Result Sheet'!T127,IF(AND($R$3=$AN$9),'Result Sheet'!AL127,IF(AND($R$3=$AN$10),'Result Sheet'!BD127,IF(AND($R$3=$AN$11),'Result Sheet'!BV127,IF(AND($R$3=$AN$12),'Result Sheet'!CN127,IF(AND($R$3=$AN$13),'Result Sheet'!DD127,IF(AND($R$3=$AN$14),'Result Sheet'!DN127,IF(AND($R$3=$AN$15),'Result Sheet'!DX127,IF(AND($R$3=$AN$16),'Result Sheet'!EH126,"")))))))))</f>
        <v/>
      </c>
      <c r="S127" s="485" t="str">
        <f>IF(AND($R$3=$AN$8),'Result Sheet'!U127,IF(AND($R$3=$AN$9),'Result Sheet'!AM127,IF(AND($R$3=$AN$10),'Result Sheet'!BE127,IF(AND($R$3=$AN$11),'Result Sheet'!BW127,IF(AND($R$3=$AN$12),'Result Sheet'!CO127,IF(AND($R$3=$AN$13),'Result Sheet'!DE127,IF(AND($R$3=$AN$14),'Result Sheet'!DO127,IF(AND($R$3=$AN$15),'Result Sheet'!DY127,IF(AND($R$3=$AN$16),'Result Sheet'!EI127,"")))))))))</f>
        <v/>
      </c>
      <c r="T127" s="355" t="str">
        <f>IF(AND(R127="",S127=""),"",IF(AND($R$3=$AN$14),'Result Sheet'!DP127,IF(AND($R$3=$AN$15),'Result Sheet'!DZ127,IF(AND($R$3=$AN$16),'Result Sheet'!EJ127,IF(AND(R127="NA",S127="NA"),"NA",SUM(R127:S127))))))</f>
        <v/>
      </c>
      <c r="U127" s="356" t="str">
        <f t="shared" si="10"/>
        <v/>
      </c>
      <c r="V127" s="357">
        <f t="shared" si="11"/>
        <v>0</v>
      </c>
      <c r="W127" s="357" t="str">
        <f t="shared" si="12"/>
        <v/>
      </c>
      <c r="X127" s="357" t="str">
        <f t="shared" si="13"/>
        <v/>
      </c>
      <c r="Y127" s="486" t="str">
        <f>IF(AND($R$3=$AN$8),'Result Sheet'!AA127,IF(AND($R$3=$AN$9),'Result Sheet'!AS127,IF(AND($R$3=$AN$10),'Result Sheet'!BK127,IF(AND($R$3=$AN$11),'Result Sheet'!CC127,IF(AND($R$3=$AN$12),'Result Sheet'!CT127,IF(AND($R$3=$AN$13),'Result Sheet'!DJ127,IF(AND($R$3=$AN$14),'Result Sheet'!DT127,IF(AND($R$3=$AN$15),'Result Sheet'!ED127,IF(AND($R$3=$AN$16),'Result Sheet'!EN127,"")))))))))</f>
        <v/>
      </c>
      <c r="Z127" s="487" t="str">
        <f>IF(AND($R$3=$AN$8),'Result Sheet'!AB127,IF(AND($R$3=$AN$9),'Result Sheet'!AT127,IF(AND($R$3=$AN$10),'Result Sheet'!BL127,IF(AND($R$3=$AN$11),'Result Sheet'!CD127,IF(AND($R$3=$AN$12),"",IF(AND($R$3=$AN$13),"",IF(AND($R$3=$AN$14),"","")))))))</f>
        <v/>
      </c>
      <c r="AA127" s="358" t="str">
        <f>IF(AND($R$3=$AN$8),'Result Sheet'!AC127,IF(AND($R$3=$AN$9),'Result Sheet'!AU127,IF(AND($R$3=$AN$10),'Result Sheet'!BM127,IF(AND($R$3=$AN$11),'Result Sheet'!CE127,IF(AND($R$3=$AN$12),'Result Sheet'!CU127,IF(AND($R$3=$AN$13),'Result Sheet'!DK127,IF(AND($R$3=$AN$14),'Result Sheet'!DU127,IF(AND($R$3=$AN$15),'Result Sheet'!EE127,IF(AND($R$3=$AN$16),'Result Sheet'!EO127,"")))))))))</f>
        <v/>
      </c>
    </row>
    <row r="128" spans="1:27">
      <c r="A128" s="349">
        <f>IF('Result Sheet'!A128="","",'Result Sheet'!A128)</f>
        <v>121</v>
      </c>
      <c r="B128" s="350" t="str">
        <f>IF(OR($D$3="",$R$3=""),"",IF('Result Sheet'!B128="","",'Result Sheet'!B128))</f>
        <v/>
      </c>
      <c r="C128" s="351" t="str">
        <f>IF(OR($D$3="",$R$3=""),"",IF('Result Sheet'!F128="","",'Result Sheet'!F128))</f>
        <v/>
      </c>
      <c r="D128" s="352" t="str">
        <f>IF(OR($D$3="",$R$3=""),"",IF('Result Sheet'!E128="","",'Result Sheet'!E128))</f>
        <v/>
      </c>
      <c r="E128" s="353" t="str">
        <f>IF(OR($D$3="",$R$3=""),"",IF('Result Sheet'!G128="","",'Result Sheet'!G128))</f>
        <v/>
      </c>
      <c r="F128" s="353" t="str">
        <f>IF(OR($D$3="",$R$3=""),"",IF('Result Sheet'!H128="","",'Result Sheet'!H128))</f>
        <v/>
      </c>
      <c r="G128" s="353" t="str">
        <f>IF(OR($D$3="",$R$3=""),"",IF('Result Sheet'!I128="","",'Result Sheet'!I128))</f>
        <v/>
      </c>
      <c r="H128" s="354" t="str">
        <f>IF(OR($D$3="",$R$3=""),"",IF('Result Sheet'!K128="","",'Result Sheet'!K128))</f>
        <v/>
      </c>
      <c r="I128" s="488" t="str">
        <f>IF(OR($D$3="",$R$3=""),"",IF('Result Sheet'!J128="","",'Result Sheet'!J128))</f>
        <v/>
      </c>
      <c r="J128" s="483" t="str">
        <f>IF(AND($R$3=$AN$8),'Result Sheet'!L128,IF(AND($R$3=$AN$9),'Result Sheet'!AD128,IF(AND($R$3=$AN$10),'Result Sheet'!AV128,IF(AND($R$3=$AN$11),'Result Sheet'!BN128,IF(AND($R$3=$AN$12),'Result Sheet'!CF128,IF(AND($R$3=$AN$13),'Result Sheet'!CV128,IF(AND($R$3=$AN$14),"","")))))))</f>
        <v/>
      </c>
      <c r="K128" s="483" t="str">
        <f>IF(AND($R$3=$AN$8),'Result Sheet'!M128,IF(AND($R$3=$AN$9),'Result Sheet'!AE128,IF(AND($R$3=$AN$10),'Result Sheet'!AW128,IF(AND($R$3=$AN$11),'Result Sheet'!BO128,IF(AND($R$3=$AN$12),'Result Sheet'!CG128,IF(AND($R$3=$AN$13),'Result Sheet'!CW128,IF(AND($R$3=$AN$14),"","")))))))</f>
        <v/>
      </c>
      <c r="L128" s="483" t="str">
        <f>IF(AND($R$3=$AN$8),'Result Sheet'!N128,IF(AND($R$3=$AN$9),'Result Sheet'!AF128,IF(AND($R$3=$AN$10),'Result Sheet'!AX128,IF(AND($R$3=$AN$11),'Result Sheet'!BP128,IF(AND($R$3=$AN$12),'Result Sheet'!CH128,IF(AND($R$3=$AN$13),'Result Sheet'!CX128,IF(AND($R$3=$AN$14),"","")))))))</f>
        <v/>
      </c>
      <c r="M128" s="355" t="str">
        <f t="shared" si="7"/>
        <v/>
      </c>
      <c r="N128" s="484" t="str">
        <f>IF(AND($R$3=$AN$8),'Result Sheet'!P128,IF(AND($R$3=$AN$9),'Result Sheet'!AH128,IF(AND($R$3=$AN$10),'Result Sheet'!AZ128,IF(AND($R$3=$AN$11),'Result Sheet'!BR128,IF(AND($R$3=$AN$12),'Result Sheet'!CJ128,IF(AND($R$3=$AN$13),'Result Sheet'!CZ128,IF(AND($R$3=$AN$14),'Result Sheet'!DL128,IF(AND($R$3=$AN$15),'Result Sheet'!DV128,IF(AND($R$3=$AN$16),'Result Sheet'!EF128,"")))))))))</f>
        <v/>
      </c>
      <c r="O128" s="484" t="str">
        <f>IF(AND($R$3=$AN$8),'Result Sheet'!Q128,IF(AND($R$3=$AN$9),'Result Sheet'!AI128,IF(AND($R$3=$AN$10),'Result Sheet'!BA128,IF(AND($R$3=$AN$11),'Result Sheet'!BS128,IF(AND($R$3=$AN$12),'Result Sheet'!CK128,IF(AND($R$3=$AN$13),'Result Sheet'!DA128,IF(AND($R$3=$AN$14),'Result Sheet'!DM128,IF(AND($R$3=$AN$15),'Result Sheet'!DW128,IF(AND($R$3=$AN$16),'Result Sheet'!EG128,"")))))))))</f>
        <v/>
      </c>
      <c r="P128" s="355" t="str">
        <f t="shared" si="8"/>
        <v/>
      </c>
      <c r="Q128" s="356" t="str">
        <f t="shared" si="9"/>
        <v/>
      </c>
      <c r="R128" s="485" t="str">
        <f>IF(AND($R$3=$AN$8),'Result Sheet'!T128,IF(AND($R$3=$AN$9),'Result Sheet'!AL128,IF(AND($R$3=$AN$10),'Result Sheet'!BD128,IF(AND($R$3=$AN$11),'Result Sheet'!BV128,IF(AND($R$3=$AN$12),'Result Sheet'!CN128,IF(AND($R$3=$AN$13),'Result Sheet'!DD128,IF(AND($R$3=$AN$14),'Result Sheet'!DN128,IF(AND($R$3=$AN$15),'Result Sheet'!DX128,IF(AND($R$3=$AN$16),'Result Sheet'!EH127,"")))))))))</f>
        <v/>
      </c>
      <c r="S128" s="485" t="str">
        <f>IF(AND($R$3=$AN$8),'Result Sheet'!U128,IF(AND($R$3=$AN$9),'Result Sheet'!AM128,IF(AND($R$3=$AN$10),'Result Sheet'!BE128,IF(AND($R$3=$AN$11),'Result Sheet'!BW128,IF(AND($R$3=$AN$12),'Result Sheet'!CO128,IF(AND($R$3=$AN$13),'Result Sheet'!DE128,IF(AND($R$3=$AN$14),'Result Sheet'!DO128,IF(AND($R$3=$AN$15),'Result Sheet'!DY128,IF(AND($R$3=$AN$16),'Result Sheet'!EI128,"")))))))))</f>
        <v/>
      </c>
      <c r="T128" s="355" t="str">
        <f>IF(AND(R128="",S128=""),"",IF(AND($R$3=$AN$14),'Result Sheet'!DP128,IF(AND($R$3=$AN$15),'Result Sheet'!DZ128,IF(AND($R$3=$AN$16),'Result Sheet'!EJ128,IF(AND(R128="NA",S128="NA"),"NA",SUM(R128:S128))))))</f>
        <v/>
      </c>
      <c r="U128" s="356" t="str">
        <f t="shared" si="10"/>
        <v/>
      </c>
      <c r="V128" s="357">
        <f t="shared" si="11"/>
        <v>0</v>
      </c>
      <c r="W128" s="357" t="str">
        <f t="shared" si="12"/>
        <v/>
      </c>
      <c r="X128" s="357" t="str">
        <f t="shared" si="13"/>
        <v/>
      </c>
      <c r="Y128" s="486" t="str">
        <f>IF(AND($R$3=$AN$8),'Result Sheet'!AA128,IF(AND($R$3=$AN$9),'Result Sheet'!AS128,IF(AND($R$3=$AN$10),'Result Sheet'!BK128,IF(AND($R$3=$AN$11),'Result Sheet'!CC128,IF(AND($R$3=$AN$12),'Result Sheet'!CT128,IF(AND($R$3=$AN$13),'Result Sheet'!DJ128,IF(AND($R$3=$AN$14),'Result Sheet'!DT128,IF(AND($R$3=$AN$15),'Result Sheet'!ED128,IF(AND($R$3=$AN$16),'Result Sheet'!EN128,"")))))))))</f>
        <v/>
      </c>
      <c r="Z128" s="487" t="str">
        <f>IF(AND($R$3=$AN$8),'Result Sheet'!AB128,IF(AND($R$3=$AN$9),'Result Sheet'!AT128,IF(AND($R$3=$AN$10),'Result Sheet'!BL128,IF(AND($R$3=$AN$11),'Result Sheet'!CD128,IF(AND($R$3=$AN$12),"",IF(AND($R$3=$AN$13),"",IF(AND($R$3=$AN$14),"","")))))))</f>
        <v/>
      </c>
      <c r="AA128" s="358" t="str">
        <f>IF(AND($R$3=$AN$8),'Result Sheet'!AC128,IF(AND($R$3=$AN$9),'Result Sheet'!AU128,IF(AND($R$3=$AN$10),'Result Sheet'!BM128,IF(AND($R$3=$AN$11),'Result Sheet'!CE128,IF(AND($R$3=$AN$12),'Result Sheet'!CU128,IF(AND($R$3=$AN$13),'Result Sheet'!DK128,IF(AND($R$3=$AN$14),'Result Sheet'!DU128,IF(AND($R$3=$AN$15),'Result Sheet'!EE128,IF(AND($R$3=$AN$16),'Result Sheet'!EO128,"")))))))))</f>
        <v/>
      </c>
    </row>
    <row r="129" spans="1:27">
      <c r="A129" s="349">
        <f>IF('Result Sheet'!A129="","",'Result Sheet'!A129)</f>
        <v>122</v>
      </c>
      <c r="B129" s="350" t="str">
        <f>IF(OR($D$3="",$R$3=""),"",IF('Result Sheet'!B129="","",'Result Sheet'!B129))</f>
        <v/>
      </c>
      <c r="C129" s="351" t="str">
        <f>IF(OR($D$3="",$R$3=""),"",IF('Result Sheet'!F129="","",'Result Sheet'!F129))</f>
        <v/>
      </c>
      <c r="D129" s="352" t="str">
        <f>IF(OR($D$3="",$R$3=""),"",IF('Result Sheet'!E129="","",'Result Sheet'!E129))</f>
        <v/>
      </c>
      <c r="E129" s="353" t="str">
        <f>IF(OR($D$3="",$R$3=""),"",IF('Result Sheet'!G129="","",'Result Sheet'!G129))</f>
        <v/>
      </c>
      <c r="F129" s="353" t="str">
        <f>IF(OR($D$3="",$R$3=""),"",IF('Result Sheet'!H129="","",'Result Sheet'!H129))</f>
        <v/>
      </c>
      <c r="G129" s="353" t="str">
        <f>IF(OR($D$3="",$R$3=""),"",IF('Result Sheet'!I129="","",'Result Sheet'!I129))</f>
        <v/>
      </c>
      <c r="H129" s="354" t="str">
        <f>IF(OR($D$3="",$R$3=""),"",IF('Result Sheet'!K129="","",'Result Sheet'!K129))</f>
        <v/>
      </c>
      <c r="I129" s="488" t="str">
        <f>IF(OR($D$3="",$R$3=""),"",IF('Result Sheet'!J129="","",'Result Sheet'!J129))</f>
        <v/>
      </c>
      <c r="J129" s="483" t="str">
        <f>IF(AND($R$3=$AN$8),'Result Sheet'!L129,IF(AND($R$3=$AN$9),'Result Sheet'!AD129,IF(AND($R$3=$AN$10),'Result Sheet'!AV129,IF(AND($R$3=$AN$11),'Result Sheet'!BN129,IF(AND($R$3=$AN$12),'Result Sheet'!CF129,IF(AND($R$3=$AN$13),'Result Sheet'!CV129,IF(AND($R$3=$AN$14),"","")))))))</f>
        <v/>
      </c>
      <c r="K129" s="483" t="str">
        <f>IF(AND($R$3=$AN$8),'Result Sheet'!M129,IF(AND($R$3=$AN$9),'Result Sheet'!AE129,IF(AND($R$3=$AN$10),'Result Sheet'!AW129,IF(AND($R$3=$AN$11),'Result Sheet'!BO129,IF(AND($R$3=$AN$12),'Result Sheet'!CG129,IF(AND($R$3=$AN$13),'Result Sheet'!CW129,IF(AND($R$3=$AN$14),"","")))))))</f>
        <v/>
      </c>
      <c r="L129" s="483" t="str">
        <f>IF(AND($R$3=$AN$8),'Result Sheet'!N129,IF(AND($R$3=$AN$9),'Result Sheet'!AF129,IF(AND($R$3=$AN$10),'Result Sheet'!AX129,IF(AND($R$3=$AN$11),'Result Sheet'!BP129,IF(AND($R$3=$AN$12),'Result Sheet'!CH129,IF(AND($R$3=$AN$13),'Result Sheet'!CX129,IF(AND($R$3=$AN$14),"","")))))))</f>
        <v/>
      </c>
      <c r="M129" s="355" t="str">
        <f t="shared" si="7"/>
        <v/>
      </c>
      <c r="N129" s="484" t="str">
        <f>IF(AND($R$3=$AN$8),'Result Sheet'!P129,IF(AND($R$3=$AN$9),'Result Sheet'!AH129,IF(AND($R$3=$AN$10),'Result Sheet'!AZ129,IF(AND($R$3=$AN$11),'Result Sheet'!BR129,IF(AND($R$3=$AN$12),'Result Sheet'!CJ129,IF(AND($R$3=$AN$13),'Result Sheet'!CZ129,IF(AND($R$3=$AN$14),'Result Sheet'!DL129,IF(AND($R$3=$AN$15),'Result Sheet'!DV129,IF(AND($R$3=$AN$16),'Result Sheet'!EF129,"")))))))))</f>
        <v/>
      </c>
      <c r="O129" s="484" t="str">
        <f>IF(AND($R$3=$AN$8),'Result Sheet'!Q129,IF(AND($R$3=$AN$9),'Result Sheet'!AI129,IF(AND($R$3=$AN$10),'Result Sheet'!BA129,IF(AND($R$3=$AN$11),'Result Sheet'!BS129,IF(AND($R$3=$AN$12),'Result Sheet'!CK129,IF(AND($R$3=$AN$13),'Result Sheet'!DA129,IF(AND($R$3=$AN$14),'Result Sheet'!DM129,IF(AND($R$3=$AN$15),'Result Sheet'!DW129,IF(AND($R$3=$AN$16),'Result Sheet'!EG129,"")))))))))</f>
        <v/>
      </c>
      <c r="P129" s="355" t="str">
        <f t="shared" si="8"/>
        <v/>
      </c>
      <c r="Q129" s="356" t="str">
        <f t="shared" si="9"/>
        <v/>
      </c>
      <c r="R129" s="485" t="str">
        <f>IF(AND($R$3=$AN$8),'Result Sheet'!T129,IF(AND($R$3=$AN$9),'Result Sheet'!AL129,IF(AND($R$3=$AN$10),'Result Sheet'!BD129,IF(AND($R$3=$AN$11),'Result Sheet'!BV129,IF(AND($R$3=$AN$12),'Result Sheet'!CN129,IF(AND($R$3=$AN$13),'Result Sheet'!DD129,IF(AND($R$3=$AN$14),'Result Sheet'!DN129,IF(AND($R$3=$AN$15),'Result Sheet'!DX129,IF(AND($R$3=$AN$16),'Result Sheet'!EH128,"")))))))))</f>
        <v/>
      </c>
      <c r="S129" s="485" t="str">
        <f>IF(AND($R$3=$AN$8),'Result Sheet'!U129,IF(AND($R$3=$AN$9),'Result Sheet'!AM129,IF(AND($R$3=$AN$10),'Result Sheet'!BE129,IF(AND($R$3=$AN$11),'Result Sheet'!BW129,IF(AND($R$3=$AN$12),'Result Sheet'!CO129,IF(AND($R$3=$AN$13),'Result Sheet'!DE129,IF(AND($R$3=$AN$14),'Result Sheet'!DO129,IF(AND($R$3=$AN$15),'Result Sheet'!DY129,IF(AND($R$3=$AN$16),'Result Sheet'!EI129,"")))))))))</f>
        <v/>
      </c>
      <c r="T129" s="355" t="str">
        <f>IF(AND(R129="",S129=""),"",IF(AND($R$3=$AN$14),'Result Sheet'!DP129,IF(AND($R$3=$AN$15),'Result Sheet'!DZ129,IF(AND($R$3=$AN$16),'Result Sheet'!EJ129,IF(AND(R129="NA",S129="NA"),"NA",SUM(R129:S129))))))</f>
        <v/>
      </c>
      <c r="U129" s="356" t="str">
        <f t="shared" si="10"/>
        <v/>
      </c>
      <c r="V129" s="357">
        <f t="shared" si="11"/>
        <v>0</v>
      </c>
      <c r="W129" s="357" t="str">
        <f t="shared" si="12"/>
        <v/>
      </c>
      <c r="X129" s="357" t="str">
        <f t="shared" si="13"/>
        <v/>
      </c>
      <c r="Y129" s="486" t="str">
        <f>IF(AND($R$3=$AN$8),'Result Sheet'!AA129,IF(AND($R$3=$AN$9),'Result Sheet'!AS129,IF(AND($R$3=$AN$10),'Result Sheet'!BK129,IF(AND($R$3=$AN$11),'Result Sheet'!CC129,IF(AND($R$3=$AN$12),'Result Sheet'!CT129,IF(AND($R$3=$AN$13),'Result Sheet'!DJ129,IF(AND($R$3=$AN$14),'Result Sheet'!DT129,IF(AND($R$3=$AN$15),'Result Sheet'!ED129,IF(AND($R$3=$AN$16),'Result Sheet'!EN129,"")))))))))</f>
        <v/>
      </c>
      <c r="Z129" s="487" t="str">
        <f>IF(AND($R$3=$AN$8),'Result Sheet'!AB129,IF(AND($R$3=$AN$9),'Result Sheet'!AT129,IF(AND($R$3=$AN$10),'Result Sheet'!BL129,IF(AND($R$3=$AN$11),'Result Sheet'!CD129,IF(AND($R$3=$AN$12),"",IF(AND($R$3=$AN$13),"",IF(AND($R$3=$AN$14),"","")))))))</f>
        <v/>
      </c>
      <c r="AA129" s="358" t="str">
        <f>IF(AND($R$3=$AN$8),'Result Sheet'!AC129,IF(AND($R$3=$AN$9),'Result Sheet'!AU129,IF(AND($R$3=$AN$10),'Result Sheet'!BM129,IF(AND($R$3=$AN$11),'Result Sheet'!CE129,IF(AND($R$3=$AN$12),'Result Sheet'!CU129,IF(AND($R$3=$AN$13),'Result Sheet'!DK129,IF(AND($R$3=$AN$14),'Result Sheet'!DU129,IF(AND($R$3=$AN$15),'Result Sheet'!EE129,IF(AND($R$3=$AN$16),'Result Sheet'!EO129,"")))))))))</f>
        <v/>
      </c>
    </row>
    <row r="130" spans="1:27">
      <c r="A130" s="349">
        <f>IF('Result Sheet'!A130="","",'Result Sheet'!A130)</f>
        <v>123</v>
      </c>
      <c r="B130" s="350" t="str">
        <f>IF(OR($D$3="",$R$3=""),"",IF('Result Sheet'!B130="","",'Result Sheet'!B130))</f>
        <v/>
      </c>
      <c r="C130" s="351" t="str">
        <f>IF(OR($D$3="",$R$3=""),"",IF('Result Sheet'!F130="","",'Result Sheet'!F130))</f>
        <v/>
      </c>
      <c r="D130" s="352" t="str">
        <f>IF(OR($D$3="",$R$3=""),"",IF('Result Sheet'!E130="","",'Result Sheet'!E130))</f>
        <v/>
      </c>
      <c r="E130" s="353" t="str">
        <f>IF(OR($D$3="",$R$3=""),"",IF('Result Sheet'!G130="","",'Result Sheet'!G130))</f>
        <v/>
      </c>
      <c r="F130" s="353" t="str">
        <f>IF(OR($D$3="",$R$3=""),"",IF('Result Sheet'!H130="","",'Result Sheet'!H130))</f>
        <v/>
      </c>
      <c r="G130" s="353" t="str">
        <f>IF(OR($D$3="",$R$3=""),"",IF('Result Sheet'!I130="","",'Result Sheet'!I130))</f>
        <v/>
      </c>
      <c r="H130" s="354" t="str">
        <f>IF(OR($D$3="",$R$3=""),"",IF('Result Sheet'!K130="","",'Result Sheet'!K130))</f>
        <v/>
      </c>
      <c r="I130" s="488" t="str">
        <f>IF(OR($D$3="",$R$3=""),"",IF('Result Sheet'!J130="","",'Result Sheet'!J130))</f>
        <v/>
      </c>
      <c r="J130" s="483" t="str">
        <f>IF(AND($R$3=$AN$8),'Result Sheet'!L130,IF(AND($R$3=$AN$9),'Result Sheet'!AD130,IF(AND($R$3=$AN$10),'Result Sheet'!AV130,IF(AND($R$3=$AN$11),'Result Sheet'!BN130,IF(AND($R$3=$AN$12),'Result Sheet'!CF130,IF(AND($R$3=$AN$13),'Result Sheet'!CV130,IF(AND($R$3=$AN$14),"","")))))))</f>
        <v/>
      </c>
      <c r="K130" s="483" t="str">
        <f>IF(AND($R$3=$AN$8),'Result Sheet'!M130,IF(AND($R$3=$AN$9),'Result Sheet'!AE130,IF(AND($R$3=$AN$10),'Result Sheet'!AW130,IF(AND($R$3=$AN$11),'Result Sheet'!BO130,IF(AND($R$3=$AN$12),'Result Sheet'!CG130,IF(AND($R$3=$AN$13),'Result Sheet'!CW130,IF(AND($R$3=$AN$14),"","")))))))</f>
        <v/>
      </c>
      <c r="L130" s="483" t="str">
        <f>IF(AND($R$3=$AN$8),'Result Sheet'!N130,IF(AND($R$3=$AN$9),'Result Sheet'!AF130,IF(AND($R$3=$AN$10),'Result Sheet'!AX130,IF(AND($R$3=$AN$11),'Result Sheet'!BP130,IF(AND($R$3=$AN$12),'Result Sheet'!CH130,IF(AND($R$3=$AN$13),'Result Sheet'!CX130,IF(AND($R$3=$AN$14),"","")))))))</f>
        <v/>
      </c>
      <c r="M130" s="355" t="str">
        <f t="shared" si="7"/>
        <v/>
      </c>
      <c r="N130" s="484" t="str">
        <f>IF(AND($R$3=$AN$8),'Result Sheet'!P130,IF(AND($R$3=$AN$9),'Result Sheet'!AH130,IF(AND($R$3=$AN$10),'Result Sheet'!AZ130,IF(AND($R$3=$AN$11),'Result Sheet'!BR130,IF(AND($R$3=$AN$12),'Result Sheet'!CJ130,IF(AND($R$3=$AN$13),'Result Sheet'!CZ130,IF(AND($R$3=$AN$14),'Result Sheet'!DL130,IF(AND($R$3=$AN$15),'Result Sheet'!DV130,IF(AND($R$3=$AN$16),'Result Sheet'!EF130,"")))))))))</f>
        <v/>
      </c>
      <c r="O130" s="484" t="str">
        <f>IF(AND($R$3=$AN$8),'Result Sheet'!Q130,IF(AND($R$3=$AN$9),'Result Sheet'!AI130,IF(AND($R$3=$AN$10),'Result Sheet'!BA130,IF(AND($R$3=$AN$11),'Result Sheet'!BS130,IF(AND($R$3=$AN$12),'Result Sheet'!CK130,IF(AND($R$3=$AN$13),'Result Sheet'!DA130,IF(AND($R$3=$AN$14),'Result Sheet'!DM130,IF(AND($R$3=$AN$15),'Result Sheet'!DW130,IF(AND($R$3=$AN$16),'Result Sheet'!EG130,"")))))))))</f>
        <v/>
      </c>
      <c r="P130" s="355" t="str">
        <f t="shared" si="8"/>
        <v/>
      </c>
      <c r="Q130" s="356" t="str">
        <f t="shared" si="9"/>
        <v/>
      </c>
      <c r="R130" s="485" t="str">
        <f>IF(AND($R$3=$AN$8),'Result Sheet'!T130,IF(AND($R$3=$AN$9),'Result Sheet'!AL130,IF(AND($R$3=$AN$10),'Result Sheet'!BD130,IF(AND($R$3=$AN$11),'Result Sheet'!BV130,IF(AND($R$3=$AN$12),'Result Sheet'!CN130,IF(AND($R$3=$AN$13),'Result Sheet'!DD130,IF(AND($R$3=$AN$14),'Result Sheet'!DN130,IF(AND($R$3=$AN$15),'Result Sheet'!DX130,IF(AND($R$3=$AN$16),'Result Sheet'!EH129,"")))))))))</f>
        <v/>
      </c>
      <c r="S130" s="485" t="str">
        <f>IF(AND($R$3=$AN$8),'Result Sheet'!U130,IF(AND($R$3=$AN$9),'Result Sheet'!AM130,IF(AND($R$3=$AN$10),'Result Sheet'!BE130,IF(AND($R$3=$AN$11),'Result Sheet'!BW130,IF(AND($R$3=$AN$12),'Result Sheet'!CO130,IF(AND($R$3=$AN$13),'Result Sheet'!DE130,IF(AND($R$3=$AN$14),'Result Sheet'!DO130,IF(AND($R$3=$AN$15),'Result Sheet'!DY130,IF(AND($R$3=$AN$16),'Result Sheet'!EI130,"")))))))))</f>
        <v/>
      </c>
      <c r="T130" s="355" t="str">
        <f>IF(AND(R130="",S130=""),"",IF(AND($R$3=$AN$14),'Result Sheet'!DP130,IF(AND($R$3=$AN$15),'Result Sheet'!DZ130,IF(AND($R$3=$AN$16),'Result Sheet'!EJ130,IF(AND(R130="NA",S130="NA"),"NA",SUM(R130:S130))))))</f>
        <v/>
      </c>
      <c r="U130" s="356" t="str">
        <f t="shared" si="10"/>
        <v/>
      </c>
      <c r="V130" s="357">
        <f t="shared" si="11"/>
        <v>0</v>
      </c>
      <c r="W130" s="357" t="str">
        <f t="shared" si="12"/>
        <v/>
      </c>
      <c r="X130" s="357" t="str">
        <f t="shared" si="13"/>
        <v/>
      </c>
      <c r="Y130" s="486" t="str">
        <f>IF(AND($R$3=$AN$8),'Result Sheet'!AA130,IF(AND($R$3=$AN$9),'Result Sheet'!AS130,IF(AND($R$3=$AN$10),'Result Sheet'!BK130,IF(AND($R$3=$AN$11),'Result Sheet'!CC130,IF(AND($R$3=$AN$12),'Result Sheet'!CT130,IF(AND($R$3=$AN$13),'Result Sheet'!DJ130,IF(AND($R$3=$AN$14),'Result Sheet'!DT130,IF(AND($R$3=$AN$15),'Result Sheet'!ED130,IF(AND($R$3=$AN$16),'Result Sheet'!EN130,"")))))))))</f>
        <v/>
      </c>
      <c r="Z130" s="487" t="str">
        <f>IF(AND($R$3=$AN$8),'Result Sheet'!AB130,IF(AND($R$3=$AN$9),'Result Sheet'!AT130,IF(AND($R$3=$AN$10),'Result Sheet'!BL130,IF(AND($R$3=$AN$11),'Result Sheet'!CD130,IF(AND($R$3=$AN$12),"",IF(AND($R$3=$AN$13),"",IF(AND($R$3=$AN$14),"","")))))))</f>
        <v/>
      </c>
      <c r="AA130" s="358" t="str">
        <f>IF(AND($R$3=$AN$8),'Result Sheet'!AC130,IF(AND($R$3=$AN$9),'Result Sheet'!AU130,IF(AND($R$3=$AN$10),'Result Sheet'!BM130,IF(AND($R$3=$AN$11),'Result Sheet'!CE130,IF(AND($R$3=$AN$12),'Result Sheet'!CU130,IF(AND($R$3=$AN$13),'Result Sheet'!DK130,IF(AND($R$3=$AN$14),'Result Sheet'!DU130,IF(AND($R$3=$AN$15),'Result Sheet'!EE130,IF(AND($R$3=$AN$16),'Result Sheet'!EO130,"")))))))))</f>
        <v/>
      </c>
    </row>
    <row r="131" spans="1:27">
      <c r="A131" s="349">
        <f>IF('Result Sheet'!A131="","",'Result Sheet'!A131)</f>
        <v>124</v>
      </c>
      <c r="B131" s="350" t="str">
        <f>IF(OR($D$3="",$R$3=""),"",IF('Result Sheet'!B131="","",'Result Sheet'!B131))</f>
        <v/>
      </c>
      <c r="C131" s="351" t="str">
        <f>IF(OR($D$3="",$R$3=""),"",IF('Result Sheet'!F131="","",'Result Sheet'!F131))</f>
        <v/>
      </c>
      <c r="D131" s="352" t="str">
        <f>IF(OR($D$3="",$R$3=""),"",IF('Result Sheet'!E131="","",'Result Sheet'!E131))</f>
        <v/>
      </c>
      <c r="E131" s="353" t="str">
        <f>IF(OR($D$3="",$R$3=""),"",IF('Result Sheet'!G131="","",'Result Sheet'!G131))</f>
        <v/>
      </c>
      <c r="F131" s="353" t="str">
        <f>IF(OR($D$3="",$R$3=""),"",IF('Result Sheet'!H131="","",'Result Sheet'!H131))</f>
        <v/>
      </c>
      <c r="G131" s="353" t="str">
        <f>IF(OR($D$3="",$R$3=""),"",IF('Result Sheet'!I131="","",'Result Sheet'!I131))</f>
        <v/>
      </c>
      <c r="H131" s="354" t="str">
        <f>IF(OR($D$3="",$R$3=""),"",IF('Result Sheet'!K131="","",'Result Sheet'!K131))</f>
        <v/>
      </c>
      <c r="I131" s="488" t="str">
        <f>IF(OR($D$3="",$R$3=""),"",IF('Result Sheet'!J131="","",'Result Sheet'!J131))</f>
        <v/>
      </c>
      <c r="J131" s="483" t="str">
        <f>IF(AND($R$3=$AN$8),'Result Sheet'!L131,IF(AND($R$3=$AN$9),'Result Sheet'!AD131,IF(AND($R$3=$AN$10),'Result Sheet'!AV131,IF(AND($R$3=$AN$11),'Result Sheet'!BN131,IF(AND($R$3=$AN$12),'Result Sheet'!CF131,IF(AND($R$3=$AN$13),'Result Sheet'!CV131,IF(AND($R$3=$AN$14),"","")))))))</f>
        <v/>
      </c>
      <c r="K131" s="483" t="str">
        <f>IF(AND($R$3=$AN$8),'Result Sheet'!M131,IF(AND($R$3=$AN$9),'Result Sheet'!AE131,IF(AND($R$3=$AN$10),'Result Sheet'!AW131,IF(AND($R$3=$AN$11),'Result Sheet'!BO131,IF(AND($R$3=$AN$12),'Result Sheet'!CG131,IF(AND($R$3=$AN$13),'Result Sheet'!CW131,IF(AND($R$3=$AN$14),"","")))))))</f>
        <v/>
      </c>
      <c r="L131" s="483" t="str">
        <f>IF(AND($R$3=$AN$8),'Result Sheet'!N131,IF(AND($R$3=$AN$9),'Result Sheet'!AF131,IF(AND($R$3=$AN$10),'Result Sheet'!AX131,IF(AND($R$3=$AN$11),'Result Sheet'!BP131,IF(AND($R$3=$AN$12),'Result Sheet'!CH131,IF(AND($R$3=$AN$13),'Result Sheet'!CX131,IF(AND($R$3=$AN$14),"","")))))))</f>
        <v/>
      </c>
      <c r="M131" s="355" t="str">
        <f t="shared" si="7"/>
        <v/>
      </c>
      <c r="N131" s="484" t="str">
        <f>IF(AND($R$3=$AN$8),'Result Sheet'!P131,IF(AND($R$3=$AN$9),'Result Sheet'!AH131,IF(AND($R$3=$AN$10),'Result Sheet'!AZ131,IF(AND($R$3=$AN$11),'Result Sheet'!BR131,IF(AND($R$3=$AN$12),'Result Sheet'!CJ131,IF(AND($R$3=$AN$13),'Result Sheet'!CZ131,IF(AND($R$3=$AN$14),'Result Sheet'!DL131,IF(AND($R$3=$AN$15),'Result Sheet'!DV131,IF(AND($R$3=$AN$16),'Result Sheet'!EF131,"")))))))))</f>
        <v/>
      </c>
      <c r="O131" s="484" t="str">
        <f>IF(AND($R$3=$AN$8),'Result Sheet'!Q131,IF(AND($R$3=$AN$9),'Result Sheet'!AI131,IF(AND($R$3=$AN$10),'Result Sheet'!BA131,IF(AND($R$3=$AN$11),'Result Sheet'!BS131,IF(AND($R$3=$AN$12),'Result Sheet'!CK131,IF(AND($R$3=$AN$13),'Result Sheet'!DA131,IF(AND($R$3=$AN$14),'Result Sheet'!DM131,IF(AND($R$3=$AN$15),'Result Sheet'!DW131,IF(AND($R$3=$AN$16),'Result Sheet'!EG131,"")))))))))</f>
        <v/>
      </c>
      <c r="P131" s="355" t="str">
        <f t="shared" si="8"/>
        <v/>
      </c>
      <c r="Q131" s="356" t="str">
        <f t="shared" si="9"/>
        <v/>
      </c>
      <c r="R131" s="485" t="str">
        <f>IF(AND($R$3=$AN$8),'Result Sheet'!T131,IF(AND($R$3=$AN$9),'Result Sheet'!AL131,IF(AND($R$3=$AN$10),'Result Sheet'!BD131,IF(AND($R$3=$AN$11),'Result Sheet'!BV131,IF(AND($R$3=$AN$12),'Result Sheet'!CN131,IF(AND($R$3=$AN$13),'Result Sheet'!DD131,IF(AND($R$3=$AN$14),'Result Sheet'!DN131,IF(AND($R$3=$AN$15),'Result Sheet'!DX131,IF(AND($R$3=$AN$16),'Result Sheet'!EH130,"")))))))))</f>
        <v/>
      </c>
      <c r="S131" s="485" t="str">
        <f>IF(AND($R$3=$AN$8),'Result Sheet'!U131,IF(AND($R$3=$AN$9),'Result Sheet'!AM131,IF(AND($R$3=$AN$10),'Result Sheet'!BE131,IF(AND($R$3=$AN$11),'Result Sheet'!BW131,IF(AND($R$3=$AN$12),'Result Sheet'!CO131,IF(AND($R$3=$AN$13),'Result Sheet'!DE131,IF(AND($R$3=$AN$14),'Result Sheet'!DO131,IF(AND($R$3=$AN$15),'Result Sheet'!DY131,IF(AND($R$3=$AN$16),'Result Sheet'!EI131,"")))))))))</f>
        <v/>
      </c>
      <c r="T131" s="355" t="str">
        <f>IF(AND(R131="",S131=""),"",IF(AND($R$3=$AN$14),'Result Sheet'!DP131,IF(AND($R$3=$AN$15),'Result Sheet'!DZ131,IF(AND($R$3=$AN$16),'Result Sheet'!EJ131,IF(AND(R131="NA",S131="NA"),"NA",SUM(R131:S131))))))</f>
        <v/>
      </c>
      <c r="U131" s="356" t="str">
        <f t="shared" si="10"/>
        <v/>
      </c>
      <c r="V131" s="357">
        <f t="shared" si="11"/>
        <v>0</v>
      </c>
      <c r="W131" s="357" t="str">
        <f t="shared" si="12"/>
        <v/>
      </c>
      <c r="X131" s="357" t="str">
        <f t="shared" si="13"/>
        <v/>
      </c>
      <c r="Y131" s="486" t="str">
        <f>IF(AND($R$3=$AN$8),'Result Sheet'!AA131,IF(AND($R$3=$AN$9),'Result Sheet'!AS131,IF(AND($R$3=$AN$10),'Result Sheet'!BK131,IF(AND($R$3=$AN$11),'Result Sheet'!CC131,IF(AND($R$3=$AN$12),'Result Sheet'!CT131,IF(AND($R$3=$AN$13),'Result Sheet'!DJ131,IF(AND($R$3=$AN$14),'Result Sheet'!DT131,IF(AND($R$3=$AN$15),'Result Sheet'!ED131,IF(AND($R$3=$AN$16),'Result Sheet'!EN131,"")))))))))</f>
        <v/>
      </c>
      <c r="Z131" s="487" t="str">
        <f>IF(AND($R$3=$AN$8),'Result Sheet'!AB131,IF(AND($R$3=$AN$9),'Result Sheet'!AT131,IF(AND($R$3=$AN$10),'Result Sheet'!BL131,IF(AND($R$3=$AN$11),'Result Sheet'!CD131,IF(AND($R$3=$AN$12),"",IF(AND($R$3=$AN$13),"",IF(AND($R$3=$AN$14),"","")))))))</f>
        <v/>
      </c>
      <c r="AA131" s="358" t="str">
        <f>IF(AND($R$3=$AN$8),'Result Sheet'!AC131,IF(AND($R$3=$AN$9),'Result Sheet'!AU131,IF(AND($R$3=$AN$10),'Result Sheet'!BM131,IF(AND($R$3=$AN$11),'Result Sheet'!CE131,IF(AND($R$3=$AN$12),'Result Sheet'!CU131,IF(AND($R$3=$AN$13),'Result Sheet'!DK131,IF(AND($R$3=$AN$14),'Result Sheet'!DU131,IF(AND($R$3=$AN$15),'Result Sheet'!EE131,IF(AND($R$3=$AN$16),'Result Sheet'!EO131,"")))))))))</f>
        <v/>
      </c>
    </row>
    <row r="132" spans="1:27">
      <c r="A132" s="349">
        <f>IF('Result Sheet'!A132="","",'Result Sheet'!A132)</f>
        <v>125</v>
      </c>
      <c r="B132" s="350" t="str">
        <f>IF(OR($D$3="",$R$3=""),"",IF('Result Sheet'!B132="","",'Result Sheet'!B132))</f>
        <v/>
      </c>
      <c r="C132" s="351" t="str">
        <f>IF(OR($D$3="",$R$3=""),"",IF('Result Sheet'!F132="","",'Result Sheet'!F132))</f>
        <v/>
      </c>
      <c r="D132" s="352" t="str">
        <f>IF(OR($D$3="",$R$3=""),"",IF('Result Sheet'!E132="","",'Result Sheet'!E132))</f>
        <v/>
      </c>
      <c r="E132" s="353" t="str">
        <f>IF(OR($D$3="",$R$3=""),"",IF('Result Sheet'!G132="","",'Result Sheet'!G132))</f>
        <v/>
      </c>
      <c r="F132" s="353" t="str">
        <f>IF(OR($D$3="",$R$3=""),"",IF('Result Sheet'!H132="","",'Result Sheet'!H132))</f>
        <v/>
      </c>
      <c r="G132" s="353" t="str">
        <f>IF(OR($D$3="",$R$3=""),"",IF('Result Sheet'!I132="","",'Result Sheet'!I132))</f>
        <v/>
      </c>
      <c r="H132" s="354" t="str">
        <f>IF(OR($D$3="",$R$3=""),"",IF('Result Sheet'!K132="","",'Result Sheet'!K132))</f>
        <v/>
      </c>
      <c r="I132" s="488" t="str">
        <f>IF(OR($D$3="",$R$3=""),"",IF('Result Sheet'!J132="","",'Result Sheet'!J132))</f>
        <v/>
      </c>
      <c r="J132" s="483" t="str">
        <f>IF(AND($R$3=$AN$8),'Result Sheet'!L132,IF(AND($R$3=$AN$9),'Result Sheet'!AD132,IF(AND($R$3=$AN$10),'Result Sheet'!AV132,IF(AND($R$3=$AN$11),'Result Sheet'!BN132,IF(AND($R$3=$AN$12),'Result Sheet'!CF132,IF(AND($R$3=$AN$13),'Result Sheet'!CV132,IF(AND($R$3=$AN$14),"","")))))))</f>
        <v/>
      </c>
      <c r="K132" s="483" t="str">
        <f>IF(AND($R$3=$AN$8),'Result Sheet'!M132,IF(AND($R$3=$AN$9),'Result Sheet'!AE132,IF(AND($R$3=$AN$10),'Result Sheet'!AW132,IF(AND($R$3=$AN$11),'Result Sheet'!BO132,IF(AND($R$3=$AN$12),'Result Sheet'!CG132,IF(AND($R$3=$AN$13),'Result Sheet'!CW132,IF(AND($R$3=$AN$14),"","")))))))</f>
        <v/>
      </c>
      <c r="L132" s="483" t="str">
        <f>IF(AND($R$3=$AN$8),'Result Sheet'!N132,IF(AND($R$3=$AN$9),'Result Sheet'!AF132,IF(AND($R$3=$AN$10),'Result Sheet'!AX132,IF(AND($R$3=$AN$11),'Result Sheet'!BP132,IF(AND($R$3=$AN$12),'Result Sheet'!CH132,IF(AND($R$3=$AN$13),'Result Sheet'!CX132,IF(AND($R$3=$AN$14),"","")))))))</f>
        <v/>
      </c>
      <c r="M132" s="355" t="str">
        <f t="shared" si="7"/>
        <v/>
      </c>
      <c r="N132" s="484" t="str">
        <f>IF(AND($R$3=$AN$8),'Result Sheet'!P132,IF(AND($R$3=$AN$9),'Result Sheet'!AH132,IF(AND($R$3=$AN$10),'Result Sheet'!AZ132,IF(AND($R$3=$AN$11),'Result Sheet'!BR132,IF(AND($R$3=$AN$12),'Result Sheet'!CJ132,IF(AND($R$3=$AN$13),'Result Sheet'!CZ132,IF(AND($R$3=$AN$14),'Result Sheet'!DL132,IF(AND($R$3=$AN$15),'Result Sheet'!DV132,IF(AND($R$3=$AN$16),'Result Sheet'!EF132,"")))))))))</f>
        <v/>
      </c>
      <c r="O132" s="484" t="str">
        <f>IF(AND($R$3=$AN$8),'Result Sheet'!Q132,IF(AND($R$3=$AN$9),'Result Sheet'!AI132,IF(AND($R$3=$AN$10),'Result Sheet'!BA132,IF(AND($R$3=$AN$11),'Result Sheet'!BS132,IF(AND($R$3=$AN$12),'Result Sheet'!CK132,IF(AND($R$3=$AN$13),'Result Sheet'!DA132,IF(AND($R$3=$AN$14),'Result Sheet'!DM132,IF(AND($R$3=$AN$15),'Result Sheet'!DW132,IF(AND($R$3=$AN$16),'Result Sheet'!EG132,"")))))))))</f>
        <v/>
      </c>
      <c r="P132" s="355" t="str">
        <f t="shared" si="8"/>
        <v/>
      </c>
      <c r="Q132" s="356" t="str">
        <f t="shared" si="9"/>
        <v/>
      </c>
      <c r="R132" s="485" t="str">
        <f>IF(AND($R$3=$AN$8),'Result Sheet'!T132,IF(AND($R$3=$AN$9),'Result Sheet'!AL132,IF(AND($R$3=$AN$10),'Result Sheet'!BD132,IF(AND($R$3=$AN$11),'Result Sheet'!BV132,IF(AND($R$3=$AN$12),'Result Sheet'!CN132,IF(AND($R$3=$AN$13),'Result Sheet'!DD132,IF(AND($R$3=$AN$14),'Result Sheet'!DN132,IF(AND($R$3=$AN$15),'Result Sheet'!DX132,IF(AND($R$3=$AN$16),'Result Sheet'!EH131,"")))))))))</f>
        <v/>
      </c>
      <c r="S132" s="485" t="str">
        <f>IF(AND($R$3=$AN$8),'Result Sheet'!U132,IF(AND($R$3=$AN$9),'Result Sheet'!AM132,IF(AND($R$3=$AN$10),'Result Sheet'!BE132,IF(AND($R$3=$AN$11),'Result Sheet'!BW132,IF(AND($R$3=$AN$12),'Result Sheet'!CO132,IF(AND($R$3=$AN$13),'Result Sheet'!DE132,IF(AND($R$3=$AN$14),'Result Sheet'!DO132,IF(AND($R$3=$AN$15),'Result Sheet'!DY132,IF(AND($R$3=$AN$16),'Result Sheet'!EI132,"")))))))))</f>
        <v/>
      </c>
      <c r="T132" s="355" t="str">
        <f>IF(AND(R132="",S132=""),"",IF(AND($R$3=$AN$14),'Result Sheet'!DP132,IF(AND($R$3=$AN$15),'Result Sheet'!DZ132,IF(AND($R$3=$AN$16),'Result Sheet'!EJ132,IF(AND(R132="NA",S132="NA"),"NA",SUM(R132:S132))))))</f>
        <v/>
      </c>
      <c r="U132" s="356" t="str">
        <f t="shared" si="10"/>
        <v/>
      </c>
      <c r="V132" s="357">
        <f t="shared" si="11"/>
        <v>0</v>
      </c>
      <c r="W132" s="357" t="str">
        <f t="shared" si="12"/>
        <v/>
      </c>
      <c r="X132" s="357" t="str">
        <f t="shared" si="13"/>
        <v/>
      </c>
      <c r="Y132" s="486" t="str">
        <f>IF(AND($R$3=$AN$8),'Result Sheet'!AA132,IF(AND($R$3=$AN$9),'Result Sheet'!AS132,IF(AND($R$3=$AN$10),'Result Sheet'!BK132,IF(AND($R$3=$AN$11),'Result Sheet'!CC132,IF(AND($R$3=$AN$12),'Result Sheet'!CT132,IF(AND($R$3=$AN$13),'Result Sheet'!DJ132,IF(AND($R$3=$AN$14),'Result Sheet'!DT132,IF(AND($R$3=$AN$15),'Result Sheet'!ED132,IF(AND($R$3=$AN$16),'Result Sheet'!EN132,"")))))))))</f>
        <v/>
      </c>
      <c r="Z132" s="487" t="str">
        <f>IF(AND($R$3=$AN$8),'Result Sheet'!AB132,IF(AND($R$3=$AN$9),'Result Sheet'!AT132,IF(AND($R$3=$AN$10),'Result Sheet'!BL132,IF(AND($R$3=$AN$11),'Result Sheet'!CD132,IF(AND($R$3=$AN$12),"",IF(AND($R$3=$AN$13),"",IF(AND($R$3=$AN$14),"","")))))))</f>
        <v/>
      </c>
      <c r="AA132" s="358" t="str">
        <f>IF(AND($R$3=$AN$8),'Result Sheet'!AC132,IF(AND($R$3=$AN$9),'Result Sheet'!AU132,IF(AND($R$3=$AN$10),'Result Sheet'!BM132,IF(AND($R$3=$AN$11),'Result Sheet'!CE132,IF(AND($R$3=$AN$12),'Result Sheet'!CU132,IF(AND($R$3=$AN$13),'Result Sheet'!DK132,IF(AND($R$3=$AN$14),'Result Sheet'!DU132,IF(AND($R$3=$AN$15),'Result Sheet'!EE132,IF(AND($R$3=$AN$16),'Result Sheet'!EO132,"")))))))))</f>
        <v/>
      </c>
    </row>
    <row r="133" spans="1:27">
      <c r="A133" s="349">
        <f>IF('Result Sheet'!A133="","",'Result Sheet'!A133)</f>
        <v>126</v>
      </c>
      <c r="B133" s="350" t="str">
        <f>IF(OR($D$3="",$R$3=""),"",IF('Result Sheet'!B133="","",'Result Sheet'!B133))</f>
        <v/>
      </c>
      <c r="C133" s="351" t="str">
        <f>IF(OR($D$3="",$R$3=""),"",IF('Result Sheet'!F133="","",'Result Sheet'!F133))</f>
        <v/>
      </c>
      <c r="D133" s="352" t="str">
        <f>IF(OR($D$3="",$R$3=""),"",IF('Result Sheet'!E133="","",'Result Sheet'!E133))</f>
        <v/>
      </c>
      <c r="E133" s="353" t="str">
        <f>IF(OR($D$3="",$R$3=""),"",IF('Result Sheet'!G133="","",'Result Sheet'!G133))</f>
        <v/>
      </c>
      <c r="F133" s="353" t="str">
        <f>IF(OR($D$3="",$R$3=""),"",IF('Result Sheet'!H133="","",'Result Sheet'!H133))</f>
        <v/>
      </c>
      <c r="G133" s="353" t="str">
        <f>IF(OR($D$3="",$R$3=""),"",IF('Result Sheet'!I133="","",'Result Sheet'!I133))</f>
        <v/>
      </c>
      <c r="H133" s="354" t="str">
        <f>IF(OR($D$3="",$R$3=""),"",IF('Result Sheet'!K133="","",'Result Sheet'!K133))</f>
        <v/>
      </c>
      <c r="I133" s="488" t="str">
        <f>IF(OR($D$3="",$R$3=""),"",IF('Result Sheet'!J133="","",'Result Sheet'!J133))</f>
        <v/>
      </c>
      <c r="J133" s="483" t="str">
        <f>IF(AND($R$3=$AN$8),'Result Sheet'!L133,IF(AND($R$3=$AN$9),'Result Sheet'!AD133,IF(AND($R$3=$AN$10),'Result Sheet'!AV133,IF(AND($R$3=$AN$11),'Result Sheet'!BN133,IF(AND($R$3=$AN$12),'Result Sheet'!CF133,IF(AND($R$3=$AN$13),'Result Sheet'!CV133,IF(AND($R$3=$AN$14),"","")))))))</f>
        <v/>
      </c>
      <c r="K133" s="483" t="str">
        <f>IF(AND($R$3=$AN$8),'Result Sheet'!M133,IF(AND($R$3=$AN$9),'Result Sheet'!AE133,IF(AND($R$3=$AN$10),'Result Sheet'!AW133,IF(AND($R$3=$AN$11),'Result Sheet'!BO133,IF(AND($R$3=$AN$12),'Result Sheet'!CG133,IF(AND($R$3=$AN$13),'Result Sheet'!CW133,IF(AND($R$3=$AN$14),"","")))))))</f>
        <v/>
      </c>
      <c r="L133" s="483" t="str">
        <f>IF(AND($R$3=$AN$8),'Result Sheet'!N133,IF(AND($R$3=$AN$9),'Result Sheet'!AF133,IF(AND($R$3=$AN$10),'Result Sheet'!AX133,IF(AND($R$3=$AN$11),'Result Sheet'!BP133,IF(AND($R$3=$AN$12),'Result Sheet'!CH133,IF(AND($R$3=$AN$13),'Result Sheet'!CX133,IF(AND($R$3=$AN$14),"","")))))))</f>
        <v/>
      </c>
      <c r="M133" s="355" t="str">
        <f t="shared" si="7"/>
        <v/>
      </c>
      <c r="N133" s="484" t="str">
        <f>IF(AND($R$3=$AN$8),'Result Sheet'!P133,IF(AND($R$3=$AN$9),'Result Sheet'!AH133,IF(AND($R$3=$AN$10),'Result Sheet'!AZ133,IF(AND($R$3=$AN$11),'Result Sheet'!BR133,IF(AND($R$3=$AN$12),'Result Sheet'!CJ133,IF(AND($R$3=$AN$13),'Result Sheet'!CZ133,IF(AND($R$3=$AN$14),'Result Sheet'!DL133,IF(AND($R$3=$AN$15),'Result Sheet'!DV133,IF(AND($R$3=$AN$16),'Result Sheet'!EF133,"")))))))))</f>
        <v/>
      </c>
      <c r="O133" s="484" t="str">
        <f>IF(AND($R$3=$AN$8),'Result Sheet'!Q133,IF(AND($R$3=$AN$9),'Result Sheet'!AI133,IF(AND($R$3=$AN$10),'Result Sheet'!BA133,IF(AND($R$3=$AN$11),'Result Sheet'!BS133,IF(AND($R$3=$AN$12),'Result Sheet'!CK133,IF(AND($R$3=$AN$13),'Result Sheet'!DA133,IF(AND($R$3=$AN$14),'Result Sheet'!DM133,IF(AND($R$3=$AN$15),'Result Sheet'!DW133,IF(AND($R$3=$AN$16),'Result Sheet'!EG133,"")))))))))</f>
        <v/>
      </c>
      <c r="P133" s="355" t="str">
        <f t="shared" si="8"/>
        <v/>
      </c>
      <c r="Q133" s="356" t="str">
        <f t="shared" si="9"/>
        <v/>
      </c>
      <c r="R133" s="485" t="str">
        <f>IF(AND($R$3=$AN$8),'Result Sheet'!T133,IF(AND($R$3=$AN$9),'Result Sheet'!AL133,IF(AND($R$3=$AN$10),'Result Sheet'!BD133,IF(AND($R$3=$AN$11),'Result Sheet'!BV133,IF(AND($R$3=$AN$12),'Result Sheet'!CN133,IF(AND($R$3=$AN$13),'Result Sheet'!DD133,IF(AND($R$3=$AN$14),'Result Sheet'!DN133,IF(AND($R$3=$AN$15),'Result Sheet'!DX133,IF(AND($R$3=$AN$16),'Result Sheet'!EH132,"")))))))))</f>
        <v/>
      </c>
      <c r="S133" s="485" t="str">
        <f>IF(AND($R$3=$AN$8),'Result Sheet'!U133,IF(AND($R$3=$AN$9),'Result Sheet'!AM133,IF(AND($R$3=$AN$10),'Result Sheet'!BE133,IF(AND($R$3=$AN$11),'Result Sheet'!BW133,IF(AND($R$3=$AN$12),'Result Sheet'!CO133,IF(AND($R$3=$AN$13),'Result Sheet'!DE133,IF(AND($R$3=$AN$14),'Result Sheet'!DO133,IF(AND($R$3=$AN$15),'Result Sheet'!DY133,IF(AND($R$3=$AN$16),'Result Sheet'!EI133,"")))))))))</f>
        <v/>
      </c>
      <c r="T133" s="355" t="str">
        <f>IF(AND(R133="",S133=""),"",IF(AND($R$3=$AN$14),'Result Sheet'!DP133,IF(AND($R$3=$AN$15),'Result Sheet'!DZ133,IF(AND($R$3=$AN$16),'Result Sheet'!EJ133,IF(AND(R133="NA",S133="NA"),"NA",SUM(R133:S133))))))</f>
        <v/>
      </c>
      <c r="U133" s="356" t="str">
        <f t="shared" si="10"/>
        <v/>
      </c>
      <c r="V133" s="357">
        <f t="shared" si="11"/>
        <v>0</v>
      </c>
      <c r="W133" s="357" t="str">
        <f t="shared" si="12"/>
        <v/>
      </c>
      <c r="X133" s="357" t="str">
        <f t="shared" si="13"/>
        <v/>
      </c>
      <c r="Y133" s="486" t="str">
        <f>IF(AND($R$3=$AN$8),'Result Sheet'!AA133,IF(AND($R$3=$AN$9),'Result Sheet'!AS133,IF(AND($R$3=$AN$10),'Result Sheet'!BK133,IF(AND($R$3=$AN$11),'Result Sheet'!CC133,IF(AND($R$3=$AN$12),'Result Sheet'!CT133,IF(AND($R$3=$AN$13),'Result Sheet'!DJ133,IF(AND($R$3=$AN$14),'Result Sheet'!DT133,IF(AND($R$3=$AN$15),'Result Sheet'!ED133,IF(AND($R$3=$AN$16),'Result Sheet'!EN133,"")))))))))</f>
        <v/>
      </c>
      <c r="Z133" s="487" t="str">
        <f>IF(AND($R$3=$AN$8),'Result Sheet'!AB133,IF(AND($R$3=$AN$9),'Result Sheet'!AT133,IF(AND($R$3=$AN$10),'Result Sheet'!BL133,IF(AND($R$3=$AN$11),'Result Sheet'!CD133,IF(AND($R$3=$AN$12),"",IF(AND($R$3=$AN$13),"",IF(AND($R$3=$AN$14),"","")))))))</f>
        <v/>
      </c>
      <c r="AA133" s="358" t="str">
        <f>IF(AND($R$3=$AN$8),'Result Sheet'!AC133,IF(AND($R$3=$AN$9),'Result Sheet'!AU133,IF(AND($R$3=$AN$10),'Result Sheet'!BM133,IF(AND($R$3=$AN$11),'Result Sheet'!CE133,IF(AND($R$3=$AN$12),'Result Sheet'!CU133,IF(AND($R$3=$AN$13),'Result Sheet'!DK133,IF(AND($R$3=$AN$14),'Result Sheet'!DU133,IF(AND($R$3=$AN$15),'Result Sheet'!EE133,IF(AND($R$3=$AN$16),'Result Sheet'!EO133,"")))))))))</f>
        <v/>
      </c>
    </row>
    <row r="134" spans="1:27">
      <c r="A134" s="349">
        <f>IF('Result Sheet'!A134="","",'Result Sheet'!A134)</f>
        <v>127</v>
      </c>
      <c r="B134" s="350" t="str">
        <f>IF(OR($D$3="",$R$3=""),"",IF('Result Sheet'!B134="","",'Result Sheet'!B134))</f>
        <v/>
      </c>
      <c r="C134" s="351" t="str">
        <f>IF(OR($D$3="",$R$3=""),"",IF('Result Sheet'!F134="","",'Result Sheet'!F134))</f>
        <v/>
      </c>
      <c r="D134" s="352" t="str">
        <f>IF(OR($D$3="",$R$3=""),"",IF('Result Sheet'!E134="","",'Result Sheet'!E134))</f>
        <v/>
      </c>
      <c r="E134" s="353" t="str">
        <f>IF(OR($D$3="",$R$3=""),"",IF('Result Sheet'!G134="","",'Result Sheet'!G134))</f>
        <v/>
      </c>
      <c r="F134" s="353" t="str">
        <f>IF(OR($D$3="",$R$3=""),"",IF('Result Sheet'!H134="","",'Result Sheet'!H134))</f>
        <v/>
      </c>
      <c r="G134" s="353" t="str">
        <f>IF(OR($D$3="",$R$3=""),"",IF('Result Sheet'!I134="","",'Result Sheet'!I134))</f>
        <v/>
      </c>
      <c r="H134" s="354" t="str">
        <f>IF(OR($D$3="",$R$3=""),"",IF('Result Sheet'!K134="","",'Result Sheet'!K134))</f>
        <v/>
      </c>
      <c r="I134" s="488" t="str">
        <f>IF(OR($D$3="",$R$3=""),"",IF('Result Sheet'!J134="","",'Result Sheet'!J134))</f>
        <v/>
      </c>
      <c r="J134" s="483" t="str">
        <f>IF(AND($R$3=$AN$8),'Result Sheet'!L134,IF(AND($R$3=$AN$9),'Result Sheet'!AD134,IF(AND($R$3=$AN$10),'Result Sheet'!AV134,IF(AND($R$3=$AN$11),'Result Sheet'!BN134,IF(AND($R$3=$AN$12),'Result Sheet'!CF134,IF(AND($R$3=$AN$13),'Result Sheet'!CV134,IF(AND($R$3=$AN$14),"","")))))))</f>
        <v/>
      </c>
      <c r="K134" s="483" t="str">
        <f>IF(AND($R$3=$AN$8),'Result Sheet'!M134,IF(AND($R$3=$AN$9),'Result Sheet'!AE134,IF(AND($R$3=$AN$10),'Result Sheet'!AW134,IF(AND($R$3=$AN$11),'Result Sheet'!BO134,IF(AND($R$3=$AN$12),'Result Sheet'!CG134,IF(AND($R$3=$AN$13),'Result Sheet'!CW134,IF(AND($R$3=$AN$14),"","")))))))</f>
        <v/>
      </c>
      <c r="L134" s="483" t="str">
        <f>IF(AND($R$3=$AN$8),'Result Sheet'!N134,IF(AND($R$3=$AN$9),'Result Sheet'!AF134,IF(AND($R$3=$AN$10),'Result Sheet'!AX134,IF(AND($R$3=$AN$11),'Result Sheet'!BP134,IF(AND($R$3=$AN$12),'Result Sheet'!CH134,IF(AND($R$3=$AN$13),'Result Sheet'!CX134,IF(AND($R$3=$AN$14),"","")))))))</f>
        <v/>
      </c>
      <c r="M134" s="355" t="str">
        <f t="shared" si="7"/>
        <v/>
      </c>
      <c r="N134" s="484" t="str">
        <f>IF(AND($R$3=$AN$8),'Result Sheet'!P134,IF(AND($R$3=$AN$9),'Result Sheet'!AH134,IF(AND($R$3=$AN$10),'Result Sheet'!AZ134,IF(AND($R$3=$AN$11),'Result Sheet'!BR134,IF(AND($R$3=$AN$12),'Result Sheet'!CJ134,IF(AND($R$3=$AN$13),'Result Sheet'!CZ134,IF(AND($R$3=$AN$14),'Result Sheet'!DL134,IF(AND($R$3=$AN$15),'Result Sheet'!DV134,IF(AND($R$3=$AN$16),'Result Sheet'!EF134,"")))))))))</f>
        <v/>
      </c>
      <c r="O134" s="484" t="str">
        <f>IF(AND($R$3=$AN$8),'Result Sheet'!Q134,IF(AND($R$3=$AN$9),'Result Sheet'!AI134,IF(AND($R$3=$AN$10),'Result Sheet'!BA134,IF(AND($R$3=$AN$11),'Result Sheet'!BS134,IF(AND($R$3=$AN$12),'Result Sheet'!CK134,IF(AND($R$3=$AN$13),'Result Sheet'!DA134,IF(AND($R$3=$AN$14),'Result Sheet'!DM134,IF(AND($R$3=$AN$15),'Result Sheet'!DW134,IF(AND($R$3=$AN$16),'Result Sheet'!EG134,"")))))))))</f>
        <v/>
      </c>
      <c r="P134" s="355" t="str">
        <f t="shared" si="8"/>
        <v/>
      </c>
      <c r="Q134" s="356" t="str">
        <f t="shared" si="9"/>
        <v/>
      </c>
      <c r="R134" s="485" t="str">
        <f>IF(AND($R$3=$AN$8),'Result Sheet'!T134,IF(AND($R$3=$AN$9),'Result Sheet'!AL134,IF(AND($R$3=$AN$10),'Result Sheet'!BD134,IF(AND($R$3=$AN$11),'Result Sheet'!BV134,IF(AND($R$3=$AN$12),'Result Sheet'!CN134,IF(AND($R$3=$AN$13),'Result Sheet'!DD134,IF(AND($R$3=$AN$14),'Result Sheet'!DN134,IF(AND($R$3=$AN$15),'Result Sheet'!DX134,IF(AND($R$3=$AN$16),'Result Sheet'!EH133,"")))))))))</f>
        <v/>
      </c>
      <c r="S134" s="485" t="str">
        <f>IF(AND($R$3=$AN$8),'Result Sheet'!U134,IF(AND($R$3=$AN$9),'Result Sheet'!AM134,IF(AND($R$3=$AN$10),'Result Sheet'!BE134,IF(AND($R$3=$AN$11),'Result Sheet'!BW134,IF(AND($R$3=$AN$12),'Result Sheet'!CO134,IF(AND($R$3=$AN$13),'Result Sheet'!DE134,IF(AND($R$3=$AN$14),'Result Sheet'!DO134,IF(AND($R$3=$AN$15),'Result Sheet'!DY134,IF(AND($R$3=$AN$16),'Result Sheet'!EI134,"")))))))))</f>
        <v/>
      </c>
      <c r="T134" s="355" t="str">
        <f>IF(AND(R134="",S134=""),"",IF(AND($R$3=$AN$14),'Result Sheet'!DP134,IF(AND($R$3=$AN$15),'Result Sheet'!DZ134,IF(AND($R$3=$AN$16),'Result Sheet'!EJ134,IF(AND(R134="NA",S134="NA"),"NA",SUM(R134:S134))))))</f>
        <v/>
      </c>
      <c r="U134" s="356" t="str">
        <f t="shared" si="10"/>
        <v/>
      </c>
      <c r="V134" s="357">
        <f t="shared" si="11"/>
        <v>0</v>
      </c>
      <c r="W134" s="357" t="str">
        <f t="shared" si="12"/>
        <v/>
      </c>
      <c r="X134" s="357" t="str">
        <f t="shared" si="13"/>
        <v/>
      </c>
      <c r="Y134" s="486" t="str">
        <f>IF(AND($R$3=$AN$8),'Result Sheet'!AA134,IF(AND($R$3=$AN$9),'Result Sheet'!AS134,IF(AND($R$3=$AN$10),'Result Sheet'!BK134,IF(AND($R$3=$AN$11),'Result Sheet'!CC134,IF(AND($R$3=$AN$12),'Result Sheet'!CT134,IF(AND($R$3=$AN$13),'Result Sheet'!DJ134,IF(AND($R$3=$AN$14),'Result Sheet'!DT134,IF(AND($R$3=$AN$15),'Result Sheet'!ED134,IF(AND($R$3=$AN$16),'Result Sheet'!EN134,"")))))))))</f>
        <v/>
      </c>
      <c r="Z134" s="487" t="str">
        <f>IF(AND($R$3=$AN$8),'Result Sheet'!AB134,IF(AND($R$3=$AN$9),'Result Sheet'!AT134,IF(AND($R$3=$AN$10),'Result Sheet'!BL134,IF(AND($R$3=$AN$11),'Result Sheet'!CD134,IF(AND($R$3=$AN$12),"",IF(AND($R$3=$AN$13),"",IF(AND($R$3=$AN$14),"","")))))))</f>
        <v/>
      </c>
      <c r="AA134" s="358" t="str">
        <f>IF(AND($R$3=$AN$8),'Result Sheet'!AC134,IF(AND($R$3=$AN$9),'Result Sheet'!AU134,IF(AND($R$3=$AN$10),'Result Sheet'!BM134,IF(AND($R$3=$AN$11),'Result Sheet'!CE134,IF(AND($R$3=$AN$12),'Result Sheet'!CU134,IF(AND($R$3=$AN$13),'Result Sheet'!DK134,IF(AND($R$3=$AN$14),'Result Sheet'!DU134,IF(AND($R$3=$AN$15),'Result Sheet'!EE134,IF(AND($R$3=$AN$16),'Result Sheet'!EO134,"")))))))))</f>
        <v/>
      </c>
    </row>
    <row r="135" spans="1:27">
      <c r="A135" s="349">
        <f>IF('Result Sheet'!A135="","",'Result Sheet'!A135)</f>
        <v>128</v>
      </c>
      <c r="B135" s="350" t="str">
        <f>IF(OR($D$3="",$R$3=""),"",IF('Result Sheet'!B135="","",'Result Sheet'!B135))</f>
        <v/>
      </c>
      <c r="C135" s="351" t="str">
        <f>IF(OR($D$3="",$R$3=""),"",IF('Result Sheet'!F135="","",'Result Sheet'!F135))</f>
        <v/>
      </c>
      <c r="D135" s="352" t="str">
        <f>IF(OR($D$3="",$R$3=""),"",IF('Result Sheet'!E135="","",'Result Sheet'!E135))</f>
        <v/>
      </c>
      <c r="E135" s="353" t="str">
        <f>IF(OR($D$3="",$R$3=""),"",IF('Result Sheet'!G135="","",'Result Sheet'!G135))</f>
        <v/>
      </c>
      <c r="F135" s="353" t="str">
        <f>IF(OR($D$3="",$R$3=""),"",IF('Result Sheet'!H135="","",'Result Sheet'!H135))</f>
        <v/>
      </c>
      <c r="G135" s="353" t="str">
        <f>IF(OR($D$3="",$R$3=""),"",IF('Result Sheet'!I135="","",'Result Sheet'!I135))</f>
        <v/>
      </c>
      <c r="H135" s="354" t="str">
        <f>IF(OR($D$3="",$R$3=""),"",IF('Result Sheet'!K135="","",'Result Sheet'!K135))</f>
        <v/>
      </c>
      <c r="I135" s="488" t="str">
        <f>IF(OR($D$3="",$R$3=""),"",IF('Result Sheet'!J135="","",'Result Sheet'!J135))</f>
        <v/>
      </c>
      <c r="J135" s="483" t="str">
        <f>IF(AND($R$3=$AN$8),'Result Sheet'!L135,IF(AND($R$3=$AN$9),'Result Sheet'!AD135,IF(AND($R$3=$AN$10),'Result Sheet'!AV135,IF(AND($R$3=$AN$11),'Result Sheet'!BN135,IF(AND($R$3=$AN$12),'Result Sheet'!CF135,IF(AND($R$3=$AN$13),'Result Sheet'!CV135,IF(AND($R$3=$AN$14),"","")))))))</f>
        <v/>
      </c>
      <c r="K135" s="483" t="str">
        <f>IF(AND($R$3=$AN$8),'Result Sheet'!M135,IF(AND($R$3=$AN$9),'Result Sheet'!AE135,IF(AND($R$3=$AN$10),'Result Sheet'!AW135,IF(AND($R$3=$AN$11),'Result Sheet'!BO135,IF(AND($R$3=$AN$12),'Result Sheet'!CG135,IF(AND($R$3=$AN$13),'Result Sheet'!CW135,IF(AND($R$3=$AN$14),"","")))))))</f>
        <v/>
      </c>
      <c r="L135" s="483" t="str">
        <f>IF(AND($R$3=$AN$8),'Result Sheet'!N135,IF(AND($R$3=$AN$9),'Result Sheet'!AF135,IF(AND($R$3=$AN$10),'Result Sheet'!AX135,IF(AND($R$3=$AN$11),'Result Sheet'!BP135,IF(AND($R$3=$AN$12),'Result Sheet'!CH135,IF(AND($R$3=$AN$13),'Result Sheet'!CX135,IF(AND($R$3=$AN$14),"","")))))))</f>
        <v/>
      </c>
      <c r="M135" s="355" t="str">
        <f t="shared" si="7"/>
        <v/>
      </c>
      <c r="N135" s="484" t="str">
        <f>IF(AND($R$3=$AN$8),'Result Sheet'!P135,IF(AND($R$3=$AN$9),'Result Sheet'!AH135,IF(AND($R$3=$AN$10),'Result Sheet'!AZ135,IF(AND($R$3=$AN$11),'Result Sheet'!BR135,IF(AND($R$3=$AN$12),'Result Sheet'!CJ135,IF(AND($R$3=$AN$13),'Result Sheet'!CZ135,IF(AND($R$3=$AN$14),'Result Sheet'!DL135,IF(AND($R$3=$AN$15),'Result Sheet'!DV135,IF(AND($R$3=$AN$16),'Result Sheet'!EF135,"")))))))))</f>
        <v/>
      </c>
      <c r="O135" s="484" t="str">
        <f>IF(AND($R$3=$AN$8),'Result Sheet'!Q135,IF(AND($R$3=$AN$9),'Result Sheet'!AI135,IF(AND($R$3=$AN$10),'Result Sheet'!BA135,IF(AND($R$3=$AN$11),'Result Sheet'!BS135,IF(AND($R$3=$AN$12),'Result Sheet'!CK135,IF(AND($R$3=$AN$13),'Result Sheet'!DA135,IF(AND($R$3=$AN$14),'Result Sheet'!DM135,IF(AND($R$3=$AN$15),'Result Sheet'!DW135,IF(AND($R$3=$AN$16),'Result Sheet'!EG135,"")))))))))</f>
        <v/>
      </c>
      <c r="P135" s="355" t="str">
        <f t="shared" si="8"/>
        <v/>
      </c>
      <c r="Q135" s="356" t="str">
        <f t="shared" si="9"/>
        <v/>
      </c>
      <c r="R135" s="485" t="str">
        <f>IF(AND($R$3=$AN$8),'Result Sheet'!T135,IF(AND($R$3=$AN$9),'Result Sheet'!AL135,IF(AND($R$3=$AN$10),'Result Sheet'!BD135,IF(AND($R$3=$AN$11),'Result Sheet'!BV135,IF(AND($R$3=$AN$12),'Result Sheet'!CN135,IF(AND($R$3=$AN$13),'Result Sheet'!DD135,IF(AND($R$3=$AN$14),'Result Sheet'!DN135,IF(AND($R$3=$AN$15),'Result Sheet'!DX135,IF(AND($R$3=$AN$16),'Result Sheet'!EH134,"")))))))))</f>
        <v/>
      </c>
      <c r="S135" s="485" t="str">
        <f>IF(AND($R$3=$AN$8),'Result Sheet'!U135,IF(AND($R$3=$AN$9),'Result Sheet'!AM135,IF(AND($R$3=$AN$10),'Result Sheet'!BE135,IF(AND($R$3=$AN$11),'Result Sheet'!BW135,IF(AND($R$3=$AN$12),'Result Sheet'!CO135,IF(AND($R$3=$AN$13),'Result Sheet'!DE135,IF(AND($R$3=$AN$14),'Result Sheet'!DO135,IF(AND($R$3=$AN$15),'Result Sheet'!DY135,IF(AND($R$3=$AN$16),'Result Sheet'!EI135,"")))))))))</f>
        <v/>
      </c>
      <c r="T135" s="355" t="str">
        <f>IF(AND(R135="",S135=""),"",IF(AND($R$3=$AN$14),'Result Sheet'!DP135,IF(AND($R$3=$AN$15),'Result Sheet'!DZ135,IF(AND($R$3=$AN$16),'Result Sheet'!EJ135,IF(AND(R135="NA",S135="NA"),"NA",SUM(R135:S135))))))</f>
        <v/>
      </c>
      <c r="U135" s="356" t="str">
        <f t="shared" si="10"/>
        <v/>
      </c>
      <c r="V135" s="357">
        <f t="shared" si="11"/>
        <v>0</v>
      </c>
      <c r="W135" s="357" t="str">
        <f t="shared" si="12"/>
        <v/>
      </c>
      <c r="X135" s="357" t="str">
        <f t="shared" si="13"/>
        <v/>
      </c>
      <c r="Y135" s="486" t="str">
        <f>IF(AND($R$3=$AN$8),'Result Sheet'!AA135,IF(AND($R$3=$AN$9),'Result Sheet'!AS135,IF(AND($R$3=$AN$10),'Result Sheet'!BK135,IF(AND($R$3=$AN$11),'Result Sheet'!CC135,IF(AND($R$3=$AN$12),'Result Sheet'!CT135,IF(AND($R$3=$AN$13),'Result Sheet'!DJ135,IF(AND($R$3=$AN$14),'Result Sheet'!DT135,IF(AND($R$3=$AN$15),'Result Sheet'!ED135,IF(AND($R$3=$AN$16),'Result Sheet'!EN135,"")))))))))</f>
        <v/>
      </c>
      <c r="Z135" s="487" t="str">
        <f>IF(AND($R$3=$AN$8),'Result Sheet'!AB135,IF(AND($R$3=$AN$9),'Result Sheet'!AT135,IF(AND($R$3=$AN$10),'Result Sheet'!BL135,IF(AND($R$3=$AN$11),'Result Sheet'!CD135,IF(AND($R$3=$AN$12),"",IF(AND($R$3=$AN$13),"",IF(AND($R$3=$AN$14),"","")))))))</f>
        <v/>
      </c>
      <c r="AA135" s="358" t="str">
        <f>IF(AND($R$3=$AN$8),'Result Sheet'!AC135,IF(AND($R$3=$AN$9),'Result Sheet'!AU135,IF(AND($R$3=$AN$10),'Result Sheet'!BM135,IF(AND($R$3=$AN$11),'Result Sheet'!CE135,IF(AND($R$3=$AN$12),'Result Sheet'!CU135,IF(AND($R$3=$AN$13),'Result Sheet'!DK135,IF(AND($R$3=$AN$14),'Result Sheet'!DU135,IF(AND($R$3=$AN$15),'Result Sheet'!EE135,IF(AND($R$3=$AN$16),'Result Sheet'!EO135,"")))))))))</f>
        <v/>
      </c>
    </row>
    <row r="136" spans="1:27">
      <c r="A136" s="349">
        <f>IF('Result Sheet'!A136="","",'Result Sheet'!A136)</f>
        <v>129</v>
      </c>
      <c r="B136" s="350" t="str">
        <f>IF(OR($D$3="",$R$3=""),"",IF('Result Sheet'!B136="","",'Result Sheet'!B136))</f>
        <v/>
      </c>
      <c r="C136" s="351" t="str">
        <f>IF(OR($D$3="",$R$3=""),"",IF('Result Sheet'!F136="","",'Result Sheet'!F136))</f>
        <v/>
      </c>
      <c r="D136" s="352" t="str">
        <f>IF(OR($D$3="",$R$3=""),"",IF('Result Sheet'!E136="","",'Result Sheet'!E136))</f>
        <v/>
      </c>
      <c r="E136" s="353" t="str">
        <f>IF(OR($D$3="",$R$3=""),"",IF('Result Sheet'!G136="","",'Result Sheet'!G136))</f>
        <v/>
      </c>
      <c r="F136" s="353" t="str">
        <f>IF(OR($D$3="",$R$3=""),"",IF('Result Sheet'!H136="","",'Result Sheet'!H136))</f>
        <v/>
      </c>
      <c r="G136" s="353" t="str">
        <f>IF(OR($D$3="",$R$3=""),"",IF('Result Sheet'!I136="","",'Result Sheet'!I136))</f>
        <v/>
      </c>
      <c r="H136" s="354" t="str">
        <f>IF(OR($D$3="",$R$3=""),"",IF('Result Sheet'!K136="","",'Result Sheet'!K136))</f>
        <v/>
      </c>
      <c r="I136" s="488" t="str">
        <f>IF(OR($D$3="",$R$3=""),"",IF('Result Sheet'!J136="","",'Result Sheet'!J136))</f>
        <v/>
      </c>
      <c r="J136" s="483" t="str">
        <f>IF(AND($R$3=$AN$8),'Result Sheet'!L136,IF(AND($R$3=$AN$9),'Result Sheet'!AD136,IF(AND($R$3=$AN$10),'Result Sheet'!AV136,IF(AND($R$3=$AN$11),'Result Sheet'!BN136,IF(AND($R$3=$AN$12),'Result Sheet'!CF136,IF(AND($R$3=$AN$13),'Result Sheet'!CV136,IF(AND($R$3=$AN$14),"","")))))))</f>
        <v/>
      </c>
      <c r="K136" s="483" t="str">
        <f>IF(AND($R$3=$AN$8),'Result Sheet'!M136,IF(AND($R$3=$AN$9),'Result Sheet'!AE136,IF(AND($R$3=$AN$10),'Result Sheet'!AW136,IF(AND($R$3=$AN$11),'Result Sheet'!BO136,IF(AND($R$3=$AN$12),'Result Sheet'!CG136,IF(AND($R$3=$AN$13),'Result Sheet'!CW136,IF(AND($R$3=$AN$14),"","")))))))</f>
        <v/>
      </c>
      <c r="L136" s="483" t="str">
        <f>IF(AND($R$3=$AN$8),'Result Sheet'!N136,IF(AND($R$3=$AN$9),'Result Sheet'!AF136,IF(AND($R$3=$AN$10),'Result Sheet'!AX136,IF(AND($R$3=$AN$11),'Result Sheet'!BP136,IF(AND($R$3=$AN$12),'Result Sheet'!CH136,IF(AND($R$3=$AN$13),'Result Sheet'!CX136,IF(AND($R$3=$AN$14),"","")))))))</f>
        <v/>
      </c>
      <c r="M136" s="355" t="str">
        <f t="shared" si="7"/>
        <v/>
      </c>
      <c r="N136" s="484" t="str">
        <f>IF(AND($R$3=$AN$8),'Result Sheet'!P136,IF(AND($R$3=$AN$9),'Result Sheet'!AH136,IF(AND($R$3=$AN$10),'Result Sheet'!AZ136,IF(AND($R$3=$AN$11),'Result Sheet'!BR136,IF(AND($R$3=$AN$12),'Result Sheet'!CJ136,IF(AND($R$3=$AN$13),'Result Sheet'!CZ136,IF(AND($R$3=$AN$14),'Result Sheet'!DL136,IF(AND($R$3=$AN$15),'Result Sheet'!DV136,IF(AND($R$3=$AN$16),'Result Sheet'!EF136,"")))))))))</f>
        <v/>
      </c>
      <c r="O136" s="484" t="str">
        <f>IF(AND($R$3=$AN$8),'Result Sheet'!Q136,IF(AND($R$3=$AN$9),'Result Sheet'!AI136,IF(AND($R$3=$AN$10),'Result Sheet'!BA136,IF(AND($R$3=$AN$11),'Result Sheet'!BS136,IF(AND($R$3=$AN$12),'Result Sheet'!CK136,IF(AND($R$3=$AN$13),'Result Sheet'!DA136,IF(AND($R$3=$AN$14),'Result Sheet'!DM136,IF(AND($R$3=$AN$15),'Result Sheet'!DW136,IF(AND($R$3=$AN$16),'Result Sheet'!EG136,"")))))))))</f>
        <v/>
      </c>
      <c r="P136" s="355" t="str">
        <f t="shared" si="8"/>
        <v/>
      </c>
      <c r="Q136" s="356" t="str">
        <f t="shared" si="9"/>
        <v/>
      </c>
      <c r="R136" s="485" t="str">
        <f>IF(AND($R$3=$AN$8),'Result Sheet'!T136,IF(AND($R$3=$AN$9),'Result Sheet'!AL136,IF(AND($R$3=$AN$10),'Result Sheet'!BD136,IF(AND($R$3=$AN$11),'Result Sheet'!BV136,IF(AND($R$3=$AN$12),'Result Sheet'!CN136,IF(AND($R$3=$AN$13),'Result Sheet'!DD136,IF(AND($R$3=$AN$14),'Result Sheet'!DN136,IF(AND($R$3=$AN$15),'Result Sheet'!DX136,IF(AND($R$3=$AN$16),'Result Sheet'!EH135,"")))))))))</f>
        <v/>
      </c>
      <c r="S136" s="485" t="str">
        <f>IF(AND($R$3=$AN$8),'Result Sheet'!U136,IF(AND($R$3=$AN$9),'Result Sheet'!AM136,IF(AND($R$3=$AN$10),'Result Sheet'!BE136,IF(AND($R$3=$AN$11),'Result Sheet'!BW136,IF(AND($R$3=$AN$12),'Result Sheet'!CO136,IF(AND($R$3=$AN$13),'Result Sheet'!DE136,IF(AND($R$3=$AN$14),'Result Sheet'!DO136,IF(AND($R$3=$AN$15),'Result Sheet'!DY136,IF(AND($R$3=$AN$16),'Result Sheet'!EI136,"")))))))))</f>
        <v/>
      </c>
      <c r="T136" s="355" t="str">
        <f>IF(AND(R136="",S136=""),"",IF(AND($R$3=$AN$14),'Result Sheet'!DP136,IF(AND($R$3=$AN$15),'Result Sheet'!DZ136,IF(AND($R$3=$AN$16),'Result Sheet'!EJ136,IF(AND(R136="NA",S136="NA"),"NA",SUM(R136:S136))))))</f>
        <v/>
      </c>
      <c r="U136" s="356" t="str">
        <f t="shared" si="10"/>
        <v/>
      </c>
      <c r="V136" s="357">
        <f t="shared" si="11"/>
        <v>0</v>
      </c>
      <c r="W136" s="357" t="str">
        <f t="shared" si="12"/>
        <v/>
      </c>
      <c r="X136" s="357" t="str">
        <f t="shared" si="13"/>
        <v/>
      </c>
      <c r="Y136" s="486" t="str">
        <f>IF(AND($R$3=$AN$8),'Result Sheet'!AA136,IF(AND($R$3=$AN$9),'Result Sheet'!AS136,IF(AND($R$3=$AN$10),'Result Sheet'!BK136,IF(AND($R$3=$AN$11),'Result Sheet'!CC136,IF(AND($R$3=$AN$12),'Result Sheet'!CT136,IF(AND($R$3=$AN$13),'Result Sheet'!DJ136,IF(AND($R$3=$AN$14),'Result Sheet'!DT136,IF(AND($R$3=$AN$15),'Result Sheet'!ED136,IF(AND($R$3=$AN$16),'Result Sheet'!EN136,"")))))))))</f>
        <v/>
      </c>
      <c r="Z136" s="487" t="str">
        <f>IF(AND($R$3=$AN$8),'Result Sheet'!AB136,IF(AND($R$3=$AN$9),'Result Sheet'!AT136,IF(AND($R$3=$AN$10),'Result Sheet'!BL136,IF(AND($R$3=$AN$11),'Result Sheet'!CD136,IF(AND($R$3=$AN$12),"",IF(AND($R$3=$AN$13),"",IF(AND($R$3=$AN$14),"","")))))))</f>
        <v/>
      </c>
      <c r="AA136" s="358" t="str">
        <f>IF(AND($R$3=$AN$8),'Result Sheet'!AC136,IF(AND($R$3=$AN$9),'Result Sheet'!AU136,IF(AND($R$3=$AN$10),'Result Sheet'!BM136,IF(AND($R$3=$AN$11),'Result Sheet'!CE136,IF(AND($R$3=$AN$12),'Result Sheet'!CU136,IF(AND($R$3=$AN$13),'Result Sheet'!DK136,IF(AND($R$3=$AN$14),'Result Sheet'!DU136,IF(AND($R$3=$AN$15),'Result Sheet'!EE136,IF(AND($R$3=$AN$16),'Result Sheet'!EO136,"")))))))))</f>
        <v/>
      </c>
    </row>
    <row r="137" spans="1:27">
      <c r="A137" s="349">
        <f>IF('Result Sheet'!A137="","",'Result Sheet'!A137)</f>
        <v>130</v>
      </c>
      <c r="B137" s="350" t="str">
        <f>IF(OR($D$3="",$R$3=""),"",IF('Result Sheet'!B137="","",'Result Sheet'!B137))</f>
        <v/>
      </c>
      <c r="C137" s="351" t="str">
        <f>IF(OR($D$3="",$R$3=""),"",IF('Result Sheet'!F137="","",'Result Sheet'!F137))</f>
        <v/>
      </c>
      <c r="D137" s="352" t="str">
        <f>IF(OR($D$3="",$R$3=""),"",IF('Result Sheet'!E137="","",'Result Sheet'!E137))</f>
        <v/>
      </c>
      <c r="E137" s="353" t="str">
        <f>IF(OR($D$3="",$R$3=""),"",IF('Result Sheet'!G137="","",'Result Sheet'!G137))</f>
        <v/>
      </c>
      <c r="F137" s="353" t="str">
        <f>IF(OR($D$3="",$R$3=""),"",IF('Result Sheet'!H137="","",'Result Sheet'!H137))</f>
        <v/>
      </c>
      <c r="G137" s="353" t="str">
        <f>IF(OR($D$3="",$R$3=""),"",IF('Result Sheet'!I137="","",'Result Sheet'!I137))</f>
        <v/>
      </c>
      <c r="H137" s="354" t="str">
        <f>IF(OR($D$3="",$R$3=""),"",IF('Result Sheet'!K137="","",'Result Sheet'!K137))</f>
        <v/>
      </c>
      <c r="I137" s="488" t="str">
        <f>IF(OR($D$3="",$R$3=""),"",IF('Result Sheet'!J137="","",'Result Sheet'!J137))</f>
        <v/>
      </c>
      <c r="J137" s="483" t="str">
        <f>IF(AND($R$3=$AN$8),'Result Sheet'!L137,IF(AND($R$3=$AN$9),'Result Sheet'!AD137,IF(AND($R$3=$AN$10),'Result Sheet'!AV137,IF(AND($R$3=$AN$11),'Result Sheet'!BN137,IF(AND($R$3=$AN$12),'Result Sheet'!CF137,IF(AND($R$3=$AN$13),'Result Sheet'!CV137,IF(AND($R$3=$AN$14),"","")))))))</f>
        <v/>
      </c>
      <c r="K137" s="483" t="str">
        <f>IF(AND($R$3=$AN$8),'Result Sheet'!M137,IF(AND($R$3=$AN$9),'Result Sheet'!AE137,IF(AND($R$3=$AN$10),'Result Sheet'!AW137,IF(AND($R$3=$AN$11),'Result Sheet'!BO137,IF(AND($R$3=$AN$12),'Result Sheet'!CG137,IF(AND($R$3=$AN$13),'Result Sheet'!CW137,IF(AND($R$3=$AN$14),"","")))))))</f>
        <v/>
      </c>
      <c r="L137" s="483" t="str">
        <f>IF(AND($R$3=$AN$8),'Result Sheet'!N137,IF(AND($R$3=$AN$9),'Result Sheet'!AF137,IF(AND($R$3=$AN$10),'Result Sheet'!AX137,IF(AND($R$3=$AN$11),'Result Sheet'!BP137,IF(AND($R$3=$AN$12),'Result Sheet'!CH137,IF(AND($R$3=$AN$13),'Result Sheet'!CX137,IF(AND($R$3=$AN$14),"","")))))))</f>
        <v/>
      </c>
      <c r="M137" s="355" t="str">
        <f t="shared" ref="M137:M200" si="14">IF(AND(J137="",K137="",L137=""),"",IF(AND(J137="NA",K137="NA",L137="NA"),"NA",SUM(J137:L137)))</f>
        <v/>
      </c>
      <c r="N137" s="484" t="str">
        <f>IF(AND($R$3=$AN$8),'Result Sheet'!P137,IF(AND($R$3=$AN$9),'Result Sheet'!AH137,IF(AND($R$3=$AN$10),'Result Sheet'!AZ137,IF(AND($R$3=$AN$11),'Result Sheet'!BR137,IF(AND($R$3=$AN$12),'Result Sheet'!CJ137,IF(AND($R$3=$AN$13),'Result Sheet'!CZ137,IF(AND($R$3=$AN$14),'Result Sheet'!DL137,IF(AND($R$3=$AN$15),'Result Sheet'!DV137,IF(AND($R$3=$AN$16),'Result Sheet'!EF137,"")))))))))</f>
        <v/>
      </c>
      <c r="O137" s="484" t="str">
        <f>IF(AND($R$3=$AN$8),'Result Sheet'!Q137,IF(AND($R$3=$AN$9),'Result Sheet'!AI137,IF(AND($R$3=$AN$10),'Result Sheet'!BA137,IF(AND($R$3=$AN$11),'Result Sheet'!BS137,IF(AND($R$3=$AN$12),'Result Sheet'!CK137,IF(AND($R$3=$AN$13),'Result Sheet'!DA137,IF(AND($R$3=$AN$14),'Result Sheet'!DM137,IF(AND($R$3=$AN$15),'Result Sheet'!DW137,IF(AND($R$3=$AN$16),'Result Sheet'!EG137,"")))))))))</f>
        <v/>
      </c>
      <c r="P137" s="355" t="str">
        <f t="shared" ref="P137:P200" si="15">IF(OR($R$3=$AN$14,$R$3=$AN$15,$R$3=$AN$16),"",IF(AND(N137="",O137=""),"",IF(AND(N137="NA",O137="NA"),"NA",SUM(N137:O137))))</f>
        <v/>
      </c>
      <c r="Q137" s="356" t="str">
        <f t="shared" ref="Q137:Q200" si="16">IF(OR($R$3=$AN$14,$R$3=$AN$15,$R$3=$AN$16),"",IF(AND(P137="",M137=""),"",IF(AND(P137="NA",M137="NA"),"NA",SUM(P137,M137))))</f>
        <v/>
      </c>
      <c r="R137" s="485" t="str">
        <f>IF(AND($R$3=$AN$8),'Result Sheet'!T137,IF(AND($R$3=$AN$9),'Result Sheet'!AL137,IF(AND($R$3=$AN$10),'Result Sheet'!BD137,IF(AND($R$3=$AN$11),'Result Sheet'!BV137,IF(AND($R$3=$AN$12),'Result Sheet'!CN137,IF(AND($R$3=$AN$13),'Result Sheet'!DD137,IF(AND($R$3=$AN$14),'Result Sheet'!DN137,IF(AND($R$3=$AN$15),'Result Sheet'!DX137,IF(AND($R$3=$AN$16),'Result Sheet'!EH136,"")))))))))</f>
        <v/>
      </c>
      <c r="S137" s="485" t="str">
        <f>IF(AND($R$3=$AN$8),'Result Sheet'!U137,IF(AND($R$3=$AN$9),'Result Sheet'!AM137,IF(AND($R$3=$AN$10),'Result Sheet'!BE137,IF(AND($R$3=$AN$11),'Result Sheet'!BW137,IF(AND($R$3=$AN$12),'Result Sheet'!CO137,IF(AND($R$3=$AN$13),'Result Sheet'!DE137,IF(AND($R$3=$AN$14),'Result Sheet'!DO137,IF(AND($R$3=$AN$15),'Result Sheet'!DY137,IF(AND($R$3=$AN$16),'Result Sheet'!EI137,"")))))))))</f>
        <v/>
      </c>
      <c r="T137" s="355" t="str">
        <f>IF(AND(R137="",S137=""),"",IF(AND($R$3=$AN$14),'Result Sheet'!DP137,IF(AND($R$3=$AN$15),'Result Sheet'!DZ137,IF(AND($R$3=$AN$16),'Result Sheet'!EJ137,IF(AND(R137="NA",S137="NA"),"NA",SUM(R137:S137))))))</f>
        <v/>
      </c>
      <c r="U137" s="356" t="str">
        <f t="shared" ref="U137:U200" si="17">IF(AND(N137="",O137="",R137="",S137="",T137=""),"",IF(OR($R$3=$AN$14,$R$3=$AN$15,$R$3=$AN$16),SUM(N137,O137,R137,S137,T137),IF(AND(Q137="",T137=""),"",IF(AND(Q137="NA",T137="NA"),"NA",SUM(Q137,T137)))))</f>
        <v/>
      </c>
      <c r="V137" s="357">
        <f t="shared" ref="V137:V200" si="18">COUNTIF(S137,"ML")*$S$7+(COUNTIF(N137,"ML")*$N$7)+(COUNTIF(O137,"ML")*$O$7)+(COUNTIF(R137,"ML")*$R$7)</f>
        <v>0</v>
      </c>
      <c r="W137" s="357" t="str">
        <f t="shared" ref="W137:W200" si="19">IF(OR(B137="NSO",B137=0,B137=""),"",IF(OR($R$3=$AN$12,$R$3=$AN$13,$R$3=$AN$14,$R$3=$AN$15,$R$3=$AN$16),$U$7,IF(OR($R$3=$AN$9,$R$3=$AN$11),IF(AND(N137="NA",O137="NA"),50-V137,IF(AND(N137="ML",O137="ML"),50-V137,IF(AND(R137="ML",S137="ML"),50-V137,100-V137))),IF(AND(N137="NA",O137="NA"),100-V137,IF(AND(N137="ML",O137="ML"),100-V137,IF(AND(R137="ML",S137="ML"),100-V137,200-V137))))))</f>
        <v/>
      </c>
      <c r="X137" s="357" t="str">
        <f t="shared" ref="X137:X200" si="20">IF(AND(OR(R137="ab",R137="ml"),OR(N137="ab",N137="ml"),OR(N137="ab",N137="ml")),"AB",IF(AND(OR(R137="ab",R137="ml"),OR(N137="ab",N137="ml"),OR(R137="ab",R137="ml")),"AB",IF(AND(OR(R137="ab",R137="ml"),OR(N137="ab",N137="ml"),OR(N137="ab",N137="ml")),"AB",IF(AND(OR(R137="ab",R137="ml"),OR(N137="ab",N137="ml"),OR(R137="ab",R137="ml")),"AB",""))))</f>
        <v/>
      </c>
      <c r="Y137" s="486" t="str">
        <f>IF(AND($R$3=$AN$8),'Result Sheet'!AA137,IF(AND($R$3=$AN$9),'Result Sheet'!AS137,IF(AND($R$3=$AN$10),'Result Sheet'!BK137,IF(AND($R$3=$AN$11),'Result Sheet'!CC137,IF(AND($R$3=$AN$12),'Result Sheet'!CT137,IF(AND($R$3=$AN$13),'Result Sheet'!DJ137,IF(AND($R$3=$AN$14),'Result Sheet'!DT137,IF(AND($R$3=$AN$15),'Result Sheet'!ED137,IF(AND($R$3=$AN$16),'Result Sheet'!EN137,"")))))))))</f>
        <v/>
      </c>
      <c r="Z137" s="487" t="str">
        <f>IF(AND($R$3=$AN$8),'Result Sheet'!AB137,IF(AND($R$3=$AN$9),'Result Sheet'!AT137,IF(AND($R$3=$AN$10),'Result Sheet'!BL137,IF(AND($R$3=$AN$11),'Result Sheet'!CD137,IF(AND($R$3=$AN$12),"",IF(AND($R$3=$AN$13),"",IF(AND($R$3=$AN$14),"","")))))))</f>
        <v/>
      </c>
      <c r="AA137" s="358" t="str">
        <f>IF(AND($R$3=$AN$8),'Result Sheet'!AC137,IF(AND($R$3=$AN$9),'Result Sheet'!AU137,IF(AND($R$3=$AN$10),'Result Sheet'!BM137,IF(AND($R$3=$AN$11),'Result Sheet'!CE137,IF(AND($R$3=$AN$12),'Result Sheet'!CU137,IF(AND($R$3=$AN$13),'Result Sheet'!DK137,IF(AND($R$3=$AN$14),'Result Sheet'!DU137,IF(AND($R$3=$AN$15),'Result Sheet'!EE137,IF(AND($R$3=$AN$16),'Result Sheet'!EO137,"")))))))))</f>
        <v/>
      </c>
    </row>
    <row r="138" spans="1:27">
      <c r="A138" s="349">
        <f>IF('Result Sheet'!A138="","",'Result Sheet'!A138)</f>
        <v>131</v>
      </c>
      <c r="B138" s="350" t="str">
        <f>IF(OR($D$3="",$R$3=""),"",IF('Result Sheet'!B138="","",'Result Sheet'!B138))</f>
        <v/>
      </c>
      <c r="C138" s="351" t="str">
        <f>IF(OR($D$3="",$R$3=""),"",IF('Result Sheet'!F138="","",'Result Sheet'!F138))</f>
        <v/>
      </c>
      <c r="D138" s="352" t="str">
        <f>IF(OR($D$3="",$R$3=""),"",IF('Result Sheet'!E138="","",'Result Sheet'!E138))</f>
        <v/>
      </c>
      <c r="E138" s="353" t="str">
        <f>IF(OR($D$3="",$R$3=""),"",IF('Result Sheet'!G138="","",'Result Sheet'!G138))</f>
        <v/>
      </c>
      <c r="F138" s="353" t="str">
        <f>IF(OR($D$3="",$R$3=""),"",IF('Result Sheet'!H138="","",'Result Sheet'!H138))</f>
        <v/>
      </c>
      <c r="G138" s="353" t="str">
        <f>IF(OR($D$3="",$R$3=""),"",IF('Result Sheet'!I138="","",'Result Sheet'!I138))</f>
        <v/>
      </c>
      <c r="H138" s="354" t="str">
        <f>IF(OR($D$3="",$R$3=""),"",IF('Result Sheet'!K138="","",'Result Sheet'!K138))</f>
        <v/>
      </c>
      <c r="I138" s="488" t="str">
        <f>IF(OR($D$3="",$R$3=""),"",IF('Result Sheet'!J138="","",'Result Sheet'!J138))</f>
        <v/>
      </c>
      <c r="J138" s="483" t="str">
        <f>IF(AND($R$3=$AN$8),'Result Sheet'!L138,IF(AND($R$3=$AN$9),'Result Sheet'!AD138,IF(AND($R$3=$AN$10),'Result Sheet'!AV138,IF(AND($R$3=$AN$11),'Result Sheet'!BN138,IF(AND($R$3=$AN$12),'Result Sheet'!CF138,IF(AND($R$3=$AN$13),'Result Sheet'!CV138,IF(AND($R$3=$AN$14),"","")))))))</f>
        <v/>
      </c>
      <c r="K138" s="483" t="str">
        <f>IF(AND($R$3=$AN$8),'Result Sheet'!M138,IF(AND($R$3=$AN$9),'Result Sheet'!AE138,IF(AND($R$3=$AN$10),'Result Sheet'!AW138,IF(AND($R$3=$AN$11),'Result Sheet'!BO138,IF(AND($R$3=$AN$12),'Result Sheet'!CG138,IF(AND($R$3=$AN$13),'Result Sheet'!CW138,IF(AND($R$3=$AN$14),"","")))))))</f>
        <v/>
      </c>
      <c r="L138" s="483" t="str">
        <f>IF(AND($R$3=$AN$8),'Result Sheet'!N138,IF(AND($R$3=$AN$9),'Result Sheet'!AF138,IF(AND($R$3=$AN$10),'Result Sheet'!AX138,IF(AND($R$3=$AN$11),'Result Sheet'!BP138,IF(AND($R$3=$AN$12),'Result Sheet'!CH138,IF(AND($R$3=$AN$13),'Result Sheet'!CX138,IF(AND($R$3=$AN$14),"","")))))))</f>
        <v/>
      </c>
      <c r="M138" s="355" t="str">
        <f t="shared" si="14"/>
        <v/>
      </c>
      <c r="N138" s="484" t="str">
        <f>IF(AND($R$3=$AN$8),'Result Sheet'!P138,IF(AND($R$3=$AN$9),'Result Sheet'!AH138,IF(AND($R$3=$AN$10),'Result Sheet'!AZ138,IF(AND($R$3=$AN$11),'Result Sheet'!BR138,IF(AND($R$3=$AN$12),'Result Sheet'!CJ138,IF(AND($R$3=$AN$13),'Result Sheet'!CZ138,IF(AND($R$3=$AN$14),'Result Sheet'!DL138,IF(AND($R$3=$AN$15),'Result Sheet'!DV138,IF(AND($R$3=$AN$16),'Result Sheet'!EF138,"")))))))))</f>
        <v/>
      </c>
      <c r="O138" s="484" t="str">
        <f>IF(AND($R$3=$AN$8),'Result Sheet'!Q138,IF(AND($R$3=$AN$9),'Result Sheet'!AI138,IF(AND($R$3=$AN$10),'Result Sheet'!BA138,IF(AND($R$3=$AN$11),'Result Sheet'!BS138,IF(AND($R$3=$AN$12),'Result Sheet'!CK138,IF(AND($R$3=$AN$13),'Result Sheet'!DA138,IF(AND($R$3=$AN$14),'Result Sheet'!DM138,IF(AND($R$3=$AN$15),'Result Sheet'!DW138,IF(AND($R$3=$AN$16),'Result Sheet'!EG138,"")))))))))</f>
        <v/>
      </c>
      <c r="P138" s="355" t="str">
        <f t="shared" si="15"/>
        <v/>
      </c>
      <c r="Q138" s="356" t="str">
        <f t="shared" si="16"/>
        <v/>
      </c>
      <c r="R138" s="485" t="str">
        <f>IF(AND($R$3=$AN$8),'Result Sheet'!T138,IF(AND($R$3=$AN$9),'Result Sheet'!AL138,IF(AND($R$3=$AN$10),'Result Sheet'!BD138,IF(AND($R$3=$AN$11),'Result Sheet'!BV138,IF(AND($R$3=$AN$12),'Result Sheet'!CN138,IF(AND($R$3=$AN$13),'Result Sheet'!DD138,IF(AND($R$3=$AN$14),'Result Sheet'!DN138,IF(AND($R$3=$AN$15),'Result Sheet'!DX138,IF(AND($R$3=$AN$16),'Result Sheet'!EH137,"")))))))))</f>
        <v/>
      </c>
      <c r="S138" s="485" t="str">
        <f>IF(AND($R$3=$AN$8),'Result Sheet'!U138,IF(AND($R$3=$AN$9),'Result Sheet'!AM138,IF(AND($R$3=$AN$10),'Result Sheet'!BE138,IF(AND($R$3=$AN$11),'Result Sheet'!BW138,IF(AND($R$3=$AN$12),'Result Sheet'!CO138,IF(AND($R$3=$AN$13),'Result Sheet'!DE138,IF(AND($R$3=$AN$14),'Result Sheet'!DO138,IF(AND($R$3=$AN$15),'Result Sheet'!DY138,IF(AND($R$3=$AN$16),'Result Sheet'!EI138,"")))))))))</f>
        <v/>
      </c>
      <c r="T138" s="355" t="str">
        <f>IF(AND(R138="",S138=""),"",IF(AND($R$3=$AN$14),'Result Sheet'!DP138,IF(AND($R$3=$AN$15),'Result Sheet'!DZ138,IF(AND($R$3=$AN$16),'Result Sheet'!EJ138,IF(AND(R138="NA",S138="NA"),"NA",SUM(R138:S138))))))</f>
        <v/>
      </c>
      <c r="U138" s="356" t="str">
        <f t="shared" si="17"/>
        <v/>
      </c>
      <c r="V138" s="357">
        <f t="shared" si="18"/>
        <v>0</v>
      </c>
      <c r="W138" s="357" t="str">
        <f t="shared" si="19"/>
        <v/>
      </c>
      <c r="X138" s="357" t="str">
        <f t="shared" si="20"/>
        <v/>
      </c>
      <c r="Y138" s="486" t="str">
        <f>IF(AND($R$3=$AN$8),'Result Sheet'!AA138,IF(AND($R$3=$AN$9),'Result Sheet'!AS138,IF(AND($R$3=$AN$10),'Result Sheet'!BK138,IF(AND($R$3=$AN$11),'Result Sheet'!CC138,IF(AND($R$3=$AN$12),'Result Sheet'!CT138,IF(AND($R$3=$AN$13),'Result Sheet'!DJ138,IF(AND($R$3=$AN$14),'Result Sheet'!DT138,IF(AND($R$3=$AN$15),'Result Sheet'!ED138,IF(AND($R$3=$AN$16),'Result Sheet'!EN138,"")))))))))</f>
        <v/>
      </c>
      <c r="Z138" s="487" t="str">
        <f>IF(AND($R$3=$AN$8),'Result Sheet'!AB138,IF(AND($R$3=$AN$9),'Result Sheet'!AT138,IF(AND($R$3=$AN$10),'Result Sheet'!BL138,IF(AND($R$3=$AN$11),'Result Sheet'!CD138,IF(AND($R$3=$AN$12),"",IF(AND($R$3=$AN$13),"",IF(AND($R$3=$AN$14),"","")))))))</f>
        <v/>
      </c>
      <c r="AA138" s="358" t="str">
        <f>IF(AND($R$3=$AN$8),'Result Sheet'!AC138,IF(AND($R$3=$AN$9),'Result Sheet'!AU138,IF(AND($R$3=$AN$10),'Result Sheet'!BM138,IF(AND($R$3=$AN$11),'Result Sheet'!CE138,IF(AND($R$3=$AN$12),'Result Sheet'!CU138,IF(AND($R$3=$AN$13),'Result Sheet'!DK138,IF(AND($R$3=$AN$14),'Result Sheet'!DU138,IF(AND($R$3=$AN$15),'Result Sheet'!EE138,IF(AND($R$3=$AN$16),'Result Sheet'!EO138,"")))))))))</f>
        <v/>
      </c>
    </row>
    <row r="139" spans="1:27">
      <c r="A139" s="349">
        <f>IF('Result Sheet'!A139="","",'Result Sheet'!A139)</f>
        <v>132</v>
      </c>
      <c r="B139" s="350" t="str">
        <f>IF(OR($D$3="",$R$3=""),"",IF('Result Sheet'!B139="","",'Result Sheet'!B139))</f>
        <v/>
      </c>
      <c r="C139" s="351" t="str">
        <f>IF(OR($D$3="",$R$3=""),"",IF('Result Sheet'!F139="","",'Result Sheet'!F139))</f>
        <v/>
      </c>
      <c r="D139" s="352" t="str">
        <f>IF(OR($D$3="",$R$3=""),"",IF('Result Sheet'!E139="","",'Result Sheet'!E139))</f>
        <v/>
      </c>
      <c r="E139" s="353" t="str">
        <f>IF(OR($D$3="",$R$3=""),"",IF('Result Sheet'!G139="","",'Result Sheet'!G139))</f>
        <v/>
      </c>
      <c r="F139" s="353" t="str">
        <f>IF(OR($D$3="",$R$3=""),"",IF('Result Sheet'!H139="","",'Result Sheet'!H139))</f>
        <v/>
      </c>
      <c r="G139" s="353" t="str">
        <f>IF(OR($D$3="",$R$3=""),"",IF('Result Sheet'!I139="","",'Result Sheet'!I139))</f>
        <v/>
      </c>
      <c r="H139" s="354" t="str">
        <f>IF(OR($D$3="",$R$3=""),"",IF('Result Sheet'!K139="","",'Result Sheet'!K139))</f>
        <v/>
      </c>
      <c r="I139" s="488" t="str">
        <f>IF(OR($D$3="",$R$3=""),"",IF('Result Sheet'!J139="","",'Result Sheet'!J139))</f>
        <v/>
      </c>
      <c r="J139" s="483" t="str">
        <f>IF(AND($R$3=$AN$8),'Result Sheet'!L139,IF(AND($R$3=$AN$9),'Result Sheet'!AD139,IF(AND($R$3=$AN$10),'Result Sheet'!AV139,IF(AND($R$3=$AN$11),'Result Sheet'!BN139,IF(AND($R$3=$AN$12),'Result Sheet'!CF139,IF(AND($R$3=$AN$13),'Result Sheet'!CV139,IF(AND($R$3=$AN$14),"","")))))))</f>
        <v/>
      </c>
      <c r="K139" s="483" t="str">
        <f>IF(AND($R$3=$AN$8),'Result Sheet'!M139,IF(AND($R$3=$AN$9),'Result Sheet'!AE139,IF(AND($R$3=$AN$10),'Result Sheet'!AW139,IF(AND($R$3=$AN$11),'Result Sheet'!BO139,IF(AND($R$3=$AN$12),'Result Sheet'!CG139,IF(AND($R$3=$AN$13),'Result Sheet'!CW139,IF(AND($R$3=$AN$14),"","")))))))</f>
        <v/>
      </c>
      <c r="L139" s="483" t="str">
        <f>IF(AND($R$3=$AN$8),'Result Sheet'!N139,IF(AND($R$3=$AN$9),'Result Sheet'!AF139,IF(AND($R$3=$AN$10),'Result Sheet'!AX139,IF(AND($R$3=$AN$11),'Result Sheet'!BP139,IF(AND($R$3=$AN$12),'Result Sheet'!CH139,IF(AND($R$3=$AN$13),'Result Sheet'!CX139,IF(AND($R$3=$AN$14),"","")))))))</f>
        <v/>
      </c>
      <c r="M139" s="355" t="str">
        <f t="shared" si="14"/>
        <v/>
      </c>
      <c r="N139" s="484" t="str">
        <f>IF(AND($R$3=$AN$8),'Result Sheet'!P139,IF(AND($R$3=$AN$9),'Result Sheet'!AH139,IF(AND($R$3=$AN$10),'Result Sheet'!AZ139,IF(AND($R$3=$AN$11),'Result Sheet'!BR139,IF(AND($R$3=$AN$12),'Result Sheet'!CJ139,IF(AND($R$3=$AN$13),'Result Sheet'!CZ139,IF(AND($R$3=$AN$14),'Result Sheet'!DL139,IF(AND($R$3=$AN$15),'Result Sheet'!DV139,IF(AND($R$3=$AN$16),'Result Sheet'!EF139,"")))))))))</f>
        <v/>
      </c>
      <c r="O139" s="484" t="str">
        <f>IF(AND($R$3=$AN$8),'Result Sheet'!Q139,IF(AND($R$3=$AN$9),'Result Sheet'!AI139,IF(AND($R$3=$AN$10),'Result Sheet'!BA139,IF(AND($R$3=$AN$11),'Result Sheet'!BS139,IF(AND($R$3=$AN$12),'Result Sheet'!CK139,IF(AND($R$3=$AN$13),'Result Sheet'!DA139,IF(AND($R$3=$AN$14),'Result Sheet'!DM139,IF(AND($R$3=$AN$15),'Result Sheet'!DW139,IF(AND($R$3=$AN$16),'Result Sheet'!EG139,"")))))))))</f>
        <v/>
      </c>
      <c r="P139" s="355" t="str">
        <f t="shared" si="15"/>
        <v/>
      </c>
      <c r="Q139" s="356" t="str">
        <f t="shared" si="16"/>
        <v/>
      </c>
      <c r="R139" s="485" t="str">
        <f>IF(AND($R$3=$AN$8),'Result Sheet'!T139,IF(AND($R$3=$AN$9),'Result Sheet'!AL139,IF(AND($R$3=$AN$10),'Result Sheet'!BD139,IF(AND($R$3=$AN$11),'Result Sheet'!BV139,IF(AND($R$3=$AN$12),'Result Sheet'!CN139,IF(AND($R$3=$AN$13),'Result Sheet'!DD139,IF(AND($R$3=$AN$14),'Result Sheet'!DN139,IF(AND($R$3=$AN$15),'Result Sheet'!DX139,IF(AND($R$3=$AN$16),'Result Sheet'!EH138,"")))))))))</f>
        <v/>
      </c>
      <c r="S139" s="485" t="str">
        <f>IF(AND($R$3=$AN$8),'Result Sheet'!U139,IF(AND($R$3=$AN$9),'Result Sheet'!AM139,IF(AND($R$3=$AN$10),'Result Sheet'!BE139,IF(AND($R$3=$AN$11),'Result Sheet'!BW139,IF(AND($R$3=$AN$12),'Result Sheet'!CO139,IF(AND($R$3=$AN$13),'Result Sheet'!DE139,IF(AND($R$3=$AN$14),'Result Sheet'!DO139,IF(AND($R$3=$AN$15),'Result Sheet'!DY139,IF(AND($R$3=$AN$16),'Result Sheet'!EI139,"")))))))))</f>
        <v/>
      </c>
      <c r="T139" s="355" t="str">
        <f>IF(AND(R139="",S139=""),"",IF(AND($R$3=$AN$14),'Result Sheet'!DP139,IF(AND($R$3=$AN$15),'Result Sheet'!DZ139,IF(AND($R$3=$AN$16),'Result Sheet'!EJ139,IF(AND(R139="NA",S139="NA"),"NA",SUM(R139:S139))))))</f>
        <v/>
      </c>
      <c r="U139" s="356" t="str">
        <f t="shared" si="17"/>
        <v/>
      </c>
      <c r="V139" s="357">
        <f t="shared" si="18"/>
        <v>0</v>
      </c>
      <c r="W139" s="357" t="str">
        <f t="shared" si="19"/>
        <v/>
      </c>
      <c r="X139" s="357" t="str">
        <f t="shared" si="20"/>
        <v/>
      </c>
      <c r="Y139" s="486" t="str">
        <f>IF(AND($R$3=$AN$8),'Result Sheet'!AA139,IF(AND($R$3=$AN$9),'Result Sheet'!AS139,IF(AND($R$3=$AN$10),'Result Sheet'!BK139,IF(AND($R$3=$AN$11),'Result Sheet'!CC139,IF(AND($R$3=$AN$12),'Result Sheet'!CT139,IF(AND($R$3=$AN$13),'Result Sheet'!DJ139,IF(AND($R$3=$AN$14),'Result Sheet'!DT139,IF(AND($R$3=$AN$15),'Result Sheet'!ED139,IF(AND($R$3=$AN$16),'Result Sheet'!EN139,"")))))))))</f>
        <v/>
      </c>
      <c r="Z139" s="487" t="str">
        <f>IF(AND($R$3=$AN$8),'Result Sheet'!AB139,IF(AND($R$3=$AN$9),'Result Sheet'!AT139,IF(AND($R$3=$AN$10),'Result Sheet'!BL139,IF(AND($R$3=$AN$11),'Result Sheet'!CD139,IF(AND($R$3=$AN$12),"",IF(AND($R$3=$AN$13),"",IF(AND($R$3=$AN$14),"","")))))))</f>
        <v/>
      </c>
      <c r="AA139" s="358" t="str">
        <f>IF(AND($R$3=$AN$8),'Result Sheet'!AC139,IF(AND($R$3=$AN$9),'Result Sheet'!AU139,IF(AND($R$3=$AN$10),'Result Sheet'!BM139,IF(AND($R$3=$AN$11),'Result Sheet'!CE139,IF(AND($R$3=$AN$12),'Result Sheet'!CU139,IF(AND($R$3=$AN$13),'Result Sheet'!DK139,IF(AND($R$3=$AN$14),'Result Sheet'!DU139,IF(AND($R$3=$AN$15),'Result Sheet'!EE139,IF(AND($R$3=$AN$16),'Result Sheet'!EO139,"")))))))))</f>
        <v/>
      </c>
    </row>
    <row r="140" spans="1:27">
      <c r="A140" s="349">
        <f>IF('Result Sheet'!A140="","",'Result Sheet'!A140)</f>
        <v>133</v>
      </c>
      <c r="B140" s="350" t="str">
        <f>IF(OR($D$3="",$R$3=""),"",IF('Result Sheet'!B140="","",'Result Sheet'!B140))</f>
        <v/>
      </c>
      <c r="C140" s="351" t="str">
        <f>IF(OR($D$3="",$R$3=""),"",IF('Result Sheet'!F140="","",'Result Sheet'!F140))</f>
        <v/>
      </c>
      <c r="D140" s="352" t="str">
        <f>IF(OR($D$3="",$R$3=""),"",IF('Result Sheet'!E140="","",'Result Sheet'!E140))</f>
        <v/>
      </c>
      <c r="E140" s="353" t="str">
        <f>IF(OR($D$3="",$R$3=""),"",IF('Result Sheet'!G140="","",'Result Sheet'!G140))</f>
        <v/>
      </c>
      <c r="F140" s="353" t="str">
        <f>IF(OR($D$3="",$R$3=""),"",IF('Result Sheet'!H140="","",'Result Sheet'!H140))</f>
        <v/>
      </c>
      <c r="G140" s="353" t="str">
        <f>IF(OR($D$3="",$R$3=""),"",IF('Result Sheet'!I140="","",'Result Sheet'!I140))</f>
        <v/>
      </c>
      <c r="H140" s="354" t="str">
        <f>IF(OR($D$3="",$R$3=""),"",IF('Result Sheet'!K140="","",'Result Sheet'!K140))</f>
        <v/>
      </c>
      <c r="I140" s="488" t="str">
        <f>IF(OR($D$3="",$R$3=""),"",IF('Result Sheet'!J140="","",'Result Sheet'!J140))</f>
        <v/>
      </c>
      <c r="J140" s="483" t="str">
        <f>IF(AND($R$3=$AN$8),'Result Sheet'!L140,IF(AND($R$3=$AN$9),'Result Sheet'!AD140,IF(AND($R$3=$AN$10),'Result Sheet'!AV140,IF(AND($R$3=$AN$11),'Result Sheet'!BN140,IF(AND($R$3=$AN$12),'Result Sheet'!CF140,IF(AND($R$3=$AN$13),'Result Sheet'!CV140,IF(AND($R$3=$AN$14),"","")))))))</f>
        <v/>
      </c>
      <c r="K140" s="483" t="str">
        <f>IF(AND($R$3=$AN$8),'Result Sheet'!M140,IF(AND($R$3=$AN$9),'Result Sheet'!AE140,IF(AND($R$3=$AN$10),'Result Sheet'!AW140,IF(AND($R$3=$AN$11),'Result Sheet'!BO140,IF(AND($R$3=$AN$12),'Result Sheet'!CG140,IF(AND($R$3=$AN$13),'Result Sheet'!CW140,IF(AND($R$3=$AN$14),"","")))))))</f>
        <v/>
      </c>
      <c r="L140" s="483" t="str">
        <f>IF(AND($R$3=$AN$8),'Result Sheet'!N140,IF(AND($R$3=$AN$9),'Result Sheet'!AF140,IF(AND($R$3=$AN$10),'Result Sheet'!AX140,IF(AND($R$3=$AN$11),'Result Sheet'!BP140,IF(AND($R$3=$AN$12),'Result Sheet'!CH140,IF(AND($R$3=$AN$13),'Result Sheet'!CX140,IF(AND($R$3=$AN$14),"","")))))))</f>
        <v/>
      </c>
      <c r="M140" s="355" t="str">
        <f t="shared" si="14"/>
        <v/>
      </c>
      <c r="N140" s="484" t="str">
        <f>IF(AND($R$3=$AN$8),'Result Sheet'!P140,IF(AND($R$3=$AN$9),'Result Sheet'!AH140,IF(AND($R$3=$AN$10),'Result Sheet'!AZ140,IF(AND($R$3=$AN$11),'Result Sheet'!BR140,IF(AND($R$3=$AN$12),'Result Sheet'!CJ140,IF(AND($R$3=$AN$13),'Result Sheet'!CZ140,IF(AND($R$3=$AN$14),'Result Sheet'!DL140,IF(AND($R$3=$AN$15),'Result Sheet'!DV140,IF(AND($R$3=$AN$16),'Result Sheet'!EF140,"")))))))))</f>
        <v/>
      </c>
      <c r="O140" s="484" t="str">
        <f>IF(AND($R$3=$AN$8),'Result Sheet'!Q140,IF(AND($R$3=$AN$9),'Result Sheet'!AI140,IF(AND($R$3=$AN$10),'Result Sheet'!BA140,IF(AND($R$3=$AN$11),'Result Sheet'!BS140,IF(AND($R$3=$AN$12),'Result Sheet'!CK140,IF(AND($R$3=$AN$13),'Result Sheet'!DA140,IF(AND($R$3=$AN$14),'Result Sheet'!DM140,IF(AND($R$3=$AN$15),'Result Sheet'!DW140,IF(AND($R$3=$AN$16),'Result Sheet'!EG140,"")))))))))</f>
        <v/>
      </c>
      <c r="P140" s="355" t="str">
        <f t="shared" si="15"/>
        <v/>
      </c>
      <c r="Q140" s="356" t="str">
        <f t="shared" si="16"/>
        <v/>
      </c>
      <c r="R140" s="485" t="str">
        <f>IF(AND($R$3=$AN$8),'Result Sheet'!T140,IF(AND($R$3=$AN$9),'Result Sheet'!AL140,IF(AND($R$3=$AN$10),'Result Sheet'!BD140,IF(AND($R$3=$AN$11),'Result Sheet'!BV140,IF(AND($R$3=$AN$12),'Result Sheet'!CN140,IF(AND($R$3=$AN$13),'Result Sheet'!DD140,IF(AND($R$3=$AN$14),'Result Sheet'!DN140,IF(AND($R$3=$AN$15),'Result Sheet'!DX140,IF(AND($R$3=$AN$16),'Result Sheet'!EH139,"")))))))))</f>
        <v/>
      </c>
      <c r="S140" s="485" t="str">
        <f>IF(AND($R$3=$AN$8),'Result Sheet'!U140,IF(AND($R$3=$AN$9),'Result Sheet'!AM140,IF(AND($R$3=$AN$10),'Result Sheet'!BE140,IF(AND($R$3=$AN$11),'Result Sheet'!BW140,IF(AND($R$3=$AN$12),'Result Sheet'!CO140,IF(AND($R$3=$AN$13),'Result Sheet'!DE140,IF(AND($R$3=$AN$14),'Result Sheet'!DO140,IF(AND($R$3=$AN$15),'Result Sheet'!DY140,IF(AND($R$3=$AN$16),'Result Sheet'!EI140,"")))))))))</f>
        <v/>
      </c>
      <c r="T140" s="355" t="str">
        <f>IF(AND(R140="",S140=""),"",IF(AND($R$3=$AN$14),'Result Sheet'!DP140,IF(AND($R$3=$AN$15),'Result Sheet'!DZ140,IF(AND($R$3=$AN$16),'Result Sheet'!EJ140,IF(AND(R140="NA",S140="NA"),"NA",SUM(R140:S140))))))</f>
        <v/>
      </c>
      <c r="U140" s="356" t="str">
        <f t="shared" si="17"/>
        <v/>
      </c>
      <c r="V140" s="357">
        <f t="shared" si="18"/>
        <v>0</v>
      </c>
      <c r="W140" s="357" t="str">
        <f t="shared" si="19"/>
        <v/>
      </c>
      <c r="X140" s="357" t="str">
        <f t="shared" si="20"/>
        <v/>
      </c>
      <c r="Y140" s="486" t="str">
        <f>IF(AND($R$3=$AN$8),'Result Sheet'!AA140,IF(AND($R$3=$AN$9),'Result Sheet'!AS140,IF(AND($R$3=$AN$10),'Result Sheet'!BK140,IF(AND($R$3=$AN$11),'Result Sheet'!CC140,IF(AND($R$3=$AN$12),'Result Sheet'!CT140,IF(AND($R$3=$AN$13),'Result Sheet'!DJ140,IF(AND($R$3=$AN$14),'Result Sheet'!DT140,IF(AND($R$3=$AN$15),'Result Sheet'!ED140,IF(AND($R$3=$AN$16),'Result Sheet'!EN140,"")))))))))</f>
        <v/>
      </c>
      <c r="Z140" s="487" t="str">
        <f>IF(AND($R$3=$AN$8),'Result Sheet'!AB140,IF(AND($R$3=$AN$9),'Result Sheet'!AT140,IF(AND($R$3=$AN$10),'Result Sheet'!BL140,IF(AND($R$3=$AN$11),'Result Sheet'!CD140,IF(AND($R$3=$AN$12),"",IF(AND($R$3=$AN$13),"",IF(AND($R$3=$AN$14),"","")))))))</f>
        <v/>
      </c>
      <c r="AA140" s="358" t="str">
        <f>IF(AND($R$3=$AN$8),'Result Sheet'!AC140,IF(AND($R$3=$AN$9),'Result Sheet'!AU140,IF(AND($R$3=$AN$10),'Result Sheet'!BM140,IF(AND($R$3=$AN$11),'Result Sheet'!CE140,IF(AND($R$3=$AN$12),'Result Sheet'!CU140,IF(AND($R$3=$AN$13),'Result Sheet'!DK140,IF(AND($R$3=$AN$14),'Result Sheet'!DU140,IF(AND($R$3=$AN$15),'Result Sheet'!EE140,IF(AND($R$3=$AN$16),'Result Sheet'!EO140,"")))))))))</f>
        <v/>
      </c>
    </row>
    <row r="141" spans="1:27">
      <c r="A141" s="349">
        <f>IF('Result Sheet'!A141="","",'Result Sheet'!A141)</f>
        <v>134</v>
      </c>
      <c r="B141" s="350" t="str">
        <f>IF(OR($D$3="",$R$3=""),"",IF('Result Sheet'!B141="","",'Result Sheet'!B141))</f>
        <v/>
      </c>
      <c r="C141" s="351" t="str">
        <f>IF(OR($D$3="",$R$3=""),"",IF('Result Sheet'!F141="","",'Result Sheet'!F141))</f>
        <v/>
      </c>
      <c r="D141" s="352" t="str">
        <f>IF(OR($D$3="",$R$3=""),"",IF('Result Sheet'!E141="","",'Result Sheet'!E141))</f>
        <v/>
      </c>
      <c r="E141" s="353" t="str">
        <f>IF(OR($D$3="",$R$3=""),"",IF('Result Sheet'!G141="","",'Result Sheet'!G141))</f>
        <v/>
      </c>
      <c r="F141" s="353" t="str">
        <f>IF(OR($D$3="",$R$3=""),"",IF('Result Sheet'!H141="","",'Result Sheet'!H141))</f>
        <v/>
      </c>
      <c r="G141" s="353" t="str">
        <f>IF(OR($D$3="",$R$3=""),"",IF('Result Sheet'!I141="","",'Result Sheet'!I141))</f>
        <v/>
      </c>
      <c r="H141" s="354" t="str">
        <f>IF(OR($D$3="",$R$3=""),"",IF('Result Sheet'!K141="","",'Result Sheet'!K141))</f>
        <v/>
      </c>
      <c r="I141" s="488" t="str">
        <f>IF(OR($D$3="",$R$3=""),"",IF('Result Sheet'!J141="","",'Result Sheet'!J141))</f>
        <v/>
      </c>
      <c r="J141" s="483" t="str">
        <f>IF(AND($R$3=$AN$8),'Result Sheet'!L141,IF(AND($R$3=$AN$9),'Result Sheet'!AD141,IF(AND($R$3=$AN$10),'Result Sheet'!AV141,IF(AND($R$3=$AN$11),'Result Sheet'!BN141,IF(AND($R$3=$AN$12),'Result Sheet'!CF141,IF(AND($R$3=$AN$13),'Result Sheet'!CV141,IF(AND($R$3=$AN$14),"","")))))))</f>
        <v/>
      </c>
      <c r="K141" s="483" t="str">
        <f>IF(AND($R$3=$AN$8),'Result Sheet'!M141,IF(AND($R$3=$AN$9),'Result Sheet'!AE141,IF(AND($R$3=$AN$10),'Result Sheet'!AW141,IF(AND($R$3=$AN$11),'Result Sheet'!BO141,IF(AND($R$3=$AN$12),'Result Sheet'!CG141,IF(AND($R$3=$AN$13),'Result Sheet'!CW141,IF(AND($R$3=$AN$14),"","")))))))</f>
        <v/>
      </c>
      <c r="L141" s="483" t="str">
        <f>IF(AND($R$3=$AN$8),'Result Sheet'!N141,IF(AND($R$3=$AN$9),'Result Sheet'!AF141,IF(AND($R$3=$AN$10),'Result Sheet'!AX141,IF(AND($R$3=$AN$11),'Result Sheet'!BP141,IF(AND($R$3=$AN$12),'Result Sheet'!CH141,IF(AND($R$3=$AN$13),'Result Sheet'!CX141,IF(AND($R$3=$AN$14),"","")))))))</f>
        <v/>
      </c>
      <c r="M141" s="355" t="str">
        <f t="shared" si="14"/>
        <v/>
      </c>
      <c r="N141" s="484" t="str">
        <f>IF(AND($R$3=$AN$8),'Result Sheet'!P141,IF(AND($R$3=$AN$9),'Result Sheet'!AH141,IF(AND($R$3=$AN$10),'Result Sheet'!AZ141,IF(AND($R$3=$AN$11),'Result Sheet'!BR141,IF(AND($R$3=$AN$12),'Result Sheet'!CJ141,IF(AND($R$3=$AN$13),'Result Sheet'!CZ141,IF(AND($R$3=$AN$14),'Result Sheet'!DL141,IF(AND($R$3=$AN$15),'Result Sheet'!DV141,IF(AND($R$3=$AN$16),'Result Sheet'!EF141,"")))))))))</f>
        <v/>
      </c>
      <c r="O141" s="484" t="str">
        <f>IF(AND($R$3=$AN$8),'Result Sheet'!Q141,IF(AND($R$3=$AN$9),'Result Sheet'!AI141,IF(AND($R$3=$AN$10),'Result Sheet'!BA141,IF(AND($R$3=$AN$11),'Result Sheet'!BS141,IF(AND($R$3=$AN$12),'Result Sheet'!CK141,IF(AND($R$3=$AN$13),'Result Sheet'!DA141,IF(AND($R$3=$AN$14),'Result Sheet'!DM141,IF(AND($R$3=$AN$15),'Result Sheet'!DW141,IF(AND($R$3=$AN$16),'Result Sheet'!EG141,"")))))))))</f>
        <v/>
      </c>
      <c r="P141" s="355" t="str">
        <f t="shared" si="15"/>
        <v/>
      </c>
      <c r="Q141" s="356" t="str">
        <f t="shared" si="16"/>
        <v/>
      </c>
      <c r="R141" s="485" t="str">
        <f>IF(AND($R$3=$AN$8),'Result Sheet'!T141,IF(AND($R$3=$AN$9),'Result Sheet'!AL141,IF(AND($R$3=$AN$10),'Result Sheet'!BD141,IF(AND($R$3=$AN$11),'Result Sheet'!BV141,IF(AND($R$3=$AN$12),'Result Sheet'!CN141,IF(AND($R$3=$AN$13),'Result Sheet'!DD141,IF(AND($R$3=$AN$14),'Result Sheet'!DN141,IF(AND($R$3=$AN$15),'Result Sheet'!DX141,IF(AND($R$3=$AN$16),'Result Sheet'!EH140,"")))))))))</f>
        <v/>
      </c>
      <c r="S141" s="485" t="str">
        <f>IF(AND($R$3=$AN$8),'Result Sheet'!U141,IF(AND($R$3=$AN$9),'Result Sheet'!AM141,IF(AND($R$3=$AN$10),'Result Sheet'!BE141,IF(AND($R$3=$AN$11),'Result Sheet'!BW141,IF(AND($R$3=$AN$12),'Result Sheet'!CO141,IF(AND($R$3=$AN$13),'Result Sheet'!DE141,IF(AND($R$3=$AN$14),'Result Sheet'!DO141,IF(AND($R$3=$AN$15),'Result Sheet'!DY141,IF(AND($R$3=$AN$16),'Result Sheet'!EI141,"")))))))))</f>
        <v/>
      </c>
      <c r="T141" s="355" t="str">
        <f>IF(AND(R141="",S141=""),"",IF(AND($R$3=$AN$14),'Result Sheet'!DP141,IF(AND($R$3=$AN$15),'Result Sheet'!DZ141,IF(AND($R$3=$AN$16),'Result Sheet'!EJ141,IF(AND(R141="NA",S141="NA"),"NA",SUM(R141:S141))))))</f>
        <v/>
      </c>
      <c r="U141" s="356" t="str">
        <f t="shared" si="17"/>
        <v/>
      </c>
      <c r="V141" s="357">
        <f t="shared" si="18"/>
        <v>0</v>
      </c>
      <c r="W141" s="357" t="str">
        <f t="shared" si="19"/>
        <v/>
      </c>
      <c r="X141" s="357" t="str">
        <f t="shared" si="20"/>
        <v/>
      </c>
      <c r="Y141" s="486" t="str">
        <f>IF(AND($R$3=$AN$8),'Result Sheet'!AA141,IF(AND($R$3=$AN$9),'Result Sheet'!AS141,IF(AND($R$3=$AN$10),'Result Sheet'!BK141,IF(AND($R$3=$AN$11),'Result Sheet'!CC141,IF(AND($R$3=$AN$12),'Result Sheet'!CT141,IF(AND($R$3=$AN$13),'Result Sheet'!DJ141,IF(AND($R$3=$AN$14),'Result Sheet'!DT141,IF(AND($R$3=$AN$15),'Result Sheet'!ED141,IF(AND($R$3=$AN$16),'Result Sheet'!EN141,"")))))))))</f>
        <v/>
      </c>
      <c r="Z141" s="487" t="str">
        <f>IF(AND($R$3=$AN$8),'Result Sheet'!AB141,IF(AND($R$3=$AN$9),'Result Sheet'!AT141,IF(AND($R$3=$AN$10),'Result Sheet'!BL141,IF(AND($R$3=$AN$11),'Result Sheet'!CD141,IF(AND($R$3=$AN$12),"",IF(AND($R$3=$AN$13),"",IF(AND($R$3=$AN$14),"","")))))))</f>
        <v/>
      </c>
      <c r="AA141" s="358" t="str">
        <f>IF(AND($R$3=$AN$8),'Result Sheet'!AC141,IF(AND($R$3=$AN$9),'Result Sheet'!AU141,IF(AND($R$3=$AN$10),'Result Sheet'!BM141,IF(AND($R$3=$AN$11),'Result Sheet'!CE141,IF(AND($R$3=$AN$12),'Result Sheet'!CU141,IF(AND($R$3=$AN$13),'Result Sheet'!DK141,IF(AND($R$3=$AN$14),'Result Sheet'!DU141,IF(AND($R$3=$AN$15),'Result Sheet'!EE141,IF(AND($R$3=$AN$16),'Result Sheet'!EO141,"")))))))))</f>
        <v/>
      </c>
    </row>
    <row r="142" spans="1:27">
      <c r="A142" s="349">
        <f>IF('Result Sheet'!A142="","",'Result Sheet'!A142)</f>
        <v>135</v>
      </c>
      <c r="B142" s="350" t="str">
        <f>IF(OR($D$3="",$R$3=""),"",IF('Result Sheet'!B142="","",'Result Sheet'!B142))</f>
        <v/>
      </c>
      <c r="C142" s="351" t="str">
        <f>IF(OR($D$3="",$R$3=""),"",IF('Result Sheet'!F142="","",'Result Sheet'!F142))</f>
        <v/>
      </c>
      <c r="D142" s="352" t="str">
        <f>IF(OR($D$3="",$R$3=""),"",IF('Result Sheet'!E142="","",'Result Sheet'!E142))</f>
        <v/>
      </c>
      <c r="E142" s="353" t="str">
        <f>IF(OR($D$3="",$R$3=""),"",IF('Result Sheet'!G142="","",'Result Sheet'!G142))</f>
        <v/>
      </c>
      <c r="F142" s="353" t="str">
        <f>IF(OR($D$3="",$R$3=""),"",IF('Result Sheet'!H142="","",'Result Sheet'!H142))</f>
        <v/>
      </c>
      <c r="G142" s="353" t="str">
        <f>IF(OR($D$3="",$R$3=""),"",IF('Result Sheet'!I142="","",'Result Sheet'!I142))</f>
        <v/>
      </c>
      <c r="H142" s="354" t="str">
        <f>IF(OR($D$3="",$R$3=""),"",IF('Result Sheet'!K142="","",'Result Sheet'!K142))</f>
        <v/>
      </c>
      <c r="I142" s="488" t="str">
        <f>IF(OR($D$3="",$R$3=""),"",IF('Result Sheet'!J142="","",'Result Sheet'!J142))</f>
        <v/>
      </c>
      <c r="J142" s="483" t="str">
        <f>IF(AND($R$3=$AN$8),'Result Sheet'!L142,IF(AND($R$3=$AN$9),'Result Sheet'!AD142,IF(AND($R$3=$AN$10),'Result Sheet'!AV142,IF(AND($R$3=$AN$11),'Result Sheet'!BN142,IF(AND($R$3=$AN$12),'Result Sheet'!CF142,IF(AND($R$3=$AN$13),'Result Sheet'!CV142,IF(AND($R$3=$AN$14),"","")))))))</f>
        <v/>
      </c>
      <c r="K142" s="483" t="str">
        <f>IF(AND($R$3=$AN$8),'Result Sheet'!M142,IF(AND($R$3=$AN$9),'Result Sheet'!AE142,IF(AND($R$3=$AN$10),'Result Sheet'!AW142,IF(AND($R$3=$AN$11),'Result Sheet'!BO142,IF(AND($R$3=$AN$12),'Result Sheet'!CG142,IF(AND($R$3=$AN$13),'Result Sheet'!CW142,IF(AND($R$3=$AN$14),"","")))))))</f>
        <v/>
      </c>
      <c r="L142" s="483" t="str">
        <f>IF(AND($R$3=$AN$8),'Result Sheet'!N142,IF(AND($R$3=$AN$9),'Result Sheet'!AF142,IF(AND($R$3=$AN$10),'Result Sheet'!AX142,IF(AND($R$3=$AN$11),'Result Sheet'!BP142,IF(AND($R$3=$AN$12),'Result Sheet'!CH142,IF(AND($R$3=$AN$13),'Result Sheet'!CX142,IF(AND($R$3=$AN$14),"","")))))))</f>
        <v/>
      </c>
      <c r="M142" s="355" t="str">
        <f t="shared" si="14"/>
        <v/>
      </c>
      <c r="N142" s="484" t="str">
        <f>IF(AND($R$3=$AN$8),'Result Sheet'!P142,IF(AND($R$3=$AN$9),'Result Sheet'!AH142,IF(AND($R$3=$AN$10),'Result Sheet'!AZ142,IF(AND($R$3=$AN$11),'Result Sheet'!BR142,IF(AND($R$3=$AN$12),'Result Sheet'!CJ142,IF(AND($R$3=$AN$13),'Result Sheet'!CZ142,IF(AND($R$3=$AN$14),'Result Sheet'!DL142,IF(AND($R$3=$AN$15),'Result Sheet'!DV142,IF(AND($R$3=$AN$16),'Result Sheet'!EF142,"")))))))))</f>
        <v/>
      </c>
      <c r="O142" s="484" t="str">
        <f>IF(AND($R$3=$AN$8),'Result Sheet'!Q142,IF(AND($R$3=$AN$9),'Result Sheet'!AI142,IF(AND($R$3=$AN$10),'Result Sheet'!BA142,IF(AND($R$3=$AN$11),'Result Sheet'!BS142,IF(AND($R$3=$AN$12),'Result Sheet'!CK142,IF(AND($R$3=$AN$13),'Result Sheet'!DA142,IF(AND($R$3=$AN$14),'Result Sheet'!DM142,IF(AND($R$3=$AN$15),'Result Sheet'!DW142,IF(AND($R$3=$AN$16),'Result Sheet'!EG142,"")))))))))</f>
        <v/>
      </c>
      <c r="P142" s="355" t="str">
        <f t="shared" si="15"/>
        <v/>
      </c>
      <c r="Q142" s="356" t="str">
        <f t="shared" si="16"/>
        <v/>
      </c>
      <c r="R142" s="485" t="str">
        <f>IF(AND($R$3=$AN$8),'Result Sheet'!T142,IF(AND($R$3=$AN$9),'Result Sheet'!AL142,IF(AND($R$3=$AN$10),'Result Sheet'!BD142,IF(AND($R$3=$AN$11),'Result Sheet'!BV142,IF(AND($R$3=$AN$12),'Result Sheet'!CN142,IF(AND($R$3=$AN$13),'Result Sheet'!DD142,IF(AND($R$3=$AN$14),'Result Sheet'!DN142,IF(AND($R$3=$AN$15),'Result Sheet'!DX142,IF(AND($R$3=$AN$16),'Result Sheet'!EH141,"")))))))))</f>
        <v/>
      </c>
      <c r="S142" s="485" t="str">
        <f>IF(AND($R$3=$AN$8),'Result Sheet'!U142,IF(AND($R$3=$AN$9),'Result Sheet'!AM142,IF(AND($R$3=$AN$10),'Result Sheet'!BE142,IF(AND($R$3=$AN$11),'Result Sheet'!BW142,IF(AND($R$3=$AN$12),'Result Sheet'!CO142,IF(AND($R$3=$AN$13),'Result Sheet'!DE142,IF(AND($R$3=$AN$14),'Result Sheet'!DO142,IF(AND($R$3=$AN$15),'Result Sheet'!DY142,IF(AND($R$3=$AN$16),'Result Sheet'!EI142,"")))))))))</f>
        <v/>
      </c>
      <c r="T142" s="355" t="str">
        <f>IF(AND(R142="",S142=""),"",IF(AND($R$3=$AN$14),'Result Sheet'!DP142,IF(AND($R$3=$AN$15),'Result Sheet'!DZ142,IF(AND($R$3=$AN$16),'Result Sheet'!EJ142,IF(AND(R142="NA",S142="NA"),"NA",SUM(R142:S142))))))</f>
        <v/>
      </c>
      <c r="U142" s="356" t="str">
        <f t="shared" si="17"/>
        <v/>
      </c>
      <c r="V142" s="357">
        <f t="shared" si="18"/>
        <v>0</v>
      </c>
      <c r="W142" s="357" t="str">
        <f t="shared" si="19"/>
        <v/>
      </c>
      <c r="X142" s="357" t="str">
        <f t="shared" si="20"/>
        <v/>
      </c>
      <c r="Y142" s="486" t="str">
        <f>IF(AND($R$3=$AN$8),'Result Sheet'!AA142,IF(AND($R$3=$AN$9),'Result Sheet'!AS142,IF(AND($R$3=$AN$10),'Result Sheet'!BK142,IF(AND($R$3=$AN$11),'Result Sheet'!CC142,IF(AND($R$3=$AN$12),'Result Sheet'!CT142,IF(AND($R$3=$AN$13),'Result Sheet'!DJ142,IF(AND($R$3=$AN$14),'Result Sheet'!DT142,IF(AND($R$3=$AN$15),'Result Sheet'!ED142,IF(AND($R$3=$AN$16),'Result Sheet'!EN142,"")))))))))</f>
        <v/>
      </c>
      <c r="Z142" s="487" t="str">
        <f>IF(AND($R$3=$AN$8),'Result Sheet'!AB142,IF(AND($R$3=$AN$9),'Result Sheet'!AT142,IF(AND($R$3=$AN$10),'Result Sheet'!BL142,IF(AND($R$3=$AN$11),'Result Sheet'!CD142,IF(AND($R$3=$AN$12),"",IF(AND($R$3=$AN$13),"",IF(AND($R$3=$AN$14),"","")))))))</f>
        <v/>
      </c>
      <c r="AA142" s="358" t="str">
        <f>IF(AND($R$3=$AN$8),'Result Sheet'!AC142,IF(AND($R$3=$AN$9),'Result Sheet'!AU142,IF(AND($R$3=$AN$10),'Result Sheet'!BM142,IF(AND($R$3=$AN$11),'Result Sheet'!CE142,IF(AND($R$3=$AN$12),'Result Sheet'!CU142,IF(AND($R$3=$AN$13),'Result Sheet'!DK142,IF(AND($R$3=$AN$14),'Result Sheet'!DU142,IF(AND($R$3=$AN$15),'Result Sheet'!EE142,IF(AND($R$3=$AN$16),'Result Sheet'!EO142,"")))))))))</f>
        <v/>
      </c>
    </row>
    <row r="143" spans="1:27">
      <c r="A143" s="349">
        <f>IF('Result Sheet'!A143="","",'Result Sheet'!A143)</f>
        <v>136</v>
      </c>
      <c r="B143" s="350" t="str">
        <f>IF(OR($D$3="",$R$3=""),"",IF('Result Sheet'!B143="","",'Result Sheet'!B143))</f>
        <v/>
      </c>
      <c r="C143" s="351" t="str">
        <f>IF(OR($D$3="",$R$3=""),"",IF('Result Sheet'!F143="","",'Result Sheet'!F143))</f>
        <v/>
      </c>
      <c r="D143" s="352" t="str">
        <f>IF(OR($D$3="",$R$3=""),"",IF('Result Sheet'!E143="","",'Result Sheet'!E143))</f>
        <v/>
      </c>
      <c r="E143" s="353" t="str">
        <f>IF(OR($D$3="",$R$3=""),"",IF('Result Sheet'!G143="","",'Result Sheet'!G143))</f>
        <v/>
      </c>
      <c r="F143" s="353" t="str">
        <f>IF(OR($D$3="",$R$3=""),"",IF('Result Sheet'!H143="","",'Result Sheet'!H143))</f>
        <v/>
      </c>
      <c r="G143" s="353" t="str">
        <f>IF(OR($D$3="",$R$3=""),"",IF('Result Sheet'!I143="","",'Result Sheet'!I143))</f>
        <v/>
      </c>
      <c r="H143" s="354" t="str">
        <f>IF(OR($D$3="",$R$3=""),"",IF('Result Sheet'!K143="","",'Result Sheet'!K143))</f>
        <v/>
      </c>
      <c r="I143" s="488" t="str">
        <f>IF(OR($D$3="",$R$3=""),"",IF('Result Sheet'!J143="","",'Result Sheet'!J143))</f>
        <v/>
      </c>
      <c r="J143" s="483" t="str">
        <f>IF(AND($R$3=$AN$8),'Result Sheet'!L143,IF(AND($R$3=$AN$9),'Result Sheet'!AD143,IF(AND($R$3=$AN$10),'Result Sheet'!AV143,IF(AND($R$3=$AN$11),'Result Sheet'!BN143,IF(AND($R$3=$AN$12),'Result Sheet'!CF143,IF(AND($R$3=$AN$13),'Result Sheet'!CV143,IF(AND($R$3=$AN$14),"","")))))))</f>
        <v/>
      </c>
      <c r="K143" s="483" t="str">
        <f>IF(AND($R$3=$AN$8),'Result Sheet'!M143,IF(AND($R$3=$AN$9),'Result Sheet'!AE143,IF(AND($R$3=$AN$10),'Result Sheet'!AW143,IF(AND($R$3=$AN$11),'Result Sheet'!BO143,IF(AND($R$3=$AN$12),'Result Sheet'!CG143,IF(AND($R$3=$AN$13),'Result Sheet'!CW143,IF(AND($R$3=$AN$14),"","")))))))</f>
        <v/>
      </c>
      <c r="L143" s="483" t="str">
        <f>IF(AND($R$3=$AN$8),'Result Sheet'!N143,IF(AND($R$3=$AN$9),'Result Sheet'!AF143,IF(AND($R$3=$AN$10),'Result Sheet'!AX143,IF(AND($R$3=$AN$11),'Result Sheet'!BP143,IF(AND($R$3=$AN$12),'Result Sheet'!CH143,IF(AND($R$3=$AN$13),'Result Sheet'!CX143,IF(AND($R$3=$AN$14),"","")))))))</f>
        <v/>
      </c>
      <c r="M143" s="355" t="str">
        <f t="shared" si="14"/>
        <v/>
      </c>
      <c r="N143" s="484" t="str">
        <f>IF(AND($R$3=$AN$8),'Result Sheet'!P143,IF(AND($R$3=$AN$9),'Result Sheet'!AH143,IF(AND($R$3=$AN$10),'Result Sheet'!AZ143,IF(AND($R$3=$AN$11),'Result Sheet'!BR143,IF(AND($R$3=$AN$12),'Result Sheet'!CJ143,IF(AND($R$3=$AN$13),'Result Sheet'!CZ143,IF(AND($R$3=$AN$14),'Result Sheet'!DL143,IF(AND($R$3=$AN$15),'Result Sheet'!DV143,IF(AND($R$3=$AN$16),'Result Sheet'!EF143,"")))))))))</f>
        <v/>
      </c>
      <c r="O143" s="484" t="str">
        <f>IF(AND($R$3=$AN$8),'Result Sheet'!Q143,IF(AND($R$3=$AN$9),'Result Sheet'!AI143,IF(AND($R$3=$AN$10),'Result Sheet'!BA143,IF(AND($R$3=$AN$11),'Result Sheet'!BS143,IF(AND($R$3=$AN$12),'Result Sheet'!CK143,IF(AND($R$3=$AN$13),'Result Sheet'!DA143,IF(AND($R$3=$AN$14),'Result Sheet'!DM143,IF(AND($R$3=$AN$15),'Result Sheet'!DW143,IF(AND($R$3=$AN$16),'Result Sheet'!EG143,"")))))))))</f>
        <v/>
      </c>
      <c r="P143" s="355" t="str">
        <f t="shared" si="15"/>
        <v/>
      </c>
      <c r="Q143" s="356" t="str">
        <f t="shared" si="16"/>
        <v/>
      </c>
      <c r="R143" s="485" t="str">
        <f>IF(AND($R$3=$AN$8),'Result Sheet'!T143,IF(AND($R$3=$AN$9),'Result Sheet'!AL143,IF(AND($R$3=$AN$10),'Result Sheet'!BD143,IF(AND($R$3=$AN$11),'Result Sheet'!BV143,IF(AND($R$3=$AN$12),'Result Sheet'!CN143,IF(AND($R$3=$AN$13),'Result Sheet'!DD143,IF(AND($R$3=$AN$14),'Result Sheet'!DN143,IF(AND($R$3=$AN$15),'Result Sheet'!DX143,IF(AND($R$3=$AN$16),'Result Sheet'!EH142,"")))))))))</f>
        <v/>
      </c>
      <c r="S143" s="485" t="str">
        <f>IF(AND($R$3=$AN$8),'Result Sheet'!U143,IF(AND($R$3=$AN$9),'Result Sheet'!AM143,IF(AND($R$3=$AN$10),'Result Sheet'!BE143,IF(AND($R$3=$AN$11),'Result Sheet'!BW143,IF(AND($R$3=$AN$12),'Result Sheet'!CO143,IF(AND($R$3=$AN$13),'Result Sheet'!DE143,IF(AND($R$3=$AN$14),'Result Sheet'!DO143,IF(AND($R$3=$AN$15),'Result Sheet'!DY143,IF(AND($R$3=$AN$16),'Result Sheet'!EI143,"")))))))))</f>
        <v/>
      </c>
      <c r="T143" s="355" t="str">
        <f>IF(AND(R143="",S143=""),"",IF(AND($R$3=$AN$14),'Result Sheet'!DP143,IF(AND($R$3=$AN$15),'Result Sheet'!DZ143,IF(AND($R$3=$AN$16),'Result Sheet'!EJ143,IF(AND(R143="NA",S143="NA"),"NA",SUM(R143:S143))))))</f>
        <v/>
      </c>
      <c r="U143" s="356" t="str">
        <f t="shared" si="17"/>
        <v/>
      </c>
      <c r="V143" s="357">
        <f t="shared" si="18"/>
        <v>0</v>
      </c>
      <c r="W143" s="357" t="str">
        <f t="shared" si="19"/>
        <v/>
      </c>
      <c r="X143" s="357" t="str">
        <f t="shared" si="20"/>
        <v/>
      </c>
      <c r="Y143" s="486" t="str">
        <f>IF(AND($R$3=$AN$8),'Result Sheet'!AA143,IF(AND($R$3=$AN$9),'Result Sheet'!AS143,IF(AND($R$3=$AN$10),'Result Sheet'!BK143,IF(AND($R$3=$AN$11),'Result Sheet'!CC143,IF(AND($R$3=$AN$12),'Result Sheet'!CT143,IF(AND($R$3=$AN$13),'Result Sheet'!DJ143,IF(AND($R$3=$AN$14),'Result Sheet'!DT143,IF(AND($R$3=$AN$15),'Result Sheet'!ED143,IF(AND($R$3=$AN$16),'Result Sheet'!EN143,"")))))))))</f>
        <v/>
      </c>
      <c r="Z143" s="487" t="str">
        <f>IF(AND($R$3=$AN$8),'Result Sheet'!AB143,IF(AND($R$3=$AN$9),'Result Sheet'!AT143,IF(AND($R$3=$AN$10),'Result Sheet'!BL143,IF(AND($R$3=$AN$11),'Result Sheet'!CD143,IF(AND($R$3=$AN$12),"",IF(AND($R$3=$AN$13),"",IF(AND($R$3=$AN$14),"","")))))))</f>
        <v/>
      </c>
      <c r="AA143" s="358" t="str">
        <f>IF(AND($R$3=$AN$8),'Result Sheet'!AC143,IF(AND($R$3=$AN$9),'Result Sheet'!AU143,IF(AND($R$3=$AN$10),'Result Sheet'!BM143,IF(AND($R$3=$AN$11),'Result Sheet'!CE143,IF(AND($R$3=$AN$12),'Result Sheet'!CU143,IF(AND($R$3=$AN$13),'Result Sheet'!DK143,IF(AND($R$3=$AN$14),'Result Sheet'!DU143,IF(AND($R$3=$AN$15),'Result Sheet'!EE143,IF(AND($R$3=$AN$16),'Result Sheet'!EO143,"")))))))))</f>
        <v/>
      </c>
    </row>
    <row r="144" spans="1:27">
      <c r="A144" s="349">
        <f>IF('Result Sheet'!A144="","",'Result Sheet'!A144)</f>
        <v>137</v>
      </c>
      <c r="B144" s="350" t="str">
        <f>IF(OR($D$3="",$R$3=""),"",IF('Result Sheet'!B144="","",'Result Sheet'!B144))</f>
        <v/>
      </c>
      <c r="C144" s="351" t="str">
        <f>IF(OR($D$3="",$R$3=""),"",IF('Result Sheet'!F144="","",'Result Sheet'!F144))</f>
        <v/>
      </c>
      <c r="D144" s="352" t="str">
        <f>IF(OR($D$3="",$R$3=""),"",IF('Result Sheet'!E144="","",'Result Sheet'!E144))</f>
        <v/>
      </c>
      <c r="E144" s="353" t="str">
        <f>IF(OR($D$3="",$R$3=""),"",IF('Result Sheet'!G144="","",'Result Sheet'!G144))</f>
        <v/>
      </c>
      <c r="F144" s="353" t="str">
        <f>IF(OR($D$3="",$R$3=""),"",IF('Result Sheet'!H144="","",'Result Sheet'!H144))</f>
        <v/>
      </c>
      <c r="G144" s="353" t="str">
        <f>IF(OR($D$3="",$R$3=""),"",IF('Result Sheet'!I144="","",'Result Sheet'!I144))</f>
        <v/>
      </c>
      <c r="H144" s="354" t="str">
        <f>IF(OR($D$3="",$R$3=""),"",IF('Result Sheet'!K144="","",'Result Sheet'!K144))</f>
        <v/>
      </c>
      <c r="I144" s="488" t="str">
        <f>IF(OR($D$3="",$R$3=""),"",IF('Result Sheet'!J144="","",'Result Sheet'!J144))</f>
        <v/>
      </c>
      <c r="J144" s="483" t="str">
        <f>IF(AND($R$3=$AN$8),'Result Sheet'!L144,IF(AND($R$3=$AN$9),'Result Sheet'!AD144,IF(AND($R$3=$AN$10),'Result Sheet'!AV144,IF(AND($R$3=$AN$11),'Result Sheet'!BN144,IF(AND($R$3=$AN$12),'Result Sheet'!CF144,IF(AND($R$3=$AN$13),'Result Sheet'!CV144,IF(AND($R$3=$AN$14),"","")))))))</f>
        <v/>
      </c>
      <c r="K144" s="483" t="str">
        <f>IF(AND($R$3=$AN$8),'Result Sheet'!M144,IF(AND($R$3=$AN$9),'Result Sheet'!AE144,IF(AND($R$3=$AN$10),'Result Sheet'!AW144,IF(AND($R$3=$AN$11),'Result Sheet'!BO144,IF(AND($R$3=$AN$12),'Result Sheet'!CG144,IF(AND($R$3=$AN$13),'Result Sheet'!CW144,IF(AND($R$3=$AN$14),"","")))))))</f>
        <v/>
      </c>
      <c r="L144" s="483" t="str">
        <f>IF(AND($R$3=$AN$8),'Result Sheet'!N144,IF(AND($R$3=$AN$9),'Result Sheet'!AF144,IF(AND($R$3=$AN$10),'Result Sheet'!AX144,IF(AND($R$3=$AN$11),'Result Sheet'!BP144,IF(AND($R$3=$AN$12),'Result Sheet'!CH144,IF(AND($R$3=$AN$13),'Result Sheet'!CX144,IF(AND($R$3=$AN$14),"","")))))))</f>
        <v/>
      </c>
      <c r="M144" s="355" t="str">
        <f t="shared" si="14"/>
        <v/>
      </c>
      <c r="N144" s="484" t="str">
        <f>IF(AND($R$3=$AN$8),'Result Sheet'!P144,IF(AND($R$3=$AN$9),'Result Sheet'!AH144,IF(AND($R$3=$AN$10),'Result Sheet'!AZ144,IF(AND($R$3=$AN$11),'Result Sheet'!BR144,IF(AND($R$3=$AN$12),'Result Sheet'!CJ144,IF(AND($R$3=$AN$13),'Result Sheet'!CZ144,IF(AND($R$3=$AN$14),'Result Sheet'!DL144,IF(AND($R$3=$AN$15),'Result Sheet'!DV144,IF(AND($R$3=$AN$16),'Result Sheet'!EF144,"")))))))))</f>
        <v/>
      </c>
      <c r="O144" s="484" t="str">
        <f>IF(AND($R$3=$AN$8),'Result Sheet'!Q144,IF(AND($R$3=$AN$9),'Result Sheet'!AI144,IF(AND($R$3=$AN$10),'Result Sheet'!BA144,IF(AND($R$3=$AN$11),'Result Sheet'!BS144,IF(AND($R$3=$AN$12),'Result Sheet'!CK144,IF(AND($R$3=$AN$13),'Result Sheet'!DA144,IF(AND($R$3=$AN$14),'Result Sheet'!DM144,IF(AND($R$3=$AN$15),'Result Sheet'!DW144,IF(AND($R$3=$AN$16),'Result Sheet'!EG144,"")))))))))</f>
        <v/>
      </c>
      <c r="P144" s="355" t="str">
        <f t="shared" si="15"/>
        <v/>
      </c>
      <c r="Q144" s="356" t="str">
        <f t="shared" si="16"/>
        <v/>
      </c>
      <c r="R144" s="485" t="str">
        <f>IF(AND($R$3=$AN$8),'Result Sheet'!T144,IF(AND($R$3=$AN$9),'Result Sheet'!AL144,IF(AND($R$3=$AN$10),'Result Sheet'!BD144,IF(AND($R$3=$AN$11),'Result Sheet'!BV144,IF(AND($R$3=$AN$12),'Result Sheet'!CN144,IF(AND($R$3=$AN$13),'Result Sheet'!DD144,IF(AND($R$3=$AN$14),'Result Sheet'!DN144,IF(AND($R$3=$AN$15),'Result Sheet'!DX144,IF(AND($R$3=$AN$16),'Result Sheet'!EH143,"")))))))))</f>
        <v/>
      </c>
      <c r="S144" s="485" t="str">
        <f>IF(AND($R$3=$AN$8),'Result Sheet'!U144,IF(AND($R$3=$AN$9),'Result Sheet'!AM144,IF(AND($R$3=$AN$10),'Result Sheet'!BE144,IF(AND($R$3=$AN$11),'Result Sheet'!BW144,IF(AND($R$3=$AN$12),'Result Sheet'!CO144,IF(AND($R$3=$AN$13),'Result Sheet'!DE144,IF(AND($R$3=$AN$14),'Result Sheet'!DO144,IF(AND($R$3=$AN$15),'Result Sheet'!DY144,IF(AND($R$3=$AN$16),'Result Sheet'!EI144,"")))))))))</f>
        <v/>
      </c>
      <c r="T144" s="355" t="str">
        <f>IF(AND(R144="",S144=""),"",IF(AND($R$3=$AN$14),'Result Sheet'!DP144,IF(AND($R$3=$AN$15),'Result Sheet'!DZ144,IF(AND($R$3=$AN$16),'Result Sheet'!EJ144,IF(AND(R144="NA",S144="NA"),"NA",SUM(R144:S144))))))</f>
        <v/>
      </c>
      <c r="U144" s="356" t="str">
        <f t="shared" si="17"/>
        <v/>
      </c>
      <c r="V144" s="357">
        <f t="shared" si="18"/>
        <v>0</v>
      </c>
      <c r="W144" s="357" t="str">
        <f t="shared" si="19"/>
        <v/>
      </c>
      <c r="X144" s="357" t="str">
        <f t="shared" si="20"/>
        <v/>
      </c>
      <c r="Y144" s="486" t="str">
        <f>IF(AND($R$3=$AN$8),'Result Sheet'!AA144,IF(AND($R$3=$AN$9),'Result Sheet'!AS144,IF(AND($R$3=$AN$10),'Result Sheet'!BK144,IF(AND($R$3=$AN$11),'Result Sheet'!CC144,IF(AND($R$3=$AN$12),'Result Sheet'!CT144,IF(AND($R$3=$AN$13),'Result Sheet'!DJ144,IF(AND($R$3=$AN$14),'Result Sheet'!DT144,IF(AND($R$3=$AN$15),'Result Sheet'!ED144,IF(AND($R$3=$AN$16),'Result Sheet'!EN144,"")))))))))</f>
        <v/>
      </c>
      <c r="Z144" s="487" t="str">
        <f>IF(AND($R$3=$AN$8),'Result Sheet'!AB144,IF(AND($R$3=$AN$9),'Result Sheet'!AT144,IF(AND($R$3=$AN$10),'Result Sheet'!BL144,IF(AND($R$3=$AN$11),'Result Sheet'!CD144,IF(AND($R$3=$AN$12),"",IF(AND($R$3=$AN$13),"",IF(AND($R$3=$AN$14),"","")))))))</f>
        <v/>
      </c>
      <c r="AA144" s="358" t="str">
        <f>IF(AND($R$3=$AN$8),'Result Sheet'!AC144,IF(AND($R$3=$AN$9),'Result Sheet'!AU144,IF(AND($R$3=$AN$10),'Result Sheet'!BM144,IF(AND($R$3=$AN$11),'Result Sheet'!CE144,IF(AND($R$3=$AN$12),'Result Sheet'!CU144,IF(AND($R$3=$AN$13),'Result Sheet'!DK144,IF(AND($R$3=$AN$14),'Result Sheet'!DU144,IF(AND($R$3=$AN$15),'Result Sheet'!EE144,IF(AND($R$3=$AN$16),'Result Sheet'!EO144,"")))))))))</f>
        <v/>
      </c>
    </row>
    <row r="145" spans="1:27">
      <c r="A145" s="349">
        <f>IF('Result Sheet'!A145="","",'Result Sheet'!A145)</f>
        <v>138</v>
      </c>
      <c r="B145" s="350" t="str">
        <f>IF(OR($D$3="",$R$3=""),"",IF('Result Sheet'!B145="","",'Result Sheet'!B145))</f>
        <v/>
      </c>
      <c r="C145" s="351" t="str">
        <f>IF(OR($D$3="",$R$3=""),"",IF('Result Sheet'!F145="","",'Result Sheet'!F145))</f>
        <v/>
      </c>
      <c r="D145" s="352" t="str">
        <f>IF(OR($D$3="",$R$3=""),"",IF('Result Sheet'!E145="","",'Result Sheet'!E145))</f>
        <v/>
      </c>
      <c r="E145" s="353" t="str">
        <f>IF(OR($D$3="",$R$3=""),"",IF('Result Sheet'!G145="","",'Result Sheet'!G145))</f>
        <v/>
      </c>
      <c r="F145" s="353" t="str">
        <f>IF(OR($D$3="",$R$3=""),"",IF('Result Sheet'!H145="","",'Result Sheet'!H145))</f>
        <v/>
      </c>
      <c r="G145" s="353" t="str">
        <f>IF(OR($D$3="",$R$3=""),"",IF('Result Sheet'!I145="","",'Result Sheet'!I145))</f>
        <v/>
      </c>
      <c r="H145" s="354" t="str">
        <f>IF(OR($D$3="",$R$3=""),"",IF('Result Sheet'!K145="","",'Result Sheet'!K145))</f>
        <v/>
      </c>
      <c r="I145" s="488" t="str">
        <f>IF(OR($D$3="",$R$3=""),"",IF('Result Sheet'!J145="","",'Result Sheet'!J145))</f>
        <v/>
      </c>
      <c r="J145" s="483" t="str">
        <f>IF(AND($R$3=$AN$8),'Result Sheet'!L145,IF(AND($R$3=$AN$9),'Result Sheet'!AD145,IF(AND($R$3=$AN$10),'Result Sheet'!AV145,IF(AND($R$3=$AN$11),'Result Sheet'!BN145,IF(AND($R$3=$AN$12),'Result Sheet'!CF145,IF(AND($R$3=$AN$13),'Result Sheet'!CV145,IF(AND($R$3=$AN$14),"","")))))))</f>
        <v/>
      </c>
      <c r="K145" s="483" t="str">
        <f>IF(AND($R$3=$AN$8),'Result Sheet'!M145,IF(AND($R$3=$AN$9),'Result Sheet'!AE145,IF(AND($R$3=$AN$10),'Result Sheet'!AW145,IF(AND($R$3=$AN$11),'Result Sheet'!BO145,IF(AND($R$3=$AN$12),'Result Sheet'!CG145,IF(AND($R$3=$AN$13),'Result Sheet'!CW145,IF(AND($R$3=$AN$14),"","")))))))</f>
        <v/>
      </c>
      <c r="L145" s="483" t="str">
        <f>IF(AND($R$3=$AN$8),'Result Sheet'!N145,IF(AND($R$3=$AN$9),'Result Sheet'!AF145,IF(AND($R$3=$AN$10),'Result Sheet'!AX145,IF(AND($R$3=$AN$11),'Result Sheet'!BP145,IF(AND($R$3=$AN$12),'Result Sheet'!CH145,IF(AND($R$3=$AN$13),'Result Sheet'!CX145,IF(AND($R$3=$AN$14),"","")))))))</f>
        <v/>
      </c>
      <c r="M145" s="355" t="str">
        <f t="shared" si="14"/>
        <v/>
      </c>
      <c r="N145" s="484" t="str">
        <f>IF(AND($R$3=$AN$8),'Result Sheet'!P145,IF(AND($R$3=$AN$9),'Result Sheet'!AH145,IF(AND($R$3=$AN$10),'Result Sheet'!AZ145,IF(AND($R$3=$AN$11),'Result Sheet'!BR145,IF(AND($R$3=$AN$12),'Result Sheet'!CJ145,IF(AND($R$3=$AN$13),'Result Sheet'!CZ145,IF(AND($R$3=$AN$14),'Result Sheet'!DL145,IF(AND($R$3=$AN$15),'Result Sheet'!DV145,IF(AND($R$3=$AN$16),'Result Sheet'!EF145,"")))))))))</f>
        <v/>
      </c>
      <c r="O145" s="484" t="str">
        <f>IF(AND($R$3=$AN$8),'Result Sheet'!Q145,IF(AND($R$3=$AN$9),'Result Sheet'!AI145,IF(AND($R$3=$AN$10),'Result Sheet'!BA145,IF(AND($R$3=$AN$11),'Result Sheet'!BS145,IF(AND($R$3=$AN$12),'Result Sheet'!CK145,IF(AND($R$3=$AN$13),'Result Sheet'!DA145,IF(AND($R$3=$AN$14),'Result Sheet'!DM145,IF(AND($R$3=$AN$15),'Result Sheet'!DW145,IF(AND($R$3=$AN$16),'Result Sheet'!EG145,"")))))))))</f>
        <v/>
      </c>
      <c r="P145" s="355" t="str">
        <f t="shared" si="15"/>
        <v/>
      </c>
      <c r="Q145" s="356" t="str">
        <f t="shared" si="16"/>
        <v/>
      </c>
      <c r="R145" s="485" t="str">
        <f>IF(AND($R$3=$AN$8),'Result Sheet'!T145,IF(AND($R$3=$AN$9),'Result Sheet'!AL145,IF(AND($R$3=$AN$10),'Result Sheet'!BD145,IF(AND($R$3=$AN$11),'Result Sheet'!BV145,IF(AND($R$3=$AN$12),'Result Sheet'!CN145,IF(AND($R$3=$AN$13),'Result Sheet'!DD145,IF(AND($R$3=$AN$14),'Result Sheet'!DN145,IF(AND($R$3=$AN$15),'Result Sheet'!DX145,IF(AND($R$3=$AN$16),'Result Sheet'!EH144,"")))))))))</f>
        <v/>
      </c>
      <c r="S145" s="485" t="str">
        <f>IF(AND($R$3=$AN$8),'Result Sheet'!U145,IF(AND($R$3=$AN$9),'Result Sheet'!AM145,IF(AND($R$3=$AN$10),'Result Sheet'!BE145,IF(AND($R$3=$AN$11),'Result Sheet'!BW145,IF(AND($R$3=$AN$12),'Result Sheet'!CO145,IF(AND($R$3=$AN$13),'Result Sheet'!DE145,IF(AND($R$3=$AN$14),'Result Sheet'!DO145,IF(AND($R$3=$AN$15),'Result Sheet'!DY145,IF(AND($R$3=$AN$16),'Result Sheet'!EI145,"")))))))))</f>
        <v/>
      </c>
      <c r="T145" s="355" t="str">
        <f>IF(AND(R145="",S145=""),"",IF(AND($R$3=$AN$14),'Result Sheet'!DP145,IF(AND($R$3=$AN$15),'Result Sheet'!DZ145,IF(AND($R$3=$AN$16),'Result Sheet'!EJ145,IF(AND(R145="NA",S145="NA"),"NA",SUM(R145:S145))))))</f>
        <v/>
      </c>
      <c r="U145" s="356" t="str">
        <f t="shared" si="17"/>
        <v/>
      </c>
      <c r="V145" s="357">
        <f t="shared" si="18"/>
        <v>0</v>
      </c>
      <c r="W145" s="357" t="str">
        <f t="shared" si="19"/>
        <v/>
      </c>
      <c r="X145" s="357" t="str">
        <f t="shared" si="20"/>
        <v/>
      </c>
      <c r="Y145" s="486" t="str">
        <f>IF(AND($R$3=$AN$8),'Result Sheet'!AA145,IF(AND($R$3=$AN$9),'Result Sheet'!AS145,IF(AND($R$3=$AN$10),'Result Sheet'!BK145,IF(AND($R$3=$AN$11),'Result Sheet'!CC145,IF(AND($R$3=$AN$12),'Result Sheet'!CT145,IF(AND($R$3=$AN$13),'Result Sheet'!DJ145,IF(AND($R$3=$AN$14),'Result Sheet'!DT145,IF(AND($R$3=$AN$15),'Result Sheet'!ED145,IF(AND($R$3=$AN$16),'Result Sheet'!EN145,"")))))))))</f>
        <v/>
      </c>
      <c r="Z145" s="487" t="str">
        <f>IF(AND($R$3=$AN$8),'Result Sheet'!AB145,IF(AND($R$3=$AN$9),'Result Sheet'!AT145,IF(AND($R$3=$AN$10),'Result Sheet'!BL145,IF(AND($R$3=$AN$11),'Result Sheet'!CD145,IF(AND($R$3=$AN$12),"",IF(AND($R$3=$AN$13),"",IF(AND($R$3=$AN$14),"","")))))))</f>
        <v/>
      </c>
      <c r="AA145" s="358" t="str">
        <f>IF(AND($R$3=$AN$8),'Result Sheet'!AC145,IF(AND($R$3=$AN$9),'Result Sheet'!AU145,IF(AND($R$3=$AN$10),'Result Sheet'!BM145,IF(AND($R$3=$AN$11),'Result Sheet'!CE145,IF(AND($R$3=$AN$12),'Result Sheet'!CU145,IF(AND($R$3=$AN$13),'Result Sheet'!DK145,IF(AND($R$3=$AN$14),'Result Sheet'!DU145,IF(AND($R$3=$AN$15),'Result Sheet'!EE145,IF(AND($R$3=$AN$16),'Result Sheet'!EO145,"")))))))))</f>
        <v/>
      </c>
    </row>
    <row r="146" spans="1:27">
      <c r="A146" s="349">
        <f>IF('Result Sheet'!A146="","",'Result Sheet'!A146)</f>
        <v>139</v>
      </c>
      <c r="B146" s="350" t="str">
        <f>IF(OR($D$3="",$R$3=""),"",IF('Result Sheet'!B146="","",'Result Sheet'!B146))</f>
        <v/>
      </c>
      <c r="C146" s="351" t="str">
        <f>IF(OR($D$3="",$R$3=""),"",IF('Result Sheet'!F146="","",'Result Sheet'!F146))</f>
        <v/>
      </c>
      <c r="D146" s="352" t="str">
        <f>IF(OR($D$3="",$R$3=""),"",IF('Result Sheet'!E146="","",'Result Sheet'!E146))</f>
        <v/>
      </c>
      <c r="E146" s="353" t="str">
        <f>IF(OR($D$3="",$R$3=""),"",IF('Result Sheet'!G146="","",'Result Sheet'!G146))</f>
        <v/>
      </c>
      <c r="F146" s="353" t="str">
        <f>IF(OR($D$3="",$R$3=""),"",IF('Result Sheet'!H146="","",'Result Sheet'!H146))</f>
        <v/>
      </c>
      <c r="G146" s="353" t="str">
        <f>IF(OR($D$3="",$R$3=""),"",IF('Result Sheet'!I146="","",'Result Sheet'!I146))</f>
        <v/>
      </c>
      <c r="H146" s="354" t="str">
        <f>IF(OR($D$3="",$R$3=""),"",IF('Result Sheet'!K146="","",'Result Sheet'!K146))</f>
        <v/>
      </c>
      <c r="I146" s="488" t="str">
        <f>IF(OR($D$3="",$R$3=""),"",IF('Result Sheet'!J146="","",'Result Sheet'!J146))</f>
        <v/>
      </c>
      <c r="J146" s="483" t="str">
        <f>IF(AND($R$3=$AN$8),'Result Sheet'!L146,IF(AND($R$3=$AN$9),'Result Sheet'!AD146,IF(AND($R$3=$AN$10),'Result Sheet'!AV146,IF(AND($R$3=$AN$11),'Result Sheet'!BN146,IF(AND($R$3=$AN$12),'Result Sheet'!CF146,IF(AND($R$3=$AN$13),'Result Sheet'!CV146,IF(AND($R$3=$AN$14),"","")))))))</f>
        <v/>
      </c>
      <c r="K146" s="483" t="str">
        <f>IF(AND($R$3=$AN$8),'Result Sheet'!M146,IF(AND($R$3=$AN$9),'Result Sheet'!AE146,IF(AND($R$3=$AN$10),'Result Sheet'!AW146,IF(AND($R$3=$AN$11),'Result Sheet'!BO146,IF(AND($R$3=$AN$12),'Result Sheet'!CG146,IF(AND($R$3=$AN$13),'Result Sheet'!CW146,IF(AND($R$3=$AN$14),"","")))))))</f>
        <v/>
      </c>
      <c r="L146" s="483" t="str">
        <f>IF(AND($R$3=$AN$8),'Result Sheet'!N146,IF(AND($R$3=$AN$9),'Result Sheet'!AF146,IF(AND($R$3=$AN$10),'Result Sheet'!AX146,IF(AND($R$3=$AN$11),'Result Sheet'!BP146,IF(AND($R$3=$AN$12),'Result Sheet'!CH146,IF(AND($R$3=$AN$13),'Result Sheet'!CX146,IF(AND($R$3=$AN$14),"","")))))))</f>
        <v/>
      </c>
      <c r="M146" s="355" t="str">
        <f t="shared" si="14"/>
        <v/>
      </c>
      <c r="N146" s="484" t="str">
        <f>IF(AND($R$3=$AN$8),'Result Sheet'!P146,IF(AND($R$3=$AN$9),'Result Sheet'!AH146,IF(AND($R$3=$AN$10),'Result Sheet'!AZ146,IF(AND($R$3=$AN$11),'Result Sheet'!BR146,IF(AND($R$3=$AN$12),'Result Sheet'!CJ146,IF(AND($R$3=$AN$13),'Result Sheet'!CZ146,IF(AND($R$3=$AN$14),'Result Sheet'!DL146,IF(AND($R$3=$AN$15),'Result Sheet'!DV146,IF(AND($R$3=$AN$16),'Result Sheet'!EF146,"")))))))))</f>
        <v/>
      </c>
      <c r="O146" s="484" t="str">
        <f>IF(AND($R$3=$AN$8),'Result Sheet'!Q146,IF(AND($R$3=$AN$9),'Result Sheet'!AI146,IF(AND($R$3=$AN$10),'Result Sheet'!BA146,IF(AND($R$3=$AN$11),'Result Sheet'!BS146,IF(AND($R$3=$AN$12),'Result Sheet'!CK146,IF(AND($R$3=$AN$13),'Result Sheet'!DA146,IF(AND($R$3=$AN$14),'Result Sheet'!DM146,IF(AND($R$3=$AN$15),'Result Sheet'!DW146,IF(AND($R$3=$AN$16),'Result Sheet'!EG146,"")))))))))</f>
        <v/>
      </c>
      <c r="P146" s="355" t="str">
        <f t="shared" si="15"/>
        <v/>
      </c>
      <c r="Q146" s="356" t="str">
        <f t="shared" si="16"/>
        <v/>
      </c>
      <c r="R146" s="485" t="str">
        <f>IF(AND($R$3=$AN$8),'Result Sheet'!T146,IF(AND($R$3=$AN$9),'Result Sheet'!AL146,IF(AND($R$3=$AN$10),'Result Sheet'!BD146,IF(AND($R$3=$AN$11),'Result Sheet'!BV146,IF(AND($R$3=$AN$12),'Result Sheet'!CN146,IF(AND($R$3=$AN$13),'Result Sheet'!DD146,IF(AND($R$3=$AN$14),'Result Sheet'!DN146,IF(AND($R$3=$AN$15),'Result Sheet'!DX146,IF(AND($R$3=$AN$16),'Result Sheet'!EH145,"")))))))))</f>
        <v/>
      </c>
      <c r="S146" s="485" t="str">
        <f>IF(AND($R$3=$AN$8),'Result Sheet'!U146,IF(AND($R$3=$AN$9),'Result Sheet'!AM146,IF(AND($R$3=$AN$10),'Result Sheet'!BE146,IF(AND($R$3=$AN$11),'Result Sheet'!BW146,IF(AND($R$3=$AN$12),'Result Sheet'!CO146,IF(AND($R$3=$AN$13),'Result Sheet'!DE146,IF(AND($R$3=$AN$14),'Result Sheet'!DO146,IF(AND($R$3=$AN$15),'Result Sheet'!DY146,IF(AND($R$3=$AN$16),'Result Sheet'!EI146,"")))))))))</f>
        <v/>
      </c>
      <c r="T146" s="355" t="str">
        <f>IF(AND(R146="",S146=""),"",IF(AND($R$3=$AN$14),'Result Sheet'!DP146,IF(AND($R$3=$AN$15),'Result Sheet'!DZ146,IF(AND($R$3=$AN$16),'Result Sheet'!EJ146,IF(AND(R146="NA",S146="NA"),"NA",SUM(R146:S146))))))</f>
        <v/>
      </c>
      <c r="U146" s="356" t="str">
        <f t="shared" si="17"/>
        <v/>
      </c>
      <c r="V146" s="357">
        <f t="shared" si="18"/>
        <v>0</v>
      </c>
      <c r="W146" s="357" t="str">
        <f t="shared" si="19"/>
        <v/>
      </c>
      <c r="X146" s="357" t="str">
        <f t="shared" si="20"/>
        <v/>
      </c>
      <c r="Y146" s="486" t="str">
        <f>IF(AND($R$3=$AN$8),'Result Sheet'!AA146,IF(AND($R$3=$AN$9),'Result Sheet'!AS146,IF(AND($R$3=$AN$10),'Result Sheet'!BK146,IF(AND($R$3=$AN$11),'Result Sheet'!CC146,IF(AND($R$3=$AN$12),'Result Sheet'!CT146,IF(AND($R$3=$AN$13),'Result Sheet'!DJ146,IF(AND($R$3=$AN$14),'Result Sheet'!DT146,IF(AND($R$3=$AN$15),'Result Sheet'!ED146,IF(AND($R$3=$AN$16),'Result Sheet'!EN146,"")))))))))</f>
        <v/>
      </c>
      <c r="Z146" s="487" t="str">
        <f>IF(AND($R$3=$AN$8),'Result Sheet'!AB146,IF(AND($R$3=$AN$9),'Result Sheet'!AT146,IF(AND($R$3=$AN$10),'Result Sheet'!BL146,IF(AND($R$3=$AN$11),'Result Sheet'!CD146,IF(AND($R$3=$AN$12),"",IF(AND($R$3=$AN$13),"",IF(AND($R$3=$AN$14),"","")))))))</f>
        <v/>
      </c>
      <c r="AA146" s="358" t="str">
        <f>IF(AND($R$3=$AN$8),'Result Sheet'!AC146,IF(AND($R$3=$AN$9),'Result Sheet'!AU146,IF(AND($R$3=$AN$10),'Result Sheet'!BM146,IF(AND($R$3=$AN$11),'Result Sheet'!CE146,IF(AND($R$3=$AN$12),'Result Sheet'!CU146,IF(AND($R$3=$AN$13),'Result Sheet'!DK146,IF(AND($R$3=$AN$14),'Result Sheet'!DU146,IF(AND($R$3=$AN$15),'Result Sheet'!EE146,IF(AND($R$3=$AN$16),'Result Sheet'!EO146,"")))))))))</f>
        <v/>
      </c>
    </row>
    <row r="147" spans="1:27">
      <c r="A147" s="349">
        <f>IF('Result Sheet'!A147="","",'Result Sheet'!A147)</f>
        <v>140</v>
      </c>
      <c r="B147" s="350" t="str">
        <f>IF(OR($D$3="",$R$3=""),"",IF('Result Sheet'!B147="","",'Result Sheet'!B147))</f>
        <v/>
      </c>
      <c r="C147" s="351" t="str">
        <f>IF(OR($D$3="",$R$3=""),"",IF('Result Sheet'!F147="","",'Result Sheet'!F147))</f>
        <v/>
      </c>
      <c r="D147" s="352" t="str">
        <f>IF(OR($D$3="",$R$3=""),"",IF('Result Sheet'!E147="","",'Result Sheet'!E147))</f>
        <v/>
      </c>
      <c r="E147" s="353" t="str">
        <f>IF(OR($D$3="",$R$3=""),"",IF('Result Sheet'!G147="","",'Result Sheet'!G147))</f>
        <v/>
      </c>
      <c r="F147" s="353" t="str">
        <f>IF(OR($D$3="",$R$3=""),"",IF('Result Sheet'!H147="","",'Result Sheet'!H147))</f>
        <v/>
      </c>
      <c r="G147" s="353" t="str">
        <f>IF(OR($D$3="",$R$3=""),"",IF('Result Sheet'!I147="","",'Result Sheet'!I147))</f>
        <v/>
      </c>
      <c r="H147" s="354" t="str">
        <f>IF(OR($D$3="",$R$3=""),"",IF('Result Sheet'!K147="","",'Result Sheet'!K147))</f>
        <v/>
      </c>
      <c r="I147" s="488" t="str">
        <f>IF(OR($D$3="",$R$3=""),"",IF('Result Sheet'!J147="","",'Result Sheet'!J147))</f>
        <v/>
      </c>
      <c r="J147" s="483" t="str">
        <f>IF(AND($R$3=$AN$8),'Result Sheet'!L147,IF(AND($R$3=$AN$9),'Result Sheet'!AD147,IF(AND($R$3=$AN$10),'Result Sheet'!AV147,IF(AND($R$3=$AN$11),'Result Sheet'!BN147,IF(AND($R$3=$AN$12),'Result Sheet'!CF147,IF(AND($R$3=$AN$13),'Result Sheet'!CV147,IF(AND($R$3=$AN$14),"","")))))))</f>
        <v/>
      </c>
      <c r="K147" s="483" t="str">
        <f>IF(AND($R$3=$AN$8),'Result Sheet'!M147,IF(AND($R$3=$AN$9),'Result Sheet'!AE147,IF(AND($R$3=$AN$10),'Result Sheet'!AW147,IF(AND($R$3=$AN$11),'Result Sheet'!BO147,IF(AND($R$3=$AN$12),'Result Sheet'!CG147,IF(AND($R$3=$AN$13),'Result Sheet'!CW147,IF(AND($R$3=$AN$14),"","")))))))</f>
        <v/>
      </c>
      <c r="L147" s="483" t="str">
        <f>IF(AND($R$3=$AN$8),'Result Sheet'!N147,IF(AND($R$3=$AN$9),'Result Sheet'!AF147,IF(AND($R$3=$AN$10),'Result Sheet'!AX147,IF(AND($R$3=$AN$11),'Result Sheet'!BP147,IF(AND($R$3=$AN$12),'Result Sheet'!CH147,IF(AND($R$3=$AN$13),'Result Sheet'!CX147,IF(AND($R$3=$AN$14),"","")))))))</f>
        <v/>
      </c>
      <c r="M147" s="355" t="str">
        <f t="shared" si="14"/>
        <v/>
      </c>
      <c r="N147" s="484" t="str">
        <f>IF(AND($R$3=$AN$8),'Result Sheet'!P147,IF(AND($R$3=$AN$9),'Result Sheet'!AH147,IF(AND($R$3=$AN$10),'Result Sheet'!AZ147,IF(AND($R$3=$AN$11),'Result Sheet'!BR147,IF(AND($R$3=$AN$12),'Result Sheet'!CJ147,IF(AND($R$3=$AN$13),'Result Sheet'!CZ147,IF(AND($R$3=$AN$14),'Result Sheet'!DL147,IF(AND($R$3=$AN$15),'Result Sheet'!DV147,IF(AND($R$3=$AN$16),'Result Sheet'!EF147,"")))))))))</f>
        <v/>
      </c>
      <c r="O147" s="484" t="str">
        <f>IF(AND($R$3=$AN$8),'Result Sheet'!Q147,IF(AND($R$3=$AN$9),'Result Sheet'!AI147,IF(AND($R$3=$AN$10),'Result Sheet'!BA147,IF(AND($R$3=$AN$11),'Result Sheet'!BS147,IF(AND($R$3=$AN$12),'Result Sheet'!CK147,IF(AND($R$3=$AN$13),'Result Sheet'!DA147,IF(AND($R$3=$AN$14),'Result Sheet'!DM147,IF(AND($R$3=$AN$15),'Result Sheet'!DW147,IF(AND($R$3=$AN$16),'Result Sheet'!EG147,"")))))))))</f>
        <v/>
      </c>
      <c r="P147" s="355" t="str">
        <f t="shared" si="15"/>
        <v/>
      </c>
      <c r="Q147" s="356" t="str">
        <f t="shared" si="16"/>
        <v/>
      </c>
      <c r="R147" s="485" t="str">
        <f>IF(AND($R$3=$AN$8),'Result Sheet'!T147,IF(AND($R$3=$AN$9),'Result Sheet'!AL147,IF(AND($R$3=$AN$10),'Result Sheet'!BD147,IF(AND($R$3=$AN$11),'Result Sheet'!BV147,IF(AND($R$3=$AN$12),'Result Sheet'!CN147,IF(AND($R$3=$AN$13),'Result Sheet'!DD147,IF(AND($R$3=$AN$14),'Result Sheet'!DN147,IF(AND($R$3=$AN$15),'Result Sheet'!DX147,IF(AND($R$3=$AN$16),'Result Sheet'!EH146,"")))))))))</f>
        <v/>
      </c>
      <c r="S147" s="485" t="str">
        <f>IF(AND($R$3=$AN$8),'Result Sheet'!U147,IF(AND($R$3=$AN$9),'Result Sheet'!AM147,IF(AND($R$3=$AN$10),'Result Sheet'!BE147,IF(AND($R$3=$AN$11),'Result Sheet'!BW147,IF(AND($R$3=$AN$12),'Result Sheet'!CO147,IF(AND($R$3=$AN$13),'Result Sheet'!DE147,IF(AND($R$3=$AN$14),'Result Sheet'!DO147,IF(AND($R$3=$AN$15),'Result Sheet'!DY147,IF(AND($R$3=$AN$16),'Result Sheet'!EI147,"")))))))))</f>
        <v/>
      </c>
      <c r="T147" s="355" t="str">
        <f>IF(AND(R147="",S147=""),"",IF(AND($R$3=$AN$14),'Result Sheet'!DP147,IF(AND($R$3=$AN$15),'Result Sheet'!DZ147,IF(AND($R$3=$AN$16),'Result Sheet'!EJ147,IF(AND(R147="NA",S147="NA"),"NA",SUM(R147:S147))))))</f>
        <v/>
      </c>
      <c r="U147" s="356" t="str">
        <f t="shared" si="17"/>
        <v/>
      </c>
      <c r="V147" s="357">
        <f t="shared" si="18"/>
        <v>0</v>
      </c>
      <c r="W147" s="357" t="str">
        <f t="shared" si="19"/>
        <v/>
      </c>
      <c r="X147" s="357" t="str">
        <f t="shared" si="20"/>
        <v/>
      </c>
      <c r="Y147" s="486" t="str">
        <f>IF(AND($R$3=$AN$8),'Result Sheet'!AA147,IF(AND($R$3=$AN$9),'Result Sheet'!AS147,IF(AND($R$3=$AN$10),'Result Sheet'!BK147,IF(AND($R$3=$AN$11),'Result Sheet'!CC147,IF(AND($R$3=$AN$12),'Result Sheet'!CT147,IF(AND($R$3=$AN$13),'Result Sheet'!DJ147,IF(AND($R$3=$AN$14),'Result Sheet'!DT147,IF(AND($R$3=$AN$15),'Result Sheet'!ED147,IF(AND($R$3=$AN$16),'Result Sheet'!EN147,"")))))))))</f>
        <v/>
      </c>
      <c r="Z147" s="487" t="str">
        <f>IF(AND($R$3=$AN$8),'Result Sheet'!AB147,IF(AND($R$3=$AN$9),'Result Sheet'!AT147,IF(AND($R$3=$AN$10),'Result Sheet'!BL147,IF(AND($R$3=$AN$11),'Result Sheet'!CD147,IF(AND($R$3=$AN$12),"",IF(AND($R$3=$AN$13),"",IF(AND($R$3=$AN$14),"","")))))))</f>
        <v/>
      </c>
      <c r="AA147" s="358" t="str">
        <f>IF(AND($R$3=$AN$8),'Result Sheet'!AC147,IF(AND($R$3=$AN$9),'Result Sheet'!AU147,IF(AND($R$3=$AN$10),'Result Sheet'!BM147,IF(AND($R$3=$AN$11),'Result Sheet'!CE147,IF(AND($R$3=$AN$12),'Result Sheet'!CU147,IF(AND($R$3=$AN$13),'Result Sheet'!DK147,IF(AND($R$3=$AN$14),'Result Sheet'!DU147,IF(AND($R$3=$AN$15),'Result Sheet'!EE147,IF(AND($R$3=$AN$16),'Result Sheet'!EO147,"")))))))))</f>
        <v/>
      </c>
    </row>
    <row r="148" spans="1:27">
      <c r="A148" s="349">
        <f>IF('Result Sheet'!A148="","",'Result Sheet'!A148)</f>
        <v>141</v>
      </c>
      <c r="B148" s="350" t="str">
        <f>IF(OR($D$3="",$R$3=""),"",IF('Result Sheet'!B148="","",'Result Sheet'!B148))</f>
        <v/>
      </c>
      <c r="C148" s="351" t="str">
        <f>IF(OR($D$3="",$R$3=""),"",IF('Result Sheet'!F148="","",'Result Sheet'!F148))</f>
        <v/>
      </c>
      <c r="D148" s="352" t="str">
        <f>IF(OR($D$3="",$R$3=""),"",IF('Result Sheet'!E148="","",'Result Sheet'!E148))</f>
        <v/>
      </c>
      <c r="E148" s="353" t="str">
        <f>IF(OR($D$3="",$R$3=""),"",IF('Result Sheet'!G148="","",'Result Sheet'!G148))</f>
        <v/>
      </c>
      <c r="F148" s="353" t="str">
        <f>IF(OR($D$3="",$R$3=""),"",IF('Result Sheet'!H148="","",'Result Sheet'!H148))</f>
        <v/>
      </c>
      <c r="G148" s="353" t="str">
        <f>IF(OR($D$3="",$R$3=""),"",IF('Result Sheet'!I148="","",'Result Sheet'!I148))</f>
        <v/>
      </c>
      <c r="H148" s="354" t="str">
        <f>IF(OR($D$3="",$R$3=""),"",IF('Result Sheet'!K148="","",'Result Sheet'!K148))</f>
        <v/>
      </c>
      <c r="I148" s="488" t="str">
        <f>IF(OR($D$3="",$R$3=""),"",IF('Result Sheet'!J148="","",'Result Sheet'!J148))</f>
        <v/>
      </c>
      <c r="J148" s="483" t="str">
        <f>IF(AND($R$3=$AN$8),'Result Sheet'!L148,IF(AND($R$3=$AN$9),'Result Sheet'!AD148,IF(AND($R$3=$AN$10),'Result Sheet'!AV148,IF(AND($R$3=$AN$11),'Result Sheet'!BN148,IF(AND($R$3=$AN$12),'Result Sheet'!CF148,IF(AND($R$3=$AN$13),'Result Sheet'!CV148,IF(AND($R$3=$AN$14),"","")))))))</f>
        <v/>
      </c>
      <c r="K148" s="483" t="str">
        <f>IF(AND($R$3=$AN$8),'Result Sheet'!M148,IF(AND($R$3=$AN$9),'Result Sheet'!AE148,IF(AND($R$3=$AN$10),'Result Sheet'!AW148,IF(AND($R$3=$AN$11),'Result Sheet'!BO148,IF(AND($R$3=$AN$12),'Result Sheet'!CG148,IF(AND($R$3=$AN$13),'Result Sheet'!CW148,IF(AND($R$3=$AN$14),"","")))))))</f>
        <v/>
      </c>
      <c r="L148" s="483" t="str">
        <f>IF(AND($R$3=$AN$8),'Result Sheet'!N148,IF(AND($R$3=$AN$9),'Result Sheet'!AF148,IF(AND($R$3=$AN$10),'Result Sheet'!AX148,IF(AND($R$3=$AN$11),'Result Sheet'!BP148,IF(AND($R$3=$AN$12),'Result Sheet'!CH148,IF(AND($R$3=$AN$13),'Result Sheet'!CX148,IF(AND($R$3=$AN$14),"","")))))))</f>
        <v/>
      </c>
      <c r="M148" s="355" t="str">
        <f t="shared" si="14"/>
        <v/>
      </c>
      <c r="N148" s="484" t="str">
        <f>IF(AND($R$3=$AN$8),'Result Sheet'!P148,IF(AND($R$3=$AN$9),'Result Sheet'!AH148,IF(AND($R$3=$AN$10),'Result Sheet'!AZ148,IF(AND($R$3=$AN$11),'Result Sheet'!BR148,IF(AND($R$3=$AN$12),'Result Sheet'!CJ148,IF(AND($R$3=$AN$13),'Result Sheet'!CZ148,IF(AND($R$3=$AN$14),'Result Sheet'!DL148,IF(AND($R$3=$AN$15),'Result Sheet'!DV148,IF(AND($R$3=$AN$16),'Result Sheet'!EF148,"")))))))))</f>
        <v/>
      </c>
      <c r="O148" s="484" t="str">
        <f>IF(AND($R$3=$AN$8),'Result Sheet'!Q148,IF(AND($R$3=$AN$9),'Result Sheet'!AI148,IF(AND($R$3=$AN$10),'Result Sheet'!BA148,IF(AND($R$3=$AN$11),'Result Sheet'!BS148,IF(AND($R$3=$AN$12),'Result Sheet'!CK148,IF(AND($R$3=$AN$13),'Result Sheet'!DA148,IF(AND($R$3=$AN$14),'Result Sheet'!DM148,IF(AND($R$3=$AN$15),'Result Sheet'!DW148,IF(AND($R$3=$AN$16),'Result Sheet'!EG148,"")))))))))</f>
        <v/>
      </c>
      <c r="P148" s="355" t="str">
        <f t="shared" si="15"/>
        <v/>
      </c>
      <c r="Q148" s="356" t="str">
        <f t="shared" si="16"/>
        <v/>
      </c>
      <c r="R148" s="485" t="str">
        <f>IF(AND($R$3=$AN$8),'Result Sheet'!T148,IF(AND($R$3=$AN$9),'Result Sheet'!AL148,IF(AND($R$3=$AN$10),'Result Sheet'!BD148,IF(AND($R$3=$AN$11),'Result Sheet'!BV148,IF(AND($R$3=$AN$12),'Result Sheet'!CN148,IF(AND($R$3=$AN$13),'Result Sheet'!DD148,IF(AND($R$3=$AN$14),'Result Sheet'!DN148,IF(AND($R$3=$AN$15),'Result Sheet'!DX148,IF(AND($R$3=$AN$16),'Result Sheet'!EH147,"")))))))))</f>
        <v/>
      </c>
      <c r="S148" s="485" t="str">
        <f>IF(AND($R$3=$AN$8),'Result Sheet'!U148,IF(AND($R$3=$AN$9),'Result Sheet'!AM148,IF(AND($R$3=$AN$10),'Result Sheet'!BE148,IF(AND($R$3=$AN$11),'Result Sheet'!BW148,IF(AND($R$3=$AN$12),'Result Sheet'!CO148,IF(AND($R$3=$AN$13),'Result Sheet'!DE148,IF(AND($R$3=$AN$14),'Result Sheet'!DO148,IF(AND($R$3=$AN$15),'Result Sheet'!DY148,IF(AND($R$3=$AN$16),'Result Sheet'!EI148,"")))))))))</f>
        <v/>
      </c>
      <c r="T148" s="355" t="str">
        <f>IF(AND(R148="",S148=""),"",IF(AND($R$3=$AN$14),'Result Sheet'!DP148,IF(AND($R$3=$AN$15),'Result Sheet'!DZ148,IF(AND($R$3=$AN$16),'Result Sheet'!EJ148,IF(AND(R148="NA",S148="NA"),"NA",SUM(R148:S148))))))</f>
        <v/>
      </c>
      <c r="U148" s="356" t="str">
        <f t="shared" si="17"/>
        <v/>
      </c>
      <c r="V148" s="357">
        <f t="shared" si="18"/>
        <v>0</v>
      </c>
      <c r="W148" s="357" t="str">
        <f t="shared" si="19"/>
        <v/>
      </c>
      <c r="X148" s="357" t="str">
        <f t="shared" si="20"/>
        <v/>
      </c>
      <c r="Y148" s="486" t="str">
        <f>IF(AND($R$3=$AN$8),'Result Sheet'!AA148,IF(AND($R$3=$AN$9),'Result Sheet'!AS148,IF(AND($R$3=$AN$10),'Result Sheet'!BK148,IF(AND($R$3=$AN$11),'Result Sheet'!CC148,IF(AND($R$3=$AN$12),'Result Sheet'!CT148,IF(AND($R$3=$AN$13),'Result Sheet'!DJ148,IF(AND($R$3=$AN$14),'Result Sheet'!DT148,IF(AND($R$3=$AN$15),'Result Sheet'!ED148,IF(AND($R$3=$AN$16),'Result Sheet'!EN148,"")))))))))</f>
        <v/>
      </c>
      <c r="Z148" s="487" t="str">
        <f>IF(AND($R$3=$AN$8),'Result Sheet'!AB148,IF(AND($R$3=$AN$9),'Result Sheet'!AT148,IF(AND($R$3=$AN$10),'Result Sheet'!BL148,IF(AND($R$3=$AN$11),'Result Sheet'!CD148,IF(AND($R$3=$AN$12),"",IF(AND($R$3=$AN$13),"",IF(AND($R$3=$AN$14),"","")))))))</f>
        <v/>
      </c>
      <c r="AA148" s="358" t="str">
        <f>IF(AND($R$3=$AN$8),'Result Sheet'!AC148,IF(AND($R$3=$AN$9),'Result Sheet'!AU148,IF(AND($R$3=$AN$10),'Result Sheet'!BM148,IF(AND($R$3=$AN$11),'Result Sheet'!CE148,IF(AND($R$3=$AN$12),'Result Sheet'!CU148,IF(AND($R$3=$AN$13),'Result Sheet'!DK148,IF(AND($R$3=$AN$14),'Result Sheet'!DU148,IF(AND($R$3=$AN$15),'Result Sheet'!EE148,IF(AND($R$3=$AN$16),'Result Sheet'!EO148,"")))))))))</f>
        <v/>
      </c>
    </row>
    <row r="149" spans="1:27">
      <c r="A149" s="349">
        <f>IF('Result Sheet'!A149="","",'Result Sheet'!A149)</f>
        <v>142</v>
      </c>
      <c r="B149" s="350" t="str">
        <f>IF(OR($D$3="",$R$3=""),"",IF('Result Sheet'!B149="","",'Result Sheet'!B149))</f>
        <v/>
      </c>
      <c r="C149" s="351" t="str">
        <f>IF(OR($D$3="",$R$3=""),"",IF('Result Sheet'!F149="","",'Result Sheet'!F149))</f>
        <v/>
      </c>
      <c r="D149" s="352" t="str">
        <f>IF(OR($D$3="",$R$3=""),"",IF('Result Sheet'!E149="","",'Result Sheet'!E149))</f>
        <v/>
      </c>
      <c r="E149" s="353" t="str">
        <f>IF(OR($D$3="",$R$3=""),"",IF('Result Sheet'!G149="","",'Result Sheet'!G149))</f>
        <v/>
      </c>
      <c r="F149" s="353" t="str">
        <f>IF(OR($D$3="",$R$3=""),"",IF('Result Sheet'!H149="","",'Result Sheet'!H149))</f>
        <v/>
      </c>
      <c r="G149" s="353" t="str">
        <f>IF(OR($D$3="",$R$3=""),"",IF('Result Sheet'!I149="","",'Result Sheet'!I149))</f>
        <v/>
      </c>
      <c r="H149" s="354" t="str">
        <f>IF(OR($D$3="",$R$3=""),"",IF('Result Sheet'!K149="","",'Result Sheet'!K149))</f>
        <v/>
      </c>
      <c r="I149" s="488" t="str">
        <f>IF(OR($D$3="",$R$3=""),"",IF('Result Sheet'!J149="","",'Result Sheet'!J149))</f>
        <v/>
      </c>
      <c r="J149" s="483" t="str">
        <f>IF(AND($R$3=$AN$8),'Result Sheet'!L149,IF(AND($R$3=$AN$9),'Result Sheet'!AD149,IF(AND($R$3=$AN$10),'Result Sheet'!AV149,IF(AND($R$3=$AN$11),'Result Sheet'!BN149,IF(AND($R$3=$AN$12),'Result Sheet'!CF149,IF(AND($R$3=$AN$13),'Result Sheet'!CV149,IF(AND($R$3=$AN$14),"","")))))))</f>
        <v/>
      </c>
      <c r="K149" s="483" t="str">
        <f>IF(AND($R$3=$AN$8),'Result Sheet'!M149,IF(AND($R$3=$AN$9),'Result Sheet'!AE149,IF(AND($R$3=$AN$10),'Result Sheet'!AW149,IF(AND($R$3=$AN$11),'Result Sheet'!BO149,IF(AND($R$3=$AN$12),'Result Sheet'!CG149,IF(AND($R$3=$AN$13),'Result Sheet'!CW149,IF(AND($R$3=$AN$14),"","")))))))</f>
        <v/>
      </c>
      <c r="L149" s="483" t="str">
        <f>IF(AND($R$3=$AN$8),'Result Sheet'!N149,IF(AND($R$3=$AN$9),'Result Sheet'!AF149,IF(AND($R$3=$AN$10),'Result Sheet'!AX149,IF(AND($R$3=$AN$11),'Result Sheet'!BP149,IF(AND($R$3=$AN$12),'Result Sheet'!CH149,IF(AND($R$3=$AN$13),'Result Sheet'!CX149,IF(AND($R$3=$AN$14),"","")))))))</f>
        <v/>
      </c>
      <c r="M149" s="355" t="str">
        <f t="shared" si="14"/>
        <v/>
      </c>
      <c r="N149" s="484" t="str">
        <f>IF(AND($R$3=$AN$8),'Result Sheet'!P149,IF(AND($R$3=$AN$9),'Result Sheet'!AH149,IF(AND($R$3=$AN$10),'Result Sheet'!AZ149,IF(AND($R$3=$AN$11),'Result Sheet'!BR149,IF(AND($R$3=$AN$12),'Result Sheet'!CJ149,IF(AND($R$3=$AN$13),'Result Sheet'!CZ149,IF(AND($R$3=$AN$14),'Result Sheet'!DL149,IF(AND($R$3=$AN$15),'Result Sheet'!DV149,IF(AND($R$3=$AN$16),'Result Sheet'!EF149,"")))))))))</f>
        <v/>
      </c>
      <c r="O149" s="484" t="str">
        <f>IF(AND($R$3=$AN$8),'Result Sheet'!Q149,IF(AND($R$3=$AN$9),'Result Sheet'!AI149,IF(AND($R$3=$AN$10),'Result Sheet'!BA149,IF(AND($R$3=$AN$11),'Result Sheet'!BS149,IF(AND($R$3=$AN$12),'Result Sheet'!CK149,IF(AND($R$3=$AN$13),'Result Sheet'!DA149,IF(AND($R$3=$AN$14),'Result Sheet'!DM149,IF(AND($R$3=$AN$15),'Result Sheet'!DW149,IF(AND($R$3=$AN$16),'Result Sheet'!EG149,"")))))))))</f>
        <v/>
      </c>
      <c r="P149" s="355" t="str">
        <f t="shared" si="15"/>
        <v/>
      </c>
      <c r="Q149" s="356" t="str">
        <f t="shared" si="16"/>
        <v/>
      </c>
      <c r="R149" s="485" t="str">
        <f>IF(AND($R$3=$AN$8),'Result Sheet'!T149,IF(AND($R$3=$AN$9),'Result Sheet'!AL149,IF(AND($R$3=$AN$10),'Result Sheet'!BD149,IF(AND($R$3=$AN$11),'Result Sheet'!BV149,IF(AND($R$3=$AN$12),'Result Sheet'!CN149,IF(AND($R$3=$AN$13),'Result Sheet'!DD149,IF(AND($R$3=$AN$14),'Result Sheet'!DN149,IF(AND($R$3=$AN$15),'Result Sheet'!DX149,IF(AND($R$3=$AN$16),'Result Sheet'!EH148,"")))))))))</f>
        <v/>
      </c>
      <c r="S149" s="485" t="str">
        <f>IF(AND($R$3=$AN$8),'Result Sheet'!U149,IF(AND($R$3=$AN$9),'Result Sheet'!AM149,IF(AND($R$3=$AN$10),'Result Sheet'!BE149,IF(AND($R$3=$AN$11),'Result Sheet'!BW149,IF(AND($R$3=$AN$12),'Result Sheet'!CO149,IF(AND($R$3=$AN$13),'Result Sheet'!DE149,IF(AND($R$3=$AN$14),'Result Sheet'!DO149,IF(AND($R$3=$AN$15),'Result Sheet'!DY149,IF(AND($R$3=$AN$16),'Result Sheet'!EI149,"")))))))))</f>
        <v/>
      </c>
      <c r="T149" s="355" t="str">
        <f>IF(AND(R149="",S149=""),"",IF(AND($R$3=$AN$14),'Result Sheet'!DP149,IF(AND($R$3=$AN$15),'Result Sheet'!DZ149,IF(AND($R$3=$AN$16),'Result Sheet'!EJ149,IF(AND(R149="NA",S149="NA"),"NA",SUM(R149:S149))))))</f>
        <v/>
      </c>
      <c r="U149" s="356" t="str">
        <f t="shared" si="17"/>
        <v/>
      </c>
      <c r="V149" s="357">
        <f t="shared" si="18"/>
        <v>0</v>
      </c>
      <c r="W149" s="357" t="str">
        <f t="shared" si="19"/>
        <v/>
      </c>
      <c r="X149" s="357" t="str">
        <f t="shared" si="20"/>
        <v/>
      </c>
      <c r="Y149" s="486" t="str">
        <f>IF(AND($R$3=$AN$8),'Result Sheet'!AA149,IF(AND($R$3=$AN$9),'Result Sheet'!AS149,IF(AND($R$3=$AN$10),'Result Sheet'!BK149,IF(AND($R$3=$AN$11),'Result Sheet'!CC149,IF(AND($R$3=$AN$12),'Result Sheet'!CT149,IF(AND($R$3=$AN$13),'Result Sheet'!DJ149,IF(AND($R$3=$AN$14),'Result Sheet'!DT149,IF(AND($R$3=$AN$15),'Result Sheet'!ED149,IF(AND($R$3=$AN$16),'Result Sheet'!EN149,"")))))))))</f>
        <v/>
      </c>
      <c r="Z149" s="487" t="str">
        <f>IF(AND($R$3=$AN$8),'Result Sheet'!AB149,IF(AND($R$3=$AN$9),'Result Sheet'!AT149,IF(AND($R$3=$AN$10),'Result Sheet'!BL149,IF(AND($R$3=$AN$11),'Result Sheet'!CD149,IF(AND($R$3=$AN$12),"",IF(AND($R$3=$AN$13),"",IF(AND($R$3=$AN$14),"","")))))))</f>
        <v/>
      </c>
      <c r="AA149" s="358" t="str">
        <f>IF(AND($R$3=$AN$8),'Result Sheet'!AC149,IF(AND($R$3=$AN$9),'Result Sheet'!AU149,IF(AND($R$3=$AN$10),'Result Sheet'!BM149,IF(AND($R$3=$AN$11),'Result Sheet'!CE149,IF(AND($R$3=$AN$12),'Result Sheet'!CU149,IF(AND($R$3=$AN$13),'Result Sheet'!DK149,IF(AND($R$3=$AN$14),'Result Sheet'!DU149,IF(AND($R$3=$AN$15),'Result Sheet'!EE149,IF(AND($R$3=$AN$16),'Result Sheet'!EO149,"")))))))))</f>
        <v/>
      </c>
    </row>
    <row r="150" spans="1:27">
      <c r="A150" s="349">
        <f>IF('Result Sheet'!A150="","",'Result Sheet'!A150)</f>
        <v>143</v>
      </c>
      <c r="B150" s="350" t="str">
        <f>IF(OR($D$3="",$R$3=""),"",IF('Result Sheet'!B150="","",'Result Sheet'!B150))</f>
        <v/>
      </c>
      <c r="C150" s="351" t="str">
        <f>IF(OR($D$3="",$R$3=""),"",IF('Result Sheet'!F150="","",'Result Sheet'!F150))</f>
        <v/>
      </c>
      <c r="D150" s="352" t="str">
        <f>IF(OR($D$3="",$R$3=""),"",IF('Result Sheet'!E150="","",'Result Sheet'!E150))</f>
        <v/>
      </c>
      <c r="E150" s="353" t="str">
        <f>IF(OR($D$3="",$R$3=""),"",IF('Result Sheet'!G150="","",'Result Sheet'!G150))</f>
        <v/>
      </c>
      <c r="F150" s="353" t="str">
        <f>IF(OR($D$3="",$R$3=""),"",IF('Result Sheet'!H150="","",'Result Sheet'!H150))</f>
        <v/>
      </c>
      <c r="G150" s="353" t="str">
        <f>IF(OR($D$3="",$R$3=""),"",IF('Result Sheet'!I150="","",'Result Sheet'!I150))</f>
        <v/>
      </c>
      <c r="H150" s="354" t="str">
        <f>IF(OR($D$3="",$R$3=""),"",IF('Result Sheet'!K150="","",'Result Sheet'!K150))</f>
        <v/>
      </c>
      <c r="I150" s="488" t="str">
        <f>IF(OR($D$3="",$R$3=""),"",IF('Result Sheet'!J150="","",'Result Sheet'!J150))</f>
        <v/>
      </c>
      <c r="J150" s="483" t="str">
        <f>IF(AND($R$3=$AN$8),'Result Sheet'!L150,IF(AND($R$3=$AN$9),'Result Sheet'!AD150,IF(AND($R$3=$AN$10),'Result Sheet'!AV150,IF(AND($R$3=$AN$11),'Result Sheet'!BN150,IF(AND($R$3=$AN$12),'Result Sheet'!CF150,IF(AND($R$3=$AN$13),'Result Sheet'!CV150,IF(AND($R$3=$AN$14),"","")))))))</f>
        <v/>
      </c>
      <c r="K150" s="483" t="str">
        <f>IF(AND($R$3=$AN$8),'Result Sheet'!M150,IF(AND($R$3=$AN$9),'Result Sheet'!AE150,IF(AND($R$3=$AN$10),'Result Sheet'!AW150,IF(AND($R$3=$AN$11),'Result Sheet'!BO150,IF(AND($R$3=$AN$12),'Result Sheet'!CG150,IF(AND($R$3=$AN$13),'Result Sheet'!CW150,IF(AND($R$3=$AN$14),"","")))))))</f>
        <v/>
      </c>
      <c r="L150" s="483" t="str">
        <f>IF(AND($R$3=$AN$8),'Result Sheet'!N150,IF(AND($R$3=$AN$9),'Result Sheet'!AF150,IF(AND($R$3=$AN$10),'Result Sheet'!AX150,IF(AND($R$3=$AN$11),'Result Sheet'!BP150,IF(AND($R$3=$AN$12),'Result Sheet'!CH150,IF(AND($R$3=$AN$13),'Result Sheet'!CX150,IF(AND($R$3=$AN$14),"","")))))))</f>
        <v/>
      </c>
      <c r="M150" s="355" t="str">
        <f t="shared" si="14"/>
        <v/>
      </c>
      <c r="N150" s="484" t="str">
        <f>IF(AND($R$3=$AN$8),'Result Sheet'!P150,IF(AND($R$3=$AN$9),'Result Sheet'!AH150,IF(AND($R$3=$AN$10),'Result Sheet'!AZ150,IF(AND($R$3=$AN$11),'Result Sheet'!BR150,IF(AND($R$3=$AN$12),'Result Sheet'!CJ150,IF(AND($R$3=$AN$13),'Result Sheet'!CZ150,IF(AND($R$3=$AN$14),'Result Sheet'!DL150,IF(AND($R$3=$AN$15),'Result Sheet'!DV150,IF(AND($R$3=$AN$16),'Result Sheet'!EF150,"")))))))))</f>
        <v/>
      </c>
      <c r="O150" s="484" t="str">
        <f>IF(AND($R$3=$AN$8),'Result Sheet'!Q150,IF(AND($R$3=$AN$9),'Result Sheet'!AI150,IF(AND($R$3=$AN$10),'Result Sheet'!BA150,IF(AND($R$3=$AN$11),'Result Sheet'!BS150,IF(AND($R$3=$AN$12),'Result Sheet'!CK150,IF(AND($R$3=$AN$13),'Result Sheet'!DA150,IF(AND($R$3=$AN$14),'Result Sheet'!DM150,IF(AND($R$3=$AN$15),'Result Sheet'!DW150,IF(AND($R$3=$AN$16),'Result Sheet'!EG150,"")))))))))</f>
        <v/>
      </c>
      <c r="P150" s="355" t="str">
        <f t="shared" si="15"/>
        <v/>
      </c>
      <c r="Q150" s="356" t="str">
        <f t="shared" si="16"/>
        <v/>
      </c>
      <c r="R150" s="485" t="str">
        <f>IF(AND($R$3=$AN$8),'Result Sheet'!T150,IF(AND($R$3=$AN$9),'Result Sheet'!AL150,IF(AND($R$3=$AN$10),'Result Sheet'!BD150,IF(AND($R$3=$AN$11),'Result Sheet'!BV150,IF(AND($R$3=$AN$12),'Result Sheet'!CN150,IF(AND($R$3=$AN$13),'Result Sheet'!DD150,IF(AND($R$3=$AN$14),'Result Sheet'!DN150,IF(AND($R$3=$AN$15),'Result Sheet'!DX150,IF(AND($R$3=$AN$16),'Result Sheet'!EH149,"")))))))))</f>
        <v/>
      </c>
      <c r="S150" s="485" t="str">
        <f>IF(AND($R$3=$AN$8),'Result Sheet'!U150,IF(AND($R$3=$AN$9),'Result Sheet'!AM150,IF(AND($R$3=$AN$10),'Result Sheet'!BE150,IF(AND($R$3=$AN$11),'Result Sheet'!BW150,IF(AND($R$3=$AN$12),'Result Sheet'!CO150,IF(AND($R$3=$AN$13),'Result Sheet'!DE150,IF(AND($R$3=$AN$14),'Result Sheet'!DO150,IF(AND($R$3=$AN$15),'Result Sheet'!DY150,IF(AND($R$3=$AN$16),'Result Sheet'!EI150,"")))))))))</f>
        <v/>
      </c>
      <c r="T150" s="355" t="str">
        <f>IF(AND(R150="",S150=""),"",IF(AND($R$3=$AN$14),'Result Sheet'!DP150,IF(AND($R$3=$AN$15),'Result Sheet'!DZ150,IF(AND($R$3=$AN$16),'Result Sheet'!EJ150,IF(AND(R150="NA",S150="NA"),"NA",SUM(R150:S150))))))</f>
        <v/>
      </c>
      <c r="U150" s="356" t="str">
        <f t="shared" si="17"/>
        <v/>
      </c>
      <c r="V150" s="357">
        <f t="shared" si="18"/>
        <v>0</v>
      </c>
      <c r="W150" s="357" t="str">
        <f t="shared" si="19"/>
        <v/>
      </c>
      <c r="X150" s="357" t="str">
        <f t="shared" si="20"/>
        <v/>
      </c>
      <c r="Y150" s="486" t="str">
        <f>IF(AND($R$3=$AN$8),'Result Sheet'!AA150,IF(AND($R$3=$AN$9),'Result Sheet'!AS150,IF(AND($R$3=$AN$10),'Result Sheet'!BK150,IF(AND($R$3=$AN$11),'Result Sheet'!CC150,IF(AND($R$3=$AN$12),'Result Sheet'!CT150,IF(AND($R$3=$AN$13),'Result Sheet'!DJ150,IF(AND($R$3=$AN$14),'Result Sheet'!DT150,IF(AND($R$3=$AN$15),'Result Sheet'!ED150,IF(AND($R$3=$AN$16),'Result Sheet'!EN150,"")))))))))</f>
        <v/>
      </c>
      <c r="Z150" s="487" t="str">
        <f>IF(AND($R$3=$AN$8),'Result Sheet'!AB150,IF(AND($R$3=$AN$9),'Result Sheet'!AT150,IF(AND($R$3=$AN$10),'Result Sheet'!BL150,IF(AND($R$3=$AN$11),'Result Sheet'!CD150,IF(AND($R$3=$AN$12),"",IF(AND($R$3=$AN$13),"",IF(AND($R$3=$AN$14),"","")))))))</f>
        <v/>
      </c>
      <c r="AA150" s="358" t="str">
        <f>IF(AND($R$3=$AN$8),'Result Sheet'!AC150,IF(AND($R$3=$AN$9),'Result Sheet'!AU150,IF(AND($R$3=$AN$10),'Result Sheet'!BM150,IF(AND($R$3=$AN$11),'Result Sheet'!CE150,IF(AND($R$3=$AN$12),'Result Sheet'!CU150,IF(AND($R$3=$AN$13),'Result Sheet'!DK150,IF(AND($R$3=$AN$14),'Result Sheet'!DU150,IF(AND($R$3=$AN$15),'Result Sheet'!EE150,IF(AND($R$3=$AN$16),'Result Sheet'!EO150,"")))))))))</f>
        <v/>
      </c>
    </row>
    <row r="151" spans="1:27">
      <c r="A151" s="349">
        <f>IF('Result Sheet'!A151="","",'Result Sheet'!A151)</f>
        <v>144</v>
      </c>
      <c r="B151" s="350" t="str">
        <f>IF(OR($D$3="",$R$3=""),"",IF('Result Sheet'!B151="","",'Result Sheet'!B151))</f>
        <v/>
      </c>
      <c r="C151" s="351" t="str">
        <f>IF(OR($D$3="",$R$3=""),"",IF('Result Sheet'!F151="","",'Result Sheet'!F151))</f>
        <v/>
      </c>
      <c r="D151" s="352" t="str">
        <f>IF(OR($D$3="",$R$3=""),"",IF('Result Sheet'!E151="","",'Result Sheet'!E151))</f>
        <v/>
      </c>
      <c r="E151" s="353" t="str">
        <f>IF(OR($D$3="",$R$3=""),"",IF('Result Sheet'!G151="","",'Result Sheet'!G151))</f>
        <v/>
      </c>
      <c r="F151" s="353" t="str">
        <f>IF(OR($D$3="",$R$3=""),"",IF('Result Sheet'!H151="","",'Result Sheet'!H151))</f>
        <v/>
      </c>
      <c r="G151" s="353" t="str">
        <f>IF(OR($D$3="",$R$3=""),"",IF('Result Sheet'!I151="","",'Result Sheet'!I151))</f>
        <v/>
      </c>
      <c r="H151" s="354" t="str">
        <f>IF(OR($D$3="",$R$3=""),"",IF('Result Sheet'!K151="","",'Result Sheet'!K151))</f>
        <v/>
      </c>
      <c r="I151" s="488" t="str">
        <f>IF(OR($D$3="",$R$3=""),"",IF('Result Sheet'!J151="","",'Result Sheet'!J151))</f>
        <v/>
      </c>
      <c r="J151" s="483" t="str">
        <f>IF(AND($R$3=$AN$8),'Result Sheet'!L151,IF(AND($R$3=$AN$9),'Result Sheet'!AD151,IF(AND($R$3=$AN$10),'Result Sheet'!AV151,IF(AND($R$3=$AN$11),'Result Sheet'!BN151,IF(AND($R$3=$AN$12),'Result Sheet'!CF151,IF(AND($R$3=$AN$13),'Result Sheet'!CV151,IF(AND($R$3=$AN$14),"","")))))))</f>
        <v/>
      </c>
      <c r="K151" s="483" t="str">
        <f>IF(AND($R$3=$AN$8),'Result Sheet'!M151,IF(AND($R$3=$AN$9),'Result Sheet'!AE151,IF(AND($R$3=$AN$10),'Result Sheet'!AW151,IF(AND($R$3=$AN$11),'Result Sheet'!BO151,IF(AND($R$3=$AN$12),'Result Sheet'!CG151,IF(AND($R$3=$AN$13),'Result Sheet'!CW151,IF(AND($R$3=$AN$14),"","")))))))</f>
        <v/>
      </c>
      <c r="L151" s="483" t="str">
        <f>IF(AND($R$3=$AN$8),'Result Sheet'!N151,IF(AND($R$3=$AN$9),'Result Sheet'!AF151,IF(AND($R$3=$AN$10),'Result Sheet'!AX151,IF(AND($R$3=$AN$11),'Result Sheet'!BP151,IF(AND($R$3=$AN$12),'Result Sheet'!CH151,IF(AND($R$3=$AN$13),'Result Sheet'!CX151,IF(AND($R$3=$AN$14),"","")))))))</f>
        <v/>
      </c>
      <c r="M151" s="355" t="str">
        <f t="shared" si="14"/>
        <v/>
      </c>
      <c r="N151" s="484" t="str">
        <f>IF(AND($R$3=$AN$8),'Result Sheet'!P151,IF(AND($R$3=$AN$9),'Result Sheet'!AH151,IF(AND($R$3=$AN$10),'Result Sheet'!AZ151,IF(AND($R$3=$AN$11),'Result Sheet'!BR151,IF(AND($R$3=$AN$12),'Result Sheet'!CJ151,IF(AND($R$3=$AN$13),'Result Sheet'!CZ151,IF(AND($R$3=$AN$14),'Result Sheet'!DL151,IF(AND($R$3=$AN$15),'Result Sheet'!DV151,IF(AND($R$3=$AN$16),'Result Sheet'!EF151,"")))))))))</f>
        <v/>
      </c>
      <c r="O151" s="484" t="str">
        <f>IF(AND($R$3=$AN$8),'Result Sheet'!Q151,IF(AND($R$3=$AN$9),'Result Sheet'!AI151,IF(AND($R$3=$AN$10),'Result Sheet'!BA151,IF(AND($R$3=$AN$11),'Result Sheet'!BS151,IF(AND($R$3=$AN$12),'Result Sheet'!CK151,IF(AND($R$3=$AN$13),'Result Sheet'!DA151,IF(AND($R$3=$AN$14),'Result Sheet'!DM151,IF(AND($R$3=$AN$15),'Result Sheet'!DW151,IF(AND($R$3=$AN$16),'Result Sheet'!EG151,"")))))))))</f>
        <v/>
      </c>
      <c r="P151" s="355" t="str">
        <f t="shared" si="15"/>
        <v/>
      </c>
      <c r="Q151" s="356" t="str">
        <f t="shared" si="16"/>
        <v/>
      </c>
      <c r="R151" s="485" t="str">
        <f>IF(AND($R$3=$AN$8),'Result Sheet'!T151,IF(AND($R$3=$AN$9),'Result Sheet'!AL151,IF(AND($R$3=$AN$10),'Result Sheet'!BD151,IF(AND($R$3=$AN$11),'Result Sheet'!BV151,IF(AND($R$3=$AN$12),'Result Sheet'!CN151,IF(AND($R$3=$AN$13),'Result Sheet'!DD151,IF(AND($R$3=$AN$14),'Result Sheet'!DN151,IF(AND($R$3=$AN$15),'Result Sheet'!DX151,IF(AND($R$3=$AN$16),'Result Sheet'!EH150,"")))))))))</f>
        <v/>
      </c>
      <c r="S151" s="485" t="str">
        <f>IF(AND($R$3=$AN$8),'Result Sheet'!U151,IF(AND($R$3=$AN$9),'Result Sheet'!AM151,IF(AND($R$3=$AN$10),'Result Sheet'!BE151,IF(AND($R$3=$AN$11),'Result Sheet'!BW151,IF(AND($R$3=$AN$12),'Result Sheet'!CO151,IF(AND($R$3=$AN$13),'Result Sheet'!DE151,IF(AND($R$3=$AN$14),'Result Sheet'!DO151,IF(AND($R$3=$AN$15),'Result Sheet'!DY151,IF(AND($R$3=$AN$16),'Result Sheet'!EI151,"")))))))))</f>
        <v/>
      </c>
      <c r="T151" s="355" t="str">
        <f>IF(AND(R151="",S151=""),"",IF(AND($R$3=$AN$14),'Result Sheet'!DP151,IF(AND($R$3=$AN$15),'Result Sheet'!DZ151,IF(AND($R$3=$AN$16),'Result Sheet'!EJ151,IF(AND(R151="NA",S151="NA"),"NA",SUM(R151:S151))))))</f>
        <v/>
      </c>
      <c r="U151" s="356" t="str">
        <f t="shared" si="17"/>
        <v/>
      </c>
      <c r="V151" s="357">
        <f t="shared" si="18"/>
        <v>0</v>
      </c>
      <c r="W151" s="357" t="str">
        <f t="shared" si="19"/>
        <v/>
      </c>
      <c r="X151" s="357" t="str">
        <f t="shared" si="20"/>
        <v/>
      </c>
      <c r="Y151" s="486" t="str">
        <f>IF(AND($R$3=$AN$8),'Result Sheet'!AA151,IF(AND($R$3=$AN$9),'Result Sheet'!AS151,IF(AND($R$3=$AN$10),'Result Sheet'!BK151,IF(AND($R$3=$AN$11),'Result Sheet'!CC151,IF(AND($R$3=$AN$12),'Result Sheet'!CT151,IF(AND($R$3=$AN$13),'Result Sheet'!DJ151,IF(AND($R$3=$AN$14),'Result Sheet'!DT151,IF(AND($R$3=$AN$15),'Result Sheet'!ED151,IF(AND($R$3=$AN$16),'Result Sheet'!EN151,"")))))))))</f>
        <v/>
      </c>
      <c r="Z151" s="487" t="str">
        <f>IF(AND($R$3=$AN$8),'Result Sheet'!AB151,IF(AND($R$3=$AN$9),'Result Sheet'!AT151,IF(AND($R$3=$AN$10),'Result Sheet'!BL151,IF(AND($R$3=$AN$11),'Result Sheet'!CD151,IF(AND($R$3=$AN$12),"",IF(AND($R$3=$AN$13),"",IF(AND($R$3=$AN$14),"","")))))))</f>
        <v/>
      </c>
      <c r="AA151" s="358" t="str">
        <f>IF(AND($R$3=$AN$8),'Result Sheet'!AC151,IF(AND($R$3=$AN$9),'Result Sheet'!AU151,IF(AND($R$3=$AN$10),'Result Sheet'!BM151,IF(AND($R$3=$AN$11),'Result Sheet'!CE151,IF(AND($R$3=$AN$12),'Result Sheet'!CU151,IF(AND($R$3=$AN$13),'Result Sheet'!DK151,IF(AND($R$3=$AN$14),'Result Sheet'!DU151,IF(AND($R$3=$AN$15),'Result Sheet'!EE151,IF(AND($R$3=$AN$16),'Result Sheet'!EO151,"")))))))))</f>
        <v/>
      </c>
    </row>
    <row r="152" spans="1:27">
      <c r="A152" s="349">
        <f>IF('Result Sheet'!A152="","",'Result Sheet'!A152)</f>
        <v>145</v>
      </c>
      <c r="B152" s="350" t="str">
        <f>IF(OR($D$3="",$R$3=""),"",IF('Result Sheet'!B152="","",'Result Sheet'!B152))</f>
        <v/>
      </c>
      <c r="C152" s="351" t="str">
        <f>IF(OR($D$3="",$R$3=""),"",IF('Result Sheet'!F152="","",'Result Sheet'!F152))</f>
        <v/>
      </c>
      <c r="D152" s="352" t="str">
        <f>IF(OR($D$3="",$R$3=""),"",IF('Result Sheet'!E152="","",'Result Sheet'!E152))</f>
        <v/>
      </c>
      <c r="E152" s="353" t="str">
        <f>IF(OR($D$3="",$R$3=""),"",IF('Result Sheet'!G152="","",'Result Sheet'!G152))</f>
        <v/>
      </c>
      <c r="F152" s="353" t="str">
        <f>IF(OR($D$3="",$R$3=""),"",IF('Result Sheet'!H152="","",'Result Sheet'!H152))</f>
        <v/>
      </c>
      <c r="G152" s="353" t="str">
        <f>IF(OR($D$3="",$R$3=""),"",IF('Result Sheet'!I152="","",'Result Sheet'!I152))</f>
        <v/>
      </c>
      <c r="H152" s="354" t="str">
        <f>IF(OR($D$3="",$R$3=""),"",IF('Result Sheet'!K152="","",'Result Sheet'!K152))</f>
        <v/>
      </c>
      <c r="I152" s="488" t="str">
        <f>IF(OR($D$3="",$R$3=""),"",IF('Result Sheet'!J152="","",'Result Sheet'!J152))</f>
        <v/>
      </c>
      <c r="J152" s="483" t="str">
        <f>IF(AND($R$3=$AN$8),'Result Sheet'!L152,IF(AND($R$3=$AN$9),'Result Sheet'!AD152,IF(AND($R$3=$AN$10),'Result Sheet'!AV152,IF(AND($R$3=$AN$11),'Result Sheet'!BN152,IF(AND($R$3=$AN$12),'Result Sheet'!CF152,IF(AND($R$3=$AN$13),'Result Sheet'!CV152,IF(AND($R$3=$AN$14),"","")))))))</f>
        <v/>
      </c>
      <c r="K152" s="483" t="str">
        <f>IF(AND($R$3=$AN$8),'Result Sheet'!M152,IF(AND($R$3=$AN$9),'Result Sheet'!AE152,IF(AND($R$3=$AN$10),'Result Sheet'!AW152,IF(AND($R$3=$AN$11),'Result Sheet'!BO152,IF(AND($R$3=$AN$12),'Result Sheet'!CG152,IF(AND($R$3=$AN$13),'Result Sheet'!CW152,IF(AND($R$3=$AN$14),"","")))))))</f>
        <v/>
      </c>
      <c r="L152" s="483" t="str">
        <f>IF(AND($R$3=$AN$8),'Result Sheet'!N152,IF(AND($R$3=$AN$9),'Result Sheet'!AF152,IF(AND($R$3=$AN$10),'Result Sheet'!AX152,IF(AND($R$3=$AN$11),'Result Sheet'!BP152,IF(AND($R$3=$AN$12),'Result Sheet'!CH152,IF(AND($R$3=$AN$13),'Result Sheet'!CX152,IF(AND($R$3=$AN$14),"","")))))))</f>
        <v/>
      </c>
      <c r="M152" s="355" t="str">
        <f t="shared" si="14"/>
        <v/>
      </c>
      <c r="N152" s="484" t="str">
        <f>IF(AND($R$3=$AN$8),'Result Sheet'!P152,IF(AND($R$3=$AN$9),'Result Sheet'!AH152,IF(AND($R$3=$AN$10),'Result Sheet'!AZ152,IF(AND($R$3=$AN$11),'Result Sheet'!BR152,IF(AND($R$3=$AN$12),'Result Sheet'!CJ152,IF(AND($R$3=$AN$13),'Result Sheet'!CZ152,IF(AND($R$3=$AN$14),'Result Sheet'!DL152,IF(AND($R$3=$AN$15),'Result Sheet'!DV152,IF(AND($R$3=$AN$16),'Result Sheet'!EF152,"")))))))))</f>
        <v/>
      </c>
      <c r="O152" s="484" t="str">
        <f>IF(AND($R$3=$AN$8),'Result Sheet'!Q152,IF(AND($R$3=$AN$9),'Result Sheet'!AI152,IF(AND($R$3=$AN$10),'Result Sheet'!BA152,IF(AND($R$3=$AN$11),'Result Sheet'!BS152,IF(AND($R$3=$AN$12),'Result Sheet'!CK152,IF(AND($R$3=$AN$13),'Result Sheet'!DA152,IF(AND($R$3=$AN$14),'Result Sheet'!DM152,IF(AND($R$3=$AN$15),'Result Sheet'!DW152,IF(AND($R$3=$AN$16),'Result Sheet'!EG152,"")))))))))</f>
        <v/>
      </c>
      <c r="P152" s="355" t="str">
        <f t="shared" si="15"/>
        <v/>
      </c>
      <c r="Q152" s="356" t="str">
        <f t="shared" si="16"/>
        <v/>
      </c>
      <c r="R152" s="485" t="str">
        <f>IF(AND($R$3=$AN$8),'Result Sheet'!T152,IF(AND($R$3=$AN$9),'Result Sheet'!AL152,IF(AND($R$3=$AN$10),'Result Sheet'!BD152,IF(AND($R$3=$AN$11),'Result Sheet'!BV152,IF(AND($R$3=$AN$12),'Result Sheet'!CN152,IF(AND($R$3=$AN$13),'Result Sheet'!DD152,IF(AND($R$3=$AN$14),'Result Sheet'!DN152,IF(AND($R$3=$AN$15),'Result Sheet'!DX152,IF(AND($R$3=$AN$16),'Result Sheet'!EH151,"")))))))))</f>
        <v/>
      </c>
      <c r="S152" s="485" t="str">
        <f>IF(AND($R$3=$AN$8),'Result Sheet'!U152,IF(AND($R$3=$AN$9),'Result Sheet'!AM152,IF(AND($R$3=$AN$10),'Result Sheet'!BE152,IF(AND($R$3=$AN$11),'Result Sheet'!BW152,IF(AND($R$3=$AN$12),'Result Sheet'!CO152,IF(AND($R$3=$AN$13),'Result Sheet'!DE152,IF(AND($R$3=$AN$14),'Result Sheet'!DO152,IF(AND($R$3=$AN$15),'Result Sheet'!DY152,IF(AND($R$3=$AN$16),'Result Sheet'!EI152,"")))))))))</f>
        <v/>
      </c>
      <c r="T152" s="355" t="str">
        <f>IF(AND(R152="",S152=""),"",IF(AND($R$3=$AN$14),'Result Sheet'!DP152,IF(AND($R$3=$AN$15),'Result Sheet'!DZ152,IF(AND($R$3=$AN$16),'Result Sheet'!EJ152,IF(AND(R152="NA",S152="NA"),"NA",SUM(R152:S152))))))</f>
        <v/>
      </c>
      <c r="U152" s="356" t="str">
        <f t="shared" si="17"/>
        <v/>
      </c>
      <c r="V152" s="357">
        <f t="shared" si="18"/>
        <v>0</v>
      </c>
      <c r="W152" s="357" t="str">
        <f t="shared" si="19"/>
        <v/>
      </c>
      <c r="X152" s="357" t="str">
        <f t="shared" si="20"/>
        <v/>
      </c>
      <c r="Y152" s="486" t="str">
        <f>IF(AND($R$3=$AN$8),'Result Sheet'!AA152,IF(AND($R$3=$AN$9),'Result Sheet'!AS152,IF(AND($R$3=$AN$10),'Result Sheet'!BK152,IF(AND($R$3=$AN$11),'Result Sheet'!CC152,IF(AND($R$3=$AN$12),'Result Sheet'!CT152,IF(AND($R$3=$AN$13),'Result Sheet'!DJ152,IF(AND($R$3=$AN$14),'Result Sheet'!DT152,IF(AND($R$3=$AN$15),'Result Sheet'!ED152,IF(AND($R$3=$AN$16),'Result Sheet'!EN152,"")))))))))</f>
        <v/>
      </c>
      <c r="Z152" s="487" t="str">
        <f>IF(AND($R$3=$AN$8),'Result Sheet'!AB152,IF(AND($R$3=$AN$9),'Result Sheet'!AT152,IF(AND($R$3=$AN$10),'Result Sheet'!BL152,IF(AND($R$3=$AN$11),'Result Sheet'!CD152,IF(AND($R$3=$AN$12),"",IF(AND($R$3=$AN$13),"",IF(AND($R$3=$AN$14),"","")))))))</f>
        <v/>
      </c>
      <c r="AA152" s="358" t="str">
        <f>IF(AND($R$3=$AN$8),'Result Sheet'!AC152,IF(AND($R$3=$AN$9),'Result Sheet'!AU152,IF(AND($R$3=$AN$10),'Result Sheet'!BM152,IF(AND($R$3=$AN$11),'Result Sheet'!CE152,IF(AND($R$3=$AN$12),'Result Sheet'!CU152,IF(AND($R$3=$AN$13),'Result Sheet'!DK152,IF(AND($R$3=$AN$14),'Result Sheet'!DU152,IF(AND($R$3=$AN$15),'Result Sheet'!EE152,IF(AND($R$3=$AN$16),'Result Sheet'!EO152,"")))))))))</f>
        <v/>
      </c>
    </row>
    <row r="153" spans="1:27">
      <c r="A153" s="349">
        <f>IF('Result Sheet'!A153="","",'Result Sheet'!A153)</f>
        <v>146</v>
      </c>
      <c r="B153" s="350" t="str">
        <f>IF(OR($D$3="",$R$3=""),"",IF('Result Sheet'!B153="","",'Result Sheet'!B153))</f>
        <v/>
      </c>
      <c r="C153" s="351" t="str">
        <f>IF(OR($D$3="",$R$3=""),"",IF('Result Sheet'!F153="","",'Result Sheet'!F153))</f>
        <v/>
      </c>
      <c r="D153" s="352" t="str">
        <f>IF(OR($D$3="",$R$3=""),"",IF('Result Sheet'!E153="","",'Result Sheet'!E153))</f>
        <v/>
      </c>
      <c r="E153" s="353" t="str">
        <f>IF(OR($D$3="",$R$3=""),"",IF('Result Sheet'!G153="","",'Result Sheet'!G153))</f>
        <v/>
      </c>
      <c r="F153" s="353" t="str">
        <f>IF(OR($D$3="",$R$3=""),"",IF('Result Sheet'!H153="","",'Result Sheet'!H153))</f>
        <v/>
      </c>
      <c r="G153" s="353" t="str">
        <f>IF(OR($D$3="",$R$3=""),"",IF('Result Sheet'!I153="","",'Result Sheet'!I153))</f>
        <v/>
      </c>
      <c r="H153" s="354" t="str">
        <f>IF(OR($D$3="",$R$3=""),"",IF('Result Sheet'!K153="","",'Result Sheet'!K153))</f>
        <v/>
      </c>
      <c r="I153" s="488" t="str">
        <f>IF(OR($D$3="",$R$3=""),"",IF('Result Sheet'!J153="","",'Result Sheet'!J153))</f>
        <v/>
      </c>
      <c r="J153" s="483" t="str">
        <f>IF(AND($R$3=$AN$8),'Result Sheet'!L153,IF(AND($R$3=$AN$9),'Result Sheet'!AD153,IF(AND($R$3=$AN$10),'Result Sheet'!AV153,IF(AND($R$3=$AN$11),'Result Sheet'!BN153,IF(AND($R$3=$AN$12),'Result Sheet'!CF153,IF(AND($R$3=$AN$13),'Result Sheet'!CV153,IF(AND($R$3=$AN$14),"","")))))))</f>
        <v/>
      </c>
      <c r="K153" s="483" t="str">
        <f>IF(AND($R$3=$AN$8),'Result Sheet'!M153,IF(AND($R$3=$AN$9),'Result Sheet'!AE153,IF(AND($R$3=$AN$10),'Result Sheet'!AW153,IF(AND($R$3=$AN$11),'Result Sheet'!BO153,IF(AND($R$3=$AN$12),'Result Sheet'!CG153,IF(AND($R$3=$AN$13),'Result Sheet'!CW153,IF(AND($R$3=$AN$14),"","")))))))</f>
        <v/>
      </c>
      <c r="L153" s="483" t="str">
        <f>IF(AND($R$3=$AN$8),'Result Sheet'!N153,IF(AND($R$3=$AN$9),'Result Sheet'!AF153,IF(AND($R$3=$AN$10),'Result Sheet'!AX153,IF(AND($R$3=$AN$11),'Result Sheet'!BP153,IF(AND($R$3=$AN$12),'Result Sheet'!CH153,IF(AND($R$3=$AN$13),'Result Sheet'!CX153,IF(AND($R$3=$AN$14),"","")))))))</f>
        <v/>
      </c>
      <c r="M153" s="355" t="str">
        <f t="shared" si="14"/>
        <v/>
      </c>
      <c r="N153" s="484" t="str">
        <f>IF(AND($R$3=$AN$8),'Result Sheet'!P153,IF(AND($R$3=$AN$9),'Result Sheet'!AH153,IF(AND($R$3=$AN$10),'Result Sheet'!AZ153,IF(AND($R$3=$AN$11),'Result Sheet'!BR153,IF(AND($R$3=$AN$12),'Result Sheet'!CJ153,IF(AND($R$3=$AN$13),'Result Sheet'!CZ153,IF(AND($R$3=$AN$14),'Result Sheet'!DL153,IF(AND($R$3=$AN$15),'Result Sheet'!DV153,IF(AND($R$3=$AN$16),'Result Sheet'!EF153,"")))))))))</f>
        <v/>
      </c>
      <c r="O153" s="484" t="str">
        <f>IF(AND($R$3=$AN$8),'Result Sheet'!Q153,IF(AND($R$3=$AN$9),'Result Sheet'!AI153,IF(AND($R$3=$AN$10),'Result Sheet'!BA153,IF(AND($R$3=$AN$11),'Result Sheet'!BS153,IF(AND($R$3=$AN$12),'Result Sheet'!CK153,IF(AND($R$3=$AN$13),'Result Sheet'!DA153,IF(AND($R$3=$AN$14),'Result Sheet'!DM153,IF(AND($R$3=$AN$15),'Result Sheet'!DW153,IF(AND($R$3=$AN$16),'Result Sheet'!EG153,"")))))))))</f>
        <v/>
      </c>
      <c r="P153" s="355" t="str">
        <f t="shared" si="15"/>
        <v/>
      </c>
      <c r="Q153" s="356" t="str">
        <f t="shared" si="16"/>
        <v/>
      </c>
      <c r="R153" s="485" t="str">
        <f>IF(AND($R$3=$AN$8),'Result Sheet'!T153,IF(AND($R$3=$AN$9),'Result Sheet'!AL153,IF(AND($R$3=$AN$10),'Result Sheet'!BD153,IF(AND($R$3=$AN$11),'Result Sheet'!BV153,IF(AND($R$3=$AN$12),'Result Sheet'!CN153,IF(AND($R$3=$AN$13),'Result Sheet'!DD153,IF(AND($R$3=$AN$14),'Result Sheet'!DN153,IF(AND($R$3=$AN$15),'Result Sheet'!DX153,IF(AND($R$3=$AN$16),'Result Sheet'!EH152,"")))))))))</f>
        <v/>
      </c>
      <c r="S153" s="485" t="str">
        <f>IF(AND($R$3=$AN$8),'Result Sheet'!U153,IF(AND($R$3=$AN$9),'Result Sheet'!AM153,IF(AND($R$3=$AN$10),'Result Sheet'!BE153,IF(AND($R$3=$AN$11),'Result Sheet'!BW153,IF(AND($R$3=$AN$12),'Result Sheet'!CO153,IF(AND($R$3=$AN$13),'Result Sheet'!DE153,IF(AND($R$3=$AN$14),'Result Sheet'!DO153,IF(AND($R$3=$AN$15),'Result Sheet'!DY153,IF(AND($R$3=$AN$16),'Result Sheet'!EI153,"")))))))))</f>
        <v/>
      </c>
      <c r="T153" s="355" t="str">
        <f>IF(AND(R153="",S153=""),"",IF(AND($R$3=$AN$14),'Result Sheet'!DP153,IF(AND($R$3=$AN$15),'Result Sheet'!DZ153,IF(AND($R$3=$AN$16),'Result Sheet'!EJ153,IF(AND(R153="NA",S153="NA"),"NA",SUM(R153:S153))))))</f>
        <v/>
      </c>
      <c r="U153" s="356" t="str">
        <f t="shared" si="17"/>
        <v/>
      </c>
      <c r="V153" s="357">
        <f t="shared" si="18"/>
        <v>0</v>
      </c>
      <c r="W153" s="357" t="str">
        <f t="shared" si="19"/>
        <v/>
      </c>
      <c r="X153" s="357" t="str">
        <f t="shared" si="20"/>
        <v/>
      </c>
      <c r="Y153" s="486" t="str">
        <f>IF(AND($R$3=$AN$8),'Result Sheet'!AA153,IF(AND($R$3=$AN$9),'Result Sheet'!AS153,IF(AND($R$3=$AN$10),'Result Sheet'!BK153,IF(AND($R$3=$AN$11),'Result Sheet'!CC153,IF(AND($R$3=$AN$12),'Result Sheet'!CT153,IF(AND($R$3=$AN$13),'Result Sheet'!DJ153,IF(AND($R$3=$AN$14),'Result Sheet'!DT153,IF(AND($R$3=$AN$15),'Result Sheet'!ED153,IF(AND($R$3=$AN$16),'Result Sheet'!EN153,"")))))))))</f>
        <v/>
      </c>
      <c r="Z153" s="487" t="str">
        <f>IF(AND($R$3=$AN$8),'Result Sheet'!AB153,IF(AND($R$3=$AN$9),'Result Sheet'!AT153,IF(AND($R$3=$AN$10),'Result Sheet'!BL153,IF(AND($R$3=$AN$11),'Result Sheet'!CD153,IF(AND($R$3=$AN$12),"",IF(AND($R$3=$AN$13),"",IF(AND($R$3=$AN$14),"","")))))))</f>
        <v/>
      </c>
      <c r="AA153" s="358" t="str">
        <f>IF(AND($R$3=$AN$8),'Result Sheet'!AC153,IF(AND($R$3=$AN$9),'Result Sheet'!AU153,IF(AND($R$3=$AN$10),'Result Sheet'!BM153,IF(AND($R$3=$AN$11),'Result Sheet'!CE153,IF(AND($R$3=$AN$12),'Result Sheet'!CU153,IF(AND($R$3=$AN$13),'Result Sheet'!DK153,IF(AND($R$3=$AN$14),'Result Sheet'!DU153,IF(AND($R$3=$AN$15),'Result Sheet'!EE153,IF(AND($R$3=$AN$16),'Result Sheet'!EO153,"")))))))))</f>
        <v/>
      </c>
    </row>
    <row r="154" spans="1:27">
      <c r="A154" s="349">
        <f>IF('Result Sheet'!A154="","",'Result Sheet'!A154)</f>
        <v>147</v>
      </c>
      <c r="B154" s="350" t="str">
        <f>IF(OR($D$3="",$R$3=""),"",IF('Result Sheet'!B154="","",'Result Sheet'!B154))</f>
        <v/>
      </c>
      <c r="C154" s="351" t="str">
        <f>IF(OR($D$3="",$R$3=""),"",IF('Result Sheet'!F154="","",'Result Sheet'!F154))</f>
        <v/>
      </c>
      <c r="D154" s="352" t="str">
        <f>IF(OR($D$3="",$R$3=""),"",IF('Result Sheet'!E154="","",'Result Sheet'!E154))</f>
        <v/>
      </c>
      <c r="E154" s="353" t="str">
        <f>IF(OR($D$3="",$R$3=""),"",IF('Result Sheet'!G154="","",'Result Sheet'!G154))</f>
        <v/>
      </c>
      <c r="F154" s="353" t="str">
        <f>IF(OR($D$3="",$R$3=""),"",IF('Result Sheet'!H154="","",'Result Sheet'!H154))</f>
        <v/>
      </c>
      <c r="G154" s="353" t="str">
        <f>IF(OR($D$3="",$R$3=""),"",IF('Result Sheet'!I154="","",'Result Sheet'!I154))</f>
        <v/>
      </c>
      <c r="H154" s="354" t="str">
        <f>IF(OR($D$3="",$R$3=""),"",IF('Result Sheet'!K154="","",'Result Sheet'!K154))</f>
        <v/>
      </c>
      <c r="I154" s="488" t="str">
        <f>IF(OR($D$3="",$R$3=""),"",IF('Result Sheet'!J154="","",'Result Sheet'!J154))</f>
        <v/>
      </c>
      <c r="J154" s="483" t="str">
        <f>IF(AND($R$3=$AN$8),'Result Sheet'!L154,IF(AND($R$3=$AN$9),'Result Sheet'!AD154,IF(AND($R$3=$AN$10),'Result Sheet'!AV154,IF(AND($R$3=$AN$11),'Result Sheet'!BN154,IF(AND($R$3=$AN$12),'Result Sheet'!CF154,IF(AND($R$3=$AN$13),'Result Sheet'!CV154,IF(AND($R$3=$AN$14),"","")))))))</f>
        <v/>
      </c>
      <c r="K154" s="483" t="str">
        <f>IF(AND($R$3=$AN$8),'Result Sheet'!M154,IF(AND($R$3=$AN$9),'Result Sheet'!AE154,IF(AND($R$3=$AN$10),'Result Sheet'!AW154,IF(AND($R$3=$AN$11),'Result Sheet'!BO154,IF(AND($R$3=$AN$12),'Result Sheet'!CG154,IF(AND($R$3=$AN$13),'Result Sheet'!CW154,IF(AND($R$3=$AN$14),"","")))))))</f>
        <v/>
      </c>
      <c r="L154" s="483" t="str">
        <f>IF(AND($R$3=$AN$8),'Result Sheet'!N154,IF(AND($R$3=$AN$9),'Result Sheet'!AF154,IF(AND($R$3=$AN$10),'Result Sheet'!AX154,IF(AND($R$3=$AN$11),'Result Sheet'!BP154,IF(AND($R$3=$AN$12),'Result Sheet'!CH154,IF(AND($R$3=$AN$13),'Result Sheet'!CX154,IF(AND($R$3=$AN$14),"","")))))))</f>
        <v/>
      </c>
      <c r="M154" s="355" t="str">
        <f t="shared" si="14"/>
        <v/>
      </c>
      <c r="N154" s="484" t="str">
        <f>IF(AND($R$3=$AN$8),'Result Sheet'!P154,IF(AND($R$3=$AN$9),'Result Sheet'!AH154,IF(AND($R$3=$AN$10),'Result Sheet'!AZ154,IF(AND($R$3=$AN$11),'Result Sheet'!BR154,IF(AND($R$3=$AN$12),'Result Sheet'!CJ154,IF(AND($R$3=$AN$13),'Result Sheet'!CZ154,IF(AND($R$3=$AN$14),'Result Sheet'!DL154,IF(AND($R$3=$AN$15),'Result Sheet'!DV154,IF(AND($R$3=$AN$16),'Result Sheet'!EF154,"")))))))))</f>
        <v/>
      </c>
      <c r="O154" s="484" t="str">
        <f>IF(AND($R$3=$AN$8),'Result Sheet'!Q154,IF(AND($R$3=$AN$9),'Result Sheet'!AI154,IF(AND($R$3=$AN$10),'Result Sheet'!BA154,IF(AND($R$3=$AN$11),'Result Sheet'!BS154,IF(AND($R$3=$AN$12),'Result Sheet'!CK154,IF(AND($R$3=$AN$13),'Result Sheet'!DA154,IF(AND($R$3=$AN$14),'Result Sheet'!DM154,IF(AND($R$3=$AN$15),'Result Sheet'!DW154,IF(AND($R$3=$AN$16),'Result Sheet'!EG154,"")))))))))</f>
        <v/>
      </c>
      <c r="P154" s="355" t="str">
        <f t="shared" si="15"/>
        <v/>
      </c>
      <c r="Q154" s="356" t="str">
        <f t="shared" si="16"/>
        <v/>
      </c>
      <c r="R154" s="485" t="str">
        <f>IF(AND($R$3=$AN$8),'Result Sheet'!T154,IF(AND($R$3=$AN$9),'Result Sheet'!AL154,IF(AND($R$3=$AN$10),'Result Sheet'!BD154,IF(AND($R$3=$AN$11),'Result Sheet'!BV154,IF(AND($R$3=$AN$12),'Result Sheet'!CN154,IF(AND($R$3=$AN$13),'Result Sheet'!DD154,IF(AND($R$3=$AN$14),'Result Sheet'!DN154,IF(AND($R$3=$AN$15),'Result Sheet'!DX154,IF(AND($R$3=$AN$16),'Result Sheet'!EH153,"")))))))))</f>
        <v/>
      </c>
      <c r="S154" s="485" t="str">
        <f>IF(AND($R$3=$AN$8),'Result Sheet'!U154,IF(AND($R$3=$AN$9),'Result Sheet'!AM154,IF(AND($R$3=$AN$10),'Result Sheet'!BE154,IF(AND($R$3=$AN$11),'Result Sheet'!BW154,IF(AND($R$3=$AN$12),'Result Sheet'!CO154,IF(AND($R$3=$AN$13),'Result Sheet'!DE154,IF(AND($R$3=$AN$14),'Result Sheet'!DO154,IF(AND($R$3=$AN$15),'Result Sheet'!DY154,IF(AND($R$3=$AN$16),'Result Sheet'!EI154,"")))))))))</f>
        <v/>
      </c>
      <c r="T154" s="355" t="str">
        <f>IF(AND(R154="",S154=""),"",IF(AND($R$3=$AN$14),'Result Sheet'!DP154,IF(AND($R$3=$AN$15),'Result Sheet'!DZ154,IF(AND($R$3=$AN$16),'Result Sheet'!EJ154,IF(AND(R154="NA",S154="NA"),"NA",SUM(R154:S154))))))</f>
        <v/>
      </c>
      <c r="U154" s="356" t="str">
        <f t="shared" si="17"/>
        <v/>
      </c>
      <c r="V154" s="357">
        <f t="shared" si="18"/>
        <v>0</v>
      </c>
      <c r="W154" s="357" t="str">
        <f t="shared" si="19"/>
        <v/>
      </c>
      <c r="X154" s="357" t="str">
        <f t="shared" si="20"/>
        <v/>
      </c>
      <c r="Y154" s="486" t="str">
        <f>IF(AND($R$3=$AN$8),'Result Sheet'!AA154,IF(AND($R$3=$AN$9),'Result Sheet'!AS154,IF(AND($R$3=$AN$10),'Result Sheet'!BK154,IF(AND($R$3=$AN$11),'Result Sheet'!CC154,IF(AND($R$3=$AN$12),'Result Sheet'!CT154,IF(AND($R$3=$AN$13),'Result Sheet'!DJ154,IF(AND($R$3=$AN$14),'Result Sheet'!DT154,IF(AND($R$3=$AN$15),'Result Sheet'!ED154,IF(AND($R$3=$AN$16),'Result Sheet'!EN154,"")))))))))</f>
        <v/>
      </c>
      <c r="Z154" s="487" t="str">
        <f>IF(AND($R$3=$AN$8),'Result Sheet'!AB154,IF(AND($R$3=$AN$9),'Result Sheet'!AT154,IF(AND($R$3=$AN$10),'Result Sheet'!BL154,IF(AND($R$3=$AN$11),'Result Sheet'!CD154,IF(AND($R$3=$AN$12),"",IF(AND($R$3=$AN$13),"",IF(AND($R$3=$AN$14),"","")))))))</f>
        <v/>
      </c>
      <c r="AA154" s="358" t="str">
        <f>IF(AND($R$3=$AN$8),'Result Sheet'!AC154,IF(AND($R$3=$AN$9),'Result Sheet'!AU154,IF(AND($R$3=$AN$10),'Result Sheet'!BM154,IF(AND($R$3=$AN$11),'Result Sheet'!CE154,IF(AND($R$3=$AN$12),'Result Sheet'!CU154,IF(AND($R$3=$AN$13),'Result Sheet'!DK154,IF(AND($R$3=$AN$14),'Result Sheet'!DU154,IF(AND($R$3=$AN$15),'Result Sheet'!EE154,IF(AND($R$3=$AN$16),'Result Sheet'!EO154,"")))))))))</f>
        <v/>
      </c>
    </row>
    <row r="155" spans="1:27">
      <c r="A155" s="349">
        <f>IF('Result Sheet'!A155="","",'Result Sheet'!A155)</f>
        <v>148</v>
      </c>
      <c r="B155" s="350" t="str">
        <f>IF(OR($D$3="",$R$3=""),"",IF('Result Sheet'!B155="","",'Result Sheet'!B155))</f>
        <v/>
      </c>
      <c r="C155" s="351" t="str">
        <f>IF(OR($D$3="",$R$3=""),"",IF('Result Sheet'!F155="","",'Result Sheet'!F155))</f>
        <v/>
      </c>
      <c r="D155" s="352" t="str">
        <f>IF(OR($D$3="",$R$3=""),"",IF('Result Sheet'!E155="","",'Result Sheet'!E155))</f>
        <v/>
      </c>
      <c r="E155" s="353" t="str">
        <f>IF(OR($D$3="",$R$3=""),"",IF('Result Sheet'!G155="","",'Result Sheet'!G155))</f>
        <v/>
      </c>
      <c r="F155" s="353" t="str">
        <f>IF(OR($D$3="",$R$3=""),"",IF('Result Sheet'!H155="","",'Result Sheet'!H155))</f>
        <v/>
      </c>
      <c r="G155" s="353" t="str">
        <f>IF(OR($D$3="",$R$3=""),"",IF('Result Sheet'!I155="","",'Result Sheet'!I155))</f>
        <v/>
      </c>
      <c r="H155" s="354" t="str">
        <f>IF(OR($D$3="",$R$3=""),"",IF('Result Sheet'!K155="","",'Result Sheet'!K155))</f>
        <v/>
      </c>
      <c r="I155" s="488" t="str">
        <f>IF(OR($D$3="",$R$3=""),"",IF('Result Sheet'!J155="","",'Result Sheet'!J155))</f>
        <v/>
      </c>
      <c r="J155" s="483" t="str">
        <f>IF(AND($R$3=$AN$8),'Result Sheet'!L155,IF(AND($R$3=$AN$9),'Result Sheet'!AD155,IF(AND($R$3=$AN$10),'Result Sheet'!AV155,IF(AND($R$3=$AN$11),'Result Sheet'!BN155,IF(AND($R$3=$AN$12),'Result Sheet'!CF155,IF(AND($R$3=$AN$13),'Result Sheet'!CV155,IF(AND($R$3=$AN$14),"","")))))))</f>
        <v/>
      </c>
      <c r="K155" s="483" t="str">
        <f>IF(AND($R$3=$AN$8),'Result Sheet'!M155,IF(AND($R$3=$AN$9),'Result Sheet'!AE155,IF(AND($R$3=$AN$10),'Result Sheet'!AW155,IF(AND($R$3=$AN$11),'Result Sheet'!BO155,IF(AND($R$3=$AN$12),'Result Sheet'!CG155,IF(AND($R$3=$AN$13),'Result Sheet'!CW155,IF(AND($R$3=$AN$14),"","")))))))</f>
        <v/>
      </c>
      <c r="L155" s="483" t="str">
        <f>IF(AND($R$3=$AN$8),'Result Sheet'!N155,IF(AND($R$3=$AN$9),'Result Sheet'!AF155,IF(AND($R$3=$AN$10),'Result Sheet'!AX155,IF(AND($R$3=$AN$11),'Result Sheet'!BP155,IF(AND($R$3=$AN$12),'Result Sheet'!CH155,IF(AND($R$3=$AN$13),'Result Sheet'!CX155,IF(AND($R$3=$AN$14),"","")))))))</f>
        <v/>
      </c>
      <c r="M155" s="355" t="str">
        <f t="shared" si="14"/>
        <v/>
      </c>
      <c r="N155" s="484" t="str">
        <f>IF(AND($R$3=$AN$8),'Result Sheet'!P155,IF(AND($R$3=$AN$9),'Result Sheet'!AH155,IF(AND($R$3=$AN$10),'Result Sheet'!AZ155,IF(AND($R$3=$AN$11),'Result Sheet'!BR155,IF(AND($R$3=$AN$12),'Result Sheet'!CJ155,IF(AND($R$3=$AN$13),'Result Sheet'!CZ155,IF(AND($R$3=$AN$14),'Result Sheet'!DL155,IF(AND($R$3=$AN$15),'Result Sheet'!DV155,IF(AND($R$3=$AN$16),'Result Sheet'!EF155,"")))))))))</f>
        <v/>
      </c>
      <c r="O155" s="484" t="str">
        <f>IF(AND($R$3=$AN$8),'Result Sheet'!Q155,IF(AND($R$3=$AN$9),'Result Sheet'!AI155,IF(AND($R$3=$AN$10),'Result Sheet'!BA155,IF(AND($R$3=$AN$11),'Result Sheet'!BS155,IF(AND($R$3=$AN$12),'Result Sheet'!CK155,IF(AND($R$3=$AN$13),'Result Sheet'!DA155,IF(AND($R$3=$AN$14),'Result Sheet'!DM155,IF(AND($R$3=$AN$15),'Result Sheet'!DW155,IF(AND($R$3=$AN$16),'Result Sheet'!EG155,"")))))))))</f>
        <v/>
      </c>
      <c r="P155" s="355" t="str">
        <f t="shared" si="15"/>
        <v/>
      </c>
      <c r="Q155" s="356" t="str">
        <f t="shared" si="16"/>
        <v/>
      </c>
      <c r="R155" s="485" t="str">
        <f>IF(AND($R$3=$AN$8),'Result Sheet'!T155,IF(AND($R$3=$AN$9),'Result Sheet'!AL155,IF(AND($R$3=$AN$10),'Result Sheet'!BD155,IF(AND($R$3=$AN$11),'Result Sheet'!BV155,IF(AND($R$3=$AN$12),'Result Sheet'!CN155,IF(AND($R$3=$AN$13),'Result Sheet'!DD155,IF(AND($R$3=$AN$14),'Result Sheet'!DN155,IF(AND($R$3=$AN$15),'Result Sheet'!DX155,IF(AND($R$3=$AN$16),'Result Sheet'!EH154,"")))))))))</f>
        <v/>
      </c>
      <c r="S155" s="485" t="str">
        <f>IF(AND($R$3=$AN$8),'Result Sheet'!U155,IF(AND($R$3=$AN$9),'Result Sheet'!AM155,IF(AND($R$3=$AN$10),'Result Sheet'!BE155,IF(AND($R$3=$AN$11),'Result Sheet'!BW155,IF(AND($R$3=$AN$12),'Result Sheet'!CO155,IF(AND($R$3=$AN$13),'Result Sheet'!DE155,IF(AND($R$3=$AN$14),'Result Sheet'!DO155,IF(AND($R$3=$AN$15),'Result Sheet'!DY155,IF(AND($R$3=$AN$16),'Result Sheet'!EI155,"")))))))))</f>
        <v/>
      </c>
      <c r="T155" s="355" t="str">
        <f>IF(AND(R155="",S155=""),"",IF(AND($R$3=$AN$14),'Result Sheet'!DP155,IF(AND($R$3=$AN$15),'Result Sheet'!DZ155,IF(AND($R$3=$AN$16),'Result Sheet'!EJ155,IF(AND(R155="NA",S155="NA"),"NA",SUM(R155:S155))))))</f>
        <v/>
      </c>
      <c r="U155" s="356" t="str">
        <f t="shared" si="17"/>
        <v/>
      </c>
      <c r="V155" s="357">
        <f t="shared" si="18"/>
        <v>0</v>
      </c>
      <c r="W155" s="357" t="str">
        <f t="shared" si="19"/>
        <v/>
      </c>
      <c r="X155" s="357" t="str">
        <f t="shared" si="20"/>
        <v/>
      </c>
      <c r="Y155" s="486" t="str">
        <f>IF(AND($R$3=$AN$8),'Result Sheet'!AA155,IF(AND($R$3=$AN$9),'Result Sheet'!AS155,IF(AND($R$3=$AN$10),'Result Sheet'!BK155,IF(AND($R$3=$AN$11),'Result Sheet'!CC155,IF(AND($R$3=$AN$12),'Result Sheet'!CT155,IF(AND($R$3=$AN$13),'Result Sheet'!DJ155,IF(AND($R$3=$AN$14),'Result Sheet'!DT155,IF(AND($R$3=$AN$15),'Result Sheet'!ED155,IF(AND($R$3=$AN$16),'Result Sheet'!EN155,"")))))))))</f>
        <v/>
      </c>
      <c r="Z155" s="487" t="str">
        <f>IF(AND($R$3=$AN$8),'Result Sheet'!AB155,IF(AND($R$3=$AN$9),'Result Sheet'!AT155,IF(AND($R$3=$AN$10),'Result Sheet'!BL155,IF(AND($R$3=$AN$11),'Result Sheet'!CD155,IF(AND($R$3=$AN$12),"",IF(AND($R$3=$AN$13),"",IF(AND($R$3=$AN$14),"","")))))))</f>
        <v/>
      </c>
      <c r="AA155" s="358" t="str">
        <f>IF(AND($R$3=$AN$8),'Result Sheet'!AC155,IF(AND($R$3=$AN$9),'Result Sheet'!AU155,IF(AND($R$3=$AN$10),'Result Sheet'!BM155,IF(AND($R$3=$AN$11),'Result Sheet'!CE155,IF(AND($R$3=$AN$12),'Result Sheet'!CU155,IF(AND($R$3=$AN$13),'Result Sheet'!DK155,IF(AND($R$3=$AN$14),'Result Sheet'!DU155,IF(AND($R$3=$AN$15),'Result Sheet'!EE155,IF(AND($R$3=$AN$16),'Result Sheet'!EO155,"")))))))))</f>
        <v/>
      </c>
    </row>
    <row r="156" spans="1:27">
      <c r="A156" s="349">
        <f>IF('Result Sheet'!A156="","",'Result Sheet'!A156)</f>
        <v>149</v>
      </c>
      <c r="B156" s="350" t="str">
        <f>IF(OR($D$3="",$R$3=""),"",IF('Result Sheet'!B156="","",'Result Sheet'!B156))</f>
        <v/>
      </c>
      <c r="C156" s="351" t="str">
        <f>IF(OR($D$3="",$R$3=""),"",IF('Result Sheet'!F156="","",'Result Sheet'!F156))</f>
        <v/>
      </c>
      <c r="D156" s="352" t="str">
        <f>IF(OR($D$3="",$R$3=""),"",IF('Result Sheet'!E156="","",'Result Sheet'!E156))</f>
        <v/>
      </c>
      <c r="E156" s="353" t="str">
        <f>IF(OR($D$3="",$R$3=""),"",IF('Result Sheet'!G156="","",'Result Sheet'!G156))</f>
        <v/>
      </c>
      <c r="F156" s="353" t="str">
        <f>IF(OR($D$3="",$R$3=""),"",IF('Result Sheet'!H156="","",'Result Sheet'!H156))</f>
        <v/>
      </c>
      <c r="G156" s="353" t="str">
        <f>IF(OR($D$3="",$R$3=""),"",IF('Result Sheet'!I156="","",'Result Sheet'!I156))</f>
        <v/>
      </c>
      <c r="H156" s="354" t="str">
        <f>IF(OR($D$3="",$R$3=""),"",IF('Result Sheet'!K156="","",'Result Sheet'!K156))</f>
        <v/>
      </c>
      <c r="I156" s="488" t="str">
        <f>IF(OR($D$3="",$R$3=""),"",IF('Result Sheet'!J156="","",'Result Sheet'!J156))</f>
        <v/>
      </c>
      <c r="J156" s="483" t="str">
        <f>IF(AND($R$3=$AN$8),'Result Sheet'!L156,IF(AND($R$3=$AN$9),'Result Sheet'!AD156,IF(AND($R$3=$AN$10),'Result Sheet'!AV156,IF(AND($R$3=$AN$11),'Result Sheet'!BN156,IF(AND($R$3=$AN$12),'Result Sheet'!CF156,IF(AND($R$3=$AN$13),'Result Sheet'!CV156,IF(AND($R$3=$AN$14),"","")))))))</f>
        <v/>
      </c>
      <c r="K156" s="483" t="str">
        <f>IF(AND($R$3=$AN$8),'Result Sheet'!M156,IF(AND($R$3=$AN$9),'Result Sheet'!AE156,IF(AND($R$3=$AN$10),'Result Sheet'!AW156,IF(AND($R$3=$AN$11),'Result Sheet'!BO156,IF(AND($R$3=$AN$12),'Result Sheet'!CG156,IF(AND($R$3=$AN$13),'Result Sheet'!CW156,IF(AND($R$3=$AN$14),"","")))))))</f>
        <v/>
      </c>
      <c r="L156" s="483" t="str">
        <f>IF(AND($R$3=$AN$8),'Result Sheet'!N156,IF(AND($R$3=$AN$9),'Result Sheet'!AF156,IF(AND($R$3=$AN$10),'Result Sheet'!AX156,IF(AND($R$3=$AN$11),'Result Sheet'!BP156,IF(AND($R$3=$AN$12),'Result Sheet'!CH156,IF(AND($R$3=$AN$13),'Result Sheet'!CX156,IF(AND($R$3=$AN$14),"","")))))))</f>
        <v/>
      </c>
      <c r="M156" s="355" t="str">
        <f t="shared" si="14"/>
        <v/>
      </c>
      <c r="N156" s="484" t="str">
        <f>IF(AND($R$3=$AN$8),'Result Sheet'!P156,IF(AND($R$3=$AN$9),'Result Sheet'!AH156,IF(AND($R$3=$AN$10),'Result Sheet'!AZ156,IF(AND($R$3=$AN$11),'Result Sheet'!BR156,IF(AND($R$3=$AN$12),'Result Sheet'!CJ156,IF(AND($R$3=$AN$13),'Result Sheet'!CZ156,IF(AND($R$3=$AN$14),'Result Sheet'!DL156,IF(AND($R$3=$AN$15),'Result Sheet'!DV156,IF(AND($R$3=$AN$16),'Result Sheet'!EF156,"")))))))))</f>
        <v/>
      </c>
      <c r="O156" s="484" t="str">
        <f>IF(AND($R$3=$AN$8),'Result Sheet'!Q156,IF(AND($R$3=$AN$9),'Result Sheet'!AI156,IF(AND($R$3=$AN$10),'Result Sheet'!BA156,IF(AND($R$3=$AN$11),'Result Sheet'!BS156,IF(AND($R$3=$AN$12),'Result Sheet'!CK156,IF(AND($R$3=$AN$13),'Result Sheet'!DA156,IF(AND($R$3=$AN$14),'Result Sheet'!DM156,IF(AND($R$3=$AN$15),'Result Sheet'!DW156,IF(AND($R$3=$AN$16),'Result Sheet'!EG156,"")))))))))</f>
        <v/>
      </c>
      <c r="P156" s="355" t="str">
        <f t="shared" si="15"/>
        <v/>
      </c>
      <c r="Q156" s="356" t="str">
        <f t="shared" si="16"/>
        <v/>
      </c>
      <c r="R156" s="485" t="str">
        <f>IF(AND($R$3=$AN$8),'Result Sheet'!T156,IF(AND($R$3=$AN$9),'Result Sheet'!AL156,IF(AND($R$3=$AN$10),'Result Sheet'!BD156,IF(AND($R$3=$AN$11),'Result Sheet'!BV156,IF(AND($R$3=$AN$12),'Result Sheet'!CN156,IF(AND($R$3=$AN$13),'Result Sheet'!DD156,IF(AND($R$3=$AN$14),'Result Sheet'!DN156,IF(AND($R$3=$AN$15),'Result Sheet'!DX156,IF(AND($R$3=$AN$16),'Result Sheet'!EH155,"")))))))))</f>
        <v/>
      </c>
      <c r="S156" s="485" t="str">
        <f>IF(AND($R$3=$AN$8),'Result Sheet'!U156,IF(AND($R$3=$AN$9),'Result Sheet'!AM156,IF(AND($R$3=$AN$10),'Result Sheet'!BE156,IF(AND($R$3=$AN$11),'Result Sheet'!BW156,IF(AND($R$3=$AN$12),'Result Sheet'!CO156,IF(AND($R$3=$AN$13),'Result Sheet'!DE156,IF(AND($R$3=$AN$14),'Result Sheet'!DO156,IF(AND($R$3=$AN$15),'Result Sheet'!DY156,IF(AND($R$3=$AN$16),'Result Sheet'!EI156,"")))))))))</f>
        <v/>
      </c>
      <c r="T156" s="355" t="str">
        <f>IF(AND(R156="",S156=""),"",IF(AND($R$3=$AN$14),'Result Sheet'!DP156,IF(AND($R$3=$AN$15),'Result Sheet'!DZ156,IF(AND($R$3=$AN$16),'Result Sheet'!EJ156,IF(AND(R156="NA",S156="NA"),"NA",SUM(R156:S156))))))</f>
        <v/>
      </c>
      <c r="U156" s="356" t="str">
        <f t="shared" si="17"/>
        <v/>
      </c>
      <c r="V156" s="357">
        <f t="shared" si="18"/>
        <v>0</v>
      </c>
      <c r="W156" s="357" t="str">
        <f t="shared" si="19"/>
        <v/>
      </c>
      <c r="X156" s="357" t="str">
        <f t="shared" si="20"/>
        <v/>
      </c>
      <c r="Y156" s="486" t="str">
        <f>IF(AND($R$3=$AN$8),'Result Sheet'!AA156,IF(AND($R$3=$AN$9),'Result Sheet'!AS156,IF(AND($R$3=$AN$10),'Result Sheet'!BK156,IF(AND($R$3=$AN$11),'Result Sheet'!CC156,IF(AND($R$3=$AN$12),'Result Sheet'!CT156,IF(AND($R$3=$AN$13),'Result Sheet'!DJ156,IF(AND($R$3=$AN$14),'Result Sheet'!DT156,IF(AND($R$3=$AN$15),'Result Sheet'!ED156,IF(AND($R$3=$AN$16),'Result Sheet'!EN156,"")))))))))</f>
        <v/>
      </c>
      <c r="Z156" s="487" t="str">
        <f>IF(AND($R$3=$AN$8),'Result Sheet'!AB156,IF(AND($R$3=$AN$9),'Result Sheet'!AT156,IF(AND($R$3=$AN$10),'Result Sheet'!BL156,IF(AND($R$3=$AN$11),'Result Sheet'!CD156,IF(AND($R$3=$AN$12),"",IF(AND($R$3=$AN$13),"",IF(AND($R$3=$AN$14),"","")))))))</f>
        <v/>
      </c>
      <c r="AA156" s="358" t="str">
        <f>IF(AND($R$3=$AN$8),'Result Sheet'!AC156,IF(AND($R$3=$AN$9),'Result Sheet'!AU156,IF(AND($R$3=$AN$10),'Result Sheet'!BM156,IF(AND($R$3=$AN$11),'Result Sheet'!CE156,IF(AND($R$3=$AN$12),'Result Sheet'!CU156,IF(AND($R$3=$AN$13),'Result Sheet'!DK156,IF(AND($R$3=$AN$14),'Result Sheet'!DU156,IF(AND($R$3=$AN$15),'Result Sheet'!EE156,IF(AND($R$3=$AN$16),'Result Sheet'!EO156,"")))))))))</f>
        <v/>
      </c>
    </row>
    <row r="157" spans="1:27">
      <c r="A157" s="349">
        <f>IF('Result Sheet'!A157="","",'Result Sheet'!A157)</f>
        <v>150</v>
      </c>
      <c r="B157" s="350" t="str">
        <f>IF(OR($D$3="",$R$3=""),"",IF('Result Sheet'!B157="","",'Result Sheet'!B157))</f>
        <v/>
      </c>
      <c r="C157" s="351" t="str">
        <f>IF(OR($D$3="",$R$3=""),"",IF('Result Sheet'!F157="","",'Result Sheet'!F157))</f>
        <v/>
      </c>
      <c r="D157" s="352" t="str">
        <f>IF(OR($D$3="",$R$3=""),"",IF('Result Sheet'!E157="","",'Result Sheet'!E157))</f>
        <v/>
      </c>
      <c r="E157" s="353" t="str">
        <f>IF(OR($D$3="",$R$3=""),"",IF('Result Sheet'!G157="","",'Result Sheet'!G157))</f>
        <v/>
      </c>
      <c r="F157" s="353" t="str">
        <f>IF(OR($D$3="",$R$3=""),"",IF('Result Sheet'!H157="","",'Result Sheet'!H157))</f>
        <v/>
      </c>
      <c r="G157" s="353" t="str">
        <f>IF(OR($D$3="",$R$3=""),"",IF('Result Sheet'!I157="","",'Result Sheet'!I157))</f>
        <v/>
      </c>
      <c r="H157" s="354" t="str">
        <f>IF(OR($D$3="",$R$3=""),"",IF('Result Sheet'!K157="","",'Result Sheet'!K157))</f>
        <v/>
      </c>
      <c r="I157" s="488" t="str">
        <f>IF(OR($D$3="",$R$3=""),"",IF('Result Sheet'!J157="","",'Result Sheet'!J157))</f>
        <v/>
      </c>
      <c r="J157" s="483" t="str">
        <f>IF(AND($R$3=$AN$8),'Result Sheet'!L157,IF(AND($R$3=$AN$9),'Result Sheet'!AD157,IF(AND($R$3=$AN$10),'Result Sheet'!AV157,IF(AND($R$3=$AN$11),'Result Sheet'!BN157,IF(AND($R$3=$AN$12),'Result Sheet'!CF157,IF(AND($R$3=$AN$13),'Result Sheet'!CV157,IF(AND($R$3=$AN$14),"","")))))))</f>
        <v/>
      </c>
      <c r="K157" s="483" t="str">
        <f>IF(AND($R$3=$AN$8),'Result Sheet'!M157,IF(AND($R$3=$AN$9),'Result Sheet'!AE157,IF(AND($R$3=$AN$10),'Result Sheet'!AW157,IF(AND($R$3=$AN$11),'Result Sheet'!BO157,IF(AND($R$3=$AN$12),'Result Sheet'!CG157,IF(AND($R$3=$AN$13),'Result Sheet'!CW157,IF(AND($R$3=$AN$14),"","")))))))</f>
        <v/>
      </c>
      <c r="L157" s="483" t="str">
        <f>IF(AND($R$3=$AN$8),'Result Sheet'!N157,IF(AND($R$3=$AN$9),'Result Sheet'!AF157,IF(AND($R$3=$AN$10),'Result Sheet'!AX157,IF(AND($R$3=$AN$11),'Result Sheet'!BP157,IF(AND($R$3=$AN$12),'Result Sheet'!CH157,IF(AND($R$3=$AN$13),'Result Sheet'!CX157,IF(AND($R$3=$AN$14),"","")))))))</f>
        <v/>
      </c>
      <c r="M157" s="355" t="str">
        <f t="shared" si="14"/>
        <v/>
      </c>
      <c r="N157" s="484" t="str">
        <f>IF(AND($R$3=$AN$8),'Result Sheet'!P157,IF(AND($R$3=$AN$9),'Result Sheet'!AH157,IF(AND($R$3=$AN$10),'Result Sheet'!AZ157,IF(AND($R$3=$AN$11),'Result Sheet'!BR157,IF(AND($R$3=$AN$12),'Result Sheet'!CJ157,IF(AND($R$3=$AN$13),'Result Sheet'!CZ157,IF(AND($R$3=$AN$14),'Result Sheet'!DL157,IF(AND($R$3=$AN$15),'Result Sheet'!DV157,IF(AND($R$3=$AN$16),'Result Sheet'!EF157,"")))))))))</f>
        <v/>
      </c>
      <c r="O157" s="484" t="str">
        <f>IF(AND($R$3=$AN$8),'Result Sheet'!Q157,IF(AND($R$3=$AN$9),'Result Sheet'!AI157,IF(AND($R$3=$AN$10),'Result Sheet'!BA157,IF(AND($R$3=$AN$11),'Result Sheet'!BS157,IF(AND($R$3=$AN$12),'Result Sheet'!CK157,IF(AND($R$3=$AN$13),'Result Sheet'!DA157,IF(AND($R$3=$AN$14),'Result Sheet'!DM157,IF(AND($R$3=$AN$15),'Result Sheet'!DW157,IF(AND($R$3=$AN$16),'Result Sheet'!EG157,"")))))))))</f>
        <v/>
      </c>
      <c r="P157" s="355" t="str">
        <f t="shared" si="15"/>
        <v/>
      </c>
      <c r="Q157" s="356" t="str">
        <f t="shared" si="16"/>
        <v/>
      </c>
      <c r="R157" s="485" t="str">
        <f>IF(AND($R$3=$AN$8),'Result Sheet'!T157,IF(AND($R$3=$AN$9),'Result Sheet'!AL157,IF(AND($R$3=$AN$10),'Result Sheet'!BD157,IF(AND($R$3=$AN$11),'Result Sheet'!BV157,IF(AND($R$3=$AN$12),'Result Sheet'!CN157,IF(AND($R$3=$AN$13),'Result Sheet'!DD157,IF(AND($R$3=$AN$14),'Result Sheet'!DN157,IF(AND($R$3=$AN$15),'Result Sheet'!DX157,IF(AND($R$3=$AN$16),'Result Sheet'!EH156,"")))))))))</f>
        <v/>
      </c>
      <c r="S157" s="485" t="str">
        <f>IF(AND($R$3=$AN$8),'Result Sheet'!U157,IF(AND($R$3=$AN$9),'Result Sheet'!AM157,IF(AND($R$3=$AN$10),'Result Sheet'!BE157,IF(AND($R$3=$AN$11),'Result Sheet'!BW157,IF(AND($R$3=$AN$12),'Result Sheet'!CO157,IF(AND($R$3=$AN$13),'Result Sheet'!DE157,IF(AND($R$3=$AN$14),'Result Sheet'!DO157,IF(AND($R$3=$AN$15),'Result Sheet'!DY157,IF(AND($R$3=$AN$16),'Result Sheet'!EI157,"")))))))))</f>
        <v/>
      </c>
      <c r="T157" s="355" t="str">
        <f>IF(AND(R157="",S157=""),"",IF(AND($R$3=$AN$14),'Result Sheet'!DP157,IF(AND($R$3=$AN$15),'Result Sheet'!DZ157,IF(AND($R$3=$AN$16),'Result Sheet'!EJ157,IF(AND(R157="NA",S157="NA"),"NA",SUM(R157:S157))))))</f>
        <v/>
      </c>
      <c r="U157" s="356" t="str">
        <f t="shared" si="17"/>
        <v/>
      </c>
      <c r="V157" s="357">
        <f t="shared" si="18"/>
        <v>0</v>
      </c>
      <c r="W157" s="357" t="str">
        <f t="shared" si="19"/>
        <v/>
      </c>
      <c r="X157" s="357" t="str">
        <f t="shared" si="20"/>
        <v/>
      </c>
      <c r="Y157" s="486" t="str">
        <f>IF(AND($R$3=$AN$8),'Result Sheet'!AA157,IF(AND($R$3=$AN$9),'Result Sheet'!AS157,IF(AND($R$3=$AN$10),'Result Sheet'!BK157,IF(AND($R$3=$AN$11),'Result Sheet'!CC157,IF(AND($R$3=$AN$12),'Result Sheet'!CT157,IF(AND($R$3=$AN$13),'Result Sheet'!DJ157,IF(AND($R$3=$AN$14),'Result Sheet'!DT157,IF(AND($R$3=$AN$15),'Result Sheet'!ED157,IF(AND($R$3=$AN$16),'Result Sheet'!EN157,"")))))))))</f>
        <v/>
      </c>
      <c r="Z157" s="487" t="str">
        <f>IF(AND($R$3=$AN$8),'Result Sheet'!AB157,IF(AND($R$3=$AN$9),'Result Sheet'!AT157,IF(AND($R$3=$AN$10),'Result Sheet'!BL157,IF(AND($R$3=$AN$11),'Result Sheet'!CD157,IF(AND($R$3=$AN$12),"",IF(AND($R$3=$AN$13),"",IF(AND($R$3=$AN$14),"","")))))))</f>
        <v/>
      </c>
      <c r="AA157" s="358" t="str">
        <f>IF(AND($R$3=$AN$8),'Result Sheet'!AC157,IF(AND($R$3=$AN$9),'Result Sheet'!AU157,IF(AND($R$3=$AN$10),'Result Sheet'!BM157,IF(AND($R$3=$AN$11),'Result Sheet'!CE157,IF(AND($R$3=$AN$12),'Result Sheet'!CU157,IF(AND($R$3=$AN$13),'Result Sheet'!DK157,IF(AND($R$3=$AN$14),'Result Sheet'!DU157,IF(AND($R$3=$AN$15),'Result Sheet'!EE157,IF(AND($R$3=$AN$16),'Result Sheet'!EO157,"")))))))))</f>
        <v/>
      </c>
    </row>
    <row r="158" spans="1:27">
      <c r="A158" s="349">
        <f>IF('Result Sheet'!A158="","",'Result Sheet'!A158)</f>
        <v>151</v>
      </c>
      <c r="B158" s="350" t="str">
        <f>IF(OR($D$3="",$R$3=""),"",IF('Result Sheet'!B158="","",'Result Sheet'!B158))</f>
        <v/>
      </c>
      <c r="C158" s="351" t="str">
        <f>IF(OR($D$3="",$R$3=""),"",IF('Result Sheet'!F158="","",'Result Sheet'!F158))</f>
        <v/>
      </c>
      <c r="D158" s="352" t="str">
        <f>IF(OR($D$3="",$R$3=""),"",IF('Result Sheet'!E158="","",'Result Sheet'!E158))</f>
        <v/>
      </c>
      <c r="E158" s="353" t="str">
        <f>IF(OR($D$3="",$R$3=""),"",IF('Result Sheet'!G158="","",'Result Sheet'!G158))</f>
        <v/>
      </c>
      <c r="F158" s="353" t="str">
        <f>IF(OR($D$3="",$R$3=""),"",IF('Result Sheet'!H158="","",'Result Sheet'!H158))</f>
        <v/>
      </c>
      <c r="G158" s="353" t="str">
        <f>IF(OR($D$3="",$R$3=""),"",IF('Result Sheet'!I158="","",'Result Sheet'!I158))</f>
        <v/>
      </c>
      <c r="H158" s="354" t="str">
        <f>IF(OR($D$3="",$R$3=""),"",IF('Result Sheet'!K158="","",'Result Sheet'!K158))</f>
        <v/>
      </c>
      <c r="I158" s="488" t="str">
        <f>IF(OR($D$3="",$R$3=""),"",IF('Result Sheet'!J158="","",'Result Sheet'!J158))</f>
        <v/>
      </c>
      <c r="J158" s="483" t="str">
        <f>IF(AND($R$3=$AN$8),'Result Sheet'!L158,IF(AND($R$3=$AN$9),'Result Sheet'!AD158,IF(AND($R$3=$AN$10),'Result Sheet'!AV158,IF(AND($R$3=$AN$11),'Result Sheet'!BN158,IF(AND($R$3=$AN$12),'Result Sheet'!CF158,IF(AND($R$3=$AN$13),'Result Sheet'!CV158,IF(AND($R$3=$AN$14),"","")))))))</f>
        <v/>
      </c>
      <c r="K158" s="483" t="str">
        <f>IF(AND($R$3=$AN$8),'Result Sheet'!M158,IF(AND($R$3=$AN$9),'Result Sheet'!AE158,IF(AND($R$3=$AN$10),'Result Sheet'!AW158,IF(AND($R$3=$AN$11),'Result Sheet'!BO158,IF(AND($R$3=$AN$12),'Result Sheet'!CG158,IF(AND($R$3=$AN$13),'Result Sheet'!CW158,IF(AND($R$3=$AN$14),"","")))))))</f>
        <v/>
      </c>
      <c r="L158" s="483" t="str">
        <f>IF(AND($R$3=$AN$8),'Result Sheet'!N158,IF(AND($R$3=$AN$9),'Result Sheet'!AF158,IF(AND($R$3=$AN$10),'Result Sheet'!AX158,IF(AND($R$3=$AN$11),'Result Sheet'!BP158,IF(AND($R$3=$AN$12),'Result Sheet'!CH158,IF(AND($R$3=$AN$13),'Result Sheet'!CX158,IF(AND($R$3=$AN$14),"","")))))))</f>
        <v/>
      </c>
      <c r="M158" s="355" t="str">
        <f t="shared" si="14"/>
        <v/>
      </c>
      <c r="N158" s="484" t="str">
        <f>IF(AND($R$3=$AN$8),'Result Sheet'!P158,IF(AND($R$3=$AN$9),'Result Sheet'!AH158,IF(AND($R$3=$AN$10),'Result Sheet'!AZ158,IF(AND($R$3=$AN$11),'Result Sheet'!BR158,IF(AND($R$3=$AN$12),'Result Sheet'!CJ158,IF(AND($R$3=$AN$13),'Result Sheet'!CZ158,IF(AND($R$3=$AN$14),'Result Sheet'!DL158,IF(AND($R$3=$AN$15),'Result Sheet'!DV158,IF(AND($R$3=$AN$16),'Result Sheet'!EF158,"")))))))))</f>
        <v/>
      </c>
      <c r="O158" s="484" t="str">
        <f>IF(AND($R$3=$AN$8),'Result Sheet'!Q158,IF(AND($R$3=$AN$9),'Result Sheet'!AI158,IF(AND($R$3=$AN$10),'Result Sheet'!BA158,IF(AND($R$3=$AN$11),'Result Sheet'!BS158,IF(AND($R$3=$AN$12),'Result Sheet'!CK158,IF(AND($R$3=$AN$13),'Result Sheet'!DA158,IF(AND($R$3=$AN$14),'Result Sheet'!DM158,IF(AND($R$3=$AN$15),'Result Sheet'!DW158,IF(AND($R$3=$AN$16),'Result Sheet'!EG158,"")))))))))</f>
        <v/>
      </c>
      <c r="P158" s="355" t="str">
        <f t="shared" si="15"/>
        <v/>
      </c>
      <c r="Q158" s="356" t="str">
        <f t="shared" si="16"/>
        <v/>
      </c>
      <c r="R158" s="485" t="str">
        <f>IF(AND($R$3=$AN$8),'Result Sheet'!T158,IF(AND($R$3=$AN$9),'Result Sheet'!AL158,IF(AND($R$3=$AN$10),'Result Sheet'!BD158,IF(AND($R$3=$AN$11),'Result Sheet'!BV158,IF(AND($R$3=$AN$12),'Result Sheet'!CN158,IF(AND($R$3=$AN$13),'Result Sheet'!DD158,IF(AND($R$3=$AN$14),'Result Sheet'!DN158,IF(AND($R$3=$AN$15),'Result Sheet'!DX158,IF(AND($R$3=$AN$16),'Result Sheet'!EH157,"")))))))))</f>
        <v/>
      </c>
      <c r="S158" s="485" t="str">
        <f>IF(AND($R$3=$AN$8),'Result Sheet'!U158,IF(AND($R$3=$AN$9),'Result Sheet'!AM158,IF(AND($R$3=$AN$10),'Result Sheet'!BE158,IF(AND($R$3=$AN$11),'Result Sheet'!BW158,IF(AND($R$3=$AN$12),'Result Sheet'!CO158,IF(AND($R$3=$AN$13),'Result Sheet'!DE158,IF(AND($R$3=$AN$14),'Result Sheet'!DO158,IF(AND($R$3=$AN$15),'Result Sheet'!DY158,IF(AND($R$3=$AN$16),'Result Sheet'!EI158,"")))))))))</f>
        <v/>
      </c>
      <c r="T158" s="355" t="str">
        <f>IF(AND(R158="",S158=""),"",IF(AND($R$3=$AN$14),'Result Sheet'!DP158,IF(AND($R$3=$AN$15),'Result Sheet'!DZ158,IF(AND($R$3=$AN$16),'Result Sheet'!EJ158,IF(AND(R158="NA",S158="NA"),"NA",SUM(R158:S158))))))</f>
        <v/>
      </c>
      <c r="U158" s="356" t="str">
        <f t="shared" si="17"/>
        <v/>
      </c>
      <c r="V158" s="357">
        <f t="shared" si="18"/>
        <v>0</v>
      </c>
      <c r="W158" s="357" t="str">
        <f t="shared" si="19"/>
        <v/>
      </c>
      <c r="X158" s="357" t="str">
        <f t="shared" si="20"/>
        <v/>
      </c>
      <c r="Y158" s="486" t="str">
        <f>IF(AND($R$3=$AN$8),'Result Sheet'!AA158,IF(AND($R$3=$AN$9),'Result Sheet'!AS158,IF(AND($R$3=$AN$10),'Result Sheet'!BK158,IF(AND($R$3=$AN$11),'Result Sheet'!CC158,IF(AND($R$3=$AN$12),'Result Sheet'!CT158,IF(AND($R$3=$AN$13),'Result Sheet'!DJ158,IF(AND($R$3=$AN$14),'Result Sheet'!DT158,IF(AND($R$3=$AN$15),'Result Sheet'!ED158,IF(AND($R$3=$AN$16),'Result Sheet'!EN158,"")))))))))</f>
        <v/>
      </c>
      <c r="Z158" s="487" t="str">
        <f>IF(AND($R$3=$AN$8),'Result Sheet'!AB158,IF(AND($R$3=$AN$9),'Result Sheet'!AT158,IF(AND($R$3=$AN$10),'Result Sheet'!BL158,IF(AND($R$3=$AN$11),'Result Sheet'!CD158,IF(AND($R$3=$AN$12),"",IF(AND($R$3=$AN$13),"",IF(AND($R$3=$AN$14),"","")))))))</f>
        <v/>
      </c>
      <c r="AA158" s="358" t="str">
        <f>IF(AND($R$3=$AN$8),'Result Sheet'!AC158,IF(AND($R$3=$AN$9),'Result Sheet'!AU158,IF(AND($R$3=$AN$10),'Result Sheet'!BM158,IF(AND($R$3=$AN$11),'Result Sheet'!CE158,IF(AND($R$3=$AN$12),'Result Sheet'!CU158,IF(AND($R$3=$AN$13),'Result Sheet'!DK158,IF(AND($R$3=$AN$14),'Result Sheet'!DU158,IF(AND($R$3=$AN$15),'Result Sheet'!EE158,IF(AND($R$3=$AN$16),'Result Sheet'!EO158,"")))))))))</f>
        <v/>
      </c>
    </row>
    <row r="159" spans="1:27">
      <c r="A159" s="349">
        <f>IF('Result Sheet'!A159="","",'Result Sheet'!A159)</f>
        <v>152</v>
      </c>
      <c r="B159" s="350" t="str">
        <f>IF(OR($D$3="",$R$3=""),"",IF('Result Sheet'!B159="","",'Result Sheet'!B159))</f>
        <v/>
      </c>
      <c r="C159" s="351" t="str">
        <f>IF(OR($D$3="",$R$3=""),"",IF('Result Sheet'!F159="","",'Result Sheet'!F159))</f>
        <v/>
      </c>
      <c r="D159" s="352" t="str">
        <f>IF(OR($D$3="",$R$3=""),"",IF('Result Sheet'!E159="","",'Result Sheet'!E159))</f>
        <v/>
      </c>
      <c r="E159" s="353" t="str">
        <f>IF(OR($D$3="",$R$3=""),"",IF('Result Sheet'!G159="","",'Result Sheet'!G159))</f>
        <v/>
      </c>
      <c r="F159" s="353" t="str">
        <f>IF(OR($D$3="",$R$3=""),"",IF('Result Sheet'!H159="","",'Result Sheet'!H159))</f>
        <v/>
      </c>
      <c r="G159" s="353" t="str">
        <f>IF(OR($D$3="",$R$3=""),"",IF('Result Sheet'!I159="","",'Result Sheet'!I159))</f>
        <v/>
      </c>
      <c r="H159" s="354" t="str">
        <f>IF(OR($D$3="",$R$3=""),"",IF('Result Sheet'!K159="","",'Result Sheet'!K159))</f>
        <v/>
      </c>
      <c r="I159" s="488" t="str">
        <f>IF(OR($D$3="",$R$3=""),"",IF('Result Sheet'!J159="","",'Result Sheet'!J159))</f>
        <v/>
      </c>
      <c r="J159" s="483" t="str">
        <f>IF(AND($R$3=$AN$8),'Result Sheet'!L159,IF(AND($R$3=$AN$9),'Result Sheet'!AD159,IF(AND($R$3=$AN$10),'Result Sheet'!AV159,IF(AND($R$3=$AN$11),'Result Sheet'!BN159,IF(AND($R$3=$AN$12),'Result Sheet'!CF159,IF(AND($R$3=$AN$13),'Result Sheet'!CV159,IF(AND($R$3=$AN$14),"","")))))))</f>
        <v/>
      </c>
      <c r="K159" s="483" t="str">
        <f>IF(AND($R$3=$AN$8),'Result Sheet'!M159,IF(AND($R$3=$AN$9),'Result Sheet'!AE159,IF(AND($R$3=$AN$10),'Result Sheet'!AW159,IF(AND($R$3=$AN$11),'Result Sheet'!BO159,IF(AND($R$3=$AN$12),'Result Sheet'!CG159,IF(AND($R$3=$AN$13),'Result Sheet'!CW159,IF(AND($R$3=$AN$14),"","")))))))</f>
        <v/>
      </c>
      <c r="L159" s="483" t="str">
        <f>IF(AND($R$3=$AN$8),'Result Sheet'!N159,IF(AND($R$3=$AN$9),'Result Sheet'!AF159,IF(AND($R$3=$AN$10),'Result Sheet'!AX159,IF(AND($R$3=$AN$11),'Result Sheet'!BP159,IF(AND($R$3=$AN$12),'Result Sheet'!CH159,IF(AND($R$3=$AN$13),'Result Sheet'!CX159,IF(AND($R$3=$AN$14),"","")))))))</f>
        <v/>
      </c>
      <c r="M159" s="355" t="str">
        <f t="shared" si="14"/>
        <v/>
      </c>
      <c r="N159" s="484" t="str">
        <f>IF(AND($R$3=$AN$8),'Result Sheet'!P159,IF(AND($R$3=$AN$9),'Result Sheet'!AH159,IF(AND($R$3=$AN$10),'Result Sheet'!AZ159,IF(AND($R$3=$AN$11),'Result Sheet'!BR159,IF(AND($R$3=$AN$12),'Result Sheet'!CJ159,IF(AND($R$3=$AN$13),'Result Sheet'!CZ159,IF(AND($R$3=$AN$14),'Result Sheet'!DL159,IF(AND($R$3=$AN$15),'Result Sheet'!DV159,IF(AND($R$3=$AN$16),'Result Sheet'!EF159,"")))))))))</f>
        <v/>
      </c>
      <c r="O159" s="484" t="str">
        <f>IF(AND($R$3=$AN$8),'Result Sheet'!Q159,IF(AND($R$3=$AN$9),'Result Sheet'!AI159,IF(AND($R$3=$AN$10),'Result Sheet'!BA159,IF(AND($R$3=$AN$11),'Result Sheet'!BS159,IF(AND($R$3=$AN$12),'Result Sheet'!CK159,IF(AND($R$3=$AN$13),'Result Sheet'!DA159,IF(AND($R$3=$AN$14),'Result Sheet'!DM159,IF(AND($R$3=$AN$15),'Result Sheet'!DW159,IF(AND($R$3=$AN$16),'Result Sheet'!EG159,"")))))))))</f>
        <v/>
      </c>
      <c r="P159" s="355" t="str">
        <f t="shared" si="15"/>
        <v/>
      </c>
      <c r="Q159" s="356" t="str">
        <f t="shared" si="16"/>
        <v/>
      </c>
      <c r="R159" s="485" t="str">
        <f>IF(AND($R$3=$AN$8),'Result Sheet'!T159,IF(AND($R$3=$AN$9),'Result Sheet'!AL159,IF(AND($R$3=$AN$10),'Result Sheet'!BD159,IF(AND($R$3=$AN$11),'Result Sheet'!BV159,IF(AND($R$3=$AN$12),'Result Sheet'!CN159,IF(AND($R$3=$AN$13),'Result Sheet'!DD159,IF(AND($R$3=$AN$14),'Result Sheet'!DN159,IF(AND($R$3=$AN$15),'Result Sheet'!DX159,IF(AND($R$3=$AN$16),'Result Sheet'!EH158,"")))))))))</f>
        <v/>
      </c>
      <c r="S159" s="485" t="str">
        <f>IF(AND($R$3=$AN$8),'Result Sheet'!U159,IF(AND($R$3=$AN$9),'Result Sheet'!AM159,IF(AND($R$3=$AN$10),'Result Sheet'!BE159,IF(AND($R$3=$AN$11),'Result Sheet'!BW159,IF(AND($R$3=$AN$12),'Result Sheet'!CO159,IF(AND($R$3=$AN$13),'Result Sheet'!DE159,IF(AND($R$3=$AN$14),'Result Sheet'!DO159,IF(AND($R$3=$AN$15),'Result Sheet'!DY159,IF(AND($R$3=$AN$16),'Result Sheet'!EI159,"")))))))))</f>
        <v/>
      </c>
      <c r="T159" s="355" t="str">
        <f>IF(AND(R159="",S159=""),"",IF(AND($R$3=$AN$14),'Result Sheet'!DP159,IF(AND($R$3=$AN$15),'Result Sheet'!DZ159,IF(AND($R$3=$AN$16),'Result Sheet'!EJ159,IF(AND(R159="NA",S159="NA"),"NA",SUM(R159:S159))))))</f>
        <v/>
      </c>
      <c r="U159" s="356" t="str">
        <f t="shared" si="17"/>
        <v/>
      </c>
      <c r="V159" s="357">
        <f t="shared" si="18"/>
        <v>0</v>
      </c>
      <c r="W159" s="357" t="str">
        <f t="shared" si="19"/>
        <v/>
      </c>
      <c r="X159" s="357" t="str">
        <f t="shared" si="20"/>
        <v/>
      </c>
      <c r="Y159" s="486" t="str">
        <f>IF(AND($R$3=$AN$8),'Result Sheet'!AA159,IF(AND($R$3=$AN$9),'Result Sheet'!AS159,IF(AND($R$3=$AN$10),'Result Sheet'!BK159,IF(AND($R$3=$AN$11),'Result Sheet'!CC159,IF(AND($R$3=$AN$12),'Result Sheet'!CT159,IF(AND($R$3=$AN$13),'Result Sheet'!DJ159,IF(AND($R$3=$AN$14),'Result Sheet'!DT159,IF(AND($R$3=$AN$15),'Result Sheet'!ED159,IF(AND($R$3=$AN$16),'Result Sheet'!EN159,"")))))))))</f>
        <v/>
      </c>
      <c r="Z159" s="487" t="str">
        <f>IF(AND($R$3=$AN$8),'Result Sheet'!AB159,IF(AND($R$3=$AN$9),'Result Sheet'!AT159,IF(AND($R$3=$AN$10),'Result Sheet'!BL159,IF(AND($R$3=$AN$11),'Result Sheet'!CD159,IF(AND($R$3=$AN$12),"",IF(AND($R$3=$AN$13),"",IF(AND($R$3=$AN$14),"","")))))))</f>
        <v/>
      </c>
      <c r="AA159" s="358" t="str">
        <f>IF(AND($R$3=$AN$8),'Result Sheet'!AC159,IF(AND($R$3=$AN$9),'Result Sheet'!AU159,IF(AND($R$3=$AN$10),'Result Sheet'!BM159,IF(AND($R$3=$AN$11),'Result Sheet'!CE159,IF(AND($R$3=$AN$12),'Result Sheet'!CU159,IF(AND($R$3=$AN$13),'Result Sheet'!DK159,IF(AND($R$3=$AN$14),'Result Sheet'!DU159,IF(AND($R$3=$AN$15),'Result Sheet'!EE159,IF(AND($R$3=$AN$16),'Result Sheet'!EO159,"")))))))))</f>
        <v/>
      </c>
    </row>
    <row r="160" spans="1:27">
      <c r="A160" s="349">
        <f>IF('Result Sheet'!A160="","",'Result Sheet'!A160)</f>
        <v>153</v>
      </c>
      <c r="B160" s="350" t="str">
        <f>IF(OR($D$3="",$R$3=""),"",IF('Result Sheet'!B160="","",'Result Sheet'!B160))</f>
        <v/>
      </c>
      <c r="C160" s="351" t="str">
        <f>IF(OR($D$3="",$R$3=""),"",IF('Result Sheet'!F160="","",'Result Sheet'!F160))</f>
        <v/>
      </c>
      <c r="D160" s="352" t="str">
        <f>IF(OR($D$3="",$R$3=""),"",IF('Result Sheet'!E160="","",'Result Sheet'!E160))</f>
        <v/>
      </c>
      <c r="E160" s="353" t="str">
        <f>IF(OR($D$3="",$R$3=""),"",IF('Result Sheet'!G160="","",'Result Sheet'!G160))</f>
        <v/>
      </c>
      <c r="F160" s="353" t="str">
        <f>IF(OR($D$3="",$R$3=""),"",IF('Result Sheet'!H160="","",'Result Sheet'!H160))</f>
        <v/>
      </c>
      <c r="G160" s="353" t="str">
        <f>IF(OR($D$3="",$R$3=""),"",IF('Result Sheet'!I160="","",'Result Sheet'!I160))</f>
        <v/>
      </c>
      <c r="H160" s="354" t="str">
        <f>IF(OR($D$3="",$R$3=""),"",IF('Result Sheet'!K160="","",'Result Sheet'!K160))</f>
        <v/>
      </c>
      <c r="I160" s="488" t="str">
        <f>IF(OR($D$3="",$R$3=""),"",IF('Result Sheet'!J160="","",'Result Sheet'!J160))</f>
        <v/>
      </c>
      <c r="J160" s="483" t="str">
        <f>IF(AND($R$3=$AN$8),'Result Sheet'!L160,IF(AND($R$3=$AN$9),'Result Sheet'!AD160,IF(AND($R$3=$AN$10),'Result Sheet'!AV160,IF(AND($R$3=$AN$11),'Result Sheet'!BN160,IF(AND($R$3=$AN$12),'Result Sheet'!CF160,IF(AND($R$3=$AN$13),'Result Sheet'!CV160,IF(AND($R$3=$AN$14),"","")))))))</f>
        <v/>
      </c>
      <c r="K160" s="483" t="str">
        <f>IF(AND($R$3=$AN$8),'Result Sheet'!M160,IF(AND($R$3=$AN$9),'Result Sheet'!AE160,IF(AND($R$3=$AN$10),'Result Sheet'!AW160,IF(AND($R$3=$AN$11),'Result Sheet'!BO160,IF(AND($R$3=$AN$12),'Result Sheet'!CG160,IF(AND($R$3=$AN$13),'Result Sheet'!CW160,IF(AND($R$3=$AN$14),"","")))))))</f>
        <v/>
      </c>
      <c r="L160" s="483" t="str">
        <f>IF(AND($R$3=$AN$8),'Result Sheet'!N160,IF(AND($R$3=$AN$9),'Result Sheet'!AF160,IF(AND($R$3=$AN$10),'Result Sheet'!AX160,IF(AND($R$3=$AN$11),'Result Sheet'!BP160,IF(AND($R$3=$AN$12),'Result Sheet'!CH160,IF(AND($R$3=$AN$13),'Result Sheet'!CX160,IF(AND($R$3=$AN$14),"","")))))))</f>
        <v/>
      </c>
      <c r="M160" s="355" t="str">
        <f t="shared" si="14"/>
        <v/>
      </c>
      <c r="N160" s="484" t="str">
        <f>IF(AND($R$3=$AN$8),'Result Sheet'!P160,IF(AND($R$3=$AN$9),'Result Sheet'!AH160,IF(AND($R$3=$AN$10),'Result Sheet'!AZ160,IF(AND($R$3=$AN$11),'Result Sheet'!BR160,IF(AND($R$3=$AN$12),'Result Sheet'!CJ160,IF(AND($R$3=$AN$13),'Result Sheet'!CZ160,IF(AND($R$3=$AN$14),'Result Sheet'!DL160,IF(AND($R$3=$AN$15),'Result Sheet'!DV160,IF(AND($R$3=$AN$16),'Result Sheet'!EF160,"")))))))))</f>
        <v/>
      </c>
      <c r="O160" s="484" t="str">
        <f>IF(AND($R$3=$AN$8),'Result Sheet'!Q160,IF(AND($R$3=$AN$9),'Result Sheet'!AI160,IF(AND($R$3=$AN$10),'Result Sheet'!BA160,IF(AND($R$3=$AN$11),'Result Sheet'!BS160,IF(AND($R$3=$AN$12),'Result Sheet'!CK160,IF(AND($R$3=$AN$13),'Result Sheet'!DA160,IF(AND($R$3=$AN$14),'Result Sheet'!DM160,IF(AND($R$3=$AN$15),'Result Sheet'!DW160,IF(AND($R$3=$AN$16),'Result Sheet'!EG160,"")))))))))</f>
        <v/>
      </c>
      <c r="P160" s="355" t="str">
        <f t="shared" si="15"/>
        <v/>
      </c>
      <c r="Q160" s="356" t="str">
        <f t="shared" si="16"/>
        <v/>
      </c>
      <c r="R160" s="485" t="str">
        <f>IF(AND($R$3=$AN$8),'Result Sheet'!T160,IF(AND($R$3=$AN$9),'Result Sheet'!AL160,IF(AND($R$3=$AN$10),'Result Sheet'!BD160,IF(AND($R$3=$AN$11),'Result Sheet'!BV160,IF(AND($R$3=$AN$12),'Result Sheet'!CN160,IF(AND($R$3=$AN$13),'Result Sheet'!DD160,IF(AND($R$3=$AN$14),'Result Sheet'!DN160,IF(AND($R$3=$AN$15),'Result Sheet'!DX160,IF(AND($R$3=$AN$16),'Result Sheet'!EH159,"")))))))))</f>
        <v/>
      </c>
      <c r="S160" s="485" t="str">
        <f>IF(AND($R$3=$AN$8),'Result Sheet'!U160,IF(AND($R$3=$AN$9),'Result Sheet'!AM160,IF(AND($R$3=$AN$10),'Result Sheet'!BE160,IF(AND($R$3=$AN$11),'Result Sheet'!BW160,IF(AND($R$3=$AN$12),'Result Sheet'!CO160,IF(AND($R$3=$AN$13),'Result Sheet'!DE160,IF(AND($R$3=$AN$14),'Result Sheet'!DO160,IF(AND($R$3=$AN$15),'Result Sheet'!DY160,IF(AND($R$3=$AN$16),'Result Sheet'!EI160,"")))))))))</f>
        <v/>
      </c>
      <c r="T160" s="355" t="str">
        <f>IF(AND(R160="",S160=""),"",IF(AND($R$3=$AN$14),'Result Sheet'!DP160,IF(AND($R$3=$AN$15),'Result Sheet'!DZ160,IF(AND($R$3=$AN$16),'Result Sheet'!EJ160,IF(AND(R160="NA",S160="NA"),"NA",SUM(R160:S160))))))</f>
        <v/>
      </c>
      <c r="U160" s="356" t="str">
        <f t="shared" si="17"/>
        <v/>
      </c>
      <c r="V160" s="357">
        <f t="shared" si="18"/>
        <v>0</v>
      </c>
      <c r="W160" s="357" t="str">
        <f t="shared" si="19"/>
        <v/>
      </c>
      <c r="X160" s="357" t="str">
        <f t="shared" si="20"/>
        <v/>
      </c>
      <c r="Y160" s="486" t="str">
        <f>IF(AND($R$3=$AN$8),'Result Sheet'!AA160,IF(AND($R$3=$AN$9),'Result Sheet'!AS160,IF(AND($R$3=$AN$10),'Result Sheet'!BK160,IF(AND($R$3=$AN$11),'Result Sheet'!CC160,IF(AND($R$3=$AN$12),'Result Sheet'!CT160,IF(AND($R$3=$AN$13),'Result Sheet'!DJ160,IF(AND($R$3=$AN$14),'Result Sheet'!DT160,IF(AND($R$3=$AN$15),'Result Sheet'!ED160,IF(AND($R$3=$AN$16),'Result Sheet'!EN160,"")))))))))</f>
        <v/>
      </c>
      <c r="Z160" s="487" t="str">
        <f>IF(AND($R$3=$AN$8),'Result Sheet'!AB160,IF(AND($R$3=$AN$9),'Result Sheet'!AT160,IF(AND($R$3=$AN$10),'Result Sheet'!BL160,IF(AND($R$3=$AN$11),'Result Sheet'!CD160,IF(AND($R$3=$AN$12),"",IF(AND($R$3=$AN$13),"",IF(AND($R$3=$AN$14),"","")))))))</f>
        <v/>
      </c>
      <c r="AA160" s="358" t="str">
        <f>IF(AND($R$3=$AN$8),'Result Sheet'!AC160,IF(AND($R$3=$AN$9),'Result Sheet'!AU160,IF(AND($R$3=$AN$10),'Result Sheet'!BM160,IF(AND($R$3=$AN$11),'Result Sheet'!CE160,IF(AND($R$3=$AN$12),'Result Sheet'!CU160,IF(AND($R$3=$AN$13),'Result Sheet'!DK160,IF(AND($R$3=$AN$14),'Result Sheet'!DU160,IF(AND($R$3=$AN$15),'Result Sheet'!EE160,IF(AND($R$3=$AN$16),'Result Sheet'!EO160,"")))))))))</f>
        <v/>
      </c>
    </row>
    <row r="161" spans="1:27">
      <c r="A161" s="349">
        <f>IF('Result Sheet'!A161="","",'Result Sheet'!A161)</f>
        <v>154</v>
      </c>
      <c r="B161" s="350" t="str">
        <f>IF(OR($D$3="",$R$3=""),"",IF('Result Sheet'!B161="","",'Result Sheet'!B161))</f>
        <v/>
      </c>
      <c r="C161" s="351" t="str">
        <f>IF(OR($D$3="",$R$3=""),"",IF('Result Sheet'!F161="","",'Result Sheet'!F161))</f>
        <v/>
      </c>
      <c r="D161" s="352" t="str">
        <f>IF(OR($D$3="",$R$3=""),"",IF('Result Sheet'!E161="","",'Result Sheet'!E161))</f>
        <v/>
      </c>
      <c r="E161" s="353" t="str">
        <f>IF(OR($D$3="",$R$3=""),"",IF('Result Sheet'!G161="","",'Result Sheet'!G161))</f>
        <v/>
      </c>
      <c r="F161" s="353" t="str">
        <f>IF(OR($D$3="",$R$3=""),"",IF('Result Sheet'!H161="","",'Result Sheet'!H161))</f>
        <v/>
      </c>
      <c r="G161" s="353" t="str">
        <f>IF(OR($D$3="",$R$3=""),"",IF('Result Sheet'!I161="","",'Result Sheet'!I161))</f>
        <v/>
      </c>
      <c r="H161" s="354" t="str">
        <f>IF(OR($D$3="",$R$3=""),"",IF('Result Sheet'!K161="","",'Result Sheet'!K161))</f>
        <v/>
      </c>
      <c r="I161" s="488" t="str">
        <f>IF(OR($D$3="",$R$3=""),"",IF('Result Sheet'!J161="","",'Result Sheet'!J161))</f>
        <v/>
      </c>
      <c r="J161" s="483" t="str">
        <f>IF(AND($R$3=$AN$8),'Result Sheet'!L161,IF(AND($R$3=$AN$9),'Result Sheet'!AD161,IF(AND($R$3=$AN$10),'Result Sheet'!AV161,IF(AND($R$3=$AN$11),'Result Sheet'!BN161,IF(AND($R$3=$AN$12),'Result Sheet'!CF161,IF(AND($R$3=$AN$13),'Result Sheet'!CV161,IF(AND($R$3=$AN$14),"","")))))))</f>
        <v/>
      </c>
      <c r="K161" s="483" t="str">
        <f>IF(AND($R$3=$AN$8),'Result Sheet'!M161,IF(AND($R$3=$AN$9),'Result Sheet'!AE161,IF(AND($R$3=$AN$10),'Result Sheet'!AW161,IF(AND($R$3=$AN$11),'Result Sheet'!BO161,IF(AND($R$3=$AN$12),'Result Sheet'!CG161,IF(AND($R$3=$AN$13),'Result Sheet'!CW161,IF(AND($R$3=$AN$14),"","")))))))</f>
        <v/>
      </c>
      <c r="L161" s="483" t="str">
        <f>IF(AND($R$3=$AN$8),'Result Sheet'!N161,IF(AND($R$3=$AN$9),'Result Sheet'!AF161,IF(AND($R$3=$AN$10),'Result Sheet'!AX161,IF(AND($R$3=$AN$11),'Result Sheet'!BP161,IF(AND($R$3=$AN$12),'Result Sheet'!CH161,IF(AND($R$3=$AN$13),'Result Sheet'!CX161,IF(AND($R$3=$AN$14),"","")))))))</f>
        <v/>
      </c>
      <c r="M161" s="355" t="str">
        <f t="shared" si="14"/>
        <v/>
      </c>
      <c r="N161" s="484" t="str">
        <f>IF(AND($R$3=$AN$8),'Result Sheet'!P161,IF(AND($R$3=$AN$9),'Result Sheet'!AH161,IF(AND($R$3=$AN$10),'Result Sheet'!AZ161,IF(AND($R$3=$AN$11),'Result Sheet'!BR161,IF(AND($R$3=$AN$12),'Result Sheet'!CJ161,IF(AND($R$3=$AN$13),'Result Sheet'!CZ161,IF(AND($R$3=$AN$14),'Result Sheet'!DL161,IF(AND($R$3=$AN$15),'Result Sheet'!DV161,IF(AND($R$3=$AN$16),'Result Sheet'!EF161,"")))))))))</f>
        <v/>
      </c>
      <c r="O161" s="484" t="str">
        <f>IF(AND($R$3=$AN$8),'Result Sheet'!Q161,IF(AND($R$3=$AN$9),'Result Sheet'!AI161,IF(AND($R$3=$AN$10),'Result Sheet'!BA161,IF(AND($R$3=$AN$11),'Result Sheet'!BS161,IF(AND($R$3=$AN$12),'Result Sheet'!CK161,IF(AND($R$3=$AN$13),'Result Sheet'!DA161,IF(AND($R$3=$AN$14),'Result Sheet'!DM161,IF(AND($R$3=$AN$15),'Result Sheet'!DW161,IF(AND($R$3=$AN$16),'Result Sheet'!EG161,"")))))))))</f>
        <v/>
      </c>
      <c r="P161" s="355" t="str">
        <f t="shared" si="15"/>
        <v/>
      </c>
      <c r="Q161" s="356" t="str">
        <f t="shared" si="16"/>
        <v/>
      </c>
      <c r="R161" s="485" t="str">
        <f>IF(AND($R$3=$AN$8),'Result Sheet'!T161,IF(AND($R$3=$AN$9),'Result Sheet'!AL161,IF(AND($R$3=$AN$10),'Result Sheet'!BD161,IF(AND($R$3=$AN$11),'Result Sheet'!BV161,IF(AND($R$3=$AN$12),'Result Sheet'!CN161,IF(AND($R$3=$AN$13),'Result Sheet'!DD161,IF(AND($R$3=$AN$14),'Result Sheet'!DN161,IF(AND($R$3=$AN$15),'Result Sheet'!DX161,IF(AND($R$3=$AN$16),'Result Sheet'!EH160,"")))))))))</f>
        <v/>
      </c>
      <c r="S161" s="485" t="str">
        <f>IF(AND($R$3=$AN$8),'Result Sheet'!U161,IF(AND($R$3=$AN$9),'Result Sheet'!AM161,IF(AND($R$3=$AN$10),'Result Sheet'!BE161,IF(AND($R$3=$AN$11),'Result Sheet'!BW161,IF(AND($R$3=$AN$12),'Result Sheet'!CO161,IF(AND($R$3=$AN$13),'Result Sheet'!DE161,IF(AND($R$3=$AN$14),'Result Sheet'!DO161,IF(AND($R$3=$AN$15),'Result Sheet'!DY161,IF(AND($R$3=$AN$16),'Result Sheet'!EI161,"")))))))))</f>
        <v/>
      </c>
      <c r="T161" s="355" t="str">
        <f>IF(AND(R161="",S161=""),"",IF(AND($R$3=$AN$14),'Result Sheet'!DP161,IF(AND($R$3=$AN$15),'Result Sheet'!DZ161,IF(AND($R$3=$AN$16),'Result Sheet'!EJ161,IF(AND(R161="NA",S161="NA"),"NA",SUM(R161:S161))))))</f>
        <v/>
      </c>
      <c r="U161" s="356" t="str">
        <f t="shared" si="17"/>
        <v/>
      </c>
      <c r="V161" s="357">
        <f t="shared" si="18"/>
        <v>0</v>
      </c>
      <c r="W161" s="357" t="str">
        <f t="shared" si="19"/>
        <v/>
      </c>
      <c r="X161" s="357" t="str">
        <f t="shared" si="20"/>
        <v/>
      </c>
      <c r="Y161" s="486" t="str">
        <f>IF(AND($R$3=$AN$8),'Result Sheet'!AA161,IF(AND($R$3=$AN$9),'Result Sheet'!AS161,IF(AND($R$3=$AN$10),'Result Sheet'!BK161,IF(AND($R$3=$AN$11),'Result Sheet'!CC161,IF(AND($R$3=$AN$12),'Result Sheet'!CT161,IF(AND($R$3=$AN$13),'Result Sheet'!DJ161,IF(AND($R$3=$AN$14),'Result Sheet'!DT161,IF(AND($R$3=$AN$15),'Result Sheet'!ED161,IF(AND($R$3=$AN$16),'Result Sheet'!EN161,"")))))))))</f>
        <v/>
      </c>
      <c r="Z161" s="487" t="str">
        <f>IF(AND($R$3=$AN$8),'Result Sheet'!AB161,IF(AND($R$3=$AN$9),'Result Sheet'!AT161,IF(AND($R$3=$AN$10),'Result Sheet'!BL161,IF(AND($R$3=$AN$11),'Result Sheet'!CD161,IF(AND($R$3=$AN$12),"",IF(AND($R$3=$AN$13),"",IF(AND($R$3=$AN$14),"","")))))))</f>
        <v/>
      </c>
      <c r="AA161" s="358" t="str">
        <f>IF(AND($R$3=$AN$8),'Result Sheet'!AC161,IF(AND($R$3=$AN$9),'Result Sheet'!AU161,IF(AND($R$3=$AN$10),'Result Sheet'!BM161,IF(AND($R$3=$AN$11),'Result Sheet'!CE161,IF(AND($R$3=$AN$12),'Result Sheet'!CU161,IF(AND($R$3=$AN$13),'Result Sheet'!DK161,IF(AND($R$3=$AN$14),'Result Sheet'!DU161,IF(AND($R$3=$AN$15),'Result Sheet'!EE161,IF(AND($R$3=$AN$16),'Result Sheet'!EO161,"")))))))))</f>
        <v/>
      </c>
    </row>
    <row r="162" spans="1:27">
      <c r="A162" s="349">
        <f>IF('Result Sheet'!A162="","",'Result Sheet'!A162)</f>
        <v>155</v>
      </c>
      <c r="B162" s="350" t="str">
        <f>IF(OR($D$3="",$R$3=""),"",IF('Result Sheet'!B162="","",'Result Sheet'!B162))</f>
        <v/>
      </c>
      <c r="C162" s="351" t="str">
        <f>IF(OR($D$3="",$R$3=""),"",IF('Result Sheet'!F162="","",'Result Sheet'!F162))</f>
        <v/>
      </c>
      <c r="D162" s="352" t="str">
        <f>IF(OR($D$3="",$R$3=""),"",IF('Result Sheet'!E162="","",'Result Sheet'!E162))</f>
        <v/>
      </c>
      <c r="E162" s="353" t="str">
        <f>IF(OR($D$3="",$R$3=""),"",IF('Result Sheet'!G162="","",'Result Sheet'!G162))</f>
        <v/>
      </c>
      <c r="F162" s="353" t="str">
        <f>IF(OR($D$3="",$R$3=""),"",IF('Result Sheet'!H162="","",'Result Sheet'!H162))</f>
        <v/>
      </c>
      <c r="G162" s="353" t="str">
        <f>IF(OR($D$3="",$R$3=""),"",IF('Result Sheet'!I162="","",'Result Sheet'!I162))</f>
        <v/>
      </c>
      <c r="H162" s="354" t="str">
        <f>IF(OR($D$3="",$R$3=""),"",IF('Result Sheet'!K162="","",'Result Sheet'!K162))</f>
        <v/>
      </c>
      <c r="I162" s="488" t="str">
        <f>IF(OR($D$3="",$R$3=""),"",IF('Result Sheet'!J162="","",'Result Sheet'!J162))</f>
        <v/>
      </c>
      <c r="J162" s="483" t="str">
        <f>IF(AND($R$3=$AN$8),'Result Sheet'!L162,IF(AND($R$3=$AN$9),'Result Sheet'!AD162,IF(AND($R$3=$AN$10),'Result Sheet'!AV162,IF(AND($R$3=$AN$11),'Result Sheet'!BN162,IF(AND($R$3=$AN$12),'Result Sheet'!CF162,IF(AND($R$3=$AN$13),'Result Sheet'!CV162,IF(AND($R$3=$AN$14),"","")))))))</f>
        <v/>
      </c>
      <c r="K162" s="483" t="str">
        <f>IF(AND($R$3=$AN$8),'Result Sheet'!M162,IF(AND($R$3=$AN$9),'Result Sheet'!AE162,IF(AND($R$3=$AN$10),'Result Sheet'!AW162,IF(AND($R$3=$AN$11),'Result Sheet'!BO162,IF(AND($R$3=$AN$12),'Result Sheet'!CG162,IF(AND($R$3=$AN$13),'Result Sheet'!CW162,IF(AND($R$3=$AN$14),"","")))))))</f>
        <v/>
      </c>
      <c r="L162" s="483" t="str">
        <f>IF(AND($R$3=$AN$8),'Result Sheet'!N162,IF(AND($R$3=$AN$9),'Result Sheet'!AF162,IF(AND($R$3=$AN$10),'Result Sheet'!AX162,IF(AND($R$3=$AN$11),'Result Sheet'!BP162,IF(AND($R$3=$AN$12),'Result Sheet'!CH162,IF(AND($R$3=$AN$13),'Result Sheet'!CX162,IF(AND($R$3=$AN$14),"","")))))))</f>
        <v/>
      </c>
      <c r="M162" s="355" t="str">
        <f t="shared" si="14"/>
        <v/>
      </c>
      <c r="N162" s="484" t="str">
        <f>IF(AND($R$3=$AN$8),'Result Sheet'!P162,IF(AND($R$3=$AN$9),'Result Sheet'!AH162,IF(AND($R$3=$AN$10),'Result Sheet'!AZ162,IF(AND($R$3=$AN$11),'Result Sheet'!BR162,IF(AND($R$3=$AN$12),'Result Sheet'!CJ162,IF(AND($R$3=$AN$13),'Result Sheet'!CZ162,IF(AND($R$3=$AN$14),'Result Sheet'!DL162,IF(AND($R$3=$AN$15),'Result Sheet'!DV162,IF(AND($R$3=$AN$16),'Result Sheet'!EF162,"")))))))))</f>
        <v/>
      </c>
      <c r="O162" s="484" t="str">
        <f>IF(AND($R$3=$AN$8),'Result Sheet'!Q162,IF(AND($R$3=$AN$9),'Result Sheet'!AI162,IF(AND($R$3=$AN$10),'Result Sheet'!BA162,IF(AND($R$3=$AN$11),'Result Sheet'!BS162,IF(AND($R$3=$AN$12),'Result Sheet'!CK162,IF(AND($R$3=$AN$13),'Result Sheet'!DA162,IF(AND($R$3=$AN$14),'Result Sheet'!DM162,IF(AND($R$3=$AN$15),'Result Sheet'!DW162,IF(AND($R$3=$AN$16),'Result Sheet'!EG162,"")))))))))</f>
        <v/>
      </c>
      <c r="P162" s="355" t="str">
        <f t="shared" si="15"/>
        <v/>
      </c>
      <c r="Q162" s="356" t="str">
        <f t="shared" si="16"/>
        <v/>
      </c>
      <c r="R162" s="485" t="str">
        <f>IF(AND($R$3=$AN$8),'Result Sheet'!T162,IF(AND($R$3=$AN$9),'Result Sheet'!AL162,IF(AND($R$3=$AN$10),'Result Sheet'!BD162,IF(AND($R$3=$AN$11),'Result Sheet'!BV162,IF(AND($R$3=$AN$12),'Result Sheet'!CN162,IF(AND($R$3=$AN$13),'Result Sheet'!DD162,IF(AND($R$3=$AN$14),'Result Sheet'!DN162,IF(AND($R$3=$AN$15),'Result Sheet'!DX162,IF(AND($R$3=$AN$16),'Result Sheet'!EH161,"")))))))))</f>
        <v/>
      </c>
      <c r="S162" s="485" t="str">
        <f>IF(AND($R$3=$AN$8),'Result Sheet'!U162,IF(AND($R$3=$AN$9),'Result Sheet'!AM162,IF(AND($R$3=$AN$10),'Result Sheet'!BE162,IF(AND($R$3=$AN$11),'Result Sheet'!BW162,IF(AND($R$3=$AN$12),'Result Sheet'!CO162,IF(AND($R$3=$AN$13),'Result Sheet'!DE162,IF(AND($R$3=$AN$14),'Result Sheet'!DO162,IF(AND($R$3=$AN$15),'Result Sheet'!DY162,IF(AND($R$3=$AN$16),'Result Sheet'!EI162,"")))))))))</f>
        <v/>
      </c>
      <c r="T162" s="355" t="str">
        <f>IF(AND(R162="",S162=""),"",IF(AND($R$3=$AN$14),'Result Sheet'!DP162,IF(AND($R$3=$AN$15),'Result Sheet'!DZ162,IF(AND($R$3=$AN$16),'Result Sheet'!EJ162,IF(AND(R162="NA",S162="NA"),"NA",SUM(R162:S162))))))</f>
        <v/>
      </c>
      <c r="U162" s="356" t="str">
        <f t="shared" si="17"/>
        <v/>
      </c>
      <c r="V162" s="357">
        <f t="shared" si="18"/>
        <v>0</v>
      </c>
      <c r="W162" s="357" t="str">
        <f t="shared" si="19"/>
        <v/>
      </c>
      <c r="X162" s="357" t="str">
        <f t="shared" si="20"/>
        <v/>
      </c>
      <c r="Y162" s="486" t="str">
        <f>IF(AND($R$3=$AN$8),'Result Sheet'!AA162,IF(AND($R$3=$AN$9),'Result Sheet'!AS162,IF(AND($R$3=$AN$10),'Result Sheet'!BK162,IF(AND($R$3=$AN$11),'Result Sheet'!CC162,IF(AND($R$3=$AN$12),'Result Sheet'!CT162,IF(AND($R$3=$AN$13),'Result Sheet'!DJ162,IF(AND($R$3=$AN$14),'Result Sheet'!DT162,IF(AND($R$3=$AN$15),'Result Sheet'!ED162,IF(AND($R$3=$AN$16),'Result Sheet'!EN162,"")))))))))</f>
        <v/>
      </c>
      <c r="Z162" s="487" t="str">
        <f>IF(AND($R$3=$AN$8),'Result Sheet'!AB162,IF(AND($R$3=$AN$9),'Result Sheet'!AT162,IF(AND($R$3=$AN$10),'Result Sheet'!BL162,IF(AND($R$3=$AN$11),'Result Sheet'!CD162,IF(AND($R$3=$AN$12),"",IF(AND($R$3=$AN$13),"",IF(AND($R$3=$AN$14),"","")))))))</f>
        <v/>
      </c>
      <c r="AA162" s="358" t="str">
        <f>IF(AND($R$3=$AN$8),'Result Sheet'!AC162,IF(AND($R$3=$AN$9),'Result Sheet'!AU162,IF(AND($R$3=$AN$10),'Result Sheet'!BM162,IF(AND($R$3=$AN$11),'Result Sheet'!CE162,IF(AND($R$3=$AN$12),'Result Sheet'!CU162,IF(AND($R$3=$AN$13),'Result Sheet'!DK162,IF(AND($R$3=$AN$14),'Result Sheet'!DU162,IF(AND($R$3=$AN$15),'Result Sheet'!EE162,IF(AND($R$3=$AN$16),'Result Sheet'!EO162,"")))))))))</f>
        <v/>
      </c>
    </row>
    <row r="163" spans="1:27">
      <c r="A163" s="349">
        <f>IF('Result Sheet'!A163="","",'Result Sheet'!A163)</f>
        <v>156</v>
      </c>
      <c r="B163" s="350" t="str">
        <f>IF(OR($D$3="",$R$3=""),"",IF('Result Sheet'!B163="","",'Result Sheet'!B163))</f>
        <v/>
      </c>
      <c r="C163" s="351" t="str">
        <f>IF(OR($D$3="",$R$3=""),"",IF('Result Sheet'!F163="","",'Result Sheet'!F163))</f>
        <v/>
      </c>
      <c r="D163" s="352" t="str">
        <f>IF(OR($D$3="",$R$3=""),"",IF('Result Sheet'!E163="","",'Result Sheet'!E163))</f>
        <v/>
      </c>
      <c r="E163" s="353" t="str">
        <f>IF(OR($D$3="",$R$3=""),"",IF('Result Sheet'!G163="","",'Result Sheet'!G163))</f>
        <v/>
      </c>
      <c r="F163" s="353" t="str">
        <f>IF(OR($D$3="",$R$3=""),"",IF('Result Sheet'!H163="","",'Result Sheet'!H163))</f>
        <v/>
      </c>
      <c r="G163" s="353" t="str">
        <f>IF(OR($D$3="",$R$3=""),"",IF('Result Sheet'!I163="","",'Result Sheet'!I163))</f>
        <v/>
      </c>
      <c r="H163" s="354" t="str">
        <f>IF(OR($D$3="",$R$3=""),"",IF('Result Sheet'!K163="","",'Result Sheet'!K163))</f>
        <v/>
      </c>
      <c r="I163" s="488" t="str">
        <f>IF(OR($D$3="",$R$3=""),"",IF('Result Sheet'!J163="","",'Result Sheet'!J163))</f>
        <v/>
      </c>
      <c r="J163" s="483" t="str">
        <f>IF(AND($R$3=$AN$8),'Result Sheet'!L163,IF(AND($R$3=$AN$9),'Result Sheet'!AD163,IF(AND($R$3=$AN$10),'Result Sheet'!AV163,IF(AND($R$3=$AN$11),'Result Sheet'!BN163,IF(AND($R$3=$AN$12),'Result Sheet'!CF163,IF(AND($R$3=$AN$13),'Result Sheet'!CV163,IF(AND($R$3=$AN$14),"","")))))))</f>
        <v/>
      </c>
      <c r="K163" s="483" t="str">
        <f>IF(AND($R$3=$AN$8),'Result Sheet'!M163,IF(AND($R$3=$AN$9),'Result Sheet'!AE163,IF(AND($R$3=$AN$10),'Result Sheet'!AW163,IF(AND($R$3=$AN$11),'Result Sheet'!BO163,IF(AND($R$3=$AN$12),'Result Sheet'!CG163,IF(AND($R$3=$AN$13),'Result Sheet'!CW163,IF(AND($R$3=$AN$14),"","")))))))</f>
        <v/>
      </c>
      <c r="L163" s="483" t="str">
        <f>IF(AND($R$3=$AN$8),'Result Sheet'!N163,IF(AND($R$3=$AN$9),'Result Sheet'!AF163,IF(AND($R$3=$AN$10),'Result Sheet'!AX163,IF(AND($R$3=$AN$11),'Result Sheet'!BP163,IF(AND($R$3=$AN$12),'Result Sheet'!CH163,IF(AND($R$3=$AN$13),'Result Sheet'!CX163,IF(AND($R$3=$AN$14),"","")))))))</f>
        <v/>
      </c>
      <c r="M163" s="355" t="str">
        <f t="shared" si="14"/>
        <v/>
      </c>
      <c r="N163" s="484" t="str">
        <f>IF(AND($R$3=$AN$8),'Result Sheet'!P163,IF(AND($R$3=$AN$9),'Result Sheet'!AH163,IF(AND($R$3=$AN$10),'Result Sheet'!AZ163,IF(AND($R$3=$AN$11),'Result Sheet'!BR163,IF(AND($R$3=$AN$12),'Result Sheet'!CJ163,IF(AND($R$3=$AN$13),'Result Sheet'!CZ163,IF(AND($R$3=$AN$14),'Result Sheet'!DL163,IF(AND($R$3=$AN$15),'Result Sheet'!DV163,IF(AND($R$3=$AN$16),'Result Sheet'!EF163,"")))))))))</f>
        <v/>
      </c>
      <c r="O163" s="484" t="str">
        <f>IF(AND($R$3=$AN$8),'Result Sheet'!Q163,IF(AND($R$3=$AN$9),'Result Sheet'!AI163,IF(AND($R$3=$AN$10),'Result Sheet'!BA163,IF(AND($R$3=$AN$11),'Result Sheet'!BS163,IF(AND($R$3=$AN$12),'Result Sheet'!CK163,IF(AND($R$3=$AN$13),'Result Sheet'!DA163,IF(AND($R$3=$AN$14),'Result Sheet'!DM163,IF(AND($R$3=$AN$15),'Result Sheet'!DW163,IF(AND($R$3=$AN$16),'Result Sheet'!EG163,"")))))))))</f>
        <v/>
      </c>
      <c r="P163" s="355" t="str">
        <f t="shared" si="15"/>
        <v/>
      </c>
      <c r="Q163" s="356" t="str">
        <f t="shared" si="16"/>
        <v/>
      </c>
      <c r="R163" s="485" t="str">
        <f>IF(AND($R$3=$AN$8),'Result Sheet'!T163,IF(AND($R$3=$AN$9),'Result Sheet'!AL163,IF(AND($R$3=$AN$10),'Result Sheet'!BD163,IF(AND($R$3=$AN$11),'Result Sheet'!BV163,IF(AND($R$3=$AN$12),'Result Sheet'!CN163,IF(AND($R$3=$AN$13),'Result Sheet'!DD163,IF(AND($R$3=$AN$14),'Result Sheet'!DN163,IF(AND($R$3=$AN$15),'Result Sheet'!DX163,IF(AND($R$3=$AN$16),'Result Sheet'!EH162,"")))))))))</f>
        <v/>
      </c>
      <c r="S163" s="485" t="str">
        <f>IF(AND($R$3=$AN$8),'Result Sheet'!U163,IF(AND($R$3=$AN$9),'Result Sheet'!AM163,IF(AND($R$3=$AN$10),'Result Sheet'!BE163,IF(AND($R$3=$AN$11),'Result Sheet'!BW163,IF(AND($R$3=$AN$12),'Result Sheet'!CO163,IF(AND($R$3=$AN$13),'Result Sheet'!DE163,IF(AND($R$3=$AN$14),'Result Sheet'!DO163,IF(AND($R$3=$AN$15),'Result Sheet'!DY163,IF(AND($R$3=$AN$16),'Result Sheet'!EI163,"")))))))))</f>
        <v/>
      </c>
      <c r="T163" s="355" t="str">
        <f>IF(AND(R163="",S163=""),"",IF(AND($R$3=$AN$14),'Result Sheet'!DP163,IF(AND($R$3=$AN$15),'Result Sheet'!DZ163,IF(AND($R$3=$AN$16),'Result Sheet'!EJ163,IF(AND(R163="NA",S163="NA"),"NA",SUM(R163:S163))))))</f>
        <v/>
      </c>
      <c r="U163" s="356" t="str">
        <f t="shared" si="17"/>
        <v/>
      </c>
      <c r="V163" s="357">
        <f t="shared" si="18"/>
        <v>0</v>
      </c>
      <c r="W163" s="357" t="str">
        <f t="shared" si="19"/>
        <v/>
      </c>
      <c r="X163" s="357" t="str">
        <f t="shared" si="20"/>
        <v/>
      </c>
      <c r="Y163" s="486" t="str">
        <f>IF(AND($R$3=$AN$8),'Result Sheet'!AA163,IF(AND($R$3=$AN$9),'Result Sheet'!AS163,IF(AND($R$3=$AN$10),'Result Sheet'!BK163,IF(AND($R$3=$AN$11),'Result Sheet'!CC163,IF(AND($R$3=$AN$12),'Result Sheet'!CT163,IF(AND($R$3=$AN$13),'Result Sheet'!DJ163,IF(AND($R$3=$AN$14),'Result Sheet'!DT163,IF(AND($R$3=$AN$15),'Result Sheet'!ED163,IF(AND($R$3=$AN$16),'Result Sheet'!EN163,"")))))))))</f>
        <v/>
      </c>
      <c r="Z163" s="487" t="str">
        <f>IF(AND($R$3=$AN$8),'Result Sheet'!AB163,IF(AND($R$3=$AN$9),'Result Sheet'!AT163,IF(AND($R$3=$AN$10),'Result Sheet'!BL163,IF(AND($R$3=$AN$11),'Result Sheet'!CD163,IF(AND($R$3=$AN$12),"",IF(AND($R$3=$AN$13),"",IF(AND($R$3=$AN$14),"","")))))))</f>
        <v/>
      </c>
      <c r="AA163" s="358" t="str">
        <f>IF(AND($R$3=$AN$8),'Result Sheet'!AC163,IF(AND($R$3=$AN$9),'Result Sheet'!AU163,IF(AND($R$3=$AN$10),'Result Sheet'!BM163,IF(AND($R$3=$AN$11),'Result Sheet'!CE163,IF(AND($R$3=$AN$12),'Result Sheet'!CU163,IF(AND($R$3=$AN$13),'Result Sheet'!DK163,IF(AND($R$3=$AN$14),'Result Sheet'!DU163,IF(AND($R$3=$AN$15),'Result Sheet'!EE163,IF(AND($R$3=$AN$16),'Result Sheet'!EO163,"")))))))))</f>
        <v/>
      </c>
    </row>
    <row r="164" spans="1:27">
      <c r="A164" s="349">
        <f>IF('Result Sheet'!A164="","",'Result Sheet'!A164)</f>
        <v>157</v>
      </c>
      <c r="B164" s="350" t="str">
        <f>IF(OR($D$3="",$R$3=""),"",IF('Result Sheet'!B164="","",'Result Sheet'!B164))</f>
        <v/>
      </c>
      <c r="C164" s="351" t="str">
        <f>IF(OR($D$3="",$R$3=""),"",IF('Result Sheet'!F164="","",'Result Sheet'!F164))</f>
        <v/>
      </c>
      <c r="D164" s="352" t="str">
        <f>IF(OR($D$3="",$R$3=""),"",IF('Result Sheet'!E164="","",'Result Sheet'!E164))</f>
        <v/>
      </c>
      <c r="E164" s="353" t="str">
        <f>IF(OR($D$3="",$R$3=""),"",IF('Result Sheet'!G164="","",'Result Sheet'!G164))</f>
        <v/>
      </c>
      <c r="F164" s="353" t="str">
        <f>IF(OR($D$3="",$R$3=""),"",IF('Result Sheet'!H164="","",'Result Sheet'!H164))</f>
        <v/>
      </c>
      <c r="G164" s="353" t="str">
        <f>IF(OR($D$3="",$R$3=""),"",IF('Result Sheet'!I164="","",'Result Sheet'!I164))</f>
        <v/>
      </c>
      <c r="H164" s="354" t="str">
        <f>IF(OR($D$3="",$R$3=""),"",IF('Result Sheet'!K164="","",'Result Sheet'!K164))</f>
        <v/>
      </c>
      <c r="I164" s="488" t="str">
        <f>IF(OR($D$3="",$R$3=""),"",IF('Result Sheet'!J164="","",'Result Sheet'!J164))</f>
        <v/>
      </c>
      <c r="J164" s="483" t="str">
        <f>IF(AND($R$3=$AN$8),'Result Sheet'!L164,IF(AND($R$3=$AN$9),'Result Sheet'!AD164,IF(AND($R$3=$AN$10),'Result Sheet'!AV164,IF(AND($R$3=$AN$11),'Result Sheet'!BN164,IF(AND($R$3=$AN$12),'Result Sheet'!CF164,IF(AND($R$3=$AN$13),'Result Sheet'!CV164,IF(AND($R$3=$AN$14),"","")))))))</f>
        <v/>
      </c>
      <c r="K164" s="483" t="str">
        <f>IF(AND($R$3=$AN$8),'Result Sheet'!M164,IF(AND($R$3=$AN$9),'Result Sheet'!AE164,IF(AND($R$3=$AN$10),'Result Sheet'!AW164,IF(AND($R$3=$AN$11),'Result Sheet'!BO164,IF(AND($R$3=$AN$12),'Result Sheet'!CG164,IF(AND($R$3=$AN$13),'Result Sheet'!CW164,IF(AND($R$3=$AN$14),"","")))))))</f>
        <v/>
      </c>
      <c r="L164" s="483" t="str">
        <f>IF(AND($R$3=$AN$8),'Result Sheet'!N164,IF(AND($R$3=$AN$9),'Result Sheet'!AF164,IF(AND($R$3=$AN$10),'Result Sheet'!AX164,IF(AND($R$3=$AN$11),'Result Sheet'!BP164,IF(AND($R$3=$AN$12),'Result Sheet'!CH164,IF(AND($R$3=$AN$13),'Result Sheet'!CX164,IF(AND($R$3=$AN$14),"","")))))))</f>
        <v/>
      </c>
      <c r="M164" s="355" t="str">
        <f t="shared" si="14"/>
        <v/>
      </c>
      <c r="N164" s="484" t="str">
        <f>IF(AND($R$3=$AN$8),'Result Sheet'!P164,IF(AND($R$3=$AN$9),'Result Sheet'!AH164,IF(AND($R$3=$AN$10),'Result Sheet'!AZ164,IF(AND($R$3=$AN$11),'Result Sheet'!BR164,IF(AND($R$3=$AN$12),'Result Sheet'!CJ164,IF(AND($R$3=$AN$13),'Result Sheet'!CZ164,IF(AND($R$3=$AN$14),'Result Sheet'!DL164,IF(AND($R$3=$AN$15),'Result Sheet'!DV164,IF(AND($R$3=$AN$16),'Result Sheet'!EF164,"")))))))))</f>
        <v/>
      </c>
      <c r="O164" s="484" t="str">
        <f>IF(AND($R$3=$AN$8),'Result Sheet'!Q164,IF(AND($R$3=$AN$9),'Result Sheet'!AI164,IF(AND($R$3=$AN$10),'Result Sheet'!BA164,IF(AND($R$3=$AN$11),'Result Sheet'!BS164,IF(AND($R$3=$AN$12),'Result Sheet'!CK164,IF(AND($R$3=$AN$13),'Result Sheet'!DA164,IF(AND($R$3=$AN$14),'Result Sheet'!DM164,IF(AND($R$3=$AN$15),'Result Sheet'!DW164,IF(AND($R$3=$AN$16),'Result Sheet'!EG164,"")))))))))</f>
        <v/>
      </c>
      <c r="P164" s="355" t="str">
        <f t="shared" si="15"/>
        <v/>
      </c>
      <c r="Q164" s="356" t="str">
        <f t="shared" si="16"/>
        <v/>
      </c>
      <c r="R164" s="485" t="str">
        <f>IF(AND($R$3=$AN$8),'Result Sheet'!T164,IF(AND($R$3=$AN$9),'Result Sheet'!AL164,IF(AND($R$3=$AN$10),'Result Sheet'!BD164,IF(AND($R$3=$AN$11),'Result Sheet'!BV164,IF(AND($R$3=$AN$12),'Result Sheet'!CN164,IF(AND($R$3=$AN$13),'Result Sheet'!DD164,IF(AND($R$3=$AN$14),'Result Sheet'!DN164,IF(AND($R$3=$AN$15),'Result Sheet'!DX164,IF(AND($R$3=$AN$16),'Result Sheet'!EH163,"")))))))))</f>
        <v/>
      </c>
      <c r="S164" s="485" t="str">
        <f>IF(AND($R$3=$AN$8),'Result Sheet'!U164,IF(AND($R$3=$AN$9),'Result Sheet'!AM164,IF(AND($R$3=$AN$10),'Result Sheet'!BE164,IF(AND($R$3=$AN$11),'Result Sheet'!BW164,IF(AND($R$3=$AN$12),'Result Sheet'!CO164,IF(AND($R$3=$AN$13),'Result Sheet'!DE164,IF(AND($R$3=$AN$14),'Result Sheet'!DO164,IF(AND($R$3=$AN$15),'Result Sheet'!DY164,IF(AND($R$3=$AN$16),'Result Sheet'!EI164,"")))))))))</f>
        <v/>
      </c>
      <c r="T164" s="355" t="str">
        <f>IF(AND(R164="",S164=""),"",IF(AND($R$3=$AN$14),'Result Sheet'!DP164,IF(AND($R$3=$AN$15),'Result Sheet'!DZ164,IF(AND($R$3=$AN$16),'Result Sheet'!EJ164,IF(AND(R164="NA",S164="NA"),"NA",SUM(R164:S164))))))</f>
        <v/>
      </c>
      <c r="U164" s="356" t="str">
        <f t="shared" si="17"/>
        <v/>
      </c>
      <c r="V164" s="357">
        <f t="shared" si="18"/>
        <v>0</v>
      </c>
      <c r="W164" s="357" t="str">
        <f t="shared" si="19"/>
        <v/>
      </c>
      <c r="X164" s="357" t="str">
        <f t="shared" si="20"/>
        <v/>
      </c>
      <c r="Y164" s="486" t="str">
        <f>IF(AND($R$3=$AN$8),'Result Sheet'!AA164,IF(AND($R$3=$AN$9),'Result Sheet'!AS164,IF(AND($R$3=$AN$10),'Result Sheet'!BK164,IF(AND($R$3=$AN$11),'Result Sheet'!CC164,IF(AND($R$3=$AN$12),'Result Sheet'!CT164,IF(AND($R$3=$AN$13),'Result Sheet'!DJ164,IF(AND($R$3=$AN$14),'Result Sheet'!DT164,IF(AND($R$3=$AN$15),'Result Sheet'!ED164,IF(AND($R$3=$AN$16),'Result Sheet'!EN164,"")))))))))</f>
        <v/>
      </c>
      <c r="Z164" s="487" t="str">
        <f>IF(AND($R$3=$AN$8),'Result Sheet'!AB164,IF(AND($R$3=$AN$9),'Result Sheet'!AT164,IF(AND($R$3=$AN$10),'Result Sheet'!BL164,IF(AND($R$3=$AN$11),'Result Sheet'!CD164,IF(AND($R$3=$AN$12),"",IF(AND($R$3=$AN$13),"",IF(AND($R$3=$AN$14),"","")))))))</f>
        <v/>
      </c>
      <c r="AA164" s="358" t="str">
        <f>IF(AND($R$3=$AN$8),'Result Sheet'!AC164,IF(AND($R$3=$AN$9),'Result Sheet'!AU164,IF(AND($R$3=$AN$10),'Result Sheet'!BM164,IF(AND($R$3=$AN$11),'Result Sheet'!CE164,IF(AND($R$3=$AN$12),'Result Sheet'!CU164,IF(AND($R$3=$AN$13),'Result Sheet'!DK164,IF(AND($R$3=$AN$14),'Result Sheet'!DU164,IF(AND($R$3=$AN$15),'Result Sheet'!EE164,IF(AND($R$3=$AN$16),'Result Sheet'!EO164,"")))))))))</f>
        <v/>
      </c>
    </row>
    <row r="165" spans="1:27">
      <c r="A165" s="349">
        <f>IF('Result Sheet'!A165="","",'Result Sheet'!A165)</f>
        <v>158</v>
      </c>
      <c r="B165" s="350" t="str">
        <f>IF(OR($D$3="",$R$3=""),"",IF('Result Sheet'!B165="","",'Result Sheet'!B165))</f>
        <v/>
      </c>
      <c r="C165" s="351" t="str">
        <f>IF(OR($D$3="",$R$3=""),"",IF('Result Sheet'!F165="","",'Result Sheet'!F165))</f>
        <v/>
      </c>
      <c r="D165" s="352" t="str">
        <f>IF(OR($D$3="",$R$3=""),"",IF('Result Sheet'!E165="","",'Result Sheet'!E165))</f>
        <v/>
      </c>
      <c r="E165" s="353" t="str">
        <f>IF(OR($D$3="",$R$3=""),"",IF('Result Sheet'!G165="","",'Result Sheet'!G165))</f>
        <v/>
      </c>
      <c r="F165" s="353" t="str">
        <f>IF(OR($D$3="",$R$3=""),"",IF('Result Sheet'!H165="","",'Result Sheet'!H165))</f>
        <v/>
      </c>
      <c r="G165" s="353" t="str">
        <f>IF(OR($D$3="",$R$3=""),"",IF('Result Sheet'!I165="","",'Result Sheet'!I165))</f>
        <v/>
      </c>
      <c r="H165" s="354" t="str">
        <f>IF(OR($D$3="",$R$3=""),"",IF('Result Sheet'!K165="","",'Result Sheet'!K165))</f>
        <v/>
      </c>
      <c r="I165" s="488" t="str">
        <f>IF(OR($D$3="",$R$3=""),"",IF('Result Sheet'!J165="","",'Result Sheet'!J165))</f>
        <v/>
      </c>
      <c r="J165" s="483" t="str">
        <f>IF(AND($R$3=$AN$8),'Result Sheet'!L165,IF(AND($R$3=$AN$9),'Result Sheet'!AD165,IF(AND($R$3=$AN$10),'Result Sheet'!AV165,IF(AND($R$3=$AN$11),'Result Sheet'!BN165,IF(AND($R$3=$AN$12),'Result Sheet'!CF165,IF(AND($R$3=$AN$13),'Result Sheet'!CV165,IF(AND($R$3=$AN$14),"","")))))))</f>
        <v/>
      </c>
      <c r="K165" s="483" t="str">
        <f>IF(AND($R$3=$AN$8),'Result Sheet'!M165,IF(AND($R$3=$AN$9),'Result Sheet'!AE165,IF(AND($R$3=$AN$10),'Result Sheet'!AW165,IF(AND($R$3=$AN$11),'Result Sheet'!BO165,IF(AND($R$3=$AN$12),'Result Sheet'!CG165,IF(AND($R$3=$AN$13),'Result Sheet'!CW165,IF(AND($R$3=$AN$14),"","")))))))</f>
        <v/>
      </c>
      <c r="L165" s="483" t="str">
        <f>IF(AND($R$3=$AN$8),'Result Sheet'!N165,IF(AND($R$3=$AN$9),'Result Sheet'!AF165,IF(AND($R$3=$AN$10),'Result Sheet'!AX165,IF(AND($R$3=$AN$11),'Result Sheet'!BP165,IF(AND($R$3=$AN$12),'Result Sheet'!CH165,IF(AND($R$3=$AN$13),'Result Sheet'!CX165,IF(AND($R$3=$AN$14),"","")))))))</f>
        <v/>
      </c>
      <c r="M165" s="355" t="str">
        <f t="shared" si="14"/>
        <v/>
      </c>
      <c r="N165" s="484" t="str">
        <f>IF(AND($R$3=$AN$8),'Result Sheet'!P165,IF(AND($R$3=$AN$9),'Result Sheet'!AH165,IF(AND($R$3=$AN$10),'Result Sheet'!AZ165,IF(AND($R$3=$AN$11),'Result Sheet'!BR165,IF(AND($R$3=$AN$12),'Result Sheet'!CJ165,IF(AND($R$3=$AN$13),'Result Sheet'!CZ165,IF(AND($R$3=$AN$14),'Result Sheet'!DL165,IF(AND($R$3=$AN$15),'Result Sheet'!DV165,IF(AND($R$3=$AN$16),'Result Sheet'!EF165,"")))))))))</f>
        <v/>
      </c>
      <c r="O165" s="484" t="str">
        <f>IF(AND($R$3=$AN$8),'Result Sheet'!Q165,IF(AND($R$3=$AN$9),'Result Sheet'!AI165,IF(AND($R$3=$AN$10),'Result Sheet'!BA165,IF(AND($R$3=$AN$11),'Result Sheet'!BS165,IF(AND($R$3=$AN$12),'Result Sheet'!CK165,IF(AND($R$3=$AN$13),'Result Sheet'!DA165,IF(AND($R$3=$AN$14),'Result Sheet'!DM165,IF(AND($R$3=$AN$15),'Result Sheet'!DW165,IF(AND($R$3=$AN$16),'Result Sheet'!EG165,"")))))))))</f>
        <v/>
      </c>
      <c r="P165" s="355" t="str">
        <f t="shared" si="15"/>
        <v/>
      </c>
      <c r="Q165" s="356" t="str">
        <f t="shared" si="16"/>
        <v/>
      </c>
      <c r="R165" s="485" t="str">
        <f>IF(AND($R$3=$AN$8),'Result Sheet'!T165,IF(AND($R$3=$AN$9),'Result Sheet'!AL165,IF(AND($R$3=$AN$10),'Result Sheet'!BD165,IF(AND($R$3=$AN$11),'Result Sheet'!BV165,IF(AND($R$3=$AN$12),'Result Sheet'!CN165,IF(AND($R$3=$AN$13),'Result Sheet'!DD165,IF(AND($R$3=$AN$14),'Result Sheet'!DN165,IF(AND($R$3=$AN$15),'Result Sheet'!DX165,IF(AND($R$3=$AN$16),'Result Sheet'!EH164,"")))))))))</f>
        <v/>
      </c>
      <c r="S165" s="485" t="str">
        <f>IF(AND($R$3=$AN$8),'Result Sheet'!U165,IF(AND($R$3=$AN$9),'Result Sheet'!AM165,IF(AND($R$3=$AN$10),'Result Sheet'!BE165,IF(AND($R$3=$AN$11),'Result Sheet'!BW165,IF(AND($R$3=$AN$12),'Result Sheet'!CO165,IF(AND($R$3=$AN$13),'Result Sheet'!DE165,IF(AND($R$3=$AN$14),'Result Sheet'!DO165,IF(AND($R$3=$AN$15),'Result Sheet'!DY165,IF(AND($R$3=$AN$16),'Result Sheet'!EI165,"")))))))))</f>
        <v/>
      </c>
      <c r="T165" s="355" t="str">
        <f>IF(AND(R165="",S165=""),"",IF(AND($R$3=$AN$14),'Result Sheet'!DP165,IF(AND($R$3=$AN$15),'Result Sheet'!DZ165,IF(AND($R$3=$AN$16),'Result Sheet'!EJ165,IF(AND(R165="NA",S165="NA"),"NA",SUM(R165:S165))))))</f>
        <v/>
      </c>
      <c r="U165" s="356" t="str">
        <f t="shared" si="17"/>
        <v/>
      </c>
      <c r="V165" s="357">
        <f t="shared" si="18"/>
        <v>0</v>
      </c>
      <c r="W165" s="357" t="str">
        <f t="shared" si="19"/>
        <v/>
      </c>
      <c r="X165" s="357" t="str">
        <f t="shared" si="20"/>
        <v/>
      </c>
      <c r="Y165" s="486" t="str">
        <f>IF(AND($R$3=$AN$8),'Result Sheet'!AA165,IF(AND($R$3=$AN$9),'Result Sheet'!AS165,IF(AND($R$3=$AN$10),'Result Sheet'!BK165,IF(AND($R$3=$AN$11),'Result Sheet'!CC165,IF(AND($R$3=$AN$12),'Result Sheet'!CT165,IF(AND($R$3=$AN$13),'Result Sheet'!DJ165,IF(AND($R$3=$AN$14),'Result Sheet'!DT165,IF(AND($R$3=$AN$15),'Result Sheet'!ED165,IF(AND($R$3=$AN$16),'Result Sheet'!EN165,"")))))))))</f>
        <v/>
      </c>
      <c r="Z165" s="487" t="str">
        <f>IF(AND($R$3=$AN$8),'Result Sheet'!AB165,IF(AND($R$3=$AN$9),'Result Sheet'!AT165,IF(AND($R$3=$AN$10),'Result Sheet'!BL165,IF(AND($R$3=$AN$11),'Result Sheet'!CD165,IF(AND($R$3=$AN$12),"",IF(AND($R$3=$AN$13),"",IF(AND($R$3=$AN$14),"","")))))))</f>
        <v/>
      </c>
      <c r="AA165" s="358" t="str">
        <f>IF(AND($R$3=$AN$8),'Result Sheet'!AC165,IF(AND($R$3=$AN$9),'Result Sheet'!AU165,IF(AND($R$3=$AN$10),'Result Sheet'!BM165,IF(AND($R$3=$AN$11),'Result Sheet'!CE165,IF(AND($R$3=$AN$12),'Result Sheet'!CU165,IF(AND($R$3=$AN$13),'Result Sheet'!DK165,IF(AND($R$3=$AN$14),'Result Sheet'!DU165,IF(AND($R$3=$AN$15),'Result Sheet'!EE165,IF(AND($R$3=$AN$16),'Result Sheet'!EO165,"")))))))))</f>
        <v/>
      </c>
    </row>
    <row r="166" spans="1:27">
      <c r="A166" s="349">
        <f>IF('Result Sheet'!A166="","",'Result Sheet'!A166)</f>
        <v>159</v>
      </c>
      <c r="B166" s="350" t="str">
        <f>IF(OR($D$3="",$R$3=""),"",IF('Result Sheet'!B166="","",'Result Sheet'!B166))</f>
        <v/>
      </c>
      <c r="C166" s="351" t="str">
        <f>IF(OR($D$3="",$R$3=""),"",IF('Result Sheet'!F166="","",'Result Sheet'!F166))</f>
        <v/>
      </c>
      <c r="D166" s="352" t="str">
        <f>IF(OR($D$3="",$R$3=""),"",IF('Result Sheet'!E166="","",'Result Sheet'!E166))</f>
        <v/>
      </c>
      <c r="E166" s="353" t="str">
        <f>IF(OR($D$3="",$R$3=""),"",IF('Result Sheet'!G166="","",'Result Sheet'!G166))</f>
        <v/>
      </c>
      <c r="F166" s="353" t="str">
        <f>IF(OR($D$3="",$R$3=""),"",IF('Result Sheet'!H166="","",'Result Sheet'!H166))</f>
        <v/>
      </c>
      <c r="G166" s="353" t="str">
        <f>IF(OR($D$3="",$R$3=""),"",IF('Result Sheet'!I166="","",'Result Sheet'!I166))</f>
        <v/>
      </c>
      <c r="H166" s="354" t="str">
        <f>IF(OR($D$3="",$R$3=""),"",IF('Result Sheet'!K166="","",'Result Sheet'!K166))</f>
        <v/>
      </c>
      <c r="I166" s="488" t="str">
        <f>IF(OR($D$3="",$R$3=""),"",IF('Result Sheet'!J166="","",'Result Sheet'!J166))</f>
        <v/>
      </c>
      <c r="J166" s="483" t="str">
        <f>IF(AND($R$3=$AN$8),'Result Sheet'!L166,IF(AND($R$3=$AN$9),'Result Sheet'!AD166,IF(AND($R$3=$AN$10),'Result Sheet'!AV166,IF(AND($R$3=$AN$11),'Result Sheet'!BN166,IF(AND($R$3=$AN$12),'Result Sheet'!CF166,IF(AND($R$3=$AN$13),'Result Sheet'!CV166,IF(AND($R$3=$AN$14),"","")))))))</f>
        <v/>
      </c>
      <c r="K166" s="483" t="str">
        <f>IF(AND($R$3=$AN$8),'Result Sheet'!M166,IF(AND($R$3=$AN$9),'Result Sheet'!AE166,IF(AND($R$3=$AN$10),'Result Sheet'!AW166,IF(AND($R$3=$AN$11),'Result Sheet'!BO166,IF(AND($R$3=$AN$12),'Result Sheet'!CG166,IF(AND($R$3=$AN$13),'Result Sheet'!CW166,IF(AND($R$3=$AN$14),"","")))))))</f>
        <v/>
      </c>
      <c r="L166" s="483" t="str">
        <f>IF(AND($R$3=$AN$8),'Result Sheet'!N166,IF(AND($R$3=$AN$9),'Result Sheet'!AF166,IF(AND($R$3=$AN$10),'Result Sheet'!AX166,IF(AND($R$3=$AN$11),'Result Sheet'!BP166,IF(AND($R$3=$AN$12),'Result Sheet'!CH166,IF(AND($R$3=$AN$13),'Result Sheet'!CX166,IF(AND($R$3=$AN$14),"","")))))))</f>
        <v/>
      </c>
      <c r="M166" s="355" t="str">
        <f t="shared" si="14"/>
        <v/>
      </c>
      <c r="N166" s="484" t="str">
        <f>IF(AND($R$3=$AN$8),'Result Sheet'!P166,IF(AND($R$3=$AN$9),'Result Sheet'!AH166,IF(AND($R$3=$AN$10),'Result Sheet'!AZ166,IF(AND($R$3=$AN$11),'Result Sheet'!BR166,IF(AND($R$3=$AN$12),'Result Sheet'!CJ166,IF(AND($R$3=$AN$13),'Result Sheet'!CZ166,IF(AND($R$3=$AN$14),'Result Sheet'!DL166,IF(AND($R$3=$AN$15),'Result Sheet'!DV166,IF(AND($R$3=$AN$16),'Result Sheet'!EF166,"")))))))))</f>
        <v/>
      </c>
      <c r="O166" s="484" t="str">
        <f>IF(AND($R$3=$AN$8),'Result Sheet'!Q166,IF(AND($R$3=$AN$9),'Result Sheet'!AI166,IF(AND($R$3=$AN$10),'Result Sheet'!BA166,IF(AND($R$3=$AN$11),'Result Sheet'!BS166,IF(AND($R$3=$AN$12),'Result Sheet'!CK166,IF(AND($R$3=$AN$13),'Result Sheet'!DA166,IF(AND($R$3=$AN$14),'Result Sheet'!DM166,IF(AND($R$3=$AN$15),'Result Sheet'!DW166,IF(AND($R$3=$AN$16),'Result Sheet'!EG166,"")))))))))</f>
        <v/>
      </c>
      <c r="P166" s="355" t="str">
        <f t="shared" si="15"/>
        <v/>
      </c>
      <c r="Q166" s="356" t="str">
        <f t="shared" si="16"/>
        <v/>
      </c>
      <c r="R166" s="485" t="str">
        <f>IF(AND($R$3=$AN$8),'Result Sheet'!T166,IF(AND($R$3=$AN$9),'Result Sheet'!AL166,IF(AND($R$3=$AN$10),'Result Sheet'!BD166,IF(AND($R$3=$AN$11),'Result Sheet'!BV166,IF(AND($R$3=$AN$12),'Result Sheet'!CN166,IF(AND($R$3=$AN$13),'Result Sheet'!DD166,IF(AND($R$3=$AN$14),'Result Sheet'!DN166,IF(AND($R$3=$AN$15),'Result Sheet'!DX166,IF(AND($R$3=$AN$16),'Result Sheet'!EH165,"")))))))))</f>
        <v/>
      </c>
      <c r="S166" s="485" t="str">
        <f>IF(AND($R$3=$AN$8),'Result Sheet'!U166,IF(AND($R$3=$AN$9),'Result Sheet'!AM166,IF(AND($R$3=$AN$10),'Result Sheet'!BE166,IF(AND($R$3=$AN$11),'Result Sheet'!BW166,IF(AND($R$3=$AN$12),'Result Sheet'!CO166,IF(AND($R$3=$AN$13),'Result Sheet'!DE166,IF(AND($R$3=$AN$14),'Result Sheet'!DO166,IF(AND($R$3=$AN$15),'Result Sheet'!DY166,IF(AND($R$3=$AN$16),'Result Sheet'!EI166,"")))))))))</f>
        <v/>
      </c>
      <c r="T166" s="355" t="str">
        <f>IF(AND(R166="",S166=""),"",IF(AND($R$3=$AN$14),'Result Sheet'!DP166,IF(AND($R$3=$AN$15),'Result Sheet'!DZ166,IF(AND($R$3=$AN$16),'Result Sheet'!EJ166,IF(AND(R166="NA",S166="NA"),"NA",SUM(R166:S166))))))</f>
        <v/>
      </c>
      <c r="U166" s="356" t="str">
        <f t="shared" si="17"/>
        <v/>
      </c>
      <c r="V166" s="357">
        <f t="shared" si="18"/>
        <v>0</v>
      </c>
      <c r="W166" s="357" t="str">
        <f t="shared" si="19"/>
        <v/>
      </c>
      <c r="X166" s="357" t="str">
        <f t="shared" si="20"/>
        <v/>
      </c>
      <c r="Y166" s="486" t="str">
        <f>IF(AND($R$3=$AN$8),'Result Sheet'!AA166,IF(AND($R$3=$AN$9),'Result Sheet'!AS166,IF(AND($R$3=$AN$10),'Result Sheet'!BK166,IF(AND($R$3=$AN$11),'Result Sheet'!CC166,IF(AND($R$3=$AN$12),'Result Sheet'!CT166,IF(AND($R$3=$AN$13),'Result Sheet'!DJ166,IF(AND($R$3=$AN$14),'Result Sheet'!DT166,IF(AND($R$3=$AN$15),'Result Sheet'!ED166,IF(AND($R$3=$AN$16),'Result Sheet'!EN166,"")))))))))</f>
        <v/>
      </c>
      <c r="Z166" s="487" t="str">
        <f>IF(AND($R$3=$AN$8),'Result Sheet'!AB166,IF(AND($R$3=$AN$9),'Result Sheet'!AT166,IF(AND($R$3=$AN$10),'Result Sheet'!BL166,IF(AND($R$3=$AN$11),'Result Sheet'!CD166,IF(AND($R$3=$AN$12),"",IF(AND($R$3=$AN$13),"",IF(AND($R$3=$AN$14),"","")))))))</f>
        <v/>
      </c>
      <c r="AA166" s="358" t="str">
        <f>IF(AND($R$3=$AN$8),'Result Sheet'!AC166,IF(AND($R$3=$AN$9),'Result Sheet'!AU166,IF(AND($R$3=$AN$10),'Result Sheet'!BM166,IF(AND($R$3=$AN$11),'Result Sheet'!CE166,IF(AND($R$3=$AN$12),'Result Sheet'!CU166,IF(AND($R$3=$AN$13),'Result Sheet'!DK166,IF(AND($R$3=$AN$14),'Result Sheet'!DU166,IF(AND($R$3=$AN$15),'Result Sheet'!EE166,IF(AND($R$3=$AN$16),'Result Sheet'!EO166,"")))))))))</f>
        <v/>
      </c>
    </row>
    <row r="167" spans="1:27">
      <c r="A167" s="349">
        <f>IF('Result Sheet'!A167="","",'Result Sheet'!A167)</f>
        <v>160</v>
      </c>
      <c r="B167" s="350" t="str">
        <f>IF(OR($D$3="",$R$3=""),"",IF('Result Sheet'!B167="","",'Result Sheet'!B167))</f>
        <v/>
      </c>
      <c r="C167" s="351" t="str">
        <f>IF(OR($D$3="",$R$3=""),"",IF('Result Sheet'!F167="","",'Result Sheet'!F167))</f>
        <v/>
      </c>
      <c r="D167" s="352" t="str">
        <f>IF(OR($D$3="",$R$3=""),"",IF('Result Sheet'!E167="","",'Result Sheet'!E167))</f>
        <v/>
      </c>
      <c r="E167" s="353" t="str">
        <f>IF(OR($D$3="",$R$3=""),"",IF('Result Sheet'!G167="","",'Result Sheet'!G167))</f>
        <v/>
      </c>
      <c r="F167" s="353" t="str">
        <f>IF(OR($D$3="",$R$3=""),"",IF('Result Sheet'!H167="","",'Result Sheet'!H167))</f>
        <v/>
      </c>
      <c r="G167" s="353" t="str">
        <f>IF(OR($D$3="",$R$3=""),"",IF('Result Sheet'!I167="","",'Result Sheet'!I167))</f>
        <v/>
      </c>
      <c r="H167" s="354" t="str">
        <f>IF(OR($D$3="",$R$3=""),"",IF('Result Sheet'!K167="","",'Result Sheet'!K167))</f>
        <v/>
      </c>
      <c r="I167" s="488" t="str">
        <f>IF(OR($D$3="",$R$3=""),"",IF('Result Sheet'!J167="","",'Result Sheet'!J167))</f>
        <v/>
      </c>
      <c r="J167" s="483" t="str">
        <f>IF(AND($R$3=$AN$8),'Result Sheet'!L167,IF(AND($R$3=$AN$9),'Result Sheet'!AD167,IF(AND($R$3=$AN$10),'Result Sheet'!AV167,IF(AND($R$3=$AN$11),'Result Sheet'!BN167,IF(AND($R$3=$AN$12),'Result Sheet'!CF167,IF(AND($R$3=$AN$13),'Result Sheet'!CV167,IF(AND($R$3=$AN$14),"","")))))))</f>
        <v/>
      </c>
      <c r="K167" s="483" t="str">
        <f>IF(AND($R$3=$AN$8),'Result Sheet'!M167,IF(AND($R$3=$AN$9),'Result Sheet'!AE167,IF(AND($R$3=$AN$10),'Result Sheet'!AW167,IF(AND($R$3=$AN$11),'Result Sheet'!BO167,IF(AND($R$3=$AN$12),'Result Sheet'!CG167,IF(AND($R$3=$AN$13),'Result Sheet'!CW167,IF(AND($R$3=$AN$14),"","")))))))</f>
        <v/>
      </c>
      <c r="L167" s="483" t="str">
        <f>IF(AND($R$3=$AN$8),'Result Sheet'!N167,IF(AND($R$3=$AN$9),'Result Sheet'!AF167,IF(AND($R$3=$AN$10),'Result Sheet'!AX167,IF(AND($R$3=$AN$11),'Result Sheet'!BP167,IF(AND($R$3=$AN$12),'Result Sheet'!CH167,IF(AND($R$3=$AN$13),'Result Sheet'!CX167,IF(AND($R$3=$AN$14),"","")))))))</f>
        <v/>
      </c>
      <c r="M167" s="355" t="str">
        <f t="shared" si="14"/>
        <v/>
      </c>
      <c r="N167" s="484" t="str">
        <f>IF(AND($R$3=$AN$8),'Result Sheet'!P167,IF(AND($R$3=$AN$9),'Result Sheet'!AH167,IF(AND($R$3=$AN$10),'Result Sheet'!AZ167,IF(AND($R$3=$AN$11),'Result Sheet'!BR167,IF(AND($R$3=$AN$12),'Result Sheet'!CJ167,IF(AND($R$3=$AN$13),'Result Sheet'!CZ167,IF(AND($R$3=$AN$14),'Result Sheet'!DL167,IF(AND($R$3=$AN$15),'Result Sheet'!DV167,IF(AND($R$3=$AN$16),'Result Sheet'!EF167,"")))))))))</f>
        <v/>
      </c>
      <c r="O167" s="484" t="str">
        <f>IF(AND($R$3=$AN$8),'Result Sheet'!Q167,IF(AND($R$3=$AN$9),'Result Sheet'!AI167,IF(AND($R$3=$AN$10),'Result Sheet'!BA167,IF(AND($R$3=$AN$11),'Result Sheet'!BS167,IF(AND($R$3=$AN$12),'Result Sheet'!CK167,IF(AND($R$3=$AN$13),'Result Sheet'!DA167,IF(AND($R$3=$AN$14),'Result Sheet'!DM167,IF(AND($R$3=$AN$15),'Result Sheet'!DW167,IF(AND($R$3=$AN$16),'Result Sheet'!EG167,"")))))))))</f>
        <v/>
      </c>
      <c r="P167" s="355" t="str">
        <f t="shared" si="15"/>
        <v/>
      </c>
      <c r="Q167" s="356" t="str">
        <f t="shared" si="16"/>
        <v/>
      </c>
      <c r="R167" s="485" t="str">
        <f>IF(AND($R$3=$AN$8),'Result Sheet'!T167,IF(AND($R$3=$AN$9),'Result Sheet'!AL167,IF(AND($R$3=$AN$10),'Result Sheet'!BD167,IF(AND($R$3=$AN$11),'Result Sheet'!BV167,IF(AND($R$3=$AN$12),'Result Sheet'!CN167,IF(AND($R$3=$AN$13),'Result Sheet'!DD167,IF(AND($R$3=$AN$14),'Result Sheet'!DN167,IF(AND($R$3=$AN$15),'Result Sheet'!DX167,IF(AND($R$3=$AN$16),'Result Sheet'!EH166,"")))))))))</f>
        <v/>
      </c>
      <c r="S167" s="485" t="str">
        <f>IF(AND($R$3=$AN$8),'Result Sheet'!U167,IF(AND($R$3=$AN$9),'Result Sheet'!AM167,IF(AND($R$3=$AN$10),'Result Sheet'!BE167,IF(AND($R$3=$AN$11),'Result Sheet'!BW167,IF(AND($R$3=$AN$12),'Result Sheet'!CO167,IF(AND($R$3=$AN$13),'Result Sheet'!DE167,IF(AND($R$3=$AN$14),'Result Sheet'!DO167,IF(AND($R$3=$AN$15),'Result Sheet'!DY167,IF(AND($R$3=$AN$16),'Result Sheet'!EI167,"")))))))))</f>
        <v/>
      </c>
      <c r="T167" s="355" t="str">
        <f>IF(AND(R167="",S167=""),"",IF(AND($R$3=$AN$14),'Result Sheet'!DP167,IF(AND($R$3=$AN$15),'Result Sheet'!DZ167,IF(AND($R$3=$AN$16),'Result Sheet'!EJ167,IF(AND(R167="NA",S167="NA"),"NA",SUM(R167:S167))))))</f>
        <v/>
      </c>
      <c r="U167" s="356" t="str">
        <f t="shared" si="17"/>
        <v/>
      </c>
      <c r="V167" s="357">
        <f t="shared" si="18"/>
        <v>0</v>
      </c>
      <c r="W167" s="357" t="str">
        <f t="shared" si="19"/>
        <v/>
      </c>
      <c r="X167" s="357" t="str">
        <f t="shared" si="20"/>
        <v/>
      </c>
      <c r="Y167" s="486" t="str">
        <f>IF(AND($R$3=$AN$8),'Result Sheet'!AA167,IF(AND($R$3=$AN$9),'Result Sheet'!AS167,IF(AND($R$3=$AN$10),'Result Sheet'!BK167,IF(AND($R$3=$AN$11),'Result Sheet'!CC167,IF(AND($R$3=$AN$12),'Result Sheet'!CT167,IF(AND($R$3=$AN$13),'Result Sheet'!DJ167,IF(AND($R$3=$AN$14),'Result Sheet'!DT167,IF(AND($R$3=$AN$15),'Result Sheet'!ED167,IF(AND($R$3=$AN$16),'Result Sheet'!EN167,"")))))))))</f>
        <v/>
      </c>
      <c r="Z167" s="487" t="str">
        <f>IF(AND($R$3=$AN$8),'Result Sheet'!AB167,IF(AND($R$3=$AN$9),'Result Sheet'!AT167,IF(AND($R$3=$AN$10),'Result Sheet'!BL167,IF(AND($R$3=$AN$11),'Result Sheet'!CD167,IF(AND($R$3=$AN$12),"",IF(AND($R$3=$AN$13),"",IF(AND($R$3=$AN$14),"","")))))))</f>
        <v/>
      </c>
      <c r="AA167" s="358" t="str">
        <f>IF(AND($R$3=$AN$8),'Result Sheet'!AC167,IF(AND($R$3=$AN$9),'Result Sheet'!AU167,IF(AND($R$3=$AN$10),'Result Sheet'!BM167,IF(AND($R$3=$AN$11),'Result Sheet'!CE167,IF(AND($R$3=$AN$12),'Result Sheet'!CU167,IF(AND($R$3=$AN$13),'Result Sheet'!DK167,IF(AND($R$3=$AN$14),'Result Sheet'!DU167,IF(AND($R$3=$AN$15),'Result Sheet'!EE167,IF(AND($R$3=$AN$16),'Result Sheet'!EO167,"")))))))))</f>
        <v/>
      </c>
    </row>
    <row r="168" spans="1:27">
      <c r="A168" s="349">
        <f>IF('Result Sheet'!A168="","",'Result Sheet'!A168)</f>
        <v>161</v>
      </c>
      <c r="B168" s="350" t="str">
        <f>IF(OR($D$3="",$R$3=""),"",IF('Result Sheet'!B168="","",'Result Sheet'!B168))</f>
        <v/>
      </c>
      <c r="C168" s="351" t="str">
        <f>IF(OR($D$3="",$R$3=""),"",IF('Result Sheet'!F168="","",'Result Sheet'!F168))</f>
        <v/>
      </c>
      <c r="D168" s="352" t="str">
        <f>IF(OR($D$3="",$R$3=""),"",IF('Result Sheet'!E168="","",'Result Sheet'!E168))</f>
        <v/>
      </c>
      <c r="E168" s="353" t="str">
        <f>IF(OR($D$3="",$R$3=""),"",IF('Result Sheet'!G168="","",'Result Sheet'!G168))</f>
        <v/>
      </c>
      <c r="F168" s="353" t="str">
        <f>IF(OR($D$3="",$R$3=""),"",IF('Result Sheet'!H168="","",'Result Sheet'!H168))</f>
        <v/>
      </c>
      <c r="G168" s="353" t="str">
        <f>IF(OR($D$3="",$R$3=""),"",IF('Result Sheet'!I168="","",'Result Sheet'!I168))</f>
        <v/>
      </c>
      <c r="H168" s="354" t="str">
        <f>IF(OR($D$3="",$R$3=""),"",IF('Result Sheet'!K168="","",'Result Sheet'!K168))</f>
        <v/>
      </c>
      <c r="I168" s="488" t="str">
        <f>IF(OR($D$3="",$R$3=""),"",IF('Result Sheet'!J168="","",'Result Sheet'!J168))</f>
        <v/>
      </c>
      <c r="J168" s="483" t="str">
        <f>IF(AND($R$3=$AN$8),'Result Sheet'!L168,IF(AND($R$3=$AN$9),'Result Sheet'!AD168,IF(AND($R$3=$AN$10),'Result Sheet'!AV168,IF(AND($R$3=$AN$11),'Result Sheet'!BN168,IF(AND($R$3=$AN$12),'Result Sheet'!CF168,IF(AND($R$3=$AN$13),'Result Sheet'!CV168,IF(AND($R$3=$AN$14),"","")))))))</f>
        <v/>
      </c>
      <c r="K168" s="483" t="str">
        <f>IF(AND($R$3=$AN$8),'Result Sheet'!M168,IF(AND($R$3=$AN$9),'Result Sheet'!AE168,IF(AND($R$3=$AN$10),'Result Sheet'!AW168,IF(AND($R$3=$AN$11),'Result Sheet'!BO168,IF(AND($R$3=$AN$12),'Result Sheet'!CG168,IF(AND($R$3=$AN$13),'Result Sheet'!CW168,IF(AND($R$3=$AN$14),"","")))))))</f>
        <v/>
      </c>
      <c r="L168" s="483" t="str">
        <f>IF(AND($R$3=$AN$8),'Result Sheet'!N168,IF(AND($R$3=$AN$9),'Result Sheet'!AF168,IF(AND($R$3=$AN$10),'Result Sheet'!AX168,IF(AND($R$3=$AN$11),'Result Sheet'!BP168,IF(AND($R$3=$AN$12),'Result Sheet'!CH168,IF(AND($R$3=$AN$13),'Result Sheet'!CX168,IF(AND($R$3=$AN$14),"","")))))))</f>
        <v/>
      </c>
      <c r="M168" s="355" t="str">
        <f t="shared" si="14"/>
        <v/>
      </c>
      <c r="N168" s="484" t="str">
        <f>IF(AND($R$3=$AN$8),'Result Sheet'!P168,IF(AND($R$3=$AN$9),'Result Sheet'!AH168,IF(AND($R$3=$AN$10),'Result Sheet'!AZ168,IF(AND($R$3=$AN$11),'Result Sheet'!BR168,IF(AND($R$3=$AN$12),'Result Sheet'!CJ168,IF(AND($R$3=$AN$13),'Result Sheet'!CZ168,IF(AND($R$3=$AN$14),'Result Sheet'!DL168,IF(AND($R$3=$AN$15),'Result Sheet'!DV168,IF(AND($R$3=$AN$16),'Result Sheet'!EF168,"")))))))))</f>
        <v/>
      </c>
      <c r="O168" s="484" t="str">
        <f>IF(AND($R$3=$AN$8),'Result Sheet'!Q168,IF(AND($R$3=$AN$9),'Result Sheet'!AI168,IF(AND($R$3=$AN$10),'Result Sheet'!BA168,IF(AND($R$3=$AN$11),'Result Sheet'!BS168,IF(AND($R$3=$AN$12),'Result Sheet'!CK168,IF(AND($R$3=$AN$13),'Result Sheet'!DA168,IF(AND($R$3=$AN$14),'Result Sheet'!DM168,IF(AND($R$3=$AN$15),'Result Sheet'!DW168,IF(AND($R$3=$AN$16),'Result Sheet'!EG168,"")))))))))</f>
        <v/>
      </c>
      <c r="P168" s="355" t="str">
        <f t="shared" si="15"/>
        <v/>
      </c>
      <c r="Q168" s="356" t="str">
        <f t="shared" si="16"/>
        <v/>
      </c>
      <c r="R168" s="485" t="str">
        <f>IF(AND($R$3=$AN$8),'Result Sheet'!T168,IF(AND($R$3=$AN$9),'Result Sheet'!AL168,IF(AND($R$3=$AN$10),'Result Sheet'!BD168,IF(AND($R$3=$AN$11),'Result Sheet'!BV168,IF(AND($R$3=$AN$12),'Result Sheet'!CN168,IF(AND($R$3=$AN$13),'Result Sheet'!DD168,IF(AND($R$3=$AN$14),'Result Sheet'!DN168,IF(AND($R$3=$AN$15),'Result Sheet'!DX168,IF(AND($R$3=$AN$16),'Result Sheet'!EH167,"")))))))))</f>
        <v/>
      </c>
      <c r="S168" s="485" t="str">
        <f>IF(AND($R$3=$AN$8),'Result Sheet'!U168,IF(AND($R$3=$AN$9),'Result Sheet'!AM168,IF(AND($R$3=$AN$10),'Result Sheet'!BE168,IF(AND($R$3=$AN$11),'Result Sheet'!BW168,IF(AND($R$3=$AN$12),'Result Sheet'!CO168,IF(AND($R$3=$AN$13),'Result Sheet'!DE168,IF(AND($R$3=$AN$14),'Result Sheet'!DO168,IF(AND($R$3=$AN$15),'Result Sheet'!DY168,IF(AND($R$3=$AN$16),'Result Sheet'!EI168,"")))))))))</f>
        <v/>
      </c>
      <c r="T168" s="355" t="str">
        <f>IF(AND(R168="",S168=""),"",IF(AND($R$3=$AN$14),'Result Sheet'!DP168,IF(AND($R$3=$AN$15),'Result Sheet'!DZ168,IF(AND($R$3=$AN$16),'Result Sheet'!EJ168,IF(AND(R168="NA",S168="NA"),"NA",SUM(R168:S168))))))</f>
        <v/>
      </c>
      <c r="U168" s="356" t="str">
        <f t="shared" si="17"/>
        <v/>
      </c>
      <c r="V168" s="357">
        <f t="shared" si="18"/>
        <v>0</v>
      </c>
      <c r="W168" s="357" t="str">
        <f t="shared" si="19"/>
        <v/>
      </c>
      <c r="X168" s="357" t="str">
        <f t="shared" si="20"/>
        <v/>
      </c>
      <c r="Y168" s="486" t="str">
        <f>IF(AND($R$3=$AN$8),'Result Sheet'!AA168,IF(AND($R$3=$AN$9),'Result Sheet'!AS168,IF(AND($R$3=$AN$10),'Result Sheet'!BK168,IF(AND($R$3=$AN$11),'Result Sheet'!CC168,IF(AND($R$3=$AN$12),'Result Sheet'!CT168,IF(AND($R$3=$AN$13),'Result Sheet'!DJ168,IF(AND($R$3=$AN$14),'Result Sheet'!DT168,IF(AND($R$3=$AN$15),'Result Sheet'!ED168,IF(AND($R$3=$AN$16),'Result Sheet'!EN168,"")))))))))</f>
        <v/>
      </c>
      <c r="Z168" s="487" t="str">
        <f>IF(AND($R$3=$AN$8),'Result Sheet'!AB168,IF(AND($R$3=$AN$9),'Result Sheet'!AT168,IF(AND($R$3=$AN$10),'Result Sheet'!BL168,IF(AND($R$3=$AN$11),'Result Sheet'!CD168,IF(AND($R$3=$AN$12),"",IF(AND($R$3=$AN$13),"",IF(AND($R$3=$AN$14),"","")))))))</f>
        <v/>
      </c>
      <c r="AA168" s="358" t="str">
        <f>IF(AND($R$3=$AN$8),'Result Sheet'!AC168,IF(AND($R$3=$AN$9),'Result Sheet'!AU168,IF(AND($R$3=$AN$10),'Result Sheet'!BM168,IF(AND($R$3=$AN$11),'Result Sheet'!CE168,IF(AND($R$3=$AN$12),'Result Sheet'!CU168,IF(AND($R$3=$AN$13),'Result Sheet'!DK168,IF(AND($R$3=$AN$14),'Result Sheet'!DU168,IF(AND($R$3=$AN$15),'Result Sheet'!EE168,IF(AND($R$3=$AN$16),'Result Sheet'!EO168,"")))))))))</f>
        <v/>
      </c>
    </row>
    <row r="169" spans="1:27">
      <c r="A169" s="349">
        <f>IF('Result Sheet'!A169="","",'Result Sheet'!A169)</f>
        <v>162</v>
      </c>
      <c r="B169" s="350" t="str">
        <f>IF(OR($D$3="",$R$3=""),"",IF('Result Sheet'!B169="","",'Result Sheet'!B169))</f>
        <v/>
      </c>
      <c r="C169" s="351" t="str">
        <f>IF(OR($D$3="",$R$3=""),"",IF('Result Sheet'!F169="","",'Result Sheet'!F169))</f>
        <v/>
      </c>
      <c r="D169" s="352" t="str">
        <f>IF(OR($D$3="",$R$3=""),"",IF('Result Sheet'!E169="","",'Result Sheet'!E169))</f>
        <v/>
      </c>
      <c r="E169" s="353" t="str">
        <f>IF(OR($D$3="",$R$3=""),"",IF('Result Sheet'!G169="","",'Result Sheet'!G169))</f>
        <v/>
      </c>
      <c r="F169" s="353" t="str">
        <f>IF(OR($D$3="",$R$3=""),"",IF('Result Sheet'!H169="","",'Result Sheet'!H169))</f>
        <v/>
      </c>
      <c r="G169" s="353" t="str">
        <f>IF(OR($D$3="",$R$3=""),"",IF('Result Sheet'!I169="","",'Result Sheet'!I169))</f>
        <v/>
      </c>
      <c r="H169" s="354" t="str">
        <f>IF(OR($D$3="",$R$3=""),"",IF('Result Sheet'!K169="","",'Result Sheet'!K169))</f>
        <v/>
      </c>
      <c r="I169" s="488" t="str">
        <f>IF(OR($D$3="",$R$3=""),"",IF('Result Sheet'!J169="","",'Result Sheet'!J169))</f>
        <v/>
      </c>
      <c r="J169" s="483" t="str">
        <f>IF(AND($R$3=$AN$8),'Result Sheet'!L169,IF(AND($R$3=$AN$9),'Result Sheet'!AD169,IF(AND($R$3=$AN$10),'Result Sheet'!AV169,IF(AND($R$3=$AN$11),'Result Sheet'!BN169,IF(AND($R$3=$AN$12),'Result Sheet'!CF169,IF(AND($R$3=$AN$13),'Result Sheet'!CV169,IF(AND($R$3=$AN$14),"","")))))))</f>
        <v/>
      </c>
      <c r="K169" s="483" t="str">
        <f>IF(AND($R$3=$AN$8),'Result Sheet'!M169,IF(AND($R$3=$AN$9),'Result Sheet'!AE169,IF(AND($R$3=$AN$10),'Result Sheet'!AW169,IF(AND($R$3=$AN$11),'Result Sheet'!BO169,IF(AND($R$3=$AN$12),'Result Sheet'!CG169,IF(AND($R$3=$AN$13),'Result Sheet'!CW169,IF(AND($R$3=$AN$14),"","")))))))</f>
        <v/>
      </c>
      <c r="L169" s="483" t="str">
        <f>IF(AND($R$3=$AN$8),'Result Sheet'!N169,IF(AND($R$3=$AN$9),'Result Sheet'!AF169,IF(AND($R$3=$AN$10),'Result Sheet'!AX169,IF(AND($R$3=$AN$11),'Result Sheet'!BP169,IF(AND($R$3=$AN$12),'Result Sheet'!CH169,IF(AND($R$3=$AN$13),'Result Sheet'!CX169,IF(AND($R$3=$AN$14),"","")))))))</f>
        <v/>
      </c>
      <c r="M169" s="355" t="str">
        <f t="shared" si="14"/>
        <v/>
      </c>
      <c r="N169" s="484" t="str">
        <f>IF(AND($R$3=$AN$8),'Result Sheet'!P169,IF(AND($R$3=$AN$9),'Result Sheet'!AH169,IF(AND($R$3=$AN$10),'Result Sheet'!AZ169,IF(AND($R$3=$AN$11),'Result Sheet'!BR169,IF(AND($R$3=$AN$12),'Result Sheet'!CJ169,IF(AND($R$3=$AN$13),'Result Sheet'!CZ169,IF(AND($R$3=$AN$14),'Result Sheet'!DL169,IF(AND($R$3=$AN$15),'Result Sheet'!DV169,IF(AND($R$3=$AN$16),'Result Sheet'!EF169,"")))))))))</f>
        <v/>
      </c>
      <c r="O169" s="484" t="str">
        <f>IF(AND($R$3=$AN$8),'Result Sheet'!Q169,IF(AND($R$3=$AN$9),'Result Sheet'!AI169,IF(AND($R$3=$AN$10),'Result Sheet'!BA169,IF(AND($R$3=$AN$11),'Result Sheet'!BS169,IF(AND($R$3=$AN$12),'Result Sheet'!CK169,IF(AND($R$3=$AN$13),'Result Sheet'!DA169,IF(AND($R$3=$AN$14),'Result Sheet'!DM169,IF(AND($R$3=$AN$15),'Result Sheet'!DW169,IF(AND($R$3=$AN$16),'Result Sheet'!EG169,"")))))))))</f>
        <v/>
      </c>
      <c r="P169" s="355" t="str">
        <f t="shared" si="15"/>
        <v/>
      </c>
      <c r="Q169" s="356" t="str">
        <f t="shared" si="16"/>
        <v/>
      </c>
      <c r="R169" s="485" t="str">
        <f>IF(AND($R$3=$AN$8),'Result Sheet'!T169,IF(AND($R$3=$AN$9),'Result Sheet'!AL169,IF(AND($R$3=$AN$10),'Result Sheet'!BD169,IF(AND($R$3=$AN$11),'Result Sheet'!BV169,IF(AND($R$3=$AN$12),'Result Sheet'!CN169,IF(AND($R$3=$AN$13),'Result Sheet'!DD169,IF(AND($R$3=$AN$14),'Result Sheet'!DN169,IF(AND($R$3=$AN$15),'Result Sheet'!DX169,IF(AND($R$3=$AN$16),'Result Sheet'!EH168,"")))))))))</f>
        <v/>
      </c>
      <c r="S169" s="485" t="str">
        <f>IF(AND($R$3=$AN$8),'Result Sheet'!U169,IF(AND($R$3=$AN$9),'Result Sheet'!AM169,IF(AND($R$3=$AN$10),'Result Sheet'!BE169,IF(AND($R$3=$AN$11),'Result Sheet'!BW169,IF(AND($R$3=$AN$12),'Result Sheet'!CO169,IF(AND($R$3=$AN$13),'Result Sheet'!DE169,IF(AND($R$3=$AN$14),'Result Sheet'!DO169,IF(AND($R$3=$AN$15),'Result Sheet'!DY169,IF(AND($R$3=$AN$16),'Result Sheet'!EI169,"")))))))))</f>
        <v/>
      </c>
      <c r="T169" s="355" t="str">
        <f>IF(AND(R169="",S169=""),"",IF(AND($R$3=$AN$14),'Result Sheet'!DP169,IF(AND($R$3=$AN$15),'Result Sheet'!DZ169,IF(AND($R$3=$AN$16),'Result Sheet'!EJ169,IF(AND(R169="NA",S169="NA"),"NA",SUM(R169:S169))))))</f>
        <v/>
      </c>
      <c r="U169" s="356" t="str">
        <f t="shared" si="17"/>
        <v/>
      </c>
      <c r="V169" s="357">
        <f t="shared" si="18"/>
        <v>0</v>
      </c>
      <c r="W169" s="357" t="str">
        <f t="shared" si="19"/>
        <v/>
      </c>
      <c r="X169" s="357" t="str">
        <f t="shared" si="20"/>
        <v/>
      </c>
      <c r="Y169" s="486" t="str">
        <f>IF(AND($R$3=$AN$8),'Result Sheet'!AA169,IF(AND($R$3=$AN$9),'Result Sheet'!AS169,IF(AND($R$3=$AN$10),'Result Sheet'!BK169,IF(AND($R$3=$AN$11),'Result Sheet'!CC169,IF(AND($R$3=$AN$12),'Result Sheet'!CT169,IF(AND($R$3=$AN$13),'Result Sheet'!DJ169,IF(AND($R$3=$AN$14),'Result Sheet'!DT169,IF(AND($R$3=$AN$15),'Result Sheet'!ED169,IF(AND($R$3=$AN$16),'Result Sheet'!EN169,"")))))))))</f>
        <v/>
      </c>
      <c r="Z169" s="487" t="str">
        <f>IF(AND($R$3=$AN$8),'Result Sheet'!AB169,IF(AND($R$3=$AN$9),'Result Sheet'!AT169,IF(AND($R$3=$AN$10),'Result Sheet'!BL169,IF(AND($R$3=$AN$11),'Result Sheet'!CD169,IF(AND($R$3=$AN$12),"",IF(AND($R$3=$AN$13),"",IF(AND($R$3=$AN$14),"","")))))))</f>
        <v/>
      </c>
      <c r="AA169" s="358" t="str">
        <f>IF(AND($R$3=$AN$8),'Result Sheet'!AC169,IF(AND($R$3=$AN$9),'Result Sheet'!AU169,IF(AND($R$3=$AN$10),'Result Sheet'!BM169,IF(AND($R$3=$AN$11),'Result Sheet'!CE169,IF(AND($R$3=$AN$12),'Result Sheet'!CU169,IF(AND($R$3=$AN$13),'Result Sheet'!DK169,IF(AND($R$3=$AN$14),'Result Sheet'!DU169,IF(AND($R$3=$AN$15),'Result Sheet'!EE169,IF(AND($R$3=$AN$16),'Result Sheet'!EO169,"")))))))))</f>
        <v/>
      </c>
    </row>
    <row r="170" spans="1:27">
      <c r="A170" s="349">
        <f>IF('Result Sheet'!A170="","",'Result Sheet'!A170)</f>
        <v>163</v>
      </c>
      <c r="B170" s="350" t="str">
        <f>IF(OR($D$3="",$R$3=""),"",IF('Result Sheet'!B170="","",'Result Sheet'!B170))</f>
        <v/>
      </c>
      <c r="C170" s="351" t="str">
        <f>IF(OR($D$3="",$R$3=""),"",IF('Result Sheet'!F170="","",'Result Sheet'!F170))</f>
        <v/>
      </c>
      <c r="D170" s="352" t="str">
        <f>IF(OR($D$3="",$R$3=""),"",IF('Result Sheet'!E170="","",'Result Sheet'!E170))</f>
        <v/>
      </c>
      <c r="E170" s="353" t="str">
        <f>IF(OR($D$3="",$R$3=""),"",IF('Result Sheet'!G170="","",'Result Sheet'!G170))</f>
        <v/>
      </c>
      <c r="F170" s="353" t="str">
        <f>IF(OR($D$3="",$R$3=""),"",IF('Result Sheet'!H170="","",'Result Sheet'!H170))</f>
        <v/>
      </c>
      <c r="G170" s="353" t="str">
        <f>IF(OR($D$3="",$R$3=""),"",IF('Result Sheet'!I170="","",'Result Sheet'!I170))</f>
        <v/>
      </c>
      <c r="H170" s="354" t="str">
        <f>IF(OR($D$3="",$R$3=""),"",IF('Result Sheet'!K170="","",'Result Sheet'!K170))</f>
        <v/>
      </c>
      <c r="I170" s="488" t="str">
        <f>IF(OR($D$3="",$R$3=""),"",IF('Result Sheet'!J170="","",'Result Sheet'!J170))</f>
        <v/>
      </c>
      <c r="J170" s="483" t="str">
        <f>IF(AND($R$3=$AN$8),'Result Sheet'!L170,IF(AND($R$3=$AN$9),'Result Sheet'!AD170,IF(AND($R$3=$AN$10),'Result Sheet'!AV170,IF(AND($R$3=$AN$11),'Result Sheet'!BN170,IF(AND($R$3=$AN$12),'Result Sheet'!CF170,IF(AND($R$3=$AN$13),'Result Sheet'!CV170,IF(AND($R$3=$AN$14),"","")))))))</f>
        <v/>
      </c>
      <c r="K170" s="483" t="str">
        <f>IF(AND($R$3=$AN$8),'Result Sheet'!M170,IF(AND($R$3=$AN$9),'Result Sheet'!AE170,IF(AND($R$3=$AN$10),'Result Sheet'!AW170,IF(AND($R$3=$AN$11),'Result Sheet'!BO170,IF(AND($R$3=$AN$12),'Result Sheet'!CG170,IF(AND($R$3=$AN$13),'Result Sheet'!CW170,IF(AND($R$3=$AN$14),"","")))))))</f>
        <v/>
      </c>
      <c r="L170" s="483" t="str">
        <f>IF(AND($R$3=$AN$8),'Result Sheet'!N170,IF(AND($R$3=$AN$9),'Result Sheet'!AF170,IF(AND($R$3=$AN$10),'Result Sheet'!AX170,IF(AND($R$3=$AN$11),'Result Sheet'!BP170,IF(AND($R$3=$AN$12),'Result Sheet'!CH170,IF(AND($R$3=$AN$13),'Result Sheet'!CX170,IF(AND($R$3=$AN$14),"","")))))))</f>
        <v/>
      </c>
      <c r="M170" s="355" t="str">
        <f t="shared" si="14"/>
        <v/>
      </c>
      <c r="N170" s="484" t="str">
        <f>IF(AND($R$3=$AN$8),'Result Sheet'!P170,IF(AND($R$3=$AN$9),'Result Sheet'!AH170,IF(AND($R$3=$AN$10),'Result Sheet'!AZ170,IF(AND($R$3=$AN$11),'Result Sheet'!BR170,IF(AND($R$3=$AN$12),'Result Sheet'!CJ170,IF(AND($R$3=$AN$13),'Result Sheet'!CZ170,IF(AND($R$3=$AN$14),'Result Sheet'!DL170,IF(AND($R$3=$AN$15),'Result Sheet'!DV170,IF(AND($R$3=$AN$16),'Result Sheet'!EF170,"")))))))))</f>
        <v/>
      </c>
      <c r="O170" s="484" t="str">
        <f>IF(AND($R$3=$AN$8),'Result Sheet'!Q170,IF(AND($R$3=$AN$9),'Result Sheet'!AI170,IF(AND($R$3=$AN$10),'Result Sheet'!BA170,IF(AND($R$3=$AN$11),'Result Sheet'!BS170,IF(AND($R$3=$AN$12),'Result Sheet'!CK170,IF(AND($R$3=$AN$13),'Result Sheet'!DA170,IF(AND($R$3=$AN$14),'Result Sheet'!DM170,IF(AND($R$3=$AN$15),'Result Sheet'!DW170,IF(AND($R$3=$AN$16),'Result Sheet'!EG170,"")))))))))</f>
        <v/>
      </c>
      <c r="P170" s="355" t="str">
        <f t="shared" si="15"/>
        <v/>
      </c>
      <c r="Q170" s="356" t="str">
        <f t="shared" si="16"/>
        <v/>
      </c>
      <c r="R170" s="485" t="str">
        <f>IF(AND($R$3=$AN$8),'Result Sheet'!T170,IF(AND($R$3=$AN$9),'Result Sheet'!AL170,IF(AND($R$3=$AN$10),'Result Sheet'!BD170,IF(AND($R$3=$AN$11),'Result Sheet'!BV170,IF(AND($R$3=$AN$12),'Result Sheet'!CN170,IF(AND($R$3=$AN$13),'Result Sheet'!DD170,IF(AND($R$3=$AN$14),'Result Sheet'!DN170,IF(AND($R$3=$AN$15),'Result Sheet'!DX170,IF(AND($R$3=$AN$16),'Result Sheet'!EH169,"")))))))))</f>
        <v/>
      </c>
      <c r="S170" s="485" t="str">
        <f>IF(AND($R$3=$AN$8),'Result Sheet'!U170,IF(AND($R$3=$AN$9),'Result Sheet'!AM170,IF(AND($R$3=$AN$10),'Result Sheet'!BE170,IF(AND($R$3=$AN$11),'Result Sheet'!BW170,IF(AND($R$3=$AN$12),'Result Sheet'!CO170,IF(AND($R$3=$AN$13),'Result Sheet'!DE170,IF(AND($R$3=$AN$14),'Result Sheet'!DO170,IF(AND($R$3=$AN$15),'Result Sheet'!DY170,IF(AND($R$3=$AN$16),'Result Sheet'!EI170,"")))))))))</f>
        <v/>
      </c>
      <c r="T170" s="355" t="str">
        <f>IF(AND(R170="",S170=""),"",IF(AND($R$3=$AN$14),'Result Sheet'!DP170,IF(AND($R$3=$AN$15),'Result Sheet'!DZ170,IF(AND($R$3=$AN$16),'Result Sheet'!EJ170,IF(AND(R170="NA",S170="NA"),"NA",SUM(R170:S170))))))</f>
        <v/>
      </c>
      <c r="U170" s="356" t="str">
        <f t="shared" si="17"/>
        <v/>
      </c>
      <c r="V170" s="357">
        <f t="shared" si="18"/>
        <v>0</v>
      </c>
      <c r="W170" s="357" t="str">
        <f t="shared" si="19"/>
        <v/>
      </c>
      <c r="X170" s="357" t="str">
        <f t="shared" si="20"/>
        <v/>
      </c>
      <c r="Y170" s="486" t="str">
        <f>IF(AND($R$3=$AN$8),'Result Sheet'!AA170,IF(AND($R$3=$AN$9),'Result Sheet'!AS170,IF(AND($R$3=$AN$10),'Result Sheet'!BK170,IF(AND($R$3=$AN$11),'Result Sheet'!CC170,IF(AND($R$3=$AN$12),'Result Sheet'!CT170,IF(AND($R$3=$AN$13),'Result Sheet'!DJ170,IF(AND($R$3=$AN$14),'Result Sheet'!DT170,IF(AND($R$3=$AN$15),'Result Sheet'!ED170,IF(AND($R$3=$AN$16),'Result Sheet'!EN170,"")))))))))</f>
        <v/>
      </c>
      <c r="Z170" s="487" t="str">
        <f>IF(AND($R$3=$AN$8),'Result Sheet'!AB170,IF(AND($R$3=$AN$9),'Result Sheet'!AT170,IF(AND($R$3=$AN$10),'Result Sheet'!BL170,IF(AND($R$3=$AN$11),'Result Sheet'!CD170,IF(AND($R$3=$AN$12),"",IF(AND($R$3=$AN$13),"",IF(AND($R$3=$AN$14),"","")))))))</f>
        <v/>
      </c>
      <c r="AA170" s="358" t="str">
        <f>IF(AND($R$3=$AN$8),'Result Sheet'!AC170,IF(AND($R$3=$AN$9),'Result Sheet'!AU170,IF(AND($R$3=$AN$10),'Result Sheet'!BM170,IF(AND($R$3=$AN$11),'Result Sheet'!CE170,IF(AND($R$3=$AN$12),'Result Sheet'!CU170,IF(AND($R$3=$AN$13),'Result Sheet'!DK170,IF(AND($R$3=$AN$14),'Result Sheet'!DU170,IF(AND($R$3=$AN$15),'Result Sheet'!EE170,IF(AND($R$3=$AN$16),'Result Sheet'!EO170,"")))))))))</f>
        <v/>
      </c>
    </row>
    <row r="171" spans="1:27">
      <c r="A171" s="349">
        <f>IF('Result Sheet'!A171="","",'Result Sheet'!A171)</f>
        <v>164</v>
      </c>
      <c r="B171" s="350" t="str">
        <f>IF(OR($D$3="",$R$3=""),"",IF('Result Sheet'!B171="","",'Result Sheet'!B171))</f>
        <v/>
      </c>
      <c r="C171" s="351" t="str">
        <f>IF(OR($D$3="",$R$3=""),"",IF('Result Sheet'!F171="","",'Result Sheet'!F171))</f>
        <v/>
      </c>
      <c r="D171" s="352" t="str">
        <f>IF(OR($D$3="",$R$3=""),"",IF('Result Sheet'!E171="","",'Result Sheet'!E171))</f>
        <v/>
      </c>
      <c r="E171" s="353" t="str">
        <f>IF(OR($D$3="",$R$3=""),"",IF('Result Sheet'!G171="","",'Result Sheet'!G171))</f>
        <v/>
      </c>
      <c r="F171" s="353" t="str">
        <f>IF(OR($D$3="",$R$3=""),"",IF('Result Sheet'!H171="","",'Result Sheet'!H171))</f>
        <v/>
      </c>
      <c r="G171" s="353" t="str">
        <f>IF(OR($D$3="",$R$3=""),"",IF('Result Sheet'!I171="","",'Result Sheet'!I171))</f>
        <v/>
      </c>
      <c r="H171" s="354" t="str">
        <f>IF(OR($D$3="",$R$3=""),"",IF('Result Sheet'!K171="","",'Result Sheet'!K171))</f>
        <v/>
      </c>
      <c r="I171" s="488" t="str">
        <f>IF(OR($D$3="",$R$3=""),"",IF('Result Sheet'!J171="","",'Result Sheet'!J171))</f>
        <v/>
      </c>
      <c r="J171" s="483" t="str">
        <f>IF(AND($R$3=$AN$8),'Result Sheet'!L171,IF(AND($R$3=$AN$9),'Result Sheet'!AD171,IF(AND($R$3=$AN$10),'Result Sheet'!AV171,IF(AND($R$3=$AN$11),'Result Sheet'!BN171,IF(AND($R$3=$AN$12),'Result Sheet'!CF171,IF(AND($R$3=$AN$13),'Result Sheet'!CV171,IF(AND($R$3=$AN$14),"","")))))))</f>
        <v/>
      </c>
      <c r="K171" s="483" t="str">
        <f>IF(AND($R$3=$AN$8),'Result Sheet'!M171,IF(AND($R$3=$AN$9),'Result Sheet'!AE171,IF(AND($R$3=$AN$10),'Result Sheet'!AW171,IF(AND($R$3=$AN$11),'Result Sheet'!BO171,IF(AND($R$3=$AN$12),'Result Sheet'!CG171,IF(AND($R$3=$AN$13),'Result Sheet'!CW171,IF(AND($R$3=$AN$14),"","")))))))</f>
        <v/>
      </c>
      <c r="L171" s="483" t="str">
        <f>IF(AND($R$3=$AN$8),'Result Sheet'!N171,IF(AND($R$3=$AN$9),'Result Sheet'!AF171,IF(AND($R$3=$AN$10),'Result Sheet'!AX171,IF(AND($R$3=$AN$11),'Result Sheet'!BP171,IF(AND($R$3=$AN$12),'Result Sheet'!CH171,IF(AND($R$3=$AN$13),'Result Sheet'!CX171,IF(AND($R$3=$AN$14),"","")))))))</f>
        <v/>
      </c>
      <c r="M171" s="355" t="str">
        <f t="shared" si="14"/>
        <v/>
      </c>
      <c r="N171" s="484" t="str">
        <f>IF(AND($R$3=$AN$8),'Result Sheet'!P171,IF(AND($R$3=$AN$9),'Result Sheet'!AH171,IF(AND($R$3=$AN$10),'Result Sheet'!AZ171,IF(AND($R$3=$AN$11),'Result Sheet'!BR171,IF(AND($R$3=$AN$12),'Result Sheet'!CJ171,IF(AND($R$3=$AN$13),'Result Sheet'!CZ171,IF(AND($R$3=$AN$14),'Result Sheet'!DL171,IF(AND($R$3=$AN$15),'Result Sheet'!DV171,IF(AND($R$3=$AN$16),'Result Sheet'!EF171,"")))))))))</f>
        <v/>
      </c>
      <c r="O171" s="484" t="str">
        <f>IF(AND($R$3=$AN$8),'Result Sheet'!Q171,IF(AND($R$3=$AN$9),'Result Sheet'!AI171,IF(AND($R$3=$AN$10),'Result Sheet'!BA171,IF(AND($R$3=$AN$11),'Result Sheet'!BS171,IF(AND($R$3=$AN$12),'Result Sheet'!CK171,IF(AND($R$3=$AN$13),'Result Sheet'!DA171,IF(AND($R$3=$AN$14),'Result Sheet'!DM171,IF(AND($R$3=$AN$15),'Result Sheet'!DW171,IF(AND($R$3=$AN$16),'Result Sheet'!EG171,"")))))))))</f>
        <v/>
      </c>
      <c r="P171" s="355" t="str">
        <f t="shared" si="15"/>
        <v/>
      </c>
      <c r="Q171" s="356" t="str">
        <f t="shared" si="16"/>
        <v/>
      </c>
      <c r="R171" s="485" t="str">
        <f>IF(AND($R$3=$AN$8),'Result Sheet'!T171,IF(AND($R$3=$AN$9),'Result Sheet'!AL171,IF(AND($R$3=$AN$10),'Result Sheet'!BD171,IF(AND($R$3=$AN$11),'Result Sheet'!BV171,IF(AND($R$3=$AN$12),'Result Sheet'!CN171,IF(AND($R$3=$AN$13),'Result Sheet'!DD171,IF(AND($R$3=$AN$14),'Result Sheet'!DN171,IF(AND($R$3=$AN$15),'Result Sheet'!DX171,IF(AND($R$3=$AN$16),'Result Sheet'!EH170,"")))))))))</f>
        <v/>
      </c>
      <c r="S171" s="485" t="str">
        <f>IF(AND($R$3=$AN$8),'Result Sheet'!U171,IF(AND($R$3=$AN$9),'Result Sheet'!AM171,IF(AND($R$3=$AN$10),'Result Sheet'!BE171,IF(AND($R$3=$AN$11),'Result Sheet'!BW171,IF(AND($R$3=$AN$12),'Result Sheet'!CO171,IF(AND($R$3=$AN$13),'Result Sheet'!DE171,IF(AND($R$3=$AN$14),'Result Sheet'!DO171,IF(AND($R$3=$AN$15),'Result Sheet'!DY171,IF(AND($R$3=$AN$16),'Result Sheet'!EI171,"")))))))))</f>
        <v/>
      </c>
      <c r="T171" s="355" t="str">
        <f>IF(AND(R171="",S171=""),"",IF(AND($R$3=$AN$14),'Result Sheet'!DP171,IF(AND($R$3=$AN$15),'Result Sheet'!DZ171,IF(AND($R$3=$AN$16),'Result Sheet'!EJ171,IF(AND(R171="NA",S171="NA"),"NA",SUM(R171:S171))))))</f>
        <v/>
      </c>
      <c r="U171" s="356" t="str">
        <f t="shared" si="17"/>
        <v/>
      </c>
      <c r="V171" s="357">
        <f t="shared" si="18"/>
        <v>0</v>
      </c>
      <c r="W171" s="357" t="str">
        <f t="shared" si="19"/>
        <v/>
      </c>
      <c r="X171" s="357" t="str">
        <f t="shared" si="20"/>
        <v/>
      </c>
      <c r="Y171" s="486" t="str">
        <f>IF(AND($R$3=$AN$8),'Result Sheet'!AA171,IF(AND($R$3=$AN$9),'Result Sheet'!AS171,IF(AND($R$3=$AN$10),'Result Sheet'!BK171,IF(AND($R$3=$AN$11),'Result Sheet'!CC171,IF(AND($R$3=$AN$12),'Result Sheet'!CT171,IF(AND($R$3=$AN$13),'Result Sheet'!DJ171,IF(AND($R$3=$AN$14),'Result Sheet'!DT171,IF(AND($R$3=$AN$15),'Result Sheet'!ED171,IF(AND($R$3=$AN$16),'Result Sheet'!EN171,"")))))))))</f>
        <v/>
      </c>
      <c r="Z171" s="487" t="str">
        <f>IF(AND($R$3=$AN$8),'Result Sheet'!AB171,IF(AND($R$3=$AN$9),'Result Sheet'!AT171,IF(AND($R$3=$AN$10),'Result Sheet'!BL171,IF(AND($R$3=$AN$11),'Result Sheet'!CD171,IF(AND($R$3=$AN$12),"",IF(AND($R$3=$AN$13),"",IF(AND($R$3=$AN$14),"","")))))))</f>
        <v/>
      </c>
      <c r="AA171" s="358" t="str">
        <f>IF(AND($R$3=$AN$8),'Result Sheet'!AC171,IF(AND($R$3=$AN$9),'Result Sheet'!AU171,IF(AND($R$3=$AN$10),'Result Sheet'!BM171,IF(AND($R$3=$AN$11),'Result Sheet'!CE171,IF(AND($R$3=$AN$12),'Result Sheet'!CU171,IF(AND($R$3=$AN$13),'Result Sheet'!DK171,IF(AND($R$3=$AN$14),'Result Sheet'!DU171,IF(AND($R$3=$AN$15),'Result Sheet'!EE171,IF(AND($R$3=$AN$16),'Result Sheet'!EO171,"")))))))))</f>
        <v/>
      </c>
    </row>
    <row r="172" spans="1:27">
      <c r="A172" s="349">
        <f>IF('Result Sheet'!A172="","",'Result Sheet'!A172)</f>
        <v>165</v>
      </c>
      <c r="B172" s="350" t="str">
        <f>IF(OR($D$3="",$R$3=""),"",IF('Result Sheet'!B172="","",'Result Sheet'!B172))</f>
        <v/>
      </c>
      <c r="C172" s="351" t="str">
        <f>IF(OR($D$3="",$R$3=""),"",IF('Result Sheet'!F172="","",'Result Sheet'!F172))</f>
        <v/>
      </c>
      <c r="D172" s="352" t="str">
        <f>IF(OR($D$3="",$R$3=""),"",IF('Result Sheet'!E172="","",'Result Sheet'!E172))</f>
        <v/>
      </c>
      <c r="E172" s="353" t="str">
        <f>IF(OR($D$3="",$R$3=""),"",IF('Result Sheet'!G172="","",'Result Sheet'!G172))</f>
        <v/>
      </c>
      <c r="F172" s="353" t="str">
        <f>IF(OR($D$3="",$R$3=""),"",IF('Result Sheet'!H172="","",'Result Sheet'!H172))</f>
        <v/>
      </c>
      <c r="G172" s="353" t="str">
        <f>IF(OR($D$3="",$R$3=""),"",IF('Result Sheet'!I172="","",'Result Sheet'!I172))</f>
        <v/>
      </c>
      <c r="H172" s="354" t="str">
        <f>IF(OR($D$3="",$R$3=""),"",IF('Result Sheet'!K172="","",'Result Sheet'!K172))</f>
        <v/>
      </c>
      <c r="I172" s="488" t="str">
        <f>IF(OR($D$3="",$R$3=""),"",IF('Result Sheet'!J172="","",'Result Sheet'!J172))</f>
        <v/>
      </c>
      <c r="J172" s="483" t="str">
        <f>IF(AND($R$3=$AN$8),'Result Sheet'!L172,IF(AND($R$3=$AN$9),'Result Sheet'!AD172,IF(AND($R$3=$AN$10),'Result Sheet'!AV172,IF(AND($R$3=$AN$11),'Result Sheet'!BN172,IF(AND($R$3=$AN$12),'Result Sheet'!CF172,IF(AND($R$3=$AN$13),'Result Sheet'!CV172,IF(AND($R$3=$AN$14),"","")))))))</f>
        <v/>
      </c>
      <c r="K172" s="483" t="str">
        <f>IF(AND($R$3=$AN$8),'Result Sheet'!M172,IF(AND($R$3=$AN$9),'Result Sheet'!AE172,IF(AND($R$3=$AN$10),'Result Sheet'!AW172,IF(AND($R$3=$AN$11),'Result Sheet'!BO172,IF(AND($R$3=$AN$12),'Result Sheet'!CG172,IF(AND($R$3=$AN$13),'Result Sheet'!CW172,IF(AND($R$3=$AN$14),"","")))))))</f>
        <v/>
      </c>
      <c r="L172" s="483" t="str">
        <f>IF(AND($R$3=$AN$8),'Result Sheet'!N172,IF(AND($R$3=$AN$9),'Result Sheet'!AF172,IF(AND($R$3=$AN$10),'Result Sheet'!AX172,IF(AND($R$3=$AN$11),'Result Sheet'!BP172,IF(AND($R$3=$AN$12),'Result Sheet'!CH172,IF(AND($R$3=$AN$13),'Result Sheet'!CX172,IF(AND($R$3=$AN$14),"","")))))))</f>
        <v/>
      </c>
      <c r="M172" s="355" t="str">
        <f t="shared" si="14"/>
        <v/>
      </c>
      <c r="N172" s="484" t="str">
        <f>IF(AND($R$3=$AN$8),'Result Sheet'!P172,IF(AND($R$3=$AN$9),'Result Sheet'!AH172,IF(AND($R$3=$AN$10),'Result Sheet'!AZ172,IF(AND($R$3=$AN$11),'Result Sheet'!BR172,IF(AND($R$3=$AN$12),'Result Sheet'!CJ172,IF(AND($R$3=$AN$13),'Result Sheet'!CZ172,IF(AND($R$3=$AN$14),'Result Sheet'!DL172,IF(AND($R$3=$AN$15),'Result Sheet'!DV172,IF(AND($R$3=$AN$16),'Result Sheet'!EF172,"")))))))))</f>
        <v/>
      </c>
      <c r="O172" s="484" t="str">
        <f>IF(AND($R$3=$AN$8),'Result Sheet'!Q172,IF(AND($R$3=$AN$9),'Result Sheet'!AI172,IF(AND($R$3=$AN$10),'Result Sheet'!BA172,IF(AND($R$3=$AN$11),'Result Sheet'!BS172,IF(AND($R$3=$AN$12),'Result Sheet'!CK172,IF(AND($R$3=$AN$13),'Result Sheet'!DA172,IF(AND($R$3=$AN$14),'Result Sheet'!DM172,IF(AND($R$3=$AN$15),'Result Sheet'!DW172,IF(AND($R$3=$AN$16),'Result Sheet'!EG172,"")))))))))</f>
        <v/>
      </c>
      <c r="P172" s="355" t="str">
        <f t="shared" si="15"/>
        <v/>
      </c>
      <c r="Q172" s="356" t="str">
        <f t="shared" si="16"/>
        <v/>
      </c>
      <c r="R172" s="485" t="str">
        <f>IF(AND($R$3=$AN$8),'Result Sheet'!T172,IF(AND($R$3=$AN$9),'Result Sheet'!AL172,IF(AND($R$3=$AN$10),'Result Sheet'!BD172,IF(AND($R$3=$AN$11),'Result Sheet'!BV172,IF(AND($R$3=$AN$12),'Result Sheet'!CN172,IF(AND($R$3=$AN$13),'Result Sheet'!DD172,IF(AND($R$3=$AN$14),'Result Sheet'!DN172,IF(AND($R$3=$AN$15),'Result Sheet'!DX172,IF(AND($R$3=$AN$16),'Result Sheet'!EH171,"")))))))))</f>
        <v/>
      </c>
      <c r="S172" s="485" t="str">
        <f>IF(AND($R$3=$AN$8),'Result Sheet'!U172,IF(AND($R$3=$AN$9),'Result Sheet'!AM172,IF(AND($R$3=$AN$10),'Result Sheet'!BE172,IF(AND($R$3=$AN$11),'Result Sheet'!BW172,IF(AND($R$3=$AN$12),'Result Sheet'!CO172,IF(AND($R$3=$AN$13),'Result Sheet'!DE172,IF(AND($R$3=$AN$14),'Result Sheet'!DO172,IF(AND($R$3=$AN$15),'Result Sheet'!DY172,IF(AND($R$3=$AN$16),'Result Sheet'!EI172,"")))))))))</f>
        <v/>
      </c>
      <c r="T172" s="355" t="str">
        <f>IF(AND(R172="",S172=""),"",IF(AND($R$3=$AN$14),'Result Sheet'!DP172,IF(AND($R$3=$AN$15),'Result Sheet'!DZ172,IF(AND($R$3=$AN$16),'Result Sheet'!EJ172,IF(AND(R172="NA",S172="NA"),"NA",SUM(R172:S172))))))</f>
        <v/>
      </c>
      <c r="U172" s="356" t="str">
        <f t="shared" si="17"/>
        <v/>
      </c>
      <c r="V172" s="357">
        <f t="shared" si="18"/>
        <v>0</v>
      </c>
      <c r="W172" s="357" t="str">
        <f t="shared" si="19"/>
        <v/>
      </c>
      <c r="X172" s="357" t="str">
        <f t="shared" si="20"/>
        <v/>
      </c>
      <c r="Y172" s="486" t="str">
        <f>IF(AND($R$3=$AN$8),'Result Sheet'!AA172,IF(AND($R$3=$AN$9),'Result Sheet'!AS172,IF(AND($R$3=$AN$10),'Result Sheet'!BK172,IF(AND($R$3=$AN$11),'Result Sheet'!CC172,IF(AND($R$3=$AN$12),'Result Sheet'!CT172,IF(AND($R$3=$AN$13),'Result Sheet'!DJ172,IF(AND($R$3=$AN$14),'Result Sheet'!DT172,IF(AND($R$3=$AN$15),'Result Sheet'!ED172,IF(AND($R$3=$AN$16),'Result Sheet'!EN172,"")))))))))</f>
        <v/>
      </c>
      <c r="Z172" s="487" t="str">
        <f>IF(AND($R$3=$AN$8),'Result Sheet'!AB172,IF(AND($R$3=$AN$9),'Result Sheet'!AT172,IF(AND($R$3=$AN$10),'Result Sheet'!BL172,IF(AND($R$3=$AN$11),'Result Sheet'!CD172,IF(AND($R$3=$AN$12),"",IF(AND($R$3=$AN$13),"",IF(AND($R$3=$AN$14),"","")))))))</f>
        <v/>
      </c>
      <c r="AA172" s="358" t="str">
        <f>IF(AND($R$3=$AN$8),'Result Sheet'!AC172,IF(AND($R$3=$AN$9),'Result Sheet'!AU172,IF(AND($R$3=$AN$10),'Result Sheet'!BM172,IF(AND($R$3=$AN$11),'Result Sheet'!CE172,IF(AND($R$3=$AN$12),'Result Sheet'!CU172,IF(AND($R$3=$AN$13),'Result Sheet'!DK172,IF(AND($R$3=$AN$14),'Result Sheet'!DU172,IF(AND($R$3=$AN$15),'Result Sheet'!EE172,IF(AND($R$3=$AN$16),'Result Sheet'!EO172,"")))))))))</f>
        <v/>
      </c>
    </row>
    <row r="173" spans="1:27">
      <c r="A173" s="349">
        <f>IF('Result Sheet'!A173="","",'Result Sheet'!A173)</f>
        <v>166</v>
      </c>
      <c r="B173" s="350" t="str">
        <f>IF(OR($D$3="",$R$3=""),"",IF('Result Sheet'!B173="","",'Result Sheet'!B173))</f>
        <v/>
      </c>
      <c r="C173" s="351" t="str">
        <f>IF(OR($D$3="",$R$3=""),"",IF('Result Sheet'!F173="","",'Result Sheet'!F173))</f>
        <v/>
      </c>
      <c r="D173" s="352" t="str">
        <f>IF(OR($D$3="",$R$3=""),"",IF('Result Sheet'!E173="","",'Result Sheet'!E173))</f>
        <v/>
      </c>
      <c r="E173" s="353" t="str">
        <f>IF(OR($D$3="",$R$3=""),"",IF('Result Sheet'!G173="","",'Result Sheet'!G173))</f>
        <v/>
      </c>
      <c r="F173" s="353" t="str">
        <f>IF(OR($D$3="",$R$3=""),"",IF('Result Sheet'!H173="","",'Result Sheet'!H173))</f>
        <v/>
      </c>
      <c r="G173" s="353" t="str">
        <f>IF(OR($D$3="",$R$3=""),"",IF('Result Sheet'!I173="","",'Result Sheet'!I173))</f>
        <v/>
      </c>
      <c r="H173" s="354" t="str">
        <f>IF(OR($D$3="",$R$3=""),"",IF('Result Sheet'!K173="","",'Result Sheet'!K173))</f>
        <v/>
      </c>
      <c r="I173" s="488" t="str">
        <f>IF(OR($D$3="",$R$3=""),"",IF('Result Sheet'!J173="","",'Result Sheet'!J173))</f>
        <v/>
      </c>
      <c r="J173" s="483" t="str">
        <f>IF(AND($R$3=$AN$8),'Result Sheet'!L173,IF(AND($R$3=$AN$9),'Result Sheet'!AD173,IF(AND($R$3=$AN$10),'Result Sheet'!AV173,IF(AND($R$3=$AN$11),'Result Sheet'!BN173,IF(AND($R$3=$AN$12),'Result Sheet'!CF173,IF(AND($R$3=$AN$13),'Result Sheet'!CV173,IF(AND($R$3=$AN$14),"","")))))))</f>
        <v/>
      </c>
      <c r="K173" s="483" t="str">
        <f>IF(AND($R$3=$AN$8),'Result Sheet'!M173,IF(AND($R$3=$AN$9),'Result Sheet'!AE173,IF(AND($R$3=$AN$10),'Result Sheet'!AW173,IF(AND($R$3=$AN$11),'Result Sheet'!BO173,IF(AND($R$3=$AN$12),'Result Sheet'!CG173,IF(AND($R$3=$AN$13),'Result Sheet'!CW173,IF(AND($R$3=$AN$14),"","")))))))</f>
        <v/>
      </c>
      <c r="L173" s="483" t="str">
        <f>IF(AND($R$3=$AN$8),'Result Sheet'!N173,IF(AND($R$3=$AN$9),'Result Sheet'!AF173,IF(AND($R$3=$AN$10),'Result Sheet'!AX173,IF(AND($R$3=$AN$11),'Result Sheet'!BP173,IF(AND($R$3=$AN$12),'Result Sheet'!CH173,IF(AND($R$3=$AN$13),'Result Sheet'!CX173,IF(AND($R$3=$AN$14),"","")))))))</f>
        <v/>
      </c>
      <c r="M173" s="355" t="str">
        <f t="shared" si="14"/>
        <v/>
      </c>
      <c r="N173" s="484" t="str">
        <f>IF(AND($R$3=$AN$8),'Result Sheet'!P173,IF(AND($R$3=$AN$9),'Result Sheet'!AH173,IF(AND($R$3=$AN$10),'Result Sheet'!AZ173,IF(AND($R$3=$AN$11),'Result Sheet'!BR173,IF(AND($R$3=$AN$12),'Result Sheet'!CJ173,IF(AND($R$3=$AN$13),'Result Sheet'!CZ173,IF(AND($R$3=$AN$14),'Result Sheet'!DL173,IF(AND($R$3=$AN$15),'Result Sheet'!DV173,IF(AND($R$3=$AN$16),'Result Sheet'!EF173,"")))))))))</f>
        <v/>
      </c>
      <c r="O173" s="484" t="str">
        <f>IF(AND($R$3=$AN$8),'Result Sheet'!Q173,IF(AND($R$3=$AN$9),'Result Sheet'!AI173,IF(AND($R$3=$AN$10),'Result Sheet'!BA173,IF(AND($R$3=$AN$11),'Result Sheet'!BS173,IF(AND($R$3=$AN$12),'Result Sheet'!CK173,IF(AND($R$3=$AN$13),'Result Sheet'!DA173,IF(AND($R$3=$AN$14),'Result Sheet'!DM173,IF(AND($R$3=$AN$15),'Result Sheet'!DW173,IF(AND($R$3=$AN$16),'Result Sheet'!EG173,"")))))))))</f>
        <v/>
      </c>
      <c r="P173" s="355" t="str">
        <f t="shared" si="15"/>
        <v/>
      </c>
      <c r="Q173" s="356" t="str">
        <f t="shared" si="16"/>
        <v/>
      </c>
      <c r="R173" s="485" t="str">
        <f>IF(AND($R$3=$AN$8),'Result Sheet'!T173,IF(AND($R$3=$AN$9),'Result Sheet'!AL173,IF(AND($R$3=$AN$10),'Result Sheet'!BD173,IF(AND($R$3=$AN$11),'Result Sheet'!BV173,IF(AND($R$3=$AN$12),'Result Sheet'!CN173,IF(AND($R$3=$AN$13),'Result Sheet'!DD173,IF(AND($R$3=$AN$14),'Result Sheet'!DN173,IF(AND($R$3=$AN$15),'Result Sheet'!DX173,IF(AND($R$3=$AN$16),'Result Sheet'!EH172,"")))))))))</f>
        <v/>
      </c>
      <c r="S173" s="485" t="str">
        <f>IF(AND($R$3=$AN$8),'Result Sheet'!U173,IF(AND($R$3=$AN$9),'Result Sheet'!AM173,IF(AND($R$3=$AN$10),'Result Sheet'!BE173,IF(AND($R$3=$AN$11),'Result Sheet'!BW173,IF(AND($R$3=$AN$12),'Result Sheet'!CO173,IF(AND($R$3=$AN$13),'Result Sheet'!DE173,IF(AND($R$3=$AN$14),'Result Sheet'!DO173,IF(AND($R$3=$AN$15),'Result Sheet'!DY173,IF(AND($R$3=$AN$16),'Result Sheet'!EI173,"")))))))))</f>
        <v/>
      </c>
      <c r="T173" s="355" t="str">
        <f>IF(AND(R173="",S173=""),"",IF(AND($R$3=$AN$14),'Result Sheet'!DP173,IF(AND($R$3=$AN$15),'Result Sheet'!DZ173,IF(AND($R$3=$AN$16),'Result Sheet'!EJ173,IF(AND(R173="NA",S173="NA"),"NA",SUM(R173:S173))))))</f>
        <v/>
      </c>
      <c r="U173" s="356" t="str">
        <f t="shared" si="17"/>
        <v/>
      </c>
      <c r="V173" s="357">
        <f t="shared" si="18"/>
        <v>0</v>
      </c>
      <c r="W173" s="357" t="str">
        <f t="shared" si="19"/>
        <v/>
      </c>
      <c r="X173" s="357" t="str">
        <f t="shared" si="20"/>
        <v/>
      </c>
      <c r="Y173" s="486" t="str">
        <f>IF(AND($R$3=$AN$8),'Result Sheet'!AA173,IF(AND($R$3=$AN$9),'Result Sheet'!AS173,IF(AND($R$3=$AN$10),'Result Sheet'!BK173,IF(AND($R$3=$AN$11),'Result Sheet'!CC173,IF(AND($R$3=$AN$12),'Result Sheet'!CT173,IF(AND($R$3=$AN$13),'Result Sheet'!DJ173,IF(AND($R$3=$AN$14),'Result Sheet'!DT173,IF(AND($R$3=$AN$15),'Result Sheet'!ED173,IF(AND($R$3=$AN$16),'Result Sheet'!EN173,"")))))))))</f>
        <v/>
      </c>
      <c r="Z173" s="487" t="str">
        <f>IF(AND($R$3=$AN$8),'Result Sheet'!AB173,IF(AND($R$3=$AN$9),'Result Sheet'!AT173,IF(AND($R$3=$AN$10),'Result Sheet'!BL173,IF(AND($R$3=$AN$11),'Result Sheet'!CD173,IF(AND($R$3=$AN$12),"",IF(AND($R$3=$AN$13),"",IF(AND($R$3=$AN$14),"","")))))))</f>
        <v/>
      </c>
      <c r="AA173" s="358" t="str">
        <f>IF(AND($R$3=$AN$8),'Result Sheet'!AC173,IF(AND($R$3=$AN$9),'Result Sheet'!AU173,IF(AND($R$3=$AN$10),'Result Sheet'!BM173,IF(AND($R$3=$AN$11),'Result Sheet'!CE173,IF(AND($R$3=$AN$12),'Result Sheet'!CU173,IF(AND($R$3=$AN$13),'Result Sheet'!DK173,IF(AND($R$3=$AN$14),'Result Sheet'!DU173,IF(AND($R$3=$AN$15),'Result Sheet'!EE173,IF(AND($R$3=$AN$16),'Result Sheet'!EO173,"")))))))))</f>
        <v/>
      </c>
    </row>
    <row r="174" spans="1:27">
      <c r="A174" s="349">
        <f>IF('Result Sheet'!A174="","",'Result Sheet'!A174)</f>
        <v>167</v>
      </c>
      <c r="B174" s="350" t="str">
        <f>IF(OR($D$3="",$R$3=""),"",IF('Result Sheet'!B174="","",'Result Sheet'!B174))</f>
        <v/>
      </c>
      <c r="C174" s="351" t="str">
        <f>IF(OR($D$3="",$R$3=""),"",IF('Result Sheet'!F174="","",'Result Sheet'!F174))</f>
        <v/>
      </c>
      <c r="D174" s="352" t="str">
        <f>IF(OR($D$3="",$R$3=""),"",IF('Result Sheet'!E174="","",'Result Sheet'!E174))</f>
        <v/>
      </c>
      <c r="E174" s="353" t="str">
        <f>IF(OR($D$3="",$R$3=""),"",IF('Result Sheet'!G174="","",'Result Sheet'!G174))</f>
        <v/>
      </c>
      <c r="F174" s="353" t="str">
        <f>IF(OR($D$3="",$R$3=""),"",IF('Result Sheet'!H174="","",'Result Sheet'!H174))</f>
        <v/>
      </c>
      <c r="G174" s="353" t="str">
        <f>IF(OR($D$3="",$R$3=""),"",IF('Result Sheet'!I174="","",'Result Sheet'!I174))</f>
        <v/>
      </c>
      <c r="H174" s="354" t="str">
        <f>IF(OR($D$3="",$R$3=""),"",IF('Result Sheet'!K174="","",'Result Sheet'!K174))</f>
        <v/>
      </c>
      <c r="I174" s="488" t="str">
        <f>IF(OR($D$3="",$R$3=""),"",IF('Result Sheet'!J174="","",'Result Sheet'!J174))</f>
        <v/>
      </c>
      <c r="J174" s="483" t="str">
        <f>IF(AND($R$3=$AN$8),'Result Sheet'!L174,IF(AND($R$3=$AN$9),'Result Sheet'!AD174,IF(AND($R$3=$AN$10),'Result Sheet'!AV174,IF(AND($R$3=$AN$11),'Result Sheet'!BN174,IF(AND($R$3=$AN$12),'Result Sheet'!CF174,IF(AND($R$3=$AN$13),'Result Sheet'!CV174,IF(AND($R$3=$AN$14),"","")))))))</f>
        <v/>
      </c>
      <c r="K174" s="483" t="str">
        <f>IF(AND($R$3=$AN$8),'Result Sheet'!M174,IF(AND($R$3=$AN$9),'Result Sheet'!AE174,IF(AND($R$3=$AN$10),'Result Sheet'!AW174,IF(AND($R$3=$AN$11),'Result Sheet'!BO174,IF(AND($R$3=$AN$12),'Result Sheet'!CG174,IF(AND($R$3=$AN$13),'Result Sheet'!CW174,IF(AND($R$3=$AN$14),"","")))))))</f>
        <v/>
      </c>
      <c r="L174" s="483" t="str">
        <f>IF(AND($R$3=$AN$8),'Result Sheet'!N174,IF(AND($R$3=$AN$9),'Result Sheet'!AF174,IF(AND($R$3=$AN$10),'Result Sheet'!AX174,IF(AND($R$3=$AN$11),'Result Sheet'!BP174,IF(AND($R$3=$AN$12),'Result Sheet'!CH174,IF(AND($R$3=$AN$13),'Result Sheet'!CX174,IF(AND($R$3=$AN$14),"","")))))))</f>
        <v/>
      </c>
      <c r="M174" s="355" t="str">
        <f t="shared" si="14"/>
        <v/>
      </c>
      <c r="N174" s="484" t="str">
        <f>IF(AND($R$3=$AN$8),'Result Sheet'!P174,IF(AND($R$3=$AN$9),'Result Sheet'!AH174,IF(AND($R$3=$AN$10),'Result Sheet'!AZ174,IF(AND($R$3=$AN$11),'Result Sheet'!BR174,IF(AND($R$3=$AN$12),'Result Sheet'!CJ174,IF(AND($R$3=$AN$13),'Result Sheet'!CZ174,IF(AND($R$3=$AN$14),'Result Sheet'!DL174,IF(AND($R$3=$AN$15),'Result Sheet'!DV174,IF(AND($R$3=$AN$16),'Result Sheet'!EF174,"")))))))))</f>
        <v/>
      </c>
      <c r="O174" s="484" t="str">
        <f>IF(AND($R$3=$AN$8),'Result Sheet'!Q174,IF(AND($R$3=$AN$9),'Result Sheet'!AI174,IF(AND($R$3=$AN$10),'Result Sheet'!BA174,IF(AND($R$3=$AN$11),'Result Sheet'!BS174,IF(AND($R$3=$AN$12),'Result Sheet'!CK174,IF(AND($R$3=$AN$13),'Result Sheet'!DA174,IF(AND($R$3=$AN$14),'Result Sheet'!DM174,IF(AND($R$3=$AN$15),'Result Sheet'!DW174,IF(AND($R$3=$AN$16),'Result Sheet'!EG174,"")))))))))</f>
        <v/>
      </c>
      <c r="P174" s="355" t="str">
        <f t="shared" si="15"/>
        <v/>
      </c>
      <c r="Q174" s="356" t="str">
        <f t="shared" si="16"/>
        <v/>
      </c>
      <c r="R174" s="485" t="str">
        <f>IF(AND($R$3=$AN$8),'Result Sheet'!T174,IF(AND($R$3=$AN$9),'Result Sheet'!AL174,IF(AND($R$3=$AN$10),'Result Sheet'!BD174,IF(AND($R$3=$AN$11),'Result Sheet'!BV174,IF(AND($R$3=$AN$12),'Result Sheet'!CN174,IF(AND($R$3=$AN$13),'Result Sheet'!DD174,IF(AND($R$3=$AN$14),'Result Sheet'!DN174,IF(AND($R$3=$AN$15),'Result Sheet'!DX174,IF(AND($R$3=$AN$16),'Result Sheet'!EH173,"")))))))))</f>
        <v/>
      </c>
      <c r="S174" s="485" t="str">
        <f>IF(AND($R$3=$AN$8),'Result Sheet'!U174,IF(AND($R$3=$AN$9),'Result Sheet'!AM174,IF(AND($R$3=$AN$10),'Result Sheet'!BE174,IF(AND($R$3=$AN$11),'Result Sheet'!BW174,IF(AND($R$3=$AN$12),'Result Sheet'!CO174,IF(AND($R$3=$AN$13),'Result Sheet'!DE174,IF(AND($R$3=$AN$14),'Result Sheet'!DO174,IF(AND($R$3=$AN$15),'Result Sheet'!DY174,IF(AND($R$3=$AN$16),'Result Sheet'!EI174,"")))))))))</f>
        <v/>
      </c>
      <c r="T174" s="355" t="str">
        <f>IF(AND(R174="",S174=""),"",IF(AND($R$3=$AN$14),'Result Sheet'!DP174,IF(AND($R$3=$AN$15),'Result Sheet'!DZ174,IF(AND($R$3=$AN$16),'Result Sheet'!EJ174,IF(AND(R174="NA",S174="NA"),"NA",SUM(R174:S174))))))</f>
        <v/>
      </c>
      <c r="U174" s="356" t="str">
        <f t="shared" si="17"/>
        <v/>
      </c>
      <c r="V174" s="357">
        <f t="shared" si="18"/>
        <v>0</v>
      </c>
      <c r="W174" s="357" t="str">
        <f t="shared" si="19"/>
        <v/>
      </c>
      <c r="X174" s="357" t="str">
        <f t="shared" si="20"/>
        <v/>
      </c>
      <c r="Y174" s="486" t="str">
        <f>IF(AND($R$3=$AN$8),'Result Sheet'!AA174,IF(AND($R$3=$AN$9),'Result Sheet'!AS174,IF(AND($R$3=$AN$10),'Result Sheet'!BK174,IF(AND($R$3=$AN$11),'Result Sheet'!CC174,IF(AND($R$3=$AN$12),'Result Sheet'!CT174,IF(AND($R$3=$AN$13),'Result Sheet'!DJ174,IF(AND($R$3=$AN$14),'Result Sheet'!DT174,IF(AND($R$3=$AN$15),'Result Sheet'!ED174,IF(AND($R$3=$AN$16),'Result Sheet'!EN174,"")))))))))</f>
        <v/>
      </c>
      <c r="Z174" s="487" t="str">
        <f>IF(AND($R$3=$AN$8),'Result Sheet'!AB174,IF(AND($R$3=$AN$9),'Result Sheet'!AT174,IF(AND($R$3=$AN$10),'Result Sheet'!BL174,IF(AND($R$3=$AN$11),'Result Sheet'!CD174,IF(AND($R$3=$AN$12),"",IF(AND($R$3=$AN$13),"",IF(AND($R$3=$AN$14),"","")))))))</f>
        <v/>
      </c>
      <c r="AA174" s="358" t="str">
        <f>IF(AND($R$3=$AN$8),'Result Sheet'!AC174,IF(AND($R$3=$AN$9),'Result Sheet'!AU174,IF(AND($R$3=$AN$10),'Result Sheet'!BM174,IF(AND($R$3=$AN$11),'Result Sheet'!CE174,IF(AND($R$3=$AN$12),'Result Sheet'!CU174,IF(AND($R$3=$AN$13),'Result Sheet'!DK174,IF(AND($R$3=$AN$14),'Result Sheet'!DU174,IF(AND($R$3=$AN$15),'Result Sheet'!EE174,IF(AND($R$3=$AN$16),'Result Sheet'!EO174,"")))))))))</f>
        <v/>
      </c>
    </row>
    <row r="175" spans="1:27">
      <c r="A175" s="349">
        <f>IF('Result Sheet'!A175="","",'Result Sheet'!A175)</f>
        <v>168</v>
      </c>
      <c r="B175" s="350" t="str">
        <f>IF(OR($D$3="",$R$3=""),"",IF('Result Sheet'!B175="","",'Result Sheet'!B175))</f>
        <v/>
      </c>
      <c r="C175" s="351" t="str">
        <f>IF(OR($D$3="",$R$3=""),"",IF('Result Sheet'!F175="","",'Result Sheet'!F175))</f>
        <v/>
      </c>
      <c r="D175" s="352" t="str">
        <f>IF(OR($D$3="",$R$3=""),"",IF('Result Sheet'!E175="","",'Result Sheet'!E175))</f>
        <v/>
      </c>
      <c r="E175" s="353" t="str">
        <f>IF(OR($D$3="",$R$3=""),"",IF('Result Sheet'!G175="","",'Result Sheet'!G175))</f>
        <v/>
      </c>
      <c r="F175" s="353" t="str">
        <f>IF(OR($D$3="",$R$3=""),"",IF('Result Sheet'!H175="","",'Result Sheet'!H175))</f>
        <v/>
      </c>
      <c r="G175" s="353" t="str">
        <f>IF(OR($D$3="",$R$3=""),"",IF('Result Sheet'!I175="","",'Result Sheet'!I175))</f>
        <v/>
      </c>
      <c r="H175" s="354" t="str">
        <f>IF(OR($D$3="",$R$3=""),"",IF('Result Sheet'!K175="","",'Result Sheet'!K175))</f>
        <v/>
      </c>
      <c r="I175" s="488" t="str">
        <f>IF(OR($D$3="",$R$3=""),"",IF('Result Sheet'!J175="","",'Result Sheet'!J175))</f>
        <v/>
      </c>
      <c r="J175" s="483" t="str">
        <f>IF(AND($R$3=$AN$8),'Result Sheet'!L175,IF(AND($R$3=$AN$9),'Result Sheet'!AD175,IF(AND($R$3=$AN$10),'Result Sheet'!AV175,IF(AND($R$3=$AN$11),'Result Sheet'!BN175,IF(AND($R$3=$AN$12),'Result Sheet'!CF175,IF(AND($R$3=$AN$13),'Result Sheet'!CV175,IF(AND($R$3=$AN$14),"","")))))))</f>
        <v/>
      </c>
      <c r="K175" s="483" t="str">
        <f>IF(AND($R$3=$AN$8),'Result Sheet'!M175,IF(AND($R$3=$AN$9),'Result Sheet'!AE175,IF(AND($R$3=$AN$10),'Result Sheet'!AW175,IF(AND($R$3=$AN$11),'Result Sheet'!BO175,IF(AND($R$3=$AN$12),'Result Sheet'!CG175,IF(AND($R$3=$AN$13),'Result Sheet'!CW175,IF(AND($R$3=$AN$14),"","")))))))</f>
        <v/>
      </c>
      <c r="L175" s="483" t="str">
        <f>IF(AND($R$3=$AN$8),'Result Sheet'!N175,IF(AND($R$3=$AN$9),'Result Sheet'!AF175,IF(AND($R$3=$AN$10),'Result Sheet'!AX175,IF(AND($R$3=$AN$11),'Result Sheet'!BP175,IF(AND($R$3=$AN$12),'Result Sheet'!CH175,IF(AND($R$3=$AN$13),'Result Sheet'!CX175,IF(AND($R$3=$AN$14),"","")))))))</f>
        <v/>
      </c>
      <c r="M175" s="355" t="str">
        <f t="shared" si="14"/>
        <v/>
      </c>
      <c r="N175" s="484" t="str">
        <f>IF(AND($R$3=$AN$8),'Result Sheet'!P175,IF(AND($R$3=$AN$9),'Result Sheet'!AH175,IF(AND($R$3=$AN$10),'Result Sheet'!AZ175,IF(AND($R$3=$AN$11),'Result Sheet'!BR175,IF(AND($R$3=$AN$12),'Result Sheet'!CJ175,IF(AND($R$3=$AN$13),'Result Sheet'!CZ175,IF(AND($R$3=$AN$14),'Result Sheet'!DL175,IF(AND($R$3=$AN$15),'Result Sheet'!DV175,IF(AND($R$3=$AN$16),'Result Sheet'!EF175,"")))))))))</f>
        <v/>
      </c>
      <c r="O175" s="484" t="str">
        <f>IF(AND($R$3=$AN$8),'Result Sheet'!Q175,IF(AND($R$3=$AN$9),'Result Sheet'!AI175,IF(AND($R$3=$AN$10),'Result Sheet'!BA175,IF(AND($R$3=$AN$11),'Result Sheet'!BS175,IF(AND($R$3=$AN$12),'Result Sheet'!CK175,IF(AND($R$3=$AN$13),'Result Sheet'!DA175,IF(AND($R$3=$AN$14),'Result Sheet'!DM175,IF(AND($R$3=$AN$15),'Result Sheet'!DW175,IF(AND($R$3=$AN$16),'Result Sheet'!EG175,"")))))))))</f>
        <v/>
      </c>
      <c r="P175" s="355" t="str">
        <f t="shared" si="15"/>
        <v/>
      </c>
      <c r="Q175" s="356" t="str">
        <f t="shared" si="16"/>
        <v/>
      </c>
      <c r="R175" s="485" t="str">
        <f>IF(AND($R$3=$AN$8),'Result Sheet'!T175,IF(AND($R$3=$AN$9),'Result Sheet'!AL175,IF(AND($R$3=$AN$10),'Result Sheet'!BD175,IF(AND($R$3=$AN$11),'Result Sheet'!BV175,IF(AND($R$3=$AN$12),'Result Sheet'!CN175,IF(AND($R$3=$AN$13),'Result Sheet'!DD175,IF(AND($R$3=$AN$14),'Result Sheet'!DN175,IF(AND($R$3=$AN$15),'Result Sheet'!DX175,IF(AND($R$3=$AN$16),'Result Sheet'!EH174,"")))))))))</f>
        <v/>
      </c>
      <c r="S175" s="485" t="str">
        <f>IF(AND($R$3=$AN$8),'Result Sheet'!U175,IF(AND($R$3=$AN$9),'Result Sheet'!AM175,IF(AND($R$3=$AN$10),'Result Sheet'!BE175,IF(AND($R$3=$AN$11),'Result Sheet'!BW175,IF(AND($R$3=$AN$12),'Result Sheet'!CO175,IF(AND($R$3=$AN$13),'Result Sheet'!DE175,IF(AND($R$3=$AN$14),'Result Sheet'!DO175,IF(AND($R$3=$AN$15),'Result Sheet'!DY175,IF(AND($R$3=$AN$16),'Result Sheet'!EI175,"")))))))))</f>
        <v/>
      </c>
      <c r="T175" s="355" t="str">
        <f>IF(AND(R175="",S175=""),"",IF(AND($R$3=$AN$14),'Result Sheet'!DP175,IF(AND($R$3=$AN$15),'Result Sheet'!DZ175,IF(AND($R$3=$AN$16),'Result Sheet'!EJ175,IF(AND(R175="NA",S175="NA"),"NA",SUM(R175:S175))))))</f>
        <v/>
      </c>
      <c r="U175" s="356" t="str">
        <f t="shared" si="17"/>
        <v/>
      </c>
      <c r="V175" s="357">
        <f t="shared" si="18"/>
        <v>0</v>
      </c>
      <c r="W175" s="357" t="str">
        <f t="shared" si="19"/>
        <v/>
      </c>
      <c r="X175" s="357" t="str">
        <f t="shared" si="20"/>
        <v/>
      </c>
      <c r="Y175" s="486" t="str">
        <f>IF(AND($R$3=$AN$8),'Result Sheet'!AA175,IF(AND($R$3=$AN$9),'Result Sheet'!AS175,IF(AND($R$3=$AN$10),'Result Sheet'!BK175,IF(AND($R$3=$AN$11),'Result Sheet'!CC175,IF(AND($R$3=$AN$12),'Result Sheet'!CT175,IF(AND($R$3=$AN$13),'Result Sheet'!DJ175,IF(AND($R$3=$AN$14),'Result Sheet'!DT175,IF(AND($R$3=$AN$15),'Result Sheet'!ED175,IF(AND($R$3=$AN$16),'Result Sheet'!EN175,"")))))))))</f>
        <v/>
      </c>
      <c r="Z175" s="487" t="str">
        <f>IF(AND($R$3=$AN$8),'Result Sheet'!AB175,IF(AND($R$3=$AN$9),'Result Sheet'!AT175,IF(AND($R$3=$AN$10),'Result Sheet'!BL175,IF(AND($R$3=$AN$11),'Result Sheet'!CD175,IF(AND($R$3=$AN$12),"",IF(AND($R$3=$AN$13),"",IF(AND($R$3=$AN$14),"","")))))))</f>
        <v/>
      </c>
      <c r="AA175" s="358" t="str">
        <f>IF(AND($R$3=$AN$8),'Result Sheet'!AC175,IF(AND($R$3=$AN$9),'Result Sheet'!AU175,IF(AND($R$3=$AN$10),'Result Sheet'!BM175,IF(AND($R$3=$AN$11),'Result Sheet'!CE175,IF(AND($R$3=$AN$12),'Result Sheet'!CU175,IF(AND($R$3=$AN$13),'Result Sheet'!DK175,IF(AND($R$3=$AN$14),'Result Sheet'!DU175,IF(AND($R$3=$AN$15),'Result Sheet'!EE175,IF(AND($R$3=$AN$16),'Result Sheet'!EO175,"")))))))))</f>
        <v/>
      </c>
    </row>
    <row r="176" spans="1:27">
      <c r="A176" s="349">
        <f>IF('Result Sheet'!A176="","",'Result Sheet'!A176)</f>
        <v>169</v>
      </c>
      <c r="B176" s="350" t="str">
        <f>IF(OR($D$3="",$R$3=""),"",IF('Result Sheet'!B176="","",'Result Sheet'!B176))</f>
        <v/>
      </c>
      <c r="C176" s="351" t="str">
        <f>IF(OR($D$3="",$R$3=""),"",IF('Result Sheet'!F176="","",'Result Sheet'!F176))</f>
        <v/>
      </c>
      <c r="D176" s="352" t="str">
        <f>IF(OR($D$3="",$R$3=""),"",IF('Result Sheet'!E176="","",'Result Sheet'!E176))</f>
        <v/>
      </c>
      <c r="E176" s="353" t="str">
        <f>IF(OR($D$3="",$R$3=""),"",IF('Result Sheet'!G176="","",'Result Sheet'!G176))</f>
        <v/>
      </c>
      <c r="F176" s="353" t="str">
        <f>IF(OR($D$3="",$R$3=""),"",IF('Result Sheet'!H176="","",'Result Sheet'!H176))</f>
        <v/>
      </c>
      <c r="G176" s="353" t="str">
        <f>IF(OR($D$3="",$R$3=""),"",IF('Result Sheet'!I176="","",'Result Sheet'!I176))</f>
        <v/>
      </c>
      <c r="H176" s="354" t="str">
        <f>IF(OR($D$3="",$R$3=""),"",IF('Result Sheet'!K176="","",'Result Sheet'!K176))</f>
        <v/>
      </c>
      <c r="I176" s="488" t="str">
        <f>IF(OR($D$3="",$R$3=""),"",IF('Result Sheet'!J176="","",'Result Sheet'!J176))</f>
        <v/>
      </c>
      <c r="J176" s="483" t="str">
        <f>IF(AND($R$3=$AN$8),'Result Sheet'!L176,IF(AND($R$3=$AN$9),'Result Sheet'!AD176,IF(AND($R$3=$AN$10),'Result Sheet'!AV176,IF(AND($R$3=$AN$11),'Result Sheet'!BN176,IF(AND($R$3=$AN$12),'Result Sheet'!CF176,IF(AND($R$3=$AN$13),'Result Sheet'!CV176,IF(AND($R$3=$AN$14),"","")))))))</f>
        <v/>
      </c>
      <c r="K176" s="483" t="str">
        <f>IF(AND($R$3=$AN$8),'Result Sheet'!M176,IF(AND($R$3=$AN$9),'Result Sheet'!AE176,IF(AND($R$3=$AN$10),'Result Sheet'!AW176,IF(AND($R$3=$AN$11),'Result Sheet'!BO176,IF(AND($R$3=$AN$12),'Result Sheet'!CG176,IF(AND($R$3=$AN$13),'Result Sheet'!CW176,IF(AND($R$3=$AN$14),"","")))))))</f>
        <v/>
      </c>
      <c r="L176" s="483" t="str">
        <f>IF(AND($R$3=$AN$8),'Result Sheet'!N176,IF(AND($R$3=$AN$9),'Result Sheet'!AF176,IF(AND($R$3=$AN$10),'Result Sheet'!AX176,IF(AND($R$3=$AN$11),'Result Sheet'!BP176,IF(AND($R$3=$AN$12),'Result Sheet'!CH176,IF(AND($R$3=$AN$13),'Result Sheet'!CX176,IF(AND($R$3=$AN$14),"","")))))))</f>
        <v/>
      </c>
      <c r="M176" s="355" t="str">
        <f t="shared" si="14"/>
        <v/>
      </c>
      <c r="N176" s="484" t="str">
        <f>IF(AND($R$3=$AN$8),'Result Sheet'!P176,IF(AND($R$3=$AN$9),'Result Sheet'!AH176,IF(AND($R$3=$AN$10),'Result Sheet'!AZ176,IF(AND($R$3=$AN$11),'Result Sheet'!BR176,IF(AND($R$3=$AN$12),'Result Sheet'!CJ176,IF(AND($R$3=$AN$13),'Result Sheet'!CZ176,IF(AND($R$3=$AN$14),'Result Sheet'!DL176,IF(AND($R$3=$AN$15),'Result Sheet'!DV176,IF(AND($R$3=$AN$16),'Result Sheet'!EF176,"")))))))))</f>
        <v/>
      </c>
      <c r="O176" s="484" t="str">
        <f>IF(AND($R$3=$AN$8),'Result Sheet'!Q176,IF(AND($R$3=$AN$9),'Result Sheet'!AI176,IF(AND($R$3=$AN$10),'Result Sheet'!BA176,IF(AND($R$3=$AN$11),'Result Sheet'!BS176,IF(AND($R$3=$AN$12),'Result Sheet'!CK176,IF(AND($R$3=$AN$13),'Result Sheet'!DA176,IF(AND($R$3=$AN$14),'Result Sheet'!DM176,IF(AND($R$3=$AN$15),'Result Sheet'!DW176,IF(AND($R$3=$AN$16),'Result Sheet'!EG176,"")))))))))</f>
        <v/>
      </c>
      <c r="P176" s="355" t="str">
        <f t="shared" si="15"/>
        <v/>
      </c>
      <c r="Q176" s="356" t="str">
        <f t="shared" si="16"/>
        <v/>
      </c>
      <c r="R176" s="485" t="str">
        <f>IF(AND($R$3=$AN$8),'Result Sheet'!T176,IF(AND($R$3=$AN$9),'Result Sheet'!AL176,IF(AND($R$3=$AN$10),'Result Sheet'!BD176,IF(AND($R$3=$AN$11),'Result Sheet'!BV176,IF(AND($R$3=$AN$12),'Result Sheet'!CN176,IF(AND($R$3=$AN$13),'Result Sheet'!DD176,IF(AND($R$3=$AN$14),'Result Sheet'!DN176,IF(AND($R$3=$AN$15),'Result Sheet'!DX176,IF(AND($R$3=$AN$16),'Result Sheet'!EH175,"")))))))))</f>
        <v/>
      </c>
      <c r="S176" s="485" t="str">
        <f>IF(AND($R$3=$AN$8),'Result Sheet'!U176,IF(AND($R$3=$AN$9),'Result Sheet'!AM176,IF(AND($R$3=$AN$10),'Result Sheet'!BE176,IF(AND($R$3=$AN$11),'Result Sheet'!BW176,IF(AND($R$3=$AN$12),'Result Sheet'!CO176,IF(AND($R$3=$AN$13),'Result Sheet'!DE176,IF(AND($R$3=$AN$14),'Result Sheet'!DO176,IF(AND($R$3=$AN$15),'Result Sheet'!DY176,IF(AND($R$3=$AN$16),'Result Sheet'!EI176,"")))))))))</f>
        <v/>
      </c>
      <c r="T176" s="355" t="str">
        <f>IF(AND(R176="",S176=""),"",IF(AND($R$3=$AN$14),'Result Sheet'!DP176,IF(AND($R$3=$AN$15),'Result Sheet'!DZ176,IF(AND($R$3=$AN$16),'Result Sheet'!EJ176,IF(AND(R176="NA",S176="NA"),"NA",SUM(R176:S176))))))</f>
        <v/>
      </c>
      <c r="U176" s="356" t="str">
        <f t="shared" si="17"/>
        <v/>
      </c>
      <c r="V176" s="357">
        <f t="shared" si="18"/>
        <v>0</v>
      </c>
      <c r="W176" s="357" t="str">
        <f t="shared" si="19"/>
        <v/>
      </c>
      <c r="X176" s="357" t="str">
        <f t="shared" si="20"/>
        <v/>
      </c>
      <c r="Y176" s="486" t="str">
        <f>IF(AND($R$3=$AN$8),'Result Sheet'!AA176,IF(AND($R$3=$AN$9),'Result Sheet'!AS176,IF(AND($R$3=$AN$10),'Result Sheet'!BK176,IF(AND($R$3=$AN$11),'Result Sheet'!CC176,IF(AND($R$3=$AN$12),'Result Sheet'!CT176,IF(AND($R$3=$AN$13),'Result Sheet'!DJ176,IF(AND($R$3=$AN$14),'Result Sheet'!DT176,IF(AND($R$3=$AN$15),'Result Sheet'!ED176,IF(AND($R$3=$AN$16),'Result Sheet'!EN176,"")))))))))</f>
        <v/>
      </c>
      <c r="Z176" s="487" t="str">
        <f>IF(AND($R$3=$AN$8),'Result Sheet'!AB176,IF(AND($R$3=$AN$9),'Result Sheet'!AT176,IF(AND($R$3=$AN$10),'Result Sheet'!BL176,IF(AND($R$3=$AN$11),'Result Sheet'!CD176,IF(AND($R$3=$AN$12),"",IF(AND($R$3=$AN$13),"",IF(AND($R$3=$AN$14),"","")))))))</f>
        <v/>
      </c>
      <c r="AA176" s="358" t="str">
        <f>IF(AND($R$3=$AN$8),'Result Sheet'!AC176,IF(AND($R$3=$AN$9),'Result Sheet'!AU176,IF(AND($R$3=$AN$10),'Result Sheet'!BM176,IF(AND($R$3=$AN$11),'Result Sheet'!CE176,IF(AND($R$3=$AN$12),'Result Sheet'!CU176,IF(AND($R$3=$AN$13),'Result Sheet'!DK176,IF(AND($R$3=$AN$14),'Result Sheet'!DU176,IF(AND($R$3=$AN$15),'Result Sheet'!EE176,IF(AND($R$3=$AN$16),'Result Sheet'!EO176,"")))))))))</f>
        <v/>
      </c>
    </row>
    <row r="177" spans="1:27">
      <c r="A177" s="349">
        <f>IF('Result Sheet'!A177="","",'Result Sheet'!A177)</f>
        <v>170</v>
      </c>
      <c r="B177" s="350" t="str">
        <f>IF(OR($D$3="",$R$3=""),"",IF('Result Sheet'!B177="","",'Result Sheet'!B177))</f>
        <v/>
      </c>
      <c r="C177" s="351" t="str">
        <f>IF(OR($D$3="",$R$3=""),"",IF('Result Sheet'!F177="","",'Result Sheet'!F177))</f>
        <v/>
      </c>
      <c r="D177" s="352" t="str">
        <f>IF(OR($D$3="",$R$3=""),"",IF('Result Sheet'!E177="","",'Result Sheet'!E177))</f>
        <v/>
      </c>
      <c r="E177" s="353" t="str">
        <f>IF(OR($D$3="",$R$3=""),"",IF('Result Sheet'!G177="","",'Result Sheet'!G177))</f>
        <v/>
      </c>
      <c r="F177" s="353" t="str">
        <f>IF(OR($D$3="",$R$3=""),"",IF('Result Sheet'!H177="","",'Result Sheet'!H177))</f>
        <v/>
      </c>
      <c r="G177" s="353" t="str">
        <f>IF(OR($D$3="",$R$3=""),"",IF('Result Sheet'!I177="","",'Result Sheet'!I177))</f>
        <v/>
      </c>
      <c r="H177" s="354" t="str">
        <f>IF(OR($D$3="",$R$3=""),"",IF('Result Sheet'!K177="","",'Result Sheet'!K177))</f>
        <v/>
      </c>
      <c r="I177" s="488" t="str">
        <f>IF(OR($D$3="",$R$3=""),"",IF('Result Sheet'!J177="","",'Result Sheet'!J177))</f>
        <v/>
      </c>
      <c r="J177" s="483" t="str">
        <f>IF(AND($R$3=$AN$8),'Result Sheet'!L177,IF(AND($R$3=$AN$9),'Result Sheet'!AD177,IF(AND($R$3=$AN$10),'Result Sheet'!AV177,IF(AND($R$3=$AN$11),'Result Sheet'!BN177,IF(AND($R$3=$AN$12),'Result Sheet'!CF177,IF(AND($R$3=$AN$13),'Result Sheet'!CV177,IF(AND($R$3=$AN$14),"","")))))))</f>
        <v/>
      </c>
      <c r="K177" s="483" t="str">
        <f>IF(AND($R$3=$AN$8),'Result Sheet'!M177,IF(AND($R$3=$AN$9),'Result Sheet'!AE177,IF(AND($R$3=$AN$10),'Result Sheet'!AW177,IF(AND($R$3=$AN$11),'Result Sheet'!BO177,IF(AND($R$3=$AN$12),'Result Sheet'!CG177,IF(AND($R$3=$AN$13),'Result Sheet'!CW177,IF(AND($R$3=$AN$14),"","")))))))</f>
        <v/>
      </c>
      <c r="L177" s="483" t="str">
        <f>IF(AND($R$3=$AN$8),'Result Sheet'!N177,IF(AND($R$3=$AN$9),'Result Sheet'!AF177,IF(AND($R$3=$AN$10),'Result Sheet'!AX177,IF(AND($R$3=$AN$11),'Result Sheet'!BP177,IF(AND($R$3=$AN$12),'Result Sheet'!CH177,IF(AND($R$3=$AN$13),'Result Sheet'!CX177,IF(AND($R$3=$AN$14),"","")))))))</f>
        <v/>
      </c>
      <c r="M177" s="355" t="str">
        <f t="shared" si="14"/>
        <v/>
      </c>
      <c r="N177" s="484" t="str">
        <f>IF(AND($R$3=$AN$8),'Result Sheet'!P177,IF(AND($R$3=$AN$9),'Result Sheet'!AH177,IF(AND($R$3=$AN$10),'Result Sheet'!AZ177,IF(AND($R$3=$AN$11),'Result Sheet'!BR177,IF(AND($R$3=$AN$12),'Result Sheet'!CJ177,IF(AND($R$3=$AN$13),'Result Sheet'!CZ177,IF(AND($R$3=$AN$14),'Result Sheet'!DL177,IF(AND($R$3=$AN$15),'Result Sheet'!DV177,IF(AND($R$3=$AN$16),'Result Sheet'!EF177,"")))))))))</f>
        <v/>
      </c>
      <c r="O177" s="484" t="str">
        <f>IF(AND($R$3=$AN$8),'Result Sheet'!Q177,IF(AND($R$3=$AN$9),'Result Sheet'!AI177,IF(AND($R$3=$AN$10),'Result Sheet'!BA177,IF(AND($R$3=$AN$11),'Result Sheet'!BS177,IF(AND($R$3=$AN$12),'Result Sheet'!CK177,IF(AND($R$3=$AN$13),'Result Sheet'!DA177,IF(AND($R$3=$AN$14),'Result Sheet'!DM177,IF(AND($R$3=$AN$15),'Result Sheet'!DW177,IF(AND($R$3=$AN$16),'Result Sheet'!EG177,"")))))))))</f>
        <v/>
      </c>
      <c r="P177" s="355" t="str">
        <f t="shared" si="15"/>
        <v/>
      </c>
      <c r="Q177" s="356" t="str">
        <f t="shared" si="16"/>
        <v/>
      </c>
      <c r="R177" s="485" t="str">
        <f>IF(AND($R$3=$AN$8),'Result Sheet'!T177,IF(AND($R$3=$AN$9),'Result Sheet'!AL177,IF(AND($R$3=$AN$10),'Result Sheet'!BD177,IF(AND($R$3=$AN$11),'Result Sheet'!BV177,IF(AND($R$3=$AN$12),'Result Sheet'!CN177,IF(AND($R$3=$AN$13),'Result Sheet'!DD177,IF(AND($R$3=$AN$14),'Result Sheet'!DN177,IF(AND($R$3=$AN$15),'Result Sheet'!DX177,IF(AND($R$3=$AN$16),'Result Sheet'!EH176,"")))))))))</f>
        <v/>
      </c>
      <c r="S177" s="485" t="str">
        <f>IF(AND($R$3=$AN$8),'Result Sheet'!U177,IF(AND($R$3=$AN$9),'Result Sheet'!AM177,IF(AND($R$3=$AN$10),'Result Sheet'!BE177,IF(AND($R$3=$AN$11),'Result Sheet'!BW177,IF(AND($R$3=$AN$12),'Result Sheet'!CO177,IF(AND($R$3=$AN$13),'Result Sheet'!DE177,IF(AND($R$3=$AN$14),'Result Sheet'!DO177,IF(AND($R$3=$AN$15),'Result Sheet'!DY177,IF(AND($R$3=$AN$16),'Result Sheet'!EI177,"")))))))))</f>
        <v/>
      </c>
      <c r="T177" s="355" t="str">
        <f>IF(AND(R177="",S177=""),"",IF(AND($R$3=$AN$14),'Result Sheet'!DP177,IF(AND($R$3=$AN$15),'Result Sheet'!DZ177,IF(AND($R$3=$AN$16),'Result Sheet'!EJ177,IF(AND(R177="NA",S177="NA"),"NA",SUM(R177:S177))))))</f>
        <v/>
      </c>
      <c r="U177" s="356" t="str">
        <f t="shared" si="17"/>
        <v/>
      </c>
      <c r="V177" s="357">
        <f t="shared" si="18"/>
        <v>0</v>
      </c>
      <c r="W177" s="357" t="str">
        <f t="shared" si="19"/>
        <v/>
      </c>
      <c r="X177" s="357" t="str">
        <f t="shared" si="20"/>
        <v/>
      </c>
      <c r="Y177" s="486" t="str">
        <f>IF(AND($R$3=$AN$8),'Result Sheet'!AA177,IF(AND($R$3=$AN$9),'Result Sheet'!AS177,IF(AND($R$3=$AN$10),'Result Sheet'!BK177,IF(AND($R$3=$AN$11),'Result Sheet'!CC177,IF(AND($R$3=$AN$12),'Result Sheet'!CT177,IF(AND($R$3=$AN$13),'Result Sheet'!DJ177,IF(AND($R$3=$AN$14),'Result Sheet'!DT177,IF(AND($R$3=$AN$15),'Result Sheet'!ED177,IF(AND($R$3=$AN$16),'Result Sheet'!EN177,"")))))))))</f>
        <v/>
      </c>
      <c r="Z177" s="487" t="str">
        <f>IF(AND($R$3=$AN$8),'Result Sheet'!AB177,IF(AND($R$3=$AN$9),'Result Sheet'!AT177,IF(AND($R$3=$AN$10),'Result Sheet'!BL177,IF(AND($R$3=$AN$11),'Result Sheet'!CD177,IF(AND($R$3=$AN$12),"",IF(AND($R$3=$AN$13),"",IF(AND($R$3=$AN$14),"","")))))))</f>
        <v/>
      </c>
      <c r="AA177" s="358" t="str">
        <f>IF(AND($R$3=$AN$8),'Result Sheet'!AC177,IF(AND($R$3=$AN$9),'Result Sheet'!AU177,IF(AND($R$3=$AN$10),'Result Sheet'!BM177,IF(AND($R$3=$AN$11),'Result Sheet'!CE177,IF(AND($R$3=$AN$12),'Result Sheet'!CU177,IF(AND($R$3=$AN$13),'Result Sheet'!DK177,IF(AND($R$3=$AN$14),'Result Sheet'!DU177,IF(AND($R$3=$AN$15),'Result Sheet'!EE177,IF(AND($R$3=$AN$16),'Result Sheet'!EO177,"")))))))))</f>
        <v/>
      </c>
    </row>
    <row r="178" spans="1:27">
      <c r="A178" s="349">
        <f>IF('Result Sheet'!A178="","",'Result Sheet'!A178)</f>
        <v>171</v>
      </c>
      <c r="B178" s="350" t="str">
        <f>IF(OR($D$3="",$R$3=""),"",IF('Result Sheet'!B178="","",'Result Sheet'!B178))</f>
        <v/>
      </c>
      <c r="C178" s="351" t="str">
        <f>IF(OR($D$3="",$R$3=""),"",IF('Result Sheet'!F178="","",'Result Sheet'!F178))</f>
        <v/>
      </c>
      <c r="D178" s="352" t="str">
        <f>IF(OR($D$3="",$R$3=""),"",IF('Result Sheet'!E178="","",'Result Sheet'!E178))</f>
        <v/>
      </c>
      <c r="E178" s="353" t="str">
        <f>IF(OR($D$3="",$R$3=""),"",IF('Result Sheet'!G178="","",'Result Sheet'!G178))</f>
        <v/>
      </c>
      <c r="F178" s="353" t="str">
        <f>IF(OR($D$3="",$R$3=""),"",IF('Result Sheet'!H178="","",'Result Sheet'!H178))</f>
        <v/>
      </c>
      <c r="G178" s="353" t="str">
        <f>IF(OR($D$3="",$R$3=""),"",IF('Result Sheet'!I178="","",'Result Sheet'!I178))</f>
        <v/>
      </c>
      <c r="H178" s="354" t="str">
        <f>IF(OR($D$3="",$R$3=""),"",IF('Result Sheet'!K178="","",'Result Sheet'!K178))</f>
        <v/>
      </c>
      <c r="I178" s="488" t="str">
        <f>IF(OR($D$3="",$R$3=""),"",IF('Result Sheet'!J178="","",'Result Sheet'!J178))</f>
        <v/>
      </c>
      <c r="J178" s="483" t="str">
        <f>IF(AND($R$3=$AN$8),'Result Sheet'!L178,IF(AND($R$3=$AN$9),'Result Sheet'!AD178,IF(AND($R$3=$AN$10),'Result Sheet'!AV178,IF(AND($R$3=$AN$11),'Result Sheet'!BN178,IF(AND($R$3=$AN$12),'Result Sheet'!CF178,IF(AND($R$3=$AN$13),'Result Sheet'!CV178,IF(AND($R$3=$AN$14),"","")))))))</f>
        <v/>
      </c>
      <c r="K178" s="483" t="str">
        <f>IF(AND($R$3=$AN$8),'Result Sheet'!M178,IF(AND($R$3=$AN$9),'Result Sheet'!AE178,IF(AND($R$3=$AN$10),'Result Sheet'!AW178,IF(AND($R$3=$AN$11),'Result Sheet'!BO178,IF(AND($R$3=$AN$12),'Result Sheet'!CG178,IF(AND($R$3=$AN$13),'Result Sheet'!CW178,IF(AND($R$3=$AN$14),"","")))))))</f>
        <v/>
      </c>
      <c r="L178" s="483" t="str">
        <f>IF(AND($R$3=$AN$8),'Result Sheet'!N178,IF(AND($R$3=$AN$9),'Result Sheet'!AF178,IF(AND($R$3=$AN$10),'Result Sheet'!AX178,IF(AND($R$3=$AN$11),'Result Sheet'!BP178,IF(AND($R$3=$AN$12),'Result Sheet'!CH178,IF(AND($R$3=$AN$13),'Result Sheet'!CX178,IF(AND($R$3=$AN$14),"","")))))))</f>
        <v/>
      </c>
      <c r="M178" s="355" t="str">
        <f t="shared" si="14"/>
        <v/>
      </c>
      <c r="N178" s="484" t="str">
        <f>IF(AND($R$3=$AN$8),'Result Sheet'!P178,IF(AND($R$3=$AN$9),'Result Sheet'!AH178,IF(AND($R$3=$AN$10),'Result Sheet'!AZ178,IF(AND($R$3=$AN$11),'Result Sheet'!BR178,IF(AND($R$3=$AN$12),'Result Sheet'!CJ178,IF(AND($R$3=$AN$13),'Result Sheet'!CZ178,IF(AND($R$3=$AN$14),'Result Sheet'!DL178,IF(AND($R$3=$AN$15),'Result Sheet'!DV178,IF(AND($R$3=$AN$16),'Result Sheet'!EF178,"")))))))))</f>
        <v/>
      </c>
      <c r="O178" s="484" t="str">
        <f>IF(AND($R$3=$AN$8),'Result Sheet'!Q178,IF(AND($R$3=$AN$9),'Result Sheet'!AI178,IF(AND($R$3=$AN$10),'Result Sheet'!BA178,IF(AND($R$3=$AN$11),'Result Sheet'!BS178,IF(AND($R$3=$AN$12),'Result Sheet'!CK178,IF(AND($R$3=$AN$13),'Result Sheet'!DA178,IF(AND($R$3=$AN$14),'Result Sheet'!DM178,IF(AND($R$3=$AN$15),'Result Sheet'!DW178,IF(AND($R$3=$AN$16),'Result Sheet'!EG178,"")))))))))</f>
        <v/>
      </c>
      <c r="P178" s="355" t="str">
        <f t="shared" si="15"/>
        <v/>
      </c>
      <c r="Q178" s="356" t="str">
        <f t="shared" si="16"/>
        <v/>
      </c>
      <c r="R178" s="485" t="str">
        <f>IF(AND($R$3=$AN$8),'Result Sheet'!T178,IF(AND($R$3=$AN$9),'Result Sheet'!AL178,IF(AND($R$3=$AN$10),'Result Sheet'!BD178,IF(AND($R$3=$AN$11),'Result Sheet'!BV178,IF(AND($R$3=$AN$12),'Result Sheet'!CN178,IF(AND($R$3=$AN$13),'Result Sheet'!DD178,IF(AND($R$3=$AN$14),'Result Sheet'!DN178,IF(AND($R$3=$AN$15),'Result Sheet'!DX178,IF(AND($R$3=$AN$16),'Result Sheet'!EH177,"")))))))))</f>
        <v/>
      </c>
      <c r="S178" s="485" t="str">
        <f>IF(AND($R$3=$AN$8),'Result Sheet'!U178,IF(AND($R$3=$AN$9),'Result Sheet'!AM178,IF(AND($R$3=$AN$10),'Result Sheet'!BE178,IF(AND($R$3=$AN$11),'Result Sheet'!BW178,IF(AND($R$3=$AN$12),'Result Sheet'!CO178,IF(AND($R$3=$AN$13),'Result Sheet'!DE178,IF(AND($R$3=$AN$14),'Result Sheet'!DO178,IF(AND($R$3=$AN$15),'Result Sheet'!DY178,IF(AND($R$3=$AN$16),'Result Sheet'!EI178,"")))))))))</f>
        <v/>
      </c>
      <c r="T178" s="355" t="str">
        <f>IF(AND(R178="",S178=""),"",IF(AND($R$3=$AN$14),'Result Sheet'!DP178,IF(AND($R$3=$AN$15),'Result Sheet'!DZ178,IF(AND($R$3=$AN$16),'Result Sheet'!EJ178,IF(AND(R178="NA",S178="NA"),"NA",SUM(R178:S178))))))</f>
        <v/>
      </c>
      <c r="U178" s="356" t="str">
        <f t="shared" si="17"/>
        <v/>
      </c>
      <c r="V178" s="357">
        <f t="shared" si="18"/>
        <v>0</v>
      </c>
      <c r="W178" s="357" t="str">
        <f t="shared" si="19"/>
        <v/>
      </c>
      <c r="X178" s="357" t="str">
        <f t="shared" si="20"/>
        <v/>
      </c>
      <c r="Y178" s="486" t="str">
        <f>IF(AND($R$3=$AN$8),'Result Sheet'!AA178,IF(AND($R$3=$AN$9),'Result Sheet'!AS178,IF(AND($R$3=$AN$10),'Result Sheet'!BK178,IF(AND($R$3=$AN$11),'Result Sheet'!CC178,IF(AND($R$3=$AN$12),'Result Sheet'!CT178,IF(AND($R$3=$AN$13),'Result Sheet'!DJ178,IF(AND($R$3=$AN$14),'Result Sheet'!DT178,IF(AND($R$3=$AN$15),'Result Sheet'!ED178,IF(AND($R$3=$AN$16),'Result Sheet'!EN178,"")))))))))</f>
        <v/>
      </c>
      <c r="Z178" s="487" t="str">
        <f>IF(AND($R$3=$AN$8),'Result Sheet'!AB178,IF(AND($R$3=$AN$9),'Result Sheet'!AT178,IF(AND($R$3=$AN$10),'Result Sheet'!BL178,IF(AND($R$3=$AN$11),'Result Sheet'!CD178,IF(AND($R$3=$AN$12),"",IF(AND($R$3=$AN$13),"",IF(AND($R$3=$AN$14),"","")))))))</f>
        <v/>
      </c>
      <c r="AA178" s="358" t="str">
        <f>IF(AND($R$3=$AN$8),'Result Sheet'!AC178,IF(AND($R$3=$AN$9),'Result Sheet'!AU178,IF(AND($R$3=$AN$10),'Result Sheet'!BM178,IF(AND($R$3=$AN$11),'Result Sheet'!CE178,IF(AND($R$3=$AN$12),'Result Sheet'!CU178,IF(AND($R$3=$AN$13),'Result Sheet'!DK178,IF(AND($R$3=$AN$14),'Result Sheet'!DU178,IF(AND($R$3=$AN$15),'Result Sheet'!EE178,IF(AND($R$3=$AN$16),'Result Sheet'!EO178,"")))))))))</f>
        <v/>
      </c>
    </row>
    <row r="179" spans="1:27">
      <c r="A179" s="349">
        <f>IF('Result Sheet'!A179="","",'Result Sheet'!A179)</f>
        <v>172</v>
      </c>
      <c r="B179" s="350" t="str">
        <f>IF(OR($D$3="",$R$3=""),"",IF('Result Sheet'!B179="","",'Result Sheet'!B179))</f>
        <v/>
      </c>
      <c r="C179" s="351" t="str">
        <f>IF(OR($D$3="",$R$3=""),"",IF('Result Sheet'!F179="","",'Result Sheet'!F179))</f>
        <v/>
      </c>
      <c r="D179" s="352" t="str">
        <f>IF(OR($D$3="",$R$3=""),"",IF('Result Sheet'!E179="","",'Result Sheet'!E179))</f>
        <v/>
      </c>
      <c r="E179" s="353" t="str">
        <f>IF(OR($D$3="",$R$3=""),"",IF('Result Sheet'!G179="","",'Result Sheet'!G179))</f>
        <v/>
      </c>
      <c r="F179" s="353" t="str">
        <f>IF(OR($D$3="",$R$3=""),"",IF('Result Sheet'!H179="","",'Result Sheet'!H179))</f>
        <v/>
      </c>
      <c r="G179" s="353" t="str">
        <f>IF(OR($D$3="",$R$3=""),"",IF('Result Sheet'!I179="","",'Result Sheet'!I179))</f>
        <v/>
      </c>
      <c r="H179" s="354" t="str">
        <f>IF(OR($D$3="",$R$3=""),"",IF('Result Sheet'!K179="","",'Result Sheet'!K179))</f>
        <v/>
      </c>
      <c r="I179" s="488" t="str">
        <f>IF(OR($D$3="",$R$3=""),"",IF('Result Sheet'!J179="","",'Result Sheet'!J179))</f>
        <v/>
      </c>
      <c r="J179" s="483" t="str">
        <f>IF(AND($R$3=$AN$8),'Result Sheet'!L179,IF(AND($R$3=$AN$9),'Result Sheet'!AD179,IF(AND($R$3=$AN$10),'Result Sheet'!AV179,IF(AND($R$3=$AN$11),'Result Sheet'!BN179,IF(AND($R$3=$AN$12),'Result Sheet'!CF179,IF(AND($R$3=$AN$13),'Result Sheet'!CV179,IF(AND($R$3=$AN$14),"","")))))))</f>
        <v/>
      </c>
      <c r="K179" s="483" t="str">
        <f>IF(AND($R$3=$AN$8),'Result Sheet'!M179,IF(AND($R$3=$AN$9),'Result Sheet'!AE179,IF(AND($R$3=$AN$10),'Result Sheet'!AW179,IF(AND($R$3=$AN$11),'Result Sheet'!BO179,IF(AND($R$3=$AN$12),'Result Sheet'!CG179,IF(AND($R$3=$AN$13),'Result Sheet'!CW179,IF(AND($R$3=$AN$14),"","")))))))</f>
        <v/>
      </c>
      <c r="L179" s="483" t="str">
        <f>IF(AND($R$3=$AN$8),'Result Sheet'!N179,IF(AND($R$3=$AN$9),'Result Sheet'!AF179,IF(AND($R$3=$AN$10),'Result Sheet'!AX179,IF(AND($R$3=$AN$11),'Result Sheet'!BP179,IF(AND($R$3=$AN$12),'Result Sheet'!CH179,IF(AND($R$3=$AN$13),'Result Sheet'!CX179,IF(AND($R$3=$AN$14),"","")))))))</f>
        <v/>
      </c>
      <c r="M179" s="355" t="str">
        <f t="shared" si="14"/>
        <v/>
      </c>
      <c r="N179" s="484" t="str">
        <f>IF(AND($R$3=$AN$8),'Result Sheet'!P179,IF(AND($R$3=$AN$9),'Result Sheet'!AH179,IF(AND($R$3=$AN$10),'Result Sheet'!AZ179,IF(AND($R$3=$AN$11),'Result Sheet'!BR179,IF(AND($R$3=$AN$12),'Result Sheet'!CJ179,IF(AND($R$3=$AN$13),'Result Sheet'!CZ179,IF(AND($R$3=$AN$14),'Result Sheet'!DL179,IF(AND($R$3=$AN$15),'Result Sheet'!DV179,IF(AND($R$3=$AN$16),'Result Sheet'!EF179,"")))))))))</f>
        <v/>
      </c>
      <c r="O179" s="484" t="str">
        <f>IF(AND($R$3=$AN$8),'Result Sheet'!Q179,IF(AND($R$3=$AN$9),'Result Sheet'!AI179,IF(AND($R$3=$AN$10),'Result Sheet'!BA179,IF(AND($R$3=$AN$11),'Result Sheet'!BS179,IF(AND($R$3=$AN$12),'Result Sheet'!CK179,IF(AND($R$3=$AN$13),'Result Sheet'!DA179,IF(AND($R$3=$AN$14),'Result Sheet'!DM179,IF(AND($R$3=$AN$15),'Result Sheet'!DW179,IF(AND($R$3=$AN$16),'Result Sheet'!EG179,"")))))))))</f>
        <v/>
      </c>
      <c r="P179" s="355" t="str">
        <f t="shared" si="15"/>
        <v/>
      </c>
      <c r="Q179" s="356" t="str">
        <f t="shared" si="16"/>
        <v/>
      </c>
      <c r="R179" s="485" t="str">
        <f>IF(AND($R$3=$AN$8),'Result Sheet'!T179,IF(AND($R$3=$AN$9),'Result Sheet'!AL179,IF(AND($R$3=$AN$10),'Result Sheet'!BD179,IF(AND($R$3=$AN$11),'Result Sheet'!BV179,IF(AND($R$3=$AN$12),'Result Sheet'!CN179,IF(AND($R$3=$AN$13),'Result Sheet'!DD179,IF(AND($R$3=$AN$14),'Result Sheet'!DN179,IF(AND($R$3=$AN$15),'Result Sheet'!DX179,IF(AND($R$3=$AN$16),'Result Sheet'!EH178,"")))))))))</f>
        <v/>
      </c>
      <c r="S179" s="485" t="str">
        <f>IF(AND($R$3=$AN$8),'Result Sheet'!U179,IF(AND($R$3=$AN$9),'Result Sheet'!AM179,IF(AND($R$3=$AN$10),'Result Sheet'!BE179,IF(AND($R$3=$AN$11),'Result Sheet'!BW179,IF(AND($R$3=$AN$12),'Result Sheet'!CO179,IF(AND($R$3=$AN$13),'Result Sheet'!DE179,IF(AND($R$3=$AN$14),'Result Sheet'!DO179,IF(AND($R$3=$AN$15),'Result Sheet'!DY179,IF(AND($R$3=$AN$16),'Result Sheet'!EI179,"")))))))))</f>
        <v/>
      </c>
      <c r="T179" s="355" t="str">
        <f>IF(AND(R179="",S179=""),"",IF(AND($R$3=$AN$14),'Result Sheet'!DP179,IF(AND($R$3=$AN$15),'Result Sheet'!DZ179,IF(AND($R$3=$AN$16),'Result Sheet'!EJ179,IF(AND(R179="NA",S179="NA"),"NA",SUM(R179:S179))))))</f>
        <v/>
      </c>
      <c r="U179" s="356" t="str">
        <f t="shared" si="17"/>
        <v/>
      </c>
      <c r="V179" s="357">
        <f t="shared" si="18"/>
        <v>0</v>
      </c>
      <c r="W179" s="357" t="str">
        <f t="shared" si="19"/>
        <v/>
      </c>
      <c r="X179" s="357" t="str">
        <f t="shared" si="20"/>
        <v/>
      </c>
      <c r="Y179" s="486" t="str">
        <f>IF(AND($R$3=$AN$8),'Result Sheet'!AA179,IF(AND($R$3=$AN$9),'Result Sheet'!AS179,IF(AND($R$3=$AN$10),'Result Sheet'!BK179,IF(AND($R$3=$AN$11),'Result Sheet'!CC179,IF(AND($R$3=$AN$12),'Result Sheet'!CT179,IF(AND($R$3=$AN$13),'Result Sheet'!DJ179,IF(AND($R$3=$AN$14),'Result Sheet'!DT179,IF(AND($R$3=$AN$15),'Result Sheet'!ED179,IF(AND($R$3=$AN$16),'Result Sheet'!EN179,"")))))))))</f>
        <v/>
      </c>
      <c r="Z179" s="487" t="str">
        <f>IF(AND($R$3=$AN$8),'Result Sheet'!AB179,IF(AND($R$3=$AN$9),'Result Sheet'!AT179,IF(AND($R$3=$AN$10),'Result Sheet'!BL179,IF(AND($R$3=$AN$11),'Result Sheet'!CD179,IF(AND($R$3=$AN$12),"",IF(AND($R$3=$AN$13),"",IF(AND($R$3=$AN$14),"","")))))))</f>
        <v/>
      </c>
      <c r="AA179" s="358" t="str">
        <f>IF(AND($R$3=$AN$8),'Result Sheet'!AC179,IF(AND($R$3=$AN$9),'Result Sheet'!AU179,IF(AND($R$3=$AN$10),'Result Sheet'!BM179,IF(AND($R$3=$AN$11),'Result Sheet'!CE179,IF(AND($R$3=$AN$12),'Result Sheet'!CU179,IF(AND($R$3=$AN$13),'Result Sheet'!DK179,IF(AND($R$3=$AN$14),'Result Sheet'!DU179,IF(AND($R$3=$AN$15),'Result Sheet'!EE179,IF(AND($R$3=$AN$16),'Result Sheet'!EO179,"")))))))))</f>
        <v/>
      </c>
    </row>
    <row r="180" spans="1:27">
      <c r="A180" s="349">
        <f>IF('Result Sheet'!A180="","",'Result Sheet'!A180)</f>
        <v>173</v>
      </c>
      <c r="B180" s="350" t="str">
        <f>IF(OR($D$3="",$R$3=""),"",IF('Result Sheet'!B180="","",'Result Sheet'!B180))</f>
        <v/>
      </c>
      <c r="C180" s="351" t="str">
        <f>IF(OR($D$3="",$R$3=""),"",IF('Result Sheet'!F180="","",'Result Sheet'!F180))</f>
        <v/>
      </c>
      <c r="D180" s="352" t="str">
        <f>IF(OR($D$3="",$R$3=""),"",IF('Result Sheet'!E180="","",'Result Sheet'!E180))</f>
        <v/>
      </c>
      <c r="E180" s="353" t="str">
        <f>IF(OR($D$3="",$R$3=""),"",IF('Result Sheet'!G180="","",'Result Sheet'!G180))</f>
        <v/>
      </c>
      <c r="F180" s="353" t="str">
        <f>IF(OR($D$3="",$R$3=""),"",IF('Result Sheet'!H180="","",'Result Sheet'!H180))</f>
        <v/>
      </c>
      <c r="G180" s="353" t="str">
        <f>IF(OR($D$3="",$R$3=""),"",IF('Result Sheet'!I180="","",'Result Sheet'!I180))</f>
        <v/>
      </c>
      <c r="H180" s="354" t="str">
        <f>IF(OR($D$3="",$R$3=""),"",IF('Result Sheet'!K180="","",'Result Sheet'!K180))</f>
        <v/>
      </c>
      <c r="I180" s="488" t="str">
        <f>IF(OR($D$3="",$R$3=""),"",IF('Result Sheet'!J180="","",'Result Sheet'!J180))</f>
        <v/>
      </c>
      <c r="J180" s="483" t="str">
        <f>IF(AND($R$3=$AN$8),'Result Sheet'!L180,IF(AND($R$3=$AN$9),'Result Sheet'!AD180,IF(AND($R$3=$AN$10),'Result Sheet'!AV180,IF(AND($R$3=$AN$11),'Result Sheet'!BN180,IF(AND($R$3=$AN$12),'Result Sheet'!CF180,IF(AND($R$3=$AN$13),'Result Sheet'!CV180,IF(AND($R$3=$AN$14),"","")))))))</f>
        <v/>
      </c>
      <c r="K180" s="483" t="str">
        <f>IF(AND($R$3=$AN$8),'Result Sheet'!M180,IF(AND($R$3=$AN$9),'Result Sheet'!AE180,IF(AND($R$3=$AN$10),'Result Sheet'!AW180,IF(AND($R$3=$AN$11),'Result Sheet'!BO180,IF(AND($R$3=$AN$12),'Result Sheet'!CG180,IF(AND($R$3=$AN$13),'Result Sheet'!CW180,IF(AND($R$3=$AN$14),"","")))))))</f>
        <v/>
      </c>
      <c r="L180" s="483" t="str">
        <f>IF(AND($R$3=$AN$8),'Result Sheet'!N180,IF(AND($R$3=$AN$9),'Result Sheet'!AF180,IF(AND($R$3=$AN$10),'Result Sheet'!AX180,IF(AND($R$3=$AN$11),'Result Sheet'!BP180,IF(AND($R$3=$AN$12),'Result Sheet'!CH180,IF(AND($R$3=$AN$13),'Result Sheet'!CX180,IF(AND($R$3=$AN$14),"","")))))))</f>
        <v/>
      </c>
      <c r="M180" s="355" t="str">
        <f t="shared" si="14"/>
        <v/>
      </c>
      <c r="N180" s="484" t="str">
        <f>IF(AND($R$3=$AN$8),'Result Sheet'!P180,IF(AND($R$3=$AN$9),'Result Sheet'!AH180,IF(AND($R$3=$AN$10),'Result Sheet'!AZ180,IF(AND($R$3=$AN$11),'Result Sheet'!BR180,IF(AND($R$3=$AN$12),'Result Sheet'!CJ180,IF(AND($R$3=$AN$13),'Result Sheet'!CZ180,IF(AND($R$3=$AN$14),'Result Sheet'!DL180,IF(AND($R$3=$AN$15),'Result Sheet'!DV180,IF(AND($R$3=$AN$16),'Result Sheet'!EF180,"")))))))))</f>
        <v/>
      </c>
      <c r="O180" s="484" t="str">
        <f>IF(AND($R$3=$AN$8),'Result Sheet'!Q180,IF(AND($R$3=$AN$9),'Result Sheet'!AI180,IF(AND($R$3=$AN$10),'Result Sheet'!BA180,IF(AND($R$3=$AN$11),'Result Sheet'!BS180,IF(AND($R$3=$AN$12),'Result Sheet'!CK180,IF(AND($R$3=$AN$13),'Result Sheet'!DA180,IF(AND($R$3=$AN$14),'Result Sheet'!DM180,IF(AND($R$3=$AN$15),'Result Sheet'!DW180,IF(AND($R$3=$AN$16),'Result Sheet'!EG180,"")))))))))</f>
        <v/>
      </c>
      <c r="P180" s="355" t="str">
        <f t="shared" si="15"/>
        <v/>
      </c>
      <c r="Q180" s="356" t="str">
        <f t="shared" si="16"/>
        <v/>
      </c>
      <c r="R180" s="485" t="str">
        <f>IF(AND($R$3=$AN$8),'Result Sheet'!T180,IF(AND($R$3=$AN$9),'Result Sheet'!AL180,IF(AND($R$3=$AN$10),'Result Sheet'!BD180,IF(AND($R$3=$AN$11),'Result Sheet'!BV180,IF(AND($R$3=$AN$12),'Result Sheet'!CN180,IF(AND($R$3=$AN$13),'Result Sheet'!DD180,IF(AND($R$3=$AN$14),'Result Sheet'!DN180,IF(AND($R$3=$AN$15),'Result Sheet'!DX180,IF(AND($R$3=$AN$16),'Result Sheet'!EH179,"")))))))))</f>
        <v/>
      </c>
      <c r="S180" s="485" t="str">
        <f>IF(AND($R$3=$AN$8),'Result Sheet'!U180,IF(AND($R$3=$AN$9),'Result Sheet'!AM180,IF(AND($R$3=$AN$10),'Result Sheet'!BE180,IF(AND($R$3=$AN$11),'Result Sheet'!BW180,IF(AND($R$3=$AN$12),'Result Sheet'!CO180,IF(AND($R$3=$AN$13),'Result Sheet'!DE180,IF(AND($R$3=$AN$14),'Result Sheet'!DO180,IF(AND($R$3=$AN$15),'Result Sheet'!DY180,IF(AND($R$3=$AN$16),'Result Sheet'!EI180,"")))))))))</f>
        <v/>
      </c>
      <c r="T180" s="355" t="str">
        <f>IF(AND(R180="",S180=""),"",IF(AND($R$3=$AN$14),'Result Sheet'!DP180,IF(AND($R$3=$AN$15),'Result Sheet'!DZ180,IF(AND($R$3=$AN$16),'Result Sheet'!EJ180,IF(AND(R180="NA",S180="NA"),"NA",SUM(R180:S180))))))</f>
        <v/>
      </c>
      <c r="U180" s="356" t="str">
        <f t="shared" si="17"/>
        <v/>
      </c>
      <c r="V180" s="357">
        <f t="shared" si="18"/>
        <v>0</v>
      </c>
      <c r="W180" s="357" t="str">
        <f t="shared" si="19"/>
        <v/>
      </c>
      <c r="X180" s="357" t="str">
        <f t="shared" si="20"/>
        <v/>
      </c>
      <c r="Y180" s="486" t="str">
        <f>IF(AND($R$3=$AN$8),'Result Sheet'!AA180,IF(AND($R$3=$AN$9),'Result Sheet'!AS180,IF(AND($R$3=$AN$10),'Result Sheet'!BK180,IF(AND($R$3=$AN$11),'Result Sheet'!CC180,IF(AND($R$3=$AN$12),'Result Sheet'!CT180,IF(AND($R$3=$AN$13),'Result Sheet'!DJ180,IF(AND($R$3=$AN$14),'Result Sheet'!DT180,IF(AND($R$3=$AN$15),'Result Sheet'!ED180,IF(AND($R$3=$AN$16),'Result Sheet'!EN180,"")))))))))</f>
        <v/>
      </c>
      <c r="Z180" s="487" t="str">
        <f>IF(AND($R$3=$AN$8),'Result Sheet'!AB180,IF(AND($R$3=$AN$9),'Result Sheet'!AT180,IF(AND($R$3=$AN$10),'Result Sheet'!BL180,IF(AND($R$3=$AN$11),'Result Sheet'!CD180,IF(AND($R$3=$AN$12),"",IF(AND($R$3=$AN$13),"",IF(AND($R$3=$AN$14),"","")))))))</f>
        <v/>
      </c>
      <c r="AA180" s="358" t="str">
        <f>IF(AND($R$3=$AN$8),'Result Sheet'!AC180,IF(AND($R$3=$AN$9),'Result Sheet'!AU180,IF(AND($R$3=$AN$10),'Result Sheet'!BM180,IF(AND($R$3=$AN$11),'Result Sheet'!CE180,IF(AND($R$3=$AN$12),'Result Sheet'!CU180,IF(AND($R$3=$AN$13),'Result Sheet'!DK180,IF(AND($R$3=$AN$14),'Result Sheet'!DU180,IF(AND($R$3=$AN$15),'Result Sheet'!EE180,IF(AND($R$3=$AN$16),'Result Sheet'!EO180,"")))))))))</f>
        <v/>
      </c>
    </row>
    <row r="181" spans="1:27">
      <c r="A181" s="349">
        <f>IF('Result Sheet'!A181="","",'Result Sheet'!A181)</f>
        <v>174</v>
      </c>
      <c r="B181" s="350" t="str">
        <f>IF(OR($D$3="",$R$3=""),"",IF('Result Sheet'!B181="","",'Result Sheet'!B181))</f>
        <v/>
      </c>
      <c r="C181" s="351" t="str">
        <f>IF(OR($D$3="",$R$3=""),"",IF('Result Sheet'!F181="","",'Result Sheet'!F181))</f>
        <v/>
      </c>
      <c r="D181" s="352" t="str">
        <f>IF(OR($D$3="",$R$3=""),"",IF('Result Sheet'!E181="","",'Result Sheet'!E181))</f>
        <v/>
      </c>
      <c r="E181" s="353" t="str">
        <f>IF(OR($D$3="",$R$3=""),"",IF('Result Sheet'!G181="","",'Result Sheet'!G181))</f>
        <v/>
      </c>
      <c r="F181" s="353" t="str">
        <f>IF(OR($D$3="",$R$3=""),"",IF('Result Sheet'!H181="","",'Result Sheet'!H181))</f>
        <v/>
      </c>
      <c r="G181" s="353" t="str">
        <f>IF(OR($D$3="",$R$3=""),"",IF('Result Sheet'!I181="","",'Result Sheet'!I181))</f>
        <v/>
      </c>
      <c r="H181" s="354" t="str">
        <f>IF(OR($D$3="",$R$3=""),"",IF('Result Sheet'!K181="","",'Result Sheet'!K181))</f>
        <v/>
      </c>
      <c r="I181" s="488" t="str">
        <f>IF(OR($D$3="",$R$3=""),"",IF('Result Sheet'!J181="","",'Result Sheet'!J181))</f>
        <v/>
      </c>
      <c r="J181" s="483" t="str">
        <f>IF(AND($R$3=$AN$8),'Result Sheet'!L181,IF(AND($R$3=$AN$9),'Result Sheet'!AD181,IF(AND($R$3=$AN$10),'Result Sheet'!AV181,IF(AND($R$3=$AN$11),'Result Sheet'!BN181,IF(AND($R$3=$AN$12),'Result Sheet'!CF181,IF(AND($R$3=$AN$13),'Result Sheet'!CV181,IF(AND($R$3=$AN$14),"","")))))))</f>
        <v/>
      </c>
      <c r="K181" s="483" t="str">
        <f>IF(AND($R$3=$AN$8),'Result Sheet'!M181,IF(AND($R$3=$AN$9),'Result Sheet'!AE181,IF(AND($R$3=$AN$10),'Result Sheet'!AW181,IF(AND($R$3=$AN$11),'Result Sheet'!BO181,IF(AND($R$3=$AN$12),'Result Sheet'!CG181,IF(AND($R$3=$AN$13),'Result Sheet'!CW181,IF(AND($R$3=$AN$14),"","")))))))</f>
        <v/>
      </c>
      <c r="L181" s="483" t="str">
        <f>IF(AND($R$3=$AN$8),'Result Sheet'!N181,IF(AND($R$3=$AN$9),'Result Sheet'!AF181,IF(AND($R$3=$AN$10),'Result Sheet'!AX181,IF(AND($R$3=$AN$11),'Result Sheet'!BP181,IF(AND($R$3=$AN$12),'Result Sheet'!CH181,IF(AND($R$3=$AN$13),'Result Sheet'!CX181,IF(AND($R$3=$AN$14),"","")))))))</f>
        <v/>
      </c>
      <c r="M181" s="355" t="str">
        <f t="shared" si="14"/>
        <v/>
      </c>
      <c r="N181" s="484" t="str">
        <f>IF(AND($R$3=$AN$8),'Result Sheet'!P181,IF(AND($R$3=$AN$9),'Result Sheet'!AH181,IF(AND($R$3=$AN$10),'Result Sheet'!AZ181,IF(AND($R$3=$AN$11),'Result Sheet'!BR181,IF(AND($R$3=$AN$12),'Result Sheet'!CJ181,IF(AND($R$3=$AN$13),'Result Sheet'!CZ181,IF(AND($R$3=$AN$14),'Result Sheet'!DL181,IF(AND($R$3=$AN$15),'Result Sheet'!DV181,IF(AND($R$3=$AN$16),'Result Sheet'!EF181,"")))))))))</f>
        <v/>
      </c>
      <c r="O181" s="484" t="str">
        <f>IF(AND($R$3=$AN$8),'Result Sheet'!Q181,IF(AND($R$3=$AN$9),'Result Sheet'!AI181,IF(AND($R$3=$AN$10),'Result Sheet'!BA181,IF(AND($R$3=$AN$11),'Result Sheet'!BS181,IF(AND($R$3=$AN$12),'Result Sheet'!CK181,IF(AND($R$3=$AN$13),'Result Sheet'!DA181,IF(AND($R$3=$AN$14),'Result Sheet'!DM181,IF(AND($R$3=$AN$15),'Result Sheet'!DW181,IF(AND($R$3=$AN$16),'Result Sheet'!EG181,"")))))))))</f>
        <v/>
      </c>
      <c r="P181" s="355" t="str">
        <f t="shared" si="15"/>
        <v/>
      </c>
      <c r="Q181" s="356" t="str">
        <f t="shared" si="16"/>
        <v/>
      </c>
      <c r="R181" s="485" t="str">
        <f>IF(AND($R$3=$AN$8),'Result Sheet'!T181,IF(AND($R$3=$AN$9),'Result Sheet'!AL181,IF(AND($R$3=$AN$10),'Result Sheet'!BD181,IF(AND($R$3=$AN$11),'Result Sheet'!BV181,IF(AND($R$3=$AN$12),'Result Sheet'!CN181,IF(AND($R$3=$AN$13),'Result Sheet'!DD181,IF(AND($R$3=$AN$14),'Result Sheet'!DN181,IF(AND($R$3=$AN$15),'Result Sheet'!DX181,IF(AND($R$3=$AN$16),'Result Sheet'!EH180,"")))))))))</f>
        <v/>
      </c>
      <c r="S181" s="485" t="str">
        <f>IF(AND($R$3=$AN$8),'Result Sheet'!U181,IF(AND($R$3=$AN$9),'Result Sheet'!AM181,IF(AND($R$3=$AN$10),'Result Sheet'!BE181,IF(AND($R$3=$AN$11),'Result Sheet'!BW181,IF(AND($R$3=$AN$12),'Result Sheet'!CO181,IF(AND($R$3=$AN$13),'Result Sheet'!DE181,IF(AND($R$3=$AN$14),'Result Sheet'!DO181,IF(AND($R$3=$AN$15),'Result Sheet'!DY181,IF(AND($R$3=$AN$16),'Result Sheet'!EI181,"")))))))))</f>
        <v/>
      </c>
      <c r="T181" s="355" t="str">
        <f>IF(AND(R181="",S181=""),"",IF(AND($R$3=$AN$14),'Result Sheet'!DP181,IF(AND($R$3=$AN$15),'Result Sheet'!DZ181,IF(AND($R$3=$AN$16),'Result Sheet'!EJ181,IF(AND(R181="NA",S181="NA"),"NA",SUM(R181:S181))))))</f>
        <v/>
      </c>
      <c r="U181" s="356" t="str">
        <f t="shared" si="17"/>
        <v/>
      </c>
      <c r="V181" s="357">
        <f t="shared" si="18"/>
        <v>0</v>
      </c>
      <c r="W181" s="357" t="str">
        <f t="shared" si="19"/>
        <v/>
      </c>
      <c r="X181" s="357" t="str">
        <f t="shared" si="20"/>
        <v/>
      </c>
      <c r="Y181" s="486" t="str">
        <f>IF(AND($R$3=$AN$8),'Result Sheet'!AA181,IF(AND($R$3=$AN$9),'Result Sheet'!AS181,IF(AND($R$3=$AN$10),'Result Sheet'!BK181,IF(AND($R$3=$AN$11),'Result Sheet'!CC181,IF(AND($R$3=$AN$12),'Result Sheet'!CT181,IF(AND($R$3=$AN$13),'Result Sheet'!DJ181,IF(AND($R$3=$AN$14),'Result Sheet'!DT181,IF(AND($R$3=$AN$15),'Result Sheet'!ED181,IF(AND($R$3=$AN$16),'Result Sheet'!EN181,"")))))))))</f>
        <v/>
      </c>
      <c r="Z181" s="487" t="str">
        <f>IF(AND($R$3=$AN$8),'Result Sheet'!AB181,IF(AND($R$3=$AN$9),'Result Sheet'!AT181,IF(AND($R$3=$AN$10),'Result Sheet'!BL181,IF(AND($R$3=$AN$11),'Result Sheet'!CD181,IF(AND($R$3=$AN$12),"",IF(AND($R$3=$AN$13),"",IF(AND($R$3=$AN$14),"","")))))))</f>
        <v/>
      </c>
      <c r="AA181" s="358" t="str">
        <f>IF(AND($R$3=$AN$8),'Result Sheet'!AC181,IF(AND($R$3=$AN$9),'Result Sheet'!AU181,IF(AND($R$3=$AN$10),'Result Sheet'!BM181,IF(AND($R$3=$AN$11),'Result Sheet'!CE181,IF(AND($R$3=$AN$12),'Result Sheet'!CU181,IF(AND($R$3=$AN$13),'Result Sheet'!DK181,IF(AND($R$3=$AN$14),'Result Sheet'!DU181,IF(AND($R$3=$AN$15),'Result Sheet'!EE181,IF(AND($R$3=$AN$16),'Result Sheet'!EO181,"")))))))))</f>
        <v/>
      </c>
    </row>
    <row r="182" spans="1:27">
      <c r="A182" s="349">
        <f>IF('Result Sheet'!A182="","",'Result Sheet'!A182)</f>
        <v>175</v>
      </c>
      <c r="B182" s="350" t="str">
        <f>IF(OR($D$3="",$R$3=""),"",IF('Result Sheet'!B182="","",'Result Sheet'!B182))</f>
        <v/>
      </c>
      <c r="C182" s="351" t="str">
        <f>IF(OR($D$3="",$R$3=""),"",IF('Result Sheet'!F182="","",'Result Sheet'!F182))</f>
        <v/>
      </c>
      <c r="D182" s="352" t="str">
        <f>IF(OR($D$3="",$R$3=""),"",IF('Result Sheet'!E182="","",'Result Sheet'!E182))</f>
        <v/>
      </c>
      <c r="E182" s="353" t="str">
        <f>IF(OR($D$3="",$R$3=""),"",IF('Result Sheet'!G182="","",'Result Sheet'!G182))</f>
        <v/>
      </c>
      <c r="F182" s="353" t="str">
        <f>IF(OR($D$3="",$R$3=""),"",IF('Result Sheet'!H182="","",'Result Sheet'!H182))</f>
        <v/>
      </c>
      <c r="G182" s="353" t="str">
        <f>IF(OR($D$3="",$R$3=""),"",IF('Result Sheet'!I182="","",'Result Sheet'!I182))</f>
        <v/>
      </c>
      <c r="H182" s="354" t="str">
        <f>IF(OR($D$3="",$R$3=""),"",IF('Result Sheet'!K182="","",'Result Sheet'!K182))</f>
        <v/>
      </c>
      <c r="I182" s="488" t="str">
        <f>IF(OR($D$3="",$R$3=""),"",IF('Result Sheet'!J182="","",'Result Sheet'!J182))</f>
        <v/>
      </c>
      <c r="J182" s="483" t="str">
        <f>IF(AND($R$3=$AN$8),'Result Sheet'!L182,IF(AND($R$3=$AN$9),'Result Sheet'!AD182,IF(AND($R$3=$AN$10),'Result Sheet'!AV182,IF(AND($R$3=$AN$11),'Result Sheet'!BN182,IF(AND($R$3=$AN$12),'Result Sheet'!CF182,IF(AND($R$3=$AN$13),'Result Sheet'!CV182,IF(AND($R$3=$AN$14),"","")))))))</f>
        <v/>
      </c>
      <c r="K182" s="483" t="str">
        <f>IF(AND($R$3=$AN$8),'Result Sheet'!M182,IF(AND($R$3=$AN$9),'Result Sheet'!AE182,IF(AND($R$3=$AN$10),'Result Sheet'!AW182,IF(AND($R$3=$AN$11),'Result Sheet'!BO182,IF(AND($R$3=$AN$12),'Result Sheet'!CG182,IF(AND($R$3=$AN$13),'Result Sheet'!CW182,IF(AND($R$3=$AN$14),"","")))))))</f>
        <v/>
      </c>
      <c r="L182" s="483" t="str">
        <f>IF(AND($R$3=$AN$8),'Result Sheet'!N182,IF(AND($R$3=$AN$9),'Result Sheet'!AF182,IF(AND($R$3=$AN$10),'Result Sheet'!AX182,IF(AND($R$3=$AN$11),'Result Sheet'!BP182,IF(AND($R$3=$AN$12),'Result Sheet'!CH182,IF(AND($R$3=$AN$13),'Result Sheet'!CX182,IF(AND($R$3=$AN$14),"","")))))))</f>
        <v/>
      </c>
      <c r="M182" s="355" t="str">
        <f t="shared" si="14"/>
        <v/>
      </c>
      <c r="N182" s="484" t="str">
        <f>IF(AND($R$3=$AN$8),'Result Sheet'!P182,IF(AND($R$3=$AN$9),'Result Sheet'!AH182,IF(AND($R$3=$AN$10),'Result Sheet'!AZ182,IF(AND($R$3=$AN$11),'Result Sheet'!BR182,IF(AND($R$3=$AN$12),'Result Sheet'!CJ182,IF(AND($R$3=$AN$13),'Result Sheet'!CZ182,IF(AND($R$3=$AN$14),'Result Sheet'!DL182,IF(AND($R$3=$AN$15),'Result Sheet'!DV182,IF(AND($R$3=$AN$16),'Result Sheet'!EF182,"")))))))))</f>
        <v/>
      </c>
      <c r="O182" s="484" t="str">
        <f>IF(AND($R$3=$AN$8),'Result Sheet'!Q182,IF(AND($R$3=$AN$9),'Result Sheet'!AI182,IF(AND($R$3=$AN$10),'Result Sheet'!BA182,IF(AND($R$3=$AN$11),'Result Sheet'!BS182,IF(AND($R$3=$AN$12),'Result Sheet'!CK182,IF(AND($R$3=$AN$13),'Result Sheet'!DA182,IF(AND($R$3=$AN$14),'Result Sheet'!DM182,IF(AND($R$3=$AN$15),'Result Sheet'!DW182,IF(AND($R$3=$AN$16),'Result Sheet'!EG182,"")))))))))</f>
        <v/>
      </c>
      <c r="P182" s="355" t="str">
        <f t="shared" si="15"/>
        <v/>
      </c>
      <c r="Q182" s="356" t="str">
        <f t="shared" si="16"/>
        <v/>
      </c>
      <c r="R182" s="485" t="str">
        <f>IF(AND($R$3=$AN$8),'Result Sheet'!T182,IF(AND($R$3=$AN$9),'Result Sheet'!AL182,IF(AND($R$3=$AN$10),'Result Sheet'!BD182,IF(AND($R$3=$AN$11),'Result Sheet'!BV182,IF(AND($R$3=$AN$12),'Result Sheet'!CN182,IF(AND($R$3=$AN$13),'Result Sheet'!DD182,IF(AND($R$3=$AN$14),'Result Sheet'!DN182,IF(AND($R$3=$AN$15),'Result Sheet'!DX182,IF(AND($R$3=$AN$16),'Result Sheet'!EH181,"")))))))))</f>
        <v/>
      </c>
      <c r="S182" s="485" t="str">
        <f>IF(AND($R$3=$AN$8),'Result Sheet'!U182,IF(AND($R$3=$AN$9),'Result Sheet'!AM182,IF(AND($R$3=$AN$10),'Result Sheet'!BE182,IF(AND($R$3=$AN$11),'Result Sheet'!BW182,IF(AND($R$3=$AN$12),'Result Sheet'!CO182,IF(AND($R$3=$AN$13),'Result Sheet'!DE182,IF(AND($R$3=$AN$14),'Result Sheet'!DO182,IF(AND($R$3=$AN$15),'Result Sheet'!DY182,IF(AND($R$3=$AN$16),'Result Sheet'!EI182,"")))))))))</f>
        <v/>
      </c>
      <c r="T182" s="355" t="str">
        <f>IF(AND(R182="",S182=""),"",IF(AND($R$3=$AN$14),'Result Sheet'!DP182,IF(AND($R$3=$AN$15),'Result Sheet'!DZ182,IF(AND($R$3=$AN$16),'Result Sheet'!EJ182,IF(AND(R182="NA",S182="NA"),"NA",SUM(R182:S182))))))</f>
        <v/>
      </c>
      <c r="U182" s="356" t="str">
        <f t="shared" si="17"/>
        <v/>
      </c>
      <c r="V182" s="357">
        <f t="shared" si="18"/>
        <v>0</v>
      </c>
      <c r="W182" s="357" t="str">
        <f t="shared" si="19"/>
        <v/>
      </c>
      <c r="X182" s="357" t="str">
        <f t="shared" si="20"/>
        <v/>
      </c>
      <c r="Y182" s="486" t="str">
        <f>IF(AND($R$3=$AN$8),'Result Sheet'!AA182,IF(AND($R$3=$AN$9),'Result Sheet'!AS182,IF(AND($R$3=$AN$10),'Result Sheet'!BK182,IF(AND($R$3=$AN$11),'Result Sheet'!CC182,IF(AND($R$3=$AN$12),'Result Sheet'!CT182,IF(AND($R$3=$AN$13),'Result Sheet'!DJ182,IF(AND($R$3=$AN$14),'Result Sheet'!DT182,IF(AND($R$3=$AN$15),'Result Sheet'!ED182,IF(AND($R$3=$AN$16),'Result Sheet'!EN182,"")))))))))</f>
        <v/>
      </c>
      <c r="Z182" s="487" t="str">
        <f>IF(AND($R$3=$AN$8),'Result Sheet'!AB182,IF(AND($R$3=$AN$9),'Result Sheet'!AT182,IF(AND($R$3=$AN$10),'Result Sheet'!BL182,IF(AND($R$3=$AN$11),'Result Sheet'!CD182,IF(AND($R$3=$AN$12),"",IF(AND($R$3=$AN$13),"",IF(AND($R$3=$AN$14),"","")))))))</f>
        <v/>
      </c>
      <c r="AA182" s="358" t="str">
        <f>IF(AND($R$3=$AN$8),'Result Sheet'!AC182,IF(AND($R$3=$AN$9),'Result Sheet'!AU182,IF(AND($R$3=$AN$10),'Result Sheet'!BM182,IF(AND($R$3=$AN$11),'Result Sheet'!CE182,IF(AND($R$3=$AN$12),'Result Sheet'!CU182,IF(AND($R$3=$AN$13),'Result Sheet'!DK182,IF(AND($R$3=$AN$14),'Result Sheet'!DU182,IF(AND($R$3=$AN$15),'Result Sheet'!EE182,IF(AND($R$3=$AN$16),'Result Sheet'!EO182,"")))))))))</f>
        <v/>
      </c>
    </row>
    <row r="183" spans="1:27">
      <c r="A183" s="349">
        <f>IF('Result Sheet'!A183="","",'Result Sheet'!A183)</f>
        <v>176</v>
      </c>
      <c r="B183" s="350" t="str">
        <f>IF(OR($D$3="",$R$3=""),"",IF('Result Sheet'!B183="","",'Result Sheet'!B183))</f>
        <v/>
      </c>
      <c r="C183" s="351" t="str">
        <f>IF(OR($D$3="",$R$3=""),"",IF('Result Sheet'!F183="","",'Result Sheet'!F183))</f>
        <v/>
      </c>
      <c r="D183" s="352" t="str">
        <f>IF(OR($D$3="",$R$3=""),"",IF('Result Sheet'!E183="","",'Result Sheet'!E183))</f>
        <v/>
      </c>
      <c r="E183" s="353" t="str">
        <f>IF(OR($D$3="",$R$3=""),"",IF('Result Sheet'!G183="","",'Result Sheet'!G183))</f>
        <v/>
      </c>
      <c r="F183" s="353" t="str">
        <f>IF(OR($D$3="",$R$3=""),"",IF('Result Sheet'!H183="","",'Result Sheet'!H183))</f>
        <v/>
      </c>
      <c r="G183" s="353" t="str">
        <f>IF(OR($D$3="",$R$3=""),"",IF('Result Sheet'!I183="","",'Result Sheet'!I183))</f>
        <v/>
      </c>
      <c r="H183" s="354" t="str">
        <f>IF(OR($D$3="",$R$3=""),"",IF('Result Sheet'!K183="","",'Result Sheet'!K183))</f>
        <v/>
      </c>
      <c r="I183" s="488" t="str">
        <f>IF(OR($D$3="",$R$3=""),"",IF('Result Sheet'!J183="","",'Result Sheet'!J183))</f>
        <v/>
      </c>
      <c r="J183" s="483" t="str">
        <f>IF(AND($R$3=$AN$8),'Result Sheet'!L183,IF(AND($R$3=$AN$9),'Result Sheet'!AD183,IF(AND($R$3=$AN$10),'Result Sheet'!AV183,IF(AND($R$3=$AN$11),'Result Sheet'!BN183,IF(AND($R$3=$AN$12),'Result Sheet'!CF183,IF(AND($R$3=$AN$13),'Result Sheet'!CV183,IF(AND($R$3=$AN$14),"","")))))))</f>
        <v/>
      </c>
      <c r="K183" s="483" t="str">
        <f>IF(AND($R$3=$AN$8),'Result Sheet'!M183,IF(AND($R$3=$AN$9),'Result Sheet'!AE183,IF(AND($R$3=$AN$10),'Result Sheet'!AW183,IF(AND($R$3=$AN$11),'Result Sheet'!BO183,IF(AND($R$3=$AN$12),'Result Sheet'!CG183,IF(AND($R$3=$AN$13),'Result Sheet'!CW183,IF(AND($R$3=$AN$14),"","")))))))</f>
        <v/>
      </c>
      <c r="L183" s="483" t="str">
        <f>IF(AND($R$3=$AN$8),'Result Sheet'!N183,IF(AND($R$3=$AN$9),'Result Sheet'!AF183,IF(AND($R$3=$AN$10),'Result Sheet'!AX183,IF(AND($R$3=$AN$11),'Result Sheet'!BP183,IF(AND($R$3=$AN$12),'Result Sheet'!CH183,IF(AND($R$3=$AN$13),'Result Sheet'!CX183,IF(AND($R$3=$AN$14),"","")))))))</f>
        <v/>
      </c>
      <c r="M183" s="355" t="str">
        <f t="shared" si="14"/>
        <v/>
      </c>
      <c r="N183" s="484" t="str">
        <f>IF(AND($R$3=$AN$8),'Result Sheet'!P183,IF(AND($R$3=$AN$9),'Result Sheet'!AH183,IF(AND($R$3=$AN$10),'Result Sheet'!AZ183,IF(AND($R$3=$AN$11),'Result Sheet'!BR183,IF(AND($R$3=$AN$12),'Result Sheet'!CJ183,IF(AND($R$3=$AN$13),'Result Sheet'!CZ183,IF(AND($R$3=$AN$14),'Result Sheet'!DL183,IF(AND($R$3=$AN$15),'Result Sheet'!DV183,IF(AND($R$3=$AN$16),'Result Sheet'!EF183,"")))))))))</f>
        <v/>
      </c>
      <c r="O183" s="484" t="str">
        <f>IF(AND($R$3=$AN$8),'Result Sheet'!Q183,IF(AND($R$3=$AN$9),'Result Sheet'!AI183,IF(AND($R$3=$AN$10),'Result Sheet'!BA183,IF(AND($R$3=$AN$11),'Result Sheet'!BS183,IF(AND($R$3=$AN$12),'Result Sheet'!CK183,IF(AND($R$3=$AN$13),'Result Sheet'!DA183,IF(AND($R$3=$AN$14),'Result Sheet'!DM183,IF(AND($R$3=$AN$15),'Result Sheet'!DW183,IF(AND($R$3=$AN$16),'Result Sheet'!EG183,"")))))))))</f>
        <v/>
      </c>
      <c r="P183" s="355" t="str">
        <f t="shared" si="15"/>
        <v/>
      </c>
      <c r="Q183" s="356" t="str">
        <f t="shared" si="16"/>
        <v/>
      </c>
      <c r="R183" s="485" t="str">
        <f>IF(AND($R$3=$AN$8),'Result Sheet'!T183,IF(AND($R$3=$AN$9),'Result Sheet'!AL183,IF(AND($R$3=$AN$10),'Result Sheet'!BD183,IF(AND($R$3=$AN$11),'Result Sheet'!BV183,IF(AND($R$3=$AN$12),'Result Sheet'!CN183,IF(AND($R$3=$AN$13),'Result Sheet'!DD183,IF(AND($R$3=$AN$14),'Result Sheet'!DN183,IF(AND($R$3=$AN$15),'Result Sheet'!DX183,IF(AND($R$3=$AN$16),'Result Sheet'!EH182,"")))))))))</f>
        <v/>
      </c>
      <c r="S183" s="485" t="str">
        <f>IF(AND($R$3=$AN$8),'Result Sheet'!U183,IF(AND($R$3=$AN$9),'Result Sheet'!AM183,IF(AND($R$3=$AN$10),'Result Sheet'!BE183,IF(AND($R$3=$AN$11),'Result Sheet'!BW183,IF(AND($R$3=$AN$12),'Result Sheet'!CO183,IF(AND($R$3=$AN$13),'Result Sheet'!DE183,IF(AND($R$3=$AN$14),'Result Sheet'!DO183,IF(AND($R$3=$AN$15),'Result Sheet'!DY183,IF(AND($R$3=$AN$16),'Result Sheet'!EI183,"")))))))))</f>
        <v/>
      </c>
      <c r="T183" s="355" t="str">
        <f>IF(AND(R183="",S183=""),"",IF(AND($R$3=$AN$14),'Result Sheet'!DP183,IF(AND($R$3=$AN$15),'Result Sheet'!DZ183,IF(AND($R$3=$AN$16),'Result Sheet'!EJ183,IF(AND(R183="NA",S183="NA"),"NA",SUM(R183:S183))))))</f>
        <v/>
      </c>
      <c r="U183" s="356" t="str">
        <f t="shared" si="17"/>
        <v/>
      </c>
      <c r="V183" s="357">
        <f t="shared" si="18"/>
        <v>0</v>
      </c>
      <c r="W183" s="357" t="str">
        <f t="shared" si="19"/>
        <v/>
      </c>
      <c r="X183" s="357" t="str">
        <f t="shared" si="20"/>
        <v/>
      </c>
      <c r="Y183" s="486" t="str">
        <f>IF(AND($R$3=$AN$8),'Result Sheet'!AA183,IF(AND($R$3=$AN$9),'Result Sheet'!AS183,IF(AND($R$3=$AN$10),'Result Sheet'!BK183,IF(AND($R$3=$AN$11),'Result Sheet'!CC183,IF(AND($R$3=$AN$12),'Result Sheet'!CT183,IF(AND($R$3=$AN$13),'Result Sheet'!DJ183,IF(AND($R$3=$AN$14),'Result Sheet'!DT183,IF(AND($R$3=$AN$15),'Result Sheet'!ED183,IF(AND($R$3=$AN$16),'Result Sheet'!EN183,"")))))))))</f>
        <v/>
      </c>
      <c r="Z183" s="487" t="str">
        <f>IF(AND($R$3=$AN$8),'Result Sheet'!AB183,IF(AND($R$3=$AN$9),'Result Sheet'!AT183,IF(AND($R$3=$AN$10),'Result Sheet'!BL183,IF(AND($R$3=$AN$11),'Result Sheet'!CD183,IF(AND($R$3=$AN$12),"",IF(AND($R$3=$AN$13),"",IF(AND($R$3=$AN$14),"","")))))))</f>
        <v/>
      </c>
      <c r="AA183" s="358" t="str">
        <f>IF(AND($R$3=$AN$8),'Result Sheet'!AC183,IF(AND($R$3=$AN$9),'Result Sheet'!AU183,IF(AND($R$3=$AN$10),'Result Sheet'!BM183,IF(AND($R$3=$AN$11),'Result Sheet'!CE183,IF(AND($R$3=$AN$12),'Result Sheet'!CU183,IF(AND($R$3=$AN$13),'Result Sheet'!DK183,IF(AND($R$3=$AN$14),'Result Sheet'!DU183,IF(AND($R$3=$AN$15),'Result Sheet'!EE183,IF(AND($R$3=$AN$16),'Result Sheet'!EO183,"")))))))))</f>
        <v/>
      </c>
    </row>
    <row r="184" spans="1:27">
      <c r="A184" s="349">
        <f>IF('Result Sheet'!A184="","",'Result Sheet'!A184)</f>
        <v>177</v>
      </c>
      <c r="B184" s="350" t="str">
        <f>IF(OR($D$3="",$R$3=""),"",IF('Result Sheet'!B184="","",'Result Sheet'!B184))</f>
        <v/>
      </c>
      <c r="C184" s="351" t="str">
        <f>IF(OR($D$3="",$R$3=""),"",IF('Result Sheet'!F184="","",'Result Sheet'!F184))</f>
        <v/>
      </c>
      <c r="D184" s="352" t="str">
        <f>IF(OR($D$3="",$R$3=""),"",IF('Result Sheet'!E184="","",'Result Sheet'!E184))</f>
        <v/>
      </c>
      <c r="E184" s="353" t="str">
        <f>IF(OR($D$3="",$R$3=""),"",IF('Result Sheet'!G184="","",'Result Sheet'!G184))</f>
        <v/>
      </c>
      <c r="F184" s="353" t="str">
        <f>IF(OR($D$3="",$R$3=""),"",IF('Result Sheet'!H184="","",'Result Sheet'!H184))</f>
        <v/>
      </c>
      <c r="G184" s="353" t="str">
        <f>IF(OR($D$3="",$R$3=""),"",IF('Result Sheet'!I184="","",'Result Sheet'!I184))</f>
        <v/>
      </c>
      <c r="H184" s="354" t="str">
        <f>IF(OR($D$3="",$R$3=""),"",IF('Result Sheet'!K184="","",'Result Sheet'!K184))</f>
        <v/>
      </c>
      <c r="I184" s="488" t="str">
        <f>IF(OR($D$3="",$R$3=""),"",IF('Result Sheet'!J184="","",'Result Sheet'!J184))</f>
        <v/>
      </c>
      <c r="J184" s="483" t="str">
        <f>IF(AND($R$3=$AN$8),'Result Sheet'!L184,IF(AND($R$3=$AN$9),'Result Sheet'!AD184,IF(AND($R$3=$AN$10),'Result Sheet'!AV184,IF(AND($R$3=$AN$11),'Result Sheet'!BN184,IF(AND($R$3=$AN$12),'Result Sheet'!CF184,IF(AND($R$3=$AN$13),'Result Sheet'!CV184,IF(AND($R$3=$AN$14),"","")))))))</f>
        <v/>
      </c>
      <c r="K184" s="483" t="str">
        <f>IF(AND($R$3=$AN$8),'Result Sheet'!M184,IF(AND($R$3=$AN$9),'Result Sheet'!AE184,IF(AND($R$3=$AN$10),'Result Sheet'!AW184,IF(AND($R$3=$AN$11),'Result Sheet'!BO184,IF(AND($R$3=$AN$12),'Result Sheet'!CG184,IF(AND($R$3=$AN$13),'Result Sheet'!CW184,IF(AND($R$3=$AN$14),"","")))))))</f>
        <v/>
      </c>
      <c r="L184" s="483" t="str">
        <f>IF(AND($R$3=$AN$8),'Result Sheet'!N184,IF(AND($R$3=$AN$9),'Result Sheet'!AF184,IF(AND($R$3=$AN$10),'Result Sheet'!AX184,IF(AND($R$3=$AN$11),'Result Sheet'!BP184,IF(AND($R$3=$AN$12),'Result Sheet'!CH184,IF(AND($R$3=$AN$13),'Result Sheet'!CX184,IF(AND($R$3=$AN$14),"","")))))))</f>
        <v/>
      </c>
      <c r="M184" s="355" t="str">
        <f t="shared" si="14"/>
        <v/>
      </c>
      <c r="N184" s="484" t="str">
        <f>IF(AND($R$3=$AN$8),'Result Sheet'!P184,IF(AND($R$3=$AN$9),'Result Sheet'!AH184,IF(AND($R$3=$AN$10),'Result Sheet'!AZ184,IF(AND($R$3=$AN$11),'Result Sheet'!BR184,IF(AND($R$3=$AN$12),'Result Sheet'!CJ184,IF(AND($R$3=$AN$13),'Result Sheet'!CZ184,IF(AND($R$3=$AN$14),'Result Sheet'!DL184,IF(AND($R$3=$AN$15),'Result Sheet'!DV184,IF(AND($R$3=$AN$16),'Result Sheet'!EF184,"")))))))))</f>
        <v/>
      </c>
      <c r="O184" s="484" t="str">
        <f>IF(AND($R$3=$AN$8),'Result Sheet'!Q184,IF(AND($R$3=$AN$9),'Result Sheet'!AI184,IF(AND($R$3=$AN$10),'Result Sheet'!BA184,IF(AND($R$3=$AN$11),'Result Sheet'!BS184,IF(AND($R$3=$AN$12),'Result Sheet'!CK184,IF(AND($R$3=$AN$13),'Result Sheet'!DA184,IF(AND($R$3=$AN$14),'Result Sheet'!DM184,IF(AND($R$3=$AN$15),'Result Sheet'!DW184,IF(AND($R$3=$AN$16),'Result Sheet'!EG184,"")))))))))</f>
        <v/>
      </c>
      <c r="P184" s="355" t="str">
        <f t="shared" si="15"/>
        <v/>
      </c>
      <c r="Q184" s="356" t="str">
        <f t="shared" si="16"/>
        <v/>
      </c>
      <c r="R184" s="485" t="str">
        <f>IF(AND($R$3=$AN$8),'Result Sheet'!T184,IF(AND($R$3=$AN$9),'Result Sheet'!AL184,IF(AND($R$3=$AN$10),'Result Sheet'!BD184,IF(AND($R$3=$AN$11),'Result Sheet'!BV184,IF(AND($R$3=$AN$12),'Result Sheet'!CN184,IF(AND($R$3=$AN$13),'Result Sheet'!DD184,IF(AND($R$3=$AN$14),'Result Sheet'!DN184,IF(AND($R$3=$AN$15),'Result Sheet'!DX184,IF(AND($R$3=$AN$16),'Result Sheet'!EH183,"")))))))))</f>
        <v/>
      </c>
      <c r="S184" s="485" t="str">
        <f>IF(AND($R$3=$AN$8),'Result Sheet'!U184,IF(AND($R$3=$AN$9),'Result Sheet'!AM184,IF(AND($R$3=$AN$10),'Result Sheet'!BE184,IF(AND($R$3=$AN$11),'Result Sheet'!BW184,IF(AND($R$3=$AN$12),'Result Sheet'!CO184,IF(AND($R$3=$AN$13),'Result Sheet'!DE184,IF(AND($R$3=$AN$14),'Result Sheet'!DO184,IF(AND($R$3=$AN$15),'Result Sheet'!DY184,IF(AND($R$3=$AN$16),'Result Sheet'!EI184,"")))))))))</f>
        <v/>
      </c>
      <c r="T184" s="355" t="str">
        <f>IF(AND(R184="",S184=""),"",IF(AND($R$3=$AN$14),'Result Sheet'!DP184,IF(AND($R$3=$AN$15),'Result Sheet'!DZ184,IF(AND($R$3=$AN$16),'Result Sheet'!EJ184,IF(AND(R184="NA",S184="NA"),"NA",SUM(R184:S184))))))</f>
        <v/>
      </c>
      <c r="U184" s="356" t="str">
        <f t="shared" si="17"/>
        <v/>
      </c>
      <c r="V184" s="357">
        <f t="shared" si="18"/>
        <v>0</v>
      </c>
      <c r="W184" s="357" t="str">
        <f t="shared" si="19"/>
        <v/>
      </c>
      <c r="X184" s="357" t="str">
        <f t="shared" si="20"/>
        <v/>
      </c>
      <c r="Y184" s="486" t="str">
        <f>IF(AND($R$3=$AN$8),'Result Sheet'!AA184,IF(AND($R$3=$AN$9),'Result Sheet'!AS184,IF(AND($R$3=$AN$10),'Result Sheet'!BK184,IF(AND($R$3=$AN$11),'Result Sheet'!CC184,IF(AND($R$3=$AN$12),'Result Sheet'!CT184,IF(AND($R$3=$AN$13),'Result Sheet'!DJ184,IF(AND($R$3=$AN$14),'Result Sheet'!DT184,IF(AND($R$3=$AN$15),'Result Sheet'!ED184,IF(AND($R$3=$AN$16),'Result Sheet'!EN184,"")))))))))</f>
        <v/>
      </c>
      <c r="Z184" s="487" t="str">
        <f>IF(AND($R$3=$AN$8),'Result Sheet'!AB184,IF(AND($R$3=$AN$9),'Result Sheet'!AT184,IF(AND($R$3=$AN$10),'Result Sheet'!BL184,IF(AND($R$3=$AN$11),'Result Sheet'!CD184,IF(AND($R$3=$AN$12),"",IF(AND($R$3=$AN$13),"",IF(AND($R$3=$AN$14),"","")))))))</f>
        <v/>
      </c>
      <c r="AA184" s="358" t="str">
        <f>IF(AND($R$3=$AN$8),'Result Sheet'!AC184,IF(AND($R$3=$AN$9),'Result Sheet'!AU184,IF(AND($R$3=$AN$10),'Result Sheet'!BM184,IF(AND($R$3=$AN$11),'Result Sheet'!CE184,IF(AND($R$3=$AN$12),'Result Sheet'!CU184,IF(AND($R$3=$AN$13),'Result Sheet'!DK184,IF(AND($R$3=$AN$14),'Result Sheet'!DU184,IF(AND($R$3=$AN$15),'Result Sheet'!EE184,IF(AND($R$3=$AN$16),'Result Sheet'!EO184,"")))))))))</f>
        <v/>
      </c>
    </row>
    <row r="185" spans="1:27">
      <c r="A185" s="349">
        <f>IF('Result Sheet'!A185="","",'Result Sheet'!A185)</f>
        <v>178</v>
      </c>
      <c r="B185" s="350" t="str">
        <f>IF(OR($D$3="",$R$3=""),"",IF('Result Sheet'!B185="","",'Result Sheet'!B185))</f>
        <v/>
      </c>
      <c r="C185" s="351" t="str">
        <f>IF(OR($D$3="",$R$3=""),"",IF('Result Sheet'!F185="","",'Result Sheet'!F185))</f>
        <v/>
      </c>
      <c r="D185" s="352" t="str">
        <f>IF(OR($D$3="",$R$3=""),"",IF('Result Sheet'!E185="","",'Result Sheet'!E185))</f>
        <v/>
      </c>
      <c r="E185" s="353" t="str">
        <f>IF(OR($D$3="",$R$3=""),"",IF('Result Sheet'!G185="","",'Result Sheet'!G185))</f>
        <v/>
      </c>
      <c r="F185" s="353" t="str">
        <f>IF(OR($D$3="",$R$3=""),"",IF('Result Sheet'!H185="","",'Result Sheet'!H185))</f>
        <v/>
      </c>
      <c r="G185" s="353" t="str">
        <f>IF(OR($D$3="",$R$3=""),"",IF('Result Sheet'!I185="","",'Result Sheet'!I185))</f>
        <v/>
      </c>
      <c r="H185" s="354" t="str">
        <f>IF(OR($D$3="",$R$3=""),"",IF('Result Sheet'!K185="","",'Result Sheet'!K185))</f>
        <v/>
      </c>
      <c r="I185" s="488" t="str">
        <f>IF(OR($D$3="",$R$3=""),"",IF('Result Sheet'!J185="","",'Result Sheet'!J185))</f>
        <v/>
      </c>
      <c r="J185" s="483" t="str">
        <f>IF(AND($R$3=$AN$8),'Result Sheet'!L185,IF(AND($R$3=$AN$9),'Result Sheet'!AD185,IF(AND($R$3=$AN$10),'Result Sheet'!AV185,IF(AND($R$3=$AN$11),'Result Sheet'!BN185,IF(AND($R$3=$AN$12),'Result Sheet'!CF185,IF(AND($R$3=$AN$13),'Result Sheet'!CV185,IF(AND($R$3=$AN$14),"","")))))))</f>
        <v/>
      </c>
      <c r="K185" s="483" t="str">
        <f>IF(AND($R$3=$AN$8),'Result Sheet'!M185,IF(AND($R$3=$AN$9),'Result Sheet'!AE185,IF(AND($R$3=$AN$10),'Result Sheet'!AW185,IF(AND($R$3=$AN$11),'Result Sheet'!BO185,IF(AND($R$3=$AN$12),'Result Sheet'!CG185,IF(AND($R$3=$AN$13),'Result Sheet'!CW185,IF(AND($R$3=$AN$14),"","")))))))</f>
        <v/>
      </c>
      <c r="L185" s="483" t="str">
        <f>IF(AND($R$3=$AN$8),'Result Sheet'!N185,IF(AND($R$3=$AN$9),'Result Sheet'!AF185,IF(AND($R$3=$AN$10),'Result Sheet'!AX185,IF(AND($R$3=$AN$11),'Result Sheet'!BP185,IF(AND($R$3=$AN$12),'Result Sheet'!CH185,IF(AND($R$3=$AN$13),'Result Sheet'!CX185,IF(AND($R$3=$AN$14),"","")))))))</f>
        <v/>
      </c>
      <c r="M185" s="355" t="str">
        <f t="shared" si="14"/>
        <v/>
      </c>
      <c r="N185" s="484" t="str">
        <f>IF(AND($R$3=$AN$8),'Result Sheet'!P185,IF(AND($R$3=$AN$9),'Result Sheet'!AH185,IF(AND($R$3=$AN$10),'Result Sheet'!AZ185,IF(AND($R$3=$AN$11),'Result Sheet'!BR185,IF(AND($R$3=$AN$12),'Result Sheet'!CJ185,IF(AND($R$3=$AN$13),'Result Sheet'!CZ185,IF(AND($R$3=$AN$14),'Result Sheet'!DL185,IF(AND($R$3=$AN$15),'Result Sheet'!DV185,IF(AND($R$3=$AN$16),'Result Sheet'!EF185,"")))))))))</f>
        <v/>
      </c>
      <c r="O185" s="484" t="str">
        <f>IF(AND($R$3=$AN$8),'Result Sheet'!Q185,IF(AND($R$3=$AN$9),'Result Sheet'!AI185,IF(AND($R$3=$AN$10),'Result Sheet'!BA185,IF(AND($R$3=$AN$11),'Result Sheet'!BS185,IF(AND($R$3=$AN$12),'Result Sheet'!CK185,IF(AND($R$3=$AN$13),'Result Sheet'!DA185,IF(AND($R$3=$AN$14),'Result Sheet'!DM185,IF(AND($R$3=$AN$15),'Result Sheet'!DW185,IF(AND($R$3=$AN$16),'Result Sheet'!EG185,"")))))))))</f>
        <v/>
      </c>
      <c r="P185" s="355" t="str">
        <f t="shared" si="15"/>
        <v/>
      </c>
      <c r="Q185" s="356" t="str">
        <f t="shared" si="16"/>
        <v/>
      </c>
      <c r="R185" s="485" t="str">
        <f>IF(AND($R$3=$AN$8),'Result Sheet'!T185,IF(AND($R$3=$AN$9),'Result Sheet'!AL185,IF(AND($R$3=$AN$10),'Result Sheet'!BD185,IF(AND($R$3=$AN$11),'Result Sheet'!BV185,IF(AND($R$3=$AN$12),'Result Sheet'!CN185,IF(AND($R$3=$AN$13),'Result Sheet'!DD185,IF(AND($R$3=$AN$14),'Result Sheet'!DN185,IF(AND($R$3=$AN$15),'Result Sheet'!DX185,IF(AND($R$3=$AN$16),'Result Sheet'!EH184,"")))))))))</f>
        <v/>
      </c>
      <c r="S185" s="485" t="str">
        <f>IF(AND($R$3=$AN$8),'Result Sheet'!U185,IF(AND($R$3=$AN$9),'Result Sheet'!AM185,IF(AND($R$3=$AN$10),'Result Sheet'!BE185,IF(AND($R$3=$AN$11),'Result Sheet'!BW185,IF(AND($R$3=$AN$12),'Result Sheet'!CO185,IF(AND($R$3=$AN$13),'Result Sheet'!DE185,IF(AND($R$3=$AN$14),'Result Sheet'!DO185,IF(AND($R$3=$AN$15),'Result Sheet'!DY185,IF(AND($R$3=$AN$16),'Result Sheet'!EI185,"")))))))))</f>
        <v/>
      </c>
      <c r="T185" s="355" t="str">
        <f>IF(AND(R185="",S185=""),"",IF(AND($R$3=$AN$14),'Result Sheet'!DP185,IF(AND($R$3=$AN$15),'Result Sheet'!DZ185,IF(AND($R$3=$AN$16),'Result Sheet'!EJ185,IF(AND(R185="NA",S185="NA"),"NA",SUM(R185:S185))))))</f>
        <v/>
      </c>
      <c r="U185" s="356" t="str">
        <f t="shared" si="17"/>
        <v/>
      </c>
      <c r="V185" s="357">
        <f t="shared" si="18"/>
        <v>0</v>
      </c>
      <c r="W185" s="357" t="str">
        <f t="shared" si="19"/>
        <v/>
      </c>
      <c r="X185" s="357" t="str">
        <f t="shared" si="20"/>
        <v/>
      </c>
      <c r="Y185" s="486" t="str">
        <f>IF(AND($R$3=$AN$8),'Result Sheet'!AA185,IF(AND($R$3=$AN$9),'Result Sheet'!AS185,IF(AND($R$3=$AN$10),'Result Sheet'!BK185,IF(AND($R$3=$AN$11),'Result Sheet'!CC185,IF(AND($R$3=$AN$12),'Result Sheet'!CT185,IF(AND($R$3=$AN$13),'Result Sheet'!DJ185,IF(AND($R$3=$AN$14),'Result Sheet'!DT185,IF(AND($R$3=$AN$15),'Result Sheet'!ED185,IF(AND($R$3=$AN$16),'Result Sheet'!EN185,"")))))))))</f>
        <v/>
      </c>
      <c r="Z185" s="487" t="str">
        <f>IF(AND($R$3=$AN$8),'Result Sheet'!AB185,IF(AND($R$3=$AN$9),'Result Sheet'!AT185,IF(AND($R$3=$AN$10),'Result Sheet'!BL185,IF(AND($R$3=$AN$11),'Result Sheet'!CD185,IF(AND($R$3=$AN$12),"",IF(AND($R$3=$AN$13),"",IF(AND($R$3=$AN$14),"","")))))))</f>
        <v/>
      </c>
      <c r="AA185" s="358" t="str">
        <f>IF(AND($R$3=$AN$8),'Result Sheet'!AC185,IF(AND($R$3=$AN$9),'Result Sheet'!AU185,IF(AND($R$3=$AN$10),'Result Sheet'!BM185,IF(AND($R$3=$AN$11),'Result Sheet'!CE185,IF(AND($R$3=$AN$12),'Result Sheet'!CU185,IF(AND($R$3=$AN$13),'Result Sheet'!DK185,IF(AND($R$3=$AN$14),'Result Sheet'!DU185,IF(AND($R$3=$AN$15),'Result Sheet'!EE185,IF(AND($R$3=$AN$16),'Result Sheet'!EO185,"")))))))))</f>
        <v/>
      </c>
    </row>
    <row r="186" spans="1:27">
      <c r="A186" s="349">
        <f>IF('Result Sheet'!A186="","",'Result Sheet'!A186)</f>
        <v>179</v>
      </c>
      <c r="B186" s="350" t="str">
        <f>IF(OR($D$3="",$R$3=""),"",IF('Result Sheet'!B186="","",'Result Sheet'!B186))</f>
        <v/>
      </c>
      <c r="C186" s="351" t="str">
        <f>IF(OR($D$3="",$R$3=""),"",IF('Result Sheet'!F186="","",'Result Sheet'!F186))</f>
        <v/>
      </c>
      <c r="D186" s="352" t="str">
        <f>IF(OR($D$3="",$R$3=""),"",IF('Result Sheet'!E186="","",'Result Sheet'!E186))</f>
        <v/>
      </c>
      <c r="E186" s="353" t="str">
        <f>IF(OR($D$3="",$R$3=""),"",IF('Result Sheet'!G186="","",'Result Sheet'!G186))</f>
        <v/>
      </c>
      <c r="F186" s="353" t="str">
        <f>IF(OR($D$3="",$R$3=""),"",IF('Result Sheet'!H186="","",'Result Sheet'!H186))</f>
        <v/>
      </c>
      <c r="G186" s="353" t="str">
        <f>IF(OR($D$3="",$R$3=""),"",IF('Result Sheet'!I186="","",'Result Sheet'!I186))</f>
        <v/>
      </c>
      <c r="H186" s="354" t="str">
        <f>IF(OR($D$3="",$R$3=""),"",IF('Result Sheet'!K186="","",'Result Sheet'!K186))</f>
        <v/>
      </c>
      <c r="I186" s="488" t="str">
        <f>IF(OR($D$3="",$R$3=""),"",IF('Result Sheet'!J186="","",'Result Sheet'!J186))</f>
        <v/>
      </c>
      <c r="J186" s="483" t="str">
        <f>IF(AND($R$3=$AN$8),'Result Sheet'!L186,IF(AND($R$3=$AN$9),'Result Sheet'!AD186,IF(AND($R$3=$AN$10),'Result Sheet'!AV186,IF(AND($R$3=$AN$11),'Result Sheet'!BN186,IF(AND($R$3=$AN$12),'Result Sheet'!CF186,IF(AND($R$3=$AN$13),'Result Sheet'!CV186,IF(AND($R$3=$AN$14),"","")))))))</f>
        <v/>
      </c>
      <c r="K186" s="483" t="str">
        <f>IF(AND($R$3=$AN$8),'Result Sheet'!M186,IF(AND($R$3=$AN$9),'Result Sheet'!AE186,IF(AND($R$3=$AN$10),'Result Sheet'!AW186,IF(AND($R$3=$AN$11),'Result Sheet'!BO186,IF(AND($R$3=$AN$12),'Result Sheet'!CG186,IF(AND($R$3=$AN$13),'Result Sheet'!CW186,IF(AND($R$3=$AN$14),"","")))))))</f>
        <v/>
      </c>
      <c r="L186" s="483" t="str">
        <f>IF(AND($R$3=$AN$8),'Result Sheet'!N186,IF(AND($R$3=$AN$9),'Result Sheet'!AF186,IF(AND($R$3=$AN$10),'Result Sheet'!AX186,IF(AND($R$3=$AN$11),'Result Sheet'!BP186,IF(AND($R$3=$AN$12),'Result Sheet'!CH186,IF(AND($R$3=$AN$13),'Result Sheet'!CX186,IF(AND($R$3=$AN$14),"","")))))))</f>
        <v/>
      </c>
      <c r="M186" s="355" t="str">
        <f t="shared" si="14"/>
        <v/>
      </c>
      <c r="N186" s="484" t="str">
        <f>IF(AND($R$3=$AN$8),'Result Sheet'!P186,IF(AND($R$3=$AN$9),'Result Sheet'!AH186,IF(AND($R$3=$AN$10),'Result Sheet'!AZ186,IF(AND($R$3=$AN$11),'Result Sheet'!BR186,IF(AND($R$3=$AN$12),'Result Sheet'!CJ186,IF(AND($R$3=$AN$13),'Result Sheet'!CZ186,IF(AND($R$3=$AN$14),'Result Sheet'!DL186,IF(AND($R$3=$AN$15),'Result Sheet'!DV186,IF(AND($R$3=$AN$16),'Result Sheet'!EF186,"")))))))))</f>
        <v/>
      </c>
      <c r="O186" s="484" t="str">
        <f>IF(AND($R$3=$AN$8),'Result Sheet'!Q186,IF(AND($R$3=$AN$9),'Result Sheet'!AI186,IF(AND($R$3=$AN$10),'Result Sheet'!BA186,IF(AND($R$3=$AN$11),'Result Sheet'!BS186,IF(AND($R$3=$AN$12),'Result Sheet'!CK186,IF(AND($R$3=$AN$13),'Result Sheet'!DA186,IF(AND($R$3=$AN$14),'Result Sheet'!DM186,IF(AND($R$3=$AN$15),'Result Sheet'!DW186,IF(AND($R$3=$AN$16),'Result Sheet'!EG186,"")))))))))</f>
        <v/>
      </c>
      <c r="P186" s="355" t="str">
        <f t="shared" si="15"/>
        <v/>
      </c>
      <c r="Q186" s="356" t="str">
        <f t="shared" si="16"/>
        <v/>
      </c>
      <c r="R186" s="485" t="str">
        <f>IF(AND($R$3=$AN$8),'Result Sheet'!T186,IF(AND($R$3=$AN$9),'Result Sheet'!AL186,IF(AND($R$3=$AN$10),'Result Sheet'!BD186,IF(AND($R$3=$AN$11),'Result Sheet'!BV186,IF(AND($R$3=$AN$12),'Result Sheet'!CN186,IF(AND($R$3=$AN$13),'Result Sheet'!DD186,IF(AND($R$3=$AN$14),'Result Sheet'!DN186,IF(AND($R$3=$AN$15),'Result Sheet'!DX186,IF(AND($R$3=$AN$16),'Result Sheet'!EH185,"")))))))))</f>
        <v/>
      </c>
      <c r="S186" s="485" t="str">
        <f>IF(AND($R$3=$AN$8),'Result Sheet'!U186,IF(AND($R$3=$AN$9),'Result Sheet'!AM186,IF(AND($R$3=$AN$10),'Result Sheet'!BE186,IF(AND($R$3=$AN$11),'Result Sheet'!BW186,IF(AND($R$3=$AN$12),'Result Sheet'!CO186,IF(AND($R$3=$AN$13),'Result Sheet'!DE186,IF(AND($R$3=$AN$14),'Result Sheet'!DO186,IF(AND($R$3=$AN$15),'Result Sheet'!DY186,IF(AND($R$3=$AN$16),'Result Sheet'!EI186,"")))))))))</f>
        <v/>
      </c>
      <c r="T186" s="355" t="str">
        <f>IF(AND(R186="",S186=""),"",IF(AND($R$3=$AN$14),'Result Sheet'!DP186,IF(AND($R$3=$AN$15),'Result Sheet'!DZ186,IF(AND($R$3=$AN$16),'Result Sheet'!EJ186,IF(AND(R186="NA",S186="NA"),"NA",SUM(R186:S186))))))</f>
        <v/>
      </c>
      <c r="U186" s="356" t="str">
        <f t="shared" si="17"/>
        <v/>
      </c>
      <c r="V186" s="357">
        <f t="shared" si="18"/>
        <v>0</v>
      </c>
      <c r="W186" s="357" t="str">
        <f t="shared" si="19"/>
        <v/>
      </c>
      <c r="X186" s="357" t="str">
        <f t="shared" si="20"/>
        <v/>
      </c>
      <c r="Y186" s="486" t="str">
        <f>IF(AND($R$3=$AN$8),'Result Sheet'!AA186,IF(AND($R$3=$AN$9),'Result Sheet'!AS186,IF(AND($R$3=$AN$10),'Result Sheet'!BK186,IF(AND($R$3=$AN$11),'Result Sheet'!CC186,IF(AND($R$3=$AN$12),'Result Sheet'!CT186,IF(AND($R$3=$AN$13),'Result Sheet'!DJ186,IF(AND($R$3=$AN$14),'Result Sheet'!DT186,IF(AND($R$3=$AN$15),'Result Sheet'!ED186,IF(AND($R$3=$AN$16),'Result Sheet'!EN186,"")))))))))</f>
        <v/>
      </c>
      <c r="Z186" s="487" t="str">
        <f>IF(AND($R$3=$AN$8),'Result Sheet'!AB186,IF(AND($R$3=$AN$9),'Result Sheet'!AT186,IF(AND($R$3=$AN$10),'Result Sheet'!BL186,IF(AND($R$3=$AN$11),'Result Sheet'!CD186,IF(AND($R$3=$AN$12),"",IF(AND($R$3=$AN$13),"",IF(AND($R$3=$AN$14),"","")))))))</f>
        <v/>
      </c>
      <c r="AA186" s="358" t="str">
        <f>IF(AND($R$3=$AN$8),'Result Sheet'!AC186,IF(AND($R$3=$AN$9),'Result Sheet'!AU186,IF(AND($R$3=$AN$10),'Result Sheet'!BM186,IF(AND($R$3=$AN$11),'Result Sheet'!CE186,IF(AND($R$3=$AN$12),'Result Sheet'!CU186,IF(AND($R$3=$AN$13),'Result Sheet'!DK186,IF(AND($R$3=$AN$14),'Result Sheet'!DU186,IF(AND($R$3=$AN$15),'Result Sheet'!EE186,IF(AND($R$3=$AN$16),'Result Sheet'!EO186,"")))))))))</f>
        <v/>
      </c>
    </row>
    <row r="187" spans="1:27">
      <c r="A187" s="349">
        <f>IF('Result Sheet'!A187="","",'Result Sheet'!A187)</f>
        <v>180</v>
      </c>
      <c r="B187" s="350" t="str">
        <f>IF(OR($D$3="",$R$3=""),"",IF('Result Sheet'!B187="","",'Result Sheet'!B187))</f>
        <v/>
      </c>
      <c r="C187" s="351" t="str">
        <f>IF(OR($D$3="",$R$3=""),"",IF('Result Sheet'!F187="","",'Result Sheet'!F187))</f>
        <v/>
      </c>
      <c r="D187" s="352" t="str">
        <f>IF(OR($D$3="",$R$3=""),"",IF('Result Sheet'!E187="","",'Result Sheet'!E187))</f>
        <v/>
      </c>
      <c r="E187" s="353" t="str">
        <f>IF(OR($D$3="",$R$3=""),"",IF('Result Sheet'!G187="","",'Result Sheet'!G187))</f>
        <v/>
      </c>
      <c r="F187" s="353" t="str">
        <f>IF(OR($D$3="",$R$3=""),"",IF('Result Sheet'!H187="","",'Result Sheet'!H187))</f>
        <v/>
      </c>
      <c r="G187" s="353" t="str">
        <f>IF(OR($D$3="",$R$3=""),"",IF('Result Sheet'!I187="","",'Result Sheet'!I187))</f>
        <v/>
      </c>
      <c r="H187" s="354" t="str">
        <f>IF(OR($D$3="",$R$3=""),"",IF('Result Sheet'!K187="","",'Result Sheet'!K187))</f>
        <v/>
      </c>
      <c r="I187" s="488" t="str">
        <f>IF(OR($D$3="",$R$3=""),"",IF('Result Sheet'!J187="","",'Result Sheet'!J187))</f>
        <v/>
      </c>
      <c r="J187" s="483" t="str">
        <f>IF(AND($R$3=$AN$8),'Result Sheet'!L187,IF(AND($R$3=$AN$9),'Result Sheet'!AD187,IF(AND($R$3=$AN$10),'Result Sheet'!AV187,IF(AND($R$3=$AN$11),'Result Sheet'!BN187,IF(AND($R$3=$AN$12),'Result Sheet'!CF187,IF(AND($R$3=$AN$13),'Result Sheet'!CV187,IF(AND($R$3=$AN$14),"","")))))))</f>
        <v/>
      </c>
      <c r="K187" s="483" t="str">
        <f>IF(AND($R$3=$AN$8),'Result Sheet'!M187,IF(AND($R$3=$AN$9),'Result Sheet'!AE187,IF(AND($R$3=$AN$10),'Result Sheet'!AW187,IF(AND($R$3=$AN$11),'Result Sheet'!BO187,IF(AND($R$3=$AN$12),'Result Sheet'!CG187,IF(AND($R$3=$AN$13),'Result Sheet'!CW187,IF(AND($R$3=$AN$14),"","")))))))</f>
        <v/>
      </c>
      <c r="L187" s="483" t="str">
        <f>IF(AND($R$3=$AN$8),'Result Sheet'!N187,IF(AND($R$3=$AN$9),'Result Sheet'!AF187,IF(AND($R$3=$AN$10),'Result Sheet'!AX187,IF(AND($R$3=$AN$11),'Result Sheet'!BP187,IF(AND($R$3=$AN$12),'Result Sheet'!CH187,IF(AND($R$3=$AN$13),'Result Sheet'!CX187,IF(AND($R$3=$AN$14),"","")))))))</f>
        <v/>
      </c>
      <c r="M187" s="355" t="str">
        <f t="shared" si="14"/>
        <v/>
      </c>
      <c r="N187" s="484" t="str">
        <f>IF(AND($R$3=$AN$8),'Result Sheet'!P187,IF(AND($R$3=$AN$9),'Result Sheet'!AH187,IF(AND($R$3=$AN$10),'Result Sheet'!AZ187,IF(AND($R$3=$AN$11),'Result Sheet'!BR187,IF(AND($R$3=$AN$12),'Result Sheet'!CJ187,IF(AND($R$3=$AN$13),'Result Sheet'!CZ187,IF(AND($R$3=$AN$14),'Result Sheet'!DL187,IF(AND($R$3=$AN$15),'Result Sheet'!DV187,IF(AND($R$3=$AN$16),'Result Sheet'!EF187,"")))))))))</f>
        <v/>
      </c>
      <c r="O187" s="484" t="str">
        <f>IF(AND($R$3=$AN$8),'Result Sheet'!Q187,IF(AND($R$3=$AN$9),'Result Sheet'!AI187,IF(AND($R$3=$AN$10),'Result Sheet'!BA187,IF(AND($R$3=$AN$11),'Result Sheet'!BS187,IF(AND($R$3=$AN$12),'Result Sheet'!CK187,IF(AND($R$3=$AN$13),'Result Sheet'!DA187,IF(AND($R$3=$AN$14),'Result Sheet'!DM187,IF(AND($R$3=$AN$15),'Result Sheet'!DW187,IF(AND($R$3=$AN$16),'Result Sheet'!EG187,"")))))))))</f>
        <v/>
      </c>
      <c r="P187" s="355" t="str">
        <f t="shared" si="15"/>
        <v/>
      </c>
      <c r="Q187" s="356" t="str">
        <f t="shared" si="16"/>
        <v/>
      </c>
      <c r="R187" s="485" t="str">
        <f>IF(AND($R$3=$AN$8),'Result Sheet'!T187,IF(AND($R$3=$AN$9),'Result Sheet'!AL187,IF(AND($R$3=$AN$10),'Result Sheet'!BD187,IF(AND($R$3=$AN$11),'Result Sheet'!BV187,IF(AND($R$3=$AN$12),'Result Sheet'!CN187,IF(AND($R$3=$AN$13),'Result Sheet'!DD187,IF(AND($R$3=$AN$14),'Result Sheet'!DN187,IF(AND($R$3=$AN$15),'Result Sheet'!DX187,IF(AND($R$3=$AN$16),'Result Sheet'!EH186,"")))))))))</f>
        <v/>
      </c>
      <c r="S187" s="485" t="str">
        <f>IF(AND($R$3=$AN$8),'Result Sheet'!U187,IF(AND($R$3=$AN$9),'Result Sheet'!AM187,IF(AND($R$3=$AN$10),'Result Sheet'!BE187,IF(AND($R$3=$AN$11),'Result Sheet'!BW187,IF(AND($R$3=$AN$12),'Result Sheet'!CO187,IF(AND($R$3=$AN$13),'Result Sheet'!DE187,IF(AND($R$3=$AN$14),'Result Sheet'!DO187,IF(AND($R$3=$AN$15),'Result Sheet'!DY187,IF(AND($R$3=$AN$16),'Result Sheet'!EI187,"")))))))))</f>
        <v/>
      </c>
      <c r="T187" s="355" t="str">
        <f>IF(AND(R187="",S187=""),"",IF(AND($R$3=$AN$14),'Result Sheet'!DP187,IF(AND($R$3=$AN$15),'Result Sheet'!DZ187,IF(AND($R$3=$AN$16),'Result Sheet'!EJ187,IF(AND(R187="NA",S187="NA"),"NA",SUM(R187:S187))))))</f>
        <v/>
      </c>
      <c r="U187" s="356" t="str">
        <f t="shared" si="17"/>
        <v/>
      </c>
      <c r="V187" s="357">
        <f t="shared" si="18"/>
        <v>0</v>
      </c>
      <c r="W187" s="357" t="str">
        <f t="shared" si="19"/>
        <v/>
      </c>
      <c r="X187" s="357" t="str">
        <f t="shared" si="20"/>
        <v/>
      </c>
      <c r="Y187" s="486" t="str">
        <f>IF(AND($R$3=$AN$8),'Result Sheet'!AA187,IF(AND($R$3=$AN$9),'Result Sheet'!AS187,IF(AND($R$3=$AN$10),'Result Sheet'!BK187,IF(AND($R$3=$AN$11),'Result Sheet'!CC187,IF(AND($R$3=$AN$12),'Result Sheet'!CT187,IF(AND($R$3=$AN$13),'Result Sheet'!DJ187,IF(AND($R$3=$AN$14),'Result Sheet'!DT187,IF(AND($R$3=$AN$15),'Result Sheet'!ED187,IF(AND($R$3=$AN$16),'Result Sheet'!EN187,"")))))))))</f>
        <v/>
      </c>
      <c r="Z187" s="487" t="str">
        <f>IF(AND($R$3=$AN$8),'Result Sheet'!AB187,IF(AND($R$3=$AN$9),'Result Sheet'!AT187,IF(AND($R$3=$AN$10),'Result Sheet'!BL187,IF(AND($R$3=$AN$11),'Result Sheet'!CD187,IF(AND($R$3=$AN$12),"",IF(AND($R$3=$AN$13),"",IF(AND($R$3=$AN$14),"","")))))))</f>
        <v/>
      </c>
      <c r="AA187" s="358" t="str">
        <f>IF(AND($R$3=$AN$8),'Result Sheet'!AC187,IF(AND($R$3=$AN$9),'Result Sheet'!AU187,IF(AND($R$3=$AN$10),'Result Sheet'!BM187,IF(AND($R$3=$AN$11),'Result Sheet'!CE187,IF(AND($R$3=$AN$12),'Result Sheet'!CU187,IF(AND($R$3=$AN$13),'Result Sheet'!DK187,IF(AND($R$3=$AN$14),'Result Sheet'!DU187,IF(AND($R$3=$AN$15),'Result Sheet'!EE187,IF(AND($R$3=$AN$16),'Result Sheet'!EO187,"")))))))))</f>
        <v/>
      </c>
    </row>
    <row r="188" spans="1:27">
      <c r="A188" s="349">
        <f>IF('Result Sheet'!A188="","",'Result Sheet'!A188)</f>
        <v>181</v>
      </c>
      <c r="B188" s="350" t="str">
        <f>IF(OR($D$3="",$R$3=""),"",IF('Result Sheet'!B188="","",'Result Sheet'!B188))</f>
        <v/>
      </c>
      <c r="C188" s="351" t="str">
        <f>IF(OR($D$3="",$R$3=""),"",IF('Result Sheet'!F188="","",'Result Sheet'!F188))</f>
        <v/>
      </c>
      <c r="D188" s="352" t="str">
        <f>IF(OR($D$3="",$R$3=""),"",IF('Result Sheet'!E188="","",'Result Sheet'!E188))</f>
        <v/>
      </c>
      <c r="E188" s="353" t="str">
        <f>IF(OR($D$3="",$R$3=""),"",IF('Result Sheet'!G188="","",'Result Sheet'!G188))</f>
        <v/>
      </c>
      <c r="F188" s="353" t="str">
        <f>IF(OR($D$3="",$R$3=""),"",IF('Result Sheet'!H188="","",'Result Sheet'!H188))</f>
        <v/>
      </c>
      <c r="G188" s="353" t="str">
        <f>IF(OR($D$3="",$R$3=""),"",IF('Result Sheet'!I188="","",'Result Sheet'!I188))</f>
        <v/>
      </c>
      <c r="H188" s="354" t="str">
        <f>IF(OR($D$3="",$R$3=""),"",IF('Result Sheet'!K188="","",'Result Sheet'!K188))</f>
        <v/>
      </c>
      <c r="I188" s="488" t="str">
        <f>IF(OR($D$3="",$R$3=""),"",IF('Result Sheet'!J188="","",'Result Sheet'!J188))</f>
        <v/>
      </c>
      <c r="J188" s="483" t="str">
        <f>IF(AND($R$3=$AN$8),'Result Sheet'!L188,IF(AND($R$3=$AN$9),'Result Sheet'!AD188,IF(AND($R$3=$AN$10),'Result Sheet'!AV188,IF(AND($R$3=$AN$11),'Result Sheet'!BN188,IF(AND($R$3=$AN$12),'Result Sheet'!CF188,IF(AND($R$3=$AN$13),'Result Sheet'!CV188,IF(AND($R$3=$AN$14),"","")))))))</f>
        <v/>
      </c>
      <c r="K188" s="483" t="str">
        <f>IF(AND($R$3=$AN$8),'Result Sheet'!M188,IF(AND($R$3=$AN$9),'Result Sheet'!AE188,IF(AND($R$3=$AN$10),'Result Sheet'!AW188,IF(AND($R$3=$AN$11),'Result Sheet'!BO188,IF(AND($R$3=$AN$12),'Result Sheet'!CG188,IF(AND($R$3=$AN$13),'Result Sheet'!CW188,IF(AND($R$3=$AN$14),"","")))))))</f>
        <v/>
      </c>
      <c r="L188" s="483" t="str">
        <f>IF(AND($R$3=$AN$8),'Result Sheet'!N188,IF(AND($R$3=$AN$9),'Result Sheet'!AF188,IF(AND($R$3=$AN$10),'Result Sheet'!AX188,IF(AND($R$3=$AN$11),'Result Sheet'!BP188,IF(AND($R$3=$AN$12),'Result Sheet'!CH188,IF(AND($R$3=$AN$13),'Result Sheet'!CX188,IF(AND($R$3=$AN$14),"","")))))))</f>
        <v/>
      </c>
      <c r="M188" s="355" t="str">
        <f t="shared" si="14"/>
        <v/>
      </c>
      <c r="N188" s="484" t="str">
        <f>IF(AND($R$3=$AN$8),'Result Sheet'!P188,IF(AND($R$3=$AN$9),'Result Sheet'!AH188,IF(AND($R$3=$AN$10),'Result Sheet'!AZ188,IF(AND($R$3=$AN$11),'Result Sheet'!BR188,IF(AND($R$3=$AN$12),'Result Sheet'!CJ188,IF(AND($R$3=$AN$13),'Result Sheet'!CZ188,IF(AND($R$3=$AN$14),'Result Sheet'!DL188,IF(AND($R$3=$AN$15),'Result Sheet'!DV188,IF(AND($R$3=$AN$16),'Result Sheet'!EF188,"")))))))))</f>
        <v/>
      </c>
      <c r="O188" s="484" t="str">
        <f>IF(AND($R$3=$AN$8),'Result Sheet'!Q188,IF(AND($R$3=$AN$9),'Result Sheet'!AI188,IF(AND($R$3=$AN$10),'Result Sheet'!BA188,IF(AND($R$3=$AN$11),'Result Sheet'!BS188,IF(AND($R$3=$AN$12),'Result Sheet'!CK188,IF(AND($R$3=$AN$13),'Result Sheet'!DA188,IF(AND($R$3=$AN$14),'Result Sheet'!DM188,IF(AND($R$3=$AN$15),'Result Sheet'!DW188,IF(AND($R$3=$AN$16),'Result Sheet'!EG188,"")))))))))</f>
        <v/>
      </c>
      <c r="P188" s="355" t="str">
        <f t="shared" si="15"/>
        <v/>
      </c>
      <c r="Q188" s="356" t="str">
        <f t="shared" si="16"/>
        <v/>
      </c>
      <c r="R188" s="485" t="str">
        <f>IF(AND($R$3=$AN$8),'Result Sheet'!T188,IF(AND($R$3=$AN$9),'Result Sheet'!AL188,IF(AND($R$3=$AN$10),'Result Sheet'!BD188,IF(AND($R$3=$AN$11),'Result Sheet'!BV188,IF(AND($R$3=$AN$12),'Result Sheet'!CN188,IF(AND($R$3=$AN$13),'Result Sheet'!DD188,IF(AND($R$3=$AN$14),'Result Sheet'!DN188,IF(AND($R$3=$AN$15),'Result Sheet'!DX188,IF(AND($R$3=$AN$16),'Result Sheet'!EH187,"")))))))))</f>
        <v/>
      </c>
      <c r="S188" s="485" t="str">
        <f>IF(AND($R$3=$AN$8),'Result Sheet'!U188,IF(AND($R$3=$AN$9),'Result Sheet'!AM188,IF(AND($R$3=$AN$10),'Result Sheet'!BE188,IF(AND($R$3=$AN$11),'Result Sheet'!BW188,IF(AND($R$3=$AN$12),'Result Sheet'!CO188,IF(AND($R$3=$AN$13),'Result Sheet'!DE188,IF(AND($R$3=$AN$14),'Result Sheet'!DO188,IF(AND($R$3=$AN$15),'Result Sheet'!DY188,IF(AND($R$3=$AN$16),'Result Sheet'!EI188,"")))))))))</f>
        <v/>
      </c>
      <c r="T188" s="355" t="str">
        <f>IF(AND(R188="",S188=""),"",IF(AND($R$3=$AN$14),'Result Sheet'!DP188,IF(AND($R$3=$AN$15),'Result Sheet'!DZ188,IF(AND($R$3=$AN$16),'Result Sheet'!EJ188,IF(AND(R188="NA",S188="NA"),"NA",SUM(R188:S188))))))</f>
        <v/>
      </c>
      <c r="U188" s="356" t="str">
        <f t="shared" si="17"/>
        <v/>
      </c>
      <c r="V188" s="357">
        <f t="shared" si="18"/>
        <v>0</v>
      </c>
      <c r="W188" s="357" t="str">
        <f t="shared" si="19"/>
        <v/>
      </c>
      <c r="X188" s="357" t="str">
        <f t="shared" si="20"/>
        <v/>
      </c>
      <c r="Y188" s="486" t="str">
        <f>IF(AND($R$3=$AN$8),'Result Sheet'!AA188,IF(AND($R$3=$AN$9),'Result Sheet'!AS188,IF(AND($R$3=$AN$10),'Result Sheet'!BK188,IF(AND($R$3=$AN$11),'Result Sheet'!CC188,IF(AND($R$3=$AN$12),'Result Sheet'!CT188,IF(AND($R$3=$AN$13),'Result Sheet'!DJ188,IF(AND($R$3=$AN$14),'Result Sheet'!DT188,IF(AND($R$3=$AN$15),'Result Sheet'!ED188,IF(AND($R$3=$AN$16),'Result Sheet'!EN188,"")))))))))</f>
        <v/>
      </c>
      <c r="Z188" s="487" t="str">
        <f>IF(AND($R$3=$AN$8),'Result Sheet'!AB188,IF(AND($R$3=$AN$9),'Result Sheet'!AT188,IF(AND($R$3=$AN$10),'Result Sheet'!BL188,IF(AND($R$3=$AN$11),'Result Sheet'!CD188,IF(AND($R$3=$AN$12),"",IF(AND($R$3=$AN$13),"",IF(AND($R$3=$AN$14),"","")))))))</f>
        <v/>
      </c>
      <c r="AA188" s="358" t="str">
        <f>IF(AND($R$3=$AN$8),'Result Sheet'!AC188,IF(AND($R$3=$AN$9),'Result Sheet'!AU188,IF(AND($R$3=$AN$10),'Result Sheet'!BM188,IF(AND($R$3=$AN$11),'Result Sheet'!CE188,IF(AND($R$3=$AN$12),'Result Sheet'!CU188,IF(AND($R$3=$AN$13),'Result Sheet'!DK188,IF(AND($R$3=$AN$14),'Result Sheet'!DU188,IF(AND($R$3=$AN$15),'Result Sheet'!EE188,IF(AND($R$3=$AN$16),'Result Sheet'!EO188,"")))))))))</f>
        <v/>
      </c>
    </row>
    <row r="189" spans="1:27">
      <c r="A189" s="349">
        <f>IF('Result Sheet'!A189="","",'Result Sheet'!A189)</f>
        <v>182</v>
      </c>
      <c r="B189" s="350" t="str">
        <f>IF(OR($D$3="",$R$3=""),"",IF('Result Sheet'!B189="","",'Result Sheet'!B189))</f>
        <v/>
      </c>
      <c r="C189" s="351" t="str">
        <f>IF(OR($D$3="",$R$3=""),"",IF('Result Sheet'!F189="","",'Result Sheet'!F189))</f>
        <v/>
      </c>
      <c r="D189" s="352" t="str">
        <f>IF(OR($D$3="",$R$3=""),"",IF('Result Sheet'!E189="","",'Result Sheet'!E189))</f>
        <v/>
      </c>
      <c r="E189" s="353" t="str">
        <f>IF(OR($D$3="",$R$3=""),"",IF('Result Sheet'!G189="","",'Result Sheet'!G189))</f>
        <v/>
      </c>
      <c r="F189" s="353" t="str">
        <f>IF(OR($D$3="",$R$3=""),"",IF('Result Sheet'!H189="","",'Result Sheet'!H189))</f>
        <v/>
      </c>
      <c r="G189" s="353" t="str">
        <f>IF(OR($D$3="",$R$3=""),"",IF('Result Sheet'!I189="","",'Result Sheet'!I189))</f>
        <v/>
      </c>
      <c r="H189" s="354" t="str">
        <f>IF(OR($D$3="",$R$3=""),"",IF('Result Sheet'!K189="","",'Result Sheet'!K189))</f>
        <v/>
      </c>
      <c r="I189" s="488" t="str">
        <f>IF(OR($D$3="",$R$3=""),"",IF('Result Sheet'!J189="","",'Result Sheet'!J189))</f>
        <v/>
      </c>
      <c r="J189" s="483" t="str">
        <f>IF(AND($R$3=$AN$8),'Result Sheet'!L189,IF(AND($R$3=$AN$9),'Result Sheet'!AD189,IF(AND($R$3=$AN$10),'Result Sheet'!AV189,IF(AND($R$3=$AN$11),'Result Sheet'!BN189,IF(AND($R$3=$AN$12),'Result Sheet'!CF189,IF(AND($R$3=$AN$13),'Result Sheet'!CV189,IF(AND($R$3=$AN$14),"","")))))))</f>
        <v/>
      </c>
      <c r="K189" s="483" t="str">
        <f>IF(AND($R$3=$AN$8),'Result Sheet'!M189,IF(AND($R$3=$AN$9),'Result Sheet'!AE189,IF(AND($R$3=$AN$10),'Result Sheet'!AW189,IF(AND($R$3=$AN$11),'Result Sheet'!BO189,IF(AND($R$3=$AN$12),'Result Sheet'!CG189,IF(AND($R$3=$AN$13),'Result Sheet'!CW189,IF(AND($R$3=$AN$14),"","")))))))</f>
        <v/>
      </c>
      <c r="L189" s="483" t="str">
        <f>IF(AND($R$3=$AN$8),'Result Sheet'!N189,IF(AND($R$3=$AN$9),'Result Sheet'!AF189,IF(AND($R$3=$AN$10),'Result Sheet'!AX189,IF(AND($R$3=$AN$11),'Result Sheet'!BP189,IF(AND($R$3=$AN$12),'Result Sheet'!CH189,IF(AND($R$3=$AN$13),'Result Sheet'!CX189,IF(AND($R$3=$AN$14),"","")))))))</f>
        <v/>
      </c>
      <c r="M189" s="355" t="str">
        <f t="shared" si="14"/>
        <v/>
      </c>
      <c r="N189" s="484" t="str">
        <f>IF(AND($R$3=$AN$8),'Result Sheet'!P189,IF(AND($R$3=$AN$9),'Result Sheet'!AH189,IF(AND($R$3=$AN$10),'Result Sheet'!AZ189,IF(AND($R$3=$AN$11),'Result Sheet'!BR189,IF(AND($R$3=$AN$12),'Result Sheet'!CJ189,IF(AND($R$3=$AN$13),'Result Sheet'!CZ189,IF(AND($R$3=$AN$14),'Result Sheet'!DL189,IF(AND($R$3=$AN$15),'Result Sheet'!DV189,IF(AND($R$3=$AN$16),'Result Sheet'!EF189,"")))))))))</f>
        <v/>
      </c>
      <c r="O189" s="484" t="str">
        <f>IF(AND($R$3=$AN$8),'Result Sheet'!Q189,IF(AND($R$3=$AN$9),'Result Sheet'!AI189,IF(AND($R$3=$AN$10),'Result Sheet'!BA189,IF(AND($R$3=$AN$11),'Result Sheet'!BS189,IF(AND($R$3=$AN$12),'Result Sheet'!CK189,IF(AND($R$3=$AN$13),'Result Sheet'!DA189,IF(AND($R$3=$AN$14),'Result Sheet'!DM189,IF(AND($R$3=$AN$15),'Result Sheet'!DW189,IF(AND($R$3=$AN$16),'Result Sheet'!EG189,"")))))))))</f>
        <v/>
      </c>
      <c r="P189" s="355" t="str">
        <f t="shared" si="15"/>
        <v/>
      </c>
      <c r="Q189" s="356" t="str">
        <f t="shared" si="16"/>
        <v/>
      </c>
      <c r="R189" s="485" t="str">
        <f>IF(AND($R$3=$AN$8),'Result Sheet'!T189,IF(AND($R$3=$AN$9),'Result Sheet'!AL189,IF(AND($R$3=$AN$10),'Result Sheet'!BD189,IF(AND($R$3=$AN$11),'Result Sheet'!BV189,IF(AND($R$3=$AN$12),'Result Sheet'!CN189,IF(AND($R$3=$AN$13),'Result Sheet'!DD189,IF(AND($R$3=$AN$14),'Result Sheet'!DN189,IF(AND($R$3=$AN$15),'Result Sheet'!DX189,IF(AND($R$3=$AN$16),'Result Sheet'!EH188,"")))))))))</f>
        <v/>
      </c>
      <c r="S189" s="485" t="str">
        <f>IF(AND($R$3=$AN$8),'Result Sheet'!U189,IF(AND($R$3=$AN$9),'Result Sheet'!AM189,IF(AND($R$3=$AN$10),'Result Sheet'!BE189,IF(AND($R$3=$AN$11),'Result Sheet'!BW189,IF(AND($R$3=$AN$12),'Result Sheet'!CO189,IF(AND($R$3=$AN$13),'Result Sheet'!DE189,IF(AND($R$3=$AN$14),'Result Sheet'!DO189,IF(AND($R$3=$AN$15),'Result Sheet'!DY189,IF(AND($R$3=$AN$16),'Result Sheet'!EI189,"")))))))))</f>
        <v/>
      </c>
      <c r="T189" s="355" t="str">
        <f>IF(AND(R189="",S189=""),"",IF(AND($R$3=$AN$14),'Result Sheet'!DP189,IF(AND($R$3=$AN$15),'Result Sheet'!DZ189,IF(AND($R$3=$AN$16),'Result Sheet'!EJ189,IF(AND(R189="NA",S189="NA"),"NA",SUM(R189:S189))))))</f>
        <v/>
      </c>
      <c r="U189" s="356" t="str">
        <f t="shared" si="17"/>
        <v/>
      </c>
      <c r="V189" s="357">
        <f t="shared" si="18"/>
        <v>0</v>
      </c>
      <c r="W189" s="357" t="str">
        <f t="shared" si="19"/>
        <v/>
      </c>
      <c r="X189" s="357" t="str">
        <f t="shared" si="20"/>
        <v/>
      </c>
      <c r="Y189" s="486" t="str">
        <f>IF(AND($R$3=$AN$8),'Result Sheet'!AA189,IF(AND($R$3=$AN$9),'Result Sheet'!AS189,IF(AND($R$3=$AN$10),'Result Sheet'!BK189,IF(AND($R$3=$AN$11),'Result Sheet'!CC189,IF(AND($R$3=$AN$12),'Result Sheet'!CT189,IF(AND($R$3=$AN$13),'Result Sheet'!DJ189,IF(AND($R$3=$AN$14),'Result Sheet'!DT189,IF(AND($R$3=$AN$15),'Result Sheet'!ED189,IF(AND($R$3=$AN$16),'Result Sheet'!EN189,"")))))))))</f>
        <v/>
      </c>
      <c r="Z189" s="487" t="str">
        <f>IF(AND($R$3=$AN$8),'Result Sheet'!AB189,IF(AND($R$3=$AN$9),'Result Sheet'!AT189,IF(AND($R$3=$AN$10),'Result Sheet'!BL189,IF(AND($R$3=$AN$11),'Result Sheet'!CD189,IF(AND($R$3=$AN$12),"",IF(AND($R$3=$AN$13),"",IF(AND($R$3=$AN$14),"","")))))))</f>
        <v/>
      </c>
      <c r="AA189" s="358" t="str">
        <f>IF(AND($R$3=$AN$8),'Result Sheet'!AC189,IF(AND($R$3=$AN$9),'Result Sheet'!AU189,IF(AND($R$3=$AN$10),'Result Sheet'!BM189,IF(AND($R$3=$AN$11),'Result Sheet'!CE189,IF(AND($R$3=$AN$12),'Result Sheet'!CU189,IF(AND($R$3=$AN$13),'Result Sheet'!DK189,IF(AND($R$3=$AN$14),'Result Sheet'!DU189,IF(AND($R$3=$AN$15),'Result Sheet'!EE189,IF(AND($R$3=$AN$16),'Result Sheet'!EO189,"")))))))))</f>
        <v/>
      </c>
    </row>
    <row r="190" spans="1:27">
      <c r="A190" s="349">
        <f>IF('Result Sheet'!A190="","",'Result Sheet'!A190)</f>
        <v>183</v>
      </c>
      <c r="B190" s="350" t="str">
        <f>IF(OR($D$3="",$R$3=""),"",IF('Result Sheet'!B190="","",'Result Sheet'!B190))</f>
        <v/>
      </c>
      <c r="C190" s="351" t="str">
        <f>IF(OR($D$3="",$R$3=""),"",IF('Result Sheet'!F190="","",'Result Sheet'!F190))</f>
        <v/>
      </c>
      <c r="D190" s="352" t="str">
        <f>IF(OR($D$3="",$R$3=""),"",IF('Result Sheet'!E190="","",'Result Sheet'!E190))</f>
        <v/>
      </c>
      <c r="E190" s="353" t="str">
        <f>IF(OR($D$3="",$R$3=""),"",IF('Result Sheet'!G190="","",'Result Sheet'!G190))</f>
        <v/>
      </c>
      <c r="F190" s="353" t="str">
        <f>IF(OR($D$3="",$R$3=""),"",IF('Result Sheet'!H190="","",'Result Sheet'!H190))</f>
        <v/>
      </c>
      <c r="G190" s="353" t="str">
        <f>IF(OR($D$3="",$R$3=""),"",IF('Result Sheet'!I190="","",'Result Sheet'!I190))</f>
        <v/>
      </c>
      <c r="H190" s="354" t="str">
        <f>IF(OR($D$3="",$R$3=""),"",IF('Result Sheet'!K190="","",'Result Sheet'!K190))</f>
        <v/>
      </c>
      <c r="I190" s="488" t="str">
        <f>IF(OR($D$3="",$R$3=""),"",IF('Result Sheet'!J190="","",'Result Sheet'!J190))</f>
        <v/>
      </c>
      <c r="J190" s="483" t="str">
        <f>IF(AND($R$3=$AN$8),'Result Sheet'!L190,IF(AND($R$3=$AN$9),'Result Sheet'!AD190,IF(AND($R$3=$AN$10),'Result Sheet'!AV190,IF(AND($R$3=$AN$11),'Result Sheet'!BN190,IF(AND($R$3=$AN$12),'Result Sheet'!CF190,IF(AND($R$3=$AN$13),'Result Sheet'!CV190,IF(AND($R$3=$AN$14),"","")))))))</f>
        <v/>
      </c>
      <c r="K190" s="483" t="str">
        <f>IF(AND($R$3=$AN$8),'Result Sheet'!M190,IF(AND($R$3=$AN$9),'Result Sheet'!AE190,IF(AND($R$3=$AN$10),'Result Sheet'!AW190,IF(AND($R$3=$AN$11),'Result Sheet'!BO190,IF(AND($R$3=$AN$12),'Result Sheet'!CG190,IF(AND($R$3=$AN$13),'Result Sheet'!CW190,IF(AND($R$3=$AN$14),"","")))))))</f>
        <v/>
      </c>
      <c r="L190" s="483" t="str">
        <f>IF(AND($R$3=$AN$8),'Result Sheet'!N190,IF(AND($R$3=$AN$9),'Result Sheet'!AF190,IF(AND($R$3=$AN$10),'Result Sheet'!AX190,IF(AND($R$3=$AN$11),'Result Sheet'!BP190,IF(AND($R$3=$AN$12),'Result Sheet'!CH190,IF(AND($R$3=$AN$13),'Result Sheet'!CX190,IF(AND($R$3=$AN$14),"","")))))))</f>
        <v/>
      </c>
      <c r="M190" s="355" t="str">
        <f t="shared" si="14"/>
        <v/>
      </c>
      <c r="N190" s="484" t="str">
        <f>IF(AND($R$3=$AN$8),'Result Sheet'!P190,IF(AND($R$3=$AN$9),'Result Sheet'!AH190,IF(AND($R$3=$AN$10),'Result Sheet'!AZ190,IF(AND($R$3=$AN$11),'Result Sheet'!BR190,IF(AND($R$3=$AN$12),'Result Sheet'!CJ190,IF(AND($R$3=$AN$13),'Result Sheet'!CZ190,IF(AND($R$3=$AN$14),'Result Sheet'!DL190,IF(AND($R$3=$AN$15),'Result Sheet'!DV190,IF(AND($R$3=$AN$16),'Result Sheet'!EF190,"")))))))))</f>
        <v/>
      </c>
      <c r="O190" s="484" t="str">
        <f>IF(AND($R$3=$AN$8),'Result Sheet'!Q190,IF(AND($R$3=$AN$9),'Result Sheet'!AI190,IF(AND($R$3=$AN$10),'Result Sheet'!BA190,IF(AND($R$3=$AN$11),'Result Sheet'!BS190,IF(AND($R$3=$AN$12),'Result Sheet'!CK190,IF(AND($R$3=$AN$13),'Result Sheet'!DA190,IF(AND($R$3=$AN$14),'Result Sheet'!DM190,IF(AND($R$3=$AN$15),'Result Sheet'!DW190,IF(AND($R$3=$AN$16),'Result Sheet'!EG190,"")))))))))</f>
        <v/>
      </c>
      <c r="P190" s="355" t="str">
        <f t="shared" si="15"/>
        <v/>
      </c>
      <c r="Q190" s="356" t="str">
        <f t="shared" si="16"/>
        <v/>
      </c>
      <c r="R190" s="485" t="str">
        <f>IF(AND($R$3=$AN$8),'Result Sheet'!T190,IF(AND($R$3=$AN$9),'Result Sheet'!AL190,IF(AND($R$3=$AN$10),'Result Sheet'!BD190,IF(AND($R$3=$AN$11),'Result Sheet'!BV190,IF(AND($R$3=$AN$12),'Result Sheet'!CN190,IF(AND($R$3=$AN$13),'Result Sheet'!DD190,IF(AND($R$3=$AN$14),'Result Sheet'!DN190,IF(AND($R$3=$AN$15),'Result Sheet'!DX190,IF(AND($R$3=$AN$16),'Result Sheet'!EH189,"")))))))))</f>
        <v/>
      </c>
      <c r="S190" s="485" t="str">
        <f>IF(AND($R$3=$AN$8),'Result Sheet'!U190,IF(AND($R$3=$AN$9),'Result Sheet'!AM190,IF(AND($R$3=$AN$10),'Result Sheet'!BE190,IF(AND($R$3=$AN$11),'Result Sheet'!BW190,IF(AND($R$3=$AN$12),'Result Sheet'!CO190,IF(AND($R$3=$AN$13),'Result Sheet'!DE190,IF(AND($R$3=$AN$14),'Result Sheet'!DO190,IF(AND($R$3=$AN$15),'Result Sheet'!DY190,IF(AND($R$3=$AN$16),'Result Sheet'!EI190,"")))))))))</f>
        <v/>
      </c>
      <c r="T190" s="355" t="str">
        <f>IF(AND(R190="",S190=""),"",IF(AND($R$3=$AN$14),'Result Sheet'!DP190,IF(AND($R$3=$AN$15),'Result Sheet'!DZ190,IF(AND($R$3=$AN$16),'Result Sheet'!EJ190,IF(AND(R190="NA",S190="NA"),"NA",SUM(R190:S190))))))</f>
        <v/>
      </c>
      <c r="U190" s="356" t="str">
        <f t="shared" si="17"/>
        <v/>
      </c>
      <c r="V190" s="357">
        <f t="shared" si="18"/>
        <v>0</v>
      </c>
      <c r="W190" s="357" t="str">
        <f t="shared" si="19"/>
        <v/>
      </c>
      <c r="X190" s="357" t="str">
        <f t="shared" si="20"/>
        <v/>
      </c>
      <c r="Y190" s="486" t="str">
        <f>IF(AND($R$3=$AN$8),'Result Sheet'!AA190,IF(AND($R$3=$AN$9),'Result Sheet'!AS190,IF(AND($R$3=$AN$10),'Result Sheet'!BK190,IF(AND($R$3=$AN$11),'Result Sheet'!CC190,IF(AND($R$3=$AN$12),'Result Sheet'!CT190,IF(AND($R$3=$AN$13),'Result Sheet'!DJ190,IF(AND($R$3=$AN$14),'Result Sheet'!DT190,IF(AND($R$3=$AN$15),'Result Sheet'!ED190,IF(AND($R$3=$AN$16),'Result Sheet'!EN190,"")))))))))</f>
        <v/>
      </c>
      <c r="Z190" s="487" t="str">
        <f>IF(AND($R$3=$AN$8),'Result Sheet'!AB190,IF(AND($R$3=$AN$9),'Result Sheet'!AT190,IF(AND($R$3=$AN$10),'Result Sheet'!BL190,IF(AND($R$3=$AN$11),'Result Sheet'!CD190,IF(AND($R$3=$AN$12),"",IF(AND($R$3=$AN$13),"",IF(AND($R$3=$AN$14),"","")))))))</f>
        <v/>
      </c>
      <c r="AA190" s="358" t="str">
        <f>IF(AND($R$3=$AN$8),'Result Sheet'!AC190,IF(AND($R$3=$AN$9),'Result Sheet'!AU190,IF(AND($R$3=$AN$10),'Result Sheet'!BM190,IF(AND($R$3=$AN$11),'Result Sheet'!CE190,IF(AND($R$3=$AN$12),'Result Sheet'!CU190,IF(AND($R$3=$AN$13),'Result Sheet'!DK190,IF(AND($R$3=$AN$14),'Result Sheet'!DU190,IF(AND($R$3=$AN$15),'Result Sheet'!EE190,IF(AND($R$3=$AN$16),'Result Sheet'!EO190,"")))))))))</f>
        <v/>
      </c>
    </row>
    <row r="191" spans="1:27">
      <c r="A191" s="349">
        <f>IF('Result Sheet'!A191="","",'Result Sheet'!A191)</f>
        <v>184</v>
      </c>
      <c r="B191" s="350" t="str">
        <f>IF(OR($D$3="",$R$3=""),"",IF('Result Sheet'!B191="","",'Result Sheet'!B191))</f>
        <v/>
      </c>
      <c r="C191" s="351" t="str">
        <f>IF(OR($D$3="",$R$3=""),"",IF('Result Sheet'!F191="","",'Result Sheet'!F191))</f>
        <v/>
      </c>
      <c r="D191" s="352" t="str">
        <f>IF(OR($D$3="",$R$3=""),"",IF('Result Sheet'!E191="","",'Result Sheet'!E191))</f>
        <v/>
      </c>
      <c r="E191" s="353" t="str">
        <f>IF(OR($D$3="",$R$3=""),"",IF('Result Sheet'!G191="","",'Result Sheet'!G191))</f>
        <v/>
      </c>
      <c r="F191" s="353" t="str">
        <f>IF(OR($D$3="",$R$3=""),"",IF('Result Sheet'!H191="","",'Result Sheet'!H191))</f>
        <v/>
      </c>
      <c r="G191" s="353" t="str">
        <f>IF(OR($D$3="",$R$3=""),"",IF('Result Sheet'!I191="","",'Result Sheet'!I191))</f>
        <v/>
      </c>
      <c r="H191" s="354" t="str">
        <f>IF(OR($D$3="",$R$3=""),"",IF('Result Sheet'!K191="","",'Result Sheet'!K191))</f>
        <v/>
      </c>
      <c r="I191" s="488" t="str">
        <f>IF(OR($D$3="",$R$3=""),"",IF('Result Sheet'!J191="","",'Result Sheet'!J191))</f>
        <v/>
      </c>
      <c r="J191" s="483" t="str">
        <f>IF(AND($R$3=$AN$8),'Result Sheet'!L191,IF(AND($R$3=$AN$9),'Result Sheet'!AD191,IF(AND($R$3=$AN$10),'Result Sheet'!AV191,IF(AND($R$3=$AN$11),'Result Sheet'!BN191,IF(AND($R$3=$AN$12),'Result Sheet'!CF191,IF(AND($R$3=$AN$13),'Result Sheet'!CV191,IF(AND($R$3=$AN$14),"","")))))))</f>
        <v/>
      </c>
      <c r="K191" s="483" t="str">
        <f>IF(AND($R$3=$AN$8),'Result Sheet'!M191,IF(AND($R$3=$AN$9),'Result Sheet'!AE191,IF(AND($R$3=$AN$10),'Result Sheet'!AW191,IF(AND($R$3=$AN$11),'Result Sheet'!BO191,IF(AND($R$3=$AN$12),'Result Sheet'!CG191,IF(AND($R$3=$AN$13),'Result Sheet'!CW191,IF(AND($R$3=$AN$14),"","")))))))</f>
        <v/>
      </c>
      <c r="L191" s="483" t="str">
        <f>IF(AND($R$3=$AN$8),'Result Sheet'!N191,IF(AND($R$3=$AN$9),'Result Sheet'!AF191,IF(AND($R$3=$AN$10),'Result Sheet'!AX191,IF(AND($R$3=$AN$11),'Result Sheet'!BP191,IF(AND($R$3=$AN$12),'Result Sheet'!CH191,IF(AND($R$3=$AN$13),'Result Sheet'!CX191,IF(AND($R$3=$AN$14),"","")))))))</f>
        <v/>
      </c>
      <c r="M191" s="355" t="str">
        <f t="shared" si="14"/>
        <v/>
      </c>
      <c r="N191" s="484" t="str">
        <f>IF(AND($R$3=$AN$8),'Result Sheet'!P191,IF(AND($R$3=$AN$9),'Result Sheet'!AH191,IF(AND($R$3=$AN$10),'Result Sheet'!AZ191,IF(AND($R$3=$AN$11),'Result Sheet'!BR191,IF(AND($R$3=$AN$12),'Result Sheet'!CJ191,IF(AND($R$3=$AN$13),'Result Sheet'!CZ191,IF(AND($R$3=$AN$14),'Result Sheet'!DL191,IF(AND($R$3=$AN$15),'Result Sheet'!DV191,IF(AND($R$3=$AN$16),'Result Sheet'!EF191,"")))))))))</f>
        <v/>
      </c>
      <c r="O191" s="484" t="str">
        <f>IF(AND($R$3=$AN$8),'Result Sheet'!Q191,IF(AND($R$3=$AN$9),'Result Sheet'!AI191,IF(AND($R$3=$AN$10),'Result Sheet'!BA191,IF(AND($R$3=$AN$11),'Result Sheet'!BS191,IF(AND($R$3=$AN$12),'Result Sheet'!CK191,IF(AND($R$3=$AN$13),'Result Sheet'!DA191,IF(AND($R$3=$AN$14),'Result Sheet'!DM191,IF(AND($R$3=$AN$15),'Result Sheet'!DW191,IF(AND($R$3=$AN$16),'Result Sheet'!EG191,"")))))))))</f>
        <v/>
      </c>
      <c r="P191" s="355" t="str">
        <f t="shared" si="15"/>
        <v/>
      </c>
      <c r="Q191" s="356" t="str">
        <f t="shared" si="16"/>
        <v/>
      </c>
      <c r="R191" s="485" t="str">
        <f>IF(AND($R$3=$AN$8),'Result Sheet'!T191,IF(AND($R$3=$AN$9),'Result Sheet'!AL191,IF(AND($R$3=$AN$10),'Result Sheet'!BD191,IF(AND($R$3=$AN$11),'Result Sheet'!BV191,IF(AND($R$3=$AN$12),'Result Sheet'!CN191,IF(AND($R$3=$AN$13),'Result Sheet'!DD191,IF(AND($R$3=$AN$14),'Result Sheet'!DN191,IF(AND($R$3=$AN$15),'Result Sheet'!DX191,IF(AND($R$3=$AN$16),'Result Sheet'!EH190,"")))))))))</f>
        <v/>
      </c>
      <c r="S191" s="485" t="str">
        <f>IF(AND($R$3=$AN$8),'Result Sheet'!U191,IF(AND($R$3=$AN$9),'Result Sheet'!AM191,IF(AND($R$3=$AN$10),'Result Sheet'!BE191,IF(AND($R$3=$AN$11),'Result Sheet'!BW191,IF(AND($R$3=$AN$12),'Result Sheet'!CO191,IF(AND($R$3=$AN$13),'Result Sheet'!DE191,IF(AND($R$3=$AN$14),'Result Sheet'!DO191,IF(AND($R$3=$AN$15),'Result Sheet'!DY191,IF(AND($R$3=$AN$16),'Result Sheet'!EI191,"")))))))))</f>
        <v/>
      </c>
      <c r="T191" s="355" t="str">
        <f>IF(AND(R191="",S191=""),"",IF(AND($R$3=$AN$14),'Result Sheet'!DP191,IF(AND($R$3=$AN$15),'Result Sheet'!DZ191,IF(AND($R$3=$AN$16),'Result Sheet'!EJ191,IF(AND(R191="NA",S191="NA"),"NA",SUM(R191:S191))))))</f>
        <v/>
      </c>
      <c r="U191" s="356" t="str">
        <f t="shared" si="17"/>
        <v/>
      </c>
      <c r="V191" s="357">
        <f t="shared" si="18"/>
        <v>0</v>
      </c>
      <c r="W191" s="357" t="str">
        <f t="shared" si="19"/>
        <v/>
      </c>
      <c r="X191" s="357" t="str">
        <f t="shared" si="20"/>
        <v/>
      </c>
      <c r="Y191" s="486" t="str">
        <f>IF(AND($R$3=$AN$8),'Result Sheet'!AA191,IF(AND($R$3=$AN$9),'Result Sheet'!AS191,IF(AND($R$3=$AN$10),'Result Sheet'!BK191,IF(AND($R$3=$AN$11),'Result Sheet'!CC191,IF(AND($R$3=$AN$12),'Result Sheet'!CT191,IF(AND($R$3=$AN$13),'Result Sheet'!DJ191,IF(AND($R$3=$AN$14),'Result Sheet'!DT191,IF(AND($R$3=$AN$15),'Result Sheet'!ED191,IF(AND($R$3=$AN$16),'Result Sheet'!EN191,"")))))))))</f>
        <v/>
      </c>
      <c r="Z191" s="487" t="str">
        <f>IF(AND($R$3=$AN$8),'Result Sheet'!AB191,IF(AND($R$3=$AN$9),'Result Sheet'!AT191,IF(AND($R$3=$AN$10),'Result Sheet'!BL191,IF(AND($R$3=$AN$11),'Result Sheet'!CD191,IF(AND($R$3=$AN$12),"",IF(AND($R$3=$AN$13),"",IF(AND($R$3=$AN$14),"","")))))))</f>
        <v/>
      </c>
      <c r="AA191" s="358" t="str">
        <f>IF(AND($R$3=$AN$8),'Result Sheet'!AC191,IF(AND($R$3=$AN$9),'Result Sheet'!AU191,IF(AND($R$3=$AN$10),'Result Sheet'!BM191,IF(AND($R$3=$AN$11),'Result Sheet'!CE191,IF(AND($R$3=$AN$12),'Result Sheet'!CU191,IF(AND($R$3=$AN$13),'Result Sheet'!DK191,IF(AND($R$3=$AN$14),'Result Sheet'!DU191,IF(AND($R$3=$AN$15),'Result Sheet'!EE191,IF(AND($R$3=$AN$16),'Result Sheet'!EO191,"")))))))))</f>
        <v/>
      </c>
    </row>
    <row r="192" spans="1:27">
      <c r="A192" s="349">
        <f>IF('Result Sheet'!A192="","",'Result Sheet'!A192)</f>
        <v>185</v>
      </c>
      <c r="B192" s="350" t="str">
        <f>IF(OR($D$3="",$R$3=""),"",IF('Result Sheet'!B192="","",'Result Sheet'!B192))</f>
        <v/>
      </c>
      <c r="C192" s="351" t="str">
        <f>IF(OR($D$3="",$R$3=""),"",IF('Result Sheet'!F192="","",'Result Sheet'!F192))</f>
        <v/>
      </c>
      <c r="D192" s="352" t="str">
        <f>IF(OR($D$3="",$R$3=""),"",IF('Result Sheet'!E192="","",'Result Sheet'!E192))</f>
        <v/>
      </c>
      <c r="E192" s="353" t="str">
        <f>IF(OR($D$3="",$R$3=""),"",IF('Result Sheet'!G192="","",'Result Sheet'!G192))</f>
        <v/>
      </c>
      <c r="F192" s="353" t="str">
        <f>IF(OR($D$3="",$R$3=""),"",IF('Result Sheet'!H192="","",'Result Sheet'!H192))</f>
        <v/>
      </c>
      <c r="G192" s="353" t="str">
        <f>IF(OR($D$3="",$R$3=""),"",IF('Result Sheet'!I192="","",'Result Sheet'!I192))</f>
        <v/>
      </c>
      <c r="H192" s="354" t="str">
        <f>IF(OR($D$3="",$R$3=""),"",IF('Result Sheet'!K192="","",'Result Sheet'!K192))</f>
        <v/>
      </c>
      <c r="I192" s="488" t="str">
        <f>IF(OR($D$3="",$R$3=""),"",IF('Result Sheet'!J192="","",'Result Sheet'!J192))</f>
        <v/>
      </c>
      <c r="J192" s="483" t="str">
        <f>IF(AND($R$3=$AN$8),'Result Sheet'!L192,IF(AND($R$3=$AN$9),'Result Sheet'!AD192,IF(AND($R$3=$AN$10),'Result Sheet'!AV192,IF(AND($R$3=$AN$11),'Result Sheet'!BN192,IF(AND($R$3=$AN$12),'Result Sheet'!CF192,IF(AND($R$3=$AN$13),'Result Sheet'!CV192,IF(AND($R$3=$AN$14),"","")))))))</f>
        <v/>
      </c>
      <c r="K192" s="483" t="str">
        <f>IF(AND($R$3=$AN$8),'Result Sheet'!M192,IF(AND($R$3=$AN$9),'Result Sheet'!AE192,IF(AND($R$3=$AN$10),'Result Sheet'!AW192,IF(AND($R$3=$AN$11),'Result Sheet'!BO192,IF(AND($R$3=$AN$12),'Result Sheet'!CG192,IF(AND($R$3=$AN$13),'Result Sheet'!CW192,IF(AND($R$3=$AN$14),"","")))))))</f>
        <v/>
      </c>
      <c r="L192" s="483" t="str">
        <f>IF(AND($R$3=$AN$8),'Result Sheet'!N192,IF(AND($R$3=$AN$9),'Result Sheet'!AF192,IF(AND($R$3=$AN$10),'Result Sheet'!AX192,IF(AND($R$3=$AN$11),'Result Sheet'!BP192,IF(AND($R$3=$AN$12),'Result Sheet'!CH192,IF(AND($R$3=$AN$13),'Result Sheet'!CX192,IF(AND($R$3=$AN$14),"","")))))))</f>
        <v/>
      </c>
      <c r="M192" s="355" t="str">
        <f t="shared" si="14"/>
        <v/>
      </c>
      <c r="N192" s="484" t="str">
        <f>IF(AND($R$3=$AN$8),'Result Sheet'!P192,IF(AND($R$3=$AN$9),'Result Sheet'!AH192,IF(AND($R$3=$AN$10),'Result Sheet'!AZ192,IF(AND($R$3=$AN$11),'Result Sheet'!BR192,IF(AND($R$3=$AN$12),'Result Sheet'!CJ192,IF(AND($R$3=$AN$13),'Result Sheet'!CZ192,IF(AND($R$3=$AN$14),'Result Sheet'!DL192,IF(AND($R$3=$AN$15),'Result Sheet'!DV192,IF(AND($R$3=$AN$16),'Result Sheet'!EF192,"")))))))))</f>
        <v/>
      </c>
      <c r="O192" s="484" t="str">
        <f>IF(AND($R$3=$AN$8),'Result Sheet'!Q192,IF(AND($R$3=$AN$9),'Result Sheet'!AI192,IF(AND($R$3=$AN$10),'Result Sheet'!BA192,IF(AND($R$3=$AN$11),'Result Sheet'!BS192,IF(AND($R$3=$AN$12),'Result Sheet'!CK192,IF(AND($R$3=$AN$13),'Result Sheet'!DA192,IF(AND($R$3=$AN$14),'Result Sheet'!DM192,IF(AND($R$3=$AN$15),'Result Sheet'!DW192,IF(AND($R$3=$AN$16),'Result Sheet'!EG192,"")))))))))</f>
        <v/>
      </c>
      <c r="P192" s="355" t="str">
        <f t="shared" si="15"/>
        <v/>
      </c>
      <c r="Q192" s="356" t="str">
        <f t="shared" si="16"/>
        <v/>
      </c>
      <c r="R192" s="485" t="str">
        <f>IF(AND($R$3=$AN$8),'Result Sheet'!T192,IF(AND($R$3=$AN$9),'Result Sheet'!AL192,IF(AND($R$3=$AN$10),'Result Sheet'!BD192,IF(AND($R$3=$AN$11),'Result Sheet'!BV192,IF(AND($R$3=$AN$12),'Result Sheet'!CN192,IF(AND($R$3=$AN$13),'Result Sheet'!DD192,IF(AND($R$3=$AN$14),'Result Sheet'!DN192,IF(AND($R$3=$AN$15),'Result Sheet'!DX192,IF(AND($R$3=$AN$16),'Result Sheet'!EH191,"")))))))))</f>
        <v/>
      </c>
      <c r="S192" s="485" t="str">
        <f>IF(AND($R$3=$AN$8),'Result Sheet'!U192,IF(AND($R$3=$AN$9),'Result Sheet'!AM192,IF(AND($R$3=$AN$10),'Result Sheet'!BE192,IF(AND($R$3=$AN$11),'Result Sheet'!BW192,IF(AND($R$3=$AN$12),'Result Sheet'!CO192,IF(AND($R$3=$AN$13),'Result Sheet'!DE192,IF(AND($R$3=$AN$14),'Result Sheet'!DO192,IF(AND($R$3=$AN$15),'Result Sheet'!DY192,IF(AND($R$3=$AN$16),'Result Sheet'!EI192,"")))))))))</f>
        <v/>
      </c>
      <c r="T192" s="355" t="str">
        <f>IF(AND(R192="",S192=""),"",IF(AND($R$3=$AN$14),'Result Sheet'!DP192,IF(AND($R$3=$AN$15),'Result Sheet'!DZ192,IF(AND($R$3=$AN$16),'Result Sheet'!EJ192,IF(AND(R192="NA",S192="NA"),"NA",SUM(R192:S192))))))</f>
        <v/>
      </c>
      <c r="U192" s="356" t="str">
        <f t="shared" si="17"/>
        <v/>
      </c>
      <c r="V192" s="357">
        <f t="shared" si="18"/>
        <v>0</v>
      </c>
      <c r="W192" s="357" t="str">
        <f t="shared" si="19"/>
        <v/>
      </c>
      <c r="X192" s="357" t="str">
        <f t="shared" si="20"/>
        <v/>
      </c>
      <c r="Y192" s="486" t="str">
        <f>IF(AND($R$3=$AN$8),'Result Sheet'!AA192,IF(AND($R$3=$AN$9),'Result Sheet'!AS192,IF(AND($R$3=$AN$10),'Result Sheet'!BK192,IF(AND($R$3=$AN$11),'Result Sheet'!CC192,IF(AND($R$3=$AN$12),'Result Sheet'!CT192,IF(AND($R$3=$AN$13),'Result Sheet'!DJ192,IF(AND($R$3=$AN$14),'Result Sheet'!DT192,IF(AND($R$3=$AN$15),'Result Sheet'!ED192,IF(AND($R$3=$AN$16),'Result Sheet'!EN192,"")))))))))</f>
        <v/>
      </c>
      <c r="Z192" s="487" t="str">
        <f>IF(AND($R$3=$AN$8),'Result Sheet'!AB192,IF(AND($R$3=$AN$9),'Result Sheet'!AT192,IF(AND($R$3=$AN$10),'Result Sheet'!BL192,IF(AND($R$3=$AN$11),'Result Sheet'!CD192,IF(AND($R$3=$AN$12),"",IF(AND($R$3=$AN$13),"",IF(AND($R$3=$AN$14),"","")))))))</f>
        <v/>
      </c>
      <c r="AA192" s="358" t="str">
        <f>IF(AND($R$3=$AN$8),'Result Sheet'!AC192,IF(AND($R$3=$AN$9),'Result Sheet'!AU192,IF(AND($R$3=$AN$10),'Result Sheet'!BM192,IF(AND($R$3=$AN$11),'Result Sheet'!CE192,IF(AND($R$3=$AN$12),'Result Sheet'!CU192,IF(AND($R$3=$AN$13),'Result Sheet'!DK192,IF(AND($R$3=$AN$14),'Result Sheet'!DU192,IF(AND($R$3=$AN$15),'Result Sheet'!EE192,IF(AND($R$3=$AN$16),'Result Sheet'!EO192,"")))))))))</f>
        <v/>
      </c>
    </row>
    <row r="193" spans="1:27">
      <c r="A193" s="349">
        <f>IF('Result Sheet'!A193="","",'Result Sheet'!A193)</f>
        <v>186</v>
      </c>
      <c r="B193" s="350" t="str">
        <f>IF(OR($D$3="",$R$3=""),"",IF('Result Sheet'!B193="","",'Result Sheet'!B193))</f>
        <v/>
      </c>
      <c r="C193" s="351" t="str">
        <f>IF(OR($D$3="",$R$3=""),"",IF('Result Sheet'!F193="","",'Result Sheet'!F193))</f>
        <v/>
      </c>
      <c r="D193" s="352" t="str">
        <f>IF(OR($D$3="",$R$3=""),"",IF('Result Sheet'!E193="","",'Result Sheet'!E193))</f>
        <v/>
      </c>
      <c r="E193" s="353" t="str">
        <f>IF(OR($D$3="",$R$3=""),"",IF('Result Sheet'!G193="","",'Result Sheet'!G193))</f>
        <v/>
      </c>
      <c r="F193" s="353" t="str">
        <f>IF(OR($D$3="",$R$3=""),"",IF('Result Sheet'!H193="","",'Result Sheet'!H193))</f>
        <v/>
      </c>
      <c r="G193" s="353" t="str">
        <f>IF(OR($D$3="",$R$3=""),"",IF('Result Sheet'!I193="","",'Result Sheet'!I193))</f>
        <v/>
      </c>
      <c r="H193" s="354" t="str">
        <f>IF(OR($D$3="",$R$3=""),"",IF('Result Sheet'!K193="","",'Result Sheet'!K193))</f>
        <v/>
      </c>
      <c r="I193" s="488" t="str">
        <f>IF(OR($D$3="",$R$3=""),"",IF('Result Sheet'!J193="","",'Result Sheet'!J193))</f>
        <v/>
      </c>
      <c r="J193" s="483" t="str">
        <f>IF(AND($R$3=$AN$8),'Result Sheet'!L193,IF(AND($R$3=$AN$9),'Result Sheet'!AD193,IF(AND($R$3=$AN$10),'Result Sheet'!AV193,IF(AND($R$3=$AN$11),'Result Sheet'!BN193,IF(AND($R$3=$AN$12),'Result Sheet'!CF193,IF(AND($R$3=$AN$13),'Result Sheet'!CV193,IF(AND($R$3=$AN$14),"","")))))))</f>
        <v/>
      </c>
      <c r="K193" s="483" t="str">
        <f>IF(AND($R$3=$AN$8),'Result Sheet'!M193,IF(AND($R$3=$AN$9),'Result Sheet'!AE193,IF(AND($R$3=$AN$10),'Result Sheet'!AW193,IF(AND($R$3=$AN$11),'Result Sheet'!BO193,IF(AND($R$3=$AN$12),'Result Sheet'!CG193,IF(AND($R$3=$AN$13),'Result Sheet'!CW193,IF(AND($R$3=$AN$14),"","")))))))</f>
        <v/>
      </c>
      <c r="L193" s="483" t="str">
        <f>IF(AND($R$3=$AN$8),'Result Sheet'!N193,IF(AND($R$3=$AN$9),'Result Sheet'!AF193,IF(AND($R$3=$AN$10),'Result Sheet'!AX193,IF(AND($R$3=$AN$11),'Result Sheet'!BP193,IF(AND($R$3=$AN$12),'Result Sheet'!CH193,IF(AND($R$3=$AN$13),'Result Sheet'!CX193,IF(AND($R$3=$AN$14),"","")))))))</f>
        <v/>
      </c>
      <c r="M193" s="355" t="str">
        <f t="shared" si="14"/>
        <v/>
      </c>
      <c r="N193" s="484" t="str">
        <f>IF(AND($R$3=$AN$8),'Result Sheet'!P193,IF(AND($R$3=$AN$9),'Result Sheet'!AH193,IF(AND($R$3=$AN$10),'Result Sheet'!AZ193,IF(AND($R$3=$AN$11),'Result Sheet'!BR193,IF(AND($R$3=$AN$12),'Result Sheet'!CJ193,IF(AND($R$3=$AN$13),'Result Sheet'!CZ193,IF(AND($R$3=$AN$14),'Result Sheet'!DL193,IF(AND($R$3=$AN$15),'Result Sheet'!DV193,IF(AND($R$3=$AN$16),'Result Sheet'!EF193,"")))))))))</f>
        <v/>
      </c>
      <c r="O193" s="484" t="str">
        <f>IF(AND($R$3=$AN$8),'Result Sheet'!Q193,IF(AND($R$3=$AN$9),'Result Sheet'!AI193,IF(AND($R$3=$AN$10),'Result Sheet'!BA193,IF(AND($R$3=$AN$11),'Result Sheet'!BS193,IF(AND($R$3=$AN$12),'Result Sheet'!CK193,IF(AND($R$3=$AN$13),'Result Sheet'!DA193,IF(AND($R$3=$AN$14),'Result Sheet'!DM193,IF(AND($R$3=$AN$15),'Result Sheet'!DW193,IF(AND($R$3=$AN$16),'Result Sheet'!EG193,"")))))))))</f>
        <v/>
      </c>
      <c r="P193" s="355" t="str">
        <f t="shared" si="15"/>
        <v/>
      </c>
      <c r="Q193" s="356" t="str">
        <f t="shared" si="16"/>
        <v/>
      </c>
      <c r="R193" s="485" t="str">
        <f>IF(AND($R$3=$AN$8),'Result Sheet'!T193,IF(AND($R$3=$AN$9),'Result Sheet'!AL193,IF(AND($R$3=$AN$10),'Result Sheet'!BD193,IF(AND($R$3=$AN$11),'Result Sheet'!BV193,IF(AND($R$3=$AN$12),'Result Sheet'!CN193,IF(AND($R$3=$AN$13),'Result Sheet'!DD193,IF(AND($R$3=$AN$14),'Result Sheet'!DN193,IF(AND($R$3=$AN$15),'Result Sheet'!DX193,IF(AND($R$3=$AN$16),'Result Sheet'!EH192,"")))))))))</f>
        <v/>
      </c>
      <c r="S193" s="485" t="str">
        <f>IF(AND($R$3=$AN$8),'Result Sheet'!U193,IF(AND($R$3=$AN$9),'Result Sheet'!AM193,IF(AND($R$3=$AN$10),'Result Sheet'!BE193,IF(AND($R$3=$AN$11),'Result Sheet'!BW193,IF(AND($R$3=$AN$12),'Result Sheet'!CO193,IF(AND($R$3=$AN$13),'Result Sheet'!DE193,IF(AND($R$3=$AN$14),'Result Sheet'!DO193,IF(AND($R$3=$AN$15),'Result Sheet'!DY193,IF(AND($R$3=$AN$16),'Result Sheet'!EI193,"")))))))))</f>
        <v/>
      </c>
      <c r="T193" s="355" t="str">
        <f>IF(AND(R193="",S193=""),"",IF(AND($R$3=$AN$14),'Result Sheet'!DP193,IF(AND($R$3=$AN$15),'Result Sheet'!DZ193,IF(AND($R$3=$AN$16),'Result Sheet'!EJ193,IF(AND(R193="NA",S193="NA"),"NA",SUM(R193:S193))))))</f>
        <v/>
      </c>
      <c r="U193" s="356" t="str">
        <f t="shared" si="17"/>
        <v/>
      </c>
      <c r="V193" s="357">
        <f t="shared" si="18"/>
        <v>0</v>
      </c>
      <c r="W193" s="357" t="str">
        <f t="shared" si="19"/>
        <v/>
      </c>
      <c r="X193" s="357" t="str">
        <f t="shared" si="20"/>
        <v/>
      </c>
      <c r="Y193" s="486" t="str">
        <f>IF(AND($R$3=$AN$8),'Result Sheet'!AA193,IF(AND($R$3=$AN$9),'Result Sheet'!AS193,IF(AND($R$3=$AN$10),'Result Sheet'!BK193,IF(AND($R$3=$AN$11),'Result Sheet'!CC193,IF(AND($R$3=$AN$12),'Result Sheet'!CT193,IF(AND($R$3=$AN$13),'Result Sheet'!DJ193,IF(AND($R$3=$AN$14),'Result Sheet'!DT193,IF(AND($R$3=$AN$15),'Result Sheet'!ED193,IF(AND($R$3=$AN$16),'Result Sheet'!EN193,"")))))))))</f>
        <v/>
      </c>
      <c r="Z193" s="487" t="str">
        <f>IF(AND($R$3=$AN$8),'Result Sheet'!AB193,IF(AND($R$3=$AN$9),'Result Sheet'!AT193,IF(AND($R$3=$AN$10),'Result Sheet'!BL193,IF(AND($R$3=$AN$11),'Result Sheet'!CD193,IF(AND($R$3=$AN$12),"",IF(AND($R$3=$AN$13),"",IF(AND($R$3=$AN$14),"","")))))))</f>
        <v/>
      </c>
      <c r="AA193" s="358" t="str">
        <f>IF(AND($R$3=$AN$8),'Result Sheet'!AC193,IF(AND($R$3=$AN$9),'Result Sheet'!AU193,IF(AND($R$3=$AN$10),'Result Sheet'!BM193,IF(AND($R$3=$AN$11),'Result Sheet'!CE193,IF(AND($R$3=$AN$12),'Result Sheet'!CU193,IF(AND($R$3=$AN$13),'Result Sheet'!DK193,IF(AND($R$3=$AN$14),'Result Sheet'!DU193,IF(AND($R$3=$AN$15),'Result Sheet'!EE193,IF(AND($R$3=$AN$16),'Result Sheet'!EO193,"")))))))))</f>
        <v/>
      </c>
    </row>
    <row r="194" spans="1:27">
      <c r="A194" s="349">
        <f>IF('Result Sheet'!A194="","",'Result Sheet'!A194)</f>
        <v>187</v>
      </c>
      <c r="B194" s="350" t="str">
        <f>IF(OR($D$3="",$R$3=""),"",IF('Result Sheet'!B194="","",'Result Sheet'!B194))</f>
        <v/>
      </c>
      <c r="C194" s="351" t="str">
        <f>IF(OR($D$3="",$R$3=""),"",IF('Result Sheet'!F194="","",'Result Sheet'!F194))</f>
        <v/>
      </c>
      <c r="D194" s="352" t="str">
        <f>IF(OR($D$3="",$R$3=""),"",IF('Result Sheet'!E194="","",'Result Sheet'!E194))</f>
        <v/>
      </c>
      <c r="E194" s="353" t="str">
        <f>IF(OR($D$3="",$R$3=""),"",IF('Result Sheet'!G194="","",'Result Sheet'!G194))</f>
        <v/>
      </c>
      <c r="F194" s="353" t="str">
        <f>IF(OR($D$3="",$R$3=""),"",IF('Result Sheet'!H194="","",'Result Sheet'!H194))</f>
        <v/>
      </c>
      <c r="G194" s="353" t="str">
        <f>IF(OR($D$3="",$R$3=""),"",IF('Result Sheet'!I194="","",'Result Sheet'!I194))</f>
        <v/>
      </c>
      <c r="H194" s="354" t="str">
        <f>IF(OR($D$3="",$R$3=""),"",IF('Result Sheet'!K194="","",'Result Sheet'!K194))</f>
        <v/>
      </c>
      <c r="I194" s="488" t="str">
        <f>IF(OR($D$3="",$R$3=""),"",IF('Result Sheet'!J194="","",'Result Sheet'!J194))</f>
        <v/>
      </c>
      <c r="J194" s="483" t="str">
        <f>IF(AND($R$3=$AN$8),'Result Sheet'!L194,IF(AND($R$3=$AN$9),'Result Sheet'!AD194,IF(AND($R$3=$AN$10),'Result Sheet'!AV194,IF(AND($R$3=$AN$11),'Result Sheet'!BN194,IF(AND($R$3=$AN$12),'Result Sheet'!CF194,IF(AND($R$3=$AN$13),'Result Sheet'!CV194,IF(AND($R$3=$AN$14),"","")))))))</f>
        <v/>
      </c>
      <c r="K194" s="483" t="str">
        <f>IF(AND($R$3=$AN$8),'Result Sheet'!M194,IF(AND($R$3=$AN$9),'Result Sheet'!AE194,IF(AND($R$3=$AN$10),'Result Sheet'!AW194,IF(AND($R$3=$AN$11),'Result Sheet'!BO194,IF(AND($R$3=$AN$12),'Result Sheet'!CG194,IF(AND($R$3=$AN$13),'Result Sheet'!CW194,IF(AND($R$3=$AN$14),"","")))))))</f>
        <v/>
      </c>
      <c r="L194" s="483" t="str">
        <f>IF(AND($R$3=$AN$8),'Result Sheet'!N194,IF(AND($R$3=$AN$9),'Result Sheet'!AF194,IF(AND($R$3=$AN$10),'Result Sheet'!AX194,IF(AND($R$3=$AN$11),'Result Sheet'!BP194,IF(AND($R$3=$AN$12),'Result Sheet'!CH194,IF(AND($R$3=$AN$13),'Result Sheet'!CX194,IF(AND($R$3=$AN$14),"","")))))))</f>
        <v/>
      </c>
      <c r="M194" s="355" t="str">
        <f t="shared" si="14"/>
        <v/>
      </c>
      <c r="N194" s="484" t="str">
        <f>IF(AND($R$3=$AN$8),'Result Sheet'!P194,IF(AND($R$3=$AN$9),'Result Sheet'!AH194,IF(AND($R$3=$AN$10),'Result Sheet'!AZ194,IF(AND($R$3=$AN$11),'Result Sheet'!BR194,IF(AND($R$3=$AN$12),'Result Sheet'!CJ194,IF(AND($R$3=$AN$13),'Result Sheet'!CZ194,IF(AND($R$3=$AN$14),'Result Sheet'!DL194,IF(AND($R$3=$AN$15),'Result Sheet'!DV194,IF(AND($R$3=$AN$16),'Result Sheet'!EF194,"")))))))))</f>
        <v/>
      </c>
      <c r="O194" s="484" t="str">
        <f>IF(AND($R$3=$AN$8),'Result Sheet'!Q194,IF(AND($R$3=$AN$9),'Result Sheet'!AI194,IF(AND($R$3=$AN$10),'Result Sheet'!BA194,IF(AND($R$3=$AN$11),'Result Sheet'!BS194,IF(AND($R$3=$AN$12),'Result Sheet'!CK194,IF(AND($R$3=$AN$13),'Result Sheet'!DA194,IF(AND($R$3=$AN$14),'Result Sheet'!DM194,IF(AND($R$3=$AN$15),'Result Sheet'!DW194,IF(AND($R$3=$AN$16),'Result Sheet'!EG194,"")))))))))</f>
        <v/>
      </c>
      <c r="P194" s="355" t="str">
        <f t="shared" si="15"/>
        <v/>
      </c>
      <c r="Q194" s="356" t="str">
        <f t="shared" si="16"/>
        <v/>
      </c>
      <c r="R194" s="485" t="str">
        <f>IF(AND($R$3=$AN$8),'Result Sheet'!T194,IF(AND($R$3=$AN$9),'Result Sheet'!AL194,IF(AND($R$3=$AN$10),'Result Sheet'!BD194,IF(AND($R$3=$AN$11),'Result Sheet'!BV194,IF(AND($R$3=$AN$12),'Result Sheet'!CN194,IF(AND($R$3=$AN$13),'Result Sheet'!DD194,IF(AND($R$3=$AN$14),'Result Sheet'!DN194,IF(AND($R$3=$AN$15),'Result Sheet'!DX194,IF(AND($R$3=$AN$16),'Result Sheet'!EH193,"")))))))))</f>
        <v/>
      </c>
      <c r="S194" s="485" t="str">
        <f>IF(AND($R$3=$AN$8),'Result Sheet'!U194,IF(AND($R$3=$AN$9),'Result Sheet'!AM194,IF(AND($R$3=$AN$10),'Result Sheet'!BE194,IF(AND($R$3=$AN$11),'Result Sheet'!BW194,IF(AND($R$3=$AN$12),'Result Sheet'!CO194,IF(AND($R$3=$AN$13),'Result Sheet'!DE194,IF(AND($R$3=$AN$14),'Result Sheet'!DO194,IF(AND($R$3=$AN$15),'Result Sheet'!DY194,IF(AND($R$3=$AN$16),'Result Sheet'!EI194,"")))))))))</f>
        <v/>
      </c>
      <c r="T194" s="355" t="str">
        <f>IF(AND(R194="",S194=""),"",IF(AND($R$3=$AN$14),'Result Sheet'!DP194,IF(AND($R$3=$AN$15),'Result Sheet'!DZ194,IF(AND($R$3=$AN$16),'Result Sheet'!EJ194,IF(AND(R194="NA",S194="NA"),"NA",SUM(R194:S194))))))</f>
        <v/>
      </c>
      <c r="U194" s="356" t="str">
        <f t="shared" si="17"/>
        <v/>
      </c>
      <c r="V194" s="357">
        <f t="shared" si="18"/>
        <v>0</v>
      </c>
      <c r="W194" s="357" t="str">
        <f t="shared" si="19"/>
        <v/>
      </c>
      <c r="X194" s="357" t="str">
        <f t="shared" si="20"/>
        <v/>
      </c>
      <c r="Y194" s="486" t="str">
        <f>IF(AND($R$3=$AN$8),'Result Sheet'!AA194,IF(AND($R$3=$AN$9),'Result Sheet'!AS194,IF(AND($R$3=$AN$10),'Result Sheet'!BK194,IF(AND($R$3=$AN$11),'Result Sheet'!CC194,IF(AND($R$3=$AN$12),'Result Sheet'!CT194,IF(AND($R$3=$AN$13),'Result Sheet'!DJ194,IF(AND($R$3=$AN$14),'Result Sheet'!DT194,IF(AND($R$3=$AN$15),'Result Sheet'!ED194,IF(AND($R$3=$AN$16),'Result Sheet'!EN194,"")))))))))</f>
        <v/>
      </c>
      <c r="Z194" s="487" t="str">
        <f>IF(AND($R$3=$AN$8),'Result Sheet'!AB194,IF(AND($R$3=$AN$9),'Result Sheet'!AT194,IF(AND($R$3=$AN$10),'Result Sheet'!BL194,IF(AND($R$3=$AN$11),'Result Sheet'!CD194,IF(AND($R$3=$AN$12),"",IF(AND($R$3=$AN$13),"",IF(AND($R$3=$AN$14),"","")))))))</f>
        <v/>
      </c>
      <c r="AA194" s="358" t="str">
        <f>IF(AND($R$3=$AN$8),'Result Sheet'!AC194,IF(AND($R$3=$AN$9),'Result Sheet'!AU194,IF(AND($R$3=$AN$10),'Result Sheet'!BM194,IF(AND($R$3=$AN$11),'Result Sheet'!CE194,IF(AND($R$3=$AN$12),'Result Sheet'!CU194,IF(AND($R$3=$AN$13),'Result Sheet'!DK194,IF(AND($R$3=$AN$14),'Result Sheet'!DU194,IF(AND($R$3=$AN$15),'Result Sheet'!EE194,IF(AND($R$3=$AN$16),'Result Sheet'!EO194,"")))))))))</f>
        <v/>
      </c>
    </row>
    <row r="195" spans="1:27">
      <c r="A195" s="349">
        <f>IF('Result Sheet'!A195="","",'Result Sheet'!A195)</f>
        <v>188</v>
      </c>
      <c r="B195" s="350" t="str">
        <f>IF(OR($D$3="",$R$3=""),"",IF('Result Sheet'!B195="","",'Result Sheet'!B195))</f>
        <v/>
      </c>
      <c r="C195" s="351" t="str">
        <f>IF(OR($D$3="",$R$3=""),"",IF('Result Sheet'!F195="","",'Result Sheet'!F195))</f>
        <v/>
      </c>
      <c r="D195" s="352" t="str">
        <f>IF(OR($D$3="",$R$3=""),"",IF('Result Sheet'!E195="","",'Result Sheet'!E195))</f>
        <v/>
      </c>
      <c r="E195" s="353" t="str">
        <f>IF(OR($D$3="",$R$3=""),"",IF('Result Sheet'!G195="","",'Result Sheet'!G195))</f>
        <v/>
      </c>
      <c r="F195" s="353" t="str">
        <f>IF(OR($D$3="",$R$3=""),"",IF('Result Sheet'!H195="","",'Result Sheet'!H195))</f>
        <v/>
      </c>
      <c r="G195" s="353" t="str">
        <f>IF(OR($D$3="",$R$3=""),"",IF('Result Sheet'!I195="","",'Result Sheet'!I195))</f>
        <v/>
      </c>
      <c r="H195" s="354" t="str">
        <f>IF(OR($D$3="",$R$3=""),"",IF('Result Sheet'!K195="","",'Result Sheet'!K195))</f>
        <v/>
      </c>
      <c r="I195" s="488" t="str">
        <f>IF(OR($D$3="",$R$3=""),"",IF('Result Sheet'!J195="","",'Result Sheet'!J195))</f>
        <v/>
      </c>
      <c r="J195" s="483" t="str">
        <f>IF(AND($R$3=$AN$8),'Result Sheet'!L195,IF(AND($R$3=$AN$9),'Result Sheet'!AD195,IF(AND($R$3=$AN$10),'Result Sheet'!AV195,IF(AND($R$3=$AN$11),'Result Sheet'!BN195,IF(AND($R$3=$AN$12),'Result Sheet'!CF195,IF(AND($R$3=$AN$13),'Result Sheet'!CV195,IF(AND($R$3=$AN$14),"","")))))))</f>
        <v/>
      </c>
      <c r="K195" s="483" t="str">
        <f>IF(AND($R$3=$AN$8),'Result Sheet'!M195,IF(AND($R$3=$AN$9),'Result Sheet'!AE195,IF(AND($R$3=$AN$10),'Result Sheet'!AW195,IF(AND($R$3=$AN$11),'Result Sheet'!BO195,IF(AND($R$3=$AN$12),'Result Sheet'!CG195,IF(AND($R$3=$AN$13),'Result Sheet'!CW195,IF(AND($R$3=$AN$14),"","")))))))</f>
        <v/>
      </c>
      <c r="L195" s="483" t="str">
        <f>IF(AND($R$3=$AN$8),'Result Sheet'!N195,IF(AND($R$3=$AN$9),'Result Sheet'!AF195,IF(AND($R$3=$AN$10),'Result Sheet'!AX195,IF(AND($R$3=$AN$11),'Result Sheet'!BP195,IF(AND($R$3=$AN$12),'Result Sheet'!CH195,IF(AND($R$3=$AN$13),'Result Sheet'!CX195,IF(AND($R$3=$AN$14),"","")))))))</f>
        <v/>
      </c>
      <c r="M195" s="355" t="str">
        <f t="shared" si="14"/>
        <v/>
      </c>
      <c r="N195" s="484" t="str">
        <f>IF(AND($R$3=$AN$8),'Result Sheet'!P195,IF(AND($R$3=$AN$9),'Result Sheet'!AH195,IF(AND($R$3=$AN$10),'Result Sheet'!AZ195,IF(AND($R$3=$AN$11),'Result Sheet'!BR195,IF(AND($R$3=$AN$12),'Result Sheet'!CJ195,IF(AND($R$3=$AN$13),'Result Sheet'!CZ195,IF(AND($R$3=$AN$14),'Result Sheet'!DL195,IF(AND($R$3=$AN$15),'Result Sheet'!DV195,IF(AND($R$3=$AN$16),'Result Sheet'!EF195,"")))))))))</f>
        <v/>
      </c>
      <c r="O195" s="484" t="str">
        <f>IF(AND($R$3=$AN$8),'Result Sheet'!Q195,IF(AND($R$3=$AN$9),'Result Sheet'!AI195,IF(AND($R$3=$AN$10),'Result Sheet'!BA195,IF(AND($R$3=$AN$11),'Result Sheet'!BS195,IF(AND($R$3=$AN$12),'Result Sheet'!CK195,IF(AND($R$3=$AN$13),'Result Sheet'!DA195,IF(AND($R$3=$AN$14),'Result Sheet'!DM195,IF(AND($R$3=$AN$15),'Result Sheet'!DW195,IF(AND($R$3=$AN$16),'Result Sheet'!EG195,"")))))))))</f>
        <v/>
      </c>
      <c r="P195" s="355" t="str">
        <f t="shared" si="15"/>
        <v/>
      </c>
      <c r="Q195" s="356" t="str">
        <f t="shared" si="16"/>
        <v/>
      </c>
      <c r="R195" s="485" t="str">
        <f>IF(AND($R$3=$AN$8),'Result Sheet'!T195,IF(AND($R$3=$AN$9),'Result Sheet'!AL195,IF(AND($R$3=$AN$10),'Result Sheet'!BD195,IF(AND($R$3=$AN$11),'Result Sheet'!BV195,IF(AND($R$3=$AN$12),'Result Sheet'!CN195,IF(AND($R$3=$AN$13),'Result Sheet'!DD195,IF(AND($R$3=$AN$14),'Result Sheet'!DN195,IF(AND($R$3=$AN$15),'Result Sheet'!DX195,IF(AND($R$3=$AN$16),'Result Sheet'!EH194,"")))))))))</f>
        <v/>
      </c>
      <c r="S195" s="485" t="str">
        <f>IF(AND($R$3=$AN$8),'Result Sheet'!U195,IF(AND($R$3=$AN$9),'Result Sheet'!AM195,IF(AND($R$3=$AN$10),'Result Sheet'!BE195,IF(AND($R$3=$AN$11),'Result Sheet'!BW195,IF(AND($R$3=$AN$12),'Result Sheet'!CO195,IF(AND($R$3=$AN$13),'Result Sheet'!DE195,IF(AND($R$3=$AN$14),'Result Sheet'!DO195,IF(AND($R$3=$AN$15),'Result Sheet'!DY195,IF(AND($R$3=$AN$16),'Result Sheet'!EI195,"")))))))))</f>
        <v/>
      </c>
      <c r="T195" s="355" t="str">
        <f>IF(AND(R195="",S195=""),"",IF(AND($R$3=$AN$14),'Result Sheet'!DP195,IF(AND($R$3=$AN$15),'Result Sheet'!DZ195,IF(AND($R$3=$AN$16),'Result Sheet'!EJ195,IF(AND(R195="NA",S195="NA"),"NA",SUM(R195:S195))))))</f>
        <v/>
      </c>
      <c r="U195" s="356" t="str">
        <f t="shared" si="17"/>
        <v/>
      </c>
      <c r="V195" s="357">
        <f t="shared" si="18"/>
        <v>0</v>
      </c>
      <c r="W195" s="357" t="str">
        <f t="shared" si="19"/>
        <v/>
      </c>
      <c r="X195" s="357" t="str">
        <f t="shared" si="20"/>
        <v/>
      </c>
      <c r="Y195" s="486" t="str">
        <f>IF(AND($R$3=$AN$8),'Result Sheet'!AA195,IF(AND($R$3=$AN$9),'Result Sheet'!AS195,IF(AND($R$3=$AN$10),'Result Sheet'!BK195,IF(AND($R$3=$AN$11),'Result Sheet'!CC195,IF(AND($R$3=$AN$12),'Result Sheet'!CT195,IF(AND($R$3=$AN$13),'Result Sheet'!DJ195,IF(AND($R$3=$AN$14),'Result Sheet'!DT195,IF(AND($R$3=$AN$15),'Result Sheet'!ED195,IF(AND($R$3=$AN$16),'Result Sheet'!EN195,"")))))))))</f>
        <v/>
      </c>
      <c r="Z195" s="487" t="str">
        <f>IF(AND($R$3=$AN$8),'Result Sheet'!AB195,IF(AND($R$3=$AN$9),'Result Sheet'!AT195,IF(AND($R$3=$AN$10),'Result Sheet'!BL195,IF(AND($R$3=$AN$11),'Result Sheet'!CD195,IF(AND($R$3=$AN$12),"",IF(AND($R$3=$AN$13),"",IF(AND($R$3=$AN$14),"","")))))))</f>
        <v/>
      </c>
      <c r="AA195" s="358" t="str">
        <f>IF(AND($R$3=$AN$8),'Result Sheet'!AC195,IF(AND($R$3=$AN$9),'Result Sheet'!AU195,IF(AND($R$3=$AN$10),'Result Sheet'!BM195,IF(AND($R$3=$AN$11),'Result Sheet'!CE195,IF(AND($R$3=$AN$12),'Result Sheet'!CU195,IF(AND($R$3=$AN$13),'Result Sheet'!DK195,IF(AND($R$3=$AN$14),'Result Sheet'!DU195,IF(AND($R$3=$AN$15),'Result Sheet'!EE195,IF(AND($R$3=$AN$16),'Result Sheet'!EO195,"")))))))))</f>
        <v/>
      </c>
    </row>
    <row r="196" spans="1:27">
      <c r="A196" s="349">
        <f>IF('Result Sheet'!A196="","",'Result Sheet'!A196)</f>
        <v>189</v>
      </c>
      <c r="B196" s="350" t="str">
        <f>IF(OR($D$3="",$R$3=""),"",IF('Result Sheet'!B196="","",'Result Sheet'!B196))</f>
        <v/>
      </c>
      <c r="C196" s="351" t="str">
        <f>IF(OR($D$3="",$R$3=""),"",IF('Result Sheet'!F196="","",'Result Sheet'!F196))</f>
        <v/>
      </c>
      <c r="D196" s="352" t="str">
        <f>IF(OR($D$3="",$R$3=""),"",IF('Result Sheet'!E196="","",'Result Sheet'!E196))</f>
        <v/>
      </c>
      <c r="E196" s="353" t="str">
        <f>IF(OR($D$3="",$R$3=""),"",IF('Result Sheet'!G196="","",'Result Sheet'!G196))</f>
        <v/>
      </c>
      <c r="F196" s="353" t="str">
        <f>IF(OR($D$3="",$R$3=""),"",IF('Result Sheet'!H196="","",'Result Sheet'!H196))</f>
        <v/>
      </c>
      <c r="G196" s="353" t="str">
        <f>IF(OR($D$3="",$R$3=""),"",IF('Result Sheet'!I196="","",'Result Sheet'!I196))</f>
        <v/>
      </c>
      <c r="H196" s="354" t="str">
        <f>IF(OR($D$3="",$R$3=""),"",IF('Result Sheet'!K196="","",'Result Sheet'!K196))</f>
        <v/>
      </c>
      <c r="I196" s="488" t="str">
        <f>IF(OR($D$3="",$R$3=""),"",IF('Result Sheet'!J196="","",'Result Sheet'!J196))</f>
        <v/>
      </c>
      <c r="J196" s="483" t="str">
        <f>IF(AND($R$3=$AN$8),'Result Sheet'!L196,IF(AND($R$3=$AN$9),'Result Sheet'!AD196,IF(AND($R$3=$AN$10),'Result Sheet'!AV196,IF(AND($R$3=$AN$11),'Result Sheet'!BN196,IF(AND($R$3=$AN$12),'Result Sheet'!CF196,IF(AND($R$3=$AN$13),'Result Sheet'!CV196,IF(AND($R$3=$AN$14),"","")))))))</f>
        <v/>
      </c>
      <c r="K196" s="483" t="str">
        <f>IF(AND($R$3=$AN$8),'Result Sheet'!M196,IF(AND($R$3=$AN$9),'Result Sheet'!AE196,IF(AND($R$3=$AN$10),'Result Sheet'!AW196,IF(AND($R$3=$AN$11),'Result Sheet'!BO196,IF(AND($R$3=$AN$12),'Result Sheet'!CG196,IF(AND($R$3=$AN$13),'Result Sheet'!CW196,IF(AND($R$3=$AN$14),"","")))))))</f>
        <v/>
      </c>
      <c r="L196" s="483" t="str">
        <f>IF(AND($R$3=$AN$8),'Result Sheet'!N196,IF(AND($R$3=$AN$9),'Result Sheet'!AF196,IF(AND($R$3=$AN$10),'Result Sheet'!AX196,IF(AND($R$3=$AN$11),'Result Sheet'!BP196,IF(AND($R$3=$AN$12),'Result Sheet'!CH196,IF(AND($R$3=$AN$13),'Result Sheet'!CX196,IF(AND($R$3=$AN$14),"","")))))))</f>
        <v/>
      </c>
      <c r="M196" s="355" t="str">
        <f t="shared" si="14"/>
        <v/>
      </c>
      <c r="N196" s="484" t="str">
        <f>IF(AND($R$3=$AN$8),'Result Sheet'!P196,IF(AND($R$3=$AN$9),'Result Sheet'!AH196,IF(AND($R$3=$AN$10),'Result Sheet'!AZ196,IF(AND($R$3=$AN$11),'Result Sheet'!BR196,IF(AND($R$3=$AN$12),'Result Sheet'!CJ196,IF(AND($R$3=$AN$13),'Result Sheet'!CZ196,IF(AND($R$3=$AN$14),'Result Sheet'!DL196,IF(AND($R$3=$AN$15),'Result Sheet'!DV196,IF(AND($R$3=$AN$16),'Result Sheet'!EF196,"")))))))))</f>
        <v/>
      </c>
      <c r="O196" s="484" t="str">
        <f>IF(AND($R$3=$AN$8),'Result Sheet'!Q196,IF(AND($R$3=$AN$9),'Result Sheet'!AI196,IF(AND($R$3=$AN$10),'Result Sheet'!BA196,IF(AND($R$3=$AN$11),'Result Sheet'!BS196,IF(AND($R$3=$AN$12),'Result Sheet'!CK196,IF(AND($R$3=$AN$13),'Result Sheet'!DA196,IF(AND($R$3=$AN$14),'Result Sheet'!DM196,IF(AND($R$3=$AN$15),'Result Sheet'!DW196,IF(AND($R$3=$AN$16),'Result Sheet'!EG196,"")))))))))</f>
        <v/>
      </c>
      <c r="P196" s="355" t="str">
        <f t="shared" si="15"/>
        <v/>
      </c>
      <c r="Q196" s="356" t="str">
        <f t="shared" si="16"/>
        <v/>
      </c>
      <c r="R196" s="485" t="str">
        <f>IF(AND($R$3=$AN$8),'Result Sheet'!T196,IF(AND($R$3=$AN$9),'Result Sheet'!AL196,IF(AND($R$3=$AN$10),'Result Sheet'!BD196,IF(AND($R$3=$AN$11),'Result Sheet'!BV196,IF(AND($R$3=$AN$12),'Result Sheet'!CN196,IF(AND($R$3=$AN$13),'Result Sheet'!DD196,IF(AND($R$3=$AN$14),'Result Sheet'!DN196,IF(AND($R$3=$AN$15),'Result Sheet'!DX196,IF(AND($R$3=$AN$16),'Result Sheet'!EH195,"")))))))))</f>
        <v/>
      </c>
      <c r="S196" s="485" t="str">
        <f>IF(AND($R$3=$AN$8),'Result Sheet'!U196,IF(AND($R$3=$AN$9),'Result Sheet'!AM196,IF(AND($R$3=$AN$10),'Result Sheet'!BE196,IF(AND($R$3=$AN$11),'Result Sheet'!BW196,IF(AND($R$3=$AN$12),'Result Sheet'!CO196,IF(AND($R$3=$AN$13),'Result Sheet'!DE196,IF(AND($R$3=$AN$14),'Result Sheet'!DO196,IF(AND($R$3=$AN$15),'Result Sheet'!DY196,IF(AND($R$3=$AN$16),'Result Sheet'!EI196,"")))))))))</f>
        <v/>
      </c>
      <c r="T196" s="355" t="str">
        <f>IF(AND(R196="",S196=""),"",IF(AND($R$3=$AN$14),'Result Sheet'!DP196,IF(AND($R$3=$AN$15),'Result Sheet'!DZ196,IF(AND($R$3=$AN$16),'Result Sheet'!EJ196,IF(AND(R196="NA",S196="NA"),"NA",SUM(R196:S196))))))</f>
        <v/>
      </c>
      <c r="U196" s="356" t="str">
        <f t="shared" si="17"/>
        <v/>
      </c>
      <c r="V196" s="357">
        <f t="shared" si="18"/>
        <v>0</v>
      </c>
      <c r="W196" s="357" t="str">
        <f t="shared" si="19"/>
        <v/>
      </c>
      <c r="X196" s="357" t="str">
        <f t="shared" si="20"/>
        <v/>
      </c>
      <c r="Y196" s="486" t="str">
        <f>IF(AND($R$3=$AN$8),'Result Sheet'!AA196,IF(AND($R$3=$AN$9),'Result Sheet'!AS196,IF(AND($R$3=$AN$10),'Result Sheet'!BK196,IF(AND($R$3=$AN$11),'Result Sheet'!CC196,IF(AND($R$3=$AN$12),'Result Sheet'!CT196,IF(AND($R$3=$AN$13),'Result Sheet'!DJ196,IF(AND($R$3=$AN$14),'Result Sheet'!DT196,IF(AND($R$3=$AN$15),'Result Sheet'!ED196,IF(AND($R$3=$AN$16),'Result Sheet'!EN196,"")))))))))</f>
        <v/>
      </c>
      <c r="Z196" s="487" t="str">
        <f>IF(AND($R$3=$AN$8),'Result Sheet'!AB196,IF(AND($R$3=$AN$9),'Result Sheet'!AT196,IF(AND($R$3=$AN$10),'Result Sheet'!BL196,IF(AND($R$3=$AN$11),'Result Sheet'!CD196,IF(AND($R$3=$AN$12),"",IF(AND($R$3=$AN$13),"",IF(AND($R$3=$AN$14),"","")))))))</f>
        <v/>
      </c>
      <c r="AA196" s="358" t="str">
        <f>IF(AND($R$3=$AN$8),'Result Sheet'!AC196,IF(AND($R$3=$AN$9),'Result Sheet'!AU196,IF(AND($R$3=$AN$10),'Result Sheet'!BM196,IF(AND($R$3=$AN$11),'Result Sheet'!CE196,IF(AND($R$3=$AN$12),'Result Sheet'!CU196,IF(AND($R$3=$AN$13),'Result Sheet'!DK196,IF(AND($R$3=$AN$14),'Result Sheet'!DU196,IF(AND($R$3=$AN$15),'Result Sheet'!EE196,IF(AND($R$3=$AN$16),'Result Sheet'!EO196,"")))))))))</f>
        <v/>
      </c>
    </row>
    <row r="197" spans="1:27">
      <c r="A197" s="349">
        <f>IF('Result Sheet'!A197="","",'Result Sheet'!A197)</f>
        <v>190</v>
      </c>
      <c r="B197" s="350" t="str">
        <f>IF(OR($D$3="",$R$3=""),"",IF('Result Sheet'!B197="","",'Result Sheet'!B197))</f>
        <v/>
      </c>
      <c r="C197" s="351" t="str">
        <f>IF(OR($D$3="",$R$3=""),"",IF('Result Sheet'!F197="","",'Result Sheet'!F197))</f>
        <v/>
      </c>
      <c r="D197" s="352" t="str">
        <f>IF(OR($D$3="",$R$3=""),"",IF('Result Sheet'!E197="","",'Result Sheet'!E197))</f>
        <v/>
      </c>
      <c r="E197" s="353" t="str">
        <f>IF(OR($D$3="",$R$3=""),"",IF('Result Sheet'!G197="","",'Result Sheet'!G197))</f>
        <v/>
      </c>
      <c r="F197" s="353" t="str">
        <f>IF(OR($D$3="",$R$3=""),"",IF('Result Sheet'!H197="","",'Result Sheet'!H197))</f>
        <v/>
      </c>
      <c r="G197" s="353" t="str">
        <f>IF(OR($D$3="",$R$3=""),"",IF('Result Sheet'!I197="","",'Result Sheet'!I197))</f>
        <v/>
      </c>
      <c r="H197" s="354" t="str">
        <f>IF(OR($D$3="",$R$3=""),"",IF('Result Sheet'!K197="","",'Result Sheet'!K197))</f>
        <v/>
      </c>
      <c r="I197" s="488" t="str">
        <f>IF(OR($D$3="",$R$3=""),"",IF('Result Sheet'!J197="","",'Result Sheet'!J197))</f>
        <v/>
      </c>
      <c r="J197" s="483" t="str">
        <f>IF(AND($R$3=$AN$8),'Result Sheet'!L197,IF(AND($R$3=$AN$9),'Result Sheet'!AD197,IF(AND($R$3=$AN$10),'Result Sheet'!AV197,IF(AND($R$3=$AN$11),'Result Sheet'!BN197,IF(AND($R$3=$AN$12),'Result Sheet'!CF197,IF(AND($R$3=$AN$13),'Result Sheet'!CV197,IF(AND($R$3=$AN$14),"","")))))))</f>
        <v/>
      </c>
      <c r="K197" s="483" t="str">
        <f>IF(AND($R$3=$AN$8),'Result Sheet'!M197,IF(AND($R$3=$AN$9),'Result Sheet'!AE197,IF(AND($R$3=$AN$10),'Result Sheet'!AW197,IF(AND($R$3=$AN$11),'Result Sheet'!BO197,IF(AND($R$3=$AN$12),'Result Sheet'!CG197,IF(AND($R$3=$AN$13),'Result Sheet'!CW197,IF(AND($R$3=$AN$14),"","")))))))</f>
        <v/>
      </c>
      <c r="L197" s="483" t="str">
        <f>IF(AND($R$3=$AN$8),'Result Sheet'!N197,IF(AND($R$3=$AN$9),'Result Sheet'!AF197,IF(AND($R$3=$AN$10),'Result Sheet'!AX197,IF(AND($R$3=$AN$11),'Result Sheet'!BP197,IF(AND($R$3=$AN$12),'Result Sheet'!CH197,IF(AND($R$3=$AN$13),'Result Sheet'!CX197,IF(AND($R$3=$AN$14),"","")))))))</f>
        <v/>
      </c>
      <c r="M197" s="355" t="str">
        <f t="shared" si="14"/>
        <v/>
      </c>
      <c r="N197" s="484" t="str">
        <f>IF(AND($R$3=$AN$8),'Result Sheet'!P197,IF(AND($R$3=$AN$9),'Result Sheet'!AH197,IF(AND($R$3=$AN$10),'Result Sheet'!AZ197,IF(AND($R$3=$AN$11),'Result Sheet'!BR197,IF(AND($R$3=$AN$12),'Result Sheet'!CJ197,IF(AND($R$3=$AN$13),'Result Sheet'!CZ197,IF(AND($R$3=$AN$14),'Result Sheet'!DL197,IF(AND($R$3=$AN$15),'Result Sheet'!DV197,IF(AND($R$3=$AN$16),'Result Sheet'!EF197,"")))))))))</f>
        <v/>
      </c>
      <c r="O197" s="484" t="str">
        <f>IF(AND($R$3=$AN$8),'Result Sheet'!Q197,IF(AND($R$3=$AN$9),'Result Sheet'!AI197,IF(AND($R$3=$AN$10),'Result Sheet'!BA197,IF(AND($R$3=$AN$11),'Result Sheet'!BS197,IF(AND($R$3=$AN$12),'Result Sheet'!CK197,IF(AND($R$3=$AN$13),'Result Sheet'!DA197,IF(AND($R$3=$AN$14),'Result Sheet'!DM197,IF(AND($R$3=$AN$15),'Result Sheet'!DW197,IF(AND($R$3=$AN$16),'Result Sheet'!EG197,"")))))))))</f>
        <v/>
      </c>
      <c r="P197" s="355" t="str">
        <f t="shared" si="15"/>
        <v/>
      </c>
      <c r="Q197" s="356" t="str">
        <f t="shared" si="16"/>
        <v/>
      </c>
      <c r="R197" s="485" t="str">
        <f>IF(AND($R$3=$AN$8),'Result Sheet'!T197,IF(AND($R$3=$AN$9),'Result Sheet'!AL197,IF(AND($R$3=$AN$10),'Result Sheet'!BD197,IF(AND($R$3=$AN$11),'Result Sheet'!BV197,IF(AND($R$3=$AN$12),'Result Sheet'!CN197,IF(AND($R$3=$AN$13),'Result Sheet'!DD197,IF(AND($R$3=$AN$14),'Result Sheet'!DN197,IF(AND($R$3=$AN$15),'Result Sheet'!DX197,IF(AND($R$3=$AN$16),'Result Sheet'!EH196,"")))))))))</f>
        <v/>
      </c>
      <c r="S197" s="485" t="str">
        <f>IF(AND($R$3=$AN$8),'Result Sheet'!U197,IF(AND($R$3=$AN$9),'Result Sheet'!AM197,IF(AND($R$3=$AN$10),'Result Sheet'!BE197,IF(AND($R$3=$AN$11),'Result Sheet'!BW197,IF(AND($R$3=$AN$12),'Result Sheet'!CO197,IF(AND($R$3=$AN$13),'Result Sheet'!DE197,IF(AND($R$3=$AN$14),'Result Sheet'!DO197,IF(AND($R$3=$AN$15),'Result Sheet'!DY197,IF(AND($R$3=$AN$16),'Result Sheet'!EI197,"")))))))))</f>
        <v/>
      </c>
      <c r="T197" s="355" t="str">
        <f>IF(AND(R197="",S197=""),"",IF(AND($R$3=$AN$14),'Result Sheet'!DP197,IF(AND($R$3=$AN$15),'Result Sheet'!DZ197,IF(AND($R$3=$AN$16),'Result Sheet'!EJ197,IF(AND(R197="NA",S197="NA"),"NA",SUM(R197:S197))))))</f>
        <v/>
      </c>
      <c r="U197" s="356" t="str">
        <f t="shared" si="17"/>
        <v/>
      </c>
      <c r="V197" s="357">
        <f t="shared" si="18"/>
        <v>0</v>
      </c>
      <c r="W197" s="357" t="str">
        <f t="shared" si="19"/>
        <v/>
      </c>
      <c r="X197" s="357" t="str">
        <f t="shared" si="20"/>
        <v/>
      </c>
      <c r="Y197" s="486" t="str">
        <f>IF(AND($R$3=$AN$8),'Result Sheet'!AA197,IF(AND($R$3=$AN$9),'Result Sheet'!AS197,IF(AND($R$3=$AN$10),'Result Sheet'!BK197,IF(AND($R$3=$AN$11),'Result Sheet'!CC197,IF(AND($R$3=$AN$12),'Result Sheet'!CT197,IF(AND($R$3=$AN$13),'Result Sheet'!DJ197,IF(AND($R$3=$AN$14),'Result Sheet'!DT197,IF(AND($R$3=$AN$15),'Result Sheet'!ED197,IF(AND($R$3=$AN$16),'Result Sheet'!EN197,"")))))))))</f>
        <v/>
      </c>
      <c r="Z197" s="487" t="str">
        <f>IF(AND($R$3=$AN$8),'Result Sheet'!AB197,IF(AND($R$3=$AN$9),'Result Sheet'!AT197,IF(AND($R$3=$AN$10),'Result Sheet'!BL197,IF(AND($R$3=$AN$11),'Result Sheet'!CD197,IF(AND($R$3=$AN$12),"",IF(AND($R$3=$AN$13),"",IF(AND($R$3=$AN$14),"","")))))))</f>
        <v/>
      </c>
      <c r="AA197" s="358" t="str">
        <f>IF(AND($R$3=$AN$8),'Result Sheet'!AC197,IF(AND($R$3=$AN$9),'Result Sheet'!AU197,IF(AND($R$3=$AN$10),'Result Sheet'!BM197,IF(AND($R$3=$AN$11),'Result Sheet'!CE197,IF(AND($R$3=$AN$12),'Result Sheet'!CU197,IF(AND($R$3=$AN$13),'Result Sheet'!DK197,IF(AND($R$3=$AN$14),'Result Sheet'!DU197,IF(AND($R$3=$AN$15),'Result Sheet'!EE197,IF(AND($R$3=$AN$16),'Result Sheet'!EO197,"")))))))))</f>
        <v/>
      </c>
    </row>
    <row r="198" spans="1:27">
      <c r="A198" s="349">
        <f>IF('Result Sheet'!A198="","",'Result Sheet'!A198)</f>
        <v>191</v>
      </c>
      <c r="B198" s="350" t="str">
        <f>IF(OR($D$3="",$R$3=""),"",IF('Result Sheet'!B198="","",'Result Sheet'!B198))</f>
        <v/>
      </c>
      <c r="C198" s="351" t="str">
        <f>IF(OR($D$3="",$R$3=""),"",IF('Result Sheet'!F198="","",'Result Sheet'!F198))</f>
        <v/>
      </c>
      <c r="D198" s="352" t="str">
        <f>IF(OR($D$3="",$R$3=""),"",IF('Result Sheet'!E198="","",'Result Sheet'!E198))</f>
        <v/>
      </c>
      <c r="E198" s="353" t="str">
        <f>IF(OR($D$3="",$R$3=""),"",IF('Result Sheet'!G198="","",'Result Sheet'!G198))</f>
        <v/>
      </c>
      <c r="F198" s="353" t="str">
        <f>IF(OR($D$3="",$R$3=""),"",IF('Result Sheet'!H198="","",'Result Sheet'!H198))</f>
        <v/>
      </c>
      <c r="G198" s="353" t="str">
        <f>IF(OR($D$3="",$R$3=""),"",IF('Result Sheet'!I198="","",'Result Sheet'!I198))</f>
        <v/>
      </c>
      <c r="H198" s="354" t="str">
        <f>IF(OR($D$3="",$R$3=""),"",IF('Result Sheet'!K198="","",'Result Sheet'!K198))</f>
        <v/>
      </c>
      <c r="I198" s="488" t="str">
        <f>IF(OR($D$3="",$R$3=""),"",IF('Result Sheet'!J198="","",'Result Sheet'!J198))</f>
        <v/>
      </c>
      <c r="J198" s="483" t="str">
        <f>IF(AND($R$3=$AN$8),'Result Sheet'!L198,IF(AND($R$3=$AN$9),'Result Sheet'!AD198,IF(AND($R$3=$AN$10),'Result Sheet'!AV198,IF(AND($R$3=$AN$11),'Result Sheet'!BN198,IF(AND($R$3=$AN$12),'Result Sheet'!CF198,IF(AND($R$3=$AN$13),'Result Sheet'!CV198,IF(AND($R$3=$AN$14),"","")))))))</f>
        <v/>
      </c>
      <c r="K198" s="483" t="str">
        <f>IF(AND($R$3=$AN$8),'Result Sheet'!M198,IF(AND($R$3=$AN$9),'Result Sheet'!AE198,IF(AND($R$3=$AN$10),'Result Sheet'!AW198,IF(AND($R$3=$AN$11),'Result Sheet'!BO198,IF(AND($R$3=$AN$12),'Result Sheet'!CG198,IF(AND($R$3=$AN$13),'Result Sheet'!CW198,IF(AND($R$3=$AN$14),"","")))))))</f>
        <v/>
      </c>
      <c r="L198" s="483" t="str">
        <f>IF(AND($R$3=$AN$8),'Result Sheet'!N198,IF(AND($R$3=$AN$9),'Result Sheet'!AF198,IF(AND($R$3=$AN$10),'Result Sheet'!AX198,IF(AND($R$3=$AN$11),'Result Sheet'!BP198,IF(AND($R$3=$AN$12),'Result Sheet'!CH198,IF(AND($R$3=$AN$13),'Result Sheet'!CX198,IF(AND($R$3=$AN$14),"","")))))))</f>
        <v/>
      </c>
      <c r="M198" s="355" t="str">
        <f t="shared" si="14"/>
        <v/>
      </c>
      <c r="N198" s="484" t="str">
        <f>IF(AND($R$3=$AN$8),'Result Sheet'!P198,IF(AND($R$3=$AN$9),'Result Sheet'!AH198,IF(AND($R$3=$AN$10),'Result Sheet'!AZ198,IF(AND($R$3=$AN$11),'Result Sheet'!BR198,IF(AND($R$3=$AN$12),'Result Sheet'!CJ198,IF(AND($R$3=$AN$13),'Result Sheet'!CZ198,IF(AND($R$3=$AN$14),'Result Sheet'!DL198,IF(AND($R$3=$AN$15),'Result Sheet'!DV198,IF(AND($R$3=$AN$16),'Result Sheet'!EF198,"")))))))))</f>
        <v/>
      </c>
      <c r="O198" s="484" t="str">
        <f>IF(AND($R$3=$AN$8),'Result Sheet'!Q198,IF(AND($R$3=$AN$9),'Result Sheet'!AI198,IF(AND($R$3=$AN$10),'Result Sheet'!BA198,IF(AND($R$3=$AN$11),'Result Sheet'!BS198,IF(AND($R$3=$AN$12),'Result Sheet'!CK198,IF(AND($R$3=$AN$13),'Result Sheet'!DA198,IF(AND($R$3=$AN$14),'Result Sheet'!DM198,IF(AND($R$3=$AN$15),'Result Sheet'!DW198,IF(AND($R$3=$AN$16),'Result Sheet'!EG198,"")))))))))</f>
        <v/>
      </c>
      <c r="P198" s="355" t="str">
        <f t="shared" si="15"/>
        <v/>
      </c>
      <c r="Q198" s="356" t="str">
        <f t="shared" si="16"/>
        <v/>
      </c>
      <c r="R198" s="485" t="str">
        <f>IF(AND($R$3=$AN$8),'Result Sheet'!T198,IF(AND($R$3=$AN$9),'Result Sheet'!AL198,IF(AND($R$3=$AN$10),'Result Sheet'!BD198,IF(AND($R$3=$AN$11),'Result Sheet'!BV198,IF(AND($R$3=$AN$12),'Result Sheet'!CN198,IF(AND($R$3=$AN$13),'Result Sheet'!DD198,IF(AND($R$3=$AN$14),'Result Sheet'!DN198,IF(AND($R$3=$AN$15),'Result Sheet'!DX198,IF(AND($R$3=$AN$16),'Result Sheet'!EH197,"")))))))))</f>
        <v/>
      </c>
      <c r="S198" s="485" t="str">
        <f>IF(AND($R$3=$AN$8),'Result Sheet'!U198,IF(AND($R$3=$AN$9),'Result Sheet'!AM198,IF(AND($R$3=$AN$10),'Result Sheet'!BE198,IF(AND($R$3=$AN$11),'Result Sheet'!BW198,IF(AND($R$3=$AN$12),'Result Sheet'!CO198,IF(AND($R$3=$AN$13),'Result Sheet'!DE198,IF(AND($R$3=$AN$14),'Result Sheet'!DO198,IF(AND($R$3=$AN$15),'Result Sheet'!DY198,IF(AND($R$3=$AN$16),'Result Sheet'!EI198,"")))))))))</f>
        <v/>
      </c>
      <c r="T198" s="355" t="str">
        <f>IF(AND(R198="",S198=""),"",IF(AND($R$3=$AN$14),'Result Sheet'!DP198,IF(AND($R$3=$AN$15),'Result Sheet'!DZ198,IF(AND($R$3=$AN$16),'Result Sheet'!EJ198,IF(AND(R198="NA",S198="NA"),"NA",SUM(R198:S198))))))</f>
        <v/>
      </c>
      <c r="U198" s="356" t="str">
        <f t="shared" si="17"/>
        <v/>
      </c>
      <c r="V198" s="357">
        <f t="shared" si="18"/>
        <v>0</v>
      </c>
      <c r="W198" s="357" t="str">
        <f t="shared" si="19"/>
        <v/>
      </c>
      <c r="X198" s="357" t="str">
        <f t="shared" si="20"/>
        <v/>
      </c>
      <c r="Y198" s="486" t="str">
        <f>IF(AND($R$3=$AN$8),'Result Sheet'!AA198,IF(AND($R$3=$AN$9),'Result Sheet'!AS198,IF(AND($R$3=$AN$10),'Result Sheet'!BK198,IF(AND($R$3=$AN$11),'Result Sheet'!CC198,IF(AND($R$3=$AN$12),'Result Sheet'!CT198,IF(AND($R$3=$AN$13),'Result Sheet'!DJ198,IF(AND($R$3=$AN$14),'Result Sheet'!DT198,IF(AND($R$3=$AN$15),'Result Sheet'!ED198,IF(AND($R$3=$AN$16),'Result Sheet'!EN198,"")))))))))</f>
        <v/>
      </c>
      <c r="Z198" s="487" t="str">
        <f>IF(AND($R$3=$AN$8),'Result Sheet'!AB198,IF(AND($R$3=$AN$9),'Result Sheet'!AT198,IF(AND($R$3=$AN$10),'Result Sheet'!BL198,IF(AND($R$3=$AN$11),'Result Sheet'!CD198,IF(AND($R$3=$AN$12),"",IF(AND($R$3=$AN$13),"",IF(AND($R$3=$AN$14),"","")))))))</f>
        <v/>
      </c>
      <c r="AA198" s="358" t="str">
        <f>IF(AND($R$3=$AN$8),'Result Sheet'!AC198,IF(AND($R$3=$AN$9),'Result Sheet'!AU198,IF(AND($R$3=$AN$10),'Result Sheet'!BM198,IF(AND($R$3=$AN$11),'Result Sheet'!CE198,IF(AND($R$3=$AN$12),'Result Sheet'!CU198,IF(AND($R$3=$AN$13),'Result Sheet'!DK198,IF(AND($R$3=$AN$14),'Result Sheet'!DU198,IF(AND($R$3=$AN$15),'Result Sheet'!EE198,IF(AND($R$3=$AN$16),'Result Sheet'!EO198,"")))))))))</f>
        <v/>
      </c>
    </row>
    <row r="199" spans="1:27">
      <c r="A199" s="349">
        <f>IF('Result Sheet'!A199="","",'Result Sheet'!A199)</f>
        <v>192</v>
      </c>
      <c r="B199" s="350" t="str">
        <f>IF(OR($D$3="",$R$3=""),"",IF('Result Sheet'!B199="","",'Result Sheet'!B199))</f>
        <v/>
      </c>
      <c r="C199" s="351" t="str">
        <f>IF(OR($D$3="",$R$3=""),"",IF('Result Sheet'!F199="","",'Result Sheet'!F199))</f>
        <v/>
      </c>
      <c r="D199" s="352" t="str">
        <f>IF(OR($D$3="",$R$3=""),"",IF('Result Sheet'!E199="","",'Result Sheet'!E199))</f>
        <v/>
      </c>
      <c r="E199" s="353" t="str">
        <f>IF(OR($D$3="",$R$3=""),"",IF('Result Sheet'!G199="","",'Result Sheet'!G199))</f>
        <v/>
      </c>
      <c r="F199" s="353" t="str">
        <f>IF(OR($D$3="",$R$3=""),"",IF('Result Sheet'!H199="","",'Result Sheet'!H199))</f>
        <v/>
      </c>
      <c r="G199" s="353" t="str">
        <f>IF(OR($D$3="",$R$3=""),"",IF('Result Sheet'!I199="","",'Result Sheet'!I199))</f>
        <v/>
      </c>
      <c r="H199" s="354" t="str">
        <f>IF(OR($D$3="",$R$3=""),"",IF('Result Sheet'!K199="","",'Result Sheet'!K199))</f>
        <v/>
      </c>
      <c r="I199" s="488" t="str">
        <f>IF(OR($D$3="",$R$3=""),"",IF('Result Sheet'!J199="","",'Result Sheet'!J199))</f>
        <v/>
      </c>
      <c r="J199" s="483" t="str">
        <f>IF(AND($R$3=$AN$8),'Result Sheet'!L199,IF(AND($R$3=$AN$9),'Result Sheet'!AD199,IF(AND($R$3=$AN$10),'Result Sheet'!AV199,IF(AND($R$3=$AN$11),'Result Sheet'!BN199,IF(AND($R$3=$AN$12),'Result Sheet'!CF199,IF(AND($R$3=$AN$13),'Result Sheet'!CV199,IF(AND($R$3=$AN$14),"","")))))))</f>
        <v/>
      </c>
      <c r="K199" s="483" t="str">
        <f>IF(AND($R$3=$AN$8),'Result Sheet'!M199,IF(AND($R$3=$AN$9),'Result Sheet'!AE199,IF(AND($R$3=$AN$10),'Result Sheet'!AW199,IF(AND($R$3=$AN$11),'Result Sheet'!BO199,IF(AND($R$3=$AN$12),'Result Sheet'!CG199,IF(AND($R$3=$AN$13),'Result Sheet'!CW199,IF(AND($R$3=$AN$14),"","")))))))</f>
        <v/>
      </c>
      <c r="L199" s="483" t="str">
        <f>IF(AND($R$3=$AN$8),'Result Sheet'!N199,IF(AND($R$3=$AN$9),'Result Sheet'!AF199,IF(AND($R$3=$AN$10),'Result Sheet'!AX199,IF(AND($R$3=$AN$11),'Result Sheet'!BP199,IF(AND($R$3=$AN$12),'Result Sheet'!CH199,IF(AND($R$3=$AN$13),'Result Sheet'!CX199,IF(AND($R$3=$AN$14),"","")))))))</f>
        <v/>
      </c>
      <c r="M199" s="355" t="str">
        <f t="shared" si="14"/>
        <v/>
      </c>
      <c r="N199" s="484" t="str">
        <f>IF(AND($R$3=$AN$8),'Result Sheet'!P199,IF(AND($R$3=$AN$9),'Result Sheet'!AH199,IF(AND($R$3=$AN$10),'Result Sheet'!AZ199,IF(AND($R$3=$AN$11),'Result Sheet'!BR199,IF(AND($R$3=$AN$12),'Result Sheet'!CJ199,IF(AND($R$3=$AN$13),'Result Sheet'!CZ199,IF(AND($R$3=$AN$14),'Result Sheet'!DL199,IF(AND($R$3=$AN$15),'Result Sheet'!DV199,IF(AND($R$3=$AN$16),'Result Sheet'!EF199,"")))))))))</f>
        <v/>
      </c>
      <c r="O199" s="484" t="str">
        <f>IF(AND($R$3=$AN$8),'Result Sheet'!Q199,IF(AND($R$3=$AN$9),'Result Sheet'!AI199,IF(AND($R$3=$AN$10),'Result Sheet'!BA199,IF(AND($R$3=$AN$11),'Result Sheet'!BS199,IF(AND($R$3=$AN$12),'Result Sheet'!CK199,IF(AND($R$3=$AN$13),'Result Sheet'!DA199,IF(AND($R$3=$AN$14),'Result Sheet'!DM199,IF(AND($R$3=$AN$15),'Result Sheet'!DW199,IF(AND($R$3=$AN$16),'Result Sheet'!EG199,"")))))))))</f>
        <v/>
      </c>
      <c r="P199" s="355" t="str">
        <f t="shared" si="15"/>
        <v/>
      </c>
      <c r="Q199" s="356" t="str">
        <f t="shared" si="16"/>
        <v/>
      </c>
      <c r="R199" s="485" t="str">
        <f>IF(AND($R$3=$AN$8),'Result Sheet'!T199,IF(AND($R$3=$AN$9),'Result Sheet'!AL199,IF(AND($R$3=$AN$10),'Result Sheet'!BD199,IF(AND($R$3=$AN$11),'Result Sheet'!BV199,IF(AND($R$3=$AN$12),'Result Sheet'!CN199,IF(AND($R$3=$AN$13),'Result Sheet'!DD199,IF(AND($R$3=$AN$14),'Result Sheet'!DN199,IF(AND($R$3=$AN$15),'Result Sheet'!DX199,IF(AND($R$3=$AN$16),'Result Sheet'!EH198,"")))))))))</f>
        <v/>
      </c>
      <c r="S199" s="485" t="str">
        <f>IF(AND($R$3=$AN$8),'Result Sheet'!U199,IF(AND($R$3=$AN$9),'Result Sheet'!AM199,IF(AND($R$3=$AN$10),'Result Sheet'!BE199,IF(AND($R$3=$AN$11),'Result Sheet'!BW199,IF(AND($R$3=$AN$12),'Result Sheet'!CO199,IF(AND($R$3=$AN$13),'Result Sheet'!DE199,IF(AND($R$3=$AN$14),'Result Sheet'!DO199,IF(AND($R$3=$AN$15),'Result Sheet'!DY199,IF(AND($R$3=$AN$16),'Result Sheet'!EI199,"")))))))))</f>
        <v/>
      </c>
      <c r="T199" s="355" t="str">
        <f>IF(AND(R199="",S199=""),"",IF(AND($R$3=$AN$14),'Result Sheet'!DP199,IF(AND($R$3=$AN$15),'Result Sheet'!DZ199,IF(AND($R$3=$AN$16),'Result Sheet'!EJ199,IF(AND(R199="NA",S199="NA"),"NA",SUM(R199:S199))))))</f>
        <v/>
      </c>
      <c r="U199" s="356" t="str">
        <f t="shared" si="17"/>
        <v/>
      </c>
      <c r="V199" s="357">
        <f t="shared" si="18"/>
        <v>0</v>
      </c>
      <c r="W199" s="357" t="str">
        <f t="shared" si="19"/>
        <v/>
      </c>
      <c r="X199" s="357" t="str">
        <f t="shared" si="20"/>
        <v/>
      </c>
      <c r="Y199" s="486" t="str">
        <f>IF(AND($R$3=$AN$8),'Result Sheet'!AA199,IF(AND($R$3=$AN$9),'Result Sheet'!AS199,IF(AND($R$3=$AN$10),'Result Sheet'!BK199,IF(AND($R$3=$AN$11),'Result Sheet'!CC199,IF(AND($R$3=$AN$12),'Result Sheet'!CT199,IF(AND($R$3=$AN$13),'Result Sheet'!DJ199,IF(AND($R$3=$AN$14),'Result Sheet'!DT199,IF(AND($R$3=$AN$15),'Result Sheet'!ED199,IF(AND($R$3=$AN$16),'Result Sheet'!EN199,"")))))))))</f>
        <v/>
      </c>
      <c r="Z199" s="487" t="str">
        <f>IF(AND($R$3=$AN$8),'Result Sheet'!AB199,IF(AND($R$3=$AN$9),'Result Sheet'!AT199,IF(AND($R$3=$AN$10),'Result Sheet'!BL199,IF(AND($R$3=$AN$11),'Result Sheet'!CD199,IF(AND($R$3=$AN$12),"",IF(AND($R$3=$AN$13),"",IF(AND($R$3=$AN$14),"","")))))))</f>
        <v/>
      </c>
      <c r="AA199" s="358" t="str">
        <f>IF(AND($R$3=$AN$8),'Result Sheet'!AC199,IF(AND($R$3=$AN$9),'Result Sheet'!AU199,IF(AND($R$3=$AN$10),'Result Sheet'!BM199,IF(AND($R$3=$AN$11),'Result Sheet'!CE199,IF(AND($R$3=$AN$12),'Result Sheet'!CU199,IF(AND($R$3=$AN$13),'Result Sheet'!DK199,IF(AND($R$3=$AN$14),'Result Sheet'!DU199,IF(AND($R$3=$AN$15),'Result Sheet'!EE199,IF(AND($R$3=$AN$16),'Result Sheet'!EO199,"")))))))))</f>
        <v/>
      </c>
    </row>
    <row r="200" spans="1:27">
      <c r="A200" s="349">
        <f>IF('Result Sheet'!A200="","",'Result Sheet'!A200)</f>
        <v>193</v>
      </c>
      <c r="B200" s="350" t="str">
        <f>IF(OR($D$3="",$R$3=""),"",IF('Result Sheet'!B200="","",'Result Sheet'!B200))</f>
        <v/>
      </c>
      <c r="C200" s="351" t="str">
        <f>IF(OR($D$3="",$R$3=""),"",IF('Result Sheet'!F200="","",'Result Sheet'!F200))</f>
        <v/>
      </c>
      <c r="D200" s="352" t="str">
        <f>IF(OR($D$3="",$R$3=""),"",IF('Result Sheet'!E200="","",'Result Sheet'!E200))</f>
        <v/>
      </c>
      <c r="E200" s="353" t="str">
        <f>IF(OR($D$3="",$R$3=""),"",IF('Result Sheet'!G200="","",'Result Sheet'!G200))</f>
        <v/>
      </c>
      <c r="F200" s="353" t="str">
        <f>IF(OR($D$3="",$R$3=""),"",IF('Result Sheet'!H200="","",'Result Sheet'!H200))</f>
        <v/>
      </c>
      <c r="G200" s="353" t="str">
        <f>IF(OR($D$3="",$R$3=""),"",IF('Result Sheet'!I200="","",'Result Sheet'!I200))</f>
        <v/>
      </c>
      <c r="H200" s="354" t="str">
        <f>IF(OR($D$3="",$R$3=""),"",IF('Result Sheet'!K200="","",'Result Sheet'!K200))</f>
        <v/>
      </c>
      <c r="I200" s="488" t="str">
        <f>IF(OR($D$3="",$R$3=""),"",IF('Result Sheet'!J200="","",'Result Sheet'!J200))</f>
        <v/>
      </c>
      <c r="J200" s="483" t="str">
        <f>IF(AND($R$3=$AN$8),'Result Sheet'!L200,IF(AND($R$3=$AN$9),'Result Sheet'!AD200,IF(AND($R$3=$AN$10),'Result Sheet'!AV200,IF(AND($R$3=$AN$11),'Result Sheet'!BN200,IF(AND($R$3=$AN$12),'Result Sheet'!CF200,IF(AND($R$3=$AN$13),'Result Sheet'!CV200,IF(AND($R$3=$AN$14),"","")))))))</f>
        <v/>
      </c>
      <c r="K200" s="483" t="str">
        <f>IF(AND($R$3=$AN$8),'Result Sheet'!M200,IF(AND($R$3=$AN$9),'Result Sheet'!AE200,IF(AND($R$3=$AN$10),'Result Sheet'!AW200,IF(AND($R$3=$AN$11),'Result Sheet'!BO200,IF(AND($R$3=$AN$12),'Result Sheet'!CG200,IF(AND($R$3=$AN$13),'Result Sheet'!CW200,IF(AND($R$3=$AN$14),"","")))))))</f>
        <v/>
      </c>
      <c r="L200" s="483" t="str">
        <f>IF(AND($R$3=$AN$8),'Result Sheet'!N200,IF(AND($R$3=$AN$9),'Result Sheet'!AF200,IF(AND($R$3=$AN$10),'Result Sheet'!AX200,IF(AND($R$3=$AN$11),'Result Sheet'!BP200,IF(AND($R$3=$AN$12),'Result Sheet'!CH200,IF(AND($R$3=$AN$13),'Result Sheet'!CX200,IF(AND($R$3=$AN$14),"","")))))))</f>
        <v/>
      </c>
      <c r="M200" s="355" t="str">
        <f t="shared" si="14"/>
        <v/>
      </c>
      <c r="N200" s="484" t="str">
        <f>IF(AND($R$3=$AN$8),'Result Sheet'!P200,IF(AND($R$3=$AN$9),'Result Sheet'!AH200,IF(AND($R$3=$AN$10),'Result Sheet'!AZ200,IF(AND($R$3=$AN$11),'Result Sheet'!BR200,IF(AND($R$3=$AN$12),'Result Sheet'!CJ200,IF(AND($R$3=$AN$13),'Result Sheet'!CZ200,IF(AND($R$3=$AN$14),'Result Sheet'!DL200,IF(AND($R$3=$AN$15),'Result Sheet'!DV200,IF(AND($R$3=$AN$16),'Result Sheet'!EF200,"")))))))))</f>
        <v/>
      </c>
      <c r="O200" s="484" t="str">
        <f>IF(AND($R$3=$AN$8),'Result Sheet'!Q200,IF(AND($R$3=$AN$9),'Result Sheet'!AI200,IF(AND($R$3=$AN$10),'Result Sheet'!BA200,IF(AND($R$3=$AN$11),'Result Sheet'!BS200,IF(AND($R$3=$AN$12),'Result Sheet'!CK200,IF(AND($R$3=$AN$13),'Result Sheet'!DA200,IF(AND($R$3=$AN$14),'Result Sheet'!DM200,IF(AND($R$3=$AN$15),'Result Sheet'!DW200,IF(AND($R$3=$AN$16),'Result Sheet'!EG200,"")))))))))</f>
        <v/>
      </c>
      <c r="P200" s="355" t="str">
        <f t="shared" si="15"/>
        <v/>
      </c>
      <c r="Q200" s="356" t="str">
        <f t="shared" si="16"/>
        <v/>
      </c>
      <c r="R200" s="485" t="str">
        <f>IF(AND($R$3=$AN$8),'Result Sheet'!T200,IF(AND($R$3=$AN$9),'Result Sheet'!AL200,IF(AND($R$3=$AN$10),'Result Sheet'!BD200,IF(AND($R$3=$AN$11),'Result Sheet'!BV200,IF(AND($R$3=$AN$12),'Result Sheet'!CN200,IF(AND($R$3=$AN$13),'Result Sheet'!DD200,IF(AND($R$3=$AN$14),'Result Sheet'!DN200,IF(AND($R$3=$AN$15),'Result Sheet'!DX200,IF(AND($R$3=$AN$16),'Result Sheet'!EH199,"")))))))))</f>
        <v/>
      </c>
      <c r="S200" s="485" t="str">
        <f>IF(AND($R$3=$AN$8),'Result Sheet'!U200,IF(AND($R$3=$AN$9),'Result Sheet'!AM200,IF(AND($R$3=$AN$10),'Result Sheet'!BE200,IF(AND($R$3=$AN$11),'Result Sheet'!BW200,IF(AND($R$3=$AN$12),'Result Sheet'!CO200,IF(AND($R$3=$AN$13),'Result Sheet'!DE200,IF(AND($R$3=$AN$14),'Result Sheet'!DO200,IF(AND($R$3=$AN$15),'Result Sheet'!DY200,IF(AND($R$3=$AN$16),'Result Sheet'!EI200,"")))))))))</f>
        <v/>
      </c>
      <c r="T200" s="355" t="str">
        <f>IF(AND(R200="",S200=""),"",IF(AND($R$3=$AN$14),'Result Sheet'!DP200,IF(AND($R$3=$AN$15),'Result Sheet'!DZ200,IF(AND($R$3=$AN$16),'Result Sheet'!EJ200,IF(AND(R200="NA",S200="NA"),"NA",SUM(R200:S200))))))</f>
        <v/>
      </c>
      <c r="U200" s="356" t="str">
        <f t="shared" si="17"/>
        <v/>
      </c>
      <c r="V200" s="357">
        <f t="shared" si="18"/>
        <v>0</v>
      </c>
      <c r="W200" s="357" t="str">
        <f t="shared" si="19"/>
        <v/>
      </c>
      <c r="X200" s="357" t="str">
        <f t="shared" si="20"/>
        <v/>
      </c>
      <c r="Y200" s="486" t="str">
        <f>IF(AND($R$3=$AN$8),'Result Sheet'!AA200,IF(AND($R$3=$AN$9),'Result Sheet'!AS200,IF(AND($R$3=$AN$10),'Result Sheet'!BK200,IF(AND($R$3=$AN$11),'Result Sheet'!CC200,IF(AND($R$3=$AN$12),'Result Sheet'!CT200,IF(AND($R$3=$AN$13),'Result Sheet'!DJ200,IF(AND($R$3=$AN$14),'Result Sheet'!DT200,IF(AND($R$3=$AN$15),'Result Sheet'!ED200,IF(AND($R$3=$AN$16),'Result Sheet'!EN200,"")))))))))</f>
        <v/>
      </c>
      <c r="Z200" s="487" t="str">
        <f>IF(AND($R$3=$AN$8),'Result Sheet'!AB200,IF(AND($R$3=$AN$9),'Result Sheet'!AT200,IF(AND($R$3=$AN$10),'Result Sheet'!BL200,IF(AND($R$3=$AN$11),'Result Sheet'!CD200,IF(AND($R$3=$AN$12),"",IF(AND($R$3=$AN$13),"",IF(AND($R$3=$AN$14),"","")))))))</f>
        <v/>
      </c>
      <c r="AA200" s="358" t="str">
        <f>IF(AND($R$3=$AN$8),'Result Sheet'!AC200,IF(AND($R$3=$AN$9),'Result Sheet'!AU200,IF(AND($R$3=$AN$10),'Result Sheet'!BM200,IF(AND($R$3=$AN$11),'Result Sheet'!CE200,IF(AND($R$3=$AN$12),'Result Sheet'!CU200,IF(AND($R$3=$AN$13),'Result Sheet'!DK200,IF(AND($R$3=$AN$14),'Result Sheet'!DU200,IF(AND($R$3=$AN$15),'Result Sheet'!EE200,IF(AND($R$3=$AN$16),'Result Sheet'!EO200,"")))))))))</f>
        <v/>
      </c>
    </row>
    <row r="201" spans="1:27">
      <c r="A201" s="349">
        <f>IF('Result Sheet'!A201="","",'Result Sheet'!A201)</f>
        <v>194</v>
      </c>
      <c r="B201" s="350" t="str">
        <f>IF(OR($D$3="",$R$3=""),"",IF('Result Sheet'!B201="","",'Result Sheet'!B201))</f>
        <v/>
      </c>
      <c r="C201" s="351" t="str">
        <f>IF(OR($D$3="",$R$3=""),"",IF('Result Sheet'!F201="","",'Result Sheet'!F201))</f>
        <v/>
      </c>
      <c r="D201" s="352" t="str">
        <f>IF(OR($D$3="",$R$3=""),"",IF('Result Sheet'!E201="","",'Result Sheet'!E201))</f>
        <v/>
      </c>
      <c r="E201" s="353" t="str">
        <f>IF(OR($D$3="",$R$3=""),"",IF('Result Sheet'!G201="","",'Result Sheet'!G201))</f>
        <v/>
      </c>
      <c r="F201" s="353" t="str">
        <f>IF(OR($D$3="",$R$3=""),"",IF('Result Sheet'!H201="","",'Result Sheet'!H201))</f>
        <v/>
      </c>
      <c r="G201" s="353" t="str">
        <f>IF(OR($D$3="",$R$3=""),"",IF('Result Sheet'!I201="","",'Result Sheet'!I201))</f>
        <v/>
      </c>
      <c r="H201" s="354" t="str">
        <f>IF(OR($D$3="",$R$3=""),"",IF('Result Sheet'!K201="","",'Result Sheet'!K201))</f>
        <v/>
      </c>
      <c r="I201" s="488" t="str">
        <f>IF(OR($D$3="",$R$3=""),"",IF('Result Sheet'!J201="","",'Result Sheet'!J201))</f>
        <v/>
      </c>
      <c r="J201" s="483" t="str">
        <f>IF(AND($R$3=$AN$8),'Result Sheet'!L201,IF(AND($R$3=$AN$9),'Result Sheet'!AD201,IF(AND($R$3=$AN$10),'Result Sheet'!AV201,IF(AND($R$3=$AN$11),'Result Sheet'!BN201,IF(AND($R$3=$AN$12),'Result Sheet'!CF201,IF(AND($R$3=$AN$13),'Result Sheet'!CV201,IF(AND($R$3=$AN$14),"","")))))))</f>
        <v/>
      </c>
      <c r="K201" s="483" t="str">
        <f>IF(AND($R$3=$AN$8),'Result Sheet'!M201,IF(AND($R$3=$AN$9),'Result Sheet'!AE201,IF(AND($R$3=$AN$10),'Result Sheet'!AW201,IF(AND($R$3=$AN$11),'Result Sheet'!BO201,IF(AND($R$3=$AN$12),'Result Sheet'!CG201,IF(AND($R$3=$AN$13),'Result Sheet'!CW201,IF(AND($R$3=$AN$14),"","")))))))</f>
        <v/>
      </c>
      <c r="L201" s="483" t="str">
        <f>IF(AND($R$3=$AN$8),'Result Sheet'!N201,IF(AND($R$3=$AN$9),'Result Sheet'!AF201,IF(AND($R$3=$AN$10),'Result Sheet'!AX201,IF(AND($R$3=$AN$11),'Result Sheet'!BP201,IF(AND($R$3=$AN$12),'Result Sheet'!CH201,IF(AND($R$3=$AN$13),'Result Sheet'!CX201,IF(AND($R$3=$AN$14),"","")))))))</f>
        <v/>
      </c>
      <c r="M201" s="355" t="str">
        <f t="shared" ref="M201:M207" si="21">IF(AND(J201="",K201="",L201=""),"",IF(AND(J201="NA",K201="NA",L201="NA"),"NA",SUM(J201:L201)))</f>
        <v/>
      </c>
      <c r="N201" s="484" t="str">
        <f>IF(AND($R$3=$AN$8),'Result Sheet'!P201,IF(AND($R$3=$AN$9),'Result Sheet'!AH201,IF(AND($R$3=$AN$10),'Result Sheet'!AZ201,IF(AND($R$3=$AN$11),'Result Sheet'!BR201,IF(AND($R$3=$AN$12),'Result Sheet'!CJ201,IF(AND($R$3=$AN$13),'Result Sheet'!CZ201,IF(AND($R$3=$AN$14),'Result Sheet'!DL201,IF(AND($R$3=$AN$15),'Result Sheet'!DV201,IF(AND($R$3=$AN$16),'Result Sheet'!EF201,"")))))))))</f>
        <v/>
      </c>
      <c r="O201" s="484" t="str">
        <f>IF(AND($R$3=$AN$8),'Result Sheet'!Q201,IF(AND($R$3=$AN$9),'Result Sheet'!AI201,IF(AND($R$3=$AN$10),'Result Sheet'!BA201,IF(AND($R$3=$AN$11),'Result Sheet'!BS201,IF(AND($R$3=$AN$12),'Result Sheet'!CK201,IF(AND($R$3=$AN$13),'Result Sheet'!DA201,IF(AND($R$3=$AN$14),'Result Sheet'!DM201,IF(AND($R$3=$AN$15),'Result Sheet'!DW201,IF(AND($R$3=$AN$16),'Result Sheet'!EG201,"")))))))))</f>
        <v/>
      </c>
      <c r="P201" s="355" t="str">
        <f t="shared" ref="P201:P207" si="22">IF(OR($R$3=$AN$14,$R$3=$AN$15,$R$3=$AN$16),"",IF(AND(N201="",O201=""),"",IF(AND(N201="NA",O201="NA"),"NA",SUM(N201:O201))))</f>
        <v/>
      </c>
      <c r="Q201" s="356" t="str">
        <f t="shared" ref="Q201:Q207" si="23">IF(OR($R$3=$AN$14,$R$3=$AN$15,$R$3=$AN$16),"",IF(AND(P201="",M201=""),"",IF(AND(P201="NA",M201="NA"),"NA",SUM(P201,M201))))</f>
        <v/>
      </c>
      <c r="R201" s="485" t="str">
        <f>IF(AND($R$3=$AN$8),'Result Sheet'!T201,IF(AND($R$3=$AN$9),'Result Sheet'!AL201,IF(AND($R$3=$AN$10),'Result Sheet'!BD201,IF(AND($R$3=$AN$11),'Result Sheet'!BV201,IF(AND($R$3=$AN$12),'Result Sheet'!CN201,IF(AND($R$3=$AN$13),'Result Sheet'!DD201,IF(AND($R$3=$AN$14),'Result Sheet'!DN201,IF(AND($R$3=$AN$15),'Result Sheet'!DX201,IF(AND($R$3=$AN$16),'Result Sheet'!EH200,"")))))))))</f>
        <v/>
      </c>
      <c r="S201" s="485" t="str">
        <f>IF(AND($R$3=$AN$8),'Result Sheet'!U201,IF(AND($R$3=$AN$9),'Result Sheet'!AM201,IF(AND($R$3=$AN$10),'Result Sheet'!BE201,IF(AND($R$3=$AN$11),'Result Sheet'!BW201,IF(AND($R$3=$AN$12),'Result Sheet'!CO201,IF(AND($R$3=$AN$13),'Result Sheet'!DE201,IF(AND($R$3=$AN$14),'Result Sheet'!DO201,IF(AND($R$3=$AN$15),'Result Sheet'!DY201,IF(AND($R$3=$AN$16),'Result Sheet'!EI201,"")))))))))</f>
        <v/>
      </c>
      <c r="T201" s="355" t="str">
        <f>IF(AND(R201="",S201=""),"",IF(AND($R$3=$AN$14),'Result Sheet'!DP201,IF(AND($R$3=$AN$15),'Result Sheet'!DZ201,IF(AND($R$3=$AN$16),'Result Sheet'!EJ201,IF(AND(R201="NA",S201="NA"),"NA",SUM(R201:S201))))))</f>
        <v/>
      </c>
      <c r="U201" s="356" t="str">
        <f t="shared" ref="U201:U207" si="24">IF(AND(N201="",O201="",R201="",S201="",T201=""),"",IF(OR($R$3=$AN$14,$R$3=$AN$15,$R$3=$AN$16),SUM(N201,O201,R201,S201,T201),IF(AND(Q201="",T201=""),"",IF(AND(Q201="NA",T201="NA"),"NA",SUM(Q201,T201)))))</f>
        <v/>
      </c>
      <c r="V201" s="357">
        <f t="shared" ref="V201:V207" si="25">COUNTIF(S201,"ML")*$S$7+(COUNTIF(N201,"ML")*$N$7)+(COUNTIF(O201,"ML")*$O$7)+(COUNTIF(R201,"ML")*$R$7)</f>
        <v>0</v>
      </c>
      <c r="W201" s="357" t="str">
        <f t="shared" ref="W201:W207" si="26">IF(OR(B201="NSO",B201=0,B201=""),"",IF(OR($R$3=$AN$12,$R$3=$AN$13,$R$3=$AN$14,$R$3=$AN$15,$R$3=$AN$16),$U$7,IF(OR($R$3=$AN$9,$R$3=$AN$11),IF(AND(N201="NA",O201="NA"),50-V201,IF(AND(N201="ML",O201="ML"),50-V201,IF(AND(R201="ML",S201="ML"),50-V201,100-V201))),IF(AND(N201="NA",O201="NA"),100-V201,IF(AND(N201="ML",O201="ML"),100-V201,IF(AND(R201="ML",S201="ML"),100-V201,200-V201))))))</f>
        <v/>
      </c>
      <c r="X201" s="357" t="str">
        <f t="shared" ref="X201:X207" si="27">IF(AND(OR(R201="ab",R201="ml"),OR(N201="ab",N201="ml"),OR(N201="ab",N201="ml")),"AB",IF(AND(OR(R201="ab",R201="ml"),OR(N201="ab",N201="ml"),OR(R201="ab",R201="ml")),"AB",IF(AND(OR(R201="ab",R201="ml"),OR(N201="ab",N201="ml"),OR(N201="ab",N201="ml")),"AB",IF(AND(OR(R201="ab",R201="ml"),OR(N201="ab",N201="ml"),OR(R201="ab",R201="ml")),"AB",""))))</f>
        <v/>
      </c>
      <c r="Y201" s="486" t="str">
        <f>IF(AND($R$3=$AN$8),'Result Sheet'!AA201,IF(AND($R$3=$AN$9),'Result Sheet'!AS201,IF(AND($R$3=$AN$10),'Result Sheet'!BK201,IF(AND($R$3=$AN$11),'Result Sheet'!CC201,IF(AND($R$3=$AN$12),'Result Sheet'!CT201,IF(AND($R$3=$AN$13),'Result Sheet'!DJ201,IF(AND($R$3=$AN$14),'Result Sheet'!DT201,IF(AND($R$3=$AN$15),'Result Sheet'!ED201,IF(AND($R$3=$AN$16),'Result Sheet'!EN201,"")))))))))</f>
        <v/>
      </c>
      <c r="Z201" s="487" t="str">
        <f>IF(AND($R$3=$AN$8),'Result Sheet'!AB201,IF(AND($R$3=$AN$9),'Result Sheet'!AT201,IF(AND($R$3=$AN$10),'Result Sheet'!BL201,IF(AND($R$3=$AN$11),'Result Sheet'!CD201,IF(AND($R$3=$AN$12),"",IF(AND($R$3=$AN$13),"",IF(AND($R$3=$AN$14),"","")))))))</f>
        <v/>
      </c>
      <c r="AA201" s="358" t="str">
        <f>IF(AND($R$3=$AN$8),'Result Sheet'!AC201,IF(AND($R$3=$AN$9),'Result Sheet'!AU201,IF(AND($R$3=$AN$10),'Result Sheet'!BM201,IF(AND($R$3=$AN$11),'Result Sheet'!CE201,IF(AND($R$3=$AN$12),'Result Sheet'!CU201,IF(AND($R$3=$AN$13),'Result Sheet'!DK201,IF(AND($R$3=$AN$14),'Result Sheet'!DU201,IF(AND($R$3=$AN$15),'Result Sheet'!EE201,IF(AND($R$3=$AN$16),'Result Sheet'!EO201,"")))))))))</f>
        <v/>
      </c>
    </row>
    <row r="202" spans="1:27">
      <c r="A202" s="349">
        <f>IF('Result Sheet'!A202="","",'Result Sheet'!A202)</f>
        <v>195</v>
      </c>
      <c r="B202" s="350" t="str">
        <f>IF(OR($D$3="",$R$3=""),"",IF('Result Sheet'!B202="","",'Result Sheet'!B202))</f>
        <v/>
      </c>
      <c r="C202" s="351" t="str">
        <f>IF(OR($D$3="",$R$3=""),"",IF('Result Sheet'!F202="","",'Result Sheet'!F202))</f>
        <v/>
      </c>
      <c r="D202" s="352" t="str">
        <f>IF(OR($D$3="",$R$3=""),"",IF('Result Sheet'!E202="","",'Result Sheet'!E202))</f>
        <v/>
      </c>
      <c r="E202" s="353" t="str">
        <f>IF(OR($D$3="",$R$3=""),"",IF('Result Sheet'!G202="","",'Result Sheet'!G202))</f>
        <v/>
      </c>
      <c r="F202" s="353" t="str">
        <f>IF(OR($D$3="",$R$3=""),"",IF('Result Sheet'!H202="","",'Result Sheet'!H202))</f>
        <v/>
      </c>
      <c r="G202" s="353" t="str">
        <f>IF(OR($D$3="",$R$3=""),"",IF('Result Sheet'!I202="","",'Result Sheet'!I202))</f>
        <v/>
      </c>
      <c r="H202" s="354" t="str">
        <f>IF(OR($D$3="",$R$3=""),"",IF('Result Sheet'!K202="","",'Result Sheet'!K202))</f>
        <v/>
      </c>
      <c r="I202" s="488" t="str">
        <f>IF(OR($D$3="",$R$3=""),"",IF('Result Sheet'!J202="","",'Result Sheet'!J202))</f>
        <v/>
      </c>
      <c r="J202" s="483" t="str">
        <f>IF(AND($R$3=$AN$8),'Result Sheet'!L202,IF(AND($R$3=$AN$9),'Result Sheet'!AD202,IF(AND($R$3=$AN$10),'Result Sheet'!AV202,IF(AND($R$3=$AN$11),'Result Sheet'!BN202,IF(AND($R$3=$AN$12),'Result Sheet'!CF202,IF(AND($R$3=$AN$13),'Result Sheet'!CV202,IF(AND($R$3=$AN$14),"","")))))))</f>
        <v/>
      </c>
      <c r="K202" s="483" t="str">
        <f>IF(AND($R$3=$AN$8),'Result Sheet'!M202,IF(AND($R$3=$AN$9),'Result Sheet'!AE202,IF(AND($R$3=$AN$10),'Result Sheet'!AW202,IF(AND($R$3=$AN$11),'Result Sheet'!BO202,IF(AND($R$3=$AN$12),'Result Sheet'!CG202,IF(AND($R$3=$AN$13),'Result Sheet'!CW202,IF(AND($R$3=$AN$14),"","")))))))</f>
        <v/>
      </c>
      <c r="L202" s="483" t="str">
        <f>IF(AND($R$3=$AN$8),'Result Sheet'!N202,IF(AND($R$3=$AN$9),'Result Sheet'!AF202,IF(AND($R$3=$AN$10),'Result Sheet'!AX202,IF(AND($R$3=$AN$11),'Result Sheet'!BP202,IF(AND($R$3=$AN$12),'Result Sheet'!CH202,IF(AND($R$3=$AN$13),'Result Sheet'!CX202,IF(AND($R$3=$AN$14),"","")))))))</f>
        <v/>
      </c>
      <c r="M202" s="355" t="str">
        <f t="shared" si="21"/>
        <v/>
      </c>
      <c r="N202" s="484" t="str">
        <f>IF(AND($R$3=$AN$8),'Result Sheet'!P202,IF(AND($R$3=$AN$9),'Result Sheet'!AH202,IF(AND($R$3=$AN$10),'Result Sheet'!AZ202,IF(AND($R$3=$AN$11),'Result Sheet'!BR202,IF(AND($R$3=$AN$12),'Result Sheet'!CJ202,IF(AND($R$3=$AN$13),'Result Sheet'!CZ202,IF(AND($R$3=$AN$14),'Result Sheet'!DL202,IF(AND($R$3=$AN$15),'Result Sheet'!DV202,IF(AND($R$3=$AN$16),'Result Sheet'!EF202,"")))))))))</f>
        <v/>
      </c>
      <c r="O202" s="484" t="str">
        <f>IF(AND($R$3=$AN$8),'Result Sheet'!Q202,IF(AND($R$3=$AN$9),'Result Sheet'!AI202,IF(AND($R$3=$AN$10),'Result Sheet'!BA202,IF(AND($R$3=$AN$11),'Result Sheet'!BS202,IF(AND($R$3=$AN$12),'Result Sheet'!CK202,IF(AND($R$3=$AN$13),'Result Sheet'!DA202,IF(AND($R$3=$AN$14),'Result Sheet'!DM202,IF(AND($R$3=$AN$15),'Result Sheet'!DW202,IF(AND($R$3=$AN$16),'Result Sheet'!EG202,"")))))))))</f>
        <v/>
      </c>
      <c r="P202" s="355" t="str">
        <f t="shared" si="22"/>
        <v/>
      </c>
      <c r="Q202" s="356" t="str">
        <f t="shared" si="23"/>
        <v/>
      </c>
      <c r="R202" s="485" t="str">
        <f>IF(AND($R$3=$AN$8),'Result Sheet'!T202,IF(AND($R$3=$AN$9),'Result Sheet'!AL202,IF(AND($R$3=$AN$10),'Result Sheet'!BD202,IF(AND($R$3=$AN$11),'Result Sheet'!BV202,IF(AND($R$3=$AN$12),'Result Sheet'!CN202,IF(AND($R$3=$AN$13),'Result Sheet'!DD202,IF(AND($R$3=$AN$14),'Result Sheet'!DN202,IF(AND($R$3=$AN$15),'Result Sheet'!DX202,IF(AND($R$3=$AN$16),'Result Sheet'!EH201,"")))))))))</f>
        <v/>
      </c>
      <c r="S202" s="485" t="str">
        <f>IF(AND($R$3=$AN$8),'Result Sheet'!U202,IF(AND($R$3=$AN$9),'Result Sheet'!AM202,IF(AND($R$3=$AN$10),'Result Sheet'!BE202,IF(AND($R$3=$AN$11),'Result Sheet'!BW202,IF(AND($R$3=$AN$12),'Result Sheet'!CO202,IF(AND($R$3=$AN$13),'Result Sheet'!DE202,IF(AND($R$3=$AN$14),'Result Sheet'!DO202,IF(AND($R$3=$AN$15),'Result Sheet'!DY202,IF(AND($R$3=$AN$16),'Result Sheet'!EI202,"")))))))))</f>
        <v/>
      </c>
      <c r="T202" s="355" t="str">
        <f>IF(AND(R202="",S202=""),"",IF(AND($R$3=$AN$14),'Result Sheet'!DP202,IF(AND($R$3=$AN$15),'Result Sheet'!DZ202,IF(AND($R$3=$AN$16),'Result Sheet'!EJ202,IF(AND(R202="NA",S202="NA"),"NA",SUM(R202:S202))))))</f>
        <v/>
      </c>
      <c r="U202" s="356" t="str">
        <f t="shared" si="24"/>
        <v/>
      </c>
      <c r="V202" s="357">
        <f t="shared" si="25"/>
        <v>0</v>
      </c>
      <c r="W202" s="357" t="str">
        <f t="shared" si="26"/>
        <v/>
      </c>
      <c r="X202" s="357" t="str">
        <f t="shared" si="27"/>
        <v/>
      </c>
      <c r="Y202" s="486" t="str">
        <f>IF(AND($R$3=$AN$8),'Result Sheet'!AA202,IF(AND($R$3=$AN$9),'Result Sheet'!AS202,IF(AND($R$3=$AN$10),'Result Sheet'!BK202,IF(AND($R$3=$AN$11),'Result Sheet'!CC202,IF(AND($R$3=$AN$12),'Result Sheet'!CT202,IF(AND($R$3=$AN$13),'Result Sheet'!DJ202,IF(AND($R$3=$AN$14),'Result Sheet'!DT202,IF(AND($R$3=$AN$15),'Result Sheet'!ED202,IF(AND($R$3=$AN$16),'Result Sheet'!EN202,"")))))))))</f>
        <v/>
      </c>
      <c r="Z202" s="487" t="str">
        <f>IF(AND($R$3=$AN$8),'Result Sheet'!AB202,IF(AND($R$3=$AN$9),'Result Sheet'!AT202,IF(AND($R$3=$AN$10),'Result Sheet'!BL202,IF(AND($R$3=$AN$11),'Result Sheet'!CD202,IF(AND($R$3=$AN$12),"",IF(AND($R$3=$AN$13),"",IF(AND($R$3=$AN$14),"","")))))))</f>
        <v/>
      </c>
      <c r="AA202" s="358" t="str">
        <f>IF(AND($R$3=$AN$8),'Result Sheet'!AC202,IF(AND($R$3=$AN$9),'Result Sheet'!AU202,IF(AND($R$3=$AN$10),'Result Sheet'!BM202,IF(AND($R$3=$AN$11),'Result Sheet'!CE202,IF(AND($R$3=$AN$12),'Result Sheet'!CU202,IF(AND($R$3=$AN$13),'Result Sheet'!DK202,IF(AND($R$3=$AN$14),'Result Sheet'!DU202,IF(AND($R$3=$AN$15),'Result Sheet'!EE202,IF(AND($R$3=$AN$16),'Result Sheet'!EO202,"")))))))))</f>
        <v/>
      </c>
    </row>
    <row r="203" spans="1:27">
      <c r="A203" s="349">
        <f>IF('Result Sheet'!A203="","",'Result Sheet'!A203)</f>
        <v>196</v>
      </c>
      <c r="B203" s="350" t="str">
        <f>IF(OR($D$3="",$R$3=""),"",IF('Result Sheet'!B203="","",'Result Sheet'!B203))</f>
        <v/>
      </c>
      <c r="C203" s="351" t="str">
        <f>IF(OR($D$3="",$R$3=""),"",IF('Result Sheet'!F203="","",'Result Sheet'!F203))</f>
        <v/>
      </c>
      <c r="D203" s="352" t="str">
        <f>IF(OR($D$3="",$R$3=""),"",IF('Result Sheet'!E203="","",'Result Sheet'!E203))</f>
        <v/>
      </c>
      <c r="E203" s="353" t="str">
        <f>IF(OR($D$3="",$R$3=""),"",IF('Result Sheet'!G203="","",'Result Sheet'!G203))</f>
        <v/>
      </c>
      <c r="F203" s="353" t="str">
        <f>IF(OR($D$3="",$R$3=""),"",IF('Result Sheet'!H203="","",'Result Sheet'!H203))</f>
        <v/>
      </c>
      <c r="G203" s="353" t="str">
        <f>IF(OR($D$3="",$R$3=""),"",IF('Result Sheet'!I203="","",'Result Sheet'!I203))</f>
        <v/>
      </c>
      <c r="H203" s="354" t="str">
        <f>IF(OR($D$3="",$R$3=""),"",IF('Result Sheet'!K203="","",'Result Sheet'!K203))</f>
        <v/>
      </c>
      <c r="I203" s="488" t="str">
        <f>IF(OR($D$3="",$R$3=""),"",IF('Result Sheet'!J203="","",'Result Sheet'!J203))</f>
        <v/>
      </c>
      <c r="J203" s="483" t="str">
        <f>IF(AND($R$3=$AN$8),'Result Sheet'!L203,IF(AND($R$3=$AN$9),'Result Sheet'!AD203,IF(AND($R$3=$AN$10),'Result Sheet'!AV203,IF(AND($R$3=$AN$11),'Result Sheet'!BN203,IF(AND($R$3=$AN$12),'Result Sheet'!CF203,IF(AND($R$3=$AN$13),'Result Sheet'!CV203,IF(AND($R$3=$AN$14),"","")))))))</f>
        <v/>
      </c>
      <c r="K203" s="483" t="str">
        <f>IF(AND($R$3=$AN$8),'Result Sheet'!M203,IF(AND($R$3=$AN$9),'Result Sheet'!AE203,IF(AND($R$3=$AN$10),'Result Sheet'!AW203,IF(AND($R$3=$AN$11),'Result Sheet'!BO203,IF(AND($R$3=$AN$12),'Result Sheet'!CG203,IF(AND($R$3=$AN$13),'Result Sheet'!CW203,IF(AND($R$3=$AN$14),"","")))))))</f>
        <v/>
      </c>
      <c r="L203" s="483" t="str">
        <f>IF(AND($R$3=$AN$8),'Result Sheet'!N203,IF(AND($R$3=$AN$9),'Result Sheet'!AF203,IF(AND($R$3=$AN$10),'Result Sheet'!AX203,IF(AND($R$3=$AN$11),'Result Sheet'!BP203,IF(AND($R$3=$AN$12),'Result Sheet'!CH203,IF(AND($R$3=$AN$13),'Result Sheet'!CX203,IF(AND($R$3=$AN$14),"","")))))))</f>
        <v/>
      </c>
      <c r="M203" s="355" t="str">
        <f t="shared" si="21"/>
        <v/>
      </c>
      <c r="N203" s="484" t="str">
        <f>IF(AND($R$3=$AN$8),'Result Sheet'!P203,IF(AND($R$3=$AN$9),'Result Sheet'!AH203,IF(AND($R$3=$AN$10),'Result Sheet'!AZ203,IF(AND($R$3=$AN$11),'Result Sheet'!BR203,IF(AND($R$3=$AN$12),'Result Sheet'!CJ203,IF(AND($R$3=$AN$13),'Result Sheet'!CZ203,IF(AND($R$3=$AN$14),'Result Sheet'!DL203,IF(AND($R$3=$AN$15),'Result Sheet'!DV203,IF(AND($R$3=$AN$16),'Result Sheet'!EF203,"")))))))))</f>
        <v/>
      </c>
      <c r="O203" s="484" t="str">
        <f>IF(AND($R$3=$AN$8),'Result Sheet'!Q203,IF(AND($R$3=$AN$9),'Result Sheet'!AI203,IF(AND($R$3=$AN$10),'Result Sheet'!BA203,IF(AND($R$3=$AN$11),'Result Sheet'!BS203,IF(AND($R$3=$AN$12),'Result Sheet'!CK203,IF(AND($R$3=$AN$13),'Result Sheet'!DA203,IF(AND($R$3=$AN$14),'Result Sheet'!DM203,IF(AND($R$3=$AN$15),'Result Sheet'!DW203,IF(AND($R$3=$AN$16),'Result Sheet'!EG203,"")))))))))</f>
        <v/>
      </c>
      <c r="P203" s="355" t="str">
        <f t="shared" si="22"/>
        <v/>
      </c>
      <c r="Q203" s="356" t="str">
        <f t="shared" si="23"/>
        <v/>
      </c>
      <c r="R203" s="485" t="str">
        <f>IF(AND($R$3=$AN$8),'Result Sheet'!T203,IF(AND($R$3=$AN$9),'Result Sheet'!AL203,IF(AND($R$3=$AN$10),'Result Sheet'!BD203,IF(AND($R$3=$AN$11),'Result Sheet'!BV203,IF(AND($R$3=$AN$12),'Result Sheet'!CN203,IF(AND($R$3=$AN$13),'Result Sheet'!DD203,IF(AND($R$3=$AN$14),'Result Sheet'!DN203,IF(AND($R$3=$AN$15),'Result Sheet'!DX203,IF(AND($R$3=$AN$16),'Result Sheet'!EH202,"")))))))))</f>
        <v/>
      </c>
      <c r="S203" s="485" t="str">
        <f>IF(AND($R$3=$AN$8),'Result Sheet'!U203,IF(AND($R$3=$AN$9),'Result Sheet'!AM203,IF(AND($R$3=$AN$10),'Result Sheet'!BE203,IF(AND($R$3=$AN$11),'Result Sheet'!BW203,IF(AND($R$3=$AN$12),'Result Sheet'!CO203,IF(AND($R$3=$AN$13),'Result Sheet'!DE203,IF(AND($R$3=$AN$14),'Result Sheet'!DO203,IF(AND($R$3=$AN$15),'Result Sheet'!DY203,IF(AND($R$3=$AN$16),'Result Sheet'!EI203,"")))))))))</f>
        <v/>
      </c>
      <c r="T203" s="355" t="str">
        <f>IF(AND(R203="",S203=""),"",IF(AND($R$3=$AN$14),'Result Sheet'!DP203,IF(AND($R$3=$AN$15),'Result Sheet'!DZ203,IF(AND($R$3=$AN$16),'Result Sheet'!EJ203,IF(AND(R203="NA",S203="NA"),"NA",SUM(R203:S203))))))</f>
        <v/>
      </c>
      <c r="U203" s="356" t="str">
        <f t="shared" si="24"/>
        <v/>
      </c>
      <c r="V203" s="357">
        <f t="shared" si="25"/>
        <v>0</v>
      </c>
      <c r="W203" s="357" t="str">
        <f t="shared" si="26"/>
        <v/>
      </c>
      <c r="X203" s="357" t="str">
        <f t="shared" si="27"/>
        <v/>
      </c>
      <c r="Y203" s="486" t="str">
        <f>IF(AND($R$3=$AN$8),'Result Sheet'!AA203,IF(AND($R$3=$AN$9),'Result Sheet'!AS203,IF(AND($R$3=$AN$10),'Result Sheet'!BK203,IF(AND($R$3=$AN$11),'Result Sheet'!CC203,IF(AND($R$3=$AN$12),'Result Sheet'!CT203,IF(AND($R$3=$AN$13),'Result Sheet'!DJ203,IF(AND($R$3=$AN$14),'Result Sheet'!DT203,IF(AND($R$3=$AN$15),'Result Sheet'!ED203,IF(AND($R$3=$AN$16),'Result Sheet'!EN203,"")))))))))</f>
        <v/>
      </c>
      <c r="Z203" s="487" t="str">
        <f>IF(AND($R$3=$AN$8),'Result Sheet'!AB203,IF(AND($R$3=$AN$9),'Result Sheet'!AT203,IF(AND($R$3=$AN$10),'Result Sheet'!BL203,IF(AND($R$3=$AN$11),'Result Sheet'!CD203,IF(AND($R$3=$AN$12),"",IF(AND($R$3=$AN$13),"",IF(AND($R$3=$AN$14),"","")))))))</f>
        <v/>
      </c>
      <c r="AA203" s="358" t="str">
        <f>IF(AND($R$3=$AN$8),'Result Sheet'!AC203,IF(AND($R$3=$AN$9),'Result Sheet'!AU203,IF(AND($R$3=$AN$10),'Result Sheet'!BM203,IF(AND($R$3=$AN$11),'Result Sheet'!CE203,IF(AND($R$3=$AN$12),'Result Sheet'!CU203,IF(AND($R$3=$AN$13),'Result Sheet'!DK203,IF(AND($R$3=$AN$14),'Result Sheet'!DU203,IF(AND($R$3=$AN$15),'Result Sheet'!EE203,IF(AND($R$3=$AN$16),'Result Sheet'!EO203,"")))))))))</f>
        <v/>
      </c>
    </row>
    <row r="204" spans="1:27">
      <c r="A204" s="349">
        <f>IF('Result Sheet'!A204="","",'Result Sheet'!A204)</f>
        <v>197</v>
      </c>
      <c r="B204" s="350" t="str">
        <f>IF(OR($D$3="",$R$3=""),"",IF('Result Sheet'!B204="","",'Result Sheet'!B204))</f>
        <v/>
      </c>
      <c r="C204" s="351" t="str">
        <f>IF(OR($D$3="",$R$3=""),"",IF('Result Sheet'!F204="","",'Result Sheet'!F204))</f>
        <v/>
      </c>
      <c r="D204" s="352" t="str">
        <f>IF(OR($D$3="",$R$3=""),"",IF('Result Sheet'!E204="","",'Result Sheet'!E204))</f>
        <v/>
      </c>
      <c r="E204" s="353" t="str">
        <f>IF(OR($D$3="",$R$3=""),"",IF('Result Sheet'!G204="","",'Result Sheet'!G204))</f>
        <v/>
      </c>
      <c r="F204" s="353" t="str">
        <f>IF(OR($D$3="",$R$3=""),"",IF('Result Sheet'!H204="","",'Result Sheet'!H204))</f>
        <v/>
      </c>
      <c r="G204" s="353" t="str">
        <f>IF(OR($D$3="",$R$3=""),"",IF('Result Sheet'!I204="","",'Result Sheet'!I204))</f>
        <v/>
      </c>
      <c r="H204" s="354" t="str">
        <f>IF(OR($D$3="",$R$3=""),"",IF('Result Sheet'!K204="","",'Result Sheet'!K204))</f>
        <v/>
      </c>
      <c r="I204" s="488" t="str">
        <f>IF(OR($D$3="",$R$3=""),"",IF('Result Sheet'!J204="","",'Result Sheet'!J204))</f>
        <v/>
      </c>
      <c r="J204" s="483" t="str">
        <f>IF(AND($R$3=$AN$8),'Result Sheet'!L204,IF(AND($R$3=$AN$9),'Result Sheet'!AD204,IF(AND($R$3=$AN$10),'Result Sheet'!AV204,IF(AND($R$3=$AN$11),'Result Sheet'!BN204,IF(AND($R$3=$AN$12),'Result Sheet'!CF204,IF(AND($R$3=$AN$13),'Result Sheet'!CV204,IF(AND($R$3=$AN$14),"","")))))))</f>
        <v/>
      </c>
      <c r="K204" s="483" t="str">
        <f>IF(AND($R$3=$AN$8),'Result Sheet'!M204,IF(AND($R$3=$AN$9),'Result Sheet'!AE204,IF(AND($R$3=$AN$10),'Result Sheet'!AW204,IF(AND($R$3=$AN$11),'Result Sheet'!BO204,IF(AND($R$3=$AN$12),'Result Sheet'!CG204,IF(AND($R$3=$AN$13),'Result Sheet'!CW204,IF(AND($R$3=$AN$14),"","")))))))</f>
        <v/>
      </c>
      <c r="L204" s="483" t="str">
        <f>IF(AND($R$3=$AN$8),'Result Sheet'!N204,IF(AND($R$3=$AN$9),'Result Sheet'!AF204,IF(AND($R$3=$AN$10),'Result Sheet'!AX204,IF(AND($R$3=$AN$11),'Result Sheet'!BP204,IF(AND($R$3=$AN$12),'Result Sheet'!CH204,IF(AND($R$3=$AN$13),'Result Sheet'!CX204,IF(AND($R$3=$AN$14),"","")))))))</f>
        <v/>
      </c>
      <c r="M204" s="355" t="str">
        <f t="shared" si="21"/>
        <v/>
      </c>
      <c r="N204" s="484" t="str">
        <f>IF(AND($R$3=$AN$8),'Result Sheet'!P204,IF(AND($R$3=$AN$9),'Result Sheet'!AH204,IF(AND($R$3=$AN$10),'Result Sheet'!AZ204,IF(AND($R$3=$AN$11),'Result Sheet'!BR204,IF(AND($R$3=$AN$12),'Result Sheet'!CJ204,IF(AND($R$3=$AN$13),'Result Sheet'!CZ204,IF(AND($R$3=$AN$14),'Result Sheet'!DL204,IF(AND($R$3=$AN$15),'Result Sheet'!DV204,IF(AND($R$3=$AN$16),'Result Sheet'!EF204,"")))))))))</f>
        <v/>
      </c>
      <c r="O204" s="484" t="str">
        <f>IF(AND($R$3=$AN$8),'Result Sheet'!Q204,IF(AND($R$3=$AN$9),'Result Sheet'!AI204,IF(AND($R$3=$AN$10),'Result Sheet'!BA204,IF(AND($R$3=$AN$11),'Result Sheet'!BS204,IF(AND($R$3=$AN$12),'Result Sheet'!CK204,IF(AND($R$3=$AN$13),'Result Sheet'!DA204,IF(AND($R$3=$AN$14),'Result Sheet'!DM204,IF(AND($R$3=$AN$15),'Result Sheet'!DW204,IF(AND($R$3=$AN$16),'Result Sheet'!EG204,"")))))))))</f>
        <v/>
      </c>
      <c r="P204" s="355" t="str">
        <f t="shared" si="22"/>
        <v/>
      </c>
      <c r="Q204" s="356" t="str">
        <f t="shared" si="23"/>
        <v/>
      </c>
      <c r="R204" s="485" t="str">
        <f>IF(AND($R$3=$AN$8),'Result Sheet'!T204,IF(AND($R$3=$AN$9),'Result Sheet'!AL204,IF(AND($R$3=$AN$10),'Result Sheet'!BD204,IF(AND($R$3=$AN$11),'Result Sheet'!BV204,IF(AND($R$3=$AN$12),'Result Sheet'!CN204,IF(AND($R$3=$AN$13),'Result Sheet'!DD204,IF(AND($R$3=$AN$14),'Result Sheet'!DN204,IF(AND($R$3=$AN$15),'Result Sheet'!DX204,IF(AND($R$3=$AN$16),'Result Sheet'!EH203,"")))))))))</f>
        <v/>
      </c>
      <c r="S204" s="485" t="str">
        <f>IF(AND($R$3=$AN$8),'Result Sheet'!U204,IF(AND($R$3=$AN$9),'Result Sheet'!AM204,IF(AND($R$3=$AN$10),'Result Sheet'!BE204,IF(AND($R$3=$AN$11),'Result Sheet'!BW204,IF(AND($R$3=$AN$12),'Result Sheet'!CO204,IF(AND($R$3=$AN$13),'Result Sheet'!DE204,IF(AND($R$3=$AN$14),'Result Sheet'!DO204,IF(AND($R$3=$AN$15),'Result Sheet'!DY204,IF(AND($R$3=$AN$16),'Result Sheet'!EI204,"")))))))))</f>
        <v/>
      </c>
      <c r="T204" s="355" t="str">
        <f>IF(AND(R204="",S204=""),"",IF(AND($R$3=$AN$14),'Result Sheet'!DP204,IF(AND($R$3=$AN$15),'Result Sheet'!DZ204,IF(AND($R$3=$AN$16),'Result Sheet'!EJ204,IF(AND(R204="NA",S204="NA"),"NA",SUM(R204:S204))))))</f>
        <v/>
      </c>
      <c r="U204" s="356" t="str">
        <f t="shared" si="24"/>
        <v/>
      </c>
      <c r="V204" s="357">
        <f t="shared" si="25"/>
        <v>0</v>
      </c>
      <c r="W204" s="357" t="str">
        <f t="shared" si="26"/>
        <v/>
      </c>
      <c r="X204" s="357" t="str">
        <f t="shared" si="27"/>
        <v/>
      </c>
      <c r="Y204" s="486" t="str">
        <f>IF(AND($R$3=$AN$8),'Result Sheet'!AA204,IF(AND($R$3=$AN$9),'Result Sheet'!AS204,IF(AND($R$3=$AN$10),'Result Sheet'!BK204,IF(AND($R$3=$AN$11),'Result Sheet'!CC204,IF(AND($R$3=$AN$12),'Result Sheet'!CT204,IF(AND($R$3=$AN$13),'Result Sheet'!DJ204,IF(AND($R$3=$AN$14),'Result Sheet'!DT204,IF(AND($R$3=$AN$15),'Result Sheet'!ED204,IF(AND($R$3=$AN$16),'Result Sheet'!EN204,"")))))))))</f>
        <v/>
      </c>
      <c r="Z204" s="487" t="str">
        <f>IF(AND($R$3=$AN$8),'Result Sheet'!AB204,IF(AND($R$3=$AN$9),'Result Sheet'!AT204,IF(AND($R$3=$AN$10),'Result Sheet'!BL204,IF(AND($R$3=$AN$11),'Result Sheet'!CD204,IF(AND($R$3=$AN$12),"",IF(AND($R$3=$AN$13),"",IF(AND($R$3=$AN$14),"","")))))))</f>
        <v/>
      </c>
      <c r="AA204" s="358" t="str">
        <f>IF(AND($R$3=$AN$8),'Result Sheet'!AC204,IF(AND($R$3=$AN$9),'Result Sheet'!AU204,IF(AND($R$3=$AN$10),'Result Sheet'!BM204,IF(AND($R$3=$AN$11),'Result Sheet'!CE204,IF(AND($R$3=$AN$12),'Result Sheet'!CU204,IF(AND($R$3=$AN$13),'Result Sheet'!DK204,IF(AND($R$3=$AN$14),'Result Sheet'!DU204,IF(AND($R$3=$AN$15),'Result Sheet'!EE204,IF(AND($R$3=$AN$16),'Result Sheet'!EO204,"")))))))))</f>
        <v/>
      </c>
    </row>
    <row r="205" spans="1:27">
      <c r="A205" s="349">
        <f>IF('Result Sheet'!A205="","",'Result Sheet'!A205)</f>
        <v>198</v>
      </c>
      <c r="B205" s="350" t="str">
        <f>IF(OR($D$3="",$R$3=""),"",IF('Result Sheet'!B205="","",'Result Sheet'!B205))</f>
        <v/>
      </c>
      <c r="C205" s="351" t="str">
        <f>IF(OR($D$3="",$R$3=""),"",IF('Result Sheet'!F205="","",'Result Sheet'!F205))</f>
        <v/>
      </c>
      <c r="D205" s="352" t="str">
        <f>IF(OR($D$3="",$R$3=""),"",IF('Result Sheet'!E205="","",'Result Sheet'!E205))</f>
        <v/>
      </c>
      <c r="E205" s="353" t="str">
        <f>IF(OR($D$3="",$R$3=""),"",IF('Result Sheet'!G205="","",'Result Sheet'!G205))</f>
        <v/>
      </c>
      <c r="F205" s="353" t="str">
        <f>IF(OR($D$3="",$R$3=""),"",IF('Result Sheet'!H205="","",'Result Sheet'!H205))</f>
        <v/>
      </c>
      <c r="G205" s="353" t="str">
        <f>IF(OR($D$3="",$R$3=""),"",IF('Result Sheet'!I205="","",'Result Sheet'!I205))</f>
        <v/>
      </c>
      <c r="H205" s="354" t="str">
        <f>IF(OR($D$3="",$R$3=""),"",IF('Result Sheet'!K205="","",'Result Sheet'!K205))</f>
        <v/>
      </c>
      <c r="I205" s="488" t="str">
        <f>IF(OR($D$3="",$R$3=""),"",IF('Result Sheet'!J205="","",'Result Sheet'!J205))</f>
        <v/>
      </c>
      <c r="J205" s="483" t="str">
        <f>IF(AND($R$3=$AN$8),'Result Sheet'!L205,IF(AND($R$3=$AN$9),'Result Sheet'!AD205,IF(AND($R$3=$AN$10),'Result Sheet'!AV205,IF(AND($R$3=$AN$11),'Result Sheet'!BN205,IF(AND($R$3=$AN$12),'Result Sheet'!CF205,IF(AND($R$3=$AN$13),'Result Sheet'!CV205,IF(AND($R$3=$AN$14),"","")))))))</f>
        <v/>
      </c>
      <c r="K205" s="483" t="str">
        <f>IF(AND($R$3=$AN$8),'Result Sheet'!M205,IF(AND($R$3=$AN$9),'Result Sheet'!AE205,IF(AND($R$3=$AN$10),'Result Sheet'!AW205,IF(AND($R$3=$AN$11),'Result Sheet'!BO205,IF(AND($R$3=$AN$12),'Result Sheet'!CG205,IF(AND($R$3=$AN$13),'Result Sheet'!CW205,IF(AND($R$3=$AN$14),"","")))))))</f>
        <v/>
      </c>
      <c r="L205" s="483" t="str">
        <f>IF(AND($R$3=$AN$8),'Result Sheet'!N205,IF(AND($R$3=$AN$9),'Result Sheet'!AF205,IF(AND($R$3=$AN$10),'Result Sheet'!AX205,IF(AND($R$3=$AN$11),'Result Sheet'!BP205,IF(AND($R$3=$AN$12),'Result Sheet'!CH205,IF(AND($R$3=$AN$13),'Result Sheet'!CX205,IF(AND($R$3=$AN$14),"","")))))))</f>
        <v/>
      </c>
      <c r="M205" s="355" t="str">
        <f t="shared" si="21"/>
        <v/>
      </c>
      <c r="N205" s="484" t="str">
        <f>IF(AND($R$3=$AN$8),'Result Sheet'!P205,IF(AND($R$3=$AN$9),'Result Sheet'!AH205,IF(AND($R$3=$AN$10),'Result Sheet'!AZ205,IF(AND($R$3=$AN$11),'Result Sheet'!BR205,IF(AND($R$3=$AN$12),'Result Sheet'!CJ205,IF(AND($R$3=$AN$13),'Result Sheet'!CZ205,IF(AND($R$3=$AN$14),'Result Sheet'!DL205,IF(AND($R$3=$AN$15),'Result Sheet'!DV205,IF(AND($R$3=$AN$16),'Result Sheet'!EF205,"")))))))))</f>
        <v/>
      </c>
      <c r="O205" s="484" t="str">
        <f>IF(AND($R$3=$AN$8),'Result Sheet'!Q205,IF(AND($R$3=$AN$9),'Result Sheet'!AI205,IF(AND($R$3=$AN$10),'Result Sheet'!BA205,IF(AND($R$3=$AN$11),'Result Sheet'!BS205,IF(AND($R$3=$AN$12),'Result Sheet'!CK205,IF(AND($R$3=$AN$13),'Result Sheet'!DA205,IF(AND($R$3=$AN$14),'Result Sheet'!DM205,IF(AND($R$3=$AN$15),'Result Sheet'!DW205,IF(AND($R$3=$AN$16),'Result Sheet'!EG205,"")))))))))</f>
        <v/>
      </c>
      <c r="P205" s="355" t="str">
        <f t="shared" si="22"/>
        <v/>
      </c>
      <c r="Q205" s="356" t="str">
        <f t="shared" si="23"/>
        <v/>
      </c>
      <c r="R205" s="485" t="str">
        <f>IF(AND($R$3=$AN$8),'Result Sheet'!T205,IF(AND($R$3=$AN$9),'Result Sheet'!AL205,IF(AND($R$3=$AN$10),'Result Sheet'!BD205,IF(AND($R$3=$AN$11),'Result Sheet'!BV205,IF(AND($R$3=$AN$12),'Result Sheet'!CN205,IF(AND($R$3=$AN$13),'Result Sheet'!DD205,IF(AND($R$3=$AN$14),'Result Sheet'!DN205,IF(AND($R$3=$AN$15),'Result Sheet'!DX205,IF(AND($R$3=$AN$16),'Result Sheet'!EH204,"")))))))))</f>
        <v/>
      </c>
      <c r="S205" s="485" t="str">
        <f>IF(AND($R$3=$AN$8),'Result Sheet'!U205,IF(AND($R$3=$AN$9),'Result Sheet'!AM205,IF(AND($R$3=$AN$10),'Result Sheet'!BE205,IF(AND($R$3=$AN$11),'Result Sheet'!BW205,IF(AND($R$3=$AN$12),'Result Sheet'!CO205,IF(AND($R$3=$AN$13),'Result Sheet'!DE205,IF(AND($R$3=$AN$14),'Result Sheet'!DO205,IF(AND($R$3=$AN$15),'Result Sheet'!DY205,IF(AND($R$3=$AN$16),'Result Sheet'!EI205,"")))))))))</f>
        <v/>
      </c>
      <c r="T205" s="355" t="str">
        <f>IF(AND(R205="",S205=""),"",IF(AND($R$3=$AN$14),'Result Sheet'!DP205,IF(AND($R$3=$AN$15),'Result Sheet'!DZ205,IF(AND($R$3=$AN$16),'Result Sheet'!EJ205,IF(AND(R205="NA",S205="NA"),"NA",SUM(R205:S205))))))</f>
        <v/>
      </c>
      <c r="U205" s="356" t="str">
        <f t="shared" si="24"/>
        <v/>
      </c>
      <c r="V205" s="357">
        <f t="shared" si="25"/>
        <v>0</v>
      </c>
      <c r="W205" s="357" t="str">
        <f t="shared" si="26"/>
        <v/>
      </c>
      <c r="X205" s="357" t="str">
        <f t="shared" si="27"/>
        <v/>
      </c>
      <c r="Y205" s="486" t="str">
        <f>IF(AND($R$3=$AN$8),'Result Sheet'!AA205,IF(AND($R$3=$AN$9),'Result Sheet'!AS205,IF(AND($R$3=$AN$10),'Result Sheet'!BK205,IF(AND($R$3=$AN$11),'Result Sheet'!CC205,IF(AND($R$3=$AN$12),'Result Sheet'!CT205,IF(AND($R$3=$AN$13),'Result Sheet'!DJ205,IF(AND($R$3=$AN$14),'Result Sheet'!DT205,IF(AND($R$3=$AN$15),'Result Sheet'!ED205,IF(AND($R$3=$AN$16),'Result Sheet'!EN205,"")))))))))</f>
        <v/>
      </c>
      <c r="Z205" s="487" t="str">
        <f>IF(AND($R$3=$AN$8),'Result Sheet'!AB205,IF(AND($R$3=$AN$9),'Result Sheet'!AT205,IF(AND($R$3=$AN$10),'Result Sheet'!BL205,IF(AND($R$3=$AN$11),'Result Sheet'!CD205,IF(AND($R$3=$AN$12),"",IF(AND($R$3=$AN$13),"",IF(AND($R$3=$AN$14),"","")))))))</f>
        <v/>
      </c>
      <c r="AA205" s="358" t="str">
        <f>IF(AND($R$3=$AN$8),'Result Sheet'!AC205,IF(AND($R$3=$AN$9),'Result Sheet'!AU205,IF(AND($R$3=$AN$10),'Result Sheet'!BM205,IF(AND($R$3=$AN$11),'Result Sheet'!CE205,IF(AND($R$3=$AN$12),'Result Sheet'!CU205,IF(AND($R$3=$AN$13),'Result Sheet'!DK205,IF(AND($R$3=$AN$14),'Result Sheet'!DU205,IF(AND($R$3=$AN$15),'Result Sheet'!EE205,IF(AND($R$3=$AN$16),'Result Sheet'!EO205,"")))))))))</f>
        <v/>
      </c>
    </row>
    <row r="206" spans="1:27">
      <c r="A206" s="349">
        <f>IF('Result Sheet'!A206="","",'Result Sheet'!A206)</f>
        <v>199</v>
      </c>
      <c r="B206" s="350" t="str">
        <f>IF(OR($D$3="",$R$3=""),"",IF('Result Sheet'!B206="","",'Result Sheet'!B206))</f>
        <v/>
      </c>
      <c r="C206" s="351" t="str">
        <f>IF(OR($D$3="",$R$3=""),"",IF('Result Sheet'!F206="","",'Result Sheet'!F206))</f>
        <v/>
      </c>
      <c r="D206" s="352" t="str">
        <f>IF(OR($D$3="",$R$3=""),"",IF('Result Sheet'!E206="","",'Result Sheet'!E206))</f>
        <v/>
      </c>
      <c r="E206" s="353" t="str">
        <f>IF(OR($D$3="",$R$3=""),"",IF('Result Sheet'!G206="","",'Result Sheet'!G206))</f>
        <v/>
      </c>
      <c r="F206" s="353" t="str">
        <f>IF(OR($D$3="",$R$3=""),"",IF('Result Sheet'!H206="","",'Result Sheet'!H206))</f>
        <v/>
      </c>
      <c r="G206" s="353" t="str">
        <f>IF(OR($D$3="",$R$3=""),"",IF('Result Sheet'!I206="","",'Result Sheet'!I206))</f>
        <v/>
      </c>
      <c r="H206" s="354" t="str">
        <f>IF(OR($D$3="",$R$3=""),"",IF('Result Sheet'!K206="","",'Result Sheet'!K206))</f>
        <v/>
      </c>
      <c r="I206" s="488" t="str">
        <f>IF(OR($D$3="",$R$3=""),"",IF('Result Sheet'!J206="","",'Result Sheet'!J206))</f>
        <v/>
      </c>
      <c r="J206" s="483" t="str">
        <f>IF(AND($R$3=$AN$8),'Result Sheet'!L206,IF(AND($R$3=$AN$9),'Result Sheet'!AD206,IF(AND($R$3=$AN$10),'Result Sheet'!AV206,IF(AND($R$3=$AN$11),'Result Sheet'!BN206,IF(AND($R$3=$AN$12),'Result Sheet'!CF206,IF(AND($R$3=$AN$13),'Result Sheet'!CV206,IF(AND($R$3=$AN$14),"","")))))))</f>
        <v/>
      </c>
      <c r="K206" s="483" t="str">
        <f>IF(AND($R$3=$AN$8),'Result Sheet'!M206,IF(AND($R$3=$AN$9),'Result Sheet'!AE206,IF(AND($R$3=$AN$10),'Result Sheet'!AW206,IF(AND($R$3=$AN$11),'Result Sheet'!BO206,IF(AND($R$3=$AN$12),'Result Sheet'!CG206,IF(AND($R$3=$AN$13),'Result Sheet'!CW206,IF(AND($R$3=$AN$14),"","")))))))</f>
        <v/>
      </c>
      <c r="L206" s="483" t="str">
        <f>IF(AND($R$3=$AN$8),'Result Sheet'!N206,IF(AND($R$3=$AN$9),'Result Sheet'!AF206,IF(AND($R$3=$AN$10),'Result Sheet'!AX206,IF(AND($R$3=$AN$11),'Result Sheet'!BP206,IF(AND($R$3=$AN$12),'Result Sheet'!CH206,IF(AND($R$3=$AN$13),'Result Sheet'!CX206,IF(AND($R$3=$AN$14),"","")))))))</f>
        <v/>
      </c>
      <c r="M206" s="355" t="str">
        <f t="shared" si="21"/>
        <v/>
      </c>
      <c r="N206" s="484" t="str">
        <f>IF(AND($R$3=$AN$8),'Result Sheet'!P206,IF(AND($R$3=$AN$9),'Result Sheet'!AH206,IF(AND($R$3=$AN$10),'Result Sheet'!AZ206,IF(AND($R$3=$AN$11),'Result Sheet'!BR206,IF(AND($R$3=$AN$12),'Result Sheet'!CJ206,IF(AND($R$3=$AN$13),'Result Sheet'!CZ206,IF(AND($R$3=$AN$14),'Result Sheet'!DL206,IF(AND($R$3=$AN$15),'Result Sheet'!DV206,IF(AND($R$3=$AN$16),'Result Sheet'!EF206,"")))))))))</f>
        <v/>
      </c>
      <c r="O206" s="484" t="str">
        <f>IF(AND($R$3=$AN$8),'Result Sheet'!Q206,IF(AND($R$3=$AN$9),'Result Sheet'!AI206,IF(AND($R$3=$AN$10),'Result Sheet'!BA206,IF(AND($R$3=$AN$11),'Result Sheet'!BS206,IF(AND($R$3=$AN$12),'Result Sheet'!CK206,IF(AND($R$3=$AN$13),'Result Sheet'!DA206,IF(AND($R$3=$AN$14),'Result Sheet'!DM206,IF(AND($R$3=$AN$15),'Result Sheet'!DW206,IF(AND($R$3=$AN$16),'Result Sheet'!EG206,"")))))))))</f>
        <v/>
      </c>
      <c r="P206" s="355" t="str">
        <f t="shared" si="22"/>
        <v/>
      </c>
      <c r="Q206" s="356" t="str">
        <f t="shared" si="23"/>
        <v/>
      </c>
      <c r="R206" s="485" t="str">
        <f>IF(AND($R$3=$AN$8),'Result Sheet'!T206,IF(AND($R$3=$AN$9),'Result Sheet'!AL206,IF(AND($R$3=$AN$10),'Result Sheet'!BD206,IF(AND($R$3=$AN$11),'Result Sheet'!BV206,IF(AND($R$3=$AN$12),'Result Sheet'!CN206,IF(AND($R$3=$AN$13),'Result Sheet'!DD206,IF(AND($R$3=$AN$14),'Result Sheet'!DN206,IF(AND($R$3=$AN$15),'Result Sheet'!DX206,IF(AND($R$3=$AN$16),'Result Sheet'!EH205,"")))))))))</f>
        <v/>
      </c>
      <c r="S206" s="485" t="str">
        <f>IF(AND($R$3=$AN$8),'Result Sheet'!U206,IF(AND($R$3=$AN$9),'Result Sheet'!AM206,IF(AND($R$3=$AN$10),'Result Sheet'!BE206,IF(AND($R$3=$AN$11),'Result Sheet'!BW206,IF(AND($R$3=$AN$12),'Result Sheet'!CO206,IF(AND($R$3=$AN$13),'Result Sheet'!DE206,IF(AND($R$3=$AN$14),'Result Sheet'!DO206,IF(AND($R$3=$AN$15),'Result Sheet'!DY206,IF(AND($R$3=$AN$16),'Result Sheet'!EI206,"")))))))))</f>
        <v/>
      </c>
      <c r="T206" s="355" t="str">
        <f>IF(AND(R206="",S206=""),"",IF(AND($R$3=$AN$14),'Result Sheet'!DP206,IF(AND($R$3=$AN$15),'Result Sheet'!DZ206,IF(AND($R$3=$AN$16),'Result Sheet'!EJ206,IF(AND(R206="NA",S206="NA"),"NA",SUM(R206:S206))))))</f>
        <v/>
      </c>
      <c r="U206" s="356" t="str">
        <f t="shared" si="24"/>
        <v/>
      </c>
      <c r="V206" s="357">
        <f t="shared" si="25"/>
        <v>0</v>
      </c>
      <c r="W206" s="357" t="str">
        <f t="shared" si="26"/>
        <v/>
      </c>
      <c r="X206" s="357" t="str">
        <f t="shared" si="27"/>
        <v/>
      </c>
      <c r="Y206" s="486" t="str">
        <f>IF(AND($R$3=$AN$8),'Result Sheet'!AA206,IF(AND($R$3=$AN$9),'Result Sheet'!AS206,IF(AND($R$3=$AN$10),'Result Sheet'!BK206,IF(AND($R$3=$AN$11),'Result Sheet'!CC206,IF(AND($R$3=$AN$12),'Result Sheet'!CT206,IF(AND($R$3=$AN$13),'Result Sheet'!DJ206,IF(AND($R$3=$AN$14),'Result Sheet'!DT206,IF(AND($R$3=$AN$15),'Result Sheet'!ED206,IF(AND($R$3=$AN$16),'Result Sheet'!EN206,"")))))))))</f>
        <v/>
      </c>
      <c r="Z206" s="487" t="str">
        <f>IF(AND($R$3=$AN$8),'Result Sheet'!AB206,IF(AND($R$3=$AN$9),'Result Sheet'!AT206,IF(AND($R$3=$AN$10),'Result Sheet'!BL206,IF(AND($R$3=$AN$11),'Result Sheet'!CD206,IF(AND($R$3=$AN$12),"",IF(AND($R$3=$AN$13),"",IF(AND($R$3=$AN$14),"","")))))))</f>
        <v/>
      </c>
      <c r="AA206" s="358" t="str">
        <f>IF(AND($R$3=$AN$8),'Result Sheet'!AC206,IF(AND($R$3=$AN$9),'Result Sheet'!AU206,IF(AND($R$3=$AN$10),'Result Sheet'!BM206,IF(AND($R$3=$AN$11),'Result Sheet'!CE206,IF(AND($R$3=$AN$12),'Result Sheet'!CU206,IF(AND($R$3=$AN$13),'Result Sheet'!DK206,IF(AND($R$3=$AN$14),'Result Sheet'!DU206,IF(AND($R$3=$AN$15),'Result Sheet'!EE206,IF(AND($R$3=$AN$16),'Result Sheet'!EO206,"")))))))))</f>
        <v/>
      </c>
    </row>
    <row r="207" spans="1:27">
      <c r="A207" s="349">
        <f>IF('Result Sheet'!A207="","",'Result Sheet'!A207)</f>
        <v>200</v>
      </c>
      <c r="B207" s="350" t="str">
        <f>IF(OR($D$3="",$R$3=""),"",IF('Result Sheet'!B207="","",'Result Sheet'!B207))</f>
        <v/>
      </c>
      <c r="C207" s="351" t="str">
        <f>IF(OR($D$3="",$R$3=""),"",IF('Result Sheet'!F207="","",'Result Sheet'!F207))</f>
        <v/>
      </c>
      <c r="D207" s="352" t="str">
        <f>IF(OR($D$3="",$R$3=""),"",IF('Result Sheet'!E207="","",'Result Sheet'!E207))</f>
        <v/>
      </c>
      <c r="E207" s="353" t="str">
        <f>IF(OR($D$3="",$R$3=""),"",IF('Result Sheet'!G207="","",'Result Sheet'!G207))</f>
        <v/>
      </c>
      <c r="F207" s="353" t="str">
        <f>IF(OR($D$3="",$R$3=""),"",IF('Result Sheet'!H207="","",'Result Sheet'!H207))</f>
        <v/>
      </c>
      <c r="G207" s="353" t="str">
        <f>IF(OR($D$3="",$R$3=""),"",IF('Result Sheet'!I207="","",'Result Sheet'!I207))</f>
        <v/>
      </c>
      <c r="H207" s="354" t="str">
        <f>IF(OR($D$3="",$R$3=""),"",IF('Result Sheet'!K207="","",'Result Sheet'!K207))</f>
        <v/>
      </c>
      <c r="I207" s="488" t="str">
        <f>IF(OR($D$3="",$R$3=""),"",IF('Result Sheet'!J207="","",'Result Sheet'!J207))</f>
        <v/>
      </c>
      <c r="J207" s="483" t="str">
        <f>IF(AND($R$3=$AN$8),'Result Sheet'!L207,IF(AND($R$3=$AN$9),'Result Sheet'!AD207,IF(AND($R$3=$AN$10),'Result Sheet'!AV207,IF(AND($R$3=$AN$11),'Result Sheet'!BN207,IF(AND($R$3=$AN$12),'Result Sheet'!CF207,IF(AND($R$3=$AN$13),'Result Sheet'!CV207,IF(AND($R$3=$AN$14),"","")))))))</f>
        <v/>
      </c>
      <c r="K207" s="483" t="str">
        <f>IF(AND($R$3=$AN$8),'Result Sheet'!M207,IF(AND($R$3=$AN$9),'Result Sheet'!AE207,IF(AND($R$3=$AN$10),'Result Sheet'!AW207,IF(AND($R$3=$AN$11),'Result Sheet'!BO207,IF(AND($R$3=$AN$12),'Result Sheet'!CG207,IF(AND($R$3=$AN$13),'Result Sheet'!CW207,IF(AND($R$3=$AN$14),"","")))))))</f>
        <v/>
      </c>
      <c r="L207" s="483" t="str">
        <f>IF(AND($R$3=$AN$8),'Result Sheet'!N207,IF(AND($R$3=$AN$9),'Result Sheet'!AF207,IF(AND($R$3=$AN$10),'Result Sheet'!AX207,IF(AND($R$3=$AN$11),'Result Sheet'!BP207,IF(AND($R$3=$AN$12),'Result Sheet'!CH207,IF(AND($R$3=$AN$13),'Result Sheet'!CX207,IF(AND($R$3=$AN$14),"","")))))))</f>
        <v/>
      </c>
      <c r="M207" s="355" t="str">
        <f t="shared" si="21"/>
        <v/>
      </c>
      <c r="N207" s="484" t="str">
        <f>IF(AND($R$3=$AN$8),'Result Sheet'!P207,IF(AND($R$3=$AN$9),'Result Sheet'!AH207,IF(AND($R$3=$AN$10),'Result Sheet'!AZ207,IF(AND($R$3=$AN$11),'Result Sheet'!BR207,IF(AND($R$3=$AN$12),'Result Sheet'!CJ207,IF(AND($R$3=$AN$13),'Result Sheet'!CZ207,IF(AND($R$3=$AN$14),'Result Sheet'!DL207,IF(AND($R$3=$AN$15),'Result Sheet'!DV207,IF(AND($R$3=$AN$16),'Result Sheet'!EF207,"")))))))))</f>
        <v/>
      </c>
      <c r="O207" s="484" t="str">
        <f>IF(AND($R$3=$AN$8),'Result Sheet'!Q207,IF(AND($R$3=$AN$9),'Result Sheet'!AI207,IF(AND($R$3=$AN$10),'Result Sheet'!BA207,IF(AND($R$3=$AN$11),'Result Sheet'!BS207,IF(AND($R$3=$AN$12),'Result Sheet'!CK207,IF(AND($R$3=$AN$13),'Result Sheet'!DA207,IF(AND($R$3=$AN$14),'Result Sheet'!DM207,IF(AND($R$3=$AN$15),'Result Sheet'!DW207,IF(AND($R$3=$AN$16),'Result Sheet'!EG207,"")))))))))</f>
        <v/>
      </c>
      <c r="P207" s="355" t="str">
        <f t="shared" si="22"/>
        <v/>
      </c>
      <c r="Q207" s="356" t="str">
        <f t="shared" si="23"/>
        <v/>
      </c>
      <c r="R207" s="485" t="str">
        <f>IF(AND($R$3=$AN$8),'Result Sheet'!T207,IF(AND($R$3=$AN$9),'Result Sheet'!AL207,IF(AND($R$3=$AN$10),'Result Sheet'!BD207,IF(AND($R$3=$AN$11),'Result Sheet'!BV207,IF(AND($R$3=$AN$12),'Result Sheet'!CN207,IF(AND($R$3=$AN$13),'Result Sheet'!DD207,IF(AND($R$3=$AN$14),'Result Sheet'!DN207,IF(AND($R$3=$AN$15),'Result Sheet'!DX207,IF(AND($R$3=$AN$16),'Result Sheet'!EH206,"")))))))))</f>
        <v/>
      </c>
      <c r="S207" s="485" t="str">
        <f>IF(AND($R$3=$AN$8),'Result Sheet'!U207,IF(AND($R$3=$AN$9),'Result Sheet'!AM207,IF(AND($R$3=$AN$10),'Result Sheet'!BE207,IF(AND($R$3=$AN$11),'Result Sheet'!BW207,IF(AND($R$3=$AN$12),'Result Sheet'!CO207,IF(AND($R$3=$AN$13),'Result Sheet'!DE207,IF(AND($R$3=$AN$14),'Result Sheet'!DO207,IF(AND($R$3=$AN$15),'Result Sheet'!DY207,IF(AND($R$3=$AN$16),'Result Sheet'!EI207,"")))))))))</f>
        <v/>
      </c>
      <c r="T207" s="355" t="str">
        <f>IF(AND(R207="",S207=""),"",IF(AND($R$3=$AN$14),'Result Sheet'!DP207,IF(AND($R$3=$AN$15),'Result Sheet'!DZ207,IF(AND($R$3=$AN$16),'Result Sheet'!EJ207,IF(AND(R207="NA",S207="NA"),"NA",SUM(R207:S207))))))</f>
        <v/>
      </c>
      <c r="U207" s="356" t="str">
        <f t="shared" si="24"/>
        <v/>
      </c>
      <c r="V207" s="357">
        <f t="shared" si="25"/>
        <v>0</v>
      </c>
      <c r="W207" s="357" t="str">
        <f t="shared" si="26"/>
        <v/>
      </c>
      <c r="X207" s="357" t="str">
        <f t="shared" si="27"/>
        <v/>
      </c>
      <c r="Y207" s="486" t="str">
        <f>IF(AND($R$3=$AN$8),'Result Sheet'!AA207,IF(AND($R$3=$AN$9),'Result Sheet'!AS207,IF(AND($R$3=$AN$10),'Result Sheet'!BK207,IF(AND($R$3=$AN$11),'Result Sheet'!CC207,IF(AND($R$3=$AN$12),'Result Sheet'!CT207,IF(AND($R$3=$AN$13),'Result Sheet'!DJ207,IF(AND($R$3=$AN$14),'Result Sheet'!DT207,IF(AND($R$3=$AN$15),'Result Sheet'!ED207,IF(AND($R$3=$AN$16),'Result Sheet'!EN207,"")))))))))</f>
        <v/>
      </c>
      <c r="Z207" s="487" t="str">
        <f>IF(AND($R$3=$AN$8),'Result Sheet'!AB207,IF(AND($R$3=$AN$9),'Result Sheet'!AT207,IF(AND($R$3=$AN$10),'Result Sheet'!BL207,IF(AND($R$3=$AN$11),'Result Sheet'!CD207,IF(AND($R$3=$AN$12),"",IF(AND($R$3=$AN$13),"",IF(AND($R$3=$AN$14),"","")))))))</f>
        <v/>
      </c>
      <c r="AA207" s="358" t="str">
        <f>IF(AND($R$3=$AN$8),'Result Sheet'!AC207,IF(AND($R$3=$AN$9),'Result Sheet'!AU207,IF(AND($R$3=$AN$10),'Result Sheet'!BM207,IF(AND($R$3=$AN$11),'Result Sheet'!CE207,IF(AND($R$3=$AN$12),'Result Sheet'!CU207,IF(AND($R$3=$AN$13),'Result Sheet'!DK207,IF(AND($R$3=$AN$14),'Result Sheet'!DU207,IF(AND($R$3=$AN$15),'Result Sheet'!EE207,IF(AND($R$3=$AN$16),'Result Sheet'!EO207,"")))))))))</f>
        <v/>
      </c>
    </row>
    <row r="208" spans="1:27">
      <c r="A208" s="821"/>
      <c r="B208" s="822"/>
      <c r="C208" s="822"/>
      <c r="D208" s="822"/>
      <c r="E208" s="822"/>
      <c r="F208" s="822"/>
      <c r="G208" s="822"/>
      <c r="H208" s="822"/>
      <c r="I208" s="822"/>
      <c r="J208" s="822"/>
      <c r="K208" s="822"/>
      <c r="L208" s="822"/>
      <c r="M208" s="822"/>
      <c r="N208" s="822"/>
      <c r="O208" s="822"/>
      <c r="P208" s="822"/>
      <c r="Q208" s="822"/>
      <c r="R208" s="822"/>
      <c r="S208" s="822"/>
      <c r="T208" s="822"/>
      <c r="U208" s="822"/>
      <c r="V208" s="822"/>
      <c r="W208" s="822"/>
      <c r="X208" s="822"/>
      <c r="Y208" s="823"/>
      <c r="Z208" s="823"/>
      <c r="AA208" s="824"/>
    </row>
    <row r="209" spans="1:27">
      <c r="A209" s="810" t="s">
        <v>228</v>
      </c>
      <c r="B209" s="810"/>
      <c r="C209" s="810"/>
      <c r="D209" s="810"/>
      <c r="E209" s="810"/>
      <c r="F209" s="799" t="str">
        <f>IF(OR($D$3="",$R$3=""),"",IF('Result Sheet'!H208="","",'Result Sheet'!H208))</f>
        <v>विषय का नाम :</v>
      </c>
      <c r="G209" s="800"/>
      <c r="H209" s="800"/>
      <c r="I209" s="800"/>
      <c r="J209" s="800"/>
      <c r="K209" s="801"/>
      <c r="L209" s="848" t="str">
        <f>IF(OR($D$3="",$R$3=""),"",IF(R3="","",R3))</f>
        <v>गणित</v>
      </c>
      <c r="M209" s="848"/>
      <c r="N209" s="848"/>
      <c r="O209" s="848"/>
      <c r="P209" s="848"/>
      <c r="Q209" s="848"/>
      <c r="R209" s="848"/>
      <c r="S209" s="848"/>
      <c r="T209" s="848"/>
      <c r="U209" s="848"/>
      <c r="V209" s="848"/>
      <c r="W209" s="848"/>
      <c r="X209" s="848"/>
      <c r="Y209" s="848"/>
      <c r="Z209" s="849"/>
      <c r="AA209" s="811"/>
    </row>
    <row r="210" spans="1:27">
      <c r="A210" s="810"/>
      <c r="B210" s="810"/>
      <c r="C210" s="810"/>
      <c r="D210" s="810"/>
      <c r="E210" s="810"/>
      <c r="F210" s="799" t="str">
        <f>IF(OR($D$3="",$R$3=""),"",IF('Result Sheet'!H209="","",'Result Sheet'!H209))</f>
        <v>विषयाध्यापक का नाम :</v>
      </c>
      <c r="G210" s="800"/>
      <c r="H210" s="800"/>
      <c r="I210" s="800"/>
      <c r="J210" s="800"/>
      <c r="K210" s="801"/>
      <c r="L210" s="848" t="str">
        <f>IF(AND($R$3=$AN$8),'Result Sheet'!K209,IF(AND($R$3=$AN$9),'Result Sheet'!AD209,IF(AND($R$3=$AN$10),'Result Sheet'!AV209,IF(AND($R$3=$AN$11),'Result Sheet'!BN209,IF(AND($R$3=$AN$12),'Result Sheet'!CF209,IF(AND($R$3=$AN$13),'Result Sheet'!CV209,IF(AND($R$3=$AN$14),'Result Sheet'!DL209,"")))))))</f>
        <v>PRADIP SINGH</v>
      </c>
      <c r="M210" s="848"/>
      <c r="N210" s="848"/>
      <c r="O210" s="848"/>
      <c r="P210" s="848"/>
      <c r="Q210" s="848"/>
      <c r="R210" s="848"/>
      <c r="S210" s="848"/>
      <c r="T210" s="848"/>
      <c r="U210" s="848"/>
      <c r="V210" s="848"/>
      <c r="W210" s="848"/>
      <c r="X210" s="848"/>
      <c r="Y210" s="848"/>
      <c r="Z210" s="849"/>
      <c r="AA210" s="811"/>
    </row>
    <row r="211" spans="1:27" ht="15" customHeight="1">
      <c r="A211" s="810"/>
      <c r="B211" s="810"/>
      <c r="C211" s="810"/>
      <c r="D211" s="810"/>
      <c r="E211" s="810"/>
      <c r="F211" s="799" t="str">
        <f>IF(OR($D$3="",$R$3=""),"",IF('Result Sheet'!H210="","",'Result Sheet'!H210))</f>
        <v>परीक्षा में बैठने वाले विद्यार्थियों की संख्या :</v>
      </c>
      <c r="G211" s="800"/>
      <c r="H211" s="800"/>
      <c r="I211" s="800"/>
      <c r="J211" s="800"/>
      <c r="K211" s="801"/>
      <c r="L211" s="848">
        <f>IF(AND($R$3=$AN$8),'Result Sheet'!K210,IF(AND($R$3=$AN$9),'Result Sheet'!AD210,IF(AND($R$3=$AN$10),'Result Sheet'!AV210,IF(AND($R$3=$AN$11),'Result Sheet'!BN210,IF(AND($R$3=$AN$12),'Result Sheet'!CF210,IF(AND($R$3=$AN$13),'Result Sheet'!CV210,IF(AND($R$3=$AN$14),'Result Sheet'!DL210,"")))))))</f>
        <v>30</v>
      </c>
      <c r="M211" s="848"/>
      <c r="N211" s="848"/>
      <c r="O211" s="848"/>
      <c r="P211" s="848"/>
      <c r="Q211" s="848"/>
      <c r="R211" s="848"/>
      <c r="S211" s="848"/>
      <c r="T211" s="848"/>
      <c r="U211" s="848"/>
      <c r="V211" s="848"/>
      <c r="W211" s="848"/>
      <c r="X211" s="848"/>
      <c r="Y211" s="848"/>
      <c r="Z211" s="849"/>
      <c r="AA211" s="811"/>
    </row>
    <row r="212" spans="1:27">
      <c r="A212" s="810"/>
      <c r="B212" s="810"/>
      <c r="C212" s="810"/>
      <c r="D212" s="810"/>
      <c r="E212" s="810"/>
      <c r="F212" s="799" t="str">
        <f>IF(OR($D$3="",$R$3=""),"",IF('Result Sheet'!H211="","",'Result Sheet'!H211))</f>
        <v>ग्रेड :</v>
      </c>
      <c r="G212" s="800"/>
      <c r="H212" s="800"/>
      <c r="I212" s="800"/>
      <c r="J212" s="800"/>
      <c r="K212" s="801"/>
      <c r="L212" s="818" t="s">
        <v>3</v>
      </c>
      <c r="M212" s="819"/>
      <c r="N212" s="812" t="s">
        <v>99</v>
      </c>
      <c r="O212" s="813"/>
      <c r="P212" s="812" t="s">
        <v>100</v>
      </c>
      <c r="Q212" s="813"/>
      <c r="R212" s="812" t="s">
        <v>101</v>
      </c>
      <c r="S212" s="813"/>
      <c r="T212" s="812" t="s">
        <v>211</v>
      </c>
      <c r="U212" s="813"/>
      <c r="V212" s="359"/>
      <c r="W212" s="359"/>
      <c r="X212" s="360"/>
      <c r="Y212" s="814" t="s">
        <v>102</v>
      </c>
      <c r="Z212" s="815"/>
      <c r="AA212" s="811"/>
    </row>
    <row r="213" spans="1:27">
      <c r="A213" s="810"/>
      <c r="B213" s="810"/>
      <c r="C213" s="810"/>
      <c r="D213" s="810"/>
      <c r="E213" s="810"/>
      <c r="F213" s="799" t="str">
        <f>IF(OR($D$3="",$R$3=""),"",IF('Result Sheet'!H212="","",'Result Sheet'!H212))</f>
        <v>ग्रेडवार उत्तीर्ण विद्यार्थी :</v>
      </c>
      <c r="G213" s="800"/>
      <c r="H213" s="800"/>
      <c r="I213" s="800"/>
      <c r="J213" s="800"/>
      <c r="K213" s="801"/>
      <c r="L213" s="820">
        <f>IF(OR($R$3=""),"",COUNTIF(AA8:AA207,"A+")+COUNTIF(AA8:AA207,"A"))</f>
        <v>9</v>
      </c>
      <c r="M213" s="806"/>
      <c r="N213" s="805">
        <f>IF(OR($R$3=""),"",COUNTIF(AA8:AA207,"B"))</f>
        <v>21</v>
      </c>
      <c r="O213" s="806"/>
      <c r="P213" s="805">
        <f>IF(OR($R$3=""),"",COUNTIF(AA8:AA207,"C"))</f>
        <v>0</v>
      </c>
      <c r="Q213" s="806"/>
      <c r="R213" s="805">
        <f>IF(OR($R$3=""),"",COUNTIF(AA8:AA207,"D"))</f>
        <v>0</v>
      </c>
      <c r="S213" s="806"/>
      <c r="T213" s="805">
        <f>IF(OR($R$3=""),"",COUNTIF(AA8:AA207,"E"))</f>
        <v>0</v>
      </c>
      <c r="U213" s="806"/>
      <c r="V213" s="357"/>
      <c r="W213" s="357"/>
      <c r="X213" s="361"/>
      <c r="Y213" s="816">
        <f>IF(AND(L213="",N213="",P213="",R213="",T213=""),"",SUM(L213,N213,P213,R213,T213))</f>
        <v>30</v>
      </c>
      <c r="Z213" s="817"/>
      <c r="AA213" s="811"/>
    </row>
    <row r="214" spans="1:27">
      <c r="A214" s="810"/>
      <c r="B214" s="810"/>
      <c r="C214" s="810"/>
      <c r="D214" s="810"/>
      <c r="E214" s="810"/>
      <c r="F214" s="799" t="str">
        <f>IF(OR($D$3="",$R$3=""),"",IF('Result Sheet'!H213="","",'Result Sheet'!H213))</f>
        <v>कुल उत्तीर्ण प्रतिशत में  :</v>
      </c>
      <c r="G214" s="800"/>
      <c r="H214" s="800" t="str">
        <f>IF(AND(H209="",H210=""),"",IF(H211=0,0,(Y213-T213)/H211*100))</f>
        <v/>
      </c>
      <c r="I214" s="800"/>
      <c r="J214" s="800"/>
      <c r="K214" s="801"/>
      <c r="L214" s="802"/>
      <c r="M214" s="803"/>
      <c r="N214" s="803"/>
      <c r="O214" s="803"/>
      <c r="P214" s="803"/>
      <c r="Q214" s="803"/>
      <c r="R214" s="803"/>
      <c r="S214" s="803"/>
      <c r="T214" s="803"/>
      <c r="U214" s="803"/>
      <c r="V214" s="803"/>
      <c r="W214" s="803"/>
      <c r="X214" s="803"/>
      <c r="Y214" s="803"/>
      <c r="Z214" s="804"/>
      <c r="AA214" s="811"/>
    </row>
    <row r="215" spans="1:27">
      <c r="A215" s="810"/>
      <c r="B215" s="810"/>
      <c r="C215" s="810"/>
      <c r="D215" s="810"/>
      <c r="E215" s="810"/>
      <c r="F215" s="799" t="str">
        <f>IF(OR($D$3="",$R$3=""),"",IF('Result Sheet'!H214="","",'Result Sheet'!H214))</f>
        <v>पूरक परीक्षा  :</v>
      </c>
      <c r="G215" s="800"/>
      <c r="H215" s="800" t="str">
        <f>IF(AND(H209="",H210=""),"",COUNTIF(Y8:Y207,"S"))</f>
        <v/>
      </c>
      <c r="I215" s="800"/>
      <c r="J215" s="800"/>
      <c r="K215" s="801"/>
      <c r="L215" s="802"/>
      <c r="M215" s="803"/>
      <c r="N215" s="803"/>
      <c r="O215" s="803"/>
      <c r="P215" s="803"/>
      <c r="Q215" s="803"/>
      <c r="R215" s="803"/>
      <c r="S215" s="803"/>
      <c r="T215" s="803"/>
      <c r="U215" s="803"/>
      <c r="V215" s="803"/>
      <c r="W215" s="803"/>
      <c r="X215" s="803"/>
      <c r="Y215" s="803"/>
      <c r="Z215" s="804"/>
      <c r="AA215" s="811"/>
    </row>
    <row r="216" spans="1:27">
      <c r="A216" s="810"/>
      <c r="B216" s="810"/>
      <c r="C216" s="810"/>
      <c r="D216" s="810"/>
      <c r="E216" s="810"/>
      <c r="F216" s="799" t="str">
        <f>IF(OR($D$3="",$R$3=""),"",IF('Result Sheet'!H215="","",'Result Sheet'!H215))</f>
        <v>अनुतीर्ण  :</v>
      </c>
      <c r="G216" s="800"/>
      <c r="H216" s="800" t="str">
        <f>IF(AND(H209="",H210=""),"",COUNTIF(Y8:Y207,"F"))</f>
        <v/>
      </c>
      <c r="I216" s="800"/>
      <c r="J216" s="800"/>
      <c r="K216" s="801"/>
      <c r="L216" s="802"/>
      <c r="M216" s="803"/>
      <c r="N216" s="803"/>
      <c r="O216" s="803"/>
      <c r="P216" s="803"/>
      <c r="Q216" s="803"/>
      <c r="R216" s="803"/>
      <c r="S216" s="803"/>
      <c r="T216" s="803"/>
      <c r="U216" s="803"/>
      <c r="V216" s="803"/>
      <c r="W216" s="803"/>
      <c r="X216" s="803"/>
      <c r="Y216" s="803"/>
      <c r="Z216" s="804"/>
      <c r="AA216" s="811"/>
    </row>
    <row r="217" spans="1:27" ht="15" customHeight="1">
      <c r="A217" s="810"/>
      <c r="B217" s="810"/>
      <c r="C217" s="810"/>
      <c r="D217" s="810"/>
      <c r="E217" s="810"/>
      <c r="F217" s="799" t="str">
        <f>IF(OR($D$3="",$R$3=""),"",IF('Result Sheet'!H216="","",'Result Sheet'!H216))</f>
        <v>पुनः परीक्षा तक परिणाम रोका गया  :</v>
      </c>
      <c r="G217" s="800"/>
      <c r="H217" s="800" t="str">
        <f>IF(AND(H209="",H210=""),"",COUNTIF(Y8:Y207,"RW"))</f>
        <v/>
      </c>
      <c r="I217" s="800"/>
      <c r="J217" s="800"/>
      <c r="K217" s="801"/>
      <c r="L217" s="802"/>
      <c r="M217" s="803"/>
      <c r="N217" s="803"/>
      <c r="O217" s="803"/>
      <c r="P217" s="803"/>
      <c r="Q217" s="803"/>
      <c r="R217" s="803"/>
      <c r="S217" s="803"/>
      <c r="T217" s="803"/>
      <c r="U217" s="803"/>
      <c r="V217" s="803"/>
      <c r="W217" s="803"/>
      <c r="X217" s="803"/>
      <c r="Y217" s="803"/>
      <c r="Z217" s="804"/>
      <c r="AA217" s="811"/>
    </row>
    <row r="218" spans="1:27">
      <c r="A218" s="810"/>
      <c r="B218" s="810"/>
      <c r="C218" s="810"/>
      <c r="D218" s="810"/>
      <c r="E218" s="810"/>
      <c r="F218" s="799" t="str">
        <f>IF(OR($D$3="",$R$3=""),"",IF('Result Sheet'!H217="","",'Result Sheet'!H217))</f>
        <v>अनुपस्थित  :</v>
      </c>
      <c r="G218" s="800"/>
      <c r="H218" s="800" t="str">
        <f>IF(AND(H209="",H210=""),"",COUNTIF(Y8:Y207,"AB"))</f>
        <v/>
      </c>
      <c r="I218" s="800"/>
      <c r="J218" s="800"/>
      <c r="K218" s="801"/>
      <c r="L218" s="802"/>
      <c r="M218" s="803"/>
      <c r="N218" s="803"/>
      <c r="O218" s="803"/>
      <c r="P218" s="803"/>
      <c r="Q218" s="803"/>
      <c r="R218" s="803"/>
      <c r="S218" s="803"/>
      <c r="T218" s="803"/>
      <c r="U218" s="803"/>
      <c r="V218" s="803"/>
      <c r="W218" s="803"/>
      <c r="X218" s="803"/>
      <c r="Y218" s="803"/>
      <c r="Z218" s="804"/>
      <c r="AA218" s="811"/>
    </row>
    <row r="219" spans="1:27" ht="15" customHeight="1">
      <c r="A219" s="810"/>
      <c r="B219" s="810"/>
      <c r="C219" s="810"/>
      <c r="D219" s="810"/>
      <c r="E219" s="810"/>
      <c r="F219" s="799" t="str">
        <f>IF(OR($D$3="",$R$3=""),"",IF('Result Sheet'!H218="","",'Result Sheet'!H218))</f>
        <v>पुनः परीक्षा वाले विद्यार्थियों की संख्या  :</v>
      </c>
      <c r="G219" s="800"/>
      <c r="H219" s="800" t="str">
        <f>IF(AND(H209="",H210=""),"",COUNTIF(Y8:Y207,"RE"))</f>
        <v/>
      </c>
      <c r="I219" s="800"/>
      <c r="J219" s="800"/>
      <c r="K219" s="801"/>
      <c r="L219" s="802"/>
      <c r="M219" s="803"/>
      <c r="N219" s="803"/>
      <c r="O219" s="803"/>
      <c r="P219" s="803"/>
      <c r="Q219" s="803"/>
      <c r="R219" s="803"/>
      <c r="S219" s="803"/>
      <c r="T219" s="803"/>
      <c r="U219" s="803"/>
      <c r="V219" s="803"/>
      <c r="W219" s="803"/>
      <c r="X219" s="803"/>
      <c r="Y219" s="803"/>
      <c r="Z219" s="804"/>
      <c r="AA219" s="811"/>
    </row>
  </sheetData>
  <sheetProtection password="D49F" sheet="1" objects="1" scenarios="1" formatCells="0" formatColumns="0" formatRows="0"/>
  <mergeCells count="64">
    <mergeCell ref="L209:Z209"/>
    <mergeCell ref="L210:Z210"/>
    <mergeCell ref="L211:Z211"/>
    <mergeCell ref="F209:K209"/>
    <mergeCell ref="F210:K210"/>
    <mergeCell ref="F211:K211"/>
    <mergeCell ref="D5:D7"/>
    <mergeCell ref="E5:E7"/>
    <mergeCell ref="A1:AA1"/>
    <mergeCell ref="A2:AA2"/>
    <mergeCell ref="B3:C3"/>
    <mergeCell ref="N3:Q3"/>
    <mergeCell ref="R3:AA3"/>
    <mergeCell ref="Z5:Z6"/>
    <mergeCell ref="AA5:AA6"/>
    <mergeCell ref="J5:M5"/>
    <mergeCell ref="H3:J3"/>
    <mergeCell ref="A208:AA208"/>
    <mergeCell ref="R5:T5"/>
    <mergeCell ref="U5:U6"/>
    <mergeCell ref="V5:V6"/>
    <mergeCell ref="W5:W6"/>
    <mergeCell ref="X5:X6"/>
    <mergeCell ref="Y5:Y6"/>
    <mergeCell ref="F5:F7"/>
    <mergeCell ref="G5:G7"/>
    <mergeCell ref="H5:H7"/>
    <mergeCell ref="I5:I7"/>
    <mergeCell ref="N5:P5"/>
    <mergeCell ref="Q5:Q6"/>
    <mergeCell ref="A5:A7"/>
    <mergeCell ref="B5:B7"/>
    <mergeCell ref="C5:C7"/>
    <mergeCell ref="AD5:AH6"/>
    <mergeCell ref="AD8:AI9"/>
    <mergeCell ref="AD10:AI10"/>
    <mergeCell ref="A209:E219"/>
    <mergeCell ref="AA209:AA219"/>
    <mergeCell ref="N212:O212"/>
    <mergeCell ref="P212:Q212"/>
    <mergeCell ref="R212:S212"/>
    <mergeCell ref="T212:U212"/>
    <mergeCell ref="Y212:Z212"/>
    <mergeCell ref="T213:U213"/>
    <mergeCell ref="Y213:Z213"/>
    <mergeCell ref="L212:M212"/>
    <mergeCell ref="L213:M213"/>
    <mergeCell ref="F212:K212"/>
    <mergeCell ref="F213:K213"/>
    <mergeCell ref="F214:K214"/>
    <mergeCell ref="L214:Z214"/>
    <mergeCell ref="N213:O213"/>
    <mergeCell ref="P213:Q213"/>
    <mergeCell ref="R213:S213"/>
    <mergeCell ref="F215:K215"/>
    <mergeCell ref="L215:Z215"/>
    <mergeCell ref="F216:K216"/>
    <mergeCell ref="F217:K217"/>
    <mergeCell ref="F218:K218"/>
    <mergeCell ref="F219:K219"/>
    <mergeCell ref="L216:Z216"/>
    <mergeCell ref="L217:Z217"/>
    <mergeCell ref="L218:Z218"/>
    <mergeCell ref="L219:Z219"/>
  </mergeCells>
  <conditionalFormatting sqref="N213 T213 R213 H8:L207 P213">
    <cfRule type="containsText" dxfId="72" priority="16" stopIfTrue="1" operator="containsText" text="OBC">
      <formula>NOT(ISERROR(SEARCH("OBC",H8)))</formula>
    </cfRule>
    <cfRule type="containsText" dxfId="71" priority="17" stopIfTrue="1" operator="containsText" text="ST">
      <formula>NOT(ISERROR(SEARCH("ST",H8)))</formula>
    </cfRule>
    <cfRule type="containsText" dxfId="70" priority="18" stopIfTrue="1" operator="containsText" text="SC">
      <formula>NOT(ISERROR(SEARCH("SC",H8)))</formula>
    </cfRule>
  </conditionalFormatting>
  <conditionalFormatting sqref="I8:L207">
    <cfRule type="expression" dxfId="69" priority="14">
      <formula>I8="F"</formula>
    </cfRule>
    <cfRule type="expression" dxfId="68" priority="15">
      <formula>I8="M"</formula>
    </cfRule>
  </conditionalFormatting>
  <conditionalFormatting sqref="N213 T213 R213 P213">
    <cfRule type="containsText" dxfId="67" priority="8" stopIfTrue="1" operator="containsText" text="OBC">
      <formula>NOT(ISERROR(SEARCH("OBC",N213)))</formula>
    </cfRule>
    <cfRule type="containsText" dxfId="66" priority="9" stopIfTrue="1" operator="containsText" text="ST">
      <formula>NOT(ISERROR(SEARCH("ST",N213)))</formula>
    </cfRule>
    <cfRule type="containsText" dxfId="65" priority="10" stopIfTrue="1" operator="containsText" text="SC">
      <formula>NOT(ISERROR(SEARCH("SC",N213)))</formula>
    </cfRule>
  </conditionalFormatting>
  <conditionalFormatting sqref="L212">
    <cfRule type="containsText" dxfId="64" priority="4" stopIfTrue="1" operator="containsText" text="OBC">
      <formula>NOT(ISERROR(SEARCH("OBC",L212)))</formula>
    </cfRule>
    <cfRule type="containsText" dxfId="63" priority="5" stopIfTrue="1" operator="containsText" text="ST">
      <formula>NOT(ISERROR(SEARCH("ST",L212)))</formula>
    </cfRule>
    <cfRule type="containsText" dxfId="62" priority="6" stopIfTrue="1" operator="containsText" text="SC">
      <formula>NOT(ISERROR(SEARCH("SC",L212)))</formula>
    </cfRule>
  </conditionalFormatting>
  <conditionalFormatting sqref="L212">
    <cfRule type="containsText" dxfId="61" priority="1" stopIfTrue="1" operator="containsText" text="OBC">
      <formula>NOT(ISERROR(SEARCH("OBC",L212)))</formula>
    </cfRule>
    <cfRule type="containsText" dxfId="60" priority="2" stopIfTrue="1" operator="containsText" text="ST">
      <formula>NOT(ISERROR(SEARCH("ST",L212)))</formula>
    </cfRule>
    <cfRule type="containsText" dxfId="59" priority="3" stopIfTrue="1" operator="containsText" text="SC">
      <formula>NOT(ISERROR(SEARCH("SC",L212)))</formula>
    </cfRule>
  </conditionalFormatting>
  <dataValidations count="1">
    <dataValidation type="list" allowBlank="1" showInputMessage="1" showErrorMessage="1" sqref="R3:AA3">
      <formula1>subject5</formula1>
    </dataValidation>
  </dataValidations>
  <pageMargins left="0.45" right="0.2" top="0.25" bottom="0.25" header="0.3" footer="0.3"/>
  <pageSetup paperSize="9" scale="83" fitToHeight="5" orientation="landscape" r:id="rId1"/>
</worksheet>
</file>

<file path=xl/worksheets/sheet7.xml><?xml version="1.0" encoding="utf-8"?>
<worksheet xmlns="http://schemas.openxmlformats.org/spreadsheetml/2006/main" xmlns:r="http://schemas.openxmlformats.org/officeDocument/2006/relationships">
  <sheetPr>
    <pageSetUpPr fitToPage="1"/>
  </sheetPr>
  <dimension ref="A1:AC44"/>
  <sheetViews>
    <sheetView showGridLines="0" view="pageBreakPreview" zoomScaleSheetLayoutView="100" workbookViewId="0">
      <selection activeCell="R14" sqref="R14"/>
    </sheetView>
  </sheetViews>
  <sheetFormatPr defaultRowHeight="15"/>
  <cols>
    <col min="1" max="1" width="21.375" style="151" customWidth="1"/>
    <col min="2" max="2" width="18" style="152" customWidth="1"/>
    <col min="3" max="4" width="7.75" style="151" customWidth="1"/>
    <col min="5" max="5" width="8.75" style="151" customWidth="1"/>
    <col min="6" max="6" width="7" style="151" customWidth="1"/>
    <col min="7" max="13" width="6.75" style="151" customWidth="1"/>
    <col min="14" max="14" width="7" style="151" customWidth="1"/>
    <col min="15" max="15" width="8.375" style="151" customWidth="1"/>
    <col min="16" max="16" width="4.25" style="151" customWidth="1"/>
    <col min="17" max="16384" width="9" style="41"/>
  </cols>
  <sheetData>
    <row r="1" spans="1:29" ht="40.5" customHeight="1" thickBot="1">
      <c r="A1" s="851" t="str">
        <f>IF('Master sheet'!D14="Hindi",CONCATENATE("विद्यालय का नाम :-","  ",'Master sheet'!D8),CONCATENATE("School Name :-","  ",'Master sheet'!D7))</f>
        <v>विद्यालय का नाम :-  महात्मा गाँधी राजकीय विद्यालय (अंग्रेजी माध्यम) बर, ब्यावर</v>
      </c>
      <c r="B1" s="851"/>
      <c r="C1" s="851"/>
      <c r="D1" s="851"/>
      <c r="E1" s="851"/>
      <c r="F1" s="851"/>
      <c r="G1" s="851"/>
      <c r="H1" s="851"/>
      <c r="I1" s="851"/>
      <c r="J1" s="851"/>
      <c r="K1" s="851"/>
      <c r="L1" s="851"/>
      <c r="M1" s="851"/>
      <c r="N1" s="851"/>
      <c r="O1" s="851"/>
      <c r="P1" s="109"/>
    </row>
    <row r="2" spans="1:29" ht="20.25" customHeight="1" thickTop="1">
      <c r="A2" s="852" t="str">
        <f>IF('Master sheet'!D14="Hindi","विषय वार और विषयाध्यापक वार परिणाम","SUBJECT-WISE &amp; TEACHER'S-WISE RESULT")</f>
        <v>विषय वार और विषयाध्यापक वार परिणाम</v>
      </c>
      <c r="B2" s="853"/>
      <c r="C2" s="853"/>
      <c r="D2" s="853"/>
      <c r="E2" s="853"/>
      <c r="F2" s="856" t="str">
        <f>IF('Master sheet'!D14="Hindi","कक्षा  :-","CLASS :- ")</f>
        <v>कक्षा  :-</v>
      </c>
      <c r="G2" s="856"/>
      <c r="H2" s="858" t="str">
        <f>IF('Result Sheet'!E3="","",'Result Sheet'!E3)</f>
        <v>3rd</v>
      </c>
      <c r="I2" s="858"/>
      <c r="J2" s="856" t="str">
        <f>IF('Master sheet'!D14="Hindi","सत्र :- ","Session :- ")</f>
        <v xml:space="preserve">सत्र :- </v>
      </c>
      <c r="K2" s="856"/>
      <c r="L2" s="856"/>
      <c r="M2" s="858" t="str">
        <f>IF('Result Sheet'!J3="","",'Result Sheet'!J3)</f>
        <v>2024-2025</v>
      </c>
      <c r="N2" s="858"/>
      <c r="O2" s="860"/>
      <c r="P2" s="110"/>
    </row>
    <row r="3" spans="1:29" ht="20.25" customHeight="1" thickBot="1">
      <c r="A3" s="854"/>
      <c r="B3" s="855"/>
      <c r="C3" s="855"/>
      <c r="D3" s="855"/>
      <c r="E3" s="855"/>
      <c r="F3" s="857"/>
      <c r="G3" s="857"/>
      <c r="H3" s="859"/>
      <c r="I3" s="859"/>
      <c r="J3" s="857"/>
      <c r="K3" s="857"/>
      <c r="L3" s="857"/>
      <c r="M3" s="859"/>
      <c r="N3" s="859"/>
      <c r="O3" s="861"/>
      <c r="P3" s="110"/>
    </row>
    <row r="4" spans="1:29" ht="79.5" customHeight="1" thickTop="1" thickBot="1">
      <c r="A4" s="254" t="str">
        <f>IF('Master sheet'!$D$14="Hindi","विषयाध्यापक का नाम","Subject Teacher")</f>
        <v>विषयाध्यापक का नाम</v>
      </c>
      <c r="B4" s="250" t="str">
        <f>IF('Master sheet'!$D$14="Hindi","विषय","Subject")</f>
        <v>विषय</v>
      </c>
      <c r="C4" s="251" t="str">
        <f>IF('Master sheet'!$D$14="Hindi","प्रविष्ठ कुल विद्यार्थी","No. of students appeared")</f>
        <v>प्रविष्ठ कुल विद्यार्थी</v>
      </c>
      <c r="D4" s="253" t="str">
        <f>IF('Master sheet'!$D$14="Hindi","उत्तीर्ण","Passed")</f>
        <v>उत्तीर्ण</v>
      </c>
      <c r="E4" s="253" t="str">
        <f>IF('Master sheet'!$D$14="Hindi","प्रतिशत","Percentage")</f>
        <v>प्रतिशत</v>
      </c>
      <c r="F4" s="253" t="str">
        <f>IF('Master sheet'!$D$14="Hindi","ग्रेड 'ए'","Grade 'A'")</f>
        <v>ग्रेड 'ए'</v>
      </c>
      <c r="G4" s="253" t="str">
        <f>IF('Master sheet'!$D$14="Hindi","ग्रेड 'बी'","Grade 'B'")</f>
        <v>ग्रेड 'बी'</v>
      </c>
      <c r="H4" s="253" t="str">
        <f>IF('Master sheet'!$D$14="Hindi","ग्रेड 'सी'","Grade 'C'")</f>
        <v>ग्रेड 'सी'</v>
      </c>
      <c r="I4" s="253" t="str">
        <f>IF('Master sheet'!$D$14="Hindi","ग्रेड 'डी'","Grade 'D'")</f>
        <v>ग्रेड 'डी'</v>
      </c>
      <c r="J4" s="251" t="str">
        <f>IF('Master sheet'!$D$14="Hindi","ग्रेड 'ई'","Grade 'E'")</f>
        <v>ग्रेड 'ई'</v>
      </c>
      <c r="K4" s="251" t="str">
        <f>IF('Master sheet'!$D$14="Hindi","अनुतीर्ण","Failed")</f>
        <v>अनुतीर्ण</v>
      </c>
      <c r="L4" s="251" t="str">
        <f>IF('Master sheet'!$D$14="Hindi","अनुपस्थित","Absent")</f>
        <v>अनुपस्थित</v>
      </c>
      <c r="M4" s="251" t="str">
        <f>IF('Master sheet'!$D$14="Hindi","पुनः परीक्षा","Re-Exam")</f>
        <v>पुनः परीक्षा</v>
      </c>
      <c r="N4" s="251" t="str">
        <f>IF('Master sheet'!$D$14="Hindi","नाम पृथक","NSO")</f>
        <v>नाम पृथक</v>
      </c>
      <c r="O4" s="252" t="str">
        <f>IF('Master sheet'!$D$14="Hindi","कुल योग","Total")</f>
        <v>कुल योग</v>
      </c>
      <c r="P4" s="110"/>
    </row>
    <row r="5" spans="1:29" ht="24" customHeight="1" thickTop="1">
      <c r="A5" s="459" t="str">
        <f>IF('Result Sheet'!K209="","",'Result Sheet'!K209)</f>
        <v>MANOJ KUMAR PACHORI</v>
      </c>
      <c r="B5" s="460" t="str">
        <f>IF('Result Sheet'!K208="","",'Result Sheet'!K208)</f>
        <v>हिंदी</v>
      </c>
      <c r="C5" s="461">
        <f>'Result Sheet'!K210</f>
        <v>30</v>
      </c>
      <c r="D5" s="461">
        <f>'Result Sheet'!U212</f>
        <v>30</v>
      </c>
      <c r="E5" s="462">
        <f>'Result Sheet'!K213</f>
        <v>100</v>
      </c>
      <c r="F5" s="463">
        <f>'Result Sheet'!K212</f>
        <v>22</v>
      </c>
      <c r="G5" s="463">
        <f>'Result Sheet'!M212</f>
        <v>8</v>
      </c>
      <c r="H5" s="463">
        <f>'Result Sheet'!O212</f>
        <v>0</v>
      </c>
      <c r="I5" s="463">
        <f>'Result Sheet'!Q212</f>
        <v>0</v>
      </c>
      <c r="J5" s="461">
        <f>'Result Sheet'!S212</f>
        <v>0</v>
      </c>
      <c r="K5" s="463">
        <f>'Result Sheet'!K215</f>
        <v>0</v>
      </c>
      <c r="L5" s="463">
        <f>'Result Sheet'!K217</f>
        <v>0</v>
      </c>
      <c r="M5" s="463">
        <f>'Result Sheet'!K218</f>
        <v>0</v>
      </c>
      <c r="N5" s="464">
        <f>IF(D5="","",'Result Sheet'!$ER$217)</f>
        <v>0</v>
      </c>
      <c r="O5" s="465">
        <f>IF(D5="","",SUM(D5,K5,M5,N5,L5))</f>
        <v>30</v>
      </c>
      <c r="P5" s="112"/>
    </row>
    <row r="6" spans="1:29" ht="24" customHeight="1">
      <c r="A6" s="113" t="str">
        <f>IF('Result Sheet'!AD209="","",'Result Sheet'!AD209)</f>
        <v>SAMPAT RAJ</v>
      </c>
      <c r="B6" s="114" t="str">
        <f>IF('Result Sheet'!AD208="","",'Result Sheet'!AD208)</f>
        <v>अंग्रेजी</v>
      </c>
      <c r="C6" s="115">
        <f>'Result Sheet'!AD210</f>
        <v>30</v>
      </c>
      <c r="D6" s="115">
        <f>'Result Sheet'!AN212</f>
        <v>30</v>
      </c>
      <c r="E6" s="116">
        <f>'Result Sheet'!AD213</f>
        <v>100</v>
      </c>
      <c r="F6" s="117">
        <f>'Result Sheet'!AD212</f>
        <v>17</v>
      </c>
      <c r="G6" s="117">
        <f>'Result Sheet'!AF212</f>
        <v>13</v>
      </c>
      <c r="H6" s="117">
        <f>'Result Sheet'!AH212</f>
        <v>0</v>
      </c>
      <c r="I6" s="117">
        <f>'Result Sheet'!AJ212</f>
        <v>0</v>
      </c>
      <c r="J6" s="115">
        <f>'Result Sheet'!AL212</f>
        <v>0</v>
      </c>
      <c r="K6" s="117">
        <f>'Result Sheet'!AD215</f>
        <v>0</v>
      </c>
      <c r="L6" s="117">
        <f>'Result Sheet'!AD217</f>
        <v>0</v>
      </c>
      <c r="M6" s="117">
        <f>'Result Sheet'!AD218</f>
        <v>0</v>
      </c>
      <c r="N6" s="117">
        <f>IF(D6="","",'Result Sheet'!$ER$217)</f>
        <v>0</v>
      </c>
      <c r="O6" s="111">
        <f>IF(D6="","",SUM(D6,K6,M6,N6,L6))</f>
        <v>30</v>
      </c>
      <c r="P6" s="112"/>
      <c r="T6" s="808" t="s">
        <v>271</v>
      </c>
      <c r="U6" s="808"/>
      <c r="V6" s="808"/>
      <c r="W6" s="808"/>
      <c r="X6" s="808"/>
      <c r="Y6" s="298"/>
      <c r="Z6" s="298"/>
      <c r="AA6" s="298"/>
      <c r="AB6" s="298"/>
      <c r="AC6" s="298"/>
    </row>
    <row r="7" spans="1:29" ht="24" customHeight="1" thickBot="1">
      <c r="A7" s="118" t="str">
        <f>IF('Result Sheet'!AV209="","",'Result Sheet'!AV209)</f>
        <v>PRADIP SINGH</v>
      </c>
      <c r="B7" s="119" t="str">
        <f>IF('Result Sheet'!AV208="","",'Result Sheet'!AV208)</f>
        <v>गणित</v>
      </c>
      <c r="C7" s="115">
        <f>'Result Sheet'!AV210</f>
        <v>30</v>
      </c>
      <c r="D7" s="121">
        <f>'Result Sheet'!BF212</f>
        <v>30</v>
      </c>
      <c r="E7" s="116">
        <f>'Result Sheet'!AV213</f>
        <v>100</v>
      </c>
      <c r="F7" s="117">
        <f>'Result Sheet'!AV212</f>
        <v>9</v>
      </c>
      <c r="G7" s="117">
        <f>'Result Sheet'!AX212</f>
        <v>21</v>
      </c>
      <c r="H7" s="117">
        <f>'Result Sheet'!AZ212</f>
        <v>0</v>
      </c>
      <c r="I7" s="117">
        <f>'Result Sheet'!BB212</f>
        <v>0</v>
      </c>
      <c r="J7" s="120">
        <f>'Result Sheet'!BD212</f>
        <v>0</v>
      </c>
      <c r="K7" s="120">
        <f>'Result Sheet'!AV215</f>
        <v>0</v>
      </c>
      <c r="L7" s="120">
        <f>'Result Sheet'!AV217</f>
        <v>0</v>
      </c>
      <c r="M7" s="120">
        <f>'Result Sheet'!AV218</f>
        <v>0</v>
      </c>
      <c r="N7" s="117">
        <f>IF(D7="","",'Result Sheet'!$ER$217)</f>
        <v>0</v>
      </c>
      <c r="O7" s="111">
        <f t="shared" ref="O7:O14" si="0">IF(D7="","",SUM(D7,K7,M7,N7,L7))</f>
        <v>30</v>
      </c>
      <c r="P7" s="112"/>
      <c r="T7" s="872"/>
      <c r="U7" s="872"/>
      <c r="V7" s="872"/>
      <c r="W7" s="872"/>
      <c r="X7" s="872"/>
      <c r="Y7" s="298"/>
      <c r="Z7" s="298"/>
      <c r="AA7" s="298"/>
      <c r="AB7" s="298"/>
      <c r="AC7" s="298"/>
    </row>
    <row r="8" spans="1:29" ht="24" customHeight="1" thickTop="1">
      <c r="A8" s="118" t="str">
        <f>IF('Result Sheet'!BN209="","",'Result Sheet'!BN209)</f>
        <v>PUSHPENDRA JAWRA</v>
      </c>
      <c r="B8" s="119" t="str">
        <f>IF('Result Sheet'!BN208="","",'Result Sheet'!BN208)</f>
        <v>पर्यावरण अध्ययन</v>
      </c>
      <c r="C8" s="115">
        <f>'Result Sheet'!BN210</f>
        <v>30</v>
      </c>
      <c r="D8" s="115">
        <f>'Result Sheet'!BX212</f>
        <v>30</v>
      </c>
      <c r="E8" s="116">
        <f>'Result Sheet'!BN213</f>
        <v>100</v>
      </c>
      <c r="F8" s="117">
        <f>'Result Sheet'!BN212</f>
        <v>14</v>
      </c>
      <c r="G8" s="117">
        <f>'Result Sheet'!BP212</f>
        <v>16</v>
      </c>
      <c r="H8" s="117">
        <f>'Result Sheet'!BR212</f>
        <v>0</v>
      </c>
      <c r="I8" s="117">
        <f>'Result Sheet'!BT212</f>
        <v>0</v>
      </c>
      <c r="J8" s="120">
        <f>'Result Sheet'!BV212</f>
        <v>0</v>
      </c>
      <c r="K8" s="120">
        <f>'Result Sheet'!BN215</f>
        <v>0</v>
      </c>
      <c r="L8" s="120">
        <f>'Result Sheet'!BN217</f>
        <v>0</v>
      </c>
      <c r="M8" s="120">
        <f>'Result Sheet'!BN218</f>
        <v>0</v>
      </c>
      <c r="N8" s="117">
        <f>IF(D8="","",'Result Sheet'!$ER$217)</f>
        <v>0</v>
      </c>
      <c r="O8" s="111">
        <f>IF(D8="","",SUM(D8,K8,M8,N8,L8))</f>
        <v>30</v>
      </c>
      <c r="P8" s="112"/>
      <c r="T8" s="873" t="s">
        <v>220</v>
      </c>
      <c r="U8" s="873"/>
      <c r="V8" s="873"/>
      <c r="W8" s="873"/>
      <c r="X8" s="873"/>
      <c r="Y8" s="873"/>
    </row>
    <row r="9" spans="1:29" ht="9" customHeight="1">
      <c r="A9" s="118"/>
      <c r="B9" s="119"/>
      <c r="C9" s="115"/>
      <c r="D9" s="115"/>
      <c r="E9" s="116"/>
      <c r="F9" s="117"/>
      <c r="G9" s="117"/>
      <c r="H9" s="117"/>
      <c r="I9" s="117"/>
      <c r="J9" s="120"/>
      <c r="K9" s="120"/>
      <c r="L9" s="120"/>
      <c r="M9" s="120"/>
      <c r="N9" s="117" t="str">
        <f>IF(D9="","",'Result Sheet'!$ER$217)</f>
        <v/>
      </c>
      <c r="O9" s="111" t="str">
        <f t="shared" si="0"/>
        <v/>
      </c>
      <c r="P9" s="112"/>
    </row>
    <row r="10" spans="1:29" ht="24" customHeight="1">
      <c r="A10" s="118" t="str">
        <f>IF('Result Sheet'!CF209="","",'Result Sheet'!CF209)</f>
        <v>HEERALAL JAT</v>
      </c>
      <c r="B10" s="119" t="str">
        <f>IF('Result Sheet'!CF208="","",'Result Sheet'!CF208)</f>
        <v>कंप्यूटर</v>
      </c>
      <c r="C10" s="115">
        <f>'Result Sheet'!CF210</f>
        <v>30</v>
      </c>
      <c r="D10" s="115">
        <f>'Result Sheet'!CP212</f>
        <v>30</v>
      </c>
      <c r="E10" s="116">
        <f>'Result Sheet'!CF213</f>
        <v>100</v>
      </c>
      <c r="F10" s="117">
        <f>'Result Sheet'!CF212</f>
        <v>30</v>
      </c>
      <c r="G10" s="117">
        <f>'Result Sheet'!CH212</f>
        <v>0</v>
      </c>
      <c r="H10" s="117">
        <f>'Result Sheet'!CJ212</f>
        <v>0</v>
      </c>
      <c r="I10" s="117">
        <f>'Result Sheet'!CL212</f>
        <v>0</v>
      </c>
      <c r="J10" s="117">
        <f>'Result Sheet'!CN212</f>
        <v>0</v>
      </c>
      <c r="K10" s="120">
        <f>'Result Sheet'!CF215</f>
        <v>0</v>
      </c>
      <c r="L10" s="120">
        <f>'Result Sheet'!CF217</f>
        <v>0</v>
      </c>
      <c r="M10" s="120">
        <f>'Result Sheet'!CF218</f>
        <v>0</v>
      </c>
      <c r="N10" s="117">
        <f>IF(D10="","",'Result Sheet'!$ER$217)</f>
        <v>0</v>
      </c>
      <c r="O10" s="111">
        <f t="shared" si="0"/>
        <v>30</v>
      </c>
      <c r="P10" s="112"/>
    </row>
    <row r="11" spans="1:29" ht="24" customHeight="1">
      <c r="A11" s="118" t="str">
        <f>IF('Result Sheet'!CV209="","",'Result Sheet'!CV209)</f>
        <v>MUKESH KUMAR</v>
      </c>
      <c r="B11" s="119" t="str">
        <f>IF('Result Sheet'!CV208="","",'Result Sheet'!CV208)</f>
        <v>सामान्य ज्ञान</v>
      </c>
      <c r="C11" s="115">
        <f>'Result Sheet'!CV210</f>
        <v>30</v>
      </c>
      <c r="D11" s="121">
        <f>'Result Sheet'!DF212</f>
        <v>30</v>
      </c>
      <c r="E11" s="116">
        <f>'Result Sheet'!CV213</f>
        <v>100</v>
      </c>
      <c r="F11" s="117">
        <f>'Result Sheet'!CV212</f>
        <v>16</v>
      </c>
      <c r="G11" s="117">
        <f>'Result Sheet'!CX212</f>
        <v>14</v>
      </c>
      <c r="H11" s="117">
        <f>'Result Sheet'!CZ212</f>
        <v>0</v>
      </c>
      <c r="I11" s="117">
        <f>'Result Sheet'!DB212</f>
        <v>0</v>
      </c>
      <c r="J11" s="117">
        <f>'Result Sheet'!DD212</f>
        <v>0</v>
      </c>
      <c r="K11" s="117">
        <f>'Result Sheet'!CV215</f>
        <v>0</v>
      </c>
      <c r="L11" s="117">
        <f>'Result Sheet'!CV217</f>
        <v>0</v>
      </c>
      <c r="M11" s="117">
        <f>'Result Sheet'!CV218</f>
        <v>0</v>
      </c>
      <c r="N11" s="117">
        <f>IF(D11="","",'Result Sheet'!$ER$217)</f>
        <v>0</v>
      </c>
      <c r="O11" s="111">
        <f t="shared" si="0"/>
        <v>30</v>
      </c>
      <c r="P11" s="112"/>
    </row>
    <row r="12" spans="1:29" ht="24" customHeight="1">
      <c r="A12" s="118" t="str">
        <f>IF('Result Sheet'!DL209="","",'Result Sheet'!DL209)</f>
        <v>SHARAD SHARMA</v>
      </c>
      <c r="B12" s="119" t="str">
        <f>IF('Result Sheet'!DL208="","",'Result Sheet'!DL208)</f>
        <v>कार्यानुभव</v>
      </c>
      <c r="C12" s="115">
        <f>'Result Sheet'!DL210</f>
        <v>19</v>
      </c>
      <c r="D12" s="115">
        <f>'Result Sheet'!DU212</f>
        <v>19</v>
      </c>
      <c r="E12" s="116">
        <f>'Result Sheet'!DL213</f>
        <v>100</v>
      </c>
      <c r="F12" s="117">
        <f>'Result Sheet'!DL212+'Result Sheet'!DM212</f>
        <v>19</v>
      </c>
      <c r="G12" s="117">
        <f>'Result Sheet'!DN212</f>
        <v>0</v>
      </c>
      <c r="H12" s="117">
        <f>'Result Sheet'!DO212</f>
        <v>0</v>
      </c>
      <c r="I12" s="117">
        <f>'Result Sheet'!DP212</f>
        <v>0</v>
      </c>
      <c r="J12" s="117">
        <f>'Result Sheet'!DQ212</f>
        <v>0</v>
      </c>
      <c r="K12" s="120">
        <f>'Result Sheet'!DL215</f>
        <v>0</v>
      </c>
      <c r="L12" s="120">
        <f>'Result Sheet'!DL217</f>
        <v>0</v>
      </c>
      <c r="M12" s="120">
        <f>'Result Sheet'!DL218</f>
        <v>0</v>
      </c>
      <c r="N12" s="117">
        <f>IF(D12="","",'Result Sheet'!$ER$217)</f>
        <v>0</v>
      </c>
      <c r="O12" s="111">
        <f t="shared" si="0"/>
        <v>19</v>
      </c>
      <c r="P12" s="112"/>
    </row>
    <row r="13" spans="1:29" ht="24" customHeight="1">
      <c r="A13" s="118" t="str">
        <f>IF('Result Sheet'!DV209="","",'Result Sheet'!DV209)</f>
        <v>SEEMA CHHABA</v>
      </c>
      <c r="B13" s="119" t="str">
        <f>IF('Result Sheet'!DV208="","",'Result Sheet'!DV208)</f>
        <v>कला शिक्षा</v>
      </c>
      <c r="C13" s="115">
        <f>'Result Sheet'!DV210</f>
        <v>19</v>
      </c>
      <c r="D13" s="115">
        <f>'Result Sheet'!EE212</f>
        <v>19</v>
      </c>
      <c r="E13" s="116">
        <f>'Result Sheet'!DV213</f>
        <v>100</v>
      </c>
      <c r="F13" s="117">
        <f>'Result Sheet'!DV212+'Result Sheet'!DW212</f>
        <v>13</v>
      </c>
      <c r="G13" s="117">
        <f>'Result Sheet'!DX212</f>
        <v>6</v>
      </c>
      <c r="H13" s="117">
        <f>'Result Sheet'!DY212</f>
        <v>0</v>
      </c>
      <c r="I13" s="117">
        <f>'Result Sheet'!DZ212</f>
        <v>0</v>
      </c>
      <c r="J13" s="120">
        <f>'Result Sheet'!EA212</f>
        <v>0</v>
      </c>
      <c r="K13" s="120">
        <f>'Result Sheet'!DV215</f>
        <v>0</v>
      </c>
      <c r="L13" s="120">
        <f>'Result Sheet'!DV217</f>
        <v>0</v>
      </c>
      <c r="M13" s="120">
        <f>'Result Sheet'!DV218</f>
        <v>0</v>
      </c>
      <c r="N13" s="117">
        <f>IF(D13="","",'Result Sheet'!$ER$217)</f>
        <v>0</v>
      </c>
      <c r="O13" s="111">
        <f t="shared" si="0"/>
        <v>19</v>
      </c>
      <c r="P13" s="112"/>
    </row>
    <row r="14" spans="1:29" ht="24" customHeight="1" thickBot="1">
      <c r="A14" s="122" t="str">
        <f>IF('Result Sheet'!EF209="","",'Result Sheet'!EF209)</f>
        <v>LALIT KUMAR</v>
      </c>
      <c r="B14" s="458" t="str">
        <f>IF('Result Sheet'!EF208="","",'Result Sheet'!EF208)</f>
        <v>स्वा. एवं शा. शिक्षा</v>
      </c>
      <c r="C14" s="123">
        <f>'Result Sheet'!EF210</f>
        <v>19</v>
      </c>
      <c r="D14" s="124">
        <f>'Result Sheet'!EO212</f>
        <v>19</v>
      </c>
      <c r="E14" s="125">
        <f>'Result Sheet'!EF213</f>
        <v>100</v>
      </c>
      <c r="F14" s="126">
        <f>'Result Sheet'!EF212+'Result Sheet'!EG212</f>
        <v>19</v>
      </c>
      <c r="G14" s="126">
        <f>'Result Sheet'!EH212</f>
        <v>0</v>
      </c>
      <c r="H14" s="126">
        <f>'Result Sheet'!EI212</f>
        <v>0</v>
      </c>
      <c r="I14" s="126">
        <f>'Result Sheet'!EJ212</f>
        <v>0</v>
      </c>
      <c r="J14" s="126">
        <f>'Result Sheet'!EK212</f>
        <v>0</v>
      </c>
      <c r="K14" s="126">
        <f>'Result Sheet'!EF215</f>
        <v>0</v>
      </c>
      <c r="L14" s="126">
        <f>'Result Sheet'!EF217</f>
        <v>0</v>
      </c>
      <c r="M14" s="126">
        <f>'Result Sheet'!EF218</f>
        <v>0</v>
      </c>
      <c r="N14" s="126">
        <f>IF(D14="","",'Result Sheet'!$ER$217)</f>
        <v>0</v>
      </c>
      <c r="O14" s="127">
        <f t="shared" si="0"/>
        <v>19</v>
      </c>
      <c r="P14" s="112"/>
    </row>
    <row r="15" spans="1:29" ht="21" customHeight="1" thickTop="1">
      <c r="A15" s="128"/>
      <c r="B15" s="129"/>
      <c r="C15" s="130"/>
      <c r="D15" s="131"/>
      <c r="E15" s="132"/>
      <c r="F15" s="133"/>
      <c r="G15" s="130"/>
      <c r="H15" s="133"/>
      <c r="I15" s="130"/>
      <c r="J15" s="133"/>
      <c r="K15" s="133"/>
      <c r="L15" s="133"/>
      <c r="M15" s="133"/>
      <c r="N15" s="133"/>
      <c r="O15" s="133"/>
      <c r="P15" s="112"/>
    </row>
    <row r="16" spans="1:29" ht="39" customHeight="1">
      <c r="A16" s="862" t="str">
        <f>CONCATENATE("( ",UPPER('Master sheet'!D17)," )")</f>
        <v>( SURESH KUMAR )</v>
      </c>
      <c r="B16" s="862"/>
      <c r="C16" s="862"/>
      <c r="D16" s="131"/>
      <c r="E16" s="132"/>
      <c r="F16" s="133"/>
      <c r="G16" s="130"/>
      <c r="H16" s="133"/>
      <c r="I16" s="130"/>
      <c r="J16" s="863" t="str">
        <f>CONCATENATE("( ",UPPER('Master sheet'!D15)," )")</f>
        <v>( USHA PALIYA )</v>
      </c>
      <c r="K16" s="863"/>
      <c r="L16" s="863"/>
      <c r="M16" s="863"/>
      <c r="N16" s="863"/>
      <c r="O16" s="863"/>
      <c r="P16" s="112"/>
    </row>
    <row r="17" spans="1:16" ht="30" customHeight="1">
      <c r="A17" s="864" t="str">
        <f>IF('Master sheet'!$D$14="Hindi","हस्ताक्षर परीक्षा प्रभारी","Signature of the exam. Incharge")</f>
        <v>हस्ताक्षर परीक्षा प्रभारी</v>
      </c>
      <c r="B17" s="864"/>
      <c r="C17" s="864"/>
      <c r="D17" s="134"/>
      <c r="E17" s="135"/>
      <c r="F17" s="136"/>
      <c r="G17" s="137"/>
      <c r="H17" s="136"/>
      <c r="I17" s="137"/>
      <c r="J17" s="865" t="str">
        <f>IF('Master sheet'!$D$14="Hindi","हस्ताक्षर मय सील मोहर संस्था प्रधान","Signature &amp; Seal of the Head of the Institution")</f>
        <v>हस्ताक्षर मय सील मोहर संस्था प्रधान</v>
      </c>
      <c r="K17" s="865"/>
      <c r="L17" s="865"/>
      <c r="M17" s="865"/>
      <c r="N17" s="865"/>
      <c r="O17" s="865"/>
      <c r="P17" s="112"/>
    </row>
    <row r="18" spans="1:16" ht="15.75">
      <c r="A18" s="112"/>
      <c r="B18" s="138"/>
      <c r="C18" s="137"/>
      <c r="D18" s="134"/>
      <c r="E18" s="135"/>
      <c r="F18" s="136"/>
      <c r="G18" s="137"/>
      <c r="H18" s="136"/>
      <c r="I18" s="137"/>
      <c r="J18" s="139"/>
      <c r="K18" s="139"/>
      <c r="L18" s="139"/>
      <c r="M18" s="139"/>
      <c r="N18" s="139"/>
      <c r="O18" s="139"/>
      <c r="P18" s="112"/>
    </row>
    <row r="19" spans="1:16">
      <c r="A19" s="866" t="s">
        <v>118</v>
      </c>
      <c r="B19" s="866"/>
      <c r="C19" s="866"/>
      <c r="D19" s="866"/>
      <c r="E19" s="866"/>
      <c r="F19" s="866"/>
      <c r="G19" s="866"/>
      <c r="H19" s="866"/>
      <c r="I19" s="866"/>
      <c r="J19" s="866"/>
      <c r="K19" s="866"/>
      <c r="L19" s="866"/>
      <c r="M19" s="866"/>
      <c r="N19" s="866"/>
      <c r="O19" s="866"/>
      <c r="P19" s="140"/>
    </row>
    <row r="20" spans="1:16" ht="15.75" customHeight="1">
      <c r="A20" s="866"/>
      <c r="B20" s="866"/>
      <c r="C20" s="866"/>
      <c r="D20" s="866"/>
      <c r="E20" s="866"/>
      <c r="F20" s="866"/>
      <c r="G20" s="866"/>
      <c r="H20" s="866"/>
      <c r="I20" s="866"/>
      <c r="J20" s="866"/>
      <c r="K20" s="866"/>
      <c r="L20" s="866"/>
      <c r="M20" s="866"/>
      <c r="N20" s="866"/>
      <c r="O20" s="866"/>
      <c r="P20" s="141"/>
    </row>
    <row r="21" spans="1:16" ht="15.75">
      <c r="A21" s="112"/>
      <c r="B21" s="112"/>
      <c r="C21" s="112"/>
      <c r="D21" s="112"/>
      <c r="E21" s="112"/>
      <c r="F21" s="112"/>
      <c r="G21" s="112"/>
      <c r="H21" s="112"/>
      <c r="I21" s="112"/>
      <c r="J21" s="112"/>
      <c r="K21" s="112"/>
      <c r="L21" s="112"/>
      <c r="M21" s="112"/>
      <c r="N21" s="112"/>
      <c r="O21" s="112"/>
      <c r="P21" s="112"/>
    </row>
    <row r="22" spans="1:16" ht="16.5" customHeight="1">
      <c r="A22" s="850" t="str">
        <f>IF('Master sheet'!D14="Hindi",CONCATENATE("विद्यालय का नाम :-","  ",'Master sheet'!D8),CONCATENATE("School Name :-","  ",'Master sheet'!D7))</f>
        <v>विद्यालय का नाम :-  महात्मा गाँधी राजकीय विद्यालय (अंग्रेजी माध्यम) बर, ब्यावर</v>
      </c>
      <c r="B22" s="850"/>
      <c r="C22" s="850"/>
      <c r="D22" s="850"/>
      <c r="E22" s="850"/>
      <c r="F22" s="850"/>
      <c r="G22" s="850"/>
      <c r="H22" s="850"/>
      <c r="I22" s="850"/>
      <c r="J22" s="850"/>
      <c r="K22" s="850"/>
      <c r="L22" s="850"/>
      <c r="M22" s="850"/>
      <c r="N22" s="850"/>
      <c r="O22" s="850"/>
      <c r="P22" s="112"/>
    </row>
    <row r="23" spans="1:16" ht="16.5" thickBot="1">
      <c r="A23" s="850"/>
      <c r="B23" s="850"/>
      <c r="C23" s="850"/>
      <c r="D23" s="850"/>
      <c r="E23" s="850"/>
      <c r="F23" s="850"/>
      <c r="G23" s="850"/>
      <c r="H23" s="850"/>
      <c r="I23" s="850"/>
      <c r="J23" s="850"/>
      <c r="K23" s="850"/>
      <c r="L23" s="850"/>
      <c r="M23" s="850"/>
      <c r="N23" s="850"/>
      <c r="O23" s="850"/>
      <c r="P23" s="112"/>
    </row>
    <row r="24" spans="1:16" ht="35.25" customHeight="1" thickTop="1" thickBot="1">
      <c r="A24" s="880" t="str">
        <f>IF('Master sheet'!D14="Hindi","वर्गवार परीक्षा परिणाम","CATEGORY-WISE RESULT")</f>
        <v>वर्गवार परीक्षा परिणाम</v>
      </c>
      <c r="B24" s="881"/>
      <c r="C24" s="881"/>
      <c r="D24" s="881"/>
      <c r="E24" s="881"/>
      <c r="F24" s="881"/>
      <c r="G24" s="882" t="str">
        <f>IF('Master sheet'!D14="Hindi","कक्षा  :-","CLASS :- ")</f>
        <v>कक्षा  :-</v>
      </c>
      <c r="H24" s="882"/>
      <c r="I24" s="869" t="str">
        <f>IF('Result Sheet'!E3="","",'Result Sheet'!E3)</f>
        <v>3rd</v>
      </c>
      <c r="J24" s="869"/>
      <c r="K24" s="869"/>
      <c r="L24" s="882" t="str">
        <f>IF('Master sheet'!D14="Hindi","सत्र :- ","Session :- ")</f>
        <v xml:space="preserve">सत्र :- </v>
      </c>
      <c r="M24" s="882"/>
      <c r="N24" s="869" t="str">
        <f>IF('Result Sheet'!J3="","",'Result Sheet'!J3)</f>
        <v>2024-2025</v>
      </c>
      <c r="O24" s="870"/>
      <c r="P24" s="112"/>
    </row>
    <row r="25" spans="1:16" ht="33.75" customHeight="1" thickTop="1" thickBot="1">
      <c r="A25" s="871" t="str">
        <f>IF('Master sheet'!D14="Hindi","विवरण","Details")</f>
        <v>विवरण</v>
      </c>
      <c r="B25" s="871"/>
      <c r="C25" s="142" t="s">
        <v>103</v>
      </c>
      <c r="D25" s="142" t="s">
        <v>104</v>
      </c>
      <c r="E25" s="142" t="s">
        <v>105</v>
      </c>
      <c r="F25" s="142" t="s">
        <v>106</v>
      </c>
      <c r="G25" s="142" t="s">
        <v>107</v>
      </c>
      <c r="H25" s="142" t="s">
        <v>108</v>
      </c>
      <c r="I25" s="142" t="s">
        <v>109</v>
      </c>
      <c r="J25" s="142" t="s">
        <v>110</v>
      </c>
      <c r="K25" s="142" t="s">
        <v>111</v>
      </c>
      <c r="L25" s="142" t="s">
        <v>112</v>
      </c>
      <c r="M25" s="142" t="s">
        <v>113</v>
      </c>
      <c r="N25" s="142" t="s">
        <v>114</v>
      </c>
      <c r="O25" s="143" t="s">
        <v>102</v>
      </c>
      <c r="P25" s="112"/>
    </row>
    <row r="26" spans="1:16" ht="23.1" customHeight="1" thickTop="1">
      <c r="A26" s="867" t="str">
        <f>IF('Master sheet'!$D$14="Hindi","ग्रेड 'ए'","Grade 'A'")</f>
        <v>ग्रेड 'ए'</v>
      </c>
      <c r="B26" s="868"/>
      <c r="C26" s="144">
        <f>IF('Result Aggregate'!BS208=0,"",IF('Result Aggregate'!BS208="","",'Result Aggregate'!BS208))</f>
        <v>1</v>
      </c>
      <c r="D26" s="144" t="str">
        <f>IF('Result Aggregate'!BT208=0,"",IF('Result Aggregate'!BT208="","",'Result Aggregate'!BT208))</f>
        <v/>
      </c>
      <c r="E26" s="144" t="str">
        <f>IF('Result Aggregate'!BU208=0,"",IF('Result Aggregate'!BU208="","",'Result Aggregate'!BU208))</f>
        <v/>
      </c>
      <c r="F26" s="144" t="str">
        <f>IF('Result Aggregate'!BV208=0,"",IF('Result Aggregate'!BV208="","",'Result Aggregate'!BV208))</f>
        <v/>
      </c>
      <c r="G26" s="144">
        <f>IF('Result Aggregate'!BW208=0,"",IF('Result Aggregate'!BW208="","",'Result Aggregate'!BW208))</f>
        <v>8</v>
      </c>
      <c r="H26" s="144">
        <f>IF('Result Aggregate'!BX208=0,"",IF('Result Aggregate'!BX208="","",'Result Aggregate'!BX208))</f>
        <v>4</v>
      </c>
      <c r="I26" s="144">
        <f>IF('Result Aggregate'!BY208=0,"",IF('Result Aggregate'!BY208="","",'Result Aggregate'!BY208))</f>
        <v>1</v>
      </c>
      <c r="J26" s="144" t="str">
        <f>IF('Result Aggregate'!BZ208=0,"",IF('Result Aggregate'!BZ208="","",'Result Aggregate'!BZ208))</f>
        <v/>
      </c>
      <c r="K26" s="144" t="str">
        <f>IF('Result Aggregate'!CA208=0,"",IF('Result Aggregate'!CA208="","",'Result Aggregate'!CA208))</f>
        <v/>
      </c>
      <c r="L26" s="144" t="str">
        <f>IF('Result Aggregate'!CB208=0,"",IF('Result Aggregate'!CB208="","",'Result Aggregate'!CB208))</f>
        <v/>
      </c>
      <c r="M26" s="144" t="str">
        <f>IF('Result Aggregate'!CC208=0,"",IF('Result Aggregate'!CC208="","",'Result Aggregate'!CC208))</f>
        <v/>
      </c>
      <c r="N26" s="144" t="str">
        <f>IF('Result Aggregate'!CD208=0,"",IF('Result Aggregate'!CD208="","",'Result Aggregate'!CD208))</f>
        <v/>
      </c>
      <c r="O26" s="144">
        <f>IF('Result Aggregate'!CE208=0,"",IF('Result Aggregate'!CE208="","",'Result Aggregate'!CE208))</f>
        <v>14</v>
      </c>
      <c r="P26" s="112"/>
    </row>
    <row r="27" spans="1:16" ht="23.1" customHeight="1">
      <c r="A27" s="867" t="str">
        <f>IF('Master sheet'!$D$14="Hindi","ग्रेड 'बी'","Grade 'B'")</f>
        <v>ग्रेड 'बी'</v>
      </c>
      <c r="B27" s="868"/>
      <c r="C27" s="144">
        <f>IF('Result Aggregate'!BS209=0,"",IF('Result Aggregate'!BS209="","",'Result Aggregate'!BS209))</f>
        <v>1</v>
      </c>
      <c r="D27" s="144">
        <f>IF('Result Aggregate'!BT209=0,"",IF('Result Aggregate'!BT209="","",'Result Aggregate'!BT209))</f>
        <v>1</v>
      </c>
      <c r="E27" s="144" t="str">
        <f>IF('Result Aggregate'!BU209=0,"",IF('Result Aggregate'!BU209="","",'Result Aggregate'!BU209))</f>
        <v/>
      </c>
      <c r="F27" s="144" t="str">
        <f>IF('Result Aggregate'!BV209=0,"",IF('Result Aggregate'!BV209="","",'Result Aggregate'!BV209))</f>
        <v/>
      </c>
      <c r="G27" s="144">
        <f>IF('Result Aggregate'!BW209=0,"",IF('Result Aggregate'!BW209="","",'Result Aggregate'!BW209))</f>
        <v>7</v>
      </c>
      <c r="H27" s="144">
        <f>IF('Result Aggregate'!BX209=0,"",IF('Result Aggregate'!BX209="","",'Result Aggregate'!BX209))</f>
        <v>4</v>
      </c>
      <c r="I27" s="144" t="str">
        <f>IF('Result Aggregate'!BY209=0,"",IF('Result Aggregate'!BY209="","",'Result Aggregate'!BY209))</f>
        <v/>
      </c>
      <c r="J27" s="144">
        <f>IF('Result Aggregate'!BZ209=0,"",IF('Result Aggregate'!BZ209="","",'Result Aggregate'!BZ209))</f>
        <v>1</v>
      </c>
      <c r="K27" s="144" t="str">
        <f>IF('Result Aggregate'!CA209=0,"",IF('Result Aggregate'!CA209="","",'Result Aggregate'!CA209))</f>
        <v/>
      </c>
      <c r="L27" s="144" t="str">
        <f>IF('Result Aggregate'!CB209=0,"",IF('Result Aggregate'!CB209="","",'Result Aggregate'!CB209))</f>
        <v/>
      </c>
      <c r="M27" s="144">
        <f>IF('Result Aggregate'!CC209=0,"",IF('Result Aggregate'!CC209="","",'Result Aggregate'!CC209))</f>
        <v>2</v>
      </c>
      <c r="N27" s="144" t="str">
        <f>IF('Result Aggregate'!CD209=0,"",IF('Result Aggregate'!CD209="","",'Result Aggregate'!CD209))</f>
        <v/>
      </c>
      <c r="O27" s="144">
        <f>IF('Result Aggregate'!CE209=0,"",IF('Result Aggregate'!CE209="","",'Result Aggregate'!CE209))</f>
        <v>16</v>
      </c>
      <c r="P27" s="112"/>
    </row>
    <row r="28" spans="1:16" ht="23.1" customHeight="1">
      <c r="A28" s="867" t="str">
        <f>IF('Master sheet'!$D$14="Hindi","ग्रेड 'सी'","Grade 'C'")</f>
        <v>ग्रेड 'सी'</v>
      </c>
      <c r="B28" s="868"/>
      <c r="C28" s="144" t="str">
        <f>IF('Result Aggregate'!BS210=0,"",IF('Result Aggregate'!BS210="","",'Result Aggregate'!BS210))</f>
        <v/>
      </c>
      <c r="D28" s="144" t="str">
        <f>IF('Result Aggregate'!BT210=0,"",IF('Result Aggregate'!BT210="","",'Result Aggregate'!BT210))</f>
        <v/>
      </c>
      <c r="E28" s="144" t="str">
        <f>IF('Result Aggregate'!BU210=0,"",IF('Result Aggregate'!BU210="","",'Result Aggregate'!BU210))</f>
        <v/>
      </c>
      <c r="F28" s="144" t="str">
        <f>IF('Result Aggregate'!BV210=0,"",IF('Result Aggregate'!BV210="","",'Result Aggregate'!BV210))</f>
        <v/>
      </c>
      <c r="G28" s="144" t="str">
        <f>IF('Result Aggregate'!BW210=0,"",IF('Result Aggregate'!BW210="","",'Result Aggregate'!BW210))</f>
        <v/>
      </c>
      <c r="H28" s="144" t="str">
        <f>IF('Result Aggregate'!BX210=0,"",IF('Result Aggregate'!BX210="","",'Result Aggregate'!BX210))</f>
        <v/>
      </c>
      <c r="I28" s="144" t="str">
        <f>IF('Result Aggregate'!BY210=0,"",IF('Result Aggregate'!BY210="","",'Result Aggregate'!BY210))</f>
        <v/>
      </c>
      <c r="J28" s="144" t="str">
        <f>IF('Result Aggregate'!BZ210=0,"",IF('Result Aggregate'!BZ210="","",'Result Aggregate'!BZ210))</f>
        <v/>
      </c>
      <c r="K28" s="144" t="str">
        <f>IF('Result Aggregate'!CA210=0,"",IF('Result Aggregate'!CA210="","",'Result Aggregate'!CA210))</f>
        <v/>
      </c>
      <c r="L28" s="144" t="str">
        <f>IF('Result Aggregate'!CB210=0,"",IF('Result Aggregate'!CB210="","",'Result Aggregate'!CB210))</f>
        <v/>
      </c>
      <c r="M28" s="144" t="str">
        <f>IF('Result Aggregate'!CC210=0,"",IF('Result Aggregate'!CC210="","",'Result Aggregate'!CC210))</f>
        <v/>
      </c>
      <c r="N28" s="144" t="str">
        <f>IF('Result Aggregate'!CD210=0,"",IF('Result Aggregate'!CD210="","",'Result Aggregate'!CD210))</f>
        <v/>
      </c>
      <c r="O28" s="144" t="str">
        <f>IF('Result Aggregate'!CE210=0,"",IF('Result Aggregate'!CE210="","",'Result Aggregate'!CE210))</f>
        <v/>
      </c>
      <c r="P28" s="112"/>
    </row>
    <row r="29" spans="1:16" ht="23.1" customHeight="1">
      <c r="A29" s="867" t="str">
        <f>IF('Master sheet'!$D$14="Hindi","ग्रेड 'डी'","Grade 'D'")</f>
        <v>ग्रेड 'डी'</v>
      </c>
      <c r="B29" s="868"/>
      <c r="C29" s="144" t="str">
        <f>IF('Result Aggregate'!BS211=0,"",IF('Result Aggregate'!BS211="","",'Result Aggregate'!BS211))</f>
        <v/>
      </c>
      <c r="D29" s="144" t="str">
        <f>IF('Result Aggregate'!BT211=0,"",IF('Result Aggregate'!BT211="","",'Result Aggregate'!BT211))</f>
        <v/>
      </c>
      <c r="E29" s="144" t="str">
        <f>IF('Result Aggregate'!BU211=0,"",IF('Result Aggregate'!BU211="","",'Result Aggregate'!BU211))</f>
        <v/>
      </c>
      <c r="F29" s="144" t="str">
        <f>IF('Result Aggregate'!BV211=0,"",IF('Result Aggregate'!BV211="","",'Result Aggregate'!BV211))</f>
        <v/>
      </c>
      <c r="G29" s="144" t="str">
        <f>IF('Result Aggregate'!BW211=0,"",IF('Result Aggregate'!BW211="","",'Result Aggregate'!BW211))</f>
        <v/>
      </c>
      <c r="H29" s="144" t="str">
        <f>IF('Result Aggregate'!BX211=0,"",IF('Result Aggregate'!BX211="","",'Result Aggregate'!BX211))</f>
        <v/>
      </c>
      <c r="I29" s="144" t="str">
        <f>IF('Result Aggregate'!BY211=0,"",IF('Result Aggregate'!BY211="","",'Result Aggregate'!BY211))</f>
        <v/>
      </c>
      <c r="J29" s="144" t="str">
        <f>IF('Result Aggregate'!BZ211=0,"",IF('Result Aggregate'!BZ211="","",'Result Aggregate'!BZ211))</f>
        <v/>
      </c>
      <c r="K29" s="144" t="str">
        <f>IF('Result Aggregate'!CA211=0,"",IF('Result Aggregate'!CA211="","",'Result Aggregate'!CA211))</f>
        <v/>
      </c>
      <c r="L29" s="144" t="str">
        <f>IF('Result Aggregate'!CB211=0,"",IF('Result Aggregate'!CB211="","",'Result Aggregate'!CB211))</f>
        <v/>
      </c>
      <c r="M29" s="144" t="str">
        <f>IF('Result Aggregate'!CC211=0,"",IF('Result Aggregate'!CC211="","",'Result Aggregate'!CC211))</f>
        <v/>
      </c>
      <c r="N29" s="144" t="str">
        <f>IF('Result Aggregate'!CD211=0,"",IF('Result Aggregate'!CD211="","",'Result Aggregate'!CD211))</f>
        <v/>
      </c>
      <c r="O29" s="144" t="str">
        <f>IF('Result Aggregate'!CE211=0,"",IF('Result Aggregate'!CE211="","",'Result Aggregate'!CE211))</f>
        <v/>
      </c>
      <c r="P29" s="112"/>
    </row>
    <row r="30" spans="1:16" ht="23.1" customHeight="1">
      <c r="A30" s="867" t="str">
        <f>IF('Master sheet'!$D$14="Hindi","ग्रेड 'ई'","Grade 'E'")</f>
        <v>ग्रेड 'ई'</v>
      </c>
      <c r="B30" s="868"/>
      <c r="C30" s="144" t="str">
        <f>IF('Result Aggregate'!BS212=0,"",IF('Result Aggregate'!BS212="","",'Result Aggregate'!BS212))</f>
        <v/>
      </c>
      <c r="D30" s="144" t="str">
        <f>IF('Result Aggregate'!BT212=0,"",IF('Result Aggregate'!BT212="","",'Result Aggregate'!BT212))</f>
        <v/>
      </c>
      <c r="E30" s="144" t="str">
        <f>IF('Result Aggregate'!BU212=0,"",IF('Result Aggregate'!BU212="","",'Result Aggregate'!BU212))</f>
        <v/>
      </c>
      <c r="F30" s="144" t="str">
        <f>IF('Result Aggregate'!BV212=0,"",IF('Result Aggregate'!BV212="","",'Result Aggregate'!BV212))</f>
        <v/>
      </c>
      <c r="G30" s="144" t="str">
        <f>IF('Result Aggregate'!BW212=0,"",IF('Result Aggregate'!BW212="","",'Result Aggregate'!BW212))</f>
        <v/>
      </c>
      <c r="H30" s="144" t="str">
        <f>IF('Result Aggregate'!BX212=0,"",IF('Result Aggregate'!BX212="","",'Result Aggregate'!BX212))</f>
        <v/>
      </c>
      <c r="I30" s="144" t="str">
        <f>IF('Result Aggregate'!BY212=0,"",IF('Result Aggregate'!BY212="","",'Result Aggregate'!BY212))</f>
        <v/>
      </c>
      <c r="J30" s="144" t="str">
        <f>IF('Result Aggregate'!BZ212=0,"",IF('Result Aggregate'!BZ212="","",'Result Aggregate'!BZ212))</f>
        <v/>
      </c>
      <c r="K30" s="144" t="str">
        <f>IF('Result Aggregate'!CA212=0,"",IF('Result Aggregate'!CA212="","",'Result Aggregate'!CA212))</f>
        <v/>
      </c>
      <c r="L30" s="144" t="str">
        <f>IF('Result Aggregate'!CB212=0,"",IF('Result Aggregate'!CB212="","",'Result Aggregate'!CB212))</f>
        <v/>
      </c>
      <c r="M30" s="144" t="str">
        <f>IF('Result Aggregate'!CC212=0,"",IF('Result Aggregate'!CC212="","",'Result Aggregate'!CC212))</f>
        <v/>
      </c>
      <c r="N30" s="144" t="str">
        <f>IF('Result Aggregate'!CD212=0,"",IF('Result Aggregate'!CD212="","",'Result Aggregate'!CD212))</f>
        <v/>
      </c>
      <c r="O30" s="144" t="str">
        <f>IF('Result Aggregate'!CE212=0,"",IF('Result Aggregate'!CE212="","",'Result Aggregate'!CE212))</f>
        <v/>
      </c>
      <c r="P30" s="145"/>
    </row>
    <row r="31" spans="1:16" ht="23.1" customHeight="1">
      <c r="A31" s="876" t="str">
        <f>IF('Master sheet'!$D$14="Hindi","कुल उत्तीर्ण","Total Pass")</f>
        <v>कुल उत्तीर्ण</v>
      </c>
      <c r="B31" s="877"/>
      <c r="C31" s="144">
        <f>IF('Result Aggregate'!BS213=0,"",IF('Result Aggregate'!BS213="","",'Result Aggregate'!BS213))</f>
        <v>2</v>
      </c>
      <c r="D31" s="144">
        <f>IF('Result Aggregate'!BT213=0,"",IF('Result Aggregate'!BT213="","",'Result Aggregate'!BT213))</f>
        <v>1</v>
      </c>
      <c r="E31" s="144" t="str">
        <f>IF('Result Aggregate'!BU213=0,"",IF('Result Aggregate'!BU213="","",'Result Aggregate'!BU213))</f>
        <v/>
      </c>
      <c r="F31" s="144" t="str">
        <f>IF('Result Aggregate'!BV213=0,"",IF('Result Aggregate'!BV213="","",'Result Aggregate'!BV213))</f>
        <v/>
      </c>
      <c r="G31" s="144">
        <f>IF('Result Aggregate'!BW213=0,"",IF('Result Aggregate'!BW213="","",'Result Aggregate'!BW213))</f>
        <v>15</v>
      </c>
      <c r="H31" s="144">
        <f>IF('Result Aggregate'!BX213=0,"",IF('Result Aggregate'!BX213="","",'Result Aggregate'!BX213))</f>
        <v>8</v>
      </c>
      <c r="I31" s="144">
        <f>IF('Result Aggregate'!BY213=0,"",IF('Result Aggregate'!BY213="","",'Result Aggregate'!BY213))</f>
        <v>1</v>
      </c>
      <c r="J31" s="144">
        <f>IF('Result Aggregate'!BZ213=0,"",IF('Result Aggregate'!BZ213="","",'Result Aggregate'!BZ213))</f>
        <v>1</v>
      </c>
      <c r="K31" s="144" t="str">
        <f>IF('Result Aggregate'!CA213=0,"",IF('Result Aggregate'!CA213="","",'Result Aggregate'!CA213))</f>
        <v/>
      </c>
      <c r="L31" s="144" t="str">
        <f>IF('Result Aggregate'!CB213=0,"",IF('Result Aggregate'!CB213="","",'Result Aggregate'!CB213))</f>
        <v/>
      </c>
      <c r="M31" s="144">
        <f>IF('Result Aggregate'!CC213=0,"",IF('Result Aggregate'!CC213="","",'Result Aggregate'!CC213))</f>
        <v>2</v>
      </c>
      <c r="N31" s="144" t="str">
        <f>IF('Result Aggregate'!CD213=0,"",IF('Result Aggregate'!CD213="","",'Result Aggregate'!CD213))</f>
        <v/>
      </c>
      <c r="O31" s="144">
        <f>IF('Result Aggregate'!CE213=0,"",IF('Result Aggregate'!CE213="","",'Result Aggregate'!CE213))</f>
        <v>30</v>
      </c>
      <c r="P31" s="146"/>
    </row>
    <row r="32" spans="1:16" ht="23.1" customHeight="1">
      <c r="A32" s="874" t="str">
        <f>IF('Master sheet'!$D$14="Hindi","पुनः परीक्षा","Re-Exam")</f>
        <v>पुनः परीक्षा</v>
      </c>
      <c r="B32" s="875"/>
      <c r="C32" s="144" t="str">
        <f>IF('Result Aggregate'!BS214=0,"",IF('Result Aggregate'!BS214="","",'Result Aggregate'!BS214))</f>
        <v/>
      </c>
      <c r="D32" s="144" t="str">
        <f>IF('Result Aggregate'!BT214=0,"",IF('Result Aggregate'!BT214="","",'Result Aggregate'!BT214))</f>
        <v/>
      </c>
      <c r="E32" s="144" t="str">
        <f>IF('Result Aggregate'!BU214=0,"",IF('Result Aggregate'!BU214="","",'Result Aggregate'!BU214))</f>
        <v/>
      </c>
      <c r="F32" s="144" t="str">
        <f>IF('Result Aggregate'!BV214=0,"",IF('Result Aggregate'!BV214="","",'Result Aggregate'!BV214))</f>
        <v/>
      </c>
      <c r="G32" s="144" t="str">
        <f>IF('Result Aggregate'!BW214=0,"",IF('Result Aggregate'!BW214="","",'Result Aggregate'!BW214))</f>
        <v/>
      </c>
      <c r="H32" s="144" t="str">
        <f>IF('Result Aggregate'!BX214=0,"",IF('Result Aggregate'!BX214="","",'Result Aggregate'!BX214))</f>
        <v/>
      </c>
      <c r="I32" s="144" t="str">
        <f>IF('Result Aggregate'!BY214=0,"",IF('Result Aggregate'!BY214="","",'Result Aggregate'!BY214))</f>
        <v/>
      </c>
      <c r="J32" s="144" t="str">
        <f>IF('Result Aggregate'!BZ214=0,"",IF('Result Aggregate'!BZ214="","",'Result Aggregate'!BZ214))</f>
        <v/>
      </c>
      <c r="K32" s="144" t="str">
        <f>IF('Result Aggregate'!CA214=0,"",IF('Result Aggregate'!CA214="","",'Result Aggregate'!CA214))</f>
        <v/>
      </c>
      <c r="L32" s="144" t="str">
        <f>IF('Result Aggregate'!CB214=0,"",IF('Result Aggregate'!CB214="","",'Result Aggregate'!CB214))</f>
        <v/>
      </c>
      <c r="M32" s="144" t="str">
        <f>IF('Result Aggregate'!CC214=0,"",IF('Result Aggregate'!CC214="","",'Result Aggregate'!CC214))</f>
        <v/>
      </c>
      <c r="N32" s="144" t="str">
        <f>IF('Result Aggregate'!CD214=0,"",IF('Result Aggregate'!CD214="","",'Result Aggregate'!CD214))</f>
        <v/>
      </c>
      <c r="O32" s="144" t="str">
        <f>IF('Result Aggregate'!CE214=0,"",IF('Result Aggregate'!CE214="","",'Result Aggregate'!CE214))</f>
        <v/>
      </c>
      <c r="P32" s="147"/>
    </row>
    <row r="33" spans="1:16" ht="23.1" customHeight="1">
      <c r="A33" s="876" t="str">
        <f>IF('Master sheet'!$D$14="Hindi","प्रविष्ठ कुल विद्यार्थी","No. of students appeared")</f>
        <v>प्रविष्ठ कुल विद्यार्थी</v>
      </c>
      <c r="B33" s="877"/>
      <c r="C33" s="144">
        <f>IF('Result Aggregate'!BS215=0,"",IF('Result Aggregate'!BS215="","",'Result Aggregate'!BS215))</f>
        <v>2</v>
      </c>
      <c r="D33" s="144">
        <f>IF('Result Aggregate'!BT215=0,"",IF('Result Aggregate'!BT215="","",'Result Aggregate'!BT215))</f>
        <v>1</v>
      </c>
      <c r="E33" s="144" t="str">
        <f>IF('Result Aggregate'!BU215=0,"",IF('Result Aggregate'!BU215="","",'Result Aggregate'!BU215))</f>
        <v/>
      </c>
      <c r="F33" s="144" t="str">
        <f>IF('Result Aggregate'!BV215=0,"",IF('Result Aggregate'!BV215="","",'Result Aggregate'!BV215))</f>
        <v/>
      </c>
      <c r="G33" s="144">
        <f>IF('Result Aggregate'!BW215=0,"",IF('Result Aggregate'!BW215="","",'Result Aggregate'!BW215))</f>
        <v>15</v>
      </c>
      <c r="H33" s="144">
        <f>IF('Result Aggregate'!BX215=0,"",IF('Result Aggregate'!BX215="","",'Result Aggregate'!BX215))</f>
        <v>8</v>
      </c>
      <c r="I33" s="144">
        <f>IF('Result Aggregate'!BY215=0,"",IF('Result Aggregate'!BY215="","",'Result Aggregate'!BY215))</f>
        <v>1</v>
      </c>
      <c r="J33" s="144">
        <f>IF('Result Aggregate'!BZ215=0,"",IF('Result Aggregate'!BZ215="","",'Result Aggregate'!BZ215))</f>
        <v>1</v>
      </c>
      <c r="K33" s="144" t="str">
        <f>IF('Result Aggregate'!CA215=0,"",IF('Result Aggregate'!CA215="","",'Result Aggregate'!CA215))</f>
        <v/>
      </c>
      <c r="L33" s="144" t="str">
        <f>IF('Result Aggregate'!CB215=0,"",IF('Result Aggregate'!CB215="","",'Result Aggregate'!CB215))</f>
        <v/>
      </c>
      <c r="M33" s="144">
        <f>IF('Result Aggregate'!CC215=0,"",IF('Result Aggregate'!CC215="","",'Result Aggregate'!CC215))</f>
        <v>2</v>
      </c>
      <c r="N33" s="144" t="str">
        <f>IF('Result Aggregate'!CD215=0,"",IF('Result Aggregate'!CD215="","",'Result Aggregate'!CD215))</f>
        <v/>
      </c>
      <c r="O33" s="144">
        <f>IF('Result Aggregate'!CE215=0,"",IF('Result Aggregate'!CE215="","",'Result Aggregate'!CE215))</f>
        <v>30</v>
      </c>
      <c r="P33" s="147"/>
    </row>
    <row r="34" spans="1:16" ht="23.1" customHeight="1" thickBot="1">
      <c r="A34" s="878" t="str">
        <f>IF('Master sheet'!$D$14="Hindi","उत्तीर्ण प्रतिशत","Pass percentage")</f>
        <v>उत्तीर्ण प्रतिशत</v>
      </c>
      <c r="B34" s="879"/>
      <c r="C34" s="219">
        <f>'Result Aggregate'!BS216</f>
        <v>100</v>
      </c>
      <c r="D34" s="219">
        <f>'Result Aggregate'!BT216</f>
        <v>100</v>
      </c>
      <c r="E34" s="219" t="str">
        <f>'Result Aggregate'!BU216</f>
        <v/>
      </c>
      <c r="F34" s="219" t="str">
        <f>'Result Aggregate'!BV216</f>
        <v/>
      </c>
      <c r="G34" s="219">
        <f>'Result Aggregate'!BW216</f>
        <v>100</v>
      </c>
      <c r="H34" s="219">
        <f>'Result Aggregate'!BX216</f>
        <v>100</v>
      </c>
      <c r="I34" s="219">
        <f>'Result Aggregate'!BY216</f>
        <v>100</v>
      </c>
      <c r="J34" s="219">
        <f>'Result Aggregate'!BZ216</f>
        <v>100</v>
      </c>
      <c r="K34" s="219" t="str">
        <f>'Result Aggregate'!CA216</f>
        <v/>
      </c>
      <c r="L34" s="219" t="str">
        <f>'Result Aggregate'!CB216</f>
        <v/>
      </c>
      <c r="M34" s="219">
        <f>'Result Aggregate'!CC216</f>
        <v>100</v>
      </c>
      <c r="N34" s="219" t="str">
        <f>'Result Aggregate'!CD216</f>
        <v/>
      </c>
      <c r="O34" s="220">
        <f>'Result Aggregate'!CE216</f>
        <v>100</v>
      </c>
      <c r="P34" s="147"/>
    </row>
    <row r="35" spans="1:16" ht="19.5" thickTop="1">
      <c r="A35" s="112"/>
      <c r="B35" s="112"/>
      <c r="C35" s="112"/>
      <c r="D35" s="112"/>
      <c r="E35" s="112"/>
      <c r="F35" s="112"/>
      <c r="G35" s="112"/>
      <c r="H35" s="112"/>
      <c r="I35" s="112"/>
      <c r="J35" s="112"/>
      <c r="K35" s="112"/>
      <c r="L35" s="112"/>
      <c r="M35" s="112"/>
      <c r="N35" s="112"/>
      <c r="O35" s="112"/>
      <c r="P35" s="148"/>
    </row>
    <row r="36" spans="1:16" ht="39" customHeight="1">
      <c r="A36" s="862" t="str">
        <f>CONCATENATE("( ",UPPER('Master sheet'!D17)," )")</f>
        <v>( SURESH KUMAR )</v>
      </c>
      <c r="B36" s="862"/>
      <c r="C36" s="862"/>
      <c r="D36" s="131"/>
      <c r="E36" s="132"/>
      <c r="F36" s="133"/>
      <c r="G36" s="130"/>
      <c r="H36" s="133"/>
      <c r="I36" s="130"/>
      <c r="J36" s="863" t="str">
        <f>CONCATENATE("( ",UPPER('Master sheet'!D15)," )")</f>
        <v>( USHA PALIYA )</v>
      </c>
      <c r="K36" s="863"/>
      <c r="L36" s="863"/>
      <c r="M36" s="863"/>
      <c r="N36" s="863"/>
      <c r="O36" s="863"/>
      <c r="P36" s="112"/>
    </row>
    <row r="37" spans="1:16" ht="21.75" customHeight="1">
      <c r="A37" s="864" t="str">
        <f>IF('Master sheet'!$D$14="Hindi","हस्ताक्षर परीक्षा प्रभारी","Signature of the exam. Incharge")</f>
        <v>हस्ताक्षर परीक्षा प्रभारी</v>
      </c>
      <c r="B37" s="864"/>
      <c r="C37" s="864"/>
      <c r="D37" s="134"/>
      <c r="E37" s="135"/>
      <c r="F37" s="136"/>
      <c r="G37" s="137"/>
      <c r="H37" s="136"/>
      <c r="I37" s="137"/>
      <c r="J37" s="865" t="str">
        <f>IF('Master sheet'!$D$14="Hindi","हस्ताक्षर मय सील मोहर संस्था प्रधान","Signature &amp; Seal of the Head of the Institution")</f>
        <v>हस्ताक्षर मय सील मोहर संस्था प्रधान</v>
      </c>
      <c r="K37" s="865"/>
      <c r="L37" s="865"/>
      <c r="M37" s="865"/>
      <c r="N37" s="865"/>
      <c r="O37" s="865"/>
      <c r="P37" s="112"/>
    </row>
    <row r="38" spans="1:16" ht="18.75">
      <c r="A38" s="112"/>
      <c r="B38" s="112"/>
      <c r="C38" s="112"/>
      <c r="D38" s="112"/>
      <c r="E38" s="112"/>
      <c r="F38" s="112"/>
      <c r="G38" s="112"/>
      <c r="H38" s="112"/>
      <c r="I38" s="112"/>
      <c r="J38" s="112"/>
      <c r="K38" s="112"/>
      <c r="L38" s="112"/>
      <c r="M38" s="112"/>
      <c r="N38" s="112"/>
      <c r="O38" s="112"/>
      <c r="P38" s="149"/>
    </row>
    <row r="39" spans="1:16" ht="15.75">
      <c r="A39" s="112"/>
      <c r="B39" s="112"/>
      <c r="C39" s="112"/>
      <c r="D39" s="112"/>
      <c r="E39" s="112"/>
      <c r="F39" s="112"/>
      <c r="G39" s="112"/>
      <c r="H39" s="112"/>
      <c r="I39" s="112"/>
      <c r="J39" s="112"/>
      <c r="K39" s="112"/>
      <c r="L39" s="112"/>
      <c r="M39" s="112"/>
      <c r="N39" s="112"/>
      <c r="O39" s="112"/>
      <c r="P39" s="150"/>
    </row>
    <row r="40" spans="1:16" ht="26.25">
      <c r="A40" s="112"/>
      <c r="B40" s="112"/>
      <c r="C40" s="112"/>
      <c r="D40" s="112"/>
      <c r="E40" s="112"/>
      <c r="F40" s="112"/>
      <c r="G40" s="112"/>
      <c r="H40" s="112"/>
      <c r="I40" s="112"/>
      <c r="J40" s="112"/>
      <c r="K40" s="112"/>
      <c r="L40" s="112"/>
      <c r="M40" s="112"/>
      <c r="N40" s="112"/>
      <c r="O40" s="112"/>
      <c r="P40" s="145"/>
    </row>
    <row r="41" spans="1:16" ht="15.75">
      <c r="A41" s="112"/>
      <c r="B41" s="112"/>
      <c r="C41" s="112"/>
      <c r="D41" s="112"/>
      <c r="E41" s="112"/>
      <c r="F41" s="112"/>
      <c r="G41" s="112"/>
      <c r="H41" s="112"/>
      <c r="I41" s="112"/>
      <c r="J41" s="112"/>
      <c r="K41" s="112"/>
      <c r="L41" s="112"/>
      <c r="M41" s="112"/>
      <c r="N41" s="112"/>
      <c r="O41" s="112"/>
      <c r="P41" s="146"/>
    </row>
    <row r="42" spans="1:16" ht="18.75">
      <c r="A42" s="112"/>
      <c r="B42" s="112"/>
      <c r="C42" s="112"/>
      <c r="D42" s="112"/>
      <c r="E42" s="112"/>
      <c r="F42" s="112"/>
      <c r="G42" s="112"/>
      <c r="H42" s="112"/>
      <c r="I42" s="112"/>
      <c r="J42" s="112"/>
      <c r="K42" s="112"/>
      <c r="L42" s="112"/>
      <c r="M42" s="112"/>
      <c r="N42" s="112"/>
      <c r="O42" s="112"/>
      <c r="P42" s="147"/>
    </row>
    <row r="43" spans="1:16" ht="18.75">
      <c r="A43" s="112"/>
      <c r="B43" s="112"/>
      <c r="C43" s="112"/>
      <c r="D43" s="112"/>
      <c r="E43" s="112"/>
      <c r="F43" s="112"/>
      <c r="G43" s="112"/>
      <c r="H43" s="112"/>
      <c r="I43" s="112"/>
      <c r="J43" s="112"/>
      <c r="K43" s="112"/>
      <c r="L43" s="112"/>
      <c r="M43" s="112"/>
      <c r="N43" s="112"/>
      <c r="O43" s="112"/>
      <c r="P43" s="147"/>
    </row>
    <row r="44" spans="1:16" ht="18.75">
      <c r="A44" s="112"/>
      <c r="B44" s="112"/>
      <c r="C44" s="112"/>
      <c r="D44" s="112"/>
      <c r="E44" s="112"/>
      <c r="F44" s="112"/>
      <c r="G44" s="112"/>
      <c r="H44" s="112"/>
      <c r="I44" s="112"/>
      <c r="J44" s="112"/>
      <c r="K44" s="112"/>
      <c r="L44" s="112"/>
      <c r="M44" s="112"/>
      <c r="N44" s="112"/>
      <c r="O44" s="112"/>
      <c r="P44" s="147"/>
    </row>
  </sheetData>
  <sheetProtection password="D49F" sheet="1" objects="1" scenarios="1" formatCells="0" formatColumns="0" formatRows="0"/>
  <mergeCells count="33">
    <mergeCell ref="T6:X7"/>
    <mergeCell ref="T8:Y8"/>
    <mergeCell ref="A37:C37"/>
    <mergeCell ref="J37:O37"/>
    <mergeCell ref="A32:B32"/>
    <mergeCell ref="A33:B33"/>
    <mergeCell ref="A34:B34"/>
    <mergeCell ref="A36:C36"/>
    <mergeCell ref="J36:O36"/>
    <mergeCell ref="A31:B31"/>
    <mergeCell ref="A24:F24"/>
    <mergeCell ref="G24:H24"/>
    <mergeCell ref="I24:K24"/>
    <mergeCell ref="L24:M24"/>
    <mergeCell ref="A26:B26"/>
    <mergeCell ref="A27:B27"/>
    <mergeCell ref="A28:B28"/>
    <mergeCell ref="A29:B29"/>
    <mergeCell ref="A30:B30"/>
    <mergeCell ref="N24:O24"/>
    <mergeCell ref="A25:B25"/>
    <mergeCell ref="A22:O23"/>
    <mergeCell ref="A1:O1"/>
    <mergeCell ref="A2:E3"/>
    <mergeCell ref="F2:G3"/>
    <mergeCell ref="H2:I3"/>
    <mergeCell ref="J2:L3"/>
    <mergeCell ref="M2:O3"/>
    <mergeCell ref="A16:C16"/>
    <mergeCell ref="J16:O16"/>
    <mergeCell ref="A17:C17"/>
    <mergeCell ref="J17:O17"/>
    <mergeCell ref="A19:O20"/>
  </mergeCells>
  <conditionalFormatting sqref="A45:A65199 P45:P65199 B45:O65201 P17:P18 P21:P25">
    <cfRule type="containsText" dxfId="58" priority="22" stopIfTrue="1" operator="containsText" text="G1">
      <formula>NOT(ISERROR(SEARCH("G1",A17)))</formula>
    </cfRule>
    <cfRule type="containsText" dxfId="57" priority="23" stopIfTrue="1" operator="containsText" text="G2">
      <formula>NOT(ISERROR(SEARCH("G2",A17)))</formula>
    </cfRule>
    <cfRule type="containsText" dxfId="56" priority="24" stopIfTrue="1" operator="containsText" text="G1">
      <formula>NOT(ISERROR(SEARCH("G1",A17)))</formula>
    </cfRule>
    <cfRule type="containsText" dxfId="55" priority="25" stopIfTrue="1" operator="containsText" text="S">
      <formula>NOT(ISERROR(SEARCH("S",A17)))</formula>
    </cfRule>
    <cfRule type="containsText" dxfId="54" priority="26" stopIfTrue="1" operator="containsText" text="F">
      <formula>NOT(ISERROR(SEARCH("F",A17)))</formula>
    </cfRule>
  </conditionalFormatting>
  <conditionalFormatting sqref="P30:P44 C7:C13 B5:B15 A4:A16 J17 C25:O34">
    <cfRule type="cellIs" dxfId="53" priority="21" stopIfTrue="1" operator="equal">
      <formula>0</formula>
    </cfRule>
  </conditionalFormatting>
  <conditionalFormatting sqref="P17:P18 P21:P25">
    <cfRule type="containsText" dxfId="52" priority="18" stopIfTrue="1" operator="containsText" text="RA">
      <formula>NOT(ISERROR(SEARCH("RA",P17)))</formula>
    </cfRule>
    <cfRule type="containsText" dxfId="51" priority="19" stopIfTrue="1" operator="containsText" text="ML">
      <formula>NOT(ISERROR(SEARCH("ML",P17)))</formula>
    </cfRule>
    <cfRule type="containsText" dxfId="50" priority="20" stopIfTrue="1" operator="containsText" text="ML">
      <formula>NOT(ISERROR(SEARCH("ML",P17)))</formula>
    </cfRule>
  </conditionalFormatting>
  <conditionalFormatting sqref="P17:P18 P21:P25">
    <cfRule type="containsText" dxfId="49" priority="17" stopIfTrue="1" operator="containsText" text="S">
      <formula>NOT(ISERROR(SEARCH("S",P17)))</formula>
    </cfRule>
  </conditionalFormatting>
  <conditionalFormatting sqref="J17">
    <cfRule type="containsText" dxfId="48" priority="13" stopIfTrue="1" operator="containsText" text="iwjd">
      <formula>NOT(ISERROR(SEARCH("iwjd",J17)))</formula>
    </cfRule>
  </conditionalFormatting>
  <conditionalFormatting sqref="P37">
    <cfRule type="containsText" dxfId="47" priority="8" stopIfTrue="1" operator="containsText" text="G1">
      <formula>NOT(ISERROR(SEARCH("G1",P37)))</formula>
    </cfRule>
    <cfRule type="containsText" dxfId="46" priority="9" stopIfTrue="1" operator="containsText" text="G2">
      <formula>NOT(ISERROR(SEARCH("G2",P37)))</formula>
    </cfRule>
    <cfRule type="containsText" dxfId="45" priority="10" stopIfTrue="1" operator="containsText" text="G1">
      <formula>NOT(ISERROR(SEARCH("G1",P37)))</formula>
    </cfRule>
    <cfRule type="containsText" dxfId="44" priority="11" stopIfTrue="1" operator="containsText" text="S">
      <formula>NOT(ISERROR(SEARCH("S",P37)))</formula>
    </cfRule>
    <cfRule type="containsText" dxfId="43" priority="12" stopIfTrue="1" operator="containsText" text="F">
      <formula>NOT(ISERROR(SEARCH("F",P37)))</formula>
    </cfRule>
  </conditionalFormatting>
  <conditionalFormatting sqref="A36">
    <cfRule type="cellIs" dxfId="42" priority="7" stopIfTrue="1" operator="equal">
      <formula>0</formula>
    </cfRule>
  </conditionalFormatting>
  <conditionalFormatting sqref="P37">
    <cfRule type="containsText" dxfId="41" priority="4" stopIfTrue="1" operator="containsText" text="RA">
      <formula>NOT(ISERROR(SEARCH("RA",P37)))</formula>
    </cfRule>
    <cfRule type="containsText" dxfId="40" priority="5" stopIfTrue="1" operator="containsText" text="ML">
      <formula>NOT(ISERROR(SEARCH("ML",P37)))</formula>
    </cfRule>
    <cfRule type="containsText" dxfId="39" priority="6" stopIfTrue="1" operator="containsText" text="ML">
      <formula>NOT(ISERROR(SEARCH("ML",P37)))</formula>
    </cfRule>
  </conditionalFormatting>
  <conditionalFormatting sqref="P37">
    <cfRule type="containsText" dxfId="38" priority="3" stopIfTrue="1" operator="containsText" text="S">
      <formula>NOT(ISERROR(SEARCH("S",P37)))</formula>
    </cfRule>
  </conditionalFormatting>
  <conditionalFormatting sqref="J37">
    <cfRule type="cellIs" dxfId="37" priority="2" stopIfTrue="1" operator="equal">
      <formula>0</formula>
    </cfRule>
  </conditionalFormatting>
  <conditionalFormatting sqref="J37">
    <cfRule type="containsText" dxfId="36" priority="1" stopIfTrue="1" operator="containsText" text="iwjd">
      <formula>NOT(ISERROR(SEARCH("iwjd",J37)))</formula>
    </cfRule>
  </conditionalFormatting>
  <pageMargins left="0.7" right="0.45" top="0.25" bottom="0.25" header="0.3" footer="0.3"/>
  <pageSetup paperSize="9" orientation="landscape" r:id="rId1"/>
</worksheet>
</file>

<file path=xl/worksheets/sheet8.xml><?xml version="1.0" encoding="utf-8"?>
<worksheet xmlns="http://schemas.openxmlformats.org/spreadsheetml/2006/main" xmlns:r="http://schemas.openxmlformats.org/officeDocument/2006/relationships">
  <sheetPr>
    <pageSetUpPr fitToPage="1"/>
  </sheetPr>
  <dimension ref="A1:CF244"/>
  <sheetViews>
    <sheetView showGridLines="0" view="pageBreakPreview" topLeftCell="D1" zoomScaleSheetLayoutView="100" workbookViewId="0">
      <selection activeCell="AA5" sqref="AA5"/>
    </sheetView>
  </sheetViews>
  <sheetFormatPr defaultColWidth="9.125" defaultRowHeight="15" zeroHeight="1"/>
  <cols>
    <col min="1" max="1" width="5.375" style="93" customWidth="1"/>
    <col min="2" max="2" width="5.625" style="93" customWidth="1"/>
    <col min="3" max="3" width="5.25" style="93" customWidth="1"/>
    <col min="4" max="4" width="10" style="93" customWidth="1"/>
    <col min="5" max="5" width="21.125" style="93" customWidth="1"/>
    <col min="6" max="6" width="18.75" style="93" customWidth="1"/>
    <col min="7" max="7" width="15.5" style="93" customWidth="1"/>
    <col min="8" max="8" width="4.75" style="69" customWidth="1"/>
    <col min="9" max="9" width="4.125" style="69" customWidth="1"/>
    <col min="10" max="10" width="10.5" style="93" customWidth="1"/>
    <col min="11" max="11" width="5.625" style="93" customWidth="1"/>
    <col min="12" max="12" width="7.875" style="93" customWidth="1"/>
    <col min="13" max="15" width="4.875" style="93" customWidth="1"/>
    <col min="16" max="21" width="4.125" style="93" customWidth="1"/>
    <col min="22" max="23" width="4.125" style="196" customWidth="1"/>
    <col min="24" max="24" width="6.625" style="93" customWidth="1"/>
    <col min="25" max="67" width="5.25" style="93" customWidth="1"/>
    <col min="68" max="68" width="5.25" style="93" hidden="1" customWidth="1"/>
    <col min="69" max="69" width="5.375" style="93" hidden="1" customWidth="1"/>
    <col min="70" max="70" width="19.375" style="93" hidden="1" customWidth="1"/>
    <col min="71" max="83" width="6.75" style="93" hidden="1" customWidth="1"/>
    <col min="84" max="84" width="9.125" style="93" hidden="1" customWidth="1"/>
    <col min="85" max="85" width="9.125" style="93" customWidth="1"/>
    <col min="86" max="16384" width="9.125" style="93"/>
  </cols>
  <sheetData>
    <row r="1" spans="1:83" ht="36.75" customHeight="1" thickTop="1">
      <c r="A1" s="939" t="str">
        <f>IF('Master sheet'!D14="Hindi",CONCATENATE("विद्यालय का नाम :-","  ",'Master sheet'!D8),CONCATENATE("School Name :-","  ",'Master sheet'!D7))</f>
        <v>विद्यालय का नाम :-  महात्मा गाँधी राजकीय विद्यालय (अंग्रेजी माध्यम) बर, ब्यावर</v>
      </c>
      <c r="B1" s="939"/>
      <c r="C1" s="939"/>
      <c r="D1" s="939"/>
      <c r="E1" s="939"/>
      <c r="F1" s="939"/>
      <c r="G1" s="939"/>
      <c r="H1" s="939"/>
      <c r="I1" s="939"/>
      <c r="J1" s="939"/>
      <c r="K1" s="939"/>
      <c r="L1" s="939"/>
      <c r="M1" s="939"/>
      <c r="N1" s="397"/>
      <c r="O1" s="907" t="str">
        <f>IF('Master sheet'!$D$14="Hindi",CONCATENATE("समेकित परीक्षा परिणाम कक्षा "," - ",'Result Sheet'!E3," तथा विषयवार परिणाम"),CONCATENATE("Aggregate result of the class"," - ",'Result Sheet'!E3," &amp; Subject-wise Result"))</f>
        <v>समेकित परीक्षा परिणाम कक्षा  - 3rd तथा विषयवार परिणाम</v>
      </c>
      <c r="P1" s="907"/>
      <c r="Q1" s="907"/>
      <c r="R1" s="907"/>
      <c r="S1" s="907"/>
      <c r="T1" s="907"/>
      <c r="U1" s="907"/>
      <c r="V1" s="907"/>
      <c r="W1" s="907"/>
      <c r="X1" s="907"/>
      <c r="BR1" s="883" t="s">
        <v>115</v>
      </c>
      <c r="BS1" s="884"/>
      <c r="BT1" s="884"/>
      <c r="BU1" s="884"/>
      <c r="BV1" s="884"/>
      <c r="BW1" s="884"/>
      <c r="BX1" s="884"/>
      <c r="BY1" s="884"/>
      <c r="BZ1" s="884"/>
      <c r="CA1" s="884"/>
      <c r="CB1" s="884"/>
      <c r="CC1" s="884"/>
      <c r="CD1" s="884"/>
      <c r="CE1" s="885"/>
    </row>
    <row r="2" spans="1:83" ht="23.25" customHeight="1">
      <c r="A2" s="334" t="str">
        <f>IF('Master sheet'!D14="Hindi","कक्षा :-","CLASS :- ")</f>
        <v>कक्षा :-</v>
      </c>
      <c r="B2" s="947" t="str">
        <f>IF('Result Sheet'!E3="","",'Result Sheet'!E3)</f>
        <v>3rd</v>
      </c>
      <c r="C2" s="948"/>
      <c r="D2" s="892" t="str">
        <f>IF('Master sheet'!D14="Hindi","जन्म दिनांक","Date of Birth")</f>
        <v>जन्म दिनांक</v>
      </c>
      <c r="E2" s="892" t="str">
        <f>IF('Master sheet'!D14="Hindi","विद्यार्थी का नाम","Student's Name")</f>
        <v>विद्यार्थी का नाम</v>
      </c>
      <c r="F2" s="892" t="str">
        <f>IF('Master sheet'!D14="Hindi","पिता का नाम","Father's Name")</f>
        <v>पिता का नाम</v>
      </c>
      <c r="G2" s="892" t="str">
        <f>IF('Master sheet'!D14="Hindi","माता का नाम ","Mother's Name")</f>
        <v xml:space="preserve">माता का नाम </v>
      </c>
      <c r="H2" s="889" t="str">
        <f>IF('Master sheet'!D14="Hindi","सत्र :- ","Session :- ")</f>
        <v xml:space="preserve">सत्र :- </v>
      </c>
      <c r="I2" s="890"/>
      <c r="J2" s="200" t="str">
        <f>IF('Result Sheet'!J3="","",'Result Sheet'!J3)</f>
        <v>2024-2025</v>
      </c>
      <c r="K2" s="900" t="str">
        <f>IF('Master sheet'!$D$14="Hindi","प्राप्तांक","Marks Obtained")</f>
        <v>प्राप्तांक</v>
      </c>
      <c r="L2" s="945" t="str">
        <f>IF('Master sheet'!$D$14="Hindi","प्रतिशत","Percentage")</f>
        <v>प्रतिशत</v>
      </c>
      <c r="M2" s="903" t="str">
        <f>IF('Master sheet'!$D$14="Hindi","श्रेणी ","Division")</f>
        <v xml:space="preserve">श्रेणी </v>
      </c>
      <c r="N2" s="903" t="str">
        <f>IF('Master sheet'!$D$14="Hindi","कक्षा में स्थान","Position in the Class")</f>
        <v>कक्षा में स्थान</v>
      </c>
      <c r="O2" s="908" t="str">
        <f>IF('Master sheet'!$D$14="Hindi","समेकित ग्रेड","Overall Grade")</f>
        <v>समेकित ग्रेड</v>
      </c>
      <c r="P2" s="899" t="str">
        <f>IF('Master sheet'!$D$14="Hindi","हिंदी","Hindi")</f>
        <v>हिंदी</v>
      </c>
      <c r="Q2" s="900"/>
      <c r="R2" s="899" t="str">
        <f>IF('Master sheet'!$D$14="Hindi","अंग्रेजी","English")</f>
        <v>अंग्रेजी</v>
      </c>
      <c r="S2" s="900"/>
      <c r="T2" s="899" t="str">
        <f>IF('Master sheet'!$D$14="Hindi","गणित","Maths")</f>
        <v>गणित</v>
      </c>
      <c r="U2" s="900"/>
      <c r="V2" s="899" t="str">
        <f>IF('Master sheet'!$D$14="Hindi","पर्यावरण अध्ययन","EVS")</f>
        <v>पर्यावरण अध्ययन</v>
      </c>
      <c r="W2" s="900"/>
      <c r="X2" s="891" t="str">
        <f>IF('Master sheet'!$D$14="Hindi","उपस्थिति","Attendance")</f>
        <v>उपस्थिति</v>
      </c>
      <c r="BR2" s="886"/>
      <c r="BS2" s="887"/>
      <c r="BT2" s="887"/>
      <c r="BU2" s="887"/>
      <c r="BV2" s="887"/>
      <c r="BW2" s="887"/>
      <c r="BX2" s="887"/>
      <c r="BY2" s="887"/>
      <c r="BZ2" s="887"/>
      <c r="CA2" s="887"/>
      <c r="CB2" s="887"/>
      <c r="CC2" s="887"/>
      <c r="CD2" s="887"/>
      <c r="CE2" s="888"/>
    </row>
    <row r="3" spans="1:83" s="153" customFormat="1" ht="50.25" customHeight="1">
      <c r="A3" s="940" t="str">
        <f>IF('Master sheet'!D14="Hindi","क्र. स.","Sr. No. ")</f>
        <v>क्र. स.</v>
      </c>
      <c r="B3" s="940" t="str">
        <f>IF('Master sheet'!D14="Hindi","नामांक","Roll No.")</f>
        <v>नामांक</v>
      </c>
      <c r="C3" s="940" t="str">
        <f>IF('Master sheet'!D14="Hindi","प्रवेशांक","SR. NO.")</f>
        <v>प्रवेशांक</v>
      </c>
      <c r="D3" s="893"/>
      <c r="E3" s="893"/>
      <c r="F3" s="893"/>
      <c r="G3" s="895"/>
      <c r="H3" s="897" t="str">
        <f>IF('Master sheet'!D14="Hindi","वर्ग  ","Category")</f>
        <v xml:space="preserve">वर्ग  </v>
      </c>
      <c r="I3" s="897" t="str">
        <f>IF('Master sheet'!D14="Hindi","लिंग ","Gender")</f>
        <v xml:space="preserve">लिंग </v>
      </c>
      <c r="J3" s="898" t="str">
        <f>IF('Master sheet'!$D$14="Hindi","परीक्षा परिणाम","Results")</f>
        <v>परीक्षा परिणाम</v>
      </c>
      <c r="K3" s="906"/>
      <c r="L3" s="946"/>
      <c r="M3" s="904"/>
      <c r="N3" s="904"/>
      <c r="O3" s="909"/>
      <c r="P3" s="901"/>
      <c r="Q3" s="902"/>
      <c r="R3" s="901"/>
      <c r="S3" s="902"/>
      <c r="T3" s="901"/>
      <c r="U3" s="902"/>
      <c r="V3" s="901"/>
      <c r="W3" s="902"/>
      <c r="X3" s="891"/>
      <c r="BR3" s="154" t="str">
        <f>'Result Sheet'!G5</f>
        <v>विद्यार्थी का नाम</v>
      </c>
      <c r="BS3" s="155" t="s">
        <v>103</v>
      </c>
      <c r="BT3" s="155" t="s">
        <v>104</v>
      </c>
      <c r="BU3" s="155" t="s">
        <v>105</v>
      </c>
      <c r="BV3" s="155" t="s">
        <v>106</v>
      </c>
      <c r="BW3" s="155" t="s">
        <v>107</v>
      </c>
      <c r="BX3" s="155" t="s">
        <v>108</v>
      </c>
      <c r="BY3" s="155" t="s">
        <v>109</v>
      </c>
      <c r="BZ3" s="155" t="s">
        <v>110</v>
      </c>
      <c r="CA3" s="155" t="s">
        <v>111</v>
      </c>
      <c r="CB3" s="155" t="s">
        <v>112</v>
      </c>
      <c r="CC3" s="155" t="s">
        <v>113</v>
      </c>
      <c r="CD3" s="155" t="s">
        <v>114</v>
      </c>
      <c r="CE3" s="156" t="s">
        <v>102</v>
      </c>
    </row>
    <row r="4" spans="1:83" s="153" customFormat="1" ht="20.25" customHeight="1">
      <c r="A4" s="941"/>
      <c r="B4" s="941"/>
      <c r="C4" s="941"/>
      <c r="D4" s="894"/>
      <c r="E4" s="894"/>
      <c r="F4" s="894"/>
      <c r="G4" s="896"/>
      <c r="H4" s="897"/>
      <c r="I4" s="897"/>
      <c r="J4" s="898"/>
      <c r="K4" s="255">
        <f>IF('Result Sheet'!EP7="","",'Result Sheet'!EP7)</f>
        <v>700</v>
      </c>
      <c r="L4" s="941"/>
      <c r="M4" s="905"/>
      <c r="N4" s="904"/>
      <c r="O4" s="910"/>
      <c r="P4" s="259" t="str">
        <f>IF('Master sheet'!$D$14="Hindi","श्रेणी","Div.")</f>
        <v>श्रेणी</v>
      </c>
      <c r="Q4" s="258" t="str">
        <f>IF('Master sheet'!$D$14="Hindi","ग्रेड","Grade")</f>
        <v>ग्रेड</v>
      </c>
      <c r="R4" s="259" t="str">
        <f>IF('Master sheet'!$D$14="Hindi","श्रेणी","Div.")</f>
        <v>श्रेणी</v>
      </c>
      <c r="S4" s="258" t="str">
        <f>IF('Master sheet'!$D$14="Hindi","ग्रेड","Grade")</f>
        <v>ग्रेड</v>
      </c>
      <c r="T4" s="259" t="str">
        <f>IF('Master sheet'!$D$14="Hindi","श्रेणी","Div.")</f>
        <v>श्रेणी</v>
      </c>
      <c r="U4" s="258" t="str">
        <f>IF('Master sheet'!$D$14="Hindi","ग्रेड","Grade")</f>
        <v>ग्रेड</v>
      </c>
      <c r="V4" s="259" t="str">
        <f>IF('Master sheet'!$D$14="Hindi","श्रेणी","Div.")</f>
        <v>श्रेणी</v>
      </c>
      <c r="W4" s="258" t="str">
        <f>IF('Master sheet'!$D$14="Hindi","ग्रेड","Grade")</f>
        <v>ग्रेड</v>
      </c>
      <c r="X4" s="257">
        <f>IF('Result Sheet'!EU7="","",'Result Sheet'!EU7)</f>
        <v>350</v>
      </c>
      <c r="BR4" s="154"/>
      <c r="BS4" s="157"/>
      <c r="BT4" s="157"/>
      <c r="BU4" s="157"/>
      <c r="BV4" s="157"/>
      <c r="BW4" s="157"/>
      <c r="BX4" s="157"/>
      <c r="BY4" s="157"/>
      <c r="BZ4" s="157"/>
      <c r="CA4" s="157"/>
      <c r="CB4" s="157"/>
      <c r="CC4" s="157"/>
      <c r="CD4" s="157"/>
      <c r="CE4" s="158"/>
    </row>
    <row r="5" spans="1:83" ht="15.95" customHeight="1">
      <c r="A5" s="159">
        <f>IF('Result Sheet'!A8="","",'Result Sheet'!A8)</f>
        <v>1</v>
      </c>
      <c r="B5" s="160">
        <f>IF('Result Sheet'!B8="","",'Result Sheet'!B8)</f>
        <v>301</v>
      </c>
      <c r="C5" s="161">
        <f>IF('Result Sheet'!F8="","",'Result Sheet'!F8)</f>
        <v>936</v>
      </c>
      <c r="D5" s="162" t="str">
        <f>IF('Result Sheet'!E8="","",'Result Sheet'!E8)</f>
        <v>28-10-2014</v>
      </c>
      <c r="E5" s="163" t="str">
        <f>IF('Result Sheet'!G8="","",'Result Sheet'!G8)</f>
        <v>AAKIFA BANO</v>
      </c>
      <c r="F5" s="163" t="str">
        <f>IF('Result Sheet'!H8="","",'Result Sheet'!H8)</f>
        <v>SHABBIR MOHAMMAD</v>
      </c>
      <c r="G5" s="163" t="str">
        <f>IF('Result Sheet'!I8="","",'Result Sheet'!I8)</f>
        <v>HEENA KOUSER</v>
      </c>
      <c r="H5" s="164" t="str">
        <f>IF('Result Sheet'!K8="","",'Result Sheet'!K8)</f>
        <v>OBC</v>
      </c>
      <c r="I5" s="164" t="str">
        <f>IF('Result Sheet'!J8="","",'Result Sheet'!J8)</f>
        <v>F</v>
      </c>
      <c r="J5" s="256" t="str">
        <f>IF('Result Sheet'!ET8="","",'Result Sheet'!ET8)</f>
        <v>कक्षोंन्नति</v>
      </c>
      <c r="K5" s="165">
        <f>IF('Result Sheet'!EP8="","",'Result Sheet'!EP8)</f>
        <v>583</v>
      </c>
      <c r="L5" s="166">
        <f>IF('Result Sheet'!EQ8="","",'Result Sheet'!EQ8)</f>
        <v>83.285714285714292</v>
      </c>
      <c r="M5" s="401" t="str">
        <f>IF('Result Sheet'!ER8="","",'Result Sheet'!ER8)</f>
        <v>I</v>
      </c>
      <c r="N5" s="403">
        <f>IF('Result Sheet'!ES8="","",'Result Sheet'!ES8)</f>
        <v>21.000000000000298</v>
      </c>
      <c r="O5" s="402" t="str">
        <f>IF('Result Sheet'!EW8="","",'Result Sheet'!EW8)</f>
        <v>B</v>
      </c>
      <c r="P5" s="167" t="str">
        <f>IF('Result Sheet'!AB8="","",'Result Sheet'!AB8)</f>
        <v>I</v>
      </c>
      <c r="Q5" s="168" t="str">
        <f>IF('Result Sheet'!AC8="","",'Result Sheet'!AC8)</f>
        <v>A</v>
      </c>
      <c r="R5" s="167" t="str">
        <f>IF('Result Sheet'!AT8="","",'Result Sheet'!AT8)</f>
        <v>I</v>
      </c>
      <c r="S5" s="168" t="str">
        <f>IF('Result Sheet'!AU8="","",'Result Sheet'!AU8)</f>
        <v>B</v>
      </c>
      <c r="T5" s="167" t="str">
        <f>IF('Result Sheet'!BL8="","",'Result Sheet'!BL8)</f>
        <v>I</v>
      </c>
      <c r="U5" s="168" t="str">
        <f>IF('Result Sheet'!BM8="","",'Result Sheet'!BM8)</f>
        <v>B</v>
      </c>
      <c r="V5" s="167" t="str">
        <f>IF('Result Sheet'!CD8="","",'Result Sheet'!CD8)</f>
        <v>I</v>
      </c>
      <c r="W5" s="168" t="str">
        <f>IF('Result Sheet'!CE8="","",'Result Sheet'!CE8)</f>
        <v>B</v>
      </c>
      <c r="X5" s="169">
        <f>IF('Result Sheet'!EV8="","",'Result Sheet'!EV8)</f>
        <v>310</v>
      </c>
      <c r="BR5" s="170" t="str">
        <f>'Result Sheet'!G8</f>
        <v>AAKIFA BANO</v>
      </c>
      <c r="BS5" s="171" t="str">
        <f>IFERROR(IF(AND(O5="",J5=""),"",IF(AND(H5="SC",I5="M"),O5,"")),"")</f>
        <v/>
      </c>
      <c r="BT5" s="171" t="str">
        <f>IFERROR(IF(AND(O5="",J5=""),"",IF(AND(H5="SC",I5="F"),O5,"")),"")</f>
        <v/>
      </c>
      <c r="BU5" s="171" t="str">
        <f>IFERROR(IF(AND(O5="",J5=""),"",IF(AND(H5="ST",I5="M"),O5,"")),"")</f>
        <v/>
      </c>
      <c r="BV5" s="171" t="str">
        <f>IFERROR(IF(AND(O5="",J5=""),"",IF(AND(H5="ST",I5="F"),O5,"")),"")</f>
        <v/>
      </c>
      <c r="BW5" s="171" t="str">
        <f>IFERROR(IF(AND(O5="",J5=""),"",IF(AND(H5="OBC",I5="M"),O5,"")),"")</f>
        <v/>
      </c>
      <c r="BX5" s="171" t="str">
        <f>IFERROR(IF(AND(O5="",J5=""),"",IF(AND(H5="OBC",I5="F"),O5,"")),"")</f>
        <v>B</v>
      </c>
      <c r="BY5" s="171" t="str">
        <f>IFERROR(IF(AND(O5="",J5=""),"",IF(AND(H5="GEN",I5="M"),O5,"")),"")</f>
        <v/>
      </c>
      <c r="BZ5" s="171" t="str">
        <f>IFERROR(IF(AND(O5="",J5=""),"",IF(AND(H5="GEN",I5="F"),O5,"")),"")</f>
        <v/>
      </c>
      <c r="CA5" s="171" t="str">
        <f>IFERROR(IF(AND(O5="",J5=""),"",IF(AND(H5="MIN",I5="M"),O5,"")),"")</f>
        <v/>
      </c>
      <c r="CB5" s="171" t="str">
        <f>IFERROR(IF(AND(O5="",J5=""),"",IF(AND(H5="MIN",I5="M"),O5,"")),"")</f>
        <v/>
      </c>
      <c r="CC5" s="171" t="str">
        <f>IFERROR(IF(AND(O5="",J5=""),"",IF(AND(H5="SBC",I5="M"),O5,"")),"")</f>
        <v/>
      </c>
      <c r="CD5" s="171" t="str">
        <f>IFERROR(IF(AND(O5="",J5=""),"",IF(AND(H5="SBC",I5="F"),O5,"")),"")</f>
        <v/>
      </c>
      <c r="CE5" s="172"/>
    </row>
    <row r="6" spans="1:83" ht="15.95" customHeight="1">
      <c r="A6" s="159">
        <f>IF('Result Sheet'!A9="","",'Result Sheet'!A9)</f>
        <v>2</v>
      </c>
      <c r="B6" s="160">
        <f>IF('Result Sheet'!B9="","",'Result Sheet'!B9)</f>
        <v>302</v>
      </c>
      <c r="C6" s="161">
        <f>IF('Result Sheet'!F9="","",'Result Sheet'!F9)</f>
        <v>944</v>
      </c>
      <c r="D6" s="162">
        <f>IF('Result Sheet'!E9="","",'Result Sheet'!E9)</f>
        <v>42005</v>
      </c>
      <c r="E6" s="163" t="str">
        <f>IF('Result Sheet'!G9="","",'Result Sheet'!G9)</f>
        <v>ANUJ GIRI</v>
      </c>
      <c r="F6" s="163" t="str">
        <f>IF('Result Sheet'!H9="","",'Result Sheet'!H9)</f>
        <v>BHAGWAT GIRI</v>
      </c>
      <c r="G6" s="163" t="str">
        <f>IF('Result Sheet'!I9="","",'Result Sheet'!I9)</f>
        <v>KANTA DEVI</v>
      </c>
      <c r="H6" s="164" t="str">
        <f>IF('Result Sheet'!K9="","",'Result Sheet'!K9)</f>
        <v>OBC</v>
      </c>
      <c r="I6" s="164" t="str">
        <f>IF('Result Sheet'!J9="","",'Result Sheet'!J9)</f>
        <v>M</v>
      </c>
      <c r="J6" s="256" t="str">
        <f>IF('Result Sheet'!ET9="","",'Result Sheet'!ET9)</f>
        <v>कक्षोंन्नति</v>
      </c>
      <c r="K6" s="165">
        <f>IF('Result Sheet'!EP9="","",'Result Sheet'!EP9)</f>
        <v>622</v>
      </c>
      <c r="L6" s="166">
        <f>IF('Result Sheet'!EQ9="","",'Result Sheet'!EQ9)</f>
        <v>88.857142857142861</v>
      </c>
      <c r="M6" s="401" t="str">
        <f>IF('Result Sheet'!ER9="","",'Result Sheet'!ER9)</f>
        <v>I</v>
      </c>
      <c r="N6" s="403">
        <f>IF('Result Sheet'!ES9="","",'Result Sheet'!ES9)</f>
        <v>7.9999999999999964</v>
      </c>
      <c r="O6" s="402" t="str">
        <f>IF('Result Sheet'!EW9="","",'Result Sheet'!EW9)</f>
        <v>A</v>
      </c>
      <c r="P6" s="167" t="str">
        <f>IF('Result Sheet'!AB9="","",'Result Sheet'!AB9)</f>
        <v>I</v>
      </c>
      <c r="Q6" s="168" t="str">
        <f>IF('Result Sheet'!AC9="","",'Result Sheet'!AC9)</f>
        <v>A</v>
      </c>
      <c r="R6" s="167" t="str">
        <f>IF('Result Sheet'!AT9="","",'Result Sheet'!AT9)</f>
        <v>I</v>
      </c>
      <c r="S6" s="168" t="str">
        <f>IF('Result Sheet'!AU9="","",'Result Sheet'!AU9)</f>
        <v>B</v>
      </c>
      <c r="T6" s="167" t="str">
        <f>IF('Result Sheet'!BL9="","",'Result Sheet'!BL9)</f>
        <v>I</v>
      </c>
      <c r="U6" s="168" t="str">
        <f>IF('Result Sheet'!BM9="","",'Result Sheet'!BM9)</f>
        <v>B</v>
      </c>
      <c r="V6" s="167" t="str">
        <f>IF('Result Sheet'!CD9="","",'Result Sheet'!CD9)</f>
        <v>I</v>
      </c>
      <c r="W6" s="168" t="str">
        <f>IF('Result Sheet'!CE9="","",'Result Sheet'!CE9)</f>
        <v>A</v>
      </c>
      <c r="X6" s="169">
        <f>IF('Result Sheet'!EV9="","",'Result Sheet'!EV9)</f>
        <v>300</v>
      </c>
      <c r="BR6" s="170" t="str">
        <f>'Result Sheet'!G9</f>
        <v>ANUJ GIRI</v>
      </c>
      <c r="BS6" s="171" t="str">
        <f t="shared" ref="BS6:BS69" si="0">IFERROR(IF(AND(O6="",J6=""),"",IF(AND(H6="SC",I6="M"),O6,"")),"")</f>
        <v/>
      </c>
      <c r="BT6" s="171" t="str">
        <f t="shared" ref="BT6:BT69" si="1">IFERROR(IF(AND(O6="",J6=""),"",IF(AND(H6="SC",I6="F"),O6,"")),"")</f>
        <v/>
      </c>
      <c r="BU6" s="171" t="str">
        <f t="shared" ref="BU6:BU69" si="2">IFERROR(IF(AND(O6="",J6=""),"",IF(AND(H6="ST",I6="M"),O6,"")),"")</f>
        <v/>
      </c>
      <c r="BV6" s="171" t="str">
        <f t="shared" ref="BV6:BV69" si="3">IFERROR(IF(AND(O6="",J6=""),"",IF(AND(H6="ST",I6="F"),O6,"")),"")</f>
        <v/>
      </c>
      <c r="BW6" s="171" t="str">
        <f t="shared" ref="BW6:BW69" si="4">IFERROR(IF(AND(O6="",J6=""),"",IF(AND(H6="OBC",I6="M"),O6,"")),"")</f>
        <v>A</v>
      </c>
      <c r="BX6" s="171" t="str">
        <f t="shared" ref="BX6:BX69" si="5">IFERROR(IF(AND(O6="",J6=""),"",IF(AND(H6="OBC",I6="F"),O6,"")),"")</f>
        <v/>
      </c>
      <c r="BY6" s="171" t="str">
        <f t="shared" ref="BY6:BY69" si="6">IFERROR(IF(AND(O6="",J6=""),"",IF(AND(H6="GEN",I6="M"),O6,"")),"")</f>
        <v/>
      </c>
      <c r="BZ6" s="171" t="str">
        <f t="shared" ref="BZ6:BZ69" si="7">IFERROR(IF(AND(O6="",J6=""),"",IF(AND(H6="GEN",I6="F"),O6,"")),"")</f>
        <v/>
      </c>
      <c r="CA6" s="171" t="str">
        <f t="shared" ref="CA6:CA69" si="8">IFERROR(IF(AND(O6="",J6=""),"",IF(AND(H6="MIN",I6="M"),O6,"")),"")</f>
        <v/>
      </c>
      <c r="CB6" s="171" t="str">
        <f t="shared" ref="CB6:CB69" si="9">IFERROR(IF(AND(O6="",J6=""),"",IF(AND(H6="MIN",I6="M"),O6,"")),"")</f>
        <v/>
      </c>
      <c r="CC6" s="171" t="str">
        <f t="shared" ref="CC6:CC69" si="10">IFERROR(IF(AND(O6="",J6=""),"",IF(AND(H6="SBC",I6="M"),O6,"")),"")</f>
        <v/>
      </c>
      <c r="CD6" s="171" t="str">
        <f t="shared" ref="CD6:CD69" si="11">IFERROR(IF(AND(O6="",J6=""),"",IF(AND(H6="SBC",I6="F"),O6,"")),"")</f>
        <v/>
      </c>
      <c r="CE6" s="172"/>
    </row>
    <row r="7" spans="1:83" ht="15.95" customHeight="1">
      <c r="A7" s="159">
        <f>IF('Result Sheet'!A10="","",'Result Sheet'!A10)</f>
        <v>3</v>
      </c>
      <c r="B7" s="160">
        <f>IF('Result Sheet'!B10="","",'Result Sheet'!B10)</f>
        <v>303</v>
      </c>
      <c r="C7" s="161">
        <f>IF('Result Sheet'!F10="","",'Result Sheet'!F10)</f>
        <v>934</v>
      </c>
      <c r="D7" s="162">
        <f>IF('Result Sheet'!E10="","",'Result Sheet'!E10)</f>
        <v>42348</v>
      </c>
      <c r="E7" s="163" t="str">
        <f>IF('Result Sheet'!G10="","",'Result Sheet'!G10)</f>
        <v>ARMAN HUSSAIN</v>
      </c>
      <c r="F7" s="163" t="str">
        <f>IF('Result Sheet'!H10="","",'Result Sheet'!H10)</f>
        <v>AARIF HUSSAIN</v>
      </c>
      <c r="G7" s="163" t="str">
        <f>IF('Result Sheet'!I10="","",'Result Sheet'!I10)</f>
        <v>SALMA BANO</v>
      </c>
      <c r="H7" s="164" t="str">
        <f>IF('Result Sheet'!K10="","",'Result Sheet'!K10)</f>
        <v>OBC</v>
      </c>
      <c r="I7" s="164" t="str">
        <f>IF('Result Sheet'!J10="","",'Result Sheet'!J10)</f>
        <v>M</v>
      </c>
      <c r="J7" s="256" t="str">
        <f>IF('Result Sheet'!ET10="","",'Result Sheet'!ET10)</f>
        <v>कक्षोंन्नति</v>
      </c>
      <c r="K7" s="165">
        <f>IF('Result Sheet'!EP10="","",'Result Sheet'!EP10)</f>
        <v>623</v>
      </c>
      <c r="L7" s="166">
        <f>IF('Result Sheet'!EQ10="","",'Result Sheet'!EQ10)</f>
        <v>89</v>
      </c>
      <c r="M7" s="401" t="str">
        <f>IF('Result Sheet'!ER10="","",'Result Sheet'!ER10)</f>
        <v>I</v>
      </c>
      <c r="N7" s="403">
        <f>IF('Result Sheet'!ES10="","",'Result Sheet'!ES10)</f>
        <v>6.9999999999999964</v>
      </c>
      <c r="O7" s="402" t="str">
        <f>IF('Result Sheet'!EW10="","",'Result Sheet'!EW10)</f>
        <v>A</v>
      </c>
      <c r="P7" s="167" t="str">
        <f>IF('Result Sheet'!AB10="","",'Result Sheet'!AB10)</f>
        <v>I</v>
      </c>
      <c r="Q7" s="168" t="str">
        <f>IF('Result Sheet'!AC10="","",'Result Sheet'!AC10)</f>
        <v>A</v>
      </c>
      <c r="R7" s="167" t="str">
        <f>IF('Result Sheet'!AT10="","",'Result Sheet'!AT10)</f>
        <v>I</v>
      </c>
      <c r="S7" s="168" t="str">
        <f>IF('Result Sheet'!AU10="","",'Result Sheet'!AU10)</f>
        <v>B</v>
      </c>
      <c r="T7" s="167" t="str">
        <f>IF('Result Sheet'!BL10="","",'Result Sheet'!BL10)</f>
        <v>I</v>
      </c>
      <c r="U7" s="168" t="str">
        <f>IF('Result Sheet'!BM10="","",'Result Sheet'!BM10)</f>
        <v>B</v>
      </c>
      <c r="V7" s="167" t="str">
        <f>IF('Result Sheet'!CD10="","",'Result Sheet'!CD10)</f>
        <v>I</v>
      </c>
      <c r="W7" s="168" t="str">
        <f>IF('Result Sheet'!CE10="","",'Result Sheet'!CE10)</f>
        <v>A</v>
      </c>
      <c r="X7" s="169">
        <f>IF('Result Sheet'!EV10="","",'Result Sheet'!EV10)</f>
        <v>290</v>
      </c>
      <c r="BR7" s="170" t="str">
        <f>'Result Sheet'!G10</f>
        <v>ARMAN HUSSAIN</v>
      </c>
      <c r="BS7" s="171" t="str">
        <f t="shared" si="0"/>
        <v/>
      </c>
      <c r="BT7" s="171" t="str">
        <f t="shared" si="1"/>
        <v/>
      </c>
      <c r="BU7" s="171" t="str">
        <f t="shared" si="2"/>
        <v/>
      </c>
      <c r="BV7" s="171" t="str">
        <f t="shared" si="3"/>
        <v/>
      </c>
      <c r="BW7" s="171" t="str">
        <f t="shared" si="4"/>
        <v>A</v>
      </c>
      <c r="BX7" s="171" t="str">
        <f t="shared" si="5"/>
        <v/>
      </c>
      <c r="BY7" s="171" t="str">
        <f t="shared" si="6"/>
        <v/>
      </c>
      <c r="BZ7" s="171" t="str">
        <f t="shared" si="7"/>
        <v/>
      </c>
      <c r="CA7" s="171" t="str">
        <f t="shared" si="8"/>
        <v/>
      </c>
      <c r="CB7" s="171" t="str">
        <f t="shared" si="9"/>
        <v/>
      </c>
      <c r="CC7" s="171" t="str">
        <f t="shared" si="10"/>
        <v/>
      </c>
      <c r="CD7" s="171" t="str">
        <f t="shared" si="11"/>
        <v/>
      </c>
      <c r="CE7" s="172"/>
    </row>
    <row r="8" spans="1:83" ht="15.95" customHeight="1">
      <c r="A8" s="159">
        <f>IF('Result Sheet'!A11="","",'Result Sheet'!A11)</f>
        <v>4</v>
      </c>
      <c r="B8" s="160">
        <f>IF('Result Sheet'!B11="","",'Result Sheet'!B11)</f>
        <v>304</v>
      </c>
      <c r="C8" s="161">
        <f>IF('Result Sheet'!F11="","",'Result Sheet'!F11)</f>
        <v>926</v>
      </c>
      <c r="D8" s="162">
        <f>IF('Result Sheet'!E11="","",'Result Sheet'!E11)</f>
        <v>42491</v>
      </c>
      <c r="E8" s="163" t="str">
        <f>IF('Result Sheet'!G11="","",'Result Sheet'!G11)</f>
        <v>ARMAN SHAH</v>
      </c>
      <c r="F8" s="163" t="str">
        <f>IF('Result Sheet'!H11="","",'Result Sheet'!H11)</f>
        <v>JAKIR SHAH</v>
      </c>
      <c r="G8" s="163" t="str">
        <f>IF('Result Sheet'!I11="","",'Result Sheet'!I11)</f>
        <v>HEENA BANU</v>
      </c>
      <c r="H8" s="164" t="str">
        <f>IF('Result Sheet'!K11="","",'Result Sheet'!K11)</f>
        <v>OBC</v>
      </c>
      <c r="I8" s="164" t="str">
        <f>IF('Result Sheet'!J11="","",'Result Sheet'!J11)</f>
        <v>M</v>
      </c>
      <c r="J8" s="256" t="str">
        <f>IF('Result Sheet'!ET11="","",'Result Sheet'!ET11)</f>
        <v>कक्षोंन्नति</v>
      </c>
      <c r="K8" s="165">
        <f>IF('Result Sheet'!EP11="","",'Result Sheet'!EP11)</f>
        <v>628</v>
      </c>
      <c r="L8" s="166">
        <f>IF('Result Sheet'!EQ11="","",'Result Sheet'!EQ11)</f>
        <v>89.714285714285708</v>
      </c>
      <c r="M8" s="401" t="str">
        <f>IF('Result Sheet'!ER11="","",'Result Sheet'!ER11)</f>
        <v>I</v>
      </c>
      <c r="N8" s="403">
        <f>IF('Result Sheet'!ES11="","",'Result Sheet'!ES11)</f>
        <v>3.9999999999999964</v>
      </c>
      <c r="O8" s="402" t="str">
        <f>IF('Result Sheet'!EW11="","",'Result Sheet'!EW11)</f>
        <v>A</v>
      </c>
      <c r="P8" s="167" t="str">
        <f>IF('Result Sheet'!AB11="","",'Result Sheet'!AB11)</f>
        <v>I</v>
      </c>
      <c r="Q8" s="168" t="str">
        <f>IF('Result Sheet'!AC11="","",'Result Sheet'!AC11)</f>
        <v>A</v>
      </c>
      <c r="R8" s="167" t="str">
        <f>IF('Result Sheet'!AT11="","",'Result Sheet'!AT11)</f>
        <v>I</v>
      </c>
      <c r="S8" s="168" t="str">
        <f>IF('Result Sheet'!AU11="","",'Result Sheet'!AU11)</f>
        <v>B</v>
      </c>
      <c r="T8" s="167" t="str">
        <f>IF('Result Sheet'!BL11="","",'Result Sheet'!BL11)</f>
        <v>I</v>
      </c>
      <c r="U8" s="168" t="str">
        <f>IF('Result Sheet'!BM11="","",'Result Sheet'!BM11)</f>
        <v>B</v>
      </c>
      <c r="V8" s="167" t="str">
        <f>IF('Result Sheet'!CD11="","",'Result Sheet'!CD11)</f>
        <v>I</v>
      </c>
      <c r="W8" s="168" t="str">
        <f>IF('Result Sheet'!CE11="","",'Result Sheet'!CE11)</f>
        <v>A</v>
      </c>
      <c r="X8" s="169">
        <f>IF('Result Sheet'!EV11="","",'Result Sheet'!EV11)</f>
        <v>280</v>
      </c>
      <c r="BR8" s="170" t="str">
        <f>'Result Sheet'!G11</f>
        <v>ARMAN SHAH</v>
      </c>
      <c r="BS8" s="171" t="str">
        <f t="shared" si="0"/>
        <v/>
      </c>
      <c r="BT8" s="171" t="str">
        <f t="shared" si="1"/>
        <v/>
      </c>
      <c r="BU8" s="171" t="str">
        <f t="shared" si="2"/>
        <v/>
      </c>
      <c r="BV8" s="171" t="str">
        <f t="shared" si="3"/>
        <v/>
      </c>
      <c r="BW8" s="171" t="str">
        <f t="shared" si="4"/>
        <v>A</v>
      </c>
      <c r="BX8" s="171" t="str">
        <f t="shared" si="5"/>
        <v/>
      </c>
      <c r="BY8" s="171" t="str">
        <f t="shared" si="6"/>
        <v/>
      </c>
      <c r="BZ8" s="171" t="str">
        <f t="shared" si="7"/>
        <v/>
      </c>
      <c r="CA8" s="171" t="str">
        <f t="shared" si="8"/>
        <v/>
      </c>
      <c r="CB8" s="171" t="str">
        <f t="shared" si="9"/>
        <v/>
      </c>
      <c r="CC8" s="171" t="str">
        <f t="shared" si="10"/>
        <v/>
      </c>
      <c r="CD8" s="171" t="str">
        <f t="shared" si="11"/>
        <v/>
      </c>
      <c r="CE8" s="172"/>
    </row>
    <row r="9" spans="1:83" ht="15.95" customHeight="1">
      <c r="A9" s="159">
        <f>IF('Result Sheet'!A12="","",'Result Sheet'!A12)</f>
        <v>5</v>
      </c>
      <c r="B9" s="160">
        <f>IF('Result Sheet'!B12="","",'Result Sheet'!B12)</f>
        <v>305</v>
      </c>
      <c r="C9" s="161">
        <f>IF('Result Sheet'!F12="","",'Result Sheet'!F12)</f>
        <v>951</v>
      </c>
      <c r="D9" s="162" t="str">
        <f>IF('Result Sheet'!E12="","",'Result Sheet'!E12)</f>
        <v>25-08-2015</v>
      </c>
      <c r="E9" s="163" t="str">
        <f>IF('Result Sheet'!G12="","",'Result Sheet'!G12)</f>
        <v>BHAVYANSH SINGH CHOUHAN</v>
      </c>
      <c r="F9" s="163" t="str">
        <f>IF('Result Sheet'!H12="","",'Result Sheet'!H12)</f>
        <v>AJIT SINGH</v>
      </c>
      <c r="G9" s="163" t="str">
        <f>IF('Result Sheet'!I12="","",'Result Sheet'!I12)</f>
        <v>MEENA</v>
      </c>
      <c r="H9" s="164" t="str">
        <f>IF('Result Sheet'!K12="","",'Result Sheet'!K12)</f>
        <v>OBC</v>
      </c>
      <c r="I9" s="164" t="str">
        <f>IF('Result Sheet'!J12="","",'Result Sheet'!J12)</f>
        <v>M</v>
      </c>
      <c r="J9" s="256" t="str">
        <f>IF('Result Sheet'!ET12="","",'Result Sheet'!ET12)</f>
        <v>कक्षोंन्नति</v>
      </c>
      <c r="K9" s="165">
        <f>IF('Result Sheet'!EP12="","",'Result Sheet'!EP12)</f>
        <v>627</v>
      </c>
      <c r="L9" s="166">
        <f>IF('Result Sheet'!EQ12="","",'Result Sheet'!EQ12)</f>
        <v>89.571428571428569</v>
      </c>
      <c r="M9" s="401" t="str">
        <f>IF('Result Sheet'!ER12="","",'Result Sheet'!ER12)</f>
        <v>I</v>
      </c>
      <c r="N9" s="403">
        <f>IF('Result Sheet'!ES12="","",'Result Sheet'!ES12)</f>
        <v>4.9999999999999964</v>
      </c>
      <c r="O9" s="402" t="str">
        <f>IF('Result Sheet'!EW12="","",'Result Sheet'!EW12)</f>
        <v>A</v>
      </c>
      <c r="P9" s="167" t="str">
        <f>IF('Result Sheet'!AB12="","",'Result Sheet'!AB12)</f>
        <v>I</v>
      </c>
      <c r="Q9" s="168" t="str">
        <f>IF('Result Sheet'!AC12="","",'Result Sheet'!AC12)</f>
        <v>A</v>
      </c>
      <c r="R9" s="167" t="str">
        <f>IF('Result Sheet'!AT12="","",'Result Sheet'!AT12)</f>
        <v>I</v>
      </c>
      <c r="S9" s="168" t="str">
        <f>IF('Result Sheet'!AU12="","",'Result Sheet'!AU12)</f>
        <v>A</v>
      </c>
      <c r="T9" s="167" t="str">
        <f>IF('Result Sheet'!BL12="","",'Result Sheet'!BL12)</f>
        <v>I</v>
      </c>
      <c r="U9" s="168" t="str">
        <f>IF('Result Sheet'!BM12="","",'Result Sheet'!BM12)</f>
        <v>B</v>
      </c>
      <c r="V9" s="167" t="str">
        <f>IF('Result Sheet'!CD12="","",'Result Sheet'!CD12)</f>
        <v>I</v>
      </c>
      <c r="W9" s="168" t="str">
        <f>IF('Result Sheet'!CE12="","",'Result Sheet'!CE12)</f>
        <v>A</v>
      </c>
      <c r="X9" s="169">
        <f>IF('Result Sheet'!EV12="","",'Result Sheet'!EV12)</f>
        <v>270</v>
      </c>
      <c r="BR9" s="170" t="str">
        <f>'Result Sheet'!G12</f>
        <v>BHAVYANSH SINGH CHOUHAN</v>
      </c>
      <c r="BS9" s="171" t="str">
        <f t="shared" si="0"/>
        <v/>
      </c>
      <c r="BT9" s="171" t="str">
        <f t="shared" si="1"/>
        <v/>
      </c>
      <c r="BU9" s="171" t="str">
        <f t="shared" si="2"/>
        <v/>
      </c>
      <c r="BV9" s="171" t="str">
        <f t="shared" si="3"/>
        <v/>
      </c>
      <c r="BW9" s="171" t="str">
        <f t="shared" si="4"/>
        <v>A</v>
      </c>
      <c r="BX9" s="171" t="str">
        <f t="shared" si="5"/>
        <v/>
      </c>
      <c r="BY9" s="171" t="str">
        <f t="shared" si="6"/>
        <v/>
      </c>
      <c r="BZ9" s="171" t="str">
        <f t="shared" si="7"/>
        <v/>
      </c>
      <c r="CA9" s="171" t="str">
        <f t="shared" si="8"/>
        <v/>
      </c>
      <c r="CB9" s="171" t="str">
        <f t="shared" si="9"/>
        <v/>
      </c>
      <c r="CC9" s="171" t="str">
        <f t="shared" si="10"/>
        <v/>
      </c>
      <c r="CD9" s="171" t="str">
        <f t="shared" si="11"/>
        <v/>
      </c>
      <c r="CE9" s="172"/>
    </row>
    <row r="10" spans="1:83" ht="15.95" customHeight="1">
      <c r="A10" s="159">
        <f>IF('Result Sheet'!A13="","",'Result Sheet'!A13)</f>
        <v>6</v>
      </c>
      <c r="B10" s="160">
        <f>IF('Result Sheet'!B13="","",'Result Sheet'!B13)</f>
        <v>306</v>
      </c>
      <c r="C10" s="161">
        <f>IF('Result Sheet'!F13="","",'Result Sheet'!F13)</f>
        <v>939</v>
      </c>
      <c r="D10" s="162" t="str">
        <f>IF('Result Sheet'!E13="","",'Result Sheet'!E13)</f>
        <v>16-06-2014</v>
      </c>
      <c r="E10" s="163" t="str">
        <f>IF('Result Sheet'!G13="","",'Result Sheet'!G13)</f>
        <v>BHUMIKA BAGRI</v>
      </c>
      <c r="F10" s="163" t="str">
        <f>IF('Result Sheet'!H13="","",'Result Sheet'!H13)</f>
        <v>MUKESH BAGRI</v>
      </c>
      <c r="G10" s="163" t="str">
        <f>IF('Result Sheet'!I13="","",'Result Sheet'!I13)</f>
        <v>SEEMA BAGRI</v>
      </c>
      <c r="H10" s="164" t="str">
        <f>IF('Result Sheet'!K13="","",'Result Sheet'!K13)</f>
        <v>OBC</v>
      </c>
      <c r="I10" s="164" t="str">
        <f>IF('Result Sheet'!J13="","",'Result Sheet'!J13)</f>
        <v>F</v>
      </c>
      <c r="J10" s="256" t="str">
        <f>IF('Result Sheet'!ET13="","",'Result Sheet'!ET13)</f>
        <v>कक्षोंन्नति</v>
      </c>
      <c r="K10" s="165">
        <f>IF('Result Sheet'!EP13="","",'Result Sheet'!EP13)</f>
        <v>638</v>
      </c>
      <c r="L10" s="166">
        <f>IF('Result Sheet'!EQ13="","",'Result Sheet'!EQ13)</f>
        <v>91.142857142857139</v>
      </c>
      <c r="M10" s="401" t="str">
        <f>IF('Result Sheet'!ER13="","",'Result Sheet'!ER13)</f>
        <v>I</v>
      </c>
      <c r="N10" s="403">
        <f>IF('Result Sheet'!ES13="","",'Result Sheet'!ES13)</f>
        <v>0.99999999999999756</v>
      </c>
      <c r="O10" s="402" t="str">
        <f>IF('Result Sheet'!EW13="","",'Result Sheet'!EW13)</f>
        <v>A</v>
      </c>
      <c r="P10" s="167" t="str">
        <f>IF('Result Sheet'!AB13="","",'Result Sheet'!AB13)</f>
        <v>I</v>
      </c>
      <c r="Q10" s="168" t="str">
        <f>IF('Result Sheet'!AC13="","",'Result Sheet'!AC13)</f>
        <v>A</v>
      </c>
      <c r="R10" s="167" t="str">
        <f>IF('Result Sheet'!AT13="","",'Result Sheet'!AT13)</f>
        <v>I</v>
      </c>
      <c r="S10" s="168" t="str">
        <f>IF('Result Sheet'!AU13="","",'Result Sheet'!AU13)</f>
        <v>A</v>
      </c>
      <c r="T10" s="167" t="str">
        <f>IF('Result Sheet'!BL13="","",'Result Sheet'!BL13)</f>
        <v>I</v>
      </c>
      <c r="U10" s="168" t="str">
        <f>IF('Result Sheet'!BM13="","",'Result Sheet'!BM13)</f>
        <v>A</v>
      </c>
      <c r="V10" s="167" t="str">
        <f>IF('Result Sheet'!CD13="","",'Result Sheet'!CD13)</f>
        <v>I</v>
      </c>
      <c r="W10" s="168" t="str">
        <f>IF('Result Sheet'!CE13="","",'Result Sheet'!CE13)</f>
        <v>A</v>
      </c>
      <c r="X10" s="169">
        <f>IF('Result Sheet'!EV13="","",'Result Sheet'!EV13)</f>
        <v>330</v>
      </c>
      <c r="Y10" s="173"/>
      <c r="Z10" s="173"/>
      <c r="AA10" s="173"/>
      <c r="AB10" s="173"/>
      <c r="AC10" s="173"/>
      <c r="AD10" s="173"/>
      <c r="AE10" s="173"/>
      <c r="AF10" s="173"/>
      <c r="AG10" s="173"/>
      <c r="AH10" s="173"/>
      <c r="AI10" s="173"/>
      <c r="AJ10" s="173"/>
      <c r="AK10" s="173"/>
      <c r="AL10" s="173"/>
      <c r="AM10" s="173"/>
      <c r="AN10" s="173"/>
      <c r="AO10" s="173"/>
      <c r="AP10" s="173"/>
      <c r="AQ10" s="173"/>
      <c r="AR10" s="173"/>
      <c r="AS10" s="173"/>
      <c r="AT10" s="173"/>
      <c r="AU10" s="173"/>
      <c r="AV10" s="173"/>
      <c r="AW10" s="173"/>
      <c r="AX10" s="173"/>
      <c r="AY10" s="173"/>
      <c r="AZ10" s="173"/>
      <c r="BA10" s="173"/>
      <c r="BB10" s="173"/>
      <c r="BC10" s="173"/>
      <c r="BD10" s="173"/>
      <c r="BE10" s="173"/>
      <c r="BF10" s="173"/>
      <c r="BG10" s="173"/>
      <c r="BH10" s="173"/>
      <c r="BI10" s="173"/>
      <c r="BJ10" s="173"/>
      <c r="BK10" s="173"/>
      <c r="BL10" s="173"/>
      <c r="BM10" s="173"/>
      <c r="BN10" s="173"/>
      <c r="BO10" s="173"/>
      <c r="BP10" s="173"/>
      <c r="BR10" s="170" t="str">
        <f>'Result Sheet'!G13</f>
        <v>BHUMIKA BAGRI</v>
      </c>
      <c r="BS10" s="171" t="str">
        <f t="shared" si="0"/>
        <v/>
      </c>
      <c r="BT10" s="171" t="str">
        <f t="shared" si="1"/>
        <v/>
      </c>
      <c r="BU10" s="171" t="str">
        <f t="shared" si="2"/>
        <v/>
      </c>
      <c r="BV10" s="171" t="str">
        <f t="shared" si="3"/>
        <v/>
      </c>
      <c r="BW10" s="171" t="str">
        <f t="shared" si="4"/>
        <v/>
      </c>
      <c r="BX10" s="171" t="str">
        <f t="shared" si="5"/>
        <v>A</v>
      </c>
      <c r="BY10" s="171" t="str">
        <f t="shared" si="6"/>
        <v/>
      </c>
      <c r="BZ10" s="171" t="str">
        <f t="shared" si="7"/>
        <v/>
      </c>
      <c r="CA10" s="171" t="str">
        <f t="shared" si="8"/>
        <v/>
      </c>
      <c r="CB10" s="171" t="str">
        <f t="shared" si="9"/>
        <v/>
      </c>
      <c r="CC10" s="171" t="str">
        <f t="shared" si="10"/>
        <v/>
      </c>
      <c r="CD10" s="171" t="str">
        <f t="shared" si="11"/>
        <v/>
      </c>
      <c r="CE10" s="172"/>
    </row>
    <row r="11" spans="1:83" ht="15.95" customHeight="1">
      <c r="A11" s="159">
        <f>IF('Result Sheet'!A14="","",'Result Sheet'!A14)</f>
        <v>7</v>
      </c>
      <c r="B11" s="160">
        <f>IF('Result Sheet'!B14="","",'Result Sheet'!B14)</f>
        <v>307</v>
      </c>
      <c r="C11" s="161">
        <f>IF('Result Sheet'!F14="","",'Result Sheet'!F14)</f>
        <v>942</v>
      </c>
      <c r="D11" s="162" t="str">
        <f>IF('Result Sheet'!E14="","",'Result Sheet'!E14)</f>
        <v>28-09-2015</v>
      </c>
      <c r="E11" s="163" t="str">
        <f>IF('Result Sheet'!G14="","",'Result Sheet'!G14)</f>
        <v>DAKSH PRAJAPAT</v>
      </c>
      <c r="F11" s="163" t="str">
        <f>IF('Result Sheet'!H14="","",'Result Sheet'!H14)</f>
        <v>PRAKASH PRAJAPAT</v>
      </c>
      <c r="G11" s="163" t="str">
        <f>IF('Result Sheet'!I14="","",'Result Sheet'!I14)</f>
        <v>REKHA PRAJAPATI</v>
      </c>
      <c r="H11" s="164" t="str">
        <f>IF('Result Sheet'!K14="","",'Result Sheet'!K14)</f>
        <v>OBC</v>
      </c>
      <c r="I11" s="164" t="str">
        <f>IF('Result Sheet'!J14="","",'Result Sheet'!J14)</f>
        <v>M</v>
      </c>
      <c r="J11" s="256" t="str">
        <f>IF('Result Sheet'!ET14="","",'Result Sheet'!ET14)</f>
        <v>कक्षोंन्नति</v>
      </c>
      <c r="K11" s="165">
        <f>IF('Result Sheet'!EP14="","",'Result Sheet'!EP14)</f>
        <v>625</v>
      </c>
      <c r="L11" s="166">
        <f>IF('Result Sheet'!EQ14="","",'Result Sheet'!EQ14)</f>
        <v>89.285714285714292</v>
      </c>
      <c r="M11" s="401" t="str">
        <f>IF('Result Sheet'!ER14="","",'Result Sheet'!ER14)</f>
        <v>I</v>
      </c>
      <c r="N11" s="403">
        <f>IF('Result Sheet'!ES14="","",'Result Sheet'!ES14)</f>
        <v>5.9999999999999964</v>
      </c>
      <c r="O11" s="402" t="str">
        <f>IF('Result Sheet'!EW14="","",'Result Sheet'!EW14)</f>
        <v>A</v>
      </c>
      <c r="P11" s="167" t="str">
        <f>IF('Result Sheet'!AB14="","",'Result Sheet'!AB14)</f>
        <v>I</v>
      </c>
      <c r="Q11" s="168" t="str">
        <f>IF('Result Sheet'!AC14="","",'Result Sheet'!AC14)</f>
        <v>A</v>
      </c>
      <c r="R11" s="167" t="str">
        <f>IF('Result Sheet'!AT14="","",'Result Sheet'!AT14)</f>
        <v>I</v>
      </c>
      <c r="S11" s="168" t="str">
        <f>IF('Result Sheet'!AU14="","",'Result Sheet'!AU14)</f>
        <v>B</v>
      </c>
      <c r="T11" s="167" t="str">
        <f>IF('Result Sheet'!BL14="","",'Result Sheet'!BL14)</f>
        <v>I</v>
      </c>
      <c r="U11" s="168" t="str">
        <f>IF('Result Sheet'!BM14="","",'Result Sheet'!BM14)</f>
        <v>A</v>
      </c>
      <c r="V11" s="167" t="str">
        <f>IF('Result Sheet'!CD14="","",'Result Sheet'!CD14)</f>
        <v>I</v>
      </c>
      <c r="W11" s="168" t="str">
        <f>IF('Result Sheet'!CE14="","",'Result Sheet'!CE14)</f>
        <v>B</v>
      </c>
      <c r="X11" s="169">
        <f>IF('Result Sheet'!EV14="","",'Result Sheet'!EV14)</f>
        <v>320</v>
      </c>
      <c r="BR11" s="170" t="str">
        <f>'Result Sheet'!G14</f>
        <v>DAKSH PRAJAPAT</v>
      </c>
      <c r="BS11" s="171" t="str">
        <f t="shared" si="0"/>
        <v/>
      </c>
      <c r="BT11" s="171" t="str">
        <f t="shared" si="1"/>
        <v/>
      </c>
      <c r="BU11" s="171" t="str">
        <f t="shared" si="2"/>
        <v/>
      </c>
      <c r="BV11" s="171" t="str">
        <f t="shared" si="3"/>
        <v/>
      </c>
      <c r="BW11" s="171" t="str">
        <f t="shared" si="4"/>
        <v>A</v>
      </c>
      <c r="BX11" s="171" t="str">
        <f t="shared" si="5"/>
        <v/>
      </c>
      <c r="BY11" s="171" t="str">
        <f t="shared" si="6"/>
        <v/>
      </c>
      <c r="BZ11" s="171" t="str">
        <f t="shared" si="7"/>
        <v/>
      </c>
      <c r="CA11" s="171" t="str">
        <f t="shared" si="8"/>
        <v/>
      </c>
      <c r="CB11" s="171" t="str">
        <f t="shared" si="9"/>
        <v/>
      </c>
      <c r="CC11" s="171" t="str">
        <f t="shared" si="10"/>
        <v/>
      </c>
      <c r="CD11" s="171" t="str">
        <f t="shared" si="11"/>
        <v/>
      </c>
      <c r="CE11" s="172"/>
    </row>
    <row r="12" spans="1:83" ht="15.95" customHeight="1">
      <c r="A12" s="159">
        <f>IF('Result Sheet'!A15="","",'Result Sheet'!A15)</f>
        <v>8</v>
      </c>
      <c r="B12" s="160">
        <f>IF('Result Sheet'!B15="","",'Result Sheet'!B15)</f>
        <v>308</v>
      </c>
      <c r="C12" s="161">
        <f>IF('Result Sheet'!F15="","",'Result Sheet'!F15)</f>
        <v>925</v>
      </c>
      <c r="D12" s="162" t="str">
        <f>IF('Result Sheet'!E15="","",'Result Sheet'!E15)</f>
        <v>26-10-2015</v>
      </c>
      <c r="E12" s="163" t="str">
        <f>IF('Result Sheet'!G15="","",'Result Sheet'!G15)</f>
        <v>DIVYA BAGRI</v>
      </c>
      <c r="F12" s="163" t="str">
        <f>IF('Result Sheet'!H15="","",'Result Sheet'!H15)</f>
        <v>MUKESH</v>
      </c>
      <c r="G12" s="163" t="str">
        <f>IF('Result Sheet'!I15="","",'Result Sheet'!I15)</f>
        <v>SEEMA</v>
      </c>
      <c r="H12" s="164" t="str">
        <f>IF('Result Sheet'!K15="","",'Result Sheet'!K15)</f>
        <v>OBC</v>
      </c>
      <c r="I12" s="164" t="str">
        <f>IF('Result Sheet'!J15="","",'Result Sheet'!J15)</f>
        <v>F</v>
      </c>
      <c r="J12" s="256" t="str">
        <f>IF('Result Sheet'!ET15="","",'Result Sheet'!ET15)</f>
        <v>कक्षोंन्नति</v>
      </c>
      <c r="K12" s="165">
        <f>IF('Result Sheet'!EP15="","",'Result Sheet'!EP15)</f>
        <v>629</v>
      </c>
      <c r="L12" s="166">
        <f>IF('Result Sheet'!EQ15="","",'Result Sheet'!EQ15)</f>
        <v>89.857142857142861</v>
      </c>
      <c r="M12" s="401" t="str">
        <f>IF('Result Sheet'!ER15="","",'Result Sheet'!ER15)</f>
        <v>I</v>
      </c>
      <c r="N12" s="403">
        <f>IF('Result Sheet'!ES15="","",'Result Sheet'!ES15)</f>
        <v>2.9999999999999964</v>
      </c>
      <c r="O12" s="402" t="str">
        <f>IF('Result Sheet'!EW15="","",'Result Sheet'!EW15)</f>
        <v>A</v>
      </c>
      <c r="P12" s="167" t="str">
        <f>IF('Result Sheet'!AB15="","",'Result Sheet'!AB15)</f>
        <v>I</v>
      </c>
      <c r="Q12" s="168" t="str">
        <f>IF('Result Sheet'!AC15="","",'Result Sheet'!AC15)</f>
        <v>A</v>
      </c>
      <c r="R12" s="167" t="str">
        <f>IF('Result Sheet'!AT15="","",'Result Sheet'!AT15)</f>
        <v>I</v>
      </c>
      <c r="S12" s="168" t="str">
        <f>IF('Result Sheet'!AU15="","",'Result Sheet'!AU15)</f>
        <v>A</v>
      </c>
      <c r="T12" s="167" t="str">
        <f>IF('Result Sheet'!BL15="","",'Result Sheet'!BL15)</f>
        <v>I</v>
      </c>
      <c r="U12" s="168" t="str">
        <f>IF('Result Sheet'!BM15="","",'Result Sheet'!BM15)</f>
        <v>A</v>
      </c>
      <c r="V12" s="167" t="str">
        <f>IF('Result Sheet'!CD15="","",'Result Sheet'!CD15)</f>
        <v>I</v>
      </c>
      <c r="W12" s="168" t="str">
        <f>IF('Result Sheet'!CE15="","",'Result Sheet'!CE15)</f>
        <v>A</v>
      </c>
      <c r="X12" s="169">
        <f>IF('Result Sheet'!EV15="","",'Result Sheet'!EV15)</f>
        <v>310</v>
      </c>
      <c r="BR12" s="170" t="str">
        <f>'Result Sheet'!G15</f>
        <v>DIVYA BAGRI</v>
      </c>
      <c r="BS12" s="171" t="str">
        <f t="shared" si="0"/>
        <v/>
      </c>
      <c r="BT12" s="171" t="str">
        <f t="shared" si="1"/>
        <v/>
      </c>
      <c r="BU12" s="171" t="str">
        <f t="shared" si="2"/>
        <v/>
      </c>
      <c r="BV12" s="171" t="str">
        <f t="shared" si="3"/>
        <v/>
      </c>
      <c r="BW12" s="171" t="str">
        <f t="shared" si="4"/>
        <v/>
      </c>
      <c r="BX12" s="171" t="str">
        <f t="shared" si="5"/>
        <v>A</v>
      </c>
      <c r="BY12" s="171" t="str">
        <f t="shared" si="6"/>
        <v/>
      </c>
      <c r="BZ12" s="171" t="str">
        <f t="shared" si="7"/>
        <v/>
      </c>
      <c r="CA12" s="171" t="str">
        <f t="shared" si="8"/>
        <v/>
      </c>
      <c r="CB12" s="171" t="str">
        <f t="shared" si="9"/>
        <v/>
      </c>
      <c r="CC12" s="171" t="str">
        <f t="shared" si="10"/>
        <v/>
      </c>
      <c r="CD12" s="171" t="str">
        <f t="shared" si="11"/>
        <v/>
      </c>
      <c r="CE12" s="172"/>
    </row>
    <row r="13" spans="1:83" ht="15.95" customHeight="1">
      <c r="A13" s="159">
        <f>IF('Result Sheet'!A16="","",'Result Sheet'!A16)</f>
        <v>9</v>
      </c>
      <c r="B13" s="160">
        <f>IF('Result Sheet'!B16="","",'Result Sheet'!B16)</f>
        <v>309</v>
      </c>
      <c r="C13" s="161">
        <f>IF('Result Sheet'!F16="","",'Result Sheet'!F16)</f>
        <v>952</v>
      </c>
      <c r="D13" s="162">
        <f>IF('Result Sheet'!E16="","",'Result Sheet'!E16)</f>
        <v>42047</v>
      </c>
      <c r="E13" s="163" t="str">
        <f>IF('Result Sheet'!G16="","",'Result Sheet'!G16)</f>
        <v>DUSHYANT DAYAMA</v>
      </c>
      <c r="F13" s="163" t="str">
        <f>IF('Result Sheet'!H16="","",'Result Sheet'!H16)</f>
        <v>BASANT KUMAR DAYAMA</v>
      </c>
      <c r="G13" s="163" t="str">
        <f>IF('Result Sheet'!I16="","",'Result Sheet'!I16)</f>
        <v>PUSHPA DAYAMA</v>
      </c>
      <c r="H13" s="164" t="str">
        <f>IF('Result Sheet'!K16="","",'Result Sheet'!K16)</f>
        <v>SC</v>
      </c>
      <c r="I13" s="164" t="str">
        <f>IF('Result Sheet'!J16="","",'Result Sheet'!J16)</f>
        <v>M</v>
      </c>
      <c r="J13" s="256" t="str">
        <f>IF('Result Sheet'!ET16="","",'Result Sheet'!ET16)</f>
        <v>कक्षोंन्नति</v>
      </c>
      <c r="K13" s="165">
        <f>IF('Result Sheet'!EP16="","",'Result Sheet'!EP16)</f>
        <v>633</v>
      </c>
      <c r="L13" s="166">
        <f>IF('Result Sheet'!EQ16="","",'Result Sheet'!EQ16)</f>
        <v>90.428571428571431</v>
      </c>
      <c r="M13" s="401" t="str">
        <f>IF('Result Sheet'!ER16="","",'Result Sheet'!ER16)</f>
        <v>I</v>
      </c>
      <c r="N13" s="403">
        <f>IF('Result Sheet'!ES16="","",'Result Sheet'!ES16)</f>
        <v>1.9999999999999964</v>
      </c>
      <c r="O13" s="402" t="str">
        <f>IF('Result Sheet'!EW16="","",'Result Sheet'!EW16)</f>
        <v>A</v>
      </c>
      <c r="P13" s="167" t="str">
        <f>IF('Result Sheet'!AB16="","",'Result Sheet'!AB16)</f>
        <v>I</v>
      </c>
      <c r="Q13" s="168" t="str">
        <f>IF('Result Sheet'!AC16="","",'Result Sheet'!AC16)</f>
        <v>A</v>
      </c>
      <c r="R13" s="167" t="str">
        <f>IF('Result Sheet'!AT16="","",'Result Sheet'!AT16)</f>
        <v>I</v>
      </c>
      <c r="S13" s="168" t="str">
        <f>IF('Result Sheet'!AU16="","",'Result Sheet'!AU16)</f>
        <v>A</v>
      </c>
      <c r="T13" s="167" t="str">
        <f>IF('Result Sheet'!BL16="","",'Result Sheet'!BL16)</f>
        <v>I</v>
      </c>
      <c r="U13" s="168" t="str">
        <f>IF('Result Sheet'!BM16="","",'Result Sheet'!BM16)</f>
        <v>A</v>
      </c>
      <c r="V13" s="167" t="str">
        <f>IF('Result Sheet'!CD16="","",'Result Sheet'!CD16)</f>
        <v>I</v>
      </c>
      <c r="W13" s="168" t="str">
        <f>IF('Result Sheet'!CE16="","",'Result Sheet'!CE16)</f>
        <v>A</v>
      </c>
      <c r="X13" s="169">
        <f>IF('Result Sheet'!EV16="","",'Result Sheet'!EV16)</f>
        <v>300</v>
      </c>
      <c r="BR13" s="170" t="str">
        <f>'Result Sheet'!G16</f>
        <v>DUSHYANT DAYAMA</v>
      </c>
      <c r="BS13" s="171" t="str">
        <f t="shared" si="0"/>
        <v>A</v>
      </c>
      <c r="BT13" s="171" t="str">
        <f t="shared" si="1"/>
        <v/>
      </c>
      <c r="BU13" s="171" t="str">
        <f t="shared" si="2"/>
        <v/>
      </c>
      <c r="BV13" s="171" t="str">
        <f t="shared" si="3"/>
        <v/>
      </c>
      <c r="BW13" s="171" t="str">
        <f t="shared" si="4"/>
        <v/>
      </c>
      <c r="BX13" s="171" t="str">
        <f t="shared" si="5"/>
        <v/>
      </c>
      <c r="BY13" s="171" t="str">
        <f t="shared" si="6"/>
        <v/>
      </c>
      <c r="BZ13" s="171" t="str">
        <f t="shared" si="7"/>
        <v/>
      </c>
      <c r="CA13" s="171" t="str">
        <f t="shared" si="8"/>
        <v/>
      </c>
      <c r="CB13" s="171" t="str">
        <f t="shared" si="9"/>
        <v/>
      </c>
      <c r="CC13" s="171" t="str">
        <f t="shared" si="10"/>
        <v/>
      </c>
      <c r="CD13" s="171" t="str">
        <f t="shared" si="11"/>
        <v/>
      </c>
      <c r="CE13" s="172"/>
    </row>
    <row r="14" spans="1:83" ht="15.95" customHeight="1">
      <c r="A14" s="159">
        <f>IF('Result Sheet'!A17="","",'Result Sheet'!A17)</f>
        <v>10</v>
      </c>
      <c r="B14" s="160">
        <f>IF('Result Sheet'!B17="","",'Result Sheet'!B17)</f>
        <v>310</v>
      </c>
      <c r="C14" s="161">
        <f>IF('Result Sheet'!F17="","",'Result Sheet'!F17)</f>
        <v>931</v>
      </c>
      <c r="D14" s="162" t="str">
        <f>IF('Result Sheet'!E17="","",'Result Sheet'!E17)</f>
        <v>23-10-2015</v>
      </c>
      <c r="E14" s="163" t="str">
        <f>IF('Result Sheet'!G17="","",'Result Sheet'!G17)</f>
        <v>GUNEET CHOUHAN</v>
      </c>
      <c r="F14" s="163" t="str">
        <f>IF('Result Sheet'!H17="","",'Result Sheet'!H17)</f>
        <v>KAILASH CHOUHAN</v>
      </c>
      <c r="G14" s="163" t="str">
        <f>IF('Result Sheet'!I17="","",'Result Sheet'!I17)</f>
        <v>PUSHPA DEVI</v>
      </c>
      <c r="H14" s="164" t="str">
        <f>IF('Result Sheet'!K17="","",'Result Sheet'!K17)</f>
        <v>OBC</v>
      </c>
      <c r="I14" s="164" t="str">
        <f>IF('Result Sheet'!J17="","",'Result Sheet'!J17)</f>
        <v>M</v>
      </c>
      <c r="J14" s="256" t="str">
        <f>IF('Result Sheet'!ET17="","",'Result Sheet'!ET17)</f>
        <v>कक्षोंन्नति</v>
      </c>
      <c r="K14" s="165">
        <f>IF('Result Sheet'!EP17="","",'Result Sheet'!EP17)</f>
        <v>611</v>
      </c>
      <c r="L14" s="166">
        <f>IF('Result Sheet'!EQ17="","",'Result Sheet'!EQ17)</f>
        <v>87.285714285714292</v>
      </c>
      <c r="M14" s="401" t="str">
        <f>IF('Result Sheet'!ER17="","",'Result Sheet'!ER17)</f>
        <v>I</v>
      </c>
      <c r="N14" s="403">
        <f>IF('Result Sheet'!ES17="","",'Result Sheet'!ES17)</f>
        <v>11.999999999999996</v>
      </c>
      <c r="O14" s="402" t="str">
        <f>IF('Result Sheet'!EW17="","",'Result Sheet'!EW17)</f>
        <v>A</v>
      </c>
      <c r="P14" s="167" t="str">
        <f>IF('Result Sheet'!AB17="","",'Result Sheet'!AB17)</f>
        <v>I</v>
      </c>
      <c r="Q14" s="168" t="str">
        <f>IF('Result Sheet'!AC17="","",'Result Sheet'!AC17)</f>
        <v>A</v>
      </c>
      <c r="R14" s="167" t="str">
        <f>IF('Result Sheet'!AT17="","",'Result Sheet'!AT17)</f>
        <v>I</v>
      </c>
      <c r="S14" s="168" t="str">
        <f>IF('Result Sheet'!AU17="","",'Result Sheet'!AU17)</f>
        <v>B</v>
      </c>
      <c r="T14" s="167" t="str">
        <f>IF('Result Sheet'!BL17="","",'Result Sheet'!BL17)</f>
        <v>I</v>
      </c>
      <c r="U14" s="168" t="str">
        <f>IF('Result Sheet'!BM17="","",'Result Sheet'!BM17)</f>
        <v>A</v>
      </c>
      <c r="V14" s="167" t="str">
        <f>IF('Result Sheet'!CD17="","",'Result Sheet'!CD17)</f>
        <v>I</v>
      </c>
      <c r="W14" s="168" t="str">
        <f>IF('Result Sheet'!CE17="","",'Result Sheet'!CE17)</f>
        <v>B</v>
      </c>
      <c r="X14" s="169">
        <f>IF('Result Sheet'!EV17="","",'Result Sheet'!EV17)</f>
        <v>302</v>
      </c>
      <c r="BR14" s="170" t="str">
        <f>'Result Sheet'!G17</f>
        <v>GUNEET CHOUHAN</v>
      </c>
      <c r="BS14" s="171" t="str">
        <f t="shared" si="0"/>
        <v/>
      </c>
      <c r="BT14" s="171" t="str">
        <f t="shared" si="1"/>
        <v/>
      </c>
      <c r="BU14" s="171" t="str">
        <f t="shared" si="2"/>
        <v/>
      </c>
      <c r="BV14" s="171" t="str">
        <f t="shared" si="3"/>
        <v/>
      </c>
      <c r="BW14" s="171" t="str">
        <f t="shared" si="4"/>
        <v>A</v>
      </c>
      <c r="BX14" s="171" t="str">
        <f t="shared" si="5"/>
        <v/>
      </c>
      <c r="BY14" s="171" t="str">
        <f t="shared" si="6"/>
        <v/>
      </c>
      <c r="BZ14" s="171" t="str">
        <f t="shared" si="7"/>
        <v/>
      </c>
      <c r="CA14" s="171" t="str">
        <f t="shared" si="8"/>
        <v/>
      </c>
      <c r="CB14" s="171" t="str">
        <f t="shared" si="9"/>
        <v/>
      </c>
      <c r="CC14" s="171" t="str">
        <f t="shared" si="10"/>
        <v/>
      </c>
      <c r="CD14" s="171" t="str">
        <f t="shared" si="11"/>
        <v/>
      </c>
      <c r="CE14" s="172"/>
    </row>
    <row r="15" spans="1:83" ht="15.95" customHeight="1">
      <c r="A15" s="159">
        <f>IF('Result Sheet'!A18="","",'Result Sheet'!A18)</f>
        <v>11</v>
      </c>
      <c r="B15" s="160">
        <f>IF('Result Sheet'!B18="","",'Result Sheet'!B18)</f>
        <v>311</v>
      </c>
      <c r="C15" s="161">
        <f>IF('Result Sheet'!F18="","",'Result Sheet'!F18)</f>
        <v>923</v>
      </c>
      <c r="D15" s="162" t="str">
        <f>IF('Result Sheet'!E18="","",'Result Sheet'!E18)</f>
        <v>23-10-2015</v>
      </c>
      <c r="E15" s="163" t="str">
        <f>IF('Result Sheet'!G18="","",'Result Sheet'!G18)</f>
        <v>GUNJAN TAK</v>
      </c>
      <c r="F15" s="163" t="str">
        <f>IF('Result Sheet'!H18="","",'Result Sheet'!H18)</f>
        <v>DINESH KUMAR TAK</v>
      </c>
      <c r="G15" s="163" t="str">
        <f>IF('Result Sheet'!I18="","",'Result Sheet'!I18)</f>
        <v>SHARDA TAK</v>
      </c>
      <c r="H15" s="164" t="str">
        <f>IF('Result Sheet'!K18="","",'Result Sheet'!K18)</f>
        <v>OBC</v>
      </c>
      <c r="I15" s="164" t="str">
        <f>IF('Result Sheet'!J18="","",'Result Sheet'!J18)</f>
        <v>F</v>
      </c>
      <c r="J15" s="256" t="str">
        <f>IF('Result Sheet'!ET18="","",'Result Sheet'!ET18)</f>
        <v>कक्षोंन्नति</v>
      </c>
      <c r="K15" s="165">
        <f>IF('Result Sheet'!EP18="","",'Result Sheet'!EP18)</f>
        <v>607</v>
      </c>
      <c r="L15" s="166">
        <f>IF('Result Sheet'!EQ18="","",'Result Sheet'!EQ18)</f>
        <v>86.714285714285708</v>
      </c>
      <c r="M15" s="401" t="str">
        <f>IF('Result Sheet'!ER18="","",'Result Sheet'!ER18)</f>
        <v>I</v>
      </c>
      <c r="N15" s="403">
        <f>IF('Result Sheet'!ES18="","",'Result Sheet'!ES18)</f>
        <v>12.999999999999996</v>
      </c>
      <c r="O15" s="402" t="str">
        <f>IF('Result Sheet'!EW18="","",'Result Sheet'!EW18)</f>
        <v>A</v>
      </c>
      <c r="P15" s="167" t="str">
        <f>IF('Result Sheet'!AB18="","",'Result Sheet'!AB18)</f>
        <v>I</v>
      </c>
      <c r="Q15" s="168" t="str">
        <f>IF('Result Sheet'!AC18="","",'Result Sheet'!AC18)</f>
        <v>A</v>
      </c>
      <c r="R15" s="167" t="str">
        <f>IF('Result Sheet'!AT18="","",'Result Sheet'!AT18)</f>
        <v>I</v>
      </c>
      <c r="S15" s="168" t="str">
        <f>IF('Result Sheet'!AU18="","",'Result Sheet'!AU18)</f>
        <v>B</v>
      </c>
      <c r="T15" s="167" t="str">
        <f>IF('Result Sheet'!BL18="","",'Result Sheet'!BL18)</f>
        <v>I</v>
      </c>
      <c r="U15" s="168" t="str">
        <f>IF('Result Sheet'!BM18="","",'Result Sheet'!BM18)</f>
        <v>A</v>
      </c>
      <c r="V15" s="167" t="str">
        <f>IF('Result Sheet'!CD18="","",'Result Sheet'!CD18)</f>
        <v>I</v>
      </c>
      <c r="W15" s="168" t="str">
        <f>IF('Result Sheet'!CE18="","",'Result Sheet'!CE18)</f>
        <v>B</v>
      </c>
      <c r="X15" s="169">
        <f>IF('Result Sheet'!EV18="","",'Result Sheet'!EV18)</f>
        <v>320</v>
      </c>
      <c r="AI15" s="938" t="s">
        <v>271</v>
      </c>
      <c r="AJ15" s="938"/>
      <c r="AK15" s="938"/>
      <c r="AL15" s="938"/>
      <c r="AM15" s="938"/>
      <c r="AN15" s="938"/>
      <c r="AO15" s="938"/>
      <c r="AP15" s="938"/>
      <c r="AQ15" s="938"/>
      <c r="AR15" s="938"/>
      <c r="BR15" s="170" t="str">
        <f>'Result Sheet'!G18</f>
        <v>GUNJAN TAK</v>
      </c>
      <c r="BS15" s="171" t="str">
        <f t="shared" si="0"/>
        <v/>
      </c>
      <c r="BT15" s="171" t="str">
        <f t="shared" si="1"/>
        <v/>
      </c>
      <c r="BU15" s="171" t="str">
        <f t="shared" si="2"/>
        <v/>
      </c>
      <c r="BV15" s="171" t="str">
        <f t="shared" si="3"/>
        <v/>
      </c>
      <c r="BW15" s="171" t="str">
        <f t="shared" si="4"/>
        <v/>
      </c>
      <c r="BX15" s="171" t="str">
        <f t="shared" si="5"/>
        <v>A</v>
      </c>
      <c r="BY15" s="171" t="str">
        <f t="shared" si="6"/>
        <v/>
      </c>
      <c r="BZ15" s="171" t="str">
        <f t="shared" si="7"/>
        <v/>
      </c>
      <c r="CA15" s="171" t="str">
        <f t="shared" si="8"/>
        <v/>
      </c>
      <c r="CB15" s="171" t="str">
        <f t="shared" si="9"/>
        <v/>
      </c>
      <c r="CC15" s="171" t="str">
        <f t="shared" si="10"/>
        <v/>
      </c>
      <c r="CD15" s="171" t="str">
        <f t="shared" si="11"/>
        <v/>
      </c>
      <c r="CE15" s="172"/>
    </row>
    <row r="16" spans="1:83" ht="15.95" customHeight="1">
      <c r="A16" s="159">
        <f>IF('Result Sheet'!A19="","",'Result Sheet'!A19)</f>
        <v>12</v>
      </c>
      <c r="B16" s="160">
        <f>IF('Result Sheet'!B19="","",'Result Sheet'!B19)</f>
        <v>312</v>
      </c>
      <c r="C16" s="161">
        <f>IF('Result Sheet'!F19="","",'Result Sheet'!F19)</f>
        <v>949</v>
      </c>
      <c r="D16" s="162" t="str">
        <f>IF('Result Sheet'!E19="","",'Result Sheet'!E19)</f>
        <v>30-10-2014</v>
      </c>
      <c r="E16" s="163" t="str">
        <f>IF('Result Sheet'!G19="","",'Result Sheet'!G19)</f>
        <v>JAGRAT SOLANKI</v>
      </c>
      <c r="F16" s="163" t="str">
        <f>IF('Result Sheet'!H19="","",'Result Sheet'!H19)</f>
        <v>KRISHAN KAMAL SOLANKI</v>
      </c>
      <c r="G16" s="163" t="str">
        <f>IF('Result Sheet'!I19="","",'Result Sheet'!I19)</f>
        <v>GEETA DEVI</v>
      </c>
      <c r="H16" s="164" t="str">
        <f>IF('Result Sheet'!K19="","",'Result Sheet'!K19)</f>
        <v>OBC</v>
      </c>
      <c r="I16" s="164" t="str">
        <f>IF('Result Sheet'!J19="","",'Result Sheet'!J19)</f>
        <v>M</v>
      </c>
      <c r="J16" s="256" t="str">
        <f>IF('Result Sheet'!ET19="","",'Result Sheet'!ET19)</f>
        <v>कक्षोंन्नति</v>
      </c>
      <c r="K16" s="165">
        <f>IF('Result Sheet'!EP19="","",'Result Sheet'!EP19)</f>
        <v>602</v>
      </c>
      <c r="L16" s="166">
        <f>IF('Result Sheet'!EQ19="","",'Result Sheet'!EQ19)</f>
        <v>86</v>
      </c>
      <c r="M16" s="401" t="str">
        <f>IF('Result Sheet'!ER19="","",'Result Sheet'!ER19)</f>
        <v>I</v>
      </c>
      <c r="N16" s="403">
        <f>IF('Result Sheet'!ES19="","",'Result Sheet'!ES19)</f>
        <v>13.999999999999996</v>
      </c>
      <c r="O16" s="402" t="str">
        <f>IF('Result Sheet'!EW19="","",'Result Sheet'!EW19)</f>
        <v>A</v>
      </c>
      <c r="P16" s="167" t="str">
        <f>IF('Result Sheet'!AB19="","",'Result Sheet'!AB19)</f>
        <v>I</v>
      </c>
      <c r="Q16" s="168" t="str">
        <f>IF('Result Sheet'!AC19="","",'Result Sheet'!AC19)</f>
        <v>A</v>
      </c>
      <c r="R16" s="167" t="str">
        <f>IF('Result Sheet'!AT19="","",'Result Sheet'!AT19)</f>
        <v>I</v>
      </c>
      <c r="S16" s="168" t="str">
        <f>IF('Result Sheet'!AU19="","",'Result Sheet'!AU19)</f>
        <v>B</v>
      </c>
      <c r="T16" s="167" t="str">
        <f>IF('Result Sheet'!BL19="","",'Result Sheet'!BL19)</f>
        <v>I</v>
      </c>
      <c r="U16" s="168" t="str">
        <f>IF('Result Sheet'!BM19="","",'Result Sheet'!BM19)</f>
        <v>A</v>
      </c>
      <c r="V16" s="167" t="str">
        <f>IF('Result Sheet'!CD19="","",'Result Sheet'!CD19)</f>
        <v>I</v>
      </c>
      <c r="W16" s="168" t="str">
        <f>IF('Result Sheet'!CE19="","",'Result Sheet'!CE19)</f>
        <v>B</v>
      </c>
      <c r="X16" s="169">
        <f>IF('Result Sheet'!EV19="","",'Result Sheet'!EV19)</f>
        <v>310</v>
      </c>
      <c r="AI16" s="938"/>
      <c r="AJ16" s="938"/>
      <c r="AK16" s="938"/>
      <c r="AL16" s="938"/>
      <c r="AM16" s="938"/>
      <c r="AN16" s="938"/>
      <c r="AO16" s="938"/>
      <c r="AP16" s="938"/>
      <c r="AQ16" s="938"/>
      <c r="AR16" s="938"/>
      <c r="BR16" s="170" t="str">
        <f>'Result Sheet'!G19</f>
        <v>JAGRAT SOLANKI</v>
      </c>
      <c r="BS16" s="171" t="str">
        <f t="shared" si="0"/>
        <v/>
      </c>
      <c r="BT16" s="171" t="str">
        <f t="shared" si="1"/>
        <v/>
      </c>
      <c r="BU16" s="171" t="str">
        <f t="shared" si="2"/>
        <v/>
      </c>
      <c r="BV16" s="171" t="str">
        <f t="shared" si="3"/>
        <v/>
      </c>
      <c r="BW16" s="171" t="str">
        <f t="shared" si="4"/>
        <v>A</v>
      </c>
      <c r="BX16" s="171" t="str">
        <f t="shared" si="5"/>
        <v/>
      </c>
      <c r="BY16" s="171" t="str">
        <f t="shared" si="6"/>
        <v/>
      </c>
      <c r="BZ16" s="171" t="str">
        <f t="shared" si="7"/>
        <v/>
      </c>
      <c r="CA16" s="171" t="str">
        <f t="shared" si="8"/>
        <v/>
      </c>
      <c r="CB16" s="171" t="str">
        <f t="shared" si="9"/>
        <v/>
      </c>
      <c r="CC16" s="171" t="str">
        <f t="shared" si="10"/>
        <v/>
      </c>
      <c r="CD16" s="171" t="str">
        <f t="shared" si="11"/>
        <v/>
      </c>
      <c r="CE16" s="172"/>
    </row>
    <row r="17" spans="1:83" ht="15.95" customHeight="1">
      <c r="A17" s="159">
        <f>IF('Result Sheet'!A20="","",'Result Sheet'!A20)</f>
        <v>13</v>
      </c>
      <c r="B17" s="160">
        <f>IF('Result Sheet'!B20="","",'Result Sheet'!B20)</f>
        <v>313</v>
      </c>
      <c r="C17" s="161">
        <f>IF('Result Sheet'!F20="","",'Result Sheet'!F20)</f>
        <v>933</v>
      </c>
      <c r="D17" s="162" t="str">
        <f>IF('Result Sheet'!E20="","",'Result Sheet'!E20)</f>
        <v>26-05-2014</v>
      </c>
      <c r="E17" s="163" t="str">
        <f>IF('Result Sheet'!G20="","",'Result Sheet'!G20)</f>
        <v>JOYA KHAN</v>
      </c>
      <c r="F17" s="163" t="str">
        <f>IF('Result Sheet'!H20="","",'Result Sheet'!H20)</f>
        <v>BARGAT KHAN</v>
      </c>
      <c r="G17" s="163" t="str">
        <f>IF('Result Sheet'!I20="","",'Result Sheet'!I20)</f>
        <v>MADINA BANO</v>
      </c>
      <c r="H17" s="164" t="str">
        <f>IF('Result Sheet'!K20="","",'Result Sheet'!K20)</f>
        <v>OBC</v>
      </c>
      <c r="I17" s="164" t="str">
        <f>IF('Result Sheet'!J20="","",'Result Sheet'!J20)</f>
        <v>F</v>
      </c>
      <c r="J17" s="256" t="str">
        <f>IF('Result Sheet'!ET20="","",'Result Sheet'!ET20)</f>
        <v>कक्षोंन्नति</v>
      </c>
      <c r="K17" s="165">
        <f>IF('Result Sheet'!EP20="","",'Result Sheet'!EP20)</f>
        <v>588</v>
      </c>
      <c r="L17" s="166">
        <f>IF('Result Sheet'!EQ20="","",'Result Sheet'!EQ20)</f>
        <v>84</v>
      </c>
      <c r="M17" s="401" t="str">
        <f>IF('Result Sheet'!ER20="","",'Result Sheet'!ER20)</f>
        <v>I</v>
      </c>
      <c r="N17" s="403">
        <f>IF('Result Sheet'!ES20="","",'Result Sheet'!ES20)</f>
        <v>19.000000000000298</v>
      </c>
      <c r="O17" s="402" t="str">
        <f>IF('Result Sheet'!EW20="","",'Result Sheet'!EW20)</f>
        <v>B</v>
      </c>
      <c r="P17" s="167" t="str">
        <f>IF('Result Sheet'!AB20="","",'Result Sheet'!AB20)</f>
        <v>I</v>
      </c>
      <c r="Q17" s="168" t="str">
        <f>IF('Result Sheet'!AC20="","",'Result Sheet'!AC20)</f>
        <v>A</v>
      </c>
      <c r="R17" s="167" t="str">
        <f>IF('Result Sheet'!AT20="","",'Result Sheet'!AT20)</f>
        <v>I</v>
      </c>
      <c r="S17" s="168" t="str">
        <f>IF('Result Sheet'!AU20="","",'Result Sheet'!AU20)</f>
        <v>B</v>
      </c>
      <c r="T17" s="167" t="str">
        <f>IF('Result Sheet'!BL20="","",'Result Sheet'!BL20)</f>
        <v>I</v>
      </c>
      <c r="U17" s="168" t="str">
        <f>IF('Result Sheet'!BM20="","",'Result Sheet'!BM20)</f>
        <v>A</v>
      </c>
      <c r="V17" s="167" t="str">
        <f>IF('Result Sheet'!CD20="","",'Result Sheet'!CD20)</f>
        <v>I</v>
      </c>
      <c r="W17" s="168" t="str">
        <f>IF('Result Sheet'!CE20="","",'Result Sheet'!CE20)</f>
        <v>B</v>
      </c>
      <c r="X17" s="169">
        <f>IF('Result Sheet'!EV20="","",'Result Sheet'!EV20)</f>
        <v>310</v>
      </c>
      <c r="AJ17" s="873" t="s">
        <v>220</v>
      </c>
      <c r="AK17" s="873"/>
      <c r="AL17" s="873"/>
      <c r="AM17" s="873"/>
      <c r="AN17" s="873"/>
      <c r="AO17" s="873"/>
      <c r="AP17" s="873"/>
      <c r="AQ17" s="873"/>
      <c r="AR17" s="873"/>
      <c r="AS17" s="873"/>
      <c r="BR17" s="170" t="str">
        <f>'Result Sheet'!G20</f>
        <v>JOYA KHAN</v>
      </c>
      <c r="BS17" s="171" t="str">
        <f t="shared" si="0"/>
        <v/>
      </c>
      <c r="BT17" s="171" t="str">
        <f t="shared" si="1"/>
        <v/>
      </c>
      <c r="BU17" s="171" t="str">
        <f t="shared" si="2"/>
        <v/>
      </c>
      <c r="BV17" s="171" t="str">
        <f t="shared" si="3"/>
        <v/>
      </c>
      <c r="BW17" s="171" t="str">
        <f t="shared" si="4"/>
        <v/>
      </c>
      <c r="BX17" s="171" t="str">
        <f t="shared" si="5"/>
        <v>B</v>
      </c>
      <c r="BY17" s="171" t="str">
        <f t="shared" si="6"/>
        <v/>
      </c>
      <c r="BZ17" s="171" t="str">
        <f t="shared" si="7"/>
        <v/>
      </c>
      <c r="CA17" s="171" t="str">
        <f t="shared" si="8"/>
        <v/>
      </c>
      <c r="CB17" s="171" t="str">
        <f t="shared" si="9"/>
        <v/>
      </c>
      <c r="CC17" s="171" t="str">
        <f t="shared" si="10"/>
        <v/>
      </c>
      <c r="CD17" s="171" t="str">
        <f t="shared" si="11"/>
        <v/>
      </c>
      <c r="CE17" s="172"/>
    </row>
    <row r="18" spans="1:83" ht="15.95" customHeight="1">
      <c r="A18" s="159">
        <f>IF('Result Sheet'!A21="","",'Result Sheet'!A21)</f>
        <v>14</v>
      </c>
      <c r="B18" s="160">
        <f>IF('Result Sheet'!B21="","",'Result Sheet'!B21)</f>
        <v>314</v>
      </c>
      <c r="C18" s="161">
        <f>IF('Result Sheet'!F21="","",'Result Sheet'!F21)</f>
        <v>946</v>
      </c>
      <c r="D18" s="162" t="str">
        <f>IF('Result Sheet'!E21="","",'Result Sheet'!E21)</f>
        <v>18-02-2015</v>
      </c>
      <c r="E18" s="163" t="str">
        <f>IF('Result Sheet'!G21="","",'Result Sheet'!G21)</f>
        <v>JOYA KHAN</v>
      </c>
      <c r="F18" s="163" t="str">
        <f>IF('Result Sheet'!H21="","",'Result Sheet'!H21)</f>
        <v>SAHIMAN LOHAR</v>
      </c>
      <c r="G18" s="163" t="str">
        <f>IF('Result Sheet'!I21="","",'Result Sheet'!I21)</f>
        <v>SABINA BANO</v>
      </c>
      <c r="H18" s="164" t="str">
        <f>IF('Result Sheet'!K21="","",'Result Sheet'!K21)</f>
        <v>OBC</v>
      </c>
      <c r="I18" s="164" t="str">
        <f>IF('Result Sheet'!J21="","",'Result Sheet'!J21)</f>
        <v>F</v>
      </c>
      <c r="J18" s="256" t="str">
        <f>IF('Result Sheet'!ET21="","",'Result Sheet'!ET21)</f>
        <v>कक्षोंन्नति</v>
      </c>
      <c r="K18" s="165">
        <f>IF('Result Sheet'!EP21="","",'Result Sheet'!EP21)</f>
        <v>587</v>
      </c>
      <c r="L18" s="166">
        <f>IF('Result Sheet'!EQ21="","",'Result Sheet'!EQ21)</f>
        <v>83.857142857142861</v>
      </c>
      <c r="M18" s="401" t="str">
        <f>IF('Result Sheet'!ER21="","",'Result Sheet'!ER21)</f>
        <v>I</v>
      </c>
      <c r="N18" s="403">
        <f>IF('Result Sheet'!ES21="","",'Result Sheet'!ES21)</f>
        <v>20.000000000000298</v>
      </c>
      <c r="O18" s="402" t="str">
        <f>IF('Result Sheet'!EW21="","",'Result Sheet'!EW21)</f>
        <v>B</v>
      </c>
      <c r="P18" s="167" t="str">
        <f>IF('Result Sheet'!AB21="","",'Result Sheet'!AB21)</f>
        <v>I</v>
      </c>
      <c r="Q18" s="168" t="str">
        <f>IF('Result Sheet'!AC21="","",'Result Sheet'!AC21)</f>
        <v>A</v>
      </c>
      <c r="R18" s="167" t="str">
        <f>IF('Result Sheet'!AT21="","",'Result Sheet'!AT21)</f>
        <v>I</v>
      </c>
      <c r="S18" s="168" t="str">
        <f>IF('Result Sheet'!AU21="","",'Result Sheet'!AU21)</f>
        <v>B</v>
      </c>
      <c r="T18" s="167" t="str">
        <f>IF('Result Sheet'!BL21="","",'Result Sheet'!BL21)</f>
        <v>I</v>
      </c>
      <c r="U18" s="168" t="str">
        <f>IF('Result Sheet'!BM21="","",'Result Sheet'!BM21)</f>
        <v>A</v>
      </c>
      <c r="V18" s="167" t="str">
        <f>IF('Result Sheet'!CD21="","",'Result Sheet'!CD21)</f>
        <v>I</v>
      </c>
      <c r="W18" s="168" t="str">
        <f>IF('Result Sheet'!CE21="","",'Result Sheet'!CE21)</f>
        <v>B</v>
      </c>
      <c r="X18" s="169">
        <f>IF('Result Sheet'!EV21="","",'Result Sheet'!EV21)</f>
        <v>310</v>
      </c>
      <c r="BR18" s="170" t="str">
        <f>'Result Sheet'!G21</f>
        <v>JOYA KHAN</v>
      </c>
      <c r="BS18" s="171" t="str">
        <f t="shared" si="0"/>
        <v/>
      </c>
      <c r="BT18" s="171" t="str">
        <f t="shared" si="1"/>
        <v/>
      </c>
      <c r="BU18" s="171" t="str">
        <f t="shared" si="2"/>
        <v/>
      </c>
      <c r="BV18" s="171" t="str">
        <f t="shared" si="3"/>
        <v/>
      </c>
      <c r="BW18" s="171" t="str">
        <f t="shared" si="4"/>
        <v/>
      </c>
      <c r="BX18" s="171" t="str">
        <f t="shared" si="5"/>
        <v>B</v>
      </c>
      <c r="BY18" s="171" t="str">
        <f t="shared" si="6"/>
        <v/>
      </c>
      <c r="BZ18" s="171" t="str">
        <f t="shared" si="7"/>
        <v/>
      </c>
      <c r="CA18" s="171" t="str">
        <f t="shared" si="8"/>
        <v/>
      </c>
      <c r="CB18" s="171" t="str">
        <f t="shared" si="9"/>
        <v/>
      </c>
      <c r="CC18" s="171" t="str">
        <f t="shared" si="10"/>
        <v/>
      </c>
      <c r="CD18" s="171" t="str">
        <f t="shared" si="11"/>
        <v/>
      </c>
      <c r="CE18" s="172"/>
    </row>
    <row r="19" spans="1:83" ht="15.95" customHeight="1">
      <c r="A19" s="159">
        <f>IF('Result Sheet'!A22="","",'Result Sheet'!A22)</f>
        <v>15</v>
      </c>
      <c r="B19" s="160">
        <f>IF('Result Sheet'!B22="","",'Result Sheet'!B22)</f>
        <v>315</v>
      </c>
      <c r="C19" s="161">
        <f>IF('Result Sheet'!F22="","",'Result Sheet'!F22)</f>
        <v>935</v>
      </c>
      <c r="D19" s="162" t="str">
        <f>IF('Result Sheet'!E22="","",'Result Sheet'!E22)</f>
        <v>24-09-2015</v>
      </c>
      <c r="E19" s="163" t="str">
        <f>IF('Result Sheet'!G22="","",'Result Sheet'!G22)</f>
        <v>KHUSHVEER SINGH</v>
      </c>
      <c r="F19" s="163" t="str">
        <f>IF('Result Sheet'!H22="","",'Result Sheet'!H22)</f>
        <v>PUSA RAM</v>
      </c>
      <c r="G19" s="163" t="str">
        <f>IF('Result Sheet'!I22="","",'Result Sheet'!I22)</f>
        <v>POOJA</v>
      </c>
      <c r="H19" s="164" t="str">
        <f>IF('Result Sheet'!K22="","",'Result Sheet'!K22)</f>
        <v>SC</v>
      </c>
      <c r="I19" s="164" t="str">
        <f>IF('Result Sheet'!J22="","",'Result Sheet'!J22)</f>
        <v>M</v>
      </c>
      <c r="J19" s="256" t="str">
        <f>IF('Result Sheet'!ET22="","",'Result Sheet'!ET22)</f>
        <v>कक्षोंन्नति</v>
      </c>
      <c r="K19" s="165">
        <f>IF('Result Sheet'!EP22="","",'Result Sheet'!EP22)</f>
        <v>590</v>
      </c>
      <c r="L19" s="166">
        <f>IF('Result Sheet'!EQ22="","",'Result Sheet'!EQ22)</f>
        <v>84.285714285714292</v>
      </c>
      <c r="M19" s="401" t="str">
        <f>IF('Result Sheet'!ER22="","",'Result Sheet'!ER22)</f>
        <v>I</v>
      </c>
      <c r="N19" s="403">
        <f>IF('Result Sheet'!ES22="","",'Result Sheet'!ES22)</f>
        <v>17.000000000000298</v>
      </c>
      <c r="O19" s="402" t="str">
        <f>IF('Result Sheet'!EW22="","",'Result Sheet'!EW22)</f>
        <v>B</v>
      </c>
      <c r="P19" s="167" t="str">
        <f>IF('Result Sheet'!AB22="","",'Result Sheet'!AB22)</f>
        <v>I</v>
      </c>
      <c r="Q19" s="168" t="str">
        <f>IF('Result Sheet'!AC22="","",'Result Sheet'!AC22)</f>
        <v>A</v>
      </c>
      <c r="R19" s="167" t="str">
        <f>IF('Result Sheet'!AT22="","",'Result Sheet'!AT22)</f>
        <v>I</v>
      </c>
      <c r="S19" s="168" t="str">
        <f>IF('Result Sheet'!AU22="","",'Result Sheet'!AU22)</f>
        <v>B</v>
      </c>
      <c r="T19" s="167" t="str">
        <f>IF('Result Sheet'!BL22="","",'Result Sheet'!BL22)</f>
        <v>I</v>
      </c>
      <c r="U19" s="168" t="str">
        <f>IF('Result Sheet'!BM22="","",'Result Sheet'!BM22)</f>
        <v>B</v>
      </c>
      <c r="V19" s="167" t="str">
        <f>IF('Result Sheet'!CD22="","",'Result Sheet'!CD22)</f>
        <v>I</v>
      </c>
      <c r="W19" s="168" t="str">
        <f>IF('Result Sheet'!CE22="","",'Result Sheet'!CE22)</f>
        <v>B</v>
      </c>
      <c r="X19" s="169">
        <f>IF('Result Sheet'!EV22="","",'Result Sheet'!EV22)</f>
        <v>310</v>
      </c>
      <c r="BR19" s="170" t="str">
        <f>'Result Sheet'!G22</f>
        <v>KHUSHVEER SINGH</v>
      </c>
      <c r="BS19" s="171" t="str">
        <f t="shared" si="0"/>
        <v>B</v>
      </c>
      <c r="BT19" s="171" t="str">
        <f t="shared" si="1"/>
        <v/>
      </c>
      <c r="BU19" s="171" t="str">
        <f t="shared" si="2"/>
        <v/>
      </c>
      <c r="BV19" s="171" t="str">
        <f t="shared" si="3"/>
        <v/>
      </c>
      <c r="BW19" s="171" t="str">
        <f t="shared" si="4"/>
        <v/>
      </c>
      <c r="BX19" s="171" t="str">
        <f t="shared" si="5"/>
        <v/>
      </c>
      <c r="BY19" s="171" t="str">
        <f t="shared" si="6"/>
        <v/>
      </c>
      <c r="BZ19" s="171" t="str">
        <f t="shared" si="7"/>
        <v/>
      </c>
      <c r="CA19" s="171" t="str">
        <f t="shared" si="8"/>
        <v/>
      </c>
      <c r="CB19" s="171" t="str">
        <f t="shared" si="9"/>
        <v/>
      </c>
      <c r="CC19" s="171" t="str">
        <f t="shared" si="10"/>
        <v/>
      </c>
      <c r="CD19" s="171" t="str">
        <f t="shared" si="11"/>
        <v/>
      </c>
      <c r="CE19" s="172"/>
    </row>
    <row r="20" spans="1:83" ht="15.95" customHeight="1">
      <c r="A20" s="159">
        <f>IF('Result Sheet'!A23="","",'Result Sheet'!A23)</f>
        <v>16</v>
      </c>
      <c r="B20" s="160">
        <f>IF('Result Sheet'!B23="","",'Result Sheet'!B23)</f>
        <v>316</v>
      </c>
      <c r="C20" s="161">
        <f>IF('Result Sheet'!F23="","",'Result Sheet'!F23)</f>
        <v>940</v>
      </c>
      <c r="D20" s="162" t="str">
        <f>IF('Result Sheet'!E23="","",'Result Sheet'!E23)</f>
        <v>21-01-2016</v>
      </c>
      <c r="E20" s="163" t="str">
        <f>IF('Result Sheet'!G23="","",'Result Sheet'!G23)</f>
        <v>KINJAL SAINI</v>
      </c>
      <c r="F20" s="163" t="str">
        <f>IF('Result Sheet'!H23="","",'Result Sheet'!H23)</f>
        <v>DURGESH CHAND BAGRI</v>
      </c>
      <c r="G20" s="163" t="str">
        <f>IF('Result Sheet'!I23="","",'Result Sheet'!I23)</f>
        <v>PUSHPA DEVI</v>
      </c>
      <c r="H20" s="164" t="str">
        <f>IF('Result Sheet'!K23="","",'Result Sheet'!K23)</f>
        <v>OBC</v>
      </c>
      <c r="I20" s="164" t="str">
        <f>IF('Result Sheet'!J23="","",'Result Sheet'!J23)</f>
        <v>F</v>
      </c>
      <c r="J20" s="256" t="str">
        <f>IF('Result Sheet'!ET23="","",'Result Sheet'!ET23)</f>
        <v>कक्षोंन्नति</v>
      </c>
      <c r="K20" s="165">
        <f>IF('Result Sheet'!EP23="","",'Result Sheet'!EP23)</f>
        <v>613</v>
      </c>
      <c r="L20" s="166">
        <f>IF('Result Sheet'!EQ23="","",'Result Sheet'!EQ23)</f>
        <v>87.571428571428569</v>
      </c>
      <c r="M20" s="401" t="str">
        <f>IF('Result Sheet'!ER23="","",'Result Sheet'!ER23)</f>
        <v>I</v>
      </c>
      <c r="N20" s="403">
        <f>IF('Result Sheet'!ES23="","",'Result Sheet'!ES23)</f>
        <v>10.999999999999996</v>
      </c>
      <c r="O20" s="402" t="str">
        <f>IF('Result Sheet'!EW23="","",'Result Sheet'!EW23)</f>
        <v>A</v>
      </c>
      <c r="P20" s="167" t="str">
        <f>IF('Result Sheet'!AB23="","",'Result Sheet'!AB23)</f>
        <v>I</v>
      </c>
      <c r="Q20" s="168" t="str">
        <f>IF('Result Sheet'!AC23="","",'Result Sheet'!AC23)</f>
        <v>A</v>
      </c>
      <c r="R20" s="167" t="str">
        <f>IF('Result Sheet'!AT23="","",'Result Sheet'!AT23)</f>
        <v>I</v>
      </c>
      <c r="S20" s="168" t="str">
        <f>IF('Result Sheet'!AU23="","",'Result Sheet'!AU23)</f>
        <v>B</v>
      </c>
      <c r="T20" s="167" t="str">
        <f>IF('Result Sheet'!BL23="","",'Result Sheet'!BL23)</f>
        <v>I</v>
      </c>
      <c r="U20" s="168" t="str">
        <f>IF('Result Sheet'!BM23="","",'Result Sheet'!BM23)</f>
        <v>B</v>
      </c>
      <c r="V20" s="167" t="str">
        <f>IF('Result Sheet'!CD23="","",'Result Sheet'!CD23)</f>
        <v>I</v>
      </c>
      <c r="W20" s="168" t="str">
        <f>IF('Result Sheet'!CE23="","",'Result Sheet'!CE23)</f>
        <v>A</v>
      </c>
      <c r="X20" s="169">
        <f>IF('Result Sheet'!EV23="","",'Result Sheet'!EV23)</f>
        <v>310</v>
      </c>
      <c r="BR20" s="170" t="str">
        <f>'Result Sheet'!G23</f>
        <v>KINJAL SAINI</v>
      </c>
      <c r="BS20" s="171" t="str">
        <f t="shared" si="0"/>
        <v/>
      </c>
      <c r="BT20" s="171" t="str">
        <f t="shared" si="1"/>
        <v/>
      </c>
      <c r="BU20" s="171" t="str">
        <f t="shared" si="2"/>
        <v/>
      </c>
      <c r="BV20" s="171" t="str">
        <f t="shared" si="3"/>
        <v/>
      </c>
      <c r="BW20" s="171" t="str">
        <f t="shared" si="4"/>
        <v/>
      </c>
      <c r="BX20" s="171" t="str">
        <f t="shared" si="5"/>
        <v>A</v>
      </c>
      <c r="BY20" s="171" t="str">
        <f t="shared" si="6"/>
        <v/>
      </c>
      <c r="BZ20" s="171" t="str">
        <f t="shared" si="7"/>
        <v/>
      </c>
      <c r="CA20" s="171" t="str">
        <f t="shared" si="8"/>
        <v/>
      </c>
      <c r="CB20" s="171" t="str">
        <f t="shared" si="9"/>
        <v/>
      </c>
      <c r="CC20" s="171" t="str">
        <f t="shared" si="10"/>
        <v/>
      </c>
      <c r="CD20" s="171" t="str">
        <f t="shared" si="11"/>
        <v/>
      </c>
      <c r="CE20" s="172"/>
    </row>
    <row r="21" spans="1:83" ht="15.95" customHeight="1">
      <c r="A21" s="159">
        <f>IF('Result Sheet'!A24="","",'Result Sheet'!A24)</f>
        <v>17</v>
      </c>
      <c r="B21" s="160">
        <f>IF('Result Sheet'!B24="","",'Result Sheet'!B24)</f>
        <v>317</v>
      </c>
      <c r="C21" s="161">
        <f>IF('Result Sheet'!F24="","",'Result Sheet'!F24)</f>
        <v>924</v>
      </c>
      <c r="D21" s="162" t="str">
        <f>IF('Result Sheet'!E24="","",'Result Sheet'!E24)</f>
        <v>14-02-2016</v>
      </c>
      <c r="E21" s="163" t="str">
        <f>IF('Result Sheet'!G24="","",'Result Sheet'!G24)</f>
        <v>LUCKY PRAJAPATI</v>
      </c>
      <c r="F21" s="163" t="str">
        <f>IF('Result Sheet'!H24="","",'Result Sheet'!H24)</f>
        <v>NAR SINGH</v>
      </c>
      <c r="G21" s="163" t="str">
        <f>IF('Result Sheet'!I24="","",'Result Sheet'!I24)</f>
        <v>BHAWNA</v>
      </c>
      <c r="H21" s="164" t="str">
        <f>IF('Result Sheet'!K24="","",'Result Sheet'!K24)</f>
        <v>OBC</v>
      </c>
      <c r="I21" s="164" t="str">
        <f>IF('Result Sheet'!J24="","",'Result Sheet'!J24)</f>
        <v>M</v>
      </c>
      <c r="J21" s="256" t="str">
        <f>IF('Result Sheet'!ET24="","",'Result Sheet'!ET24)</f>
        <v>कक्षोंन्नति</v>
      </c>
      <c r="K21" s="165">
        <f>IF('Result Sheet'!EP24="","",'Result Sheet'!EP24)</f>
        <v>617</v>
      </c>
      <c r="L21" s="166">
        <f>IF('Result Sheet'!EQ24="","",'Result Sheet'!EQ24)</f>
        <v>88.142857142857139</v>
      </c>
      <c r="M21" s="401" t="str">
        <f>IF('Result Sheet'!ER24="","",'Result Sheet'!ER24)</f>
        <v>I</v>
      </c>
      <c r="N21" s="403">
        <f>IF('Result Sheet'!ES24="","",'Result Sheet'!ES24)</f>
        <v>9.9999999999999964</v>
      </c>
      <c r="O21" s="402" t="str">
        <f>IF('Result Sheet'!EW24="","",'Result Sheet'!EW24)</f>
        <v>A</v>
      </c>
      <c r="P21" s="167" t="str">
        <f>IF('Result Sheet'!AB24="","",'Result Sheet'!AB24)</f>
        <v>I</v>
      </c>
      <c r="Q21" s="168" t="str">
        <f>IF('Result Sheet'!AC24="","",'Result Sheet'!AC24)</f>
        <v>A</v>
      </c>
      <c r="R21" s="167" t="str">
        <f>IF('Result Sheet'!AT24="","",'Result Sheet'!AT24)</f>
        <v>I</v>
      </c>
      <c r="S21" s="168" t="str">
        <f>IF('Result Sheet'!AU24="","",'Result Sheet'!AU24)</f>
        <v>B</v>
      </c>
      <c r="T21" s="167" t="str">
        <f>IF('Result Sheet'!BL24="","",'Result Sheet'!BL24)</f>
        <v>I</v>
      </c>
      <c r="U21" s="168" t="str">
        <f>IF('Result Sheet'!BM24="","",'Result Sheet'!BM24)</f>
        <v>B</v>
      </c>
      <c r="V21" s="167" t="str">
        <f>IF('Result Sheet'!CD24="","",'Result Sheet'!CD24)</f>
        <v>I</v>
      </c>
      <c r="W21" s="168" t="str">
        <f>IF('Result Sheet'!CE24="","",'Result Sheet'!CE24)</f>
        <v>A</v>
      </c>
      <c r="X21" s="169">
        <f>IF('Result Sheet'!EV24="","",'Result Sheet'!EV24)</f>
        <v>310</v>
      </c>
      <c r="BR21" s="170" t="str">
        <f>'Result Sheet'!G24</f>
        <v>LUCKY PRAJAPATI</v>
      </c>
      <c r="BS21" s="171" t="str">
        <f t="shared" si="0"/>
        <v/>
      </c>
      <c r="BT21" s="171" t="str">
        <f t="shared" si="1"/>
        <v/>
      </c>
      <c r="BU21" s="171" t="str">
        <f t="shared" si="2"/>
        <v/>
      </c>
      <c r="BV21" s="171" t="str">
        <f t="shared" si="3"/>
        <v/>
      </c>
      <c r="BW21" s="171" t="str">
        <f t="shared" si="4"/>
        <v>A</v>
      </c>
      <c r="BX21" s="171" t="str">
        <f t="shared" si="5"/>
        <v/>
      </c>
      <c r="BY21" s="171" t="str">
        <f t="shared" si="6"/>
        <v/>
      </c>
      <c r="BZ21" s="171" t="str">
        <f t="shared" si="7"/>
        <v/>
      </c>
      <c r="CA21" s="171" t="str">
        <f t="shared" si="8"/>
        <v/>
      </c>
      <c r="CB21" s="171" t="str">
        <f t="shared" si="9"/>
        <v/>
      </c>
      <c r="CC21" s="171" t="str">
        <f t="shared" si="10"/>
        <v/>
      </c>
      <c r="CD21" s="171" t="str">
        <f t="shared" si="11"/>
        <v/>
      </c>
      <c r="CE21" s="172"/>
    </row>
    <row r="22" spans="1:83" ht="15.95" customHeight="1">
      <c r="A22" s="159">
        <f>IF('Result Sheet'!A25="","",'Result Sheet'!A25)</f>
        <v>18</v>
      </c>
      <c r="B22" s="160">
        <f>IF('Result Sheet'!B25="","",'Result Sheet'!B25)</f>
        <v>318</v>
      </c>
      <c r="C22" s="161">
        <f>IF('Result Sheet'!F25="","",'Result Sheet'!F25)</f>
        <v>921</v>
      </c>
      <c r="D22" s="162">
        <f>IF('Result Sheet'!E25="","",'Result Sheet'!E25)</f>
        <v>42008</v>
      </c>
      <c r="E22" s="163" t="str">
        <f>IF('Result Sheet'!G25="","",'Result Sheet'!G25)</f>
        <v>MAHENDRA PARTAP SINGH CHUNDAWAT</v>
      </c>
      <c r="F22" s="163" t="str">
        <f>IF('Result Sheet'!H25="","",'Result Sheet'!H25)</f>
        <v>CHANDRA SINGH CHUNDAWAT</v>
      </c>
      <c r="G22" s="163" t="str">
        <f>IF('Result Sheet'!I25="","",'Result Sheet'!I25)</f>
        <v>RITU KANWAR</v>
      </c>
      <c r="H22" s="164" t="str">
        <f>IF('Result Sheet'!K25="","",'Result Sheet'!K25)</f>
        <v>GEN</v>
      </c>
      <c r="I22" s="164" t="str">
        <f>IF('Result Sheet'!J25="","",'Result Sheet'!J25)</f>
        <v>M</v>
      </c>
      <c r="J22" s="256" t="str">
        <f>IF('Result Sheet'!ET25="","",'Result Sheet'!ET25)</f>
        <v>कक्षोंन्नति</v>
      </c>
      <c r="K22" s="165">
        <f>IF('Result Sheet'!EP25="","",'Result Sheet'!EP25)</f>
        <v>618</v>
      </c>
      <c r="L22" s="166">
        <f>IF('Result Sheet'!EQ25="","",'Result Sheet'!EQ25)</f>
        <v>88.285714285714292</v>
      </c>
      <c r="M22" s="401" t="str">
        <f>IF('Result Sheet'!ER25="","",'Result Sheet'!ER25)</f>
        <v>I</v>
      </c>
      <c r="N22" s="403">
        <f>IF('Result Sheet'!ES25="","",'Result Sheet'!ES25)</f>
        <v>8.9999999999999964</v>
      </c>
      <c r="O22" s="402" t="str">
        <f>IF('Result Sheet'!EW25="","",'Result Sheet'!EW25)</f>
        <v>A</v>
      </c>
      <c r="P22" s="167" t="str">
        <f>IF('Result Sheet'!AB25="","",'Result Sheet'!AB25)</f>
        <v>I</v>
      </c>
      <c r="Q22" s="168" t="str">
        <f>IF('Result Sheet'!AC25="","",'Result Sheet'!AC25)</f>
        <v>A</v>
      </c>
      <c r="R22" s="167" t="str">
        <f>IF('Result Sheet'!AT25="","",'Result Sheet'!AT25)</f>
        <v>I</v>
      </c>
      <c r="S22" s="168" t="str">
        <f>IF('Result Sheet'!AU25="","",'Result Sheet'!AU25)</f>
        <v>A</v>
      </c>
      <c r="T22" s="167" t="str">
        <f>IF('Result Sheet'!BL25="","",'Result Sheet'!BL25)</f>
        <v>I</v>
      </c>
      <c r="U22" s="168" t="str">
        <f>IF('Result Sheet'!BM25="","",'Result Sheet'!BM25)</f>
        <v>B</v>
      </c>
      <c r="V22" s="167" t="str">
        <f>IF('Result Sheet'!CD25="","",'Result Sheet'!CD25)</f>
        <v>I</v>
      </c>
      <c r="W22" s="168" t="str">
        <f>IF('Result Sheet'!CE25="","",'Result Sheet'!CE25)</f>
        <v>A</v>
      </c>
      <c r="X22" s="169">
        <f>IF('Result Sheet'!EV25="","",'Result Sheet'!EV25)</f>
        <v>310</v>
      </c>
      <c r="BR22" s="170" t="str">
        <f>'Result Sheet'!G25</f>
        <v>MAHENDRA PARTAP SINGH CHUNDAWAT</v>
      </c>
      <c r="BS22" s="171" t="str">
        <f t="shared" si="0"/>
        <v/>
      </c>
      <c r="BT22" s="171" t="str">
        <f t="shared" si="1"/>
        <v/>
      </c>
      <c r="BU22" s="171" t="str">
        <f t="shared" si="2"/>
        <v/>
      </c>
      <c r="BV22" s="171" t="str">
        <f t="shared" si="3"/>
        <v/>
      </c>
      <c r="BW22" s="171" t="str">
        <f t="shared" si="4"/>
        <v/>
      </c>
      <c r="BX22" s="171" t="str">
        <f t="shared" si="5"/>
        <v/>
      </c>
      <c r="BY22" s="171" t="str">
        <f t="shared" si="6"/>
        <v>A</v>
      </c>
      <c r="BZ22" s="171" t="str">
        <f t="shared" si="7"/>
        <v/>
      </c>
      <c r="CA22" s="171" t="str">
        <f t="shared" si="8"/>
        <v/>
      </c>
      <c r="CB22" s="171" t="str">
        <f t="shared" si="9"/>
        <v/>
      </c>
      <c r="CC22" s="171" t="str">
        <f t="shared" si="10"/>
        <v/>
      </c>
      <c r="CD22" s="171" t="str">
        <f t="shared" si="11"/>
        <v/>
      </c>
      <c r="CE22" s="172"/>
    </row>
    <row r="23" spans="1:83" ht="15.95" customHeight="1">
      <c r="A23" s="159">
        <f>IF('Result Sheet'!A26="","",'Result Sheet'!A26)</f>
        <v>19</v>
      </c>
      <c r="B23" s="160">
        <f>IF('Result Sheet'!B26="","",'Result Sheet'!B26)</f>
        <v>319</v>
      </c>
      <c r="C23" s="161">
        <f>IF('Result Sheet'!F26="","",'Result Sheet'!F26)</f>
        <v>948</v>
      </c>
      <c r="D23" s="162">
        <f>IF('Result Sheet'!E26="","",'Result Sheet'!E26)</f>
        <v>42257</v>
      </c>
      <c r="E23" s="163" t="str">
        <f>IF('Result Sheet'!G26="","",'Result Sheet'!G26)</f>
        <v>MANVEER GURJAR</v>
      </c>
      <c r="F23" s="163" t="str">
        <f>IF('Result Sheet'!H26="","",'Result Sheet'!H26)</f>
        <v>VIKRAM SINGH</v>
      </c>
      <c r="G23" s="163" t="str">
        <f>IF('Result Sheet'!I26="","",'Result Sheet'!I26)</f>
        <v>BARKHA</v>
      </c>
      <c r="H23" s="164" t="str">
        <f>IF('Result Sheet'!K26="","",'Result Sheet'!K26)</f>
        <v>SBC</v>
      </c>
      <c r="I23" s="164" t="str">
        <f>IF('Result Sheet'!J26="","",'Result Sheet'!J26)</f>
        <v>M</v>
      </c>
      <c r="J23" s="256" t="str">
        <f>IF('Result Sheet'!ET26="","",'Result Sheet'!ET26)</f>
        <v>कक्षोंन्नति</v>
      </c>
      <c r="K23" s="165">
        <f>IF('Result Sheet'!EP26="","",'Result Sheet'!EP26)</f>
        <v>590</v>
      </c>
      <c r="L23" s="166">
        <f>IF('Result Sheet'!EQ26="","",'Result Sheet'!EQ26)</f>
        <v>84.285714285714292</v>
      </c>
      <c r="M23" s="401" t="str">
        <f>IF('Result Sheet'!ER26="","",'Result Sheet'!ER26)</f>
        <v>I</v>
      </c>
      <c r="N23" s="403">
        <f>IF('Result Sheet'!ES26="","",'Result Sheet'!ES26)</f>
        <v>17.000000000000298</v>
      </c>
      <c r="O23" s="402" t="str">
        <f>IF('Result Sheet'!EW26="","",'Result Sheet'!EW26)</f>
        <v>B</v>
      </c>
      <c r="P23" s="167" t="str">
        <f>IF('Result Sheet'!AB26="","",'Result Sheet'!AB26)</f>
        <v>I</v>
      </c>
      <c r="Q23" s="168" t="str">
        <f>IF('Result Sheet'!AC26="","",'Result Sheet'!AC26)</f>
        <v>B</v>
      </c>
      <c r="R23" s="167" t="str">
        <f>IF('Result Sheet'!AT26="","",'Result Sheet'!AT26)</f>
        <v>I</v>
      </c>
      <c r="S23" s="168" t="str">
        <f>IF('Result Sheet'!AU26="","",'Result Sheet'!AU26)</f>
        <v>A</v>
      </c>
      <c r="T23" s="167" t="str">
        <f>IF('Result Sheet'!BL26="","",'Result Sheet'!BL26)</f>
        <v>I</v>
      </c>
      <c r="U23" s="168" t="str">
        <f>IF('Result Sheet'!BM26="","",'Result Sheet'!BM26)</f>
        <v>B</v>
      </c>
      <c r="V23" s="167" t="str">
        <f>IF('Result Sheet'!CD26="","",'Result Sheet'!CD26)</f>
        <v>I</v>
      </c>
      <c r="W23" s="168" t="str">
        <f>IF('Result Sheet'!CE26="","",'Result Sheet'!CE26)</f>
        <v>B</v>
      </c>
      <c r="X23" s="169">
        <f>IF('Result Sheet'!EV26="","",'Result Sheet'!EV26)</f>
        <v>310</v>
      </c>
      <c r="BR23" s="170" t="str">
        <f>'Result Sheet'!G26</f>
        <v>MANVEER GURJAR</v>
      </c>
      <c r="BS23" s="171" t="str">
        <f t="shared" si="0"/>
        <v/>
      </c>
      <c r="BT23" s="171" t="str">
        <f t="shared" si="1"/>
        <v/>
      </c>
      <c r="BU23" s="171" t="str">
        <f t="shared" si="2"/>
        <v/>
      </c>
      <c r="BV23" s="171" t="str">
        <f t="shared" si="3"/>
        <v/>
      </c>
      <c r="BW23" s="171" t="str">
        <f t="shared" si="4"/>
        <v/>
      </c>
      <c r="BX23" s="171" t="str">
        <f t="shared" si="5"/>
        <v/>
      </c>
      <c r="BY23" s="171" t="str">
        <f t="shared" si="6"/>
        <v/>
      </c>
      <c r="BZ23" s="171" t="str">
        <f t="shared" si="7"/>
        <v/>
      </c>
      <c r="CA23" s="171" t="str">
        <f t="shared" si="8"/>
        <v/>
      </c>
      <c r="CB23" s="171" t="str">
        <f t="shared" si="9"/>
        <v/>
      </c>
      <c r="CC23" s="171" t="str">
        <f t="shared" si="10"/>
        <v>B</v>
      </c>
      <c r="CD23" s="171" t="str">
        <f t="shared" si="11"/>
        <v/>
      </c>
      <c r="CE23" s="172"/>
    </row>
    <row r="24" spans="1:83" ht="15.95" customHeight="1">
      <c r="A24" s="159">
        <f>IF('Result Sheet'!A27="","",'Result Sheet'!A27)</f>
        <v>20</v>
      </c>
      <c r="B24" s="160">
        <f>IF('Result Sheet'!B27="","",'Result Sheet'!B27)</f>
        <v>320</v>
      </c>
      <c r="C24" s="161">
        <f>IF('Result Sheet'!F27="","",'Result Sheet'!F27)</f>
        <v>943</v>
      </c>
      <c r="D24" s="162" t="str">
        <f>IF('Result Sheet'!E27="","",'Result Sheet'!E27)</f>
        <v>13-01-2015</v>
      </c>
      <c r="E24" s="163" t="str">
        <f>IF('Result Sheet'!G27="","",'Result Sheet'!G27)</f>
        <v>PALAK DAMER</v>
      </c>
      <c r="F24" s="163" t="str">
        <f>IF('Result Sheet'!H27="","",'Result Sheet'!H27)</f>
        <v>GOVIND LAL</v>
      </c>
      <c r="G24" s="163" t="str">
        <f>IF('Result Sheet'!I27="","",'Result Sheet'!I27)</f>
        <v>LEELA</v>
      </c>
      <c r="H24" s="164" t="str">
        <f>IF('Result Sheet'!K27="","",'Result Sheet'!K27)</f>
        <v>SC</v>
      </c>
      <c r="I24" s="164" t="str">
        <f>IF('Result Sheet'!J27="","",'Result Sheet'!J27)</f>
        <v>F</v>
      </c>
      <c r="J24" s="256" t="str">
        <f>IF('Result Sheet'!ET27="","",'Result Sheet'!ET27)</f>
        <v>कक्षोंन्नति</v>
      </c>
      <c r="K24" s="165">
        <f>IF('Result Sheet'!EP27="","",'Result Sheet'!EP27)</f>
        <v>593</v>
      </c>
      <c r="L24" s="166">
        <f>IF('Result Sheet'!EQ27="","",'Result Sheet'!EQ27)</f>
        <v>84.714285714285708</v>
      </c>
      <c r="M24" s="401" t="str">
        <f>IF('Result Sheet'!ER27="","",'Result Sheet'!ER27)</f>
        <v>I</v>
      </c>
      <c r="N24" s="403">
        <f>IF('Result Sheet'!ES27="","",'Result Sheet'!ES27)</f>
        <v>15.999999999999996</v>
      </c>
      <c r="O24" s="402" t="str">
        <f>IF('Result Sheet'!EW27="","",'Result Sheet'!EW27)</f>
        <v>B</v>
      </c>
      <c r="P24" s="167" t="str">
        <f>IF('Result Sheet'!AB27="","",'Result Sheet'!AB27)</f>
        <v>I</v>
      </c>
      <c r="Q24" s="168" t="str">
        <f>IF('Result Sheet'!AC27="","",'Result Sheet'!AC27)</f>
        <v>B</v>
      </c>
      <c r="R24" s="167" t="str">
        <f>IF('Result Sheet'!AT27="","",'Result Sheet'!AT27)</f>
        <v>I</v>
      </c>
      <c r="S24" s="168" t="str">
        <f>IF('Result Sheet'!AU27="","",'Result Sheet'!AU27)</f>
        <v>A</v>
      </c>
      <c r="T24" s="167" t="str">
        <f>IF('Result Sheet'!BL27="","",'Result Sheet'!BL27)</f>
        <v>I</v>
      </c>
      <c r="U24" s="168" t="str">
        <f>IF('Result Sheet'!BM27="","",'Result Sheet'!BM27)</f>
        <v>B</v>
      </c>
      <c r="V24" s="167" t="str">
        <f>IF('Result Sheet'!CD27="","",'Result Sheet'!CD27)</f>
        <v>I</v>
      </c>
      <c r="W24" s="168" t="str">
        <f>IF('Result Sheet'!CE27="","",'Result Sheet'!CE27)</f>
        <v>A</v>
      </c>
      <c r="X24" s="169">
        <f>IF('Result Sheet'!EV27="","",'Result Sheet'!EV27)</f>
        <v>310</v>
      </c>
      <c r="BR24" s="170" t="str">
        <f>'Result Sheet'!G27</f>
        <v>PALAK DAMER</v>
      </c>
      <c r="BS24" s="171" t="str">
        <f t="shared" si="0"/>
        <v/>
      </c>
      <c r="BT24" s="171" t="str">
        <f t="shared" si="1"/>
        <v>B</v>
      </c>
      <c r="BU24" s="171" t="str">
        <f t="shared" si="2"/>
        <v/>
      </c>
      <c r="BV24" s="171" t="str">
        <f t="shared" si="3"/>
        <v/>
      </c>
      <c r="BW24" s="171" t="str">
        <f t="shared" si="4"/>
        <v/>
      </c>
      <c r="BX24" s="171" t="str">
        <f t="shared" si="5"/>
        <v/>
      </c>
      <c r="BY24" s="171" t="str">
        <f t="shared" si="6"/>
        <v/>
      </c>
      <c r="BZ24" s="171" t="str">
        <f t="shared" si="7"/>
        <v/>
      </c>
      <c r="CA24" s="171" t="str">
        <f t="shared" si="8"/>
        <v/>
      </c>
      <c r="CB24" s="171" t="str">
        <f t="shared" si="9"/>
        <v/>
      </c>
      <c r="CC24" s="171" t="str">
        <f t="shared" si="10"/>
        <v/>
      </c>
      <c r="CD24" s="171" t="str">
        <f t="shared" si="11"/>
        <v/>
      </c>
      <c r="CE24" s="172"/>
    </row>
    <row r="25" spans="1:83" ht="15.95" customHeight="1">
      <c r="A25" s="159">
        <f>IF('Result Sheet'!A28="","",'Result Sheet'!A28)</f>
        <v>21</v>
      </c>
      <c r="B25" s="160">
        <f>IF('Result Sheet'!B28="","",'Result Sheet'!B28)</f>
        <v>321</v>
      </c>
      <c r="C25" s="161">
        <f>IF('Result Sheet'!F28="","",'Result Sheet'!F28)</f>
        <v>929</v>
      </c>
      <c r="D25" s="162" t="str">
        <f>IF('Result Sheet'!E28="","",'Result Sheet'!E28)</f>
        <v>21-10-2014</v>
      </c>
      <c r="E25" s="163" t="str">
        <f>IF('Result Sheet'!G28="","",'Result Sheet'!G28)</f>
        <v>PAWAN CHOUHAN</v>
      </c>
      <c r="F25" s="163" t="str">
        <f>IF('Result Sheet'!H28="","",'Result Sheet'!H28)</f>
        <v>NARENDRA SINGH</v>
      </c>
      <c r="G25" s="163" t="str">
        <f>IF('Result Sheet'!I28="","",'Result Sheet'!I28)</f>
        <v>SHOBHA</v>
      </c>
      <c r="H25" s="164" t="str">
        <f>IF('Result Sheet'!K28="","",'Result Sheet'!K28)</f>
        <v>OBC</v>
      </c>
      <c r="I25" s="164" t="str">
        <f>IF('Result Sheet'!J28="","",'Result Sheet'!J28)</f>
        <v>M</v>
      </c>
      <c r="J25" s="256" t="str">
        <f>IF('Result Sheet'!ET28="","",'Result Sheet'!ET28)</f>
        <v>कक्षोंन्नति</v>
      </c>
      <c r="K25" s="165">
        <f>IF('Result Sheet'!EP28="","",'Result Sheet'!EP28)</f>
        <v>565</v>
      </c>
      <c r="L25" s="166">
        <f>IF('Result Sheet'!EQ28="","",'Result Sheet'!EQ28)</f>
        <v>80.714285714285708</v>
      </c>
      <c r="M25" s="401" t="str">
        <f>IF('Result Sheet'!ER28="","",'Result Sheet'!ER28)</f>
        <v>I</v>
      </c>
      <c r="N25" s="403">
        <f>IF('Result Sheet'!ES28="","",'Result Sheet'!ES28)</f>
        <v>28.000000000000298</v>
      </c>
      <c r="O25" s="402" t="str">
        <f>IF('Result Sheet'!EW28="","",'Result Sheet'!EW28)</f>
        <v>B</v>
      </c>
      <c r="P25" s="167" t="str">
        <f>IF('Result Sheet'!AB28="","",'Result Sheet'!AB28)</f>
        <v>I</v>
      </c>
      <c r="Q25" s="168" t="str">
        <f>IF('Result Sheet'!AC28="","",'Result Sheet'!AC28)</f>
        <v>B</v>
      </c>
      <c r="R25" s="167" t="str">
        <f>IF('Result Sheet'!AT28="","",'Result Sheet'!AT28)</f>
        <v>I</v>
      </c>
      <c r="S25" s="168" t="str">
        <f>IF('Result Sheet'!AU28="","",'Result Sheet'!AU28)</f>
        <v>A</v>
      </c>
      <c r="T25" s="167" t="str">
        <f>IF('Result Sheet'!BL28="","",'Result Sheet'!BL28)</f>
        <v>I</v>
      </c>
      <c r="U25" s="168" t="str">
        <f>IF('Result Sheet'!BM28="","",'Result Sheet'!BM28)</f>
        <v>B</v>
      </c>
      <c r="V25" s="167" t="str">
        <f>IF('Result Sheet'!CD28="","",'Result Sheet'!CD28)</f>
        <v>I</v>
      </c>
      <c r="W25" s="168" t="str">
        <f>IF('Result Sheet'!CE28="","",'Result Sheet'!CE28)</f>
        <v>B</v>
      </c>
      <c r="X25" s="169">
        <f>IF('Result Sheet'!EV28="","",'Result Sheet'!EV28)</f>
        <v>310</v>
      </c>
      <c r="BR25" s="170" t="str">
        <f>'Result Sheet'!G28</f>
        <v>PAWAN CHOUHAN</v>
      </c>
      <c r="BS25" s="171" t="str">
        <f t="shared" si="0"/>
        <v/>
      </c>
      <c r="BT25" s="171" t="str">
        <f t="shared" si="1"/>
        <v/>
      </c>
      <c r="BU25" s="171" t="str">
        <f t="shared" si="2"/>
        <v/>
      </c>
      <c r="BV25" s="171" t="str">
        <f t="shared" si="3"/>
        <v/>
      </c>
      <c r="BW25" s="171" t="str">
        <f t="shared" si="4"/>
        <v>B</v>
      </c>
      <c r="BX25" s="171" t="str">
        <f t="shared" si="5"/>
        <v/>
      </c>
      <c r="BY25" s="171" t="str">
        <f t="shared" si="6"/>
        <v/>
      </c>
      <c r="BZ25" s="171" t="str">
        <f t="shared" si="7"/>
        <v/>
      </c>
      <c r="CA25" s="171" t="str">
        <f t="shared" si="8"/>
        <v/>
      </c>
      <c r="CB25" s="171" t="str">
        <f t="shared" si="9"/>
        <v/>
      </c>
      <c r="CC25" s="171" t="str">
        <f t="shared" si="10"/>
        <v/>
      </c>
      <c r="CD25" s="171" t="str">
        <f t="shared" si="11"/>
        <v/>
      </c>
      <c r="CE25" s="172"/>
    </row>
    <row r="26" spans="1:83" ht="15.95" customHeight="1">
      <c r="A26" s="159">
        <f>IF('Result Sheet'!A29="","",'Result Sheet'!A29)</f>
        <v>22</v>
      </c>
      <c r="B26" s="160">
        <f>IF('Result Sheet'!B29="","",'Result Sheet'!B29)</f>
        <v>322</v>
      </c>
      <c r="C26" s="161">
        <f>IF('Result Sheet'!F29="","",'Result Sheet'!F29)</f>
        <v>932</v>
      </c>
      <c r="D26" s="162" t="str">
        <f>IF('Result Sheet'!E29="","",'Result Sheet'!E29)</f>
        <v>15-11-2014</v>
      </c>
      <c r="E26" s="163" t="str">
        <f>IF('Result Sheet'!G29="","",'Result Sheet'!G29)</f>
        <v>PRAGYA</v>
      </c>
      <c r="F26" s="163" t="str">
        <f>IF('Result Sheet'!H29="","",'Result Sheet'!H29)</f>
        <v>SUGANDAS</v>
      </c>
      <c r="G26" s="163" t="str">
        <f>IF('Result Sheet'!I29="","",'Result Sheet'!I29)</f>
        <v>ANITA</v>
      </c>
      <c r="H26" s="164" t="str">
        <f>IF('Result Sheet'!K29="","",'Result Sheet'!K29)</f>
        <v>OBC</v>
      </c>
      <c r="I26" s="164" t="str">
        <f>IF('Result Sheet'!J29="","",'Result Sheet'!J29)</f>
        <v>F</v>
      </c>
      <c r="J26" s="256" t="str">
        <f>IF('Result Sheet'!ET29="","",'Result Sheet'!ET29)</f>
        <v>कक्षोंन्नति</v>
      </c>
      <c r="K26" s="165">
        <f>IF('Result Sheet'!EP29="","",'Result Sheet'!EP29)</f>
        <v>575</v>
      </c>
      <c r="L26" s="166">
        <f>IF('Result Sheet'!EQ29="","",'Result Sheet'!EQ29)</f>
        <v>82.142857142857139</v>
      </c>
      <c r="M26" s="401" t="str">
        <f>IF('Result Sheet'!ER29="","",'Result Sheet'!ER29)</f>
        <v>I</v>
      </c>
      <c r="N26" s="403">
        <f>IF('Result Sheet'!ES29="","",'Result Sheet'!ES29)</f>
        <v>23.000000000000298</v>
      </c>
      <c r="O26" s="402" t="str">
        <f>IF('Result Sheet'!EW29="","",'Result Sheet'!EW29)</f>
        <v>B</v>
      </c>
      <c r="P26" s="167" t="str">
        <f>IF('Result Sheet'!AB29="","",'Result Sheet'!AB29)</f>
        <v>I</v>
      </c>
      <c r="Q26" s="168" t="str">
        <f>IF('Result Sheet'!AC29="","",'Result Sheet'!AC29)</f>
        <v>A</v>
      </c>
      <c r="R26" s="167" t="str">
        <f>IF('Result Sheet'!AT29="","",'Result Sheet'!AT29)</f>
        <v>I</v>
      </c>
      <c r="S26" s="168" t="str">
        <f>IF('Result Sheet'!AU29="","",'Result Sheet'!AU29)</f>
        <v>A</v>
      </c>
      <c r="T26" s="167" t="str">
        <f>IF('Result Sheet'!BL29="","",'Result Sheet'!BL29)</f>
        <v>I</v>
      </c>
      <c r="U26" s="168" t="str">
        <f>IF('Result Sheet'!BM29="","",'Result Sheet'!BM29)</f>
        <v>B</v>
      </c>
      <c r="V26" s="167" t="str">
        <f>IF('Result Sheet'!CD29="","",'Result Sheet'!CD29)</f>
        <v>I</v>
      </c>
      <c r="W26" s="168" t="str">
        <f>IF('Result Sheet'!CE29="","",'Result Sheet'!CE29)</f>
        <v>B</v>
      </c>
      <c r="X26" s="169">
        <f>IF('Result Sheet'!EV29="","",'Result Sheet'!EV29)</f>
        <v>310</v>
      </c>
      <c r="BR26" s="170" t="str">
        <f>'Result Sheet'!G29</f>
        <v>PRAGYA</v>
      </c>
      <c r="BS26" s="171" t="str">
        <f t="shared" si="0"/>
        <v/>
      </c>
      <c r="BT26" s="171" t="str">
        <f t="shared" si="1"/>
        <v/>
      </c>
      <c r="BU26" s="171" t="str">
        <f t="shared" si="2"/>
        <v/>
      </c>
      <c r="BV26" s="171" t="str">
        <f t="shared" si="3"/>
        <v/>
      </c>
      <c r="BW26" s="171" t="str">
        <f t="shared" si="4"/>
        <v/>
      </c>
      <c r="BX26" s="171" t="str">
        <f t="shared" si="5"/>
        <v>B</v>
      </c>
      <c r="BY26" s="171" t="str">
        <f t="shared" si="6"/>
        <v/>
      </c>
      <c r="BZ26" s="171" t="str">
        <f t="shared" si="7"/>
        <v/>
      </c>
      <c r="CA26" s="171" t="str">
        <f t="shared" si="8"/>
        <v/>
      </c>
      <c r="CB26" s="171" t="str">
        <f t="shared" si="9"/>
        <v/>
      </c>
      <c r="CC26" s="171" t="str">
        <f t="shared" si="10"/>
        <v/>
      </c>
      <c r="CD26" s="171" t="str">
        <f t="shared" si="11"/>
        <v/>
      </c>
      <c r="CE26" s="172"/>
    </row>
    <row r="27" spans="1:83" ht="15.95" customHeight="1">
      <c r="A27" s="159">
        <f>IF('Result Sheet'!A30="","",'Result Sheet'!A30)</f>
        <v>23</v>
      </c>
      <c r="B27" s="160">
        <f>IF('Result Sheet'!B30="","",'Result Sheet'!B30)</f>
        <v>323</v>
      </c>
      <c r="C27" s="161">
        <f>IF('Result Sheet'!F30="","",'Result Sheet'!F30)</f>
        <v>927</v>
      </c>
      <c r="D27" s="162" t="str">
        <f>IF('Result Sheet'!E30="","",'Result Sheet'!E30)</f>
        <v>31-01-2016</v>
      </c>
      <c r="E27" s="163" t="str">
        <f>IF('Result Sheet'!G30="","",'Result Sheet'!G30)</f>
        <v>PRAMOD BHATI</v>
      </c>
      <c r="F27" s="163" t="str">
        <f>IF('Result Sheet'!H30="","",'Result Sheet'!H30)</f>
        <v>PANKAJ</v>
      </c>
      <c r="G27" s="163" t="str">
        <f>IF('Result Sheet'!I30="","",'Result Sheet'!I30)</f>
        <v>PINKI</v>
      </c>
      <c r="H27" s="164" t="str">
        <f>IF('Result Sheet'!K30="","",'Result Sheet'!K30)</f>
        <v>OBC</v>
      </c>
      <c r="I27" s="164" t="str">
        <f>IF('Result Sheet'!J30="","",'Result Sheet'!J30)</f>
        <v>M</v>
      </c>
      <c r="J27" s="256" t="str">
        <f>IF('Result Sheet'!ET30="","",'Result Sheet'!ET30)</f>
        <v>कक्षोंन्नति</v>
      </c>
      <c r="K27" s="165">
        <f>IF('Result Sheet'!EP30="","",'Result Sheet'!EP30)</f>
        <v>574</v>
      </c>
      <c r="L27" s="166">
        <f>IF('Result Sheet'!EQ30="","",'Result Sheet'!EQ30)</f>
        <v>82</v>
      </c>
      <c r="M27" s="401" t="str">
        <f>IF('Result Sheet'!ER30="","",'Result Sheet'!ER30)</f>
        <v>I</v>
      </c>
      <c r="N27" s="403">
        <f>IF('Result Sheet'!ES30="","",'Result Sheet'!ES30)</f>
        <v>24.000000000000298</v>
      </c>
      <c r="O27" s="402" t="str">
        <f>IF('Result Sheet'!EW30="","",'Result Sheet'!EW30)</f>
        <v>B</v>
      </c>
      <c r="P27" s="167" t="str">
        <f>IF('Result Sheet'!AB30="","",'Result Sheet'!AB30)</f>
        <v>I</v>
      </c>
      <c r="Q27" s="168" t="str">
        <f>IF('Result Sheet'!AC30="","",'Result Sheet'!AC30)</f>
        <v>A</v>
      </c>
      <c r="R27" s="167" t="str">
        <f>IF('Result Sheet'!AT30="","",'Result Sheet'!AT30)</f>
        <v>I</v>
      </c>
      <c r="S27" s="168" t="str">
        <f>IF('Result Sheet'!AU30="","",'Result Sheet'!AU30)</f>
        <v>A</v>
      </c>
      <c r="T27" s="167" t="str">
        <f>IF('Result Sheet'!BL30="","",'Result Sheet'!BL30)</f>
        <v>I</v>
      </c>
      <c r="U27" s="168" t="str">
        <f>IF('Result Sheet'!BM30="","",'Result Sheet'!BM30)</f>
        <v>B</v>
      </c>
      <c r="V27" s="167" t="str">
        <f>IF('Result Sheet'!CD30="","",'Result Sheet'!CD30)</f>
        <v>I</v>
      </c>
      <c r="W27" s="168" t="str">
        <f>IF('Result Sheet'!CE30="","",'Result Sheet'!CE30)</f>
        <v>B</v>
      </c>
      <c r="X27" s="169">
        <f>IF('Result Sheet'!EV30="","",'Result Sheet'!EV30)</f>
        <v>310</v>
      </c>
      <c r="BR27" s="170" t="str">
        <f>'Result Sheet'!G30</f>
        <v>PRAMOD BHATI</v>
      </c>
      <c r="BS27" s="171" t="str">
        <f t="shared" si="0"/>
        <v/>
      </c>
      <c r="BT27" s="171" t="str">
        <f t="shared" si="1"/>
        <v/>
      </c>
      <c r="BU27" s="171" t="str">
        <f t="shared" si="2"/>
        <v/>
      </c>
      <c r="BV27" s="171" t="str">
        <f t="shared" si="3"/>
        <v/>
      </c>
      <c r="BW27" s="171" t="str">
        <f t="shared" si="4"/>
        <v>B</v>
      </c>
      <c r="BX27" s="171" t="str">
        <f t="shared" si="5"/>
        <v/>
      </c>
      <c r="BY27" s="171" t="str">
        <f t="shared" si="6"/>
        <v/>
      </c>
      <c r="BZ27" s="171" t="str">
        <f t="shared" si="7"/>
        <v/>
      </c>
      <c r="CA27" s="171" t="str">
        <f t="shared" si="8"/>
        <v/>
      </c>
      <c r="CB27" s="171" t="str">
        <f t="shared" si="9"/>
        <v/>
      </c>
      <c r="CC27" s="171" t="str">
        <f t="shared" si="10"/>
        <v/>
      </c>
      <c r="CD27" s="171" t="str">
        <f t="shared" si="11"/>
        <v/>
      </c>
      <c r="CE27" s="172"/>
    </row>
    <row r="28" spans="1:83" ht="15.95" customHeight="1">
      <c r="A28" s="159">
        <f>IF('Result Sheet'!A31="","",'Result Sheet'!A31)</f>
        <v>24</v>
      </c>
      <c r="B28" s="160">
        <f>IF('Result Sheet'!B31="","",'Result Sheet'!B31)</f>
        <v>324</v>
      </c>
      <c r="C28" s="161">
        <f>IF('Result Sheet'!F31="","",'Result Sheet'!F31)</f>
        <v>938</v>
      </c>
      <c r="D28" s="162" t="str">
        <f>IF('Result Sheet'!E31="","",'Result Sheet'!E31)</f>
        <v>24-06-2015</v>
      </c>
      <c r="E28" s="163" t="str">
        <f>IF('Result Sheet'!G31="","",'Result Sheet'!G31)</f>
        <v>PRAVEEN GURJAR</v>
      </c>
      <c r="F28" s="163" t="str">
        <f>IF('Result Sheet'!H31="","",'Result Sheet'!H31)</f>
        <v>SUKHDEV</v>
      </c>
      <c r="G28" s="163" t="str">
        <f>IF('Result Sheet'!I31="","",'Result Sheet'!I31)</f>
        <v>MANJU DEVI</v>
      </c>
      <c r="H28" s="164" t="str">
        <f>IF('Result Sheet'!K31="","",'Result Sheet'!K31)</f>
        <v>SBC</v>
      </c>
      <c r="I28" s="164" t="str">
        <f>IF('Result Sheet'!J31="","",'Result Sheet'!J31)</f>
        <v>M</v>
      </c>
      <c r="J28" s="256" t="str">
        <f>IF('Result Sheet'!ET31="","",'Result Sheet'!ET31)</f>
        <v>कक्षोंन्नति</v>
      </c>
      <c r="K28" s="165">
        <f>IF('Result Sheet'!EP31="","",'Result Sheet'!EP31)</f>
        <v>571</v>
      </c>
      <c r="L28" s="166">
        <f>IF('Result Sheet'!EQ31="","",'Result Sheet'!EQ31)</f>
        <v>81.571428571428569</v>
      </c>
      <c r="M28" s="401" t="str">
        <f>IF('Result Sheet'!ER31="","",'Result Sheet'!ER31)</f>
        <v>I</v>
      </c>
      <c r="N28" s="403">
        <f>IF('Result Sheet'!ES31="","",'Result Sheet'!ES31)</f>
        <v>26.000000000000298</v>
      </c>
      <c r="O28" s="402" t="str">
        <f>IF('Result Sheet'!EW31="","",'Result Sheet'!EW31)</f>
        <v>B</v>
      </c>
      <c r="P28" s="167" t="str">
        <f>IF('Result Sheet'!AB31="","",'Result Sheet'!AB31)</f>
        <v>I</v>
      </c>
      <c r="Q28" s="168" t="str">
        <f>IF('Result Sheet'!AC31="","",'Result Sheet'!AC31)</f>
        <v>A</v>
      </c>
      <c r="R28" s="167" t="str">
        <f>IF('Result Sheet'!AT31="","",'Result Sheet'!AT31)</f>
        <v>I</v>
      </c>
      <c r="S28" s="168" t="str">
        <f>IF('Result Sheet'!AU31="","",'Result Sheet'!AU31)</f>
        <v>A</v>
      </c>
      <c r="T28" s="167" t="str">
        <f>IF('Result Sheet'!BL31="","",'Result Sheet'!BL31)</f>
        <v>I</v>
      </c>
      <c r="U28" s="168" t="str">
        <f>IF('Result Sheet'!BM31="","",'Result Sheet'!BM31)</f>
        <v>B</v>
      </c>
      <c r="V28" s="167" t="str">
        <f>IF('Result Sheet'!CD31="","",'Result Sheet'!CD31)</f>
        <v>I</v>
      </c>
      <c r="W28" s="168" t="str">
        <f>IF('Result Sheet'!CE31="","",'Result Sheet'!CE31)</f>
        <v>B</v>
      </c>
      <c r="X28" s="169">
        <f>IF('Result Sheet'!EV31="","",'Result Sheet'!EV31)</f>
        <v>310</v>
      </c>
      <c r="BR28" s="170" t="str">
        <f>'Result Sheet'!G31</f>
        <v>PRAVEEN GURJAR</v>
      </c>
      <c r="BS28" s="171" t="str">
        <f t="shared" si="0"/>
        <v/>
      </c>
      <c r="BT28" s="171" t="str">
        <f t="shared" si="1"/>
        <v/>
      </c>
      <c r="BU28" s="171" t="str">
        <f t="shared" si="2"/>
        <v/>
      </c>
      <c r="BV28" s="171" t="str">
        <f t="shared" si="3"/>
        <v/>
      </c>
      <c r="BW28" s="171" t="str">
        <f t="shared" si="4"/>
        <v/>
      </c>
      <c r="BX28" s="171" t="str">
        <f t="shared" si="5"/>
        <v/>
      </c>
      <c r="BY28" s="171" t="str">
        <f t="shared" si="6"/>
        <v/>
      </c>
      <c r="BZ28" s="171" t="str">
        <f t="shared" si="7"/>
        <v/>
      </c>
      <c r="CA28" s="171" t="str">
        <f t="shared" si="8"/>
        <v/>
      </c>
      <c r="CB28" s="171" t="str">
        <f t="shared" si="9"/>
        <v/>
      </c>
      <c r="CC28" s="171" t="str">
        <f t="shared" si="10"/>
        <v>B</v>
      </c>
      <c r="CD28" s="171" t="str">
        <f t="shared" si="11"/>
        <v/>
      </c>
      <c r="CE28" s="172"/>
    </row>
    <row r="29" spans="1:83" ht="15.95" customHeight="1">
      <c r="A29" s="159">
        <f>IF('Result Sheet'!A32="","",'Result Sheet'!A32)</f>
        <v>25</v>
      </c>
      <c r="B29" s="160">
        <f>IF('Result Sheet'!B32="","",'Result Sheet'!B32)</f>
        <v>325</v>
      </c>
      <c r="C29" s="161">
        <f>IF('Result Sheet'!F32="","",'Result Sheet'!F32)</f>
        <v>950</v>
      </c>
      <c r="D29" s="162" t="str">
        <f>IF('Result Sheet'!E32="","",'Result Sheet'!E32)</f>
        <v>27-02-2016</v>
      </c>
      <c r="E29" s="163" t="str">
        <f>IF('Result Sheet'!G32="","",'Result Sheet'!G32)</f>
        <v>PRIYANSHU</v>
      </c>
      <c r="F29" s="163" t="str">
        <f>IF('Result Sheet'!H32="","",'Result Sheet'!H32)</f>
        <v>KULDEEP</v>
      </c>
      <c r="G29" s="163" t="str">
        <f>IF('Result Sheet'!I32="","",'Result Sheet'!I32)</f>
        <v>KHUSBOO MALI</v>
      </c>
      <c r="H29" s="164" t="str">
        <f>IF('Result Sheet'!K32="","",'Result Sheet'!K32)</f>
        <v>OBC</v>
      </c>
      <c r="I29" s="164" t="str">
        <f>IF('Result Sheet'!J32="","",'Result Sheet'!J32)</f>
        <v>M</v>
      </c>
      <c r="J29" s="256" t="str">
        <f>IF('Result Sheet'!ET32="","",'Result Sheet'!ET32)</f>
        <v>कक्षोंन्नति</v>
      </c>
      <c r="K29" s="165">
        <f>IF('Result Sheet'!EP32="","",'Result Sheet'!EP32)</f>
        <v>570</v>
      </c>
      <c r="L29" s="166">
        <f>IF('Result Sheet'!EQ32="","",'Result Sheet'!EQ32)</f>
        <v>81.428571428571431</v>
      </c>
      <c r="M29" s="401" t="str">
        <f>IF('Result Sheet'!ER32="","",'Result Sheet'!ER32)</f>
        <v>I</v>
      </c>
      <c r="N29" s="403">
        <f>IF('Result Sheet'!ES32="","",'Result Sheet'!ES32)</f>
        <v>27.000000000000298</v>
      </c>
      <c r="O29" s="402" t="str">
        <f>IF('Result Sheet'!EW32="","",'Result Sheet'!EW32)</f>
        <v>B</v>
      </c>
      <c r="P29" s="167" t="str">
        <f>IF('Result Sheet'!AB32="","",'Result Sheet'!AB32)</f>
        <v>I</v>
      </c>
      <c r="Q29" s="168" t="str">
        <f>IF('Result Sheet'!AC32="","",'Result Sheet'!AC32)</f>
        <v>B</v>
      </c>
      <c r="R29" s="167" t="str">
        <f>IF('Result Sheet'!AT32="","",'Result Sheet'!AT32)</f>
        <v>I</v>
      </c>
      <c r="S29" s="168" t="str">
        <f>IF('Result Sheet'!AU32="","",'Result Sheet'!AU32)</f>
        <v>A</v>
      </c>
      <c r="T29" s="167" t="str">
        <f>IF('Result Sheet'!BL32="","",'Result Sheet'!BL32)</f>
        <v>I</v>
      </c>
      <c r="U29" s="168" t="str">
        <f>IF('Result Sheet'!BM32="","",'Result Sheet'!BM32)</f>
        <v>B</v>
      </c>
      <c r="V29" s="167" t="str">
        <f>IF('Result Sheet'!CD32="","",'Result Sheet'!CD32)</f>
        <v>I</v>
      </c>
      <c r="W29" s="168" t="str">
        <f>IF('Result Sheet'!CE32="","",'Result Sheet'!CE32)</f>
        <v>B</v>
      </c>
      <c r="X29" s="169">
        <f>IF('Result Sheet'!EV32="","",'Result Sheet'!EV32)</f>
        <v>310</v>
      </c>
      <c r="BR29" s="170" t="str">
        <f>'Result Sheet'!G32</f>
        <v>PRIYANSHU</v>
      </c>
      <c r="BS29" s="171" t="str">
        <f t="shared" si="0"/>
        <v/>
      </c>
      <c r="BT29" s="171" t="str">
        <f t="shared" si="1"/>
        <v/>
      </c>
      <c r="BU29" s="171" t="str">
        <f t="shared" si="2"/>
        <v/>
      </c>
      <c r="BV29" s="171" t="str">
        <f t="shared" si="3"/>
        <v/>
      </c>
      <c r="BW29" s="171" t="str">
        <f t="shared" si="4"/>
        <v>B</v>
      </c>
      <c r="BX29" s="171" t="str">
        <f t="shared" si="5"/>
        <v/>
      </c>
      <c r="BY29" s="171" t="str">
        <f t="shared" si="6"/>
        <v/>
      </c>
      <c r="BZ29" s="171" t="str">
        <f t="shared" si="7"/>
        <v/>
      </c>
      <c r="CA29" s="171" t="str">
        <f t="shared" si="8"/>
        <v/>
      </c>
      <c r="CB29" s="171" t="str">
        <f t="shared" si="9"/>
        <v/>
      </c>
      <c r="CC29" s="171" t="str">
        <f t="shared" si="10"/>
        <v/>
      </c>
      <c r="CD29" s="171" t="str">
        <f t="shared" si="11"/>
        <v/>
      </c>
      <c r="CE29" s="172"/>
    </row>
    <row r="30" spans="1:83" ht="15.95" customHeight="1">
      <c r="A30" s="159">
        <f>IF('Result Sheet'!A33="","",'Result Sheet'!A33)</f>
        <v>26</v>
      </c>
      <c r="B30" s="160">
        <f>IF('Result Sheet'!B33="","",'Result Sheet'!B33)</f>
        <v>326</v>
      </c>
      <c r="C30" s="161">
        <f>IF('Result Sheet'!F33="","",'Result Sheet'!F33)</f>
        <v>945</v>
      </c>
      <c r="D30" s="162" t="str">
        <f>IF('Result Sheet'!E33="","",'Result Sheet'!E33)</f>
        <v>22-07-2015</v>
      </c>
      <c r="E30" s="163" t="str">
        <f>IF('Result Sheet'!G33="","",'Result Sheet'!G33)</f>
        <v>PRIYANSHU RAWAT</v>
      </c>
      <c r="F30" s="163" t="str">
        <f>IF('Result Sheet'!H33="","",'Result Sheet'!H33)</f>
        <v>MANOHAR SINGH</v>
      </c>
      <c r="G30" s="163" t="str">
        <f>IF('Result Sheet'!I33="","",'Result Sheet'!I33)</f>
        <v>SAPNA</v>
      </c>
      <c r="H30" s="164" t="str">
        <f>IF('Result Sheet'!K33="","",'Result Sheet'!K33)</f>
        <v>OBC</v>
      </c>
      <c r="I30" s="164" t="str">
        <f>IF('Result Sheet'!J33="","",'Result Sheet'!J33)</f>
        <v>M</v>
      </c>
      <c r="J30" s="256" t="str">
        <f>IF('Result Sheet'!ET33="","",'Result Sheet'!ET33)</f>
        <v>कक्षोंन्नति</v>
      </c>
      <c r="K30" s="165">
        <f>IF('Result Sheet'!EP33="","",'Result Sheet'!EP33)</f>
        <v>573</v>
      </c>
      <c r="L30" s="166">
        <f>IF('Result Sheet'!EQ33="","",'Result Sheet'!EQ33)</f>
        <v>81.857142857142861</v>
      </c>
      <c r="M30" s="401" t="str">
        <f>IF('Result Sheet'!ER33="","",'Result Sheet'!ER33)</f>
        <v>I</v>
      </c>
      <c r="N30" s="403">
        <f>IF('Result Sheet'!ES33="","",'Result Sheet'!ES33)</f>
        <v>25.000000000000298</v>
      </c>
      <c r="O30" s="402" t="str">
        <f>IF('Result Sheet'!EW33="","",'Result Sheet'!EW33)</f>
        <v>B</v>
      </c>
      <c r="P30" s="167" t="str">
        <f>IF('Result Sheet'!AB33="","",'Result Sheet'!AB33)</f>
        <v>I</v>
      </c>
      <c r="Q30" s="168" t="str">
        <f>IF('Result Sheet'!AC33="","",'Result Sheet'!AC33)</f>
        <v>B</v>
      </c>
      <c r="R30" s="167" t="str">
        <f>IF('Result Sheet'!AT33="","",'Result Sheet'!AT33)</f>
        <v>I</v>
      </c>
      <c r="S30" s="168" t="str">
        <f>IF('Result Sheet'!AU33="","",'Result Sheet'!AU33)</f>
        <v>A</v>
      </c>
      <c r="T30" s="167" t="str">
        <f>IF('Result Sheet'!BL33="","",'Result Sheet'!BL33)</f>
        <v>I</v>
      </c>
      <c r="U30" s="168" t="str">
        <f>IF('Result Sheet'!BM33="","",'Result Sheet'!BM33)</f>
        <v>B</v>
      </c>
      <c r="V30" s="167" t="str">
        <f>IF('Result Sheet'!CD33="","",'Result Sheet'!CD33)</f>
        <v>I</v>
      </c>
      <c r="W30" s="168" t="str">
        <f>IF('Result Sheet'!CE33="","",'Result Sheet'!CE33)</f>
        <v>B</v>
      </c>
      <c r="X30" s="169">
        <f>IF('Result Sheet'!EV33="","",'Result Sheet'!EV33)</f>
        <v>310</v>
      </c>
      <c r="BR30" s="170" t="str">
        <f>'Result Sheet'!G33</f>
        <v>PRIYANSHU RAWAT</v>
      </c>
      <c r="BS30" s="171" t="str">
        <f t="shared" si="0"/>
        <v/>
      </c>
      <c r="BT30" s="171" t="str">
        <f t="shared" si="1"/>
        <v/>
      </c>
      <c r="BU30" s="171" t="str">
        <f t="shared" si="2"/>
        <v/>
      </c>
      <c r="BV30" s="171" t="str">
        <f t="shared" si="3"/>
        <v/>
      </c>
      <c r="BW30" s="171" t="str">
        <f t="shared" si="4"/>
        <v>B</v>
      </c>
      <c r="BX30" s="171" t="str">
        <f t="shared" si="5"/>
        <v/>
      </c>
      <c r="BY30" s="171" t="str">
        <f t="shared" si="6"/>
        <v/>
      </c>
      <c r="BZ30" s="171" t="str">
        <f t="shared" si="7"/>
        <v/>
      </c>
      <c r="CA30" s="171" t="str">
        <f t="shared" si="8"/>
        <v/>
      </c>
      <c r="CB30" s="171" t="str">
        <f t="shared" si="9"/>
        <v/>
      </c>
      <c r="CC30" s="171" t="str">
        <f t="shared" si="10"/>
        <v/>
      </c>
      <c r="CD30" s="171" t="str">
        <f t="shared" si="11"/>
        <v/>
      </c>
      <c r="CE30" s="172"/>
    </row>
    <row r="31" spans="1:83" ht="15.95" customHeight="1">
      <c r="A31" s="159">
        <f>IF('Result Sheet'!A34="","",'Result Sheet'!A34)</f>
        <v>27</v>
      </c>
      <c r="B31" s="160">
        <f>IF('Result Sheet'!B34="","",'Result Sheet'!B34)</f>
        <v>327</v>
      </c>
      <c r="C31" s="161">
        <f>IF('Result Sheet'!F34="","",'Result Sheet'!F34)</f>
        <v>928</v>
      </c>
      <c r="D31" s="162">
        <f>IF('Result Sheet'!E34="","",'Result Sheet'!E34)</f>
        <v>42676</v>
      </c>
      <c r="E31" s="163" t="str">
        <f>IF('Result Sheet'!G34="","",'Result Sheet'!G34)</f>
        <v>RANVEER</v>
      </c>
      <c r="F31" s="163" t="str">
        <f>IF('Result Sheet'!H34="","",'Result Sheet'!H34)</f>
        <v>TOTA RAM</v>
      </c>
      <c r="G31" s="163" t="str">
        <f>IF('Result Sheet'!I34="","",'Result Sheet'!I34)</f>
        <v>JAYA</v>
      </c>
      <c r="H31" s="164" t="str">
        <f>IF('Result Sheet'!K34="","",'Result Sheet'!K34)</f>
        <v>OBC</v>
      </c>
      <c r="I31" s="164" t="str">
        <f>IF('Result Sheet'!J34="","",'Result Sheet'!J34)</f>
        <v>M</v>
      </c>
      <c r="J31" s="256" t="str">
        <f>IF('Result Sheet'!ET34="","",'Result Sheet'!ET34)</f>
        <v>कक्षोंन्नति</v>
      </c>
      <c r="K31" s="165">
        <f>IF('Result Sheet'!EP34="","",'Result Sheet'!EP34)</f>
        <v>589</v>
      </c>
      <c r="L31" s="166">
        <f>IF('Result Sheet'!EQ34="","",'Result Sheet'!EQ34)</f>
        <v>84.142857142857139</v>
      </c>
      <c r="M31" s="401" t="str">
        <f>IF('Result Sheet'!ER34="","",'Result Sheet'!ER34)</f>
        <v>I</v>
      </c>
      <c r="N31" s="403">
        <f>IF('Result Sheet'!ES34="","",'Result Sheet'!ES34)</f>
        <v>18.000000000000298</v>
      </c>
      <c r="O31" s="402" t="str">
        <f>IF('Result Sheet'!EW34="","",'Result Sheet'!EW34)</f>
        <v>B</v>
      </c>
      <c r="P31" s="167" t="str">
        <f>IF('Result Sheet'!AB34="","",'Result Sheet'!AB34)</f>
        <v>I</v>
      </c>
      <c r="Q31" s="168" t="str">
        <f>IF('Result Sheet'!AC34="","",'Result Sheet'!AC34)</f>
        <v>B</v>
      </c>
      <c r="R31" s="167" t="str">
        <f>IF('Result Sheet'!AT34="","",'Result Sheet'!AT34)</f>
        <v>I</v>
      </c>
      <c r="S31" s="168" t="str">
        <f>IF('Result Sheet'!AU34="","",'Result Sheet'!AU34)</f>
        <v>A</v>
      </c>
      <c r="T31" s="167" t="str">
        <f>IF('Result Sheet'!BL34="","",'Result Sheet'!BL34)</f>
        <v>I</v>
      </c>
      <c r="U31" s="168" t="str">
        <f>IF('Result Sheet'!BM34="","",'Result Sheet'!BM34)</f>
        <v>B</v>
      </c>
      <c r="V31" s="167" t="str">
        <f>IF('Result Sheet'!CD34="","",'Result Sheet'!CD34)</f>
        <v>I</v>
      </c>
      <c r="W31" s="168" t="str">
        <f>IF('Result Sheet'!CE34="","",'Result Sheet'!CE34)</f>
        <v>A</v>
      </c>
      <c r="X31" s="169">
        <f>IF('Result Sheet'!EV34="","",'Result Sheet'!EV34)</f>
        <v>310</v>
      </c>
      <c r="BR31" s="170" t="str">
        <f>'Result Sheet'!G34</f>
        <v>RANVEER</v>
      </c>
      <c r="BS31" s="171" t="str">
        <f t="shared" si="0"/>
        <v/>
      </c>
      <c r="BT31" s="171" t="str">
        <f t="shared" si="1"/>
        <v/>
      </c>
      <c r="BU31" s="171" t="str">
        <f t="shared" si="2"/>
        <v/>
      </c>
      <c r="BV31" s="171" t="str">
        <f t="shared" si="3"/>
        <v/>
      </c>
      <c r="BW31" s="171" t="str">
        <f t="shared" si="4"/>
        <v>B</v>
      </c>
      <c r="BX31" s="171" t="str">
        <f t="shared" si="5"/>
        <v/>
      </c>
      <c r="BY31" s="171" t="str">
        <f t="shared" si="6"/>
        <v/>
      </c>
      <c r="BZ31" s="171" t="str">
        <f t="shared" si="7"/>
        <v/>
      </c>
      <c r="CA31" s="171" t="str">
        <f t="shared" si="8"/>
        <v/>
      </c>
      <c r="CB31" s="171" t="str">
        <f t="shared" si="9"/>
        <v/>
      </c>
      <c r="CC31" s="171" t="str">
        <f t="shared" si="10"/>
        <v/>
      </c>
      <c r="CD31" s="171" t="str">
        <f t="shared" si="11"/>
        <v/>
      </c>
      <c r="CE31" s="172"/>
    </row>
    <row r="32" spans="1:83" ht="15.95" customHeight="1">
      <c r="A32" s="159">
        <f>IF('Result Sheet'!A35="","",'Result Sheet'!A35)</f>
        <v>28</v>
      </c>
      <c r="B32" s="160">
        <f>IF('Result Sheet'!B35="","",'Result Sheet'!B35)</f>
        <v>328</v>
      </c>
      <c r="C32" s="161">
        <f>IF('Result Sheet'!F35="","",'Result Sheet'!F35)</f>
        <v>947</v>
      </c>
      <c r="D32" s="162" t="str">
        <f>IF('Result Sheet'!E35="","",'Result Sheet'!E35)</f>
        <v>18-07-2015</v>
      </c>
      <c r="E32" s="163" t="str">
        <f>IF('Result Sheet'!G35="","",'Result Sheet'!G35)</f>
        <v>SURAJ BHATI</v>
      </c>
      <c r="F32" s="163" t="str">
        <f>IF('Result Sheet'!H35="","",'Result Sheet'!H35)</f>
        <v>RAJURAM BHATI</v>
      </c>
      <c r="G32" s="163" t="str">
        <f>IF('Result Sheet'!I35="","",'Result Sheet'!I35)</f>
        <v>REKHA DEVI</v>
      </c>
      <c r="H32" s="164" t="str">
        <f>IF('Result Sheet'!K35="","",'Result Sheet'!K35)</f>
        <v>OBC</v>
      </c>
      <c r="I32" s="164" t="str">
        <f>IF('Result Sheet'!J35="","",'Result Sheet'!J35)</f>
        <v>M</v>
      </c>
      <c r="J32" s="256" t="str">
        <f>IF('Result Sheet'!ET35="","",'Result Sheet'!ET35)</f>
        <v>कक्षोंन्नति</v>
      </c>
      <c r="K32" s="165">
        <f>IF('Result Sheet'!EP35="","",'Result Sheet'!EP35)</f>
        <v>588</v>
      </c>
      <c r="L32" s="166">
        <f>IF('Result Sheet'!EQ35="","",'Result Sheet'!EQ35)</f>
        <v>84</v>
      </c>
      <c r="M32" s="401" t="str">
        <f>IF('Result Sheet'!ER35="","",'Result Sheet'!ER35)</f>
        <v>I</v>
      </c>
      <c r="N32" s="403">
        <f>IF('Result Sheet'!ES35="","",'Result Sheet'!ES35)</f>
        <v>19.000000000000298</v>
      </c>
      <c r="O32" s="402" t="str">
        <f>IF('Result Sheet'!EW35="","",'Result Sheet'!EW35)</f>
        <v>B</v>
      </c>
      <c r="P32" s="167" t="str">
        <f>IF('Result Sheet'!AB35="","",'Result Sheet'!AB35)</f>
        <v>I</v>
      </c>
      <c r="Q32" s="168" t="str">
        <f>IF('Result Sheet'!AC35="","",'Result Sheet'!AC35)</f>
        <v>B</v>
      </c>
      <c r="R32" s="167" t="str">
        <f>IF('Result Sheet'!AT35="","",'Result Sheet'!AT35)</f>
        <v>I</v>
      </c>
      <c r="S32" s="168" t="str">
        <f>IF('Result Sheet'!AU35="","",'Result Sheet'!AU35)</f>
        <v>A</v>
      </c>
      <c r="T32" s="167" t="str">
        <f>IF('Result Sheet'!BL35="","",'Result Sheet'!BL35)</f>
        <v>I</v>
      </c>
      <c r="U32" s="168" t="str">
        <f>IF('Result Sheet'!BM35="","",'Result Sheet'!BM35)</f>
        <v>B</v>
      </c>
      <c r="V32" s="167" t="str">
        <f>IF('Result Sheet'!CD35="","",'Result Sheet'!CD35)</f>
        <v>I</v>
      </c>
      <c r="W32" s="168" t="str">
        <f>IF('Result Sheet'!CE35="","",'Result Sheet'!CE35)</f>
        <v>A</v>
      </c>
      <c r="X32" s="169">
        <f>IF('Result Sheet'!EV35="","",'Result Sheet'!EV35)</f>
        <v>310</v>
      </c>
      <c r="BR32" s="170" t="str">
        <f>'Result Sheet'!G35</f>
        <v>SURAJ BHATI</v>
      </c>
      <c r="BS32" s="171" t="str">
        <f t="shared" si="0"/>
        <v/>
      </c>
      <c r="BT32" s="171" t="str">
        <f t="shared" si="1"/>
        <v/>
      </c>
      <c r="BU32" s="171" t="str">
        <f t="shared" si="2"/>
        <v/>
      </c>
      <c r="BV32" s="171" t="str">
        <f t="shared" si="3"/>
        <v/>
      </c>
      <c r="BW32" s="171" t="str">
        <f t="shared" si="4"/>
        <v>B</v>
      </c>
      <c r="BX32" s="171" t="str">
        <f t="shared" si="5"/>
        <v/>
      </c>
      <c r="BY32" s="171" t="str">
        <f t="shared" si="6"/>
        <v/>
      </c>
      <c r="BZ32" s="171" t="str">
        <f t="shared" si="7"/>
        <v/>
      </c>
      <c r="CA32" s="171" t="str">
        <f t="shared" si="8"/>
        <v/>
      </c>
      <c r="CB32" s="171" t="str">
        <f t="shared" si="9"/>
        <v/>
      </c>
      <c r="CC32" s="171" t="str">
        <f t="shared" si="10"/>
        <v/>
      </c>
      <c r="CD32" s="171" t="str">
        <f t="shared" si="11"/>
        <v/>
      </c>
      <c r="CE32" s="172"/>
    </row>
    <row r="33" spans="1:83" ht="15.95" customHeight="1">
      <c r="A33" s="159">
        <f>IF('Result Sheet'!A36="","",'Result Sheet'!A36)</f>
        <v>29</v>
      </c>
      <c r="B33" s="160">
        <f>IF('Result Sheet'!B36="","",'Result Sheet'!B36)</f>
        <v>329</v>
      </c>
      <c r="C33" s="161">
        <f>IF('Result Sheet'!F36="","",'Result Sheet'!F36)</f>
        <v>930</v>
      </c>
      <c r="D33" s="162" t="str">
        <f>IF('Result Sheet'!E36="","",'Result Sheet'!E36)</f>
        <v>13-03-2015</v>
      </c>
      <c r="E33" s="163" t="str">
        <f>IF('Result Sheet'!G36="","",'Result Sheet'!G36)</f>
        <v>YUVRAJ SHARMA</v>
      </c>
      <c r="F33" s="163" t="str">
        <f>IF('Result Sheet'!H36="","",'Result Sheet'!H36)</f>
        <v>ARVIND SHARMA</v>
      </c>
      <c r="G33" s="163" t="str">
        <f>IF('Result Sheet'!I36="","",'Result Sheet'!I36)</f>
        <v>ANKITA SHARMA</v>
      </c>
      <c r="H33" s="164" t="str">
        <f>IF('Result Sheet'!K36="","",'Result Sheet'!K36)</f>
        <v>OBC</v>
      </c>
      <c r="I33" s="164" t="str">
        <f>IF('Result Sheet'!J36="","",'Result Sheet'!J36)</f>
        <v>M</v>
      </c>
      <c r="J33" s="256" t="str">
        <f>IF('Result Sheet'!ET36="","",'Result Sheet'!ET36)</f>
        <v>कक्षोंन्नति</v>
      </c>
      <c r="K33" s="165">
        <f>IF('Result Sheet'!EP36="","",'Result Sheet'!EP36)</f>
        <v>594</v>
      </c>
      <c r="L33" s="166">
        <f>IF('Result Sheet'!EQ36="","",'Result Sheet'!EQ36)</f>
        <v>84.857142857142861</v>
      </c>
      <c r="M33" s="401" t="str">
        <f>IF('Result Sheet'!ER36="","",'Result Sheet'!ER36)</f>
        <v>I</v>
      </c>
      <c r="N33" s="403">
        <f>IF('Result Sheet'!ES36="","",'Result Sheet'!ES36)</f>
        <v>14.999999999999996</v>
      </c>
      <c r="O33" s="402" t="str">
        <f>IF('Result Sheet'!EW36="","",'Result Sheet'!EW36)</f>
        <v>B</v>
      </c>
      <c r="P33" s="167" t="str">
        <f>IF('Result Sheet'!AB36="","",'Result Sheet'!AB36)</f>
        <v>I</v>
      </c>
      <c r="Q33" s="168" t="str">
        <f>IF('Result Sheet'!AC36="","",'Result Sheet'!AC36)</f>
        <v>B</v>
      </c>
      <c r="R33" s="167" t="str">
        <f>IF('Result Sheet'!AT36="","",'Result Sheet'!AT36)</f>
        <v>I</v>
      </c>
      <c r="S33" s="168" t="str">
        <f>IF('Result Sheet'!AU36="","",'Result Sheet'!AU36)</f>
        <v>A</v>
      </c>
      <c r="T33" s="167" t="str">
        <f>IF('Result Sheet'!BL36="","",'Result Sheet'!BL36)</f>
        <v>I</v>
      </c>
      <c r="U33" s="168" t="str">
        <f>IF('Result Sheet'!BM36="","",'Result Sheet'!BM36)</f>
        <v>B</v>
      </c>
      <c r="V33" s="167" t="str">
        <f>IF('Result Sheet'!CD36="","",'Result Sheet'!CD36)</f>
        <v>I</v>
      </c>
      <c r="W33" s="168" t="str">
        <f>IF('Result Sheet'!CE36="","",'Result Sheet'!CE36)</f>
        <v>A</v>
      </c>
      <c r="X33" s="169">
        <f>IF('Result Sheet'!EV36="","",'Result Sheet'!EV36)</f>
        <v>310</v>
      </c>
      <c r="BR33" s="170" t="str">
        <f>'Result Sheet'!G36</f>
        <v>YUVRAJ SHARMA</v>
      </c>
      <c r="BS33" s="171" t="str">
        <f t="shared" si="0"/>
        <v/>
      </c>
      <c r="BT33" s="171" t="str">
        <f t="shared" si="1"/>
        <v/>
      </c>
      <c r="BU33" s="171" t="str">
        <f t="shared" si="2"/>
        <v/>
      </c>
      <c r="BV33" s="171" t="str">
        <f t="shared" si="3"/>
        <v/>
      </c>
      <c r="BW33" s="171" t="str">
        <f t="shared" si="4"/>
        <v>B</v>
      </c>
      <c r="BX33" s="171" t="str">
        <f t="shared" si="5"/>
        <v/>
      </c>
      <c r="BY33" s="171" t="str">
        <f t="shared" si="6"/>
        <v/>
      </c>
      <c r="BZ33" s="171" t="str">
        <f t="shared" si="7"/>
        <v/>
      </c>
      <c r="CA33" s="171" t="str">
        <f t="shared" si="8"/>
        <v/>
      </c>
      <c r="CB33" s="171" t="str">
        <f t="shared" si="9"/>
        <v/>
      </c>
      <c r="CC33" s="171" t="str">
        <f t="shared" si="10"/>
        <v/>
      </c>
      <c r="CD33" s="171" t="str">
        <f t="shared" si="11"/>
        <v/>
      </c>
      <c r="CE33" s="172"/>
    </row>
    <row r="34" spans="1:83" ht="15.95" customHeight="1">
      <c r="A34" s="159">
        <f>IF('Result Sheet'!A37="","",'Result Sheet'!A37)</f>
        <v>30</v>
      </c>
      <c r="B34" s="160">
        <f>IF('Result Sheet'!B37="","",'Result Sheet'!B37)</f>
        <v>330</v>
      </c>
      <c r="C34" s="161">
        <f>IF('Result Sheet'!F37="","",'Result Sheet'!F37)</f>
        <v>941</v>
      </c>
      <c r="D34" s="162">
        <f>IF('Result Sheet'!E37="","",'Result Sheet'!E37)</f>
        <v>42219</v>
      </c>
      <c r="E34" s="163" t="str">
        <f>IF('Result Sheet'!G37="","",'Result Sheet'!G37)</f>
        <v>ZEENAT SHEIKH</v>
      </c>
      <c r="F34" s="163" t="str">
        <f>IF('Result Sheet'!H37="","",'Result Sheet'!H37)</f>
        <v>SAMEER SHEIKH</v>
      </c>
      <c r="G34" s="163" t="str">
        <f>IF('Result Sheet'!I37="","",'Result Sheet'!I37)</f>
        <v>SHABNAM KHNAM</v>
      </c>
      <c r="H34" s="164" t="str">
        <f>IF('Result Sheet'!K37="","",'Result Sheet'!K37)</f>
        <v>GEN</v>
      </c>
      <c r="I34" s="164" t="str">
        <f>IF('Result Sheet'!J37="","",'Result Sheet'!J37)</f>
        <v>F</v>
      </c>
      <c r="J34" s="256" t="str">
        <f>IF('Result Sheet'!ET37="","",'Result Sheet'!ET37)</f>
        <v>कक्षोंन्नति</v>
      </c>
      <c r="K34" s="165">
        <f>IF('Result Sheet'!EP37="","",'Result Sheet'!EP37)</f>
        <v>577</v>
      </c>
      <c r="L34" s="166">
        <f>IF('Result Sheet'!EQ37="","",'Result Sheet'!EQ37)</f>
        <v>82.428571428571431</v>
      </c>
      <c r="M34" s="401" t="str">
        <f>IF('Result Sheet'!ER37="","",'Result Sheet'!ER37)</f>
        <v>I</v>
      </c>
      <c r="N34" s="403">
        <f>IF('Result Sheet'!ES37="","",'Result Sheet'!ES37)</f>
        <v>22.000000000000298</v>
      </c>
      <c r="O34" s="402" t="str">
        <f>IF('Result Sheet'!EW37="","",'Result Sheet'!EW37)</f>
        <v>B</v>
      </c>
      <c r="P34" s="167" t="str">
        <f>IF('Result Sheet'!AB37="","",'Result Sheet'!AB37)</f>
        <v>I</v>
      </c>
      <c r="Q34" s="168" t="str">
        <f>IF('Result Sheet'!AC37="","",'Result Sheet'!AC37)</f>
        <v>A</v>
      </c>
      <c r="R34" s="167" t="str">
        <f>IF('Result Sheet'!AT37="","",'Result Sheet'!AT37)</f>
        <v>I</v>
      </c>
      <c r="S34" s="168" t="str">
        <f>IF('Result Sheet'!AU37="","",'Result Sheet'!AU37)</f>
        <v>A</v>
      </c>
      <c r="T34" s="167" t="str">
        <f>IF('Result Sheet'!BL37="","",'Result Sheet'!BL37)</f>
        <v>I</v>
      </c>
      <c r="U34" s="168" t="str">
        <f>IF('Result Sheet'!BM37="","",'Result Sheet'!BM37)</f>
        <v>B</v>
      </c>
      <c r="V34" s="167" t="str">
        <f>IF('Result Sheet'!CD37="","",'Result Sheet'!CD37)</f>
        <v>I</v>
      </c>
      <c r="W34" s="168" t="str">
        <f>IF('Result Sheet'!CE37="","",'Result Sheet'!CE37)</f>
        <v>B</v>
      </c>
      <c r="X34" s="169">
        <f>IF('Result Sheet'!EV37="","",'Result Sheet'!EV37)</f>
        <v>310</v>
      </c>
      <c r="BR34" s="170" t="str">
        <f>'Result Sheet'!G37</f>
        <v>ZEENAT SHEIKH</v>
      </c>
      <c r="BS34" s="171" t="str">
        <f t="shared" si="0"/>
        <v/>
      </c>
      <c r="BT34" s="171" t="str">
        <f t="shared" si="1"/>
        <v/>
      </c>
      <c r="BU34" s="171" t="str">
        <f t="shared" si="2"/>
        <v/>
      </c>
      <c r="BV34" s="171" t="str">
        <f t="shared" si="3"/>
        <v/>
      </c>
      <c r="BW34" s="171" t="str">
        <f t="shared" si="4"/>
        <v/>
      </c>
      <c r="BX34" s="171" t="str">
        <f t="shared" si="5"/>
        <v/>
      </c>
      <c r="BY34" s="171" t="str">
        <f t="shared" si="6"/>
        <v/>
      </c>
      <c r="BZ34" s="171" t="str">
        <f t="shared" si="7"/>
        <v>B</v>
      </c>
      <c r="CA34" s="171" t="str">
        <f t="shared" si="8"/>
        <v/>
      </c>
      <c r="CB34" s="171" t="str">
        <f t="shared" si="9"/>
        <v/>
      </c>
      <c r="CC34" s="171" t="str">
        <f t="shared" si="10"/>
        <v/>
      </c>
      <c r="CD34" s="171" t="str">
        <f t="shared" si="11"/>
        <v/>
      </c>
      <c r="CE34" s="172"/>
    </row>
    <row r="35" spans="1:83" ht="15.95" customHeight="1">
      <c r="A35" s="159">
        <f>IF('Result Sheet'!A38="","",'Result Sheet'!A38)</f>
        <v>31</v>
      </c>
      <c r="B35" s="160" t="str">
        <f>IF('Result Sheet'!B38="","",'Result Sheet'!B38)</f>
        <v/>
      </c>
      <c r="C35" s="161" t="str">
        <f>IF('Result Sheet'!F38="","",'Result Sheet'!F38)</f>
        <v/>
      </c>
      <c r="D35" s="162" t="str">
        <f>IF('Result Sheet'!E38="","",'Result Sheet'!E38)</f>
        <v/>
      </c>
      <c r="E35" s="163" t="str">
        <f>IF('Result Sheet'!G38="","",'Result Sheet'!G38)</f>
        <v/>
      </c>
      <c r="F35" s="163" t="str">
        <f>IF('Result Sheet'!H38="","",'Result Sheet'!H38)</f>
        <v/>
      </c>
      <c r="G35" s="163" t="str">
        <f>IF('Result Sheet'!I38="","",'Result Sheet'!I38)</f>
        <v/>
      </c>
      <c r="H35" s="164" t="str">
        <f>IF('Result Sheet'!K38="","",'Result Sheet'!K38)</f>
        <v/>
      </c>
      <c r="I35" s="164" t="str">
        <f>IF('Result Sheet'!J38="","",'Result Sheet'!J38)</f>
        <v/>
      </c>
      <c r="J35" s="256" t="str">
        <f>IF('Result Sheet'!ET38="","",'Result Sheet'!ET38)</f>
        <v/>
      </c>
      <c r="K35" s="165" t="str">
        <f>IF('Result Sheet'!EP38="","",'Result Sheet'!EP38)</f>
        <v/>
      </c>
      <c r="L35" s="166" t="str">
        <f>IF('Result Sheet'!EQ38="","",'Result Sheet'!EQ38)</f>
        <v/>
      </c>
      <c r="M35" s="401" t="str">
        <f>IF('Result Sheet'!ER38="","",'Result Sheet'!ER38)</f>
        <v/>
      </c>
      <c r="N35" s="403" t="str">
        <f>IF('Result Sheet'!ES38="","",'Result Sheet'!ES38)</f>
        <v/>
      </c>
      <c r="O35" s="402" t="str">
        <f>IF('Result Sheet'!EW38="","",'Result Sheet'!EW38)</f>
        <v/>
      </c>
      <c r="P35" s="167" t="str">
        <f>IF('Result Sheet'!AB38="","",'Result Sheet'!AB38)</f>
        <v/>
      </c>
      <c r="Q35" s="168" t="str">
        <f>IF('Result Sheet'!AC38="","",'Result Sheet'!AC38)</f>
        <v/>
      </c>
      <c r="R35" s="167" t="str">
        <f>IF('Result Sheet'!AT38="","",'Result Sheet'!AT38)</f>
        <v/>
      </c>
      <c r="S35" s="168" t="str">
        <f>IF('Result Sheet'!AU38="","",'Result Sheet'!AU38)</f>
        <v/>
      </c>
      <c r="T35" s="167" t="str">
        <f>IF('Result Sheet'!BL38="","",'Result Sheet'!BL38)</f>
        <v/>
      </c>
      <c r="U35" s="168" t="str">
        <f>IF('Result Sheet'!BM38="","",'Result Sheet'!BM38)</f>
        <v/>
      </c>
      <c r="V35" s="167" t="str">
        <f>IF('Result Sheet'!CD38="","",'Result Sheet'!CD38)</f>
        <v/>
      </c>
      <c r="W35" s="168" t="str">
        <f>IF('Result Sheet'!CE38="","",'Result Sheet'!CE38)</f>
        <v/>
      </c>
      <c r="X35" s="169" t="str">
        <f>IF('Result Sheet'!EV38="","",'Result Sheet'!EV38)</f>
        <v/>
      </c>
      <c r="BR35" s="170" t="str">
        <f>'Result Sheet'!G38</f>
        <v/>
      </c>
      <c r="BS35" s="171" t="str">
        <f t="shared" si="0"/>
        <v/>
      </c>
      <c r="BT35" s="171" t="str">
        <f t="shared" si="1"/>
        <v/>
      </c>
      <c r="BU35" s="171" t="str">
        <f t="shared" si="2"/>
        <v/>
      </c>
      <c r="BV35" s="171" t="str">
        <f t="shared" si="3"/>
        <v/>
      </c>
      <c r="BW35" s="171" t="str">
        <f t="shared" si="4"/>
        <v/>
      </c>
      <c r="BX35" s="171" t="str">
        <f t="shared" si="5"/>
        <v/>
      </c>
      <c r="BY35" s="171" t="str">
        <f t="shared" si="6"/>
        <v/>
      </c>
      <c r="BZ35" s="171" t="str">
        <f t="shared" si="7"/>
        <v/>
      </c>
      <c r="CA35" s="171" t="str">
        <f t="shared" si="8"/>
        <v/>
      </c>
      <c r="CB35" s="171" t="str">
        <f t="shared" si="9"/>
        <v/>
      </c>
      <c r="CC35" s="171" t="str">
        <f t="shared" si="10"/>
        <v/>
      </c>
      <c r="CD35" s="171" t="str">
        <f t="shared" si="11"/>
        <v/>
      </c>
      <c r="CE35" s="172"/>
    </row>
    <row r="36" spans="1:83" ht="15.95" customHeight="1">
      <c r="A36" s="159">
        <f>IF('Result Sheet'!A39="","",'Result Sheet'!A39)</f>
        <v>32</v>
      </c>
      <c r="B36" s="160" t="str">
        <f>IF('Result Sheet'!B39="","",'Result Sheet'!B39)</f>
        <v/>
      </c>
      <c r="C36" s="161" t="str">
        <f>IF('Result Sheet'!F39="","",'Result Sheet'!F39)</f>
        <v/>
      </c>
      <c r="D36" s="162" t="str">
        <f>IF('Result Sheet'!E39="","",'Result Sheet'!E39)</f>
        <v/>
      </c>
      <c r="E36" s="163" t="str">
        <f>IF('Result Sheet'!G39="","",'Result Sheet'!G39)</f>
        <v/>
      </c>
      <c r="F36" s="163" t="str">
        <f>IF('Result Sheet'!H39="","",'Result Sheet'!H39)</f>
        <v/>
      </c>
      <c r="G36" s="163" t="str">
        <f>IF('Result Sheet'!I39="","",'Result Sheet'!I39)</f>
        <v/>
      </c>
      <c r="H36" s="164" t="str">
        <f>IF('Result Sheet'!K39="","",'Result Sheet'!K39)</f>
        <v/>
      </c>
      <c r="I36" s="164" t="str">
        <f>IF('Result Sheet'!J39="","",'Result Sheet'!J39)</f>
        <v/>
      </c>
      <c r="J36" s="256" t="str">
        <f>IF('Result Sheet'!ET39="","",'Result Sheet'!ET39)</f>
        <v/>
      </c>
      <c r="K36" s="165" t="str">
        <f>IF('Result Sheet'!EP39="","",'Result Sheet'!EP39)</f>
        <v/>
      </c>
      <c r="L36" s="166" t="str">
        <f>IF('Result Sheet'!EQ39="","",'Result Sheet'!EQ39)</f>
        <v/>
      </c>
      <c r="M36" s="401" t="str">
        <f>IF('Result Sheet'!ER39="","",'Result Sheet'!ER39)</f>
        <v/>
      </c>
      <c r="N36" s="403" t="str">
        <f>IF('Result Sheet'!ES39="","",'Result Sheet'!ES39)</f>
        <v/>
      </c>
      <c r="O36" s="402" t="str">
        <f>IF('Result Sheet'!EW39="","",'Result Sheet'!EW39)</f>
        <v/>
      </c>
      <c r="P36" s="167" t="str">
        <f>IF('Result Sheet'!AB39="","",'Result Sheet'!AB39)</f>
        <v/>
      </c>
      <c r="Q36" s="168" t="str">
        <f>IF('Result Sheet'!AC39="","",'Result Sheet'!AC39)</f>
        <v/>
      </c>
      <c r="R36" s="167" t="str">
        <f>IF('Result Sheet'!AT39="","",'Result Sheet'!AT39)</f>
        <v/>
      </c>
      <c r="S36" s="168" t="str">
        <f>IF('Result Sheet'!AU39="","",'Result Sheet'!AU39)</f>
        <v/>
      </c>
      <c r="T36" s="167" t="str">
        <f>IF('Result Sheet'!BL39="","",'Result Sheet'!BL39)</f>
        <v/>
      </c>
      <c r="U36" s="168" t="str">
        <f>IF('Result Sheet'!BM39="","",'Result Sheet'!BM39)</f>
        <v/>
      </c>
      <c r="V36" s="167" t="str">
        <f>IF('Result Sheet'!CD39="","",'Result Sheet'!CD39)</f>
        <v/>
      </c>
      <c r="W36" s="168" t="str">
        <f>IF('Result Sheet'!CE39="","",'Result Sheet'!CE39)</f>
        <v/>
      </c>
      <c r="X36" s="169" t="str">
        <f>IF('Result Sheet'!EV39="","",'Result Sheet'!EV39)</f>
        <v/>
      </c>
      <c r="BR36" s="170" t="str">
        <f>'Result Sheet'!G39</f>
        <v/>
      </c>
      <c r="BS36" s="171" t="str">
        <f t="shared" si="0"/>
        <v/>
      </c>
      <c r="BT36" s="171" t="str">
        <f t="shared" si="1"/>
        <v/>
      </c>
      <c r="BU36" s="171" t="str">
        <f t="shared" si="2"/>
        <v/>
      </c>
      <c r="BV36" s="171" t="str">
        <f t="shared" si="3"/>
        <v/>
      </c>
      <c r="BW36" s="171" t="str">
        <f t="shared" si="4"/>
        <v/>
      </c>
      <c r="BX36" s="171" t="str">
        <f t="shared" si="5"/>
        <v/>
      </c>
      <c r="BY36" s="171" t="str">
        <f t="shared" si="6"/>
        <v/>
      </c>
      <c r="BZ36" s="171" t="str">
        <f t="shared" si="7"/>
        <v/>
      </c>
      <c r="CA36" s="171" t="str">
        <f t="shared" si="8"/>
        <v/>
      </c>
      <c r="CB36" s="171" t="str">
        <f t="shared" si="9"/>
        <v/>
      </c>
      <c r="CC36" s="171" t="str">
        <f t="shared" si="10"/>
        <v/>
      </c>
      <c r="CD36" s="171" t="str">
        <f t="shared" si="11"/>
        <v/>
      </c>
      <c r="CE36" s="172"/>
    </row>
    <row r="37" spans="1:83" ht="15.95" customHeight="1">
      <c r="A37" s="159">
        <f>IF('Result Sheet'!A40="","",'Result Sheet'!A40)</f>
        <v>33</v>
      </c>
      <c r="B37" s="160" t="str">
        <f>IF('Result Sheet'!B40="","",'Result Sheet'!B40)</f>
        <v/>
      </c>
      <c r="C37" s="161" t="str">
        <f>IF('Result Sheet'!F40="","",'Result Sheet'!F40)</f>
        <v/>
      </c>
      <c r="D37" s="162" t="str">
        <f>IF('Result Sheet'!E40="","",'Result Sheet'!E40)</f>
        <v/>
      </c>
      <c r="E37" s="163" t="str">
        <f>IF('Result Sheet'!G40="","",'Result Sheet'!G40)</f>
        <v/>
      </c>
      <c r="F37" s="163" t="str">
        <f>IF('Result Sheet'!H40="","",'Result Sheet'!H40)</f>
        <v/>
      </c>
      <c r="G37" s="163" t="str">
        <f>IF('Result Sheet'!I40="","",'Result Sheet'!I40)</f>
        <v/>
      </c>
      <c r="H37" s="164" t="str">
        <f>IF('Result Sheet'!K40="","",'Result Sheet'!K40)</f>
        <v/>
      </c>
      <c r="I37" s="164" t="str">
        <f>IF('Result Sheet'!J40="","",'Result Sheet'!J40)</f>
        <v/>
      </c>
      <c r="J37" s="256" t="str">
        <f>IF('Result Sheet'!ET40="","",'Result Sheet'!ET40)</f>
        <v/>
      </c>
      <c r="K37" s="165" t="str">
        <f>IF('Result Sheet'!EP40="","",'Result Sheet'!EP40)</f>
        <v/>
      </c>
      <c r="L37" s="166" t="str">
        <f>IF('Result Sheet'!EQ40="","",'Result Sheet'!EQ40)</f>
        <v/>
      </c>
      <c r="M37" s="401" t="str">
        <f>IF('Result Sheet'!ER40="","",'Result Sheet'!ER40)</f>
        <v/>
      </c>
      <c r="N37" s="403" t="str">
        <f>IF('Result Sheet'!ES40="","",'Result Sheet'!ES40)</f>
        <v/>
      </c>
      <c r="O37" s="402" t="str">
        <f>IF('Result Sheet'!EW40="","",'Result Sheet'!EW40)</f>
        <v/>
      </c>
      <c r="P37" s="167" t="str">
        <f>IF('Result Sheet'!AB40="","",'Result Sheet'!AB40)</f>
        <v/>
      </c>
      <c r="Q37" s="168" t="str">
        <f>IF('Result Sheet'!AC40="","",'Result Sheet'!AC40)</f>
        <v/>
      </c>
      <c r="R37" s="167" t="str">
        <f>IF('Result Sheet'!AT40="","",'Result Sheet'!AT40)</f>
        <v/>
      </c>
      <c r="S37" s="168" t="str">
        <f>IF('Result Sheet'!AU40="","",'Result Sheet'!AU40)</f>
        <v/>
      </c>
      <c r="T37" s="167" t="str">
        <f>IF('Result Sheet'!BL40="","",'Result Sheet'!BL40)</f>
        <v/>
      </c>
      <c r="U37" s="168" t="str">
        <f>IF('Result Sheet'!BM40="","",'Result Sheet'!BM40)</f>
        <v/>
      </c>
      <c r="V37" s="167" t="str">
        <f>IF('Result Sheet'!CD40="","",'Result Sheet'!CD40)</f>
        <v/>
      </c>
      <c r="W37" s="168" t="str">
        <f>IF('Result Sheet'!CE40="","",'Result Sheet'!CE40)</f>
        <v/>
      </c>
      <c r="X37" s="169" t="str">
        <f>IF('Result Sheet'!EV40="","",'Result Sheet'!EV40)</f>
        <v/>
      </c>
      <c r="BR37" s="170" t="str">
        <f>'Result Sheet'!G40</f>
        <v/>
      </c>
      <c r="BS37" s="171" t="str">
        <f t="shared" si="0"/>
        <v/>
      </c>
      <c r="BT37" s="171" t="str">
        <f t="shared" si="1"/>
        <v/>
      </c>
      <c r="BU37" s="171" t="str">
        <f t="shared" si="2"/>
        <v/>
      </c>
      <c r="BV37" s="171" t="str">
        <f t="shared" si="3"/>
        <v/>
      </c>
      <c r="BW37" s="171" t="str">
        <f t="shared" si="4"/>
        <v/>
      </c>
      <c r="BX37" s="171" t="str">
        <f t="shared" si="5"/>
        <v/>
      </c>
      <c r="BY37" s="171" t="str">
        <f t="shared" si="6"/>
        <v/>
      </c>
      <c r="BZ37" s="171" t="str">
        <f t="shared" si="7"/>
        <v/>
      </c>
      <c r="CA37" s="171" t="str">
        <f t="shared" si="8"/>
        <v/>
      </c>
      <c r="CB37" s="171" t="str">
        <f t="shared" si="9"/>
        <v/>
      </c>
      <c r="CC37" s="171" t="str">
        <f t="shared" si="10"/>
        <v/>
      </c>
      <c r="CD37" s="171" t="str">
        <f t="shared" si="11"/>
        <v/>
      </c>
      <c r="CE37" s="172"/>
    </row>
    <row r="38" spans="1:83" ht="15.95" customHeight="1">
      <c r="A38" s="159">
        <f>IF('Result Sheet'!A41="","",'Result Sheet'!A41)</f>
        <v>34</v>
      </c>
      <c r="B38" s="160" t="str">
        <f>IF('Result Sheet'!B41="","",'Result Sheet'!B41)</f>
        <v/>
      </c>
      <c r="C38" s="161" t="str">
        <f>IF('Result Sheet'!F41="","",'Result Sheet'!F41)</f>
        <v/>
      </c>
      <c r="D38" s="162" t="str">
        <f>IF('Result Sheet'!E41="","",'Result Sheet'!E41)</f>
        <v/>
      </c>
      <c r="E38" s="163" t="str">
        <f>IF('Result Sheet'!G41="","",'Result Sheet'!G41)</f>
        <v/>
      </c>
      <c r="F38" s="163" t="str">
        <f>IF('Result Sheet'!H41="","",'Result Sheet'!H41)</f>
        <v/>
      </c>
      <c r="G38" s="163" t="str">
        <f>IF('Result Sheet'!I41="","",'Result Sheet'!I41)</f>
        <v/>
      </c>
      <c r="H38" s="164" t="str">
        <f>IF('Result Sheet'!K41="","",'Result Sheet'!K41)</f>
        <v/>
      </c>
      <c r="I38" s="164" t="str">
        <f>IF('Result Sheet'!J41="","",'Result Sheet'!J41)</f>
        <v/>
      </c>
      <c r="J38" s="256" t="str">
        <f>IF('Result Sheet'!ET41="","",'Result Sheet'!ET41)</f>
        <v/>
      </c>
      <c r="K38" s="165" t="str">
        <f>IF('Result Sheet'!EP41="","",'Result Sheet'!EP41)</f>
        <v/>
      </c>
      <c r="L38" s="166" t="str">
        <f>IF('Result Sheet'!EQ41="","",'Result Sheet'!EQ41)</f>
        <v/>
      </c>
      <c r="M38" s="401" t="str">
        <f>IF('Result Sheet'!ER41="","",'Result Sheet'!ER41)</f>
        <v/>
      </c>
      <c r="N38" s="403" t="str">
        <f>IF('Result Sheet'!ES41="","",'Result Sheet'!ES41)</f>
        <v/>
      </c>
      <c r="O38" s="402" t="str">
        <f>IF('Result Sheet'!EW41="","",'Result Sheet'!EW41)</f>
        <v/>
      </c>
      <c r="P38" s="167" t="str">
        <f>IF('Result Sheet'!AB41="","",'Result Sheet'!AB41)</f>
        <v/>
      </c>
      <c r="Q38" s="168" t="str">
        <f>IF('Result Sheet'!AC41="","",'Result Sheet'!AC41)</f>
        <v/>
      </c>
      <c r="R38" s="167" t="str">
        <f>IF('Result Sheet'!AT41="","",'Result Sheet'!AT41)</f>
        <v/>
      </c>
      <c r="S38" s="168" t="str">
        <f>IF('Result Sheet'!AU41="","",'Result Sheet'!AU41)</f>
        <v/>
      </c>
      <c r="T38" s="167" t="str">
        <f>IF('Result Sheet'!BL41="","",'Result Sheet'!BL41)</f>
        <v/>
      </c>
      <c r="U38" s="168" t="str">
        <f>IF('Result Sheet'!BM41="","",'Result Sheet'!BM41)</f>
        <v/>
      </c>
      <c r="V38" s="167" t="str">
        <f>IF('Result Sheet'!CD41="","",'Result Sheet'!CD41)</f>
        <v/>
      </c>
      <c r="W38" s="168" t="str">
        <f>IF('Result Sheet'!CE41="","",'Result Sheet'!CE41)</f>
        <v/>
      </c>
      <c r="X38" s="169" t="str">
        <f>IF('Result Sheet'!EV41="","",'Result Sheet'!EV41)</f>
        <v/>
      </c>
      <c r="BR38" s="170" t="str">
        <f>'Result Sheet'!G41</f>
        <v/>
      </c>
      <c r="BS38" s="171" t="str">
        <f t="shared" si="0"/>
        <v/>
      </c>
      <c r="BT38" s="171" t="str">
        <f t="shared" si="1"/>
        <v/>
      </c>
      <c r="BU38" s="171" t="str">
        <f t="shared" si="2"/>
        <v/>
      </c>
      <c r="BV38" s="171" t="str">
        <f t="shared" si="3"/>
        <v/>
      </c>
      <c r="BW38" s="171" t="str">
        <f t="shared" si="4"/>
        <v/>
      </c>
      <c r="BX38" s="171" t="str">
        <f t="shared" si="5"/>
        <v/>
      </c>
      <c r="BY38" s="171" t="str">
        <f t="shared" si="6"/>
        <v/>
      </c>
      <c r="BZ38" s="171" t="str">
        <f t="shared" si="7"/>
        <v/>
      </c>
      <c r="CA38" s="171" t="str">
        <f t="shared" si="8"/>
        <v/>
      </c>
      <c r="CB38" s="171" t="str">
        <f t="shared" si="9"/>
        <v/>
      </c>
      <c r="CC38" s="171" t="str">
        <f t="shared" si="10"/>
        <v/>
      </c>
      <c r="CD38" s="171" t="str">
        <f t="shared" si="11"/>
        <v/>
      </c>
      <c r="CE38" s="172"/>
    </row>
    <row r="39" spans="1:83" ht="15.95" customHeight="1">
      <c r="A39" s="159">
        <f>IF('Result Sheet'!A42="","",'Result Sheet'!A42)</f>
        <v>35</v>
      </c>
      <c r="B39" s="160" t="str">
        <f>IF('Result Sheet'!B42="","",'Result Sheet'!B42)</f>
        <v/>
      </c>
      <c r="C39" s="161" t="str">
        <f>IF('Result Sheet'!F42="","",'Result Sheet'!F42)</f>
        <v/>
      </c>
      <c r="D39" s="162" t="str">
        <f>IF('Result Sheet'!E42="","",'Result Sheet'!E42)</f>
        <v/>
      </c>
      <c r="E39" s="163" t="str">
        <f>IF('Result Sheet'!G42="","",'Result Sheet'!G42)</f>
        <v/>
      </c>
      <c r="F39" s="163" t="str">
        <f>IF('Result Sheet'!H42="","",'Result Sheet'!H42)</f>
        <v/>
      </c>
      <c r="G39" s="163" t="str">
        <f>IF('Result Sheet'!I42="","",'Result Sheet'!I42)</f>
        <v/>
      </c>
      <c r="H39" s="164" t="str">
        <f>IF('Result Sheet'!K42="","",'Result Sheet'!K42)</f>
        <v/>
      </c>
      <c r="I39" s="164" t="str">
        <f>IF('Result Sheet'!J42="","",'Result Sheet'!J42)</f>
        <v/>
      </c>
      <c r="J39" s="256" t="str">
        <f>IF('Result Sheet'!ET42="","",'Result Sheet'!ET42)</f>
        <v/>
      </c>
      <c r="K39" s="165" t="str">
        <f>IF('Result Sheet'!EP42="","",'Result Sheet'!EP42)</f>
        <v/>
      </c>
      <c r="L39" s="166" t="str">
        <f>IF('Result Sheet'!EQ42="","",'Result Sheet'!EQ42)</f>
        <v/>
      </c>
      <c r="M39" s="401" t="str">
        <f>IF('Result Sheet'!ER42="","",'Result Sheet'!ER42)</f>
        <v/>
      </c>
      <c r="N39" s="403" t="str">
        <f>IF('Result Sheet'!ES42="","",'Result Sheet'!ES42)</f>
        <v/>
      </c>
      <c r="O39" s="402" t="str">
        <f>IF('Result Sheet'!EW42="","",'Result Sheet'!EW42)</f>
        <v/>
      </c>
      <c r="P39" s="167" t="str">
        <f>IF('Result Sheet'!AB42="","",'Result Sheet'!AB42)</f>
        <v/>
      </c>
      <c r="Q39" s="168" t="str">
        <f>IF('Result Sheet'!AC42="","",'Result Sheet'!AC42)</f>
        <v/>
      </c>
      <c r="R39" s="167" t="str">
        <f>IF('Result Sheet'!AT42="","",'Result Sheet'!AT42)</f>
        <v/>
      </c>
      <c r="S39" s="168" t="str">
        <f>IF('Result Sheet'!AU42="","",'Result Sheet'!AU42)</f>
        <v/>
      </c>
      <c r="T39" s="167" t="str">
        <f>IF('Result Sheet'!BL42="","",'Result Sheet'!BL42)</f>
        <v/>
      </c>
      <c r="U39" s="168" t="str">
        <f>IF('Result Sheet'!BM42="","",'Result Sheet'!BM42)</f>
        <v/>
      </c>
      <c r="V39" s="167" t="str">
        <f>IF('Result Sheet'!CD42="","",'Result Sheet'!CD42)</f>
        <v/>
      </c>
      <c r="W39" s="168" t="str">
        <f>IF('Result Sheet'!CE42="","",'Result Sheet'!CE42)</f>
        <v/>
      </c>
      <c r="X39" s="169" t="str">
        <f>IF('Result Sheet'!EV42="","",'Result Sheet'!EV42)</f>
        <v/>
      </c>
      <c r="BR39" s="170" t="str">
        <f>'Result Sheet'!G42</f>
        <v/>
      </c>
      <c r="BS39" s="171" t="str">
        <f t="shared" si="0"/>
        <v/>
      </c>
      <c r="BT39" s="171" t="str">
        <f t="shared" si="1"/>
        <v/>
      </c>
      <c r="BU39" s="171" t="str">
        <f t="shared" si="2"/>
        <v/>
      </c>
      <c r="BV39" s="171" t="str">
        <f t="shared" si="3"/>
        <v/>
      </c>
      <c r="BW39" s="171" t="str">
        <f t="shared" si="4"/>
        <v/>
      </c>
      <c r="BX39" s="171" t="str">
        <f t="shared" si="5"/>
        <v/>
      </c>
      <c r="BY39" s="171" t="str">
        <f t="shared" si="6"/>
        <v/>
      </c>
      <c r="BZ39" s="171" t="str">
        <f t="shared" si="7"/>
        <v/>
      </c>
      <c r="CA39" s="171" t="str">
        <f t="shared" si="8"/>
        <v/>
      </c>
      <c r="CB39" s="171" t="str">
        <f t="shared" si="9"/>
        <v/>
      </c>
      <c r="CC39" s="171" t="str">
        <f t="shared" si="10"/>
        <v/>
      </c>
      <c r="CD39" s="171" t="str">
        <f t="shared" si="11"/>
        <v/>
      </c>
      <c r="CE39" s="172"/>
    </row>
    <row r="40" spans="1:83" ht="15.95" customHeight="1">
      <c r="A40" s="159">
        <f>IF('Result Sheet'!A43="","",'Result Sheet'!A43)</f>
        <v>36</v>
      </c>
      <c r="B40" s="160" t="str">
        <f>IF('Result Sheet'!B43="","",'Result Sheet'!B43)</f>
        <v/>
      </c>
      <c r="C40" s="161" t="str">
        <f>IF('Result Sheet'!F43="","",'Result Sheet'!F43)</f>
        <v/>
      </c>
      <c r="D40" s="162" t="str">
        <f>IF('Result Sheet'!E43="","",'Result Sheet'!E43)</f>
        <v/>
      </c>
      <c r="E40" s="163" t="str">
        <f>IF('Result Sheet'!G43="","",'Result Sheet'!G43)</f>
        <v/>
      </c>
      <c r="F40" s="163" t="str">
        <f>IF('Result Sheet'!H43="","",'Result Sheet'!H43)</f>
        <v/>
      </c>
      <c r="G40" s="163" t="str">
        <f>IF('Result Sheet'!I43="","",'Result Sheet'!I43)</f>
        <v/>
      </c>
      <c r="H40" s="164" t="str">
        <f>IF('Result Sheet'!K43="","",'Result Sheet'!K43)</f>
        <v/>
      </c>
      <c r="I40" s="164" t="str">
        <f>IF('Result Sheet'!J43="","",'Result Sheet'!J43)</f>
        <v/>
      </c>
      <c r="J40" s="256" t="str">
        <f>IF('Result Sheet'!ET43="","",'Result Sheet'!ET43)</f>
        <v/>
      </c>
      <c r="K40" s="165" t="str">
        <f>IF('Result Sheet'!EP43="","",'Result Sheet'!EP43)</f>
        <v/>
      </c>
      <c r="L40" s="166" t="str">
        <f>IF('Result Sheet'!EQ43="","",'Result Sheet'!EQ43)</f>
        <v/>
      </c>
      <c r="M40" s="401" t="str">
        <f>IF('Result Sheet'!ER43="","",'Result Sheet'!ER43)</f>
        <v/>
      </c>
      <c r="N40" s="403" t="str">
        <f>IF('Result Sheet'!ES43="","",'Result Sheet'!ES43)</f>
        <v/>
      </c>
      <c r="O40" s="402" t="str">
        <f>IF('Result Sheet'!EW43="","",'Result Sheet'!EW43)</f>
        <v/>
      </c>
      <c r="P40" s="167" t="str">
        <f>IF('Result Sheet'!AB43="","",'Result Sheet'!AB43)</f>
        <v/>
      </c>
      <c r="Q40" s="168" t="str">
        <f>IF('Result Sheet'!AC43="","",'Result Sheet'!AC43)</f>
        <v/>
      </c>
      <c r="R40" s="167" t="str">
        <f>IF('Result Sheet'!AT43="","",'Result Sheet'!AT43)</f>
        <v/>
      </c>
      <c r="S40" s="168" t="str">
        <f>IF('Result Sheet'!AU43="","",'Result Sheet'!AU43)</f>
        <v/>
      </c>
      <c r="T40" s="167" t="str">
        <f>IF('Result Sheet'!BL43="","",'Result Sheet'!BL43)</f>
        <v/>
      </c>
      <c r="U40" s="168" t="str">
        <f>IF('Result Sheet'!BM43="","",'Result Sheet'!BM43)</f>
        <v/>
      </c>
      <c r="V40" s="167" t="str">
        <f>IF('Result Sheet'!CD43="","",'Result Sheet'!CD43)</f>
        <v/>
      </c>
      <c r="W40" s="168" t="str">
        <f>IF('Result Sheet'!CE43="","",'Result Sheet'!CE43)</f>
        <v/>
      </c>
      <c r="X40" s="169" t="str">
        <f>IF('Result Sheet'!EV43="","",'Result Sheet'!EV43)</f>
        <v/>
      </c>
      <c r="BR40" s="170" t="str">
        <f>'Result Sheet'!G43</f>
        <v/>
      </c>
      <c r="BS40" s="171" t="str">
        <f t="shared" si="0"/>
        <v/>
      </c>
      <c r="BT40" s="171" t="str">
        <f t="shared" si="1"/>
        <v/>
      </c>
      <c r="BU40" s="171" t="str">
        <f t="shared" si="2"/>
        <v/>
      </c>
      <c r="BV40" s="171" t="str">
        <f t="shared" si="3"/>
        <v/>
      </c>
      <c r="BW40" s="171" t="str">
        <f t="shared" si="4"/>
        <v/>
      </c>
      <c r="BX40" s="171" t="str">
        <f t="shared" si="5"/>
        <v/>
      </c>
      <c r="BY40" s="171" t="str">
        <f t="shared" si="6"/>
        <v/>
      </c>
      <c r="BZ40" s="171" t="str">
        <f t="shared" si="7"/>
        <v/>
      </c>
      <c r="CA40" s="171" t="str">
        <f t="shared" si="8"/>
        <v/>
      </c>
      <c r="CB40" s="171" t="str">
        <f t="shared" si="9"/>
        <v/>
      </c>
      <c r="CC40" s="171" t="str">
        <f t="shared" si="10"/>
        <v/>
      </c>
      <c r="CD40" s="171" t="str">
        <f t="shared" si="11"/>
        <v/>
      </c>
      <c r="CE40" s="172"/>
    </row>
    <row r="41" spans="1:83" ht="15.95" customHeight="1">
      <c r="A41" s="159">
        <f>IF('Result Sheet'!A44="","",'Result Sheet'!A44)</f>
        <v>37</v>
      </c>
      <c r="B41" s="160" t="str">
        <f>IF('Result Sheet'!B44="","",'Result Sheet'!B44)</f>
        <v/>
      </c>
      <c r="C41" s="161" t="str">
        <f>IF('Result Sheet'!F44="","",'Result Sheet'!F44)</f>
        <v/>
      </c>
      <c r="D41" s="162" t="str">
        <f>IF('Result Sheet'!E44="","",'Result Sheet'!E44)</f>
        <v/>
      </c>
      <c r="E41" s="163" t="str">
        <f>IF('Result Sheet'!G44="","",'Result Sheet'!G44)</f>
        <v/>
      </c>
      <c r="F41" s="163" t="str">
        <f>IF('Result Sheet'!H44="","",'Result Sheet'!H44)</f>
        <v/>
      </c>
      <c r="G41" s="163" t="str">
        <f>IF('Result Sheet'!I44="","",'Result Sheet'!I44)</f>
        <v/>
      </c>
      <c r="H41" s="164" t="str">
        <f>IF('Result Sheet'!K44="","",'Result Sheet'!K44)</f>
        <v/>
      </c>
      <c r="I41" s="164" t="str">
        <f>IF('Result Sheet'!J44="","",'Result Sheet'!J44)</f>
        <v/>
      </c>
      <c r="J41" s="256" t="str">
        <f>IF('Result Sheet'!ET44="","",'Result Sheet'!ET44)</f>
        <v/>
      </c>
      <c r="K41" s="165" t="str">
        <f>IF('Result Sheet'!EP44="","",'Result Sheet'!EP44)</f>
        <v/>
      </c>
      <c r="L41" s="166" t="str">
        <f>IF('Result Sheet'!EQ44="","",'Result Sheet'!EQ44)</f>
        <v/>
      </c>
      <c r="M41" s="401" t="str">
        <f>IF('Result Sheet'!ER44="","",'Result Sheet'!ER44)</f>
        <v/>
      </c>
      <c r="N41" s="403" t="str">
        <f>IF('Result Sheet'!ES44="","",'Result Sheet'!ES44)</f>
        <v/>
      </c>
      <c r="O41" s="402" t="str">
        <f>IF('Result Sheet'!EW44="","",'Result Sheet'!EW44)</f>
        <v/>
      </c>
      <c r="P41" s="167" t="str">
        <f>IF('Result Sheet'!AB44="","",'Result Sheet'!AB44)</f>
        <v/>
      </c>
      <c r="Q41" s="168" t="str">
        <f>IF('Result Sheet'!AC44="","",'Result Sheet'!AC44)</f>
        <v/>
      </c>
      <c r="R41" s="167" t="str">
        <f>IF('Result Sheet'!AT44="","",'Result Sheet'!AT44)</f>
        <v/>
      </c>
      <c r="S41" s="168" t="str">
        <f>IF('Result Sheet'!AU44="","",'Result Sheet'!AU44)</f>
        <v/>
      </c>
      <c r="T41" s="167" t="str">
        <f>IF('Result Sheet'!BL44="","",'Result Sheet'!BL44)</f>
        <v/>
      </c>
      <c r="U41" s="168" t="str">
        <f>IF('Result Sheet'!BM44="","",'Result Sheet'!BM44)</f>
        <v/>
      </c>
      <c r="V41" s="167" t="str">
        <f>IF('Result Sheet'!CD44="","",'Result Sheet'!CD44)</f>
        <v/>
      </c>
      <c r="W41" s="168" t="str">
        <f>IF('Result Sheet'!CE44="","",'Result Sheet'!CE44)</f>
        <v/>
      </c>
      <c r="X41" s="169" t="str">
        <f>IF('Result Sheet'!EV44="","",'Result Sheet'!EV44)</f>
        <v/>
      </c>
      <c r="BR41" s="170" t="str">
        <f>'Result Sheet'!G44</f>
        <v/>
      </c>
      <c r="BS41" s="171" t="str">
        <f t="shared" si="0"/>
        <v/>
      </c>
      <c r="BT41" s="171" t="str">
        <f t="shared" si="1"/>
        <v/>
      </c>
      <c r="BU41" s="171" t="str">
        <f t="shared" si="2"/>
        <v/>
      </c>
      <c r="BV41" s="171" t="str">
        <f t="shared" si="3"/>
        <v/>
      </c>
      <c r="BW41" s="171" t="str">
        <f t="shared" si="4"/>
        <v/>
      </c>
      <c r="BX41" s="171" t="str">
        <f t="shared" si="5"/>
        <v/>
      </c>
      <c r="BY41" s="171" t="str">
        <f t="shared" si="6"/>
        <v/>
      </c>
      <c r="BZ41" s="171" t="str">
        <f t="shared" si="7"/>
        <v/>
      </c>
      <c r="CA41" s="171" t="str">
        <f t="shared" si="8"/>
        <v/>
      </c>
      <c r="CB41" s="171" t="str">
        <f t="shared" si="9"/>
        <v/>
      </c>
      <c r="CC41" s="171" t="str">
        <f t="shared" si="10"/>
        <v/>
      </c>
      <c r="CD41" s="171" t="str">
        <f t="shared" si="11"/>
        <v/>
      </c>
      <c r="CE41" s="172"/>
    </row>
    <row r="42" spans="1:83" ht="15.95" customHeight="1">
      <c r="A42" s="159">
        <f>IF('Result Sheet'!A45="","",'Result Sheet'!A45)</f>
        <v>38</v>
      </c>
      <c r="B42" s="160" t="str">
        <f>IF('Result Sheet'!B45="","",'Result Sheet'!B45)</f>
        <v/>
      </c>
      <c r="C42" s="161" t="str">
        <f>IF('Result Sheet'!F45="","",'Result Sheet'!F45)</f>
        <v/>
      </c>
      <c r="D42" s="162" t="str">
        <f>IF('Result Sheet'!E45="","",'Result Sheet'!E45)</f>
        <v/>
      </c>
      <c r="E42" s="163" t="str">
        <f>IF('Result Sheet'!G45="","",'Result Sheet'!G45)</f>
        <v/>
      </c>
      <c r="F42" s="163" t="str">
        <f>IF('Result Sheet'!H45="","",'Result Sheet'!H45)</f>
        <v/>
      </c>
      <c r="G42" s="163" t="str">
        <f>IF('Result Sheet'!I45="","",'Result Sheet'!I45)</f>
        <v/>
      </c>
      <c r="H42" s="164" t="str">
        <f>IF('Result Sheet'!K45="","",'Result Sheet'!K45)</f>
        <v/>
      </c>
      <c r="I42" s="164" t="str">
        <f>IF('Result Sheet'!J45="","",'Result Sheet'!J45)</f>
        <v/>
      </c>
      <c r="J42" s="256" t="str">
        <f>IF('Result Sheet'!ET45="","",'Result Sheet'!ET45)</f>
        <v/>
      </c>
      <c r="K42" s="165" t="str">
        <f>IF('Result Sheet'!EP45="","",'Result Sheet'!EP45)</f>
        <v/>
      </c>
      <c r="L42" s="166" t="str">
        <f>IF('Result Sheet'!EQ45="","",'Result Sheet'!EQ45)</f>
        <v/>
      </c>
      <c r="M42" s="401" t="str">
        <f>IF('Result Sheet'!ER45="","",'Result Sheet'!ER45)</f>
        <v/>
      </c>
      <c r="N42" s="403" t="str">
        <f>IF('Result Sheet'!ES45="","",'Result Sheet'!ES45)</f>
        <v/>
      </c>
      <c r="O42" s="402" t="str">
        <f>IF('Result Sheet'!EW45="","",'Result Sheet'!EW45)</f>
        <v/>
      </c>
      <c r="P42" s="167" t="str">
        <f>IF('Result Sheet'!AB45="","",'Result Sheet'!AB45)</f>
        <v/>
      </c>
      <c r="Q42" s="168" t="str">
        <f>IF('Result Sheet'!AC45="","",'Result Sheet'!AC45)</f>
        <v/>
      </c>
      <c r="R42" s="167" t="str">
        <f>IF('Result Sheet'!AT45="","",'Result Sheet'!AT45)</f>
        <v/>
      </c>
      <c r="S42" s="168" t="str">
        <f>IF('Result Sheet'!AU45="","",'Result Sheet'!AU45)</f>
        <v/>
      </c>
      <c r="T42" s="167" t="str">
        <f>IF('Result Sheet'!BL45="","",'Result Sheet'!BL45)</f>
        <v/>
      </c>
      <c r="U42" s="168" t="str">
        <f>IF('Result Sheet'!BM45="","",'Result Sheet'!BM45)</f>
        <v/>
      </c>
      <c r="V42" s="167" t="str">
        <f>IF('Result Sheet'!CD45="","",'Result Sheet'!CD45)</f>
        <v/>
      </c>
      <c r="W42" s="168" t="str">
        <f>IF('Result Sheet'!CE45="","",'Result Sheet'!CE45)</f>
        <v/>
      </c>
      <c r="X42" s="169" t="str">
        <f>IF('Result Sheet'!EV45="","",'Result Sheet'!EV45)</f>
        <v/>
      </c>
      <c r="BR42" s="170" t="str">
        <f>'Result Sheet'!G45</f>
        <v/>
      </c>
      <c r="BS42" s="171" t="str">
        <f t="shared" si="0"/>
        <v/>
      </c>
      <c r="BT42" s="171" t="str">
        <f t="shared" si="1"/>
        <v/>
      </c>
      <c r="BU42" s="171" t="str">
        <f t="shared" si="2"/>
        <v/>
      </c>
      <c r="BV42" s="171" t="str">
        <f t="shared" si="3"/>
        <v/>
      </c>
      <c r="BW42" s="171" t="str">
        <f t="shared" si="4"/>
        <v/>
      </c>
      <c r="BX42" s="171" t="str">
        <f t="shared" si="5"/>
        <v/>
      </c>
      <c r="BY42" s="171" t="str">
        <f t="shared" si="6"/>
        <v/>
      </c>
      <c r="BZ42" s="171" t="str">
        <f t="shared" si="7"/>
        <v/>
      </c>
      <c r="CA42" s="171" t="str">
        <f t="shared" si="8"/>
        <v/>
      </c>
      <c r="CB42" s="171" t="str">
        <f t="shared" si="9"/>
        <v/>
      </c>
      <c r="CC42" s="171" t="str">
        <f t="shared" si="10"/>
        <v/>
      </c>
      <c r="CD42" s="171" t="str">
        <f t="shared" si="11"/>
        <v/>
      </c>
      <c r="CE42" s="172"/>
    </row>
    <row r="43" spans="1:83" ht="15.95" customHeight="1">
      <c r="A43" s="159">
        <f>IF('Result Sheet'!A46="","",'Result Sheet'!A46)</f>
        <v>39</v>
      </c>
      <c r="B43" s="160" t="str">
        <f>IF('Result Sheet'!B46="","",'Result Sheet'!B46)</f>
        <v/>
      </c>
      <c r="C43" s="161" t="str">
        <f>IF('Result Sheet'!F46="","",'Result Sheet'!F46)</f>
        <v/>
      </c>
      <c r="D43" s="162" t="str">
        <f>IF('Result Sheet'!E46="","",'Result Sheet'!E46)</f>
        <v/>
      </c>
      <c r="E43" s="163" t="str">
        <f>IF('Result Sheet'!G46="","",'Result Sheet'!G46)</f>
        <v/>
      </c>
      <c r="F43" s="163" t="str">
        <f>IF('Result Sheet'!H46="","",'Result Sheet'!H46)</f>
        <v/>
      </c>
      <c r="G43" s="163" t="str">
        <f>IF('Result Sheet'!I46="","",'Result Sheet'!I46)</f>
        <v/>
      </c>
      <c r="H43" s="164" t="str">
        <f>IF('Result Sheet'!K46="","",'Result Sheet'!K46)</f>
        <v/>
      </c>
      <c r="I43" s="164" t="str">
        <f>IF('Result Sheet'!J46="","",'Result Sheet'!J46)</f>
        <v/>
      </c>
      <c r="J43" s="256" t="str">
        <f>IF('Result Sheet'!ET46="","",'Result Sheet'!ET46)</f>
        <v/>
      </c>
      <c r="K43" s="165" t="str">
        <f>IF('Result Sheet'!EP46="","",'Result Sheet'!EP46)</f>
        <v/>
      </c>
      <c r="L43" s="166" t="str">
        <f>IF('Result Sheet'!EQ46="","",'Result Sheet'!EQ46)</f>
        <v/>
      </c>
      <c r="M43" s="401" t="str">
        <f>IF('Result Sheet'!ER46="","",'Result Sheet'!ER46)</f>
        <v/>
      </c>
      <c r="N43" s="403" t="str">
        <f>IF('Result Sheet'!ES46="","",'Result Sheet'!ES46)</f>
        <v/>
      </c>
      <c r="O43" s="402" t="str">
        <f>IF('Result Sheet'!EW46="","",'Result Sheet'!EW46)</f>
        <v/>
      </c>
      <c r="P43" s="167" t="str">
        <f>IF('Result Sheet'!AB46="","",'Result Sheet'!AB46)</f>
        <v/>
      </c>
      <c r="Q43" s="168" t="str">
        <f>IF('Result Sheet'!AC46="","",'Result Sheet'!AC46)</f>
        <v/>
      </c>
      <c r="R43" s="167" t="str">
        <f>IF('Result Sheet'!AT46="","",'Result Sheet'!AT46)</f>
        <v/>
      </c>
      <c r="S43" s="168" t="str">
        <f>IF('Result Sheet'!AU46="","",'Result Sheet'!AU46)</f>
        <v/>
      </c>
      <c r="T43" s="167" t="str">
        <f>IF('Result Sheet'!BL46="","",'Result Sheet'!BL46)</f>
        <v/>
      </c>
      <c r="U43" s="168" t="str">
        <f>IF('Result Sheet'!BM46="","",'Result Sheet'!BM46)</f>
        <v/>
      </c>
      <c r="V43" s="167" t="str">
        <f>IF('Result Sheet'!CD46="","",'Result Sheet'!CD46)</f>
        <v/>
      </c>
      <c r="W43" s="168" t="str">
        <f>IF('Result Sheet'!CE46="","",'Result Sheet'!CE46)</f>
        <v/>
      </c>
      <c r="X43" s="169" t="str">
        <f>IF('Result Sheet'!EV46="","",'Result Sheet'!EV46)</f>
        <v/>
      </c>
      <c r="BR43" s="170" t="str">
        <f>'Result Sheet'!G46</f>
        <v/>
      </c>
      <c r="BS43" s="171" t="str">
        <f t="shared" si="0"/>
        <v/>
      </c>
      <c r="BT43" s="171" t="str">
        <f t="shared" si="1"/>
        <v/>
      </c>
      <c r="BU43" s="171" t="str">
        <f t="shared" si="2"/>
        <v/>
      </c>
      <c r="BV43" s="171" t="str">
        <f t="shared" si="3"/>
        <v/>
      </c>
      <c r="BW43" s="171" t="str">
        <f t="shared" si="4"/>
        <v/>
      </c>
      <c r="BX43" s="171" t="str">
        <f t="shared" si="5"/>
        <v/>
      </c>
      <c r="BY43" s="171" t="str">
        <f t="shared" si="6"/>
        <v/>
      </c>
      <c r="BZ43" s="171" t="str">
        <f t="shared" si="7"/>
        <v/>
      </c>
      <c r="CA43" s="171" t="str">
        <f t="shared" si="8"/>
        <v/>
      </c>
      <c r="CB43" s="171" t="str">
        <f t="shared" si="9"/>
        <v/>
      </c>
      <c r="CC43" s="171" t="str">
        <f t="shared" si="10"/>
        <v/>
      </c>
      <c r="CD43" s="171" t="str">
        <f t="shared" si="11"/>
        <v/>
      </c>
      <c r="CE43" s="172"/>
    </row>
    <row r="44" spans="1:83" ht="15.95" customHeight="1">
      <c r="A44" s="159">
        <f>IF('Result Sheet'!A47="","",'Result Sheet'!A47)</f>
        <v>40</v>
      </c>
      <c r="B44" s="160" t="str">
        <f>IF('Result Sheet'!B47="","",'Result Sheet'!B47)</f>
        <v/>
      </c>
      <c r="C44" s="161" t="str">
        <f>IF('Result Sheet'!F47="","",'Result Sheet'!F47)</f>
        <v/>
      </c>
      <c r="D44" s="162" t="str">
        <f>IF('Result Sheet'!E47="","",'Result Sheet'!E47)</f>
        <v/>
      </c>
      <c r="E44" s="163" t="str">
        <f>IF('Result Sheet'!G47="","",'Result Sheet'!G47)</f>
        <v/>
      </c>
      <c r="F44" s="163" t="str">
        <f>IF('Result Sheet'!H47="","",'Result Sheet'!H47)</f>
        <v/>
      </c>
      <c r="G44" s="163" t="str">
        <f>IF('Result Sheet'!I47="","",'Result Sheet'!I47)</f>
        <v/>
      </c>
      <c r="H44" s="164" t="str">
        <f>IF('Result Sheet'!K47="","",'Result Sheet'!K47)</f>
        <v/>
      </c>
      <c r="I44" s="164" t="str">
        <f>IF('Result Sheet'!J47="","",'Result Sheet'!J47)</f>
        <v/>
      </c>
      <c r="J44" s="256" t="str">
        <f>IF('Result Sheet'!ET47="","",'Result Sheet'!ET47)</f>
        <v/>
      </c>
      <c r="K44" s="165" t="str">
        <f>IF('Result Sheet'!EP47="","",'Result Sheet'!EP47)</f>
        <v/>
      </c>
      <c r="L44" s="166" t="str">
        <f>IF('Result Sheet'!EQ47="","",'Result Sheet'!EQ47)</f>
        <v/>
      </c>
      <c r="M44" s="401" t="str">
        <f>IF('Result Sheet'!ER47="","",'Result Sheet'!ER47)</f>
        <v/>
      </c>
      <c r="N44" s="403" t="str">
        <f>IF('Result Sheet'!ES47="","",'Result Sheet'!ES47)</f>
        <v/>
      </c>
      <c r="O44" s="402" t="str">
        <f>IF('Result Sheet'!EW47="","",'Result Sheet'!EW47)</f>
        <v/>
      </c>
      <c r="P44" s="167" t="str">
        <f>IF('Result Sheet'!AB47="","",'Result Sheet'!AB47)</f>
        <v/>
      </c>
      <c r="Q44" s="168" t="str">
        <f>IF('Result Sheet'!AC47="","",'Result Sheet'!AC47)</f>
        <v/>
      </c>
      <c r="R44" s="167" t="str">
        <f>IF('Result Sheet'!AT47="","",'Result Sheet'!AT47)</f>
        <v/>
      </c>
      <c r="S44" s="168" t="str">
        <f>IF('Result Sheet'!AU47="","",'Result Sheet'!AU47)</f>
        <v/>
      </c>
      <c r="T44" s="167" t="str">
        <f>IF('Result Sheet'!BL47="","",'Result Sheet'!BL47)</f>
        <v/>
      </c>
      <c r="U44" s="168" t="str">
        <f>IF('Result Sheet'!BM47="","",'Result Sheet'!BM47)</f>
        <v/>
      </c>
      <c r="V44" s="167" t="str">
        <f>IF('Result Sheet'!CD47="","",'Result Sheet'!CD47)</f>
        <v/>
      </c>
      <c r="W44" s="168" t="str">
        <f>IF('Result Sheet'!CE47="","",'Result Sheet'!CE47)</f>
        <v/>
      </c>
      <c r="X44" s="169" t="str">
        <f>IF('Result Sheet'!EV47="","",'Result Sheet'!EV47)</f>
        <v/>
      </c>
      <c r="BR44" s="170" t="str">
        <f>'Result Sheet'!G47</f>
        <v/>
      </c>
      <c r="BS44" s="171" t="str">
        <f t="shared" si="0"/>
        <v/>
      </c>
      <c r="BT44" s="171" t="str">
        <f t="shared" si="1"/>
        <v/>
      </c>
      <c r="BU44" s="171" t="str">
        <f t="shared" si="2"/>
        <v/>
      </c>
      <c r="BV44" s="171" t="str">
        <f t="shared" si="3"/>
        <v/>
      </c>
      <c r="BW44" s="171" t="str">
        <f t="shared" si="4"/>
        <v/>
      </c>
      <c r="BX44" s="171" t="str">
        <f t="shared" si="5"/>
        <v/>
      </c>
      <c r="BY44" s="171" t="str">
        <f t="shared" si="6"/>
        <v/>
      </c>
      <c r="BZ44" s="171" t="str">
        <f t="shared" si="7"/>
        <v/>
      </c>
      <c r="CA44" s="171" t="str">
        <f t="shared" si="8"/>
        <v/>
      </c>
      <c r="CB44" s="171" t="str">
        <f t="shared" si="9"/>
        <v/>
      </c>
      <c r="CC44" s="171" t="str">
        <f t="shared" si="10"/>
        <v/>
      </c>
      <c r="CD44" s="171" t="str">
        <f t="shared" si="11"/>
        <v/>
      </c>
      <c r="CE44" s="172"/>
    </row>
    <row r="45" spans="1:83" ht="15.95" customHeight="1">
      <c r="A45" s="159">
        <f>IF('Result Sheet'!A48="","",'Result Sheet'!A48)</f>
        <v>41</v>
      </c>
      <c r="B45" s="160" t="str">
        <f>IF('Result Sheet'!B48="","",'Result Sheet'!B48)</f>
        <v/>
      </c>
      <c r="C45" s="161" t="str">
        <f>IF('Result Sheet'!F48="","",'Result Sheet'!F48)</f>
        <v/>
      </c>
      <c r="D45" s="162" t="str">
        <f>IF('Result Sheet'!E48="","",'Result Sheet'!E48)</f>
        <v/>
      </c>
      <c r="E45" s="163" t="str">
        <f>IF('Result Sheet'!G48="","",'Result Sheet'!G48)</f>
        <v/>
      </c>
      <c r="F45" s="163" t="str">
        <f>IF('Result Sheet'!H48="","",'Result Sheet'!H48)</f>
        <v/>
      </c>
      <c r="G45" s="163" t="str">
        <f>IF('Result Sheet'!I48="","",'Result Sheet'!I48)</f>
        <v/>
      </c>
      <c r="H45" s="164" t="str">
        <f>IF('Result Sheet'!K48="","",'Result Sheet'!K48)</f>
        <v/>
      </c>
      <c r="I45" s="164" t="str">
        <f>IF('Result Sheet'!J48="","",'Result Sheet'!J48)</f>
        <v/>
      </c>
      <c r="J45" s="256" t="str">
        <f>IF('Result Sheet'!ET48="","",'Result Sheet'!ET48)</f>
        <v/>
      </c>
      <c r="K45" s="165" t="str">
        <f>IF('Result Sheet'!EP48="","",'Result Sheet'!EP48)</f>
        <v/>
      </c>
      <c r="L45" s="166" t="str">
        <f>IF('Result Sheet'!EQ48="","",'Result Sheet'!EQ48)</f>
        <v/>
      </c>
      <c r="M45" s="401" t="str">
        <f>IF('Result Sheet'!ER48="","",'Result Sheet'!ER48)</f>
        <v/>
      </c>
      <c r="N45" s="403" t="str">
        <f>IF('Result Sheet'!ES48="","",'Result Sheet'!ES48)</f>
        <v/>
      </c>
      <c r="O45" s="402" t="str">
        <f>IF('Result Sheet'!EW48="","",'Result Sheet'!EW48)</f>
        <v/>
      </c>
      <c r="P45" s="167" t="str">
        <f>IF('Result Sheet'!AB48="","",'Result Sheet'!AB48)</f>
        <v/>
      </c>
      <c r="Q45" s="168" t="str">
        <f>IF('Result Sheet'!AC48="","",'Result Sheet'!AC48)</f>
        <v/>
      </c>
      <c r="R45" s="167" t="str">
        <f>IF('Result Sheet'!AT48="","",'Result Sheet'!AT48)</f>
        <v/>
      </c>
      <c r="S45" s="168" t="str">
        <f>IF('Result Sheet'!AU48="","",'Result Sheet'!AU48)</f>
        <v/>
      </c>
      <c r="T45" s="167" t="str">
        <f>IF('Result Sheet'!BL48="","",'Result Sheet'!BL48)</f>
        <v/>
      </c>
      <c r="U45" s="168" t="str">
        <f>IF('Result Sheet'!BM48="","",'Result Sheet'!BM48)</f>
        <v/>
      </c>
      <c r="V45" s="167" t="str">
        <f>IF('Result Sheet'!CD48="","",'Result Sheet'!CD48)</f>
        <v/>
      </c>
      <c r="W45" s="168" t="str">
        <f>IF('Result Sheet'!CE48="","",'Result Sheet'!CE48)</f>
        <v/>
      </c>
      <c r="X45" s="169" t="str">
        <f>IF('Result Sheet'!EV48="","",'Result Sheet'!EV48)</f>
        <v/>
      </c>
      <c r="BR45" s="170" t="str">
        <f>'Result Sheet'!G48</f>
        <v/>
      </c>
      <c r="BS45" s="171" t="str">
        <f t="shared" si="0"/>
        <v/>
      </c>
      <c r="BT45" s="171" t="str">
        <f t="shared" si="1"/>
        <v/>
      </c>
      <c r="BU45" s="171" t="str">
        <f t="shared" si="2"/>
        <v/>
      </c>
      <c r="BV45" s="171" t="str">
        <f t="shared" si="3"/>
        <v/>
      </c>
      <c r="BW45" s="171" t="str">
        <f t="shared" si="4"/>
        <v/>
      </c>
      <c r="BX45" s="171" t="str">
        <f t="shared" si="5"/>
        <v/>
      </c>
      <c r="BY45" s="171" t="str">
        <f t="shared" si="6"/>
        <v/>
      </c>
      <c r="BZ45" s="171" t="str">
        <f t="shared" si="7"/>
        <v/>
      </c>
      <c r="CA45" s="171" t="str">
        <f t="shared" si="8"/>
        <v/>
      </c>
      <c r="CB45" s="171" t="str">
        <f t="shared" si="9"/>
        <v/>
      </c>
      <c r="CC45" s="171" t="str">
        <f t="shared" si="10"/>
        <v/>
      </c>
      <c r="CD45" s="171" t="str">
        <f t="shared" si="11"/>
        <v/>
      </c>
      <c r="CE45" s="172"/>
    </row>
    <row r="46" spans="1:83" ht="15.95" customHeight="1">
      <c r="A46" s="159">
        <f>IF('Result Sheet'!A49="","",'Result Sheet'!A49)</f>
        <v>42</v>
      </c>
      <c r="B46" s="160" t="str">
        <f>IF('Result Sheet'!B49="","",'Result Sheet'!B49)</f>
        <v/>
      </c>
      <c r="C46" s="161" t="str">
        <f>IF('Result Sheet'!F49="","",'Result Sheet'!F49)</f>
        <v/>
      </c>
      <c r="D46" s="162" t="str">
        <f>IF('Result Sheet'!E49="","",'Result Sheet'!E49)</f>
        <v/>
      </c>
      <c r="E46" s="163" t="str">
        <f>IF('Result Sheet'!G49="","",'Result Sheet'!G49)</f>
        <v/>
      </c>
      <c r="F46" s="163" t="str">
        <f>IF('Result Sheet'!H49="","",'Result Sheet'!H49)</f>
        <v/>
      </c>
      <c r="G46" s="163" t="str">
        <f>IF('Result Sheet'!I49="","",'Result Sheet'!I49)</f>
        <v/>
      </c>
      <c r="H46" s="164" t="str">
        <f>IF('Result Sheet'!K49="","",'Result Sheet'!K49)</f>
        <v/>
      </c>
      <c r="I46" s="164" t="str">
        <f>IF('Result Sheet'!J49="","",'Result Sheet'!J49)</f>
        <v/>
      </c>
      <c r="J46" s="256" t="str">
        <f>IF('Result Sheet'!ET49="","",'Result Sheet'!ET49)</f>
        <v/>
      </c>
      <c r="K46" s="165" t="str">
        <f>IF('Result Sheet'!EP49="","",'Result Sheet'!EP49)</f>
        <v/>
      </c>
      <c r="L46" s="166" t="str">
        <f>IF('Result Sheet'!EQ49="","",'Result Sheet'!EQ49)</f>
        <v/>
      </c>
      <c r="M46" s="401" t="str">
        <f>IF('Result Sheet'!ER49="","",'Result Sheet'!ER49)</f>
        <v/>
      </c>
      <c r="N46" s="403" t="str">
        <f>IF('Result Sheet'!ES49="","",'Result Sheet'!ES49)</f>
        <v/>
      </c>
      <c r="O46" s="402" t="str">
        <f>IF('Result Sheet'!EW49="","",'Result Sheet'!EW49)</f>
        <v/>
      </c>
      <c r="P46" s="167" t="str">
        <f>IF('Result Sheet'!AB49="","",'Result Sheet'!AB49)</f>
        <v/>
      </c>
      <c r="Q46" s="168" t="str">
        <f>IF('Result Sheet'!AC49="","",'Result Sheet'!AC49)</f>
        <v/>
      </c>
      <c r="R46" s="167" t="str">
        <f>IF('Result Sheet'!AT49="","",'Result Sheet'!AT49)</f>
        <v/>
      </c>
      <c r="S46" s="168" t="str">
        <f>IF('Result Sheet'!AU49="","",'Result Sheet'!AU49)</f>
        <v/>
      </c>
      <c r="T46" s="167" t="str">
        <f>IF('Result Sheet'!BL49="","",'Result Sheet'!BL49)</f>
        <v/>
      </c>
      <c r="U46" s="168" t="str">
        <f>IF('Result Sheet'!BM49="","",'Result Sheet'!BM49)</f>
        <v/>
      </c>
      <c r="V46" s="167" t="str">
        <f>IF('Result Sheet'!CD49="","",'Result Sheet'!CD49)</f>
        <v/>
      </c>
      <c r="W46" s="168" t="str">
        <f>IF('Result Sheet'!CE49="","",'Result Sheet'!CE49)</f>
        <v/>
      </c>
      <c r="X46" s="169" t="str">
        <f>IF('Result Sheet'!EV49="","",'Result Sheet'!EV49)</f>
        <v/>
      </c>
      <c r="BR46" s="170" t="str">
        <f>'Result Sheet'!G49</f>
        <v/>
      </c>
      <c r="BS46" s="171" t="str">
        <f t="shared" si="0"/>
        <v/>
      </c>
      <c r="BT46" s="171" t="str">
        <f t="shared" si="1"/>
        <v/>
      </c>
      <c r="BU46" s="171" t="str">
        <f t="shared" si="2"/>
        <v/>
      </c>
      <c r="BV46" s="171" t="str">
        <f t="shared" si="3"/>
        <v/>
      </c>
      <c r="BW46" s="171" t="str">
        <f t="shared" si="4"/>
        <v/>
      </c>
      <c r="BX46" s="171" t="str">
        <f t="shared" si="5"/>
        <v/>
      </c>
      <c r="BY46" s="171" t="str">
        <f t="shared" si="6"/>
        <v/>
      </c>
      <c r="BZ46" s="171" t="str">
        <f t="shared" si="7"/>
        <v/>
      </c>
      <c r="CA46" s="171" t="str">
        <f t="shared" si="8"/>
        <v/>
      </c>
      <c r="CB46" s="171" t="str">
        <f t="shared" si="9"/>
        <v/>
      </c>
      <c r="CC46" s="171" t="str">
        <f t="shared" si="10"/>
        <v/>
      </c>
      <c r="CD46" s="171" t="str">
        <f t="shared" si="11"/>
        <v/>
      </c>
      <c r="CE46" s="172"/>
    </row>
    <row r="47" spans="1:83" ht="15.95" customHeight="1">
      <c r="A47" s="159">
        <f>IF('Result Sheet'!A50="","",'Result Sheet'!A50)</f>
        <v>43</v>
      </c>
      <c r="B47" s="160" t="str">
        <f>IF('Result Sheet'!B50="","",'Result Sheet'!B50)</f>
        <v/>
      </c>
      <c r="C47" s="161" t="str">
        <f>IF('Result Sheet'!F50="","",'Result Sheet'!F50)</f>
        <v/>
      </c>
      <c r="D47" s="162" t="str">
        <f>IF('Result Sheet'!E50="","",'Result Sheet'!E50)</f>
        <v/>
      </c>
      <c r="E47" s="163" t="str">
        <f>IF('Result Sheet'!G50="","",'Result Sheet'!G50)</f>
        <v/>
      </c>
      <c r="F47" s="163" t="str">
        <f>IF('Result Sheet'!H50="","",'Result Sheet'!H50)</f>
        <v/>
      </c>
      <c r="G47" s="163" t="str">
        <f>IF('Result Sheet'!I50="","",'Result Sheet'!I50)</f>
        <v/>
      </c>
      <c r="H47" s="164" t="str">
        <f>IF('Result Sheet'!K50="","",'Result Sheet'!K50)</f>
        <v/>
      </c>
      <c r="I47" s="164" t="str">
        <f>IF('Result Sheet'!J50="","",'Result Sheet'!J50)</f>
        <v/>
      </c>
      <c r="J47" s="256" t="str">
        <f>IF('Result Sheet'!ET50="","",'Result Sheet'!ET50)</f>
        <v/>
      </c>
      <c r="K47" s="165" t="str">
        <f>IF('Result Sheet'!EP50="","",'Result Sheet'!EP50)</f>
        <v/>
      </c>
      <c r="L47" s="166" t="str">
        <f>IF('Result Sheet'!EQ50="","",'Result Sheet'!EQ50)</f>
        <v/>
      </c>
      <c r="M47" s="401" t="str">
        <f>IF('Result Sheet'!ER50="","",'Result Sheet'!ER50)</f>
        <v/>
      </c>
      <c r="N47" s="403" t="str">
        <f>IF('Result Sheet'!ES50="","",'Result Sheet'!ES50)</f>
        <v/>
      </c>
      <c r="O47" s="402" t="str">
        <f>IF('Result Sheet'!EW50="","",'Result Sheet'!EW50)</f>
        <v/>
      </c>
      <c r="P47" s="167" t="str">
        <f>IF('Result Sheet'!AB50="","",'Result Sheet'!AB50)</f>
        <v/>
      </c>
      <c r="Q47" s="168" t="str">
        <f>IF('Result Sheet'!AC50="","",'Result Sheet'!AC50)</f>
        <v/>
      </c>
      <c r="R47" s="167" t="str">
        <f>IF('Result Sheet'!AT50="","",'Result Sheet'!AT50)</f>
        <v/>
      </c>
      <c r="S47" s="168" t="str">
        <f>IF('Result Sheet'!AU50="","",'Result Sheet'!AU50)</f>
        <v/>
      </c>
      <c r="T47" s="167" t="str">
        <f>IF('Result Sheet'!BL50="","",'Result Sheet'!BL50)</f>
        <v/>
      </c>
      <c r="U47" s="168" t="str">
        <f>IF('Result Sheet'!BM50="","",'Result Sheet'!BM50)</f>
        <v/>
      </c>
      <c r="V47" s="167" t="str">
        <f>IF('Result Sheet'!CD50="","",'Result Sheet'!CD50)</f>
        <v/>
      </c>
      <c r="W47" s="168" t="str">
        <f>IF('Result Sheet'!CE50="","",'Result Sheet'!CE50)</f>
        <v/>
      </c>
      <c r="X47" s="169" t="str">
        <f>IF('Result Sheet'!EV50="","",'Result Sheet'!EV50)</f>
        <v/>
      </c>
      <c r="BR47" s="170" t="str">
        <f>'Result Sheet'!G50</f>
        <v/>
      </c>
      <c r="BS47" s="171" t="str">
        <f t="shared" si="0"/>
        <v/>
      </c>
      <c r="BT47" s="171" t="str">
        <f t="shared" si="1"/>
        <v/>
      </c>
      <c r="BU47" s="171" t="str">
        <f t="shared" si="2"/>
        <v/>
      </c>
      <c r="BV47" s="171" t="str">
        <f t="shared" si="3"/>
        <v/>
      </c>
      <c r="BW47" s="171" t="str">
        <f t="shared" si="4"/>
        <v/>
      </c>
      <c r="BX47" s="171" t="str">
        <f t="shared" si="5"/>
        <v/>
      </c>
      <c r="BY47" s="171" t="str">
        <f t="shared" si="6"/>
        <v/>
      </c>
      <c r="BZ47" s="171" t="str">
        <f t="shared" si="7"/>
        <v/>
      </c>
      <c r="CA47" s="171" t="str">
        <f t="shared" si="8"/>
        <v/>
      </c>
      <c r="CB47" s="171" t="str">
        <f t="shared" si="9"/>
        <v/>
      </c>
      <c r="CC47" s="171" t="str">
        <f t="shared" si="10"/>
        <v/>
      </c>
      <c r="CD47" s="171" t="str">
        <f t="shared" si="11"/>
        <v/>
      </c>
      <c r="CE47" s="172"/>
    </row>
    <row r="48" spans="1:83" ht="15.95" customHeight="1">
      <c r="A48" s="159">
        <f>IF('Result Sheet'!A51="","",'Result Sheet'!A51)</f>
        <v>44</v>
      </c>
      <c r="B48" s="160" t="str">
        <f>IF('Result Sheet'!B51="","",'Result Sheet'!B51)</f>
        <v/>
      </c>
      <c r="C48" s="161" t="str">
        <f>IF('Result Sheet'!F51="","",'Result Sheet'!F51)</f>
        <v/>
      </c>
      <c r="D48" s="162" t="str">
        <f>IF('Result Sheet'!E51="","",'Result Sheet'!E51)</f>
        <v/>
      </c>
      <c r="E48" s="163" t="str">
        <f>IF('Result Sheet'!G51="","",'Result Sheet'!G51)</f>
        <v/>
      </c>
      <c r="F48" s="163" t="str">
        <f>IF('Result Sheet'!H51="","",'Result Sheet'!H51)</f>
        <v/>
      </c>
      <c r="G48" s="163" t="str">
        <f>IF('Result Sheet'!I51="","",'Result Sheet'!I51)</f>
        <v/>
      </c>
      <c r="H48" s="164" t="str">
        <f>IF('Result Sheet'!K51="","",'Result Sheet'!K51)</f>
        <v/>
      </c>
      <c r="I48" s="164" t="str">
        <f>IF('Result Sheet'!J51="","",'Result Sheet'!J51)</f>
        <v/>
      </c>
      <c r="J48" s="256" t="str">
        <f>IF('Result Sheet'!ET51="","",'Result Sheet'!ET51)</f>
        <v/>
      </c>
      <c r="K48" s="165" t="str">
        <f>IF('Result Sheet'!EP51="","",'Result Sheet'!EP51)</f>
        <v/>
      </c>
      <c r="L48" s="166" t="str">
        <f>IF('Result Sheet'!EQ51="","",'Result Sheet'!EQ51)</f>
        <v/>
      </c>
      <c r="M48" s="401" t="str">
        <f>IF('Result Sheet'!ER51="","",'Result Sheet'!ER51)</f>
        <v/>
      </c>
      <c r="N48" s="403" t="str">
        <f>IF('Result Sheet'!ES51="","",'Result Sheet'!ES51)</f>
        <v/>
      </c>
      <c r="O48" s="402" t="str">
        <f>IF('Result Sheet'!EW51="","",'Result Sheet'!EW51)</f>
        <v/>
      </c>
      <c r="P48" s="167" t="str">
        <f>IF('Result Sheet'!AB51="","",'Result Sheet'!AB51)</f>
        <v/>
      </c>
      <c r="Q48" s="168" t="str">
        <f>IF('Result Sheet'!AC51="","",'Result Sheet'!AC51)</f>
        <v/>
      </c>
      <c r="R48" s="167" t="str">
        <f>IF('Result Sheet'!AT51="","",'Result Sheet'!AT51)</f>
        <v/>
      </c>
      <c r="S48" s="168" t="str">
        <f>IF('Result Sheet'!AU51="","",'Result Sheet'!AU51)</f>
        <v/>
      </c>
      <c r="T48" s="167" t="str">
        <f>IF('Result Sheet'!BL51="","",'Result Sheet'!BL51)</f>
        <v/>
      </c>
      <c r="U48" s="168" t="str">
        <f>IF('Result Sheet'!BM51="","",'Result Sheet'!BM51)</f>
        <v/>
      </c>
      <c r="V48" s="167" t="str">
        <f>IF('Result Sheet'!CD51="","",'Result Sheet'!CD51)</f>
        <v/>
      </c>
      <c r="W48" s="168" t="str">
        <f>IF('Result Sheet'!CE51="","",'Result Sheet'!CE51)</f>
        <v/>
      </c>
      <c r="X48" s="169" t="str">
        <f>IF('Result Sheet'!EV51="","",'Result Sheet'!EV51)</f>
        <v/>
      </c>
      <c r="BR48" s="170" t="str">
        <f>'Result Sheet'!G51</f>
        <v/>
      </c>
      <c r="BS48" s="171" t="str">
        <f t="shared" si="0"/>
        <v/>
      </c>
      <c r="BT48" s="171" t="str">
        <f t="shared" si="1"/>
        <v/>
      </c>
      <c r="BU48" s="171" t="str">
        <f t="shared" si="2"/>
        <v/>
      </c>
      <c r="BV48" s="171" t="str">
        <f t="shared" si="3"/>
        <v/>
      </c>
      <c r="BW48" s="171" t="str">
        <f t="shared" si="4"/>
        <v/>
      </c>
      <c r="BX48" s="171" t="str">
        <f t="shared" si="5"/>
        <v/>
      </c>
      <c r="BY48" s="171" t="str">
        <f t="shared" si="6"/>
        <v/>
      </c>
      <c r="BZ48" s="171" t="str">
        <f t="shared" si="7"/>
        <v/>
      </c>
      <c r="CA48" s="171" t="str">
        <f t="shared" si="8"/>
        <v/>
      </c>
      <c r="CB48" s="171" t="str">
        <f t="shared" si="9"/>
        <v/>
      </c>
      <c r="CC48" s="171" t="str">
        <f t="shared" si="10"/>
        <v/>
      </c>
      <c r="CD48" s="171" t="str">
        <f t="shared" si="11"/>
        <v/>
      </c>
      <c r="CE48" s="172"/>
    </row>
    <row r="49" spans="1:83" ht="15.95" customHeight="1">
      <c r="A49" s="159">
        <f>IF('Result Sheet'!A52="","",'Result Sheet'!A52)</f>
        <v>45</v>
      </c>
      <c r="B49" s="160" t="str">
        <f>IF('Result Sheet'!B52="","",'Result Sheet'!B52)</f>
        <v/>
      </c>
      <c r="C49" s="161" t="str">
        <f>IF('Result Sheet'!F52="","",'Result Sheet'!F52)</f>
        <v/>
      </c>
      <c r="D49" s="162" t="str">
        <f>IF('Result Sheet'!E52="","",'Result Sheet'!E52)</f>
        <v/>
      </c>
      <c r="E49" s="163" t="str">
        <f>IF('Result Sheet'!G52="","",'Result Sheet'!G52)</f>
        <v/>
      </c>
      <c r="F49" s="163" t="str">
        <f>IF('Result Sheet'!H52="","",'Result Sheet'!H52)</f>
        <v/>
      </c>
      <c r="G49" s="163" t="str">
        <f>IF('Result Sheet'!I52="","",'Result Sheet'!I52)</f>
        <v/>
      </c>
      <c r="H49" s="164" t="str">
        <f>IF('Result Sheet'!K52="","",'Result Sheet'!K52)</f>
        <v/>
      </c>
      <c r="I49" s="164" t="str">
        <f>IF('Result Sheet'!J52="","",'Result Sheet'!J52)</f>
        <v/>
      </c>
      <c r="J49" s="256" t="str">
        <f>IF('Result Sheet'!ET52="","",'Result Sheet'!ET52)</f>
        <v/>
      </c>
      <c r="K49" s="165" t="str">
        <f>IF('Result Sheet'!EP52="","",'Result Sheet'!EP52)</f>
        <v/>
      </c>
      <c r="L49" s="166" t="str">
        <f>IF('Result Sheet'!EQ52="","",'Result Sheet'!EQ52)</f>
        <v/>
      </c>
      <c r="M49" s="401" t="str">
        <f>IF('Result Sheet'!ER52="","",'Result Sheet'!ER52)</f>
        <v/>
      </c>
      <c r="N49" s="403" t="str">
        <f>IF('Result Sheet'!ES52="","",'Result Sheet'!ES52)</f>
        <v/>
      </c>
      <c r="O49" s="402" t="str">
        <f>IF('Result Sheet'!EW52="","",'Result Sheet'!EW52)</f>
        <v/>
      </c>
      <c r="P49" s="167" t="str">
        <f>IF('Result Sheet'!AB52="","",'Result Sheet'!AB52)</f>
        <v/>
      </c>
      <c r="Q49" s="168" t="str">
        <f>IF('Result Sheet'!AC52="","",'Result Sheet'!AC52)</f>
        <v/>
      </c>
      <c r="R49" s="167" t="str">
        <f>IF('Result Sheet'!AT52="","",'Result Sheet'!AT52)</f>
        <v/>
      </c>
      <c r="S49" s="168" t="str">
        <f>IF('Result Sheet'!AU52="","",'Result Sheet'!AU52)</f>
        <v/>
      </c>
      <c r="T49" s="167" t="str">
        <f>IF('Result Sheet'!BL52="","",'Result Sheet'!BL52)</f>
        <v/>
      </c>
      <c r="U49" s="168" t="str">
        <f>IF('Result Sheet'!BM52="","",'Result Sheet'!BM52)</f>
        <v/>
      </c>
      <c r="V49" s="167" t="str">
        <f>IF('Result Sheet'!CD52="","",'Result Sheet'!CD52)</f>
        <v/>
      </c>
      <c r="W49" s="168" t="str">
        <f>IF('Result Sheet'!CE52="","",'Result Sheet'!CE52)</f>
        <v/>
      </c>
      <c r="X49" s="169" t="str">
        <f>IF('Result Sheet'!EV52="","",'Result Sheet'!EV52)</f>
        <v/>
      </c>
      <c r="BR49" s="170" t="str">
        <f>'Result Sheet'!G52</f>
        <v/>
      </c>
      <c r="BS49" s="171" t="str">
        <f t="shared" si="0"/>
        <v/>
      </c>
      <c r="BT49" s="171" t="str">
        <f t="shared" si="1"/>
        <v/>
      </c>
      <c r="BU49" s="171" t="str">
        <f t="shared" si="2"/>
        <v/>
      </c>
      <c r="BV49" s="171" t="str">
        <f t="shared" si="3"/>
        <v/>
      </c>
      <c r="BW49" s="171" t="str">
        <f t="shared" si="4"/>
        <v/>
      </c>
      <c r="BX49" s="171" t="str">
        <f t="shared" si="5"/>
        <v/>
      </c>
      <c r="BY49" s="171" t="str">
        <f t="shared" si="6"/>
        <v/>
      </c>
      <c r="BZ49" s="171" t="str">
        <f t="shared" si="7"/>
        <v/>
      </c>
      <c r="CA49" s="171" t="str">
        <f t="shared" si="8"/>
        <v/>
      </c>
      <c r="CB49" s="171" t="str">
        <f t="shared" si="9"/>
        <v/>
      </c>
      <c r="CC49" s="171" t="str">
        <f t="shared" si="10"/>
        <v/>
      </c>
      <c r="CD49" s="171" t="str">
        <f t="shared" si="11"/>
        <v/>
      </c>
      <c r="CE49" s="172"/>
    </row>
    <row r="50" spans="1:83" ht="15.95" customHeight="1">
      <c r="A50" s="159">
        <f>IF('Result Sheet'!A53="","",'Result Sheet'!A53)</f>
        <v>46</v>
      </c>
      <c r="B50" s="160" t="str">
        <f>IF('Result Sheet'!B53="","",'Result Sheet'!B53)</f>
        <v/>
      </c>
      <c r="C50" s="161" t="str">
        <f>IF('Result Sheet'!F53="","",'Result Sheet'!F53)</f>
        <v/>
      </c>
      <c r="D50" s="162" t="str">
        <f>IF('Result Sheet'!E53="","",'Result Sheet'!E53)</f>
        <v/>
      </c>
      <c r="E50" s="163" t="str">
        <f>IF('Result Sheet'!G53="","",'Result Sheet'!G53)</f>
        <v/>
      </c>
      <c r="F50" s="163" t="str">
        <f>IF('Result Sheet'!H53="","",'Result Sheet'!H53)</f>
        <v/>
      </c>
      <c r="G50" s="163" t="str">
        <f>IF('Result Sheet'!I53="","",'Result Sheet'!I53)</f>
        <v/>
      </c>
      <c r="H50" s="164" t="str">
        <f>IF('Result Sheet'!K53="","",'Result Sheet'!K53)</f>
        <v/>
      </c>
      <c r="I50" s="164" t="str">
        <f>IF('Result Sheet'!J53="","",'Result Sheet'!J53)</f>
        <v/>
      </c>
      <c r="J50" s="256" t="str">
        <f>IF('Result Sheet'!ET53="","",'Result Sheet'!ET53)</f>
        <v/>
      </c>
      <c r="K50" s="165" t="str">
        <f>IF('Result Sheet'!EP53="","",'Result Sheet'!EP53)</f>
        <v/>
      </c>
      <c r="L50" s="166" t="str">
        <f>IF('Result Sheet'!EQ53="","",'Result Sheet'!EQ53)</f>
        <v/>
      </c>
      <c r="M50" s="401" t="str">
        <f>IF('Result Sheet'!ER53="","",'Result Sheet'!ER53)</f>
        <v/>
      </c>
      <c r="N50" s="403" t="str">
        <f>IF('Result Sheet'!ES53="","",'Result Sheet'!ES53)</f>
        <v/>
      </c>
      <c r="O50" s="402" t="str">
        <f>IF('Result Sheet'!EW53="","",'Result Sheet'!EW53)</f>
        <v/>
      </c>
      <c r="P50" s="167" t="str">
        <f>IF('Result Sheet'!AB53="","",'Result Sheet'!AB53)</f>
        <v/>
      </c>
      <c r="Q50" s="168" t="str">
        <f>IF('Result Sheet'!AC53="","",'Result Sheet'!AC53)</f>
        <v/>
      </c>
      <c r="R50" s="167" t="str">
        <f>IF('Result Sheet'!AT53="","",'Result Sheet'!AT53)</f>
        <v/>
      </c>
      <c r="S50" s="168" t="str">
        <f>IF('Result Sheet'!AU53="","",'Result Sheet'!AU53)</f>
        <v/>
      </c>
      <c r="T50" s="167" t="str">
        <f>IF('Result Sheet'!BL53="","",'Result Sheet'!BL53)</f>
        <v/>
      </c>
      <c r="U50" s="168" t="str">
        <f>IF('Result Sheet'!BM53="","",'Result Sheet'!BM53)</f>
        <v/>
      </c>
      <c r="V50" s="167" t="str">
        <f>IF('Result Sheet'!CD53="","",'Result Sheet'!CD53)</f>
        <v/>
      </c>
      <c r="W50" s="168" t="str">
        <f>IF('Result Sheet'!CE53="","",'Result Sheet'!CE53)</f>
        <v/>
      </c>
      <c r="X50" s="169" t="str">
        <f>IF('Result Sheet'!EV53="","",'Result Sheet'!EV53)</f>
        <v/>
      </c>
      <c r="BR50" s="170" t="str">
        <f>'Result Sheet'!G53</f>
        <v/>
      </c>
      <c r="BS50" s="171" t="str">
        <f t="shared" si="0"/>
        <v/>
      </c>
      <c r="BT50" s="171" t="str">
        <f t="shared" si="1"/>
        <v/>
      </c>
      <c r="BU50" s="171" t="str">
        <f t="shared" si="2"/>
        <v/>
      </c>
      <c r="BV50" s="171" t="str">
        <f t="shared" si="3"/>
        <v/>
      </c>
      <c r="BW50" s="171" t="str">
        <f t="shared" si="4"/>
        <v/>
      </c>
      <c r="BX50" s="171" t="str">
        <f t="shared" si="5"/>
        <v/>
      </c>
      <c r="BY50" s="171" t="str">
        <f t="shared" si="6"/>
        <v/>
      </c>
      <c r="BZ50" s="171" t="str">
        <f t="shared" si="7"/>
        <v/>
      </c>
      <c r="CA50" s="171" t="str">
        <f t="shared" si="8"/>
        <v/>
      </c>
      <c r="CB50" s="171" t="str">
        <f t="shared" si="9"/>
        <v/>
      </c>
      <c r="CC50" s="171" t="str">
        <f t="shared" si="10"/>
        <v/>
      </c>
      <c r="CD50" s="171" t="str">
        <f t="shared" si="11"/>
        <v/>
      </c>
      <c r="CE50" s="172"/>
    </row>
    <row r="51" spans="1:83" ht="15.95" customHeight="1">
      <c r="A51" s="159">
        <f>IF('Result Sheet'!A54="","",'Result Sheet'!A54)</f>
        <v>47</v>
      </c>
      <c r="B51" s="160" t="str">
        <f>IF('Result Sheet'!B54="","",'Result Sheet'!B54)</f>
        <v/>
      </c>
      <c r="C51" s="161" t="str">
        <f>IF('Result Sheet'!F54="","",'Result Sheet'!F54)</f>
        <v/>
      </c>
      <c r="D51" s="162" t="str">
        <f>IF('Result Sheet'!E54="","",'Result Sheet'!E54)</f>
        <v/>
      </c>
      <c r="E51" s="163" t="str">
        <f>IF('Result Sheet'!G54="","",'Result Sheet'!G54)</f>
        <v/>
      </c>
      <c r="F51" s="163" t="str">
        <f>IF('Result Sheet'!H54="","",'Result Sheet'!H54)</f>
        <v/>
      </c>
      <c r="G51" s="163" t="str">
        <f>IF('Result Sheet'!I54="","",'Result Sheet'!I54)</f>
        <v/>
      </c>
      <c r="H51" s="164" t="str">
        <f>IF('Result Sheet'!K54="","",'Result Sheet'!K54)</f>
        <v/>
      </c>
      <c r="I51" s="164" t="str">
        <f>IF('Result Sheet'!J54="","",'Result Sheet'!J54)</f>
        <v/>
      </c>
      <c r="J51" s="256" t="str">
        <f>IF('Result Sheet'!ET54="","",'Result Sheet'!ET54)</f>
        <v/>
      </c>
      <c r="K51" s="165" t="str">
        <f>IF('Result Sheet'!EP54="","",'Result Sheet'!EP54)</f>
        <v/>
      </c>
      <c r="L51" s="166" t="str">
        <f>IF('Result Sheet'!EQ54="","",'Result Sheet'!EQ54)</f>
        <v/>
      </c>
      <c r="M51" s="401" t="str">
        <f>IF('Result Sheet'!ER54="","",'Result Sheet'!ER54)</f>
        <v/>
      </c>
      <c r="N51" s="403" t="str">
        <f>IF('Result Sheet'!ES54="","",'Result Sheet'!ES54)</f>
        <v/>
      </c>
      <c r="O51" s="402" t="str">
        <f>IF('Result Sheet'!EW54="","",'Result Sheet'!EW54)</f>
        <v/>
      </c>
      <c r="P51" s="167" t="str">
        <f>IF('Result Sheet'!AB54="","",'Result Sheet'!AB54)</f>
        <v/>
      </c>
      <c r="Q51" s="168" t="str">
        <f>IF('Result Sheet'!AC54="","",'Result Sheet'!AC54)</f>
        <v/>
      </c>
      <c r="R51" s="167" t="str">
        <f>IF('Result Sheet'!AT54="","",'Result Sheet'!AT54)</f>
        <v/>
      </c>
      <c r="S51" s="168" t="str">
        <f>IF('Result Sheet'!AU54="","",'Result Sheet'!AU54)</f>
        <v/>
      </c>
      <c r="T51" s="167" t="str">
        <f>IF('Result Sheet'!BL54="","",'Result Sheet'!BL54)</f>
        <v/>
      </c>
      <c r="U51" s="168" t="str">
        <f>IF('Result Sheet'!BM54="","",'Result Sheet'!BM54)</f>
        <v/>
      </c>
      <c r="V51" s="167" t="str">
        <f>IF('Result Sheet'!CD54="","",'Result Sheet'!CD54)</f>
        <v/>
      </c>
      <c r="W51" s="168" t="str">
        <f>IF('Result Sheet'!CE54="","",'Result Sheet'!CE54)</f>
        <v/>
      </c>
      <c r="X51" s="169" t="str">
        <f>IF('Result Sheet'!EV54="","",'Result Sheet'!EV54)</f>
        <v/>
      </c>
      <c r="BR51" s="170" t="str">
        <f>'Result Sheet'!G54</f>
        <v/>
      </c>
      <c r="BS51" s="171" t="str">
        <f t="shared" si="0"/>
        <v/>
      </c>
      <c r="BT51" s="171" t="str">
        <f t="shared" si="1"/>
        <v/>
      </c>
      <c r="BU51" s="171" t="str">
        <f t="shared" si="2"/>
        <v/>
      </c>
      <c r="BV51" s="171" t="str">
        <f t="shared" si="3"/>
        <v/>
      </c>
      <c r="BW51" s="171" t="str">
        <f t="shared" si="4"/>
        <v/>
      </c>
      <c r="BX51" s="171" t="str">
        <f t="shared" si="5"/>
        <v/>
      </c>
      <c r="BY51" s="171" t="str">
        <f t="shared" si="6"/>
        <v/>
      </c>
      <c r="BZ51" s="171" t="str">
        <f t="shared" si="7"/>
        <v/>
      </c>
      <c r="CA51" s="171" t="str">
        <f t="shared" si="8"/>
        <v/>
      </c>
      <c r="CB51" s="171" t="str">
        <f t="shared" si="9"/>
        <v/>
      </c>
      <c r="CC51" s="171" t="str">
        <f t="shared" si="10"/>
        <v/>
      </c>
      <c r="CD51" s="171" t="str">
        <f t="shared" si="11"/>
        <v/>
      </c>
      <c r="CE51" s="172"/>
    </row>
    <row r="52" spans="1:83" ht="15.95" customHeight="1">
      <c r="A52" s="159">
        <f>IF('Result Sheet'!A55="","",'Result Sheet'!A55)</f>
        <v>48</v>
      </c>
      <c r="B52" s="160" t="str">
        <f>IF('Result Sheet'!B55="","",'Result Sheet'!B55)</f>
        <v/>
      </c>
      <c r="C52" s="161" t="str">
        <f>IF('Result Sheet'!F55="","",'Result Sheet'!F55)</f>
        <v/>
      </c>
      <c r="D52" s="162" t="str">
        <f>IF('Result Sheet'!E55="","",'Result Sheet'!E55)</f>
        <v/>
      </c>
      <c r="E52" s="163" t="str">
        <f>IF('Result Sheet'!G55="","",'Result Sheet'!G55)</f>
        <v/>
      </c>
      <c r="F52" s="163" t="str">
        <f>IF('Result Sheet'!H55="","",'Result Sheet'!H55)</f>
        <v/>
      </c>
      <c r="G52" s="163" t="str">
        <f>IF('Result Sheet'!I55="","",'Result Sheet'!I55)</f>
        <v/>
      </c>
      <c r="H52" s="164" t="str">
        <f>IF('Result Sheet'!K55="","",'Result Sheet'!K55)</f>
        <v/>
      </c>
      <c r="I52" s="164" t="str">
        <f>IF('Result Sheet'!J55="","",'Result Sheet'!J55)</f>
        <v/>
      </c>
      <c r="J52" s="256" t="str">
        <f>IF('Result Sheet'!ET55="","",'Result Sheet'!ET55)</f>
        <v/>
      </c>
      <c r="K52" s="165" t="str">
        <f>IF('Result Sheet'!EP55="","",'Result Sheet'!EP55)</f>
        <v/>
      </c>
      <c r="L52" s="166" t="str">
        <f>IF('Result Sheet'!EQ55="","",'Result Sheet'!EQ55)</f>
        <v/>
      </c>
      <c r="M52" s="401" t="str">
        <f>IF('Result Sheet'!ER55="","",'Result Sheet'!ER55)</f>
        <v/>
      </c>
      <c r="N52" s="403" t="str">
        <f>IF('Result Sheet'!ES55="","",'Result Sheet'!ES55)</f>
        <v/>
      </c>
      <c r="O52" s="402" t="str">
        <f>IF('Result Sheet'!EW55="","",'Result Sheet'!EW55)</f>
        <v/>
      </c>
      <c r="P52" s="167" t="str">
        <f>IF('Result Sheet'!AB55="","",'Result Sheet'!AB55)</f>
        <v/>
      </c>
      <c r="Q52" s="168" t="str">
        <f>IF('Result Sheet'!AC55="","",'Result Sheet'!AC55)</f>
        <v/>
      </c>
      <c r="R52" s="167" t="str">
        <f>IF('Result Sheet'!AT55="","",'Result Sheet'!AT55)</f>
        <v/>
      </c>
      <c r="S52" s="168" t="str">
        <f>IF('Result Sheet'!AU55="","",'Result Sheet'!AU55)</f>
        <v/>
      </c>
      <c r="T52" s="167" t="str">
        <f>IF('Result Sheet'!BL55="","",'Result Sheet'!BL55)</f>
        <v/>
      </c>
      <c r="U52" s="168" t="str">
        <f>IF('Result Sheet'!BM55="","",'Result Sheet'!BM55)</f>
        <v/>
      </c>
      <c r="V52" s="167" t="str">
        <f>IF('Result Sheet'!CD55="","",'Result Sheet'!CD55)</f>
        <v/>
      </c>
      <c r="W52" s="168" t="str">
        <f>IF('Result Sheet'!CE55="","",'Result Sheet'!CE55)</f>
        <v/>
      </c>
      <c r="X52" s="169" t="str">
        <f>IF('Result Sheet'!EV55="","",'Result Sheet'!EV55)</f>
        <v/>
      </c>
      <c r="BR52" s="170" t="str">
        <f>'Result Sheet'!G55</f>
        <v/>
      </c>
      <c r="BS52" s="171" t="str">
        <f t="shared" si="0"/>
        <v/>
      </c>
      <c r="BT52" s="171" t="str">
        <f t="shared" si="1"/>
        <v/>
      </c>
      <c r="BU52" s="171" t="str">
        <f t="shared" si="2"/>
        <v/>
      </c>
      <c r="BV52" s="171" t="str">
        <f t="shared" si="3"/>
        <v/>
      </c>
      <c r="BW52" s="171" t="str">
        <f t="shared" si="4"/>
        <v/>
      </c>
      <c r="BX52" s="171" t="str">
        <f t="shared" si="5"/>
        <v/>
      </c>
      <c r="BY52" s="171" t="str">
        <f t="shared" si="6"/>
        <v/>
      </c>
      <c r="BZ52" s="171" t="str">
        <f t="shared" si="7"/>
        <v/>
      </c>
      <c r="CA52" s="171" t="str">
        <f t="shared" si="8"/>
        <v/>
      </c>
      <c r="CB52" s="171" t="str">
        <f t="shared" si="9"/>
        <v/>
      </c>
      <c r="CC52" s="171" t="str">
        <f t="shared" si="10"/>
        <v/>
      </c>
      <c r="CD52" s="171" t="str">
        <f t="shared" si="11"/>
        <v/>
      </c>
      <c r="CE52" s="172"/>
    </row>
    <row r="53" spans="1:83" ht="15.95" customHeight="1">
      <c r="A53" s="159">
        <f>IF('Result Sheet'!A56="","",'Result Sheet'!A56)</f>
        <v>49</v>
      </c>
      <c r="B53" s="160" t="str">
        <f>IF('Result Sheet'!B56="","",'Result Sheet'!B56)</f>
        <v/>
      </c>
      <c r="C53" s="161" t="str">
        <f>IF('Result Sheet'!F56="","",'Result Sheet'!F56)</f>
        <v/>
      </c>
      <c r="D53" s="162" t="str">
        <f>IF('Result Sheet'!E56="","",'Result Sheet'!E56)</f>
        <v/>
      </c>
      <c r="E53" s="163" t="str">
        <f>IF('Result Sheet'!G56="","",'Result Sheet'!G56)</f>
        <v/>
      </c>
      <c r="F53" s="163" t="str">
        <f>IF('Result Sheet'!H56="","",'Result Sheet'!H56)</f>
        <v/>
      </c>
      <c r="G53" s="163" t="str">
        <f>IF('Result Sheet'!I56="","",'Result Sheet'!I56)</f>
        <v/>
      </c>
      <c r="H53" s="164" t="str">
        <f>IF('Result Sheet'!K56="","",'Result Sheet'!K56)</f>
        <v/>
      </c>
      <c r="I53" s="164" t="str">
        <f>IF('Result Sheet'!J56="","",'Result Sheet'!J56)</f>
        <v/>
      </c>
      <c r="J53" s="256" t="str">
        <f>IF('Result Sheet'!ET56="","",'Result Sheet'!ET56)</f>
        <v/>
      </c>
      <c r="K53" s="165" t="str">
        <f>IF('Result Sheet'!EP56="","",'Result Sheet'!EP56)</f>
        <v/>
      </c>
      <c r="L53" s="166" t="str">
        <f>IF('Result Sheet'!EQ56="","",'Result Sheet'!EQ56)</f>
        <v/>
      </c>
      <c r="M53" s="401" t="str">
        <f>IF('Result Sheet'!ER56="","",'Result Sheet'!ER56)</f>
        <v/>
      </c>
      <c r="N53" s="403" t="str">
        <f>IF('Result Sheet'!ES56="","",'Result Sheet'!ES56)</f>
        <v/>
      </c>
      <c r="O53" s="402" t="str">
        <f>IF('Result Sheet'!EW56="","",'Result Sheet'!EW56)</f>
        <v/>
      </c>
      <c r="P53" s="167" t="str">
        <f>IF('Result Sheet'!AB56="","",'Result Sheet'!AB56)</f>
        <v/>
      </c>
      <c r="Q53" s="168" t="str">
        <f>IF('Result Sheet'!AC56="","",'Result Sheet'!AC56)</f>
        <v/>
      </c>
      <c r="R53" s="167" t="str">
        <f>IF('Result Sheet'!AT56="","",'Result Sheet'!AT56)</f>
        <v/>
      </c>
      <c r="S53" s="168" t="str">
        <f>IF('Result Sheet'!AU56="","",'Result Sheet'!AU56)</f>
        <v/>
      </c>
      <c r="T53" s="167" t="str">
        <f>IF('Result Sheet'!BL56="","",'Result Sheet'!BL56)</f>
        <v/>
      </c>
      <c r="U53" s="168" t="str">
        <f>IF('Result Sheet'!BM56="","",'Result Sheet'!BM56)</f>
        <v/>
      </c>
      <c r="V53" s="167" t="str">
        <f>IF('Result Sheet'!CD56="","",'Result Sheet'!CD56)</f>
        <v/>
      </c>
      <c r="W53" s="168" t="str">
        <f>IF('Result Sheet'!CE56="","",'Result Sheet'!CE56)</f>
        <v/>
      </c>
      <c r="X53" s="169" t="str">
        <f>IF('Result Sheet'!EV56="","",'Result Sheet'!EV56)</f>
        <v/>
      </c>
      <c r="BR53" s="170" t="str">
        <f>'Result Sheet'!G56</f>
        <v/>
      </c>
      <c r="BS53" s="171" t="str">
        <f t="shared" si="0"/>
        <v/>
      </c>
      <c r="BT53" s="171" t="str">
        <f t="shared" si="1"/>
        <v/>
      </c>
      <c r="BU53" s="171" t="str">
        <f t="shared" si="2"/>
        <v/>
      </c>
      <c r="BV53" s="171" t="str">
        <f t="shared" si="3"/>
        <v/>
      </c>
      <c r="BW53" s="171" t="str">
        <f t="shared" si="4"/>
        <v/>
      </c>
      <c r="BX53" s="171" t="str">
        <f t="shared" si="5"/>
        <v/>
      </c>
      <c r="BY53" s="171" t="str">
        <f t="shared" si="6"/>
        <v/>
      </c>
      <c r="BZ53" s="171" t="str">
        <f t="shared" si="7"/>
        <v/>
      </c>
      <c r="CA53" s="171" t="str">
        <f t="shared" si="8"/>
        <v/>
      </c>
      <c r="CB53" s="171" t="str">
        <f t="shared" si="9"/>
        <v/>
      </c>
      <c r="CC53" s="171" t="str">
        <f t="shared" si="10"/>
        <v/>
      </c>
      <c r="CD53" s="171" t="str">
        <f t="shared" si="11"/>
        <v/>
      </c>
      <c r="CE53" s="172"/>
    </row>
    <row r="54" spans="1:83" ht="15.95" customHeight="1">
      <c r="A54" s="159">
        <f>IF('Result Sheet'!A57="","",'Result Sheet'!A57)</f>
        <v>50</v>
      </c>
      <c r="B54" s="160" t="str">
        <f>IF('Result Sheet'!B57="","",'Result Sheet'!B57)</f>
        <v/>
      </c>
      <c r="C54" s="161" t="str">
        <f>IF('Result Sheet'!F57="","",'Result Sheet'!F57)</f>
        <v/>
      </c>
      <c r="D54" s="162" t="str">
        <f>IF('Result Sheet'!E57="","",'Result Sheet'!E57)</f>
        <v/>
      </c>
      <c r="E54" s="163" t="str">
        <f>IF('Result Sheet'!G57="","",'Result Sheet'!G57)</f>
        <v/>
      </c>
      <c r="F54" s="163" t="str">
        <f>IF('Result Sheet'!H57="","",'Result Sheet'!H57)</f>
        <v/>
      </c>
      <c r="G54" s="163" t="str">
        <f>IF('Result Sheet'!I57="","",'Result Sheet'!I57)</f>
        <v/>
      </c>
      <c r="H54" s="164" t="str">
        <f>IF('Result Sheet'!K57="","",'Result Sheet'!K57)</f>
        <v/>
      </c>
      <c r="I54" s="164" t="str">
        <f>IF('Result Sheet'!J57="","",'Result Sheet'!J57)</f>
        <v/>
      </c>
      <c r="J54" s="256" t="str">
        <f>IF('Result Sheet'!ET57="","",'Result Sheet'!ET57)</f>
        <v/>
      </c>
      <c r="K54" s="165" t="str">
        <f>IF('Result Sheet'!EP57="","",'Result Sheet'!EP57)</f>
        <v/>
      </c>
      <c r="L54" s="166" t="str">
        <f>IF('Result Sheet'!EQ57="","",'Result Sheet'!EQ57)</f>
        <v/>
      </c>
      <c r="M54" s="401" t="str">
        <f>IF('Result Sheet'!ER57="","",'Result Sheet'!ER57)</f>
        <v/>
      </c>
      <c r="N54" s="403" t="str">
        <f>IF('Result Sheet'!ES57="","",'Result Sheet'!ES57)</f>
        <v/>
      </c>
      <c r="O54" s="402" t="str">
        <f>IF('Result Sheet'!EW57="","",'Result Sheet'!EW57)</f>
        <v/>
      </c>
      <c r="P54" s="167" t="str">
        <f>IF('Result Sheet'!AB57="","",'Result Sheet'!AB57)</f>
        <v/>
      </c>
      <c r="Q54" s="168" t="str">
        <f>IF('Result Sheet'!AC57="","",'Result Sheet'!AC57)</f>
        <v/>
      </c>
      <c r="R54" s="167" t="str">
        <f>IF('Result Sheet'!AT57="","",'Result Sheet'!AT57)</f>
        <v/>
      </c>
      <c r="S54" s="168" t="str">
        <f>IF('Result Sheet'!AU57="","",'Result Sheet'!AU57)</f>
        <v/>
      </c>
      <c r="T54" s="167" t="str">
        <f>IF('Result Sheet'!BL57="","",'Result Sheet'!BL57)</f>
        <v/>
      </c>
      <c r="U54" s="168" t="str">
        <f>IF('Result Sheet'!BM57="","",'Result Sheet'!BM57)</f>
        <v/>
      </c>
      <c r="V54" s="167" t="str">
        <f>IF('Result Sheet'!CD57="","",'Result Sheet'!CD57)</f>
        <v/>
      </c>
      <c r="W54" s="168" t="str">
        <f>IF('Result Sheet'!CE57="","",'Result Sheet'!CE57)</f>
        <v/>
      </c>
      <c r="X54" s="169" t="str">
        <f>IF('Result Sheet'!EV57="","",'Result Sheet'!EV57)</f>
        <v/>
      </c>
      <c r="BR54" s="170" t="str">
        <f>'Result Sheet'!G57</f>
        <v/>
      </c>
      <c r="BS54" s="171" t="str">
        <f t="shared" si="0"/>
        <v/>
      </c>
      <c r="BT54" s="171" t="str">
        <f t="shared" si="1"/>
        <v/>
      </c>
      <c r="BU54" s="171" t="str">
        <f t="shared" si="2"/>
        <v/>
      </c>
      <c r="BV54" s="171" t="str">
        <f t="shared" si="3"/>
        <v/>
      </c>
      <c r="BW54" s="171" t="str">
        <f t="shared" si="4"/>
        <v/>
      </c>
      <c r="BX54" s="171" t="str">
        <f t="shared" si="5"/>
        <v/>
      </c>
      <c r="BY54" s="171" t="str">
        <f t="shared" si="6"/>
        <v/>
      </c>
      <c r="BZ54" s="171" t="str">
        <f t="shared" si="7"/>
        <v/>
      </c>
      <c r="CA54" s="171" t="str">
        <f t="shared" si="8"/>
        <v/>
      </c>
      <c r="CB54" s="171" t="str">
        <f t="shared" si="9"/>
        <v/>
      </c>
      <c r="CC54" s="171" t="str">
        <f t="shared" si="10"/>
        <v/>
      </c>
      <c r="CD54" s="171" t="str">
        <f t="shared" si="11"/>
        <v/>
      </c>
      <c r="CE54" s="172"/>
    </row>
    <row r="55" spans="1:83" ht="15.95" customHeight="1">
      <c r="A55" s="159">
        <f>IF('Result Sheet'!A58="","",'Result Sheet'!A58)</f>
        <v>51</v>
      </c>
      <c r="B55" s="160" t="str">
        <f>IF('Result Sheet'!B58="","",'Result Sheet'!B58)</f>
        <v/>
      </c>
      <c r="C55" s="161" t="str">
        <f>IF('Result Sheet'!F58="","",'Result Sheet'!F58)</f>
        <v/>
      </c>
      <c r="D55" s="162" t="str">
        <f>IF('Result Sheet'!E58="","",'Result Sheet'!E58)</f>
        <v/>
      </c>
      <c r="E55" s="163" t="str">
        <f>IF('Result Sheet'!G58="","",'Result Sheet'!G58)</f>
        <v/>
      </c>
      <c r="F55" s="163" t="str">
        <f>IF('Result Sheet'!H58="","",'Result Sheet'!H58)</f>
        <v/>
      </c>
      <c r="G55" s="163" t="str">
        <f>IF('Result Sheet'!I58="","",'Result Sheet'!I58)</f>
        <v/>
      </c>
      <c r="H55" s="164" t="str">
        <f>IF('Result Sheet'!K58="","",'Result Sheet'!K58)</f>
        <v/>
      </c>
      <c r="I55" s="164" t="str">
        <f>IF('Result Sheet'!J58="","",'Result Sheet'!J58)</f>
        <v/>
      </c>
      <c r="J55" s="256" t="str">
        <f>IF('Result Sheet'!ET58="","",'Result Sheet'!ET58)</f>
        <v/>
      </c>
      <c r="K55" s="165" t="str">
        <f>IF('Result Sheet'!EP58="","",'Result Sheet'!EP58)</f>
        <v/>
      </c>
      <c r="L55" s="166" t="str">
        <f>IF('Result Sheet'!EQ58="","",'Result Sheet'!EQ58)</f>
        <v/>
      </c>
      <c r="M55" s="401" t="str">
        <f>IF('Result Sheet'!ER58="","",'Result Sheet'!ER58)</f>
        <v/>
      </c>
      <c r="N55" s="403" t="str">
        <f>IF('Result Sheet'!ES58="","",'Result Sheet'!ES58)</f>
        <v/>
      </c>
      <c r="O55" s="402" t="str">
        <f>IF('Result Sheet'!EW58="","",'Result Sheet'!EW58)</f>
        <v/>
      </c>
      <c r="P55" s="167" t="str">
        <f>IF('Result Sheet'!AB58="","",'Result Sheet'!AB58)</f>
        <v/>
      </c>
      <c r="Q55" s="168" t="str">
        <f>IF('Result Sheet'!AC58="","",'Result Sheet'!AC58)</f>
        <v/>
      </c>
      <c r="R55" s="167" t="str">
        <f>IF('Result Sheet'!AT58="","",'Result Sheet'!AT58)</f>
        <v/>
      </c>
      <c r="S55" s="168" t="str">
        <f>IF('Result Sheet'!AU58="","",'Result Sheet'!AU58)</f>
        <v/>
      </c>
      <c r="T55" s="167" t="str">
        <f>IF('Result Sheet'!BL58="","",'Result Sheet'!BL58)</f>
        <v/>
      </c>
      <c r="U55" s="168" t="str">
        <f>IF('Result Sheet'!BM58="","",'Result Sheet'!BM58)</f>
        <v/>
      </c>
      <c r="V55" s="167" t="str">
        <f>IF('Result Sheet'!CD58="","",'Result Sheet'!CD58)</f>
        <v/>
      </c>
      <c r="W55" s="168" t="str">
        <f>IF('Result Sheet'!CE58="","",'Result Sheet'!CE58)</f>
        <v/>
      </c>
      <c r="X55" s="169" t="str">
        <f>IF('Result Sheet'!EV58="","",'Result Sheet'!EV58)</f>
        <v/>
      </c>
      <c r="BR55" s="170" t="str">
        <f>'Result Sheet'!G58</f>
        <v/>
      </c>
      <c r="BS55" s="171" t="str">
        <f t="shared" si="0"/>
        <v/>
      </c>
      <c r="BT55" s="171" t="str">
        <f t="shared" si="1"/>
        <v/>
      </c>
      <c r="BU55" s="171" t="str">
        <f t="shared" si="2"/>
        <v/>
      </c>
      <c r="BV55" s="171" t="str">
        <f t="shared" si="3"/>
        <v/>
      </c>
      <c r="BW55" s="171" t="str">
        <f t="shared" si="4"/>
        <v/>
      </c>
      <c r="BX55" s="171" t="str">
        <f t="shared" si="5"/>
        <v/>
      </c>
      <c r="BY55" s="171" t="str">
        <f t="shared" si="6"/>
        <v/>
      </c>
      <c r="BZ55" s="171" t="str">
        <f t="shared" si="7"/>
        <v/>
      </c>
      <c r="CA55" s="171" t="str">
        <f t="shared" si="8"/>
        <v/>
      </c>
      <c r="CB55" s="171" t="str">
        <f t="shared" si="9"/>
        <v/>
      </c>
      <c r="CC55" s="171" t="str">
        <f t="shared" si="10"/>
        <v/>
      </c>
      <c r="CD55" s="171" t="str">
        <f t="shared" si="11"/>
        <v/>
      </c>
      <c r="CE55" s="172"/>
    </row>
    <row r="56" spans="1:83" ht="15.95" customHeight="1">
      <c r="A56" s="159">
        <f>IF('Result Sheet'!A59="","",'Result Sheet'!A59)</f>
        <v>52</v>
      </c>
      <c r="B56" s="160" t="str">
        <f>IF('Result Sheet'!B59="","",'Result Sheet'!B59)</f>
        <v/>
      </c>
      <c r="C56" s="161" t="str">
        <f>IF('Result Sheet'!F59="","",'Result Sheet'!F59)</f>
        <v/>
      </c>
      <c r="D56" s="162" t="str">
        <f>IF('Result Sheet'!E59="","",'Result Sheet'!E59)</f>
        <v/>
      </c>
      <c r="E56" s="163" t="str">
        <f>IF('Result Sheet'!G59="","",'Result Sheet'!G59)</f>
        <v/>
      </c>
      <c r="F56" s="163" t="str">
        <f>IF('Result Sheet'!H59="","",'Result Sheet'!H59)</f>
        <v/>
      </c>
      <c r="G56" s="163" t="str">
        <f>IF('Result Sheet'!I59="","",'Result Sheet'!I59)</f>
        <v/>
      </c>
      <c r="H56" s="164" t="str">
        <f>IF('Result Sheet'!K59="","",'Result Sheet'!K59)</f>
        <v/>
      </c>
      <c r="I56" s="164" t="str">
        <f>IF('Result Sheet'!J59="","",'Result Sheet'!J59)</f>
        <v/>
      </c>
      <c r="J56" s="256" t="str">
        <f>IF('Result Sheet'!ET59="","",'Result Sheet'!ET59)</f>
        <v/>
      </c>
      <c r="K56" s="165" t="str">
        <f>IF('Result Sheet'!EP59="","",'Result Sheet'!EP59)</f>
        <v/>
      </c>
      <c r="L56" s="166" t="str">
        <f>IF('Result Sheet'!EQ59="","",'Result Sheet'!EQ59)</f>
        <v/>
      </c>
      <c r="M56" s="401" t="str">
        <f>IF('Result Sheet'!ER59="","",'Result Sheet'!ER59)</f>
        <v/>
      </c>
      <c r="N56" s="403" t="str">
        <f>IF('Result Sheet'!ES59="","",'Result Sheet'!ES59)</f>
        <v/>
      </c>
      <c r="O56" s="402" t="str">
        <f>IF('Result Sheet'!EW59="","",'Result Sheet'!EW59)</f>
        <v/>
      </c>
      <c r="P56" s="167" t="str">
        <f>IF('Result Sheet'!AB59="","",'Result Sheet'!AB59)</f>
        <v/>
      </c>
      <c r="Q56" s="168" t="str">
        <f>IF('Result Sheet'!AC59="","",'Result Sheet'!AC59)</f>
        <v/>
      </c>
      <c r="R56" s="167" t="str">
        <f>IF('Result Sheet'!AT59="","",'Result Sheet'!AT59)</f>
        <v/>
      </c>
      <c r="S56" s="168" t="str">
        <f>IF('Result Sheet'!AU59="","",'Result Sheet'!AU59)</f>
        <v/>
      </c>
      <c r="T56" s="167" t="str">
        <f>IF('Result Sheet'!BL59="","",'Result Sheet'!BL59)</f>
        <v/>
      </c>
      <c r="U56" s="168" t="str">
        <f>IF('Result Sheet'!BM59="","",'Result Sheet'!BM59)</f>
        <v/>
      </c>
      <c r="V56" s="167" t="str">
        <f>IF('Result Sheet'!CD59="","",'Result Sheet'!CD59)</f>
        <v/>
      </c>
      <c r="W56" s="168" t="str">
        <f>IF('Result Sheet'!CE59="","",'Result Sheet'!CE59)</f>
        <v/>
      </c>
      <c r="X56" s="169" t="str">
        <f>IF('Result Sheet'!EV59="","",'Result Sheet'!EV59)</f>
        <v/>
      </c>
      <c r="BR56" s="170" t="str">
        <f>'Result Sheet'!G59</f>
        <v/>
      </c>
      <c r="BS56" s="171" t="str">
        <f t="shared" si="0"/>
        <v/>
      </c>
      <c r="BT56" s="171" t="str">
        <f t="shared" si="1"/>
        <v/>
      </c>
      <c r="BU56" s="171" t="str">
        <f t="shared" si="2"/>
        <v/>
      </c>
      <c r="BV56" s="171" t="str">
        <f t="shared" si="3"/>
        <v/>
      </c>
      <c r="BW56" s="171" t="str">
        <f t="shared" si="4"/>
        <v/>
      </c>
      <c r="BX56" s="171" t="str">
        <f t="shared" si="5"/>
        <v/>
      </c>
      <c r="BY56" s="171" t="str">
        <f t="shared" si="6"/>
        <v/>
      </c>
      <c r="BZ56" s="171" t="str">
        <f t="shared" si="7"/>
        <v/>
      </c>
      <c r="CA56" s="171" t="str">
        <f t="shared" si="8"/>
        <v/>
      </c>
      <c r="CB56" s="171" t="str">
        <f t="shared" si="9"/>
        <v/>
      </c>
      <c r="CC56" s="171" t="str">
        <f t="shared" si="10"/>
        <v/>
      </c>
      <c r="CD56" s="171" t="str">
        <f t="shared" si="11"/>
        <v/>
      </c>
      <c r="CE56" s="172"/>
    </row>
    <row r="57" spans="1:83" ht="15.95" customHeight="1">
      <c r="A57" s="159">
        <f>IF('Result Sheet'!A60="","",'Result Sheet'!A60)</f>
        <v>53</v>
      </c>
      <c r="B57" s="160" t="str">
        <f>IF('Result Sheet'!B60="","",'Result Sheet'!B60)</f>
        <v/>
      </c>
      <c r="C57" s="161" t="str">
        <f>IF('Result Sheet'!F60="","",'Result Sheet'!F60)</f>
        <v/>
      </c>
      <c r="D57" s="162" t="str">
        <f>IF('Result Sheet'!E60="","",'Result Sheet'!E60)</f>
        <v/>
      </c>
      <c r="E57" s="163" t="str">
        <f>IF('Result Sheet'!G60="","",'Result Sheet'!G60)</f>
        <v/>
      </c>
      <c r="F57" s="163" t="str">
        <f>IF('Result Sheet'!H60="","",'Result Sheet'!H60)</f>
        <v/>
      </c>
      <c r="G57" s="163" t="str">
        <f>IF('Result Sheet'!I60="","",'Result Sheet'!I60)</f>
        <v/>
      </c>
      <c r="H57" s="164" t="str">
        <f>IF('Result Sheet'!K60="","",'Result Sheet'!K60)</f>
        <v/>
      </c>
      <c r="I57" s="164" t="str">
        <f>IF('Result Sheet'!J60="","",'Result Sheet'!J60)</f>
        <v/>
      </c>
      <c r="J57" s="256" t="str">
        <f>IF('Result Sheet'!ET60="","",'Result Sheet'!ET60)</f>
        <v/>
      </c>
      <c r="K57" s="165" t="str">
        <f>IF('Result Sheet'!EP60="","",'Result Sheet'!EP60)</f>
        <v/>
      </c>
      <c r="L57" s="166" t="str">
        <f>IF('Result Sheet'!EQ60="","",'Result Sheet'!EQ60)</f>
        <v/>
      </c>
      <c r="M57" s="401" t="str">
        <f>IF('Result Sheet'!ER60="","",'Result Sheet'!ER60)</f>
        <v/>
      </c>
      <c r="N57" s="403" t="str">
        <f>IF('Result Sheet'!ES60="","",'Result Sheet'!ES60)</f>
        <v/>
      </c>
      <c r="O57" s="402" t="str">
        <f>IF('Result Sheet'!EW60="","",'Result Sheet'!EW60)</f>
        <v/>
      </c>
      <c r="P57" s="167" t="str">
        <f>IF('Result Sheet'!AB60="","",'Result Sheet'!AB60)</f>
        <v/>
      </c>
      <c r="Q57" s="168" t="str">
        <f>IF('Result Sheet'!AC60="","",'Result Sheet'!AC60)</f>
        <v/>
      </c>
      <c r="R57" s="167" t="str">
        <f>IF('Result Sheet'!AT60="","",'Result Sheet'!AT60)</f>
        <v/>
      </c>
      <c r="S57" s="168" t="str">
        <f>IF('Result Sheet'!AU60="","",'Result Sheet'!AU60)</f>
        <v/>
      </c>
      <c r="T57" s="167" t="str">
        <f>IF('Result Sheet'!BL60="","",'Result Sheet'!BL60)</f>
        <v/>
      </c>
      <c r="U57" s="168" t="str">
        <f>IF('Result Sheet'!BM60="","",'Result Sheet'!BM60)</f>
        <v/>
      </c>
      <c r="V57" s="167" t="str">
        <f>IF('Result Sheet'!CD60="","",'Result Sheet'!CD60)</f>
        <v/>
      </c>
      <c r="W57" s="168" t="str">
        <f>IF('Result Sheet'!CE60="","",'Result Sheet'!CE60)</f>
        <v/>
      </c>
      <c r="X57" s="169" t="str">
        <f>IF('Result Sheet'!EV60="","",'Result Sheet'!EV60)</f>
        <v/>
      </c>
      <c r="BR57" s="170" t="str">
        <f>'Result Sheet'!G60</f>
        <v/>
      </c>
      <c r="BS57" s="171" t="str">
        <f t="shared" si="0"/>
        <v/>
      </c>
      <c r="BT57" s="171" t="str">
        <f t="shared" si="1"/>
        <v/>
      </c>
      <c r="BU57" s="171" t="str">
        <f t="shared" si="2"/>
        <v/>
      </c>
      <c r="BV57" s="171" t="str">
        <f t="shared" si="3"/>
        <v/>
      </c>
      <c r="BW57" s="171" t="str">
        <f t="shared" si="4"/>
        <v/>
      </c>
      <c r="BX57" s="171" t="str">
        <f t="shared" si="5"/>
        <v/>
      </c>
      <c r="BY57" s="171" t="str">
        <f t="shared" si="6"/>
        <v/>
      </c>
      <c r="BZ57" s="171" t="str">
        <f t="shared" si="7"/>
        <v/>
      </c>
      <c r="CA57" s="171" t="str">
        <f t="shared" si="8"/>
        <v/>
      </c>
      <c r="CB57" s="171" t="str">
        <f t="shared" si="9"/>
        <v/>
      </c>
      <c r="CC57" s="171" t="str">
        <f t="shared" si="10"/>
        <v/>
      </c>
      <c r="CD57" s="171" t="str">
        <f t="shared" si="11"/>
        <v/>
      </c>
      <c r="CE57" s="172"/>
    </row>
    <row r="58" spans="1:83" ht="15.95" customHeight="1">
      <c r="A58" s="159">
        <f>IF('Result Sheet'!A61="","",'Result Sheet'!A61)</f>
        <v>54</v>
      </c>
      <c r="B58" s="160" t="str">
        <f>IF('Result Sheet'!B61="","",'Result Sheet'!B61)</f>
        <v/>
      </c>
      <c r="C58" s="161" t="str">
        <f>IF('Result Sheet'!F61="","",'Result Sheet'!F61)</f>
        <v/>
      </c>
      <c r="D58" s="162" t="str">
        <f>IF('Result Sheet'!E61="","",'Result Sheet'!E61)</f>
        <v/>
      </c>
      <c r="E58" s="163" t="str">
        <f>IF('Result Sheet'!G61="","",'Result Sheet'!G61)</f>
        <v/>
      </c>
      <c r="F58" s="163" t="str">
        <f>IF('Result Sheet'!H61="","",'Result Sheet'!H61)</f>
        <v/>
      </c>
      <c r="G58" s="163" t="str">
        <f>IF('Result Sheet'!I61="","",'Result Sheet'!I61)</f>
        <v/>
      </c>
      <c r="H58" s="164" t="str">
        <f>IF('Result Sheet'!K61="","",'Result Sheet'!K61)</f>
        <v/>
      </c>
      <c r="I58" s="164" t="str">
        <f>IF('Result Sheet'!J61="","",'Result Sheet'!J61)</f>
        <v/>
      </c>
      <c r="J58" s="256" t="str">
        <f>IF('Result Sheet'!ET61="","",'Result Sheet'!ET61)</f>
        <v/>
      </c>
      <c r="K58" s="165" t="str">
        <f>IF('Result Sheet'!EP61="","",'Result Sheet'!EP61)</f>
        <v/>
      </c>
      <c r="L58" s="166" t="str">
        <f>IF('Result Sheet'!EQ61="","",'Result Sheet'!EQ61)</f>
        <v/>
      </c>
      <c r="M58" s="401" t="str">
        <f>IF('Result Sheet'!ER61="","",'Result Sheet'!ER61)</f>
        <v/>
      </c>
      <c r="N58" s="403" t="str">
        <f>IF('Result Sheet'!ES61="","",'Result Sheet'!ES61)</f>
        <v/>
      </c>
      <c r="O58" s="402" t="str">
        <f>IF('Result Sheet'!EW61="","",'Result Sheet'!EW61)</f>
        <v/>
      </c>
      <c r="P58" s="167" t="str">
        <f>IF('Result Sheet'!AB61="","",'Result Sheet'!AB61)</f>
        <v/>
      </c>
      <c r="Q58" s="168" t="str">
        <f>IF('Result Sheet'!AC61="","",'Result Sheet'!AC61)</f>
        <v/>
      </c>
      <c r="R58" s="167" t="str">
        <f>IF('Result Sheet'!AT61="","",'Result Sheet'!AT61)</f>
        <v/>
      </c>
      <c r="S58" s="168" t="str">
        <f>IF('Result Sheet'!AU61="","",'Result Sheet'!AU61)</f>
        <v/>
      </c>
      <c r="T58" s="167" t="str">
        <f>IF('Result Sheet'!BL61="","",'Result Sheet'!BL61)</f>
        <v/>
      </c>
      <c r="U58" s="168" t="str">
        <f>IF('Result Sheet'!BM61="","",'Result Sheet'!BM61)</f>
        <v/>
      </c>
      <c r="V58" s="167" t="str">
        <f>IF('Result Sheet'!CD61="","",'Result Sheet'!CD61)</f>
        <v/>
      </c>
      <c r="W58" s="168" t="str">
        <f>IF('Result Sheet'!CE61="","",'Result Sheet'!CE61)</f>
        <v/>
      </c>
      <c r="X58" s="169" t="str">
        <f>IF('Result Sheet'!EV61="","",'Result Sheet'!EV61)</f>
        <v/>
      </c>
      <c r="BR58" s="170" t="str">
        <f>'Result Sheet'!G61</f>
        <v/>
      </c>
      <c r="BS58" s="171" t="str">
        <f t="shared" si="0"/>
        <v/>
      </c>
      <c r="BT58" s="171" t="str">
        <f t="shared" si="1"/>
        <v/>
      </c>
      <c r="BU58" s="171" t="str">
        <f t="shared" si="2"/>
        <v/>
      </c>
      <c r="BV58" s="171" t="str">
        <f t="shared" si="3"/>
        <v/>
      </c>
      <c r="BW58" s="171" t="str">
        <f t="shared" si="4"/>
        <v/>
      </c>
      <c r="BX58" s="171" t="str">
        <f t="shared" si="5"/>
        <v/>
      </c>
      <c r="BY58" s="171" t="str">
        <f t="shared" si="6"/>
        <v/>
      </c>
      <c r="BZ58" s="171" t="str">
        <f t="shared" si="7"/>
        <v/>
      </c>
      <c r="CA58" s="171" t="str">
        <f t="shared" si="8"/>
        <v/>
      </c>
      <c r="CB58" s="171" t="str">
        <f t="shared" si="9"/>
        <v/>
      </c>
      <c r="CC58" s="171" t="str">
        <f t="shared" si="10"/>
        <v/>
      </c>
      <c r="CD58" s="171" t="str">
        <f t="shared" si="11"/>
        <v/>
      </c>
      <c r="CE58" s="172"/>
    </row>
    <row r="59" spans="1:83" ht="15.95" customHeight="1">
      <c r="A59" s="159">
        <f>IF('Result Sheet'!A62="","",'Result Sheet'!A62)</f>
        <v>55</v>
      </c>
      <c r="B59" s="160" t="str">
        <f>IF('Result Sheet'!B62="","",'Result Sheet'!B62)</f>
        <v/>
      </c>
      <c r="C59" s="161" t="str">
        <f>IF('Result Sheet'!F62="","",'Result Sheet'!F62)</f>
        <v/>
      </c>
      <c r="D59" s="162" t="str">
        <f>IF('Result Sheet'!E62="","",'Result Sheet'!E62)</f>
        <v/>
      </c>
      <c r="E59" s="163" t="str">
        <f>IF('Result Sheet'!G62="","",'Result Sheet'!G62)</f>
        <v/>
      </c>
      <c r="F59" s="163" t="str">
        <f>IF('Result Sheet'!H62="","",'Result Sheet'!H62)</f>
        <v/>
      </c>
      <c r="G59" s="163" t="str">
        <f>IF('Result Sheet'!I62="","",'Result Sheet'!I62)</f>
        <v/>
      </c>
      <c r="H59" s="164" t="str">
        <f>IF('Result Sheet'!K62="","",'Result Sheet'!K62)</f>
        <v/>
      </c>
      <c r="I59" s="164" t="str">
        <f>IF('Result Sheet'!J62="","",'Result Sheet'!J62)</f>
        <v/>
      </c>
      <c r="J59" s="256" t="str">
        <f>IF('Result Sheet'!ET62="","",'Result Sheet'!ET62)</f>
        <v/>
      </c>
      <c r="K59" s="165" t="str">
        <f>IF('Result Sheet'!EP62="","",'Result Sheet'!EP62)</f>
        <v/>
      </c>
      <c r="L59" s="166" t="str">
        <f>IF('Result Sheet'!EQ62="","",'Result Sheet'!EQ62)</f>
        <v/>
      </c>
      <c r="M59" s="401" t="str">
        <f>IF('Result Sheet'!ER62="","",'Result Sheet'!ER62)</f>
        <v/>
      </c>
      <c r="N59" s="403" t="str">
        <f>IF('Result Sheet'!ES62="","",'Result Sheet'!ES62)</f>
        <v/>
      </c>
      <c r="O59" s="402" t="str">
        <f>IF('Result Sheet'!EW62="","",'Result Sheet'!EW62)</f>
        <v/>
      </c>
      <c r="P59" s="167" t="str">
        <f>IF('Result Sheet'!AB62="","",'Result Sheet'!AB62)</f>
        <v/>
      </c>
      <c r="Q59" s="168" t="str">
        <f>IF('Result Sheet'!AC62="","",'Result Sheet'!AC62)</f>
        <v/>
      </c>
      <c r="R59" s="167" t="str">
        <f>IF('Result Sheet'!AT62="","",'Result Sheet'!AT62)</f>
        <v/>
      </c>
      <c r="S59" s="168" t="str">
        <f>IF('Result Sheet'!AU62="","",'Result Sheet'!AU62)</f>
        <v/>
      </c>
      <c r="T59" s="167" t="str">
        <f>IF('Result Sheet'!BL62="","",'Result Sheet'!BL62)</f>
        <v/>
      </c>
      <c r="U59" s="168" t="str">
        <f>IF('Result Sheet'!BM62="","",'Result Sheet'!BM62)</f>
        <v/>
      </c>
      <c r="V59" s="167" t="str">
        <f>IF('Result Sheet'!CD62="","",'Result Sheet'!CD62)</f>
        <v/>
      </c>
      <c r="W59" s="168" t="str">
        <f>IF('Result Sheet'!CE62="","",'Result Sheet'!CE62)</f>
        <v/>
      </c>
      <c r="X59" s="169" t="str">
        <f>IF('Result Sheet'!EV62="","",'Result Sheet'!EV62)</f>
        <v/>
      </c>
      <c r="BR59" s="170" t="str">
        <f>'Result Sheet'!G62</f>
        <v/>
      </c>
      <c r="BS59" s="171" t="str">
        <f t="shared" si="0"/>
        <v/>
      </c>
      <c r="BT59" s="171" t="str">
        <f t="shared" si="1"/>
        <v/>
      </c>
      <c r="BU59" s="171" t="str">
        <f t="shared" si="2"/>
        <v/>
      </c>
      <c r="BV59" s="171" t="str">
        <f t="shared" si="3"/>
        <v/>
      </c>
      <c r="BW59" s="171" t="str">
        <f t="shared" si="4"/>
        <v/>
      </c>
      <c r="BX59" s="171" t="str">
        <f t="shared" si="5"/>
        <v/>
      </c>
      <c r="BY59" s="171" t="str">
        <f t="shared" si="6"/>
        <v/>
      </c>
      <c r="BZ59" s="171" t="str">
        <f t="shared" si="7"/>
        <v/>
      </c>
      <c r="CA59" s="171" t="str">
        <f t="shared" si="8"/>
        <v/>
      </c>
      <c r="CB59" s="171" t="str">
        <f t="shared" si="9"/>
        <v/>
      </c>
      <c r="CC59" s="171" t="str">
        <f t="shared" si="10"/>
        <v/>
      </c>
      <c r="CD59" s="171" t="str">
        <f t="shared" si="11"/>
        <v/>
      </c>
      <c r="CE59" s="172"/>
    </row>
    <row r="60" spans="1:83" ht="15.95" customHeight="1">
      <c r="A60" s="159">
        <f>IF('Result Sheet'!A63="","",'Result Sheet'!A63)</f>
        <v>56</v>
      </c>
      <c r="B60" s="160" t="str">
        <f>IF('Result Sheet'!B63="","",'Result Sheet'!B63)</f>
        <v/>
      </c>
      <c r="C60" s="161" t="str">
        <f>IF('Result Sheet'!F63="","",'Result Sheet'!F63)</f>
        <v/>
      </c>
      <c r="D60" s="162" t="str">
        <f>IF('Result Sheet'!E63="","",'Result Sheet'!E63)</f>
        <v/>
      </c>
      <c r="E60" s="163" t="str">
        <f>IF('Result Sheet'!G63="","",'Result Sheet'!G63)</f>
        <v/>
      </c>
      <c r="F60" s="163" t="str">
        <f>IF('Result Sheet'!H63="","",'Result Sheet'!H63)</f>
        <v/>
      </c>
      <c r="G60" s="163" t="str">
        <f>IF('Result Sheet'!I63="","",'Result Sheet'!I63)</f>
        <v/>
      </c>
      <c r="H60" s="164" t="str">
        <f>IF('Result Sheet'!K63="","",'Result Sheet'!K63)</f>
        <v/>
      </c>
      <c r="I60" s="164" t="str">
        <f>IF('Result Sheet'!J63="","",'Result Sheet'!J63)</f>
        <v/>
      </c>
      <c r="J60" s="256" t="str">
        <f>IF('Result Sheet'!ET63="","",'Result Sheet'!ET63)</f>
        <v/>
      </c>
      <c r="K60" s="165" t="str">
        <f>IF('Result Sheet'!EP63="","",'Result Sheet'!EP63)</f>
        <v/>
      </c>
      <c r="L60" s="166" t="str">
        <f>IF('Result Sheet'!EQ63="","",'Result Sheet'!EQ63)</f>
        <v/>
      </c>
      <c r="M60" s="401" t="str">
        <f>IF('Result Sheet'!ER63="","",'Result Sheet'!ER63)</f>
        <v/>
      </c>
      <c r="N60" s="403" t="str">
        <f>IF('Result Sheet'!ES63="","",'Result Sheet'!ES63)</f>
        <v/>
      </c>
      <c r="O60" s="402" t="str">
        <f>IF('Result Sheet'!EW63="","",'Result Sheet'!EW63)</f>
        <v/>
      </c>
      <c r="P60" s="167" t="str">
        <f>IF('Result Sheet'!AB63="","",'Result Sheet'!AB63)</f>
        <v/>
      </c>
      <c r="Q60" s="168" t="str">
        <f>IF('Result Sheet'!AC63="","",'Result Sheet'!AC63)</f>
        <v/>
      </c>
      <c r="R60" s="167" t="str">
        <f>IF('Result Sheet'!AT63="","",'Result Sheet'!AT63)</f>
        <v/>
      </c>
      <c r="S60" s="168" t="str">
        <f>IF('Result Sheet'!AU63="","",'Result Sheet'!AU63)</f>
        <v/>
      </c>
      <c r="T60" s="167" t="str">
        <f>IF('Result Sheet'!BL63="","",'Result Sheet'!BL63)</f>
        <v/>
      </c>
      <c r="U60" s="168" t="str">
        <f>IF('Result Sheet'!BM63="","",'Result Sheet'!BM63)</f>
        <v/>
      </c>
      <c r="V60" s="167" t="str">
        <f>IF('Result Sheet'!CD63="","",'Result Sheet'!CD63)</f>
        <v/>
      </c>
      <c r="W60" s="168" t="str">
        <f>IF('Result Sheet'!CE63="","",'Result Sheet'!CE63)</f>
        <v/>
      </c>
      <c r="X60" s="169" t="str">
        <f>IF('Result Sheet'!EV63="","",'Result Sheet'!EV63)</f>
        <v/>
      </c>
      <c r="BR60" s="170" t="str">
        <f>'Result Sheet'!G63</f>
        <v/>
      </c>
      <c r="BS60" s="171" t="str">
        <f t="shared" si="0"/>
        <v/>
      </c>
      <c r="BT60" s="171" t="str">
        <f t="shared" si="1"/>
        <v/>
      </c>
      <c r="BU60" s="171" t="str">
        <f t="shared" si="2"/>
        <v/>
      </c>
      <c r="BV60" s="171" t="str">
        <f t="shared" si="3"/>
        <v/>
      </c>
      <c r="BW60" s="171" t="str">
        <f t="shared" si="4"/>
        <v/>
      </c>
      <c r="BX60" s="171" t="str">
        <f t="shared" si="5"/>
        <v/>
      </c>
      <c r="BY60" s="171" t="str">
        <f t="shared" si="6"/>
        <v/>
      </c>
      <c r="BZ60" s="171" t="str">
        <f t="shared" si="7"/>
        <v/>
      </c>
      <c r="CA60" s="171" t="str">
        <f t="shared" si="8"/>
        <v/>
      </c>
      <c r="CB60" s="171" t="str">
        <f t="shared" si="9"/>
        <v/>
      </c>
      <c r="CC60" s="171" t="str">
        <f t="shared" si="10"/>
        <v/>
      </c>
      <c r="CD60" s="171" t="str">
        <f t="shared" si="11"/>
        <v/>
      </c>
      <c r="CE60" s="172"/>
    </row>
    <row r="61" spans="1:83" ht="15.95" customHeight="1">
      <c r="A61" s="159">
        <f>IF('Result Sheet'!A64="","",'Result Sheet'!A64)</f>
        <v>57</v>
      </c>
      <c r="B61" s="160" t="str">
        <f>IF('Result Sheet'!B64="","",'Result Sheet'!B64)</f>
        <v/>
      </c>
      <c r="C61" s="161" t="str">
        <f>IF('Result Sheet'!F64="","",'Result Sheet'!F64)</f>
        <v/>
      </c>
      <c r="D61" s="162" t="str">
        <f>IF('Result Sheet'!E64="","",'Result Sheet'!E64)</f>
        <v/>
      </c>
      <c r="E61" s="163" t="str">
        <f>IF('Result Sheet'!G64="","",'Result Sheet'!G64)</f>
        <v/>
      </c>
      <c r="F61" s="163" t="str">
        <f>IF('Result Sheet'!H64="","",'Result Sheet'!H64)</f>
        <v/>
      </c>
      <c r="G61" s="163" t="str">
        <f>IF('Result Sheet'!I64="","",'Result Sheet'!I64)</f>
        <v/>
      </c>
      <c r="H61" s="164" t="str">
        <f>IF('Result Sheet'!K64="","",'Result Sheet'!K64)</f>
        <v/>
      </c>
      <c r="I61" s="164" t="str">
        <f>IF('Result Sheet'!J64="","",'Result Sheet'!J64)</f>
        <v/>
      </c>
      <c r="J61" s="256" t="str">
        <f>IF('Result Sheet'!ET64="","",'Result Sheet'!ET64)</f>
        <v/>
      </c>
      <c r="K61" s="165" t="str">
        <f>IF('Result Sheet'!EP64="","",'Result Sheet'!EP64)</f>
        <v/>
      </c>
      <c r="L61" s="166" t="str">
        <f>IF('Result Sheet'!EQ64="","",'Result Sheet'!EQ64)</f>
        <v/>
      </c>
      <c r="M61" s="401" t="str">
        <f>IF('Result Sheet'!ER64="","",'Result Sheet'!ER64)</f>
        <v/>
      </c>
      <c r="N61" s="403" t="str">
        <f>IF('Result Sheet'!ES64="","",'Result Sheet'!ES64)</f>
        <v/>
      </c>
      <c r="O61" s="402" t="str">
        <f>IF('Result Sheet'!EW64="","",'Result Sheet'!EW64)</f>
        <v/>
      </c>
      <c r="P61" s="167" t="str">
        <f>IF('Result Sheet'!AB64="","",'Result Sheet'!AB64)</f>
        <v/>
      </c>
      <c r="Q61" s="168" t="str">
        <f>IF('Result Sheet'!AC64="","",'Result Sheet'!AC64)</f>
        <v/>
      </c>
      <c r="R61" s="167" t="str">
        <f>IF('Result Sheet'!AT64="","",'Result Sheet'!AT64)</f>
        <v/>
      </c>
      <c r="S61" s="168" t="str">
        <f>IF('Result Sheet'!AU64="","",'Result Sheet'!AU64)</f>
        <v/>
      </c>
      <c r="T61" s="167" t="str">
        <f>IF('Result Sheet'!BL64="","",'Result Sheet'!BL64)</f>
        <v/>
      </c>
      <c r="U61" s="168" t="str">
        <f>IF('Result Sheet'!BM64="","",'Result Sheet'!BM64)</f>
        <v/>
      </c>
      <c r="V61" s="167" t="str">
        <f>IF('Result Sheet'!CD64="","",'Result Sheet'!CD64)</f>
        <v/>
      </c>
      <c r="W61" s="168" t="str">
        <f>IF('Result Sheet'!CE64="","",'Result Sheet'!CE64)</f>
        <v/>
      </c>
      <c r="X61" s="169" t="str">
        <f>IF('Result Sheet'!EV64="","",'Result Sheet'!EV64)</f>
        <v/>
      </c>
      <c r="BR61" s="170" t="str">
        <f>'Result Sheet'!G64</f>
        <v/>
      </c>
      <c r="BS61" s="171" t="str">
        <f t="shared" si="0"/>
        <v/>
      </c>
      <c r="BT61" s="171" t="str">
        <f t="shared" si="1"/>
        <v/>
      </c>
      <c r="BU61" s="171" t="str">
        <f t="shared" si="2"/>
        <v/>
      </c>
      <c r="BV61" s="171" t="str">
        <f t="shared" si="3"/>
        <v/>
      </c>
      <c r="BW61" s="171" t="str">
        <f t="shared" si="4"/>
        <v/>
      </c>
      <c r="BX61" s="171" t="str">
        <f t="shared" si="5"/>
        <v/>
      </c>
      <c r="BY61" s="171" t="str">
        <f t="shared" si="6"/>
        <v/>
      </c>
      <c r="BZ61" s="171" t="str">
        <f t="shared" si="7"/>
        <v/>
      </c>
      <c r="CA61" s="171" t="str">
        <f t="shared" si="8"/>
        <v/>
      </c>
      <c r="CB61" s="171" t="str">
        <f t="shared" si="9"/>
        <v/>
      </c>
      <c r="CC61" s="171" t="str">
        <f t="shared" si="10"/>
        <v/>
      </c>
      <c r="CD61" s="171" t="str">
        <f t="shared" si="11"/>
        <v/>
      </c>
      <c r="CE61" s="172"/>
    </row>
    <row r="62" spans="1:83" ht="15.95" customHeight="1">
      <c r="A62" s="159">
        <f>IF('Result Sheet'!A65="","",'Result Sheet'!A65)</f>
        <v>58</v>
      </c>
      <c r="B62" s="160" t="str">
        <f>IF('Result Sheet'!B65="","",'Result Sheet'!B65)</f>
        <v/>
      </c>
      <c r="C62" s="161" t="str">
        <f>IF('Result Sheet'!F65="","",'Result Sheet'!F65)</f>
        <v/>
      </c>
      <c r="D62" s="162" t="str">
        <f>IF('Result Sheet'!E65="","",'Result Sheet'!E65)</f>
        <v/>
      </c>
      <c r="E62" s="163" t="str">
        <f>IF('Result Sheet'!G65="","",'Result Sheet'!G65)</f>
        <v/>
      </c>
      <c r="F62" s="163" t="str">
        <f>IF('Result Sheet'!H65="","",'Result Sheet'!H65)</f>
        <v/>
      </c>
      <c r="G62" s="163" t="str">
        <f>IF('Result Sheet'!I65="","",'Result Sheet'!I65)</f>
        <v/>
      </c>
      <c r="H62" s="164" t="str">
        <f>IF('Result Sheet'!K65="","",'Result Sheet'!K65)</f>
        <v/>
      </c>
      <c r="I62" s="164" t="str">
        <f>IF('Result Sheet'!J65="","",'Result Sheet'!J65)</f>
        <v/>
      </c>
      <c r="J62" s="256" t="str">
        <f>IF('Result Sheet'!ET65="","",'Result Sheet'!ET65)</f>
        <v/>
      </c>
      <c r="K62" s="165" t="str">
        <f>IF('Result Sheet'!EP65="","",'Result Sheet'!EP65)</f>
        <v/>
      </c>
      <c r="L62" s="166" t="str">
        <f>IF('Result Sheet'!EQ65="","",'Result Sheet'!EQ65)</f>
        <v/>
      </c>
      <c r="M62" s="401" t="str">
        <f>IF('Result Sheet'!ER65="","",'Result Sheet'!ER65)</f>
        <v/>
      </c>
      <c r="N62" s="403" t="str">
        <f>IF('Result Sheet'!ES65="","",'Result Sheet'!ES65)</f>
        <v/>
      </c>
      <c r="O62" s="402" t="str">
        <f>IF('Result Sheet'!EW65="","",'Result Sheet'!EW65)</f>
        <v/>
      </c>
      <c r="P62" s="167" t="str">
        <f>IF('Result Sheet'!AB65="","",'Result Sheet'!AB65)</f>
        <v/>
      </c>
      <c r="Q62" s="168" t="str">
        <f>IF('Result Sheet'!AC65="","",'Result Sheet'!AC65)</f>
        <v/>
      </c>
      <c r="R62" s="167" t="str">
        <f>IF('Result Sheet'!AT65="","",'Result Sheet'!AT65)</f>
        <v/>
      </c>
      <c r="S62" s="168" t="str">
        <f>IF('Result Sheet'!AU65="","",'Result Sheet'!AU65)</f>
        <v/>
      </c>
      <c r="T62" s="167" t="str">
        <f>IF('Result Sheet'!BL65="","",'Result Sheet'!BL65)</f>
        <v/>
      </c>
      <c r="U62" s="168" t="str">
        <f>IF('Result Sheet'!BM65="","",'Result Sheet'!BM65)</f>
        <v/>
      </c>
      <c r="V62" s="167" t="str">
        <f>IF('Result Sheet'!CD65="","",'Result Sheet'!CD65)</f>
        <v/>
      </c>
      <c r="W62" s="168" t="str">
        <f>IF('Result Sheet'!CE65="","",'Result Sheet'!CE65)</f>
        <v/>
      </c>
      <c r="X62" s="169" t="str">
        <f>IF('Result Sheet'!EV65="","",'Result Sheet'!EV65)</f>
        <v/>
      </c>
      <c r="BR62" s="170" t="str">
        <f>'Result Sheet'!G65</f>
        <v/>
      </c>
      <c r="BS62" s="171" t="str">
        <f t="shared" si="0"/>
        <v/>
      </c>
      <c r="BT62" s="171" t="str">
        <f t="shared" si="1"/>
        <v/>
      </c>
      <c r="BU62" s="171" t="str">
        <f t="shared" si="2"/>
        <v/>
      </c>
      <c r="BV62" s="171" t="str">
        <f t="shared" si="3"/>
        <v/>
      </c>
      <c r="BW62" s="171" t="str">
        <f t="shared" si="4"/>
        <v/>
      </c>
      <c r="BX62" s="171" t="str">
        <f t="shared" si="5"/>
        <v/>
      </c>
      <c r="BY62" s="171" t="str">
        <f t="shared" si="6"/>
        <v/>
      </c>
      <c r="BZ62" s="171" t="str">
        <f t="shared" si="7"/>
        <v/>
      </c>
      <c r="CA62" s="171" t="str">
        <f t="shared" si="8"/>
        <v/>
      </c>
      <c r="CB62" s="171" t="str">
        <f t="shared" si="9"/>
        <v/>
      </c>
      <c r="CC62" s="171" t="str">
        <f t="shared" si="10"/>
        <v/>
      </c>
      <c r="CD62" s="171" t="str">
        <f t="shared" si="11"/>
        <v/>
      </c>
      <c r="CE62" s="172"/>
    </row>
    <row r="63" spans="1:83" ht="15.95" customHeight="1">
      <c r="A63" s="159">
        <f>IF('Result Sheet'!A66="","",'Result Sheet'!A66)</f>
        <v>59</v>
      </c>
      <c r="B63" s="160" t="str">
        <f>IF('Result Sheet'!B66="","",'Result Sheet'!B66)</f>
        <v/>
      </c>
      <c r="C63" s="161" t="str">
        <f>IF('Result Sheet'!F66="","",'Result Sheet'!F66)</f>
        <v/>
      </c>
      <c r="D63" s="162" t="str">
        <f>IF('Result Sheet'!E66="","",'Result Sheet'!E66)</f>
        <v/>
      </c>
      <c r="E63" s="163" t="str">
        <f>IF('Result Sheet'!G66="","",'Result Sheet'!G66)</f>
        <v/>
      </c>
      <c r="F63" s="163" t="str">
        <f>IF('Result Sheet'!H66="","",'Result Sheet'!H66)</f>
        <v/>
      </c>
      <c r="G63" s="163" t="str">
        <f>IF('Result Sheet'!I66="","",'Result Sheet'!I66)</f>
        <v/>
      </c>
      <c r="H63" s="164" t="str">
        <f>IF('Result Sheet'!K66="","",'Result Sheet'!K66)</f>
        <v/>
      </c>
      <c r="I63" s="164" t="str">
        <f>IF('Result Sheet'!J66="","",'Result Sheet'!J66)</f>
        <v/>
      </c>
      <c r="J63" s="256" t="str">
        <f>IF('Result Sheet'!ET66="","",'Result Sheet'!ET66)</f>
        <v/>
      </c>
      <c r="K63" s="165" t="str">
        <f>IF('Result Sheet'!EP66="","",'Result Sheet'!EP66)</f>
        <v/>
      </c>
      <c r="L63" s="166" t="str">
        <f>IF('Result Sheet'!EQ66="","",'Result Sheet'!EQ66)</f>
        <v/>
      </c>
      <c r="M63" s="401" t="str">
        <f>IF('Result Sheet'!ER66="","",'Result Sheet'!ER66)</f>
        <v/>
      </c>
      <c r="N63" s="403" t="str">
        <f>IF('Result Sheet'!ES66="","",'Result Sheet'!ES66)</f>
        <v/>
      </c>
      <c r="O63" s="402" t="str">
        <f>IF('Result Sheet'!EW66="","",'Result Sheet'!EW66)</f>
        <v/>
      </c>
      <c r="P63" s="167" t="str">
        <f>IF('Result Sheet'!AB66="","",'Result Sheet'!AB66)</f>
        <v/>
      </c>
      <c r="Q63" s="168" t="str">
        <f>IF('Result Sheet'!AC66="","",'Result Sheet'!AC66)</f>
        <v/>
      </c>
      <c r="R63" s="167" t="str">
        <f>IF('Result Sheet'!AT66="","",'Result Sheet'!AT66)</f>
        <v/>
      </c>
      <c r="S63" s="168" t="str">
        <f>IF('Result Sheet'!AU66="","",'Result Sheet'!AU66)</f>
        <v/>
      </c>
      <c r="T63" s="167" t="str">
        <f>IF('Result Sheet'!BL66="","",'Result Sheet'!BL66)</f>
        <v/>
      </c>
      <c r="U63" s="168" t="str">
        <f>IF('Result Sheet'!BM66="","",'Result Sheet'!BM66)</f>
        <v/>
      </c>
      <c r="V63" s="167" t="str">
        <f>IF('Result Sheet'!CD66="","",'Result Sheet'!CD66)</f>
        <v/>
      </c>
      <c r="W63" s="168" t="str">
        <f>IF('Result Sheet'!CE66="","",'Result Sheet'!CE66)</f>
        <v/>
      </c>
      <c r="X63" s="169" t="str">
        <f>IF('Result Sheet'!EV66="","",'Result Sheet'!EV66)</f>
        <v/>
      </c>
      <c r="BR63" s="170" t="str">
        <f>'Result Sheet'!G66</f>
        <v/>
      </c>
      <c r="BS63" s="171" t="str">
        <f t="shared" si="0"/>
        <v/>
      </c>
      <c r="BT63" s="171" t="str">
        <f t="shared" si="1"/>
        <v/>
      </c>
      <c r="BU63" s="171" t="str">
        <f t="shared" si="2"/>
        <v/>
      </c>
      <c r="BV63" s="171" t="str">
        <f t="shared" si="3"/>
        <v/>
      </c>
      <c r="BW63" s="171" t="str">
        <f t="shared" si="4"/>
        <v/>
      </c>
      <c r="BX63" s="171" t="str">
        <f t="shared" si="5"/>
        <v/>
      </c>
      <c r="BY63" s="171" t="str">
        <f t="shared" si="6"/>
        <v/>
      </c>
      <c r="BZ63" s="171" t="str">
        <f t="shared" si="7"/>
        <v/>
      </c>
      <c r="CA63" s="171" t="str">
        <f t="shared" si="8"/>
        <v/>
      </c>
      <c r="CB63" s="171" t="str">
        <f t="shared" si="9"/>
        <v/>
      </c>
      <c r="CC63" s="171" t="str">
        <f t="shared" si="10"/>
        <v/>
      </c>
      <c r="CD63" s="171" t="str">
        <f t="shared" si="11"/>
        <v/>
      </c>
      <c r="CE63" s="172"/>
    </row>
    <row r="64" spans="1:83" ht="15.95" customHeight="1">
      <c r="A64" s="159">
        <f>IF('Result Sheet'!A67="","",'Result Sheet'!A67)</f>
        <v>60</v>
      </c>
      <c r="B64" s="160" t="str">
        <f>IF('Result Sheet'!B67="","",'Result Sheet'!B67)</f>
        <v/>
      </c>
      <c r="C64" s="161" t="str">
        <f>IF('Result Sheet'!F67="","",'Result Sheet'!F67)</f>
        <v/>
      </c>
      <c r="D64" s="162" t="str">
        <f>IF('Result Sheet'!E67="","",'Result Sheet'!E67)</f>
        <v/>
      </c>
      <c r="E64" s="163" t="str">
        <f>IF('Result Sheet'!G67="","",'Result Sheet'!G67)</f>
        <v/>
      </c>
      <c r="F64" s="163" t="str">
        <f>IF('Result Sheet'!H67="","",'Result Sheet'!H67)</f>
        <v/>
      </c>
      <c r="G64" s="163" t="str">
        <f>IF('Result Sheet'!I67="","",'Result Sheet'!I67)</f>
        <v/>
      </c>
      <c r="H64" s="164" t="str">
        <f>IF('Result Sheet'!K67="","",'Result Sheet'!K67)</f>
        <v/>
      </c>
      <c r="I64" s="164" t="str">
        <f>IF('Result Sheet'!J67="","",'Result Sheet'!J67)</f>
        <v/>
      </c>
      <c r="J64" s="256" t="str">
        <f>IF('Result Sheet'!ET67="","",'Result Sheet'!ET67)</f>
        <v/>
      </c>
      <c r="K64" s="165" t="str">
        <f>IF('Result Sheet'!EP67="","",'Result Sheet'!EP67)</f>
        <v/>
      </c>
      <c r="L64" s="166" t="str">
        <f>IF('Result Sheet'!EQ67="","",'Result Sheet'!EQ67)</f>
        <v/>
      </c>
      <c r="M64" s="401" t="str">
        <f>IF('Result Sheet'!ER67="","",'Result Sheet'!ER67)</f>
        <v/>
      </c>
      <c r="N64" s="403" t="str">
        <f>IF('Result Sheet'!ES67="","",'Result Sheet'!ES67)</f>
        <v/>
      </c>
      <c r="O64" s="402" t="str">
        <f>IF('Result Sheet'!EW67="","",'Result Sheet'!EW67)</f>
        <v/>
      </c>
      <c r="P64" s="167" t="str">
        <f>IF('Result Sheet'!AB67="","",'Result Sheet'!AB67)</f>
        <v/>
      </c>
      <c r="Q64" s="168" t="str">
        <f>IF('Result Sheet'!AC67="","",'Result Sheet'!AC67)</f>
        <v/>
      </c>
      <c r="R64" s="167" t="str">
        <f>IF('Result Sheet'!AT67="","",'Result Sheet'!AT67)</f>
        <v/>
      </c>
      <c r="S64" s="168" t="str">
        <f>IF('Result Sheet'!AU67="","",'Result Sheet'!AU67)</f>
        <v/>
      </c>
      <c r="T64" s="167" t="str">
        <f>IF('Result Sheet'!BL67="","",'Result Sheet'!BL67)</f>
        <v/>
      </c>
      <c r="U64" s="168" t="str">
        <f>IF('Result Sheet'!BM67="","",'Result Sheet'!BM67)</f>
        <v/>
      </c>
      <c r="V64" s="167" t="str">
        <f>IF('Result Sheet'!CD67="","",'Result Sheet'!CD67)</f>
        <v/>
      </c>
      <c r="W64" s="168" t="str">
        <f>IF('Result Sheet'!CE67="","",'Result Sheet'!CE67)</f>
        <v/>
      </c>
      <c r="X64" s="169" t="str">
        <f>IF('Result Sheet'!EV67="","",'Result Sheet'!EV67)</f>
        <v/>
      </c>
      <c r="BR64" s="170" t="str">
        <f>'Result Sheet'!G67</f>
        <v/>
      </c>
      <c r="BS64" s="171" t="str">
        <f t="shared" si="0"/>
        <v/>
      </c>
      <c r="BT64" s="171" t="str">
        <f t="shared" si="1"/>
        <v/>
      </c>
      <c r="BU64" s="171" t="str">
        <f t="shared" si="2"/>
        <v/>
      </c>
      <c r="BV64" s="171" t="str">
        <f t="shared" si="3"/>
        <v/>
      </c>
      <c r="BW64" s="171" t="str">
        <f t="shared" si="4"/>
        <v/>
      </c>
      <c r="BX64" s="171" t="str">
        <f t="shared" si="5"/>
        <v/>
      </c>
      <c r="BY64" s="171" t="str">
        <f t="shared" si="6"/>
        <v/>
      </c>
      <c r="BZ64" s="171" t="str">
        <f t="shared" si="7"/>
        <v/>
      </c>
      <c r="CA64" s="171" t="str">
        <f t="shared" si="8"/>
        <v/>
      </c>
      <c r="CB64" s="171" t="str">
        <f t="shared" si="9"/>
        <v/>
      </c>
      <c r="CC64" s="171" t="str">
        <f t="shared" si="10"/>
        <v/>
      </c>
      <c r="CD64" s="171" t="str">
        <f t="shared" si="11"/>
        <v/>
      </c>
      <c r="CE64" s="172"/>
    </row>
    <row r="65" spans="1:83" ht="15.95" customHeight="1">
      <c r="A65" s="159">
        <f>IF('Result Sheet'!A68="","",'Result Sheet'!A68)</f>
        <v>61</v>
      </c>
      <c r="B65" s="160" t="str">
        <f>IF('Result Sheet'!B68="","",'Result Sheet'!B68)</f>
        <v/>
      </c>
      <c r="C65" s="161" t="str">
        <f>IF('Result Sheet'!F68="","",'Result Sheet'!F68)</f>
        <v/>
      </c>
      <c r="D65" s="162" t="str">
        <f>IF('Result Sheet'!E68="","",'Result Sheet'!E68)</f>
        <v/>
      </c>
      <c r="E65" s="163" t="str">
        <f>IF('Result Sheet'!G68="","",'Result Sheet'!G68)</f>
        <v/>
      </c>
      <c r="F65" s="163" t="str">
        <f>IF('Result Sheet'!H68="","",'Result Sheet'!H68)</f>
        <v/>
      </c>
      <c r="G65" s="163" t="str">
        <f>IF('Result Sheet'!I68="","",'Result Sheet'!I68)</f>
        <v/>
      </c>
      <c r="H65" s="164" t="str">
        <f>IF('Result Sheet'!K68="","",'Result Sheet'!K68)</f>
        <v/>
      </c>
      <c r="I65" s="164" t="str">
        <f>IF('Result Sheet'!J68="","",'Result Sheet'!J68)</f>
        <v/>
      </c>
      <c r="J65" s="256" t="str">
        <f>IF('Result Sheet'!ET68="","",'Result Sheet'!ET68)</f>
        <v/>
      </c>
      <c r="K65" s="165" t="str">
        <f>IF('Result Sheet'!EP68="","",'Result Sheet'!EP68)</f>
        <v/>
      </c>
      <c r="L65" s="166" t="str">
        <f>IF('Result Sheet'!EQ68="","",'Result Sheet'!EQ68)</f>
        <v/>
      </c>
      <c r="M65" s="401" t="str">
        <f>IF('Result Sheet'!ER68="","",'Result Sheet'!ER68)</f>
        <v/>
      </c>
      <c r="N65" s="403" t="str">
        <f>IF('Result Sheet'!ES68="","",'Result Sheet'!ES68)</f>
        <v/>
      </c>
      <c r="O65" s="402" t="str">
        <f>IF('Result Sheet'!EW68="","",'Result Sheet'!EW68)</f>
        <v/>
      </c>
      <c r="P65" s="167" t="str">
        <f>IF('Result Sheet'!AB68="","",'Result Sheet'!AB68)</f>
        <v/>
      </c>
      <c r="Q65" s="168" t="str">
        <f>IF('Result Sheet'!AC68="","",'Result Sheet'!AC68)</f>
        <v/>
      </c>
      <c r="R65" s="167" t="str">
        <f>IF('Result Sheet'!AT68="","",'Result Sheet'!AT68)</f>
        <v/>
      </c>
      <c r="S65" s="168" t="str">
        <f>IF('Result Sheet'!AU68="","",'Result Sheet'!AU68)</f>
        <v/>
      </c>
      <c r="T65" s="167" t="str">
        <f>IF('Result Sheet'!BL68="","",'Result Sheet'!BL68)</f>
        <v/>
      </c>
      <c r="U65" s="168" t="str">
        <f>IF('Result Sheet'!BM68="","",'Result Sheet'!BM68)</f>
        <v/>
      </c>
      <c r="V65" s="167" t="str">
        <f>IF('Result Sheet'!CD68="","",'Result Sheet'!CD68)</f>
        <v/>
      </c>
      <c r="W65" s="168" t="str">
        <f>IF('Result Sheet'!CE68="","",'Result Sheet'!CE68)</f>
        <v/>
      </c>
      <c r="X65" s="169" t="str">
        <f>IF('Result Sheet'!EV68="","",'Result Sheet'!EV68)</f>
        <v/>
      </c>
      <c r="BR65" s="170" t="str">
        <f>'Result Sheet'!G68</f>
        <v/>
      </c>
      <c r="BS65" s="171" t="str">
        <f t="shared" si="0"/>
        <v/>
      </c>
      <c r="BT65" s="171" t="str">
        <f t="shared" si="1"/>
        <v/>
      </c>
      <c r="BU65" s="171" t="str">
        <f t="shared" si="2"/>
        <v/>
      </c>
      <c r="BV65" s="171" t="str">
        <f t="shared" si="3"/>
        <v/>
      </c>
      <c r="BW65" s="171" t="str">
        <f t="shared" si="4"/>
        <v/>
      </c>
      <c r="BX65" s="171" t="str">
        <f t="shared" si="5"/>
        <v/>
      </c>
      <c r="BY65" s="171" t="str">
        <f t="shared" si="6"/>
        <v/>
      </c>
      <c r="BZ65" s="171" t="str">
        <f t="shared" si="7"/>
        <v/>
      </c>
      <c r="CA65" s="171" t="str">
        <f t="shared" si="8"/>
        <v/>
      </c>
      <c r="CB65" s="171" t="str">
        <f t="shared" si="9"/>
        <v/>
      </c>
      <c r="CC65" s="171" t="str">
        <f t="shared" si="10"/>
        <v/>
      </c>
      <c r="CD65" s="171" t="str">
        <f t="shared" si="11"/>
        <v/>
      </c>
      <c r="CE65" s="172"/>
    </row>
    <row r="66" spans="1:83" ht="15.95" customHeight="1">
      <c r="A66" s="159">
        <f>IF('Result Sheet'!A69="","",'Result Sheet'!A69)</f>
        <v>62</v>
      </c>
      <c r="B66" s="160" t="str">
        <f>IF('Result Sheet'!B69="","",'Result Sheet'!B69)</f>
        <v/>
      </c>
      <c r="C66" s="161" t="str">
        <f>IF('Result Sheet'!F69="","",'Result Sheet'!F69)</f>
        <v/>
      </c>
      <c r="D66" s="162" t="str">
        <f>IF('Result Sheet'!E69="","",'Result Sheet'!E69)</f>
        <v/>
      </c>
      <c r="E66" s="163" t="str">
        <f>IF('Result Sheet'!G69="","",'Result Sheet'!G69)</f>
        <v/>
      </c>
      <c r="F66" s="163" t="str">
        <f>IF('Result Sheet'!H69="","",'Result Sheet'!H69)</f>
        <v/>
      </c>
      <c r="G66" s="163" t="str">
        <f>IF('Result Sheet'!I69="","",'Result Sheet'!I69)</f>
        <v/>
      </c>
      <c r="H66" s="164" t="str">
        <f>IF('Result Sheet'!K69="","",'Result Sheet'!K69)</f>
        <v/>
      </c>
      <c r="I66" s="164" t="str">
        <f>IF('Result Sheet'!J69="","",'Result Sheet'!J69)</f>
        <v/>
      </c>
      <c r="J66" s="256" t="str">
        <f>IF('Result Sheet'!ET69="","",'Result Sheet'!ET69)</f>
        <v/>
      </c>
      <c r="K66" s="165" t="str">
        <f>IF('Result Sheet'!EP69="","",'Result Sheet'!EP69)</f>
        <v/>
      </c>
      <c r="L66" s="166" t="str">
        <f>IF('Result Sheet'!EQ69="","",'Result Sheet'!EQ69)</f>
        <v/>
      </c>
      <c r="M66" s="401" t="str">
        <f>IF('Result Sheet'!ER69="","",'Result Sheet'!ER69)</f>
        <v/>
      </c>
      <c r="N66" s="403" t="str">
        <f>IF('Result Sheet'!ES69="","",'Result Sheet'!ES69)</f>
        <v/>
      </c>
      <c r="O66" s="402" t="str">
        <f>IF('Result Sheet'!EW69="","",'Result Sheet'!EW69)</f>
        <v/>
      </c>
      <c r="P66" s="167" t="str">
        <f>IF('Result Sheet'!AB69="","",'Result Sheet'!AB69)</f>
        <v/>
      </c>
      <c r="Q66" s="168" t="str">
        <f>IF('Result Sheet'!AC69="","",'Result Sheet'!AC69)</f>
        <v/>
      </c>
      <c r="R66" s="167" t="str">
        <f>IF('Result Sheet'!AT69="","",'Result Sheet'!AT69)</f>
        <v/>
      </c>
      <c r="S66" s="168" t="str">
        <f>IF('Result Sheet'!AU69="","",'Result Sheet'!AU69)</f>
        <v/>
      </c>
      <c r="T66" s="167" t="str">
        <f>IF('Result Sheet'!BL69="","",'Result Sheet'!BL69)</f>
        <v/>
      </c>
      <c r="U66" s="168" t="str">
        <f>IF('Result Sheet'!BM69="","",'Result Sheet'!BM69)</f>
        <v/>
      </c>
      <c r="V66" s="167" t="str">
        <f>IF('Result Sheet'!CD69="","",'Result Sheet'!CD69)</f>
        <v/>
      </c>
      <c r="W66" s="168" t="str">
        <f>IF('Result Sheet'!CE69="","",'Result Sheet'!CE69)</f>
        <v/>
      </c>
      <c r="X66" s="169" t="str">
        <f>IF('Result Sheet'!EV69="","",'Result Sheet'!EV69)</f>
        <v/>
      </c>
      <c r="BR66" s="170" t="str">
        <f>'Result Sheet'!G69</f>
        <v/>
      </c>
      <c r="BS66" s="171" t="str">
        <f t="shared" si="0"/>
        <v/>
      </c>
      <c r="BT66" s="171" t="str">
        <f t="shared" si="1"/>
        <v/>
      </c>
      <c r="BU66" s="171" t="str">
        <f t="shared" si="2"/>
        <v/>
      </c>
      <c r="BV66" s="171" t="str">
        <f t="shared" si="3"/>
        <v/>
      </c>
      <c r="BW66" s="171" t="str">
        <f t="shared" si="4"/>
        <v/>
      </c>
      <c r="BX66" s="171" t="str">
        <f t="shared" si="5"/>
        <v/>
      </c>
      <c r="BY66" s="171" t="str">
        <f t="shared" si="6"/>
        <v/>
      </c>
      <c r="BZ66" s="171" t="str">
        <f t="shared" si="7"/>
        <v/>
      </c>
      <c r="CA66" s="171" t="str">
        <f t="shared" si="8"/>
        <v/>
      </c>
      <c r="CB66" s="171" t="str">
        <f t="shared" si="9"/>
        <v/>
      </c>
      <c r="CC66" s="171" t="str">
        <f t="shared" si="10"/>
        <v/>
      </c>
      <c r="CD66" s="171" t="str">
        <f t="shared" si="11"/>
        <v/>
      </c>
      <c r="CE66" s="172"/>
    </row>
    <row r="67" spans="1:83" ht="15.95" customHeight="1">
      <c r="A67" s="159">
        <f>IF('Result Sheet'!A70="","",'Result Sheet'!A70)</f>
        <v>63</v>
      </c>
      <c r="B67" s="160" t="str">
        <f>IF('Result Sheet'!B70="","",'Result Sheet'!B70)</f>
        <v/>
      </c>
      <c r="C67" s="161" t="str">
        <f>IF('Result Sheet'!F70="","",'Result Sheet'!F70)</f>
        <v/>
      </c>
      <c r="D67" s="162" t="str">
        <f>IF('Result Sheet'!E70="","",'Result Sheet'!E70)</f>
        <v/>
      </c>
      <c r="E67" s="163" t="str">
        <f>IF('Result Sheet'!G70="","",'Result Sheet'!G70)</f>
        <v/>
      </c>
      <c r="F67" s="163" t="str">
        <f>IF('Result Sheet'!H70="","",'Result Sheet'!H70)</f>
        <v/>
      </c>
      <c r="G67" s="163" t="str">
        <f>IF('Result Sheet'!I70="","",'Result Sheet'!I70)</f>
        <v/>
      </c>
      <c r="H67" s="164" t="str">
        <f>IF('Result Sheet'!K70="","",'Result Sheet'!K70)</f>
        <v/>
      </c>
      <c r="I67" s="164" t="str">
        <f>IF('Result Sheet'!J70="","",'Result Sheet'!J70)</f>
        <v/>
      </c>
      <c r="J67" s="256" t="str">
        <f>IF('Result Sheet'!ET70="","",'Result Sheet'!ET70)</f>
        <v/>
      </c>
      <c r="K67" s="165" t="str">
        <f>IF('Result Sheet'!EP70="","",'Result Sheet'!EP70)</f>
        <v/>
      </c>
      <c r="L67" s="166" t="str">
        <f>IF('Result Sheet'!EQ70="","",'Result Sheet'!EQ70)</f>
        <v/>
      </c>
      <c r="M67" s="401" t="str">
        <f>IF('Result Sheet'!ER70="","",'Result Sheet'!ER70)</f>
        <v/>
      </c>
      <c r="N67" s="403" t="str">
        <f>IF('Result Sheet'!ES70="","",'Result Sheet'!ES70)</f>
        <v/>
      </c>
      <c r="O67" s="402" t="str">
        <f>IF('Result Sheet'!EW70="","",'Result Sheet'!EW70)</f>
        <v/>
      </c>
      <c r="P67" s="167" t="str">
        <f>IF('Result Sheet'!AB70="","",'Result Sheet'!AB70)</f>
        <v/>
      </c>
      <c r="Q67" s="168" t="str">
        <f>IF('Result Sheet'!AC70="","",'Result Sheet'!AC70)</f>
        <v/>
      </c>
      <c r="R67" s="167" t="str">
        <f>IF('Result Sheet'!AT70="","",'Result Sheet'!AT70)</f>
        <v/>
      </c>
      <c r="S67" s="168" t="str">
        <f>IF('Result Sheet'!AU70="","",'Result Sheet'!AU70)</f>
        <v/>
      </c>
      <c r="T67" s="167" t="str">
        <f>IF('Result Sheet'!BL70="","",'Result Sheet'!BL70)</f>
        <v/>
      </c>
      <c r="U67" s="168" t="str">
        <f>IF('Result Sheet'!BM70="","",'Result Sheet'!BM70)</f>
        <v/>
      </c>
      <c r="V67" s="167" t="str">
        <f>IF('Result Sheet'!CD70="","",'Result Sheet'!CD70)</f>
        <v/>
      </c>
      <c r="W67" s="168" t="str">
        <f>IF('Result Sheet'!CE70="","",'Result Sheet'!CE70)</f>
        <v/>
      </c>
      <c r="X67" s="169" t="str">
        <f>IF('Result Sheet'!EV70="","",'Result Sheet'!EV70)</f>
        <v/>
      </c>
      <c r="BR67" s="170" t="str">
        <f>'Result Sheet'!G70</f>
        <v/>
      </c>
      <c r="BS67" s="171" t="str">
        <f t="shared" si="0"/>
        <v/>
      </c>
      <c r="BT67" s="171" t="str">
        <f t="shared" si="1"/>
        <v/>
      </c>
      <c r="BU67" s="171" t="str">
        <f t="shared" si="2"/>
        <v/>
      </c>
      <c r="BV67" s="171" t="str">
        <f t="shared" si="3"/>
        <v/>
      </c>
      <c r="BW67" s="171" t="str">
        <f t="shared" si="4"/>
        <v/>
      </c>
      <c r="BX67" s="171" t="str">
        <f t="shared" si="5"/>
        <v/>
      </c>
      <c r="BY67" s="171" t="str">
        <f t="shared" si="6"/>
        <v/>
      </c>
      <c r="BZ67" s="171" t="str">
        <f t="shared" si="7"/>
        <v/>
      </c>
      <c r="CA67" s="171" t="str">
        <f t="shared" si="8"/>
        <v/>
      </c>
      <c r="CB67" s="171" t="str">
        <f t="shared" si="9"/>
        <v/>
      </c>
      <c r="CC67" s="171" t="str">
        <f t="shared" si="10"/>
        <v/>
      </c>
      <c r="CD67" s="171" t="str">
        <f t="shared" si="11"/>
        <v/>
      </c>
      <c r="CE67" s="172"/>
    </row>
    <row r="68" spans="1:83" ht="15.95" customHeight="1">
      <c r="A68" s="159">
        <f>IF('Result Sheet'!A71="","",'Result Sheet'!A71)</f>
        <v>64</v>
      </c>
      <c r="B68" s="160" t="str">
        <f>IF('Result Sheet'!B71="","",'Result Sheet'!B71)</f>
        <v/>
      </c>
      <c r="C68" s="161" t="str">
        <f>IF('Result Sheet'!F71="","",'Result Sheet'!F71)</f>
        <v/>
      </c>
      <c r="D68" s="162" t="str">
        <f>IF('Result Sheet'!E71="","",'Result Sheet'!E71)</f>
        <v/>
      </c>
      <c r="E68" s="163" t="str">
        <f>IF('Result Sheet'!G71="","",'Result Sheet'!G71)</f>
        <v/>
      </c>
      <c r="F68" s="163" t="str">
        <f>IF('Result Sheet'!H71="","",'Result Sheet'!H71)</f>
        <v/>
      </c>
      <c r="G68" s="163" t="str">
        <f>IF('Result Sheet'!I71="","",'Result Sheet'!I71)</f>
        <v/>
      </c>
      <c r="H68" s="164" t="str">
        <f>IF('Result Sheet'!K71="","",'Result Sheet'!K71)</f>
        <v/>
      </c>
      <c r="I68" s="164" t="str">
        <f>IF('Result Sheet'!J71="","",'Result Sheet'!J71)</f>
        <v/>
      </c>
      <c r="J68" s="256" t="str">
        <f>IF('Result Sheet'!ET71="","",'Result Sheet'!ET71)</f>
        <v/>
      </c>
      <c r="K68" s="165" t="str">
        <f>IF('Result Sheet'!EP71="","",'Result Sheet'!EP71)</f>
        <v/>
      </c>
      <c r="L68" s="166" t="str">
        <f>IF('Result Sheet'!EQ71="","",'Result Sheet'!EQ71)</f>
        <v/>
      </c>
      <c r="M68" s="401" t="str">
        <f>IF('Result Sheet'!ER71="","",'Result Sheet'!ER71)</f>
        <v/>
      </c>
      <c r="N68" s="403" t="str">
        <f>IF('Result Sheet'!ES71="","",'Result Sheet'!ES71)</f>
        <v/>
      </c>
      <c r="O68" s="402" t="str">
        <f>IF('Result Sheet'!EW71="","",'Result Sheet'!EW71)</f>
        <v/>
      </c>
      <c r="P68" s="167" t="str">
        <f>IF('Result Sheet'!AB71="","",'Result Sheet'!AB71)</f>
        <v/>
      </c>
      <c r="Q68" s="168" t="str">
        <f>IF('Result Sheet'!AC71="","",'Result Sheet'!AC71)</f>
        <v/>
      </c>
      <c r="R68" s="167" t="str">
        <f>IF('Result Sheet'!AT71="","",'Result Sheet'!AT71)</f>
        <v/>
      </c>
      <c r="S68" s="168" t="str">
        <f>IF('Result Sheet'!AU71="","",'Result Sheet'!AU71)</f>
        <v/>
      </c>
      <c r="T68" s="167" t="str">
        <f>IF('Result Sheet'!BL71="","",'Result Sheet'!BL71)</f>
        <v/>
      </c>
      <c r="U68" s="168" t="str">
        <f>IF('Result Sheet'!BM71="","",'Result Sheet'!BM71)</f>
        <v/>
      </c>
      <c r="V68" s="167" t="str">
        <f>IF('Result Sheet'!CD71="","",'Result Sheet'!CD71)</f>
        <v/>
      </c>
      <c r="W68" s="168" t="str">
        <f>IF('Result Sheet'!CE71="","",'Result Sheet'!CE71)</f>
        <v/>
      </c>
      <c r="X68" s="169" t="str">
        <f>IF('Result Sheet'!EV71="","",'Result Sheet'!EV71)</f>
        <v/>
      </c>
      <c r="BR68" s="170" t="str">
        <f>'Result Sheet'!G71</f>
        <v/>
      </c>
      <c r="BS68" s="171" t="str">
        <f t="shared" si="0"/>
        <v/>
      </c>
      <c r="BT68" s="171" t="str">
        <f t="shared" si="1"/>
        <v/>
      </c>
      <c r="BU68" s="171" t="str">
        <f t="shared" si="2"/>
        <v/>
      </c>
      <c r="BV68" s="171" t="str">
        <f t="shared" si="3"/>
        <v/>
      </c>
      <c r="BW68" s="171" t="str">
        <f t="shared" si="4"/>
        <v/>
      </c>
      <c r="BX68" s="171" t="str">
        <f t="shared" si="5"/>
        <v/>
      </c>
      <c r="BY68" s="171" t="str">
        <f t="shared" si="6"/>
        <v/>
      </c>
      <c r="BZ68" s="171" t="str">
        <f t="shared" si="7"/>
        <v/>
      </c>
      <c r="CA68" s="171" t="str">
        <f t="shared" si="8"/>
        <v/>
      </c>
      <c r="CB68" s="171" t="str">
        <f t="shared" si="9"/>
        <v/>
      </c>
      <c r="CC68" s="171" t="str">
        <f t="shared" si="10"/>
        <v/>
      </c>
      <c r="CD68" s="171" t="str">
        <f t="shared" si="11"/>
        <v/>
      </c>
      <c r="CE68" s="172"/>
    </row>
    <row r="69" spans="1:83" ht="15.95" customHeight="1">
      <c r="A69" s="159">
        <f>IF('Result Sheet'!A72="","",'Result Sheet'!A72)</f>
        <v>65</v>
      </c>
      <c r="B69" s="160" t="str">
        <f>IF('Result Sheet'!B72="","",'Result Sheet'!B72)</f>
        <v/>
      </c>
      <c r="C69" s="161" t="str">
        <f>IF('Result Sheet'!F72="","",'Result Sheet'!F72)</f>
        <v/>
      </c>
      <c r="D69" s="162" t="str">
        <f>IF('Result Sheet'!E72="","",'Result Sheet'!E72)</f>
        <v/>
      </c>
      <c r="E69" s="163" t="str">
        <f>IF('Result Sheet'!G72="","",'Result Sheet'!G72)</f>
        <v/>
      </c>
      <c r="F69" s="163" t="str">
        <f>IF('Result Sheet'!H72="","",'Result Sheet'!H72)</f>
        <v/>
      </c>
      <c r="G69" s="163" t="str">
        <f>IF('Result Sheet'!I72="","",'Result Sheet'!I72)</f>
        <v/>
      </c>
      <c r="H69" s="164" t="str">
        <f>IF('Result Sheet'!K72="","",'Result Sheet'!K72)</f>
        <v/>
      </c>
      <c r="I69" s="164" t="str">
        <f>IF('Result Sheet'!J72="","",'Result Sheet'!J72)</f>
        <v/>
      </c>
      <c r="J69" s="256" t="str">
        <f>IF('Result Sheet'!ET72="","",'Result Sheet'!ET72)</f>
        <v/>
      </c>
      <c r="K69" s="165" t="str">
        <f>IF('Result Sheet'!EP72="","",'Result Sheet'!EP72)</f>
        <v/>
      </c>
      <c r="L69" s="166" t="str">
        <f>IF('Result Sheet'!EQ72="","",'Result Sheet'!EQ72)</f>
        <v/>
      </c>
      <c r="M69" s="401" t="str">
        <f>IF('Result Sheet'!ER72="","",'Result Sheet'!ER72)</f>
        <v/>
      </c>
      <c r="N69" s="403" t="str">
        <f>IF('Result Sheet'!ES72="","",'Result Sheet'!ES72)</f>
        <v/>
      </c>
      <c r="O69" s="402" t="str">
        <f>IF('Result Sheet'!EW72="","",'Result Sheet'!EW72)</f>
        <v/>
      </c>
      <c r="P69" s="167" t="str">
        <f>IF('Result Sheet'!AB72="","",'Result Sheet'!AB72)</f>
        <v/>
      </c>
      <c r="Q69" s="168" t="str">
        <f>IF('Result Sheet'!AC72="","",'Result Sheet'!AC72)</f>
        <v/>
      </c>
      <c r="R69" s="167" t="str">
        <f>IF('Result Sheet'!AT72="","",'Result Sheet'!AT72)</f>
        <v/>
      </c>
      <c r="S69" s="168" t="str">
        <f>IF('Result Sheet'!AU72="","",'Result Sheet'!AU72)</f>
        <v/>
      </c>
      <c r="T69" s="167" t="str">
        <f>IF('Result Sheet'!BL72="","",'Result Sheet'!BL72)</f>
        <v/>
      </c>
      <c r="U69" s="168" t="str">
        <f>IF('Result Sheet'!BM72="","",'Result Sheet'!BM72)</f>
        <v/>
      </c>
      <c r="V69" s="167" t="str">
        <f>IF('Result Sheet'!CD72="","",'Result Sheet'!CD72)</f>
        <v/>
      </c>
      <c r="W69" s="168" t="str">
        <f>IF('Result Sheet'!CE72="","",'Result Sheet'!CE72)</f>
        <v/>
      </c>
      <c r="X69" s="169" t="str">
        <f>IF('Result Sheet'!EV72="","",'Result Sheet'!EV72)</f>
        <v/>
      </c>
      <c r="BR69" s="170" t="str">
        <f>'Result Sheet'!G72</f>
        <v/>
      </c>
      <c r="BS69" s="171" t="str">
        <f t="shared" si="0"/>
        <v/>
      </c>
      <c r="BT69" s="171" t="str">
        <f t="shared" si="1"/>
        <v/>
      </c>
      <c r="BU69" s="171" t="str">
        <f t="shared" si="2"/>
        <v/>
      </c>
      <c r="BV69" s="171" t="str">
        <f t="shared" si="3"/>
        <v/>
      </c>
      <c r="BW69" s="171" t="str">
        <f t="shared" si="4"/>
        <v/>
      </c>
      <c r="BX69" s="171" t="str">
        <f t="shared" si="5"/>
        <v/>
      </c>
      <c r="BY69" s="171" t="str">
        <f t="shared" si="6"/>
        <v/>
      </c>
      <c r="BZ69" s="171" t="str">
        <f t="shared" si="7"/>
        <v/>
      </c>
      <c r="CA69" s="171" t="str">
        <f t="shared" si="8"/>
        <v/>
      </c>
      <c r="CB69" s="171" t="str">
        <f t="shared" si="9"/>
        <v/>
      </c>
      <c r="CC69" s="171" t="str">
        <f t="shared" si="10"/>
        <v/>
      </c>
      <c r="CD69" s="171" t="str">
        <f t="shared" si="11"/>
        <v/>
      </c>
      <c r="CE69" s="172"/>
    </row>
    <row r="70" spans="1:83" ht="15.95" customHeight="1">
      <c r="A70" s="159">
        <f>IF('Result Sheet'!A73="","",'Result Sheet'!A73)</f>
        <v>66</v>
      </c>
      <c r="B70" s="160" t="str">
        <f>IF('Result Sheet'!B73="","",'Result Sheet'!B73)</f>
        <v/>
      </c>
      <c r="C70" s="161" t="str">
        <f>IF('Result Sheet'!F73="","",'Result Sheet'!F73)</f>
        <v/>
      </c>
      <c r="D70" s="162" t="str">
        <f>IF('Result Sheet'!E73="","",'Result Sheet'!E73)</f>
        <v/>
      </c>
      <c r="E70" s="163" t="str">
        <f>IF('Result Sheet'!G73="","",'Result Sheet'!G73)</f>
        <v/>
      </c>
      <c r="F70" s="163" t="str">
        <f>IF('Result Sheet'!H73="","",'Result Sheet'!H73)</f>
        <v/>
      </c>
      <c r="G70" s="163" t="str">
        <f>IF('Result Sheet'!I73="","",'Result Sheet'!I73)</f>
        <v/>
      </c>
      <c r="H70" s="164" t="str">
        <f>IF('Result Sheet'!K73="","",'Result Sheet'!K73)</f>
        <v/>
      </c>
      <c r="I70" s="164" t="str">
        <f>IF('Result Sheet'!J73="","",'Result Sheet'!J73)</f>
        <v/>
      </c>
      <c r="J70" s="256" t="str">
        <f>IF('Result Sheet'!ET73="","",'Result Sheet'!ET73)</f>
        <v/>
      </c>
      <c r="K70" s="165" t="str">
        <f>IF('Result Sheet'!EP73="","",'Result Sheet'!EP73)</f>
        <v/>
      </c>
      <c r="L70" s="166" t="str">
        <f>IF('Result Sheet'!EQ73="","",'Result Sheet'!EQ73)</f>
        <v/>
      </c>
      <c r="M70" s="401" t="str">
        <f>IF('Result Sheet'!ER73="","",'Result Sheet'!ER73)</f>
        <v/>
      </c>
      <c r="N70" s="403" t="str">
        <f>IF('Result Sheet'!ES73="","",'Result Sheet'!ES73)</f>
        <v/>
      </c>
      <c r="O70" s="402" t="str">
        <f>IF('Result Sheet'!EW73="","",'Result Sheet'!EW73)</f>
        <v/>
      </c>
      <c r="P70" s="167" t="str">
        <f>IF('Result Sheet'!AB73="","",'Result Sheet'!AB73)</f>
        <v/>
      </c>
      <c r="Q70" s="168" t="str">
        <f>IF('Result Sheet'!AC73="","",'Result Sheet'!AC73)</f>
        <v/>
      </c>
      <c r="R70" s="167" t="str">
        <f>IF('Result Sheet'!AT73="","",'Result Sheet'!AT73)</f>
        <v/>
      </c>
      <c r="S70" s="168" t="str">
        <f>IF('Result Sheet'!AU73="","",'Result Sheet'!AU73)</f>
        <v/>
      </c>
      <c r="T70" s="167" t="str">
        <f>IF('Result Sheet'!BL73="","",'Result Sheet'!BL73)</f>
        <v/>
      </c>
      <c r="U70" s="168" t="str">
        <f>IF('Result Sheet'!BM73="","",'Result Sheet'!BM73)</f>
        <v/>
      </c>
      <c r="V70" s="167" t="str">
        <f>IF('Result Sheet'!CD73="","",'Result Sheet'!CD73)</f>
        <v/>
      </c>
      <c r="W70" s="168" t="str">
        <f>IF('Result Sheet'!CE73="","",'Result Sheet'!CE73)</f>
        <v/>
      </c>
      <c r="X70" s="169" t="str">
        <f>IF('Result Sheet'!EV73="","",'Result Sheet'!EV73)</f>
        <v/>
      </c>
      <c r="BR70" s="170" t="str">
        <f>'Result Sheet'!G73</f>
        <v/>
      </c>
      <c r="BS70" s="171" t="str">
        <f t="shared" ref="BS70:BS133" si="12">IFERROR(IF(AND(O70="",J70=""),"",IF(AND(H70="SC",I70="M"),O70,"")),"")</f>
        <v/>
      </c>
      <c r="BT70" s="171" t="str">
        <f t="shared" ref="BT70:BT133" si="13">IFERROR(IF(AND(O70="",J70=""),"",IF(AND(H70="SC",I70="F"),O70,"")),"")</f>
        <v/>
      </c>
      <c r="BU70" s="171" t="str">
        <f t="shared" ref="BU70:BU133" si="14">IFERROR(IF(AND(O70="",J70=""),"",IF(AND(H70="ST",I70="M"),O70,"")),"")</f>
        <v/>
      </c>
      <c r="BV70" s="171" t="str">
        <f t="shared" ref="BV70:BV133" si="15">IFERROR(IF(AND(O70="",J70=""),"",IF(AND(H70="ST",I70="F"),O70,"")),"")</f>
        <v/>
      </c>
      <c r="BW70" s="171" t="str">
        <f t="shared" ref="BW70:BW133" si="16">IFERROR(IF(AND(O70="",J70=""),"",IF(AND(H70="OBC",I70="M"),O70,"")),"")</f>
        <v/>
      </c>
      <c r="BX70" s="171" t="str">
        <f t="shared" ref="BX70:BX133" si="17">IFERROR(IF(AND(O70="",J70=""),"",IF(AND(H70="OBC",I70="F"),O70,"")),"")</f>
        <v/>
      </c>
      <c r="BY70" s="171" t="str">
        <f t="shared" ref="BY70:BY133" si="18">IFERROR(IF(AND(O70="",J70=""),"",IF(AND(H70="GEN",I70="M"),O70,"")),"")</f>
        <v/>
      </c>
      <c r="BZ70" s="171" t="str">
        <f t="shared" ref="BZ70:BZ133" si="19">IFERROR(IF(AND(O70="",J70=""),"",IF(AND(H70="GEN",I70="F"),O70,"")),"")</f>
        <v/>
      </c>
      <c r="CA70" s="171" t="str">
        <f t="shared" ref="CA70:CA133" si="20">IFERROR(IF(AND(O70="",J70=""),"",IF(AND(H70="MIN",I70="M"),O70,"")),"")</f>
        <v/>
      </c>
      <c r="CB70" s="171" t="str">
        <f t="shared" ref="CB70:CB133" si="21">IFERROR(IF(AND(O70="",J70=""),"",IF(AND(H70="MIN",I70="M"),O70,"")),"")</f>
        <v/>
      </c>
      <c r="CC70" s="171" t="str">
        <f t="shared" ref="CC70:CC133" si="22">IFERROR(IF(AND(O70="",J70=""),"",IF(AND(H70="SBC",I70="M"),O70,"")),"")</f>
        <v/>
      </c>
      <c r="CD70" s="171" t="str">
        <f t="shared" ref="CD70:CD133" si="23">IFERROR(IF(AND(O70="",J70=""),"",IF(AND(H70="SBC",I70="F"),O70,"")),"")</f>
        <v/>
      </c>
      <c r="CE70" s="172"/>
    </row>
    <row r="71" spans="1:83" ht="15.95" customHeight="1">
      <c r="A71" s="159">
        <f>IF('Result Sheet'!A74="","",'Result Sheet'!A74)</f>
        <v>67</v>
      </c>
      <c r="B71" s="160" t="str">
        <f>IF('Result Sheet'!B74="","",'Result Sheet'!B74)</f>
        <v/>
      </c>
      <c r="C71" s="161" t="str">
        <f>IF('Result Sheet'!F74="","",'Result Sheet'!F74)</f>
        <v/>
      </c>
      <c r="D71" s="162" t="str">
        <f>IF('Result Sheet'!E74="","",'Result Sheet'!E74)</f>
        <v/>
      </c>
      <c r="E71" s="163" t="str">
        <f>IF('Result Sheet'!G74="","",'Result Sheet'!G74)</f>
        <v/>
      </c>
      <c r="F71" s="163" t="str">
        <f>IF('Result Sheet'!H74="","",'Result Sheet'!H74)</f>
        <v/>
      </c>
      <c r="G71" s="163" t="str">
        <f>IF('Result Sheet'!I74="","",'Result Sheet'!I74)</f>
        <v/>
      </c>
      <c r="H71" s="164" t="str">
        <f>IF('Result Sheet'!K74="","",'Result Sheet'!K74)</f>
        <v/>
      </c>
      <c r="I71" s="164" t="str">
        <f>IF('Result Sheet'!J74="","",'Result Sheet'!J74)</f>
        <v/>
      </c>
      <c r="J71" s="256" t="str">
        <f>IF('Result Sheet'!ET74="","",'Result Sheet'!ET74)</f>
        <v/>
      </c>
      <c r="K71" s="165" t="str">
        <f>IF('Result Sheet'!EP74="","",'Result Sheet'!EP74)</f>
        <v/>
      </c>
      <c r="L71" s="166" t="str">
        <f>IF('Result Sheet'!EQ74="","",'Result Sheet'!EQ74)</f>
        <v/>
      </c>
      <c r="M71" s="401" t="str">
        <f>IF('Result Sheet'!ER74="","",'Result Sheet'!ER74)</f>
        <v/>
      </c>
      <c r="N71" s="403" t="str">
        <f>IF('Result Sheet'!ES74="","",'Result Sheet'!ES74)</f>
        <v/>
      </c>
      <c r="O71" s="402" t="str">
        <f>IF('Result Sheet'!EW74="","",'Result Sheet'!EW74)</f>
        <v/>
      </c>
      <c r="P71" s="167" t="str">
        <f>IF('Result Sheet'!AB74="","",'Result Sheet'!AB74)</f>
        <v/>
      </c>
      <c r="Q71" s="168" t="str">
        <f>IF('Result Sheet'!AC74="","",'Result Sheet'!AC74)</f>
        <v/>
      </c>
      <c r="R71" s="167" t="str">
        <f>IF('Result Sheet'!AT74="","",'Result Sheet'!AT74)</f>
        <v/>
      </c>
      <c r="S71" s="168" t="str">
        <f>IF('Result Sheet'!AU74="","",'Result Sheet'!AU74)</f>
        <v/>
      </c>
      <c r="T71" s="167" t="str">
        <f>IF('Result Sheet'!BL74="","",'Result Sheet'!BL74)</f>
        <v/>
      </c>
      <c r="U71" s="168" t="str">
        <f>IF('Result Sheet'!BM74="","",'Result Sheet'!BM74)</f>
        <v/>
      </c>
      <c r="V71" s="167" t="str">
        <f>IF('Result Sheet'!CD74="","",'Result Sheet'!CD74)</f>
        <v/>
      </c>
      <c r="W71" s="168" t="str">
        <f>IF('Result Sheet'!CE74="","",'Result Sheet'!CE74)</f>
        <v/>
      </c>
      <c r="X71" s="169" t="str">
        <f>IF('Result Sheet'!EV74="","",'Result Sheet'!EV74)</f>
        <v/>
      </c>
      <c r="BR71" s="170" t="str">
        <f>'Result Sheet'!G74</f>
        <v/>
      </c>
      <c r="BS71" s="171" t="str">
        <f t="shared" si="12"/>
        <v/>
      </c>
      <c r="BT71" s="171" t="str">
        <f t="shared" si="13"/>
        <v/>
      </c>
      <c r="BU71" s="171" t="str">
        <f t="shared" si="14"/>
        <v/>
      </c>
      <c r="BV71" s="171" t="str">
        <f t="shared" si="15"/>
        <v/>
      </c>
      <c r="BW71" s="171" t="str">
        <f t="shared" si="16"/>
        <v/>
      </c>
      <c r="BX71" s="171" t="str">
        <f t="shared" si="17"/>
        <v/>
      </c>
      <c r="BY71" s="171" t="str">
        <f t="shared" si="18"/>
        <v/>
      </c>
      <c r="BZ71" s="171" t="str">
        <f t="shared" si="19"/>
        <v/>
      </c>
      <c r="CA71" s="171" t="str">
        <f t="shared" si="20"/>
        <v/>
      </c>
      <c r="CB71" s="171" t="str">
        <f t="shared" si="21"/>
        <v/>
      </c>
      <c r="CC71" s="171" t="str">
        <f t="shared" si="22"/>
        <v/>
      </c>
      <c r="CD71" s="171" t="str">
        <f t="shared" si="23"/>
        <v/>
      </c>
      <c r="CE71" s="172"/>
    </row>
    <row r="72" spans="1:83" ht="15.95" customHeight="1">
      <c r="A72" s="159">
        <f>IF('Result Sheet'!A75="","",'Result Sheet'!A75)</f>
        <v>68</v>
      </c>
      <c r="B72" s="160" t="str">
        <f>IF('Result Sheet'!B75="","",'Result Sheet'!B75)</f>
        <v/>
      </c>
      <c r="C72" s="161" t="str">
        <f>IF('Result Sheet'!F75="","",'Result Sheet'!F75)</f>
        <v/>
      </c>
      <c r="D72" s="162" t="str">
        <f>IF('Result Sheet'!E75="","",'Result Sheet'!E75)</f>
        <v/>
      </c>
      <c r="E72" s="163" t="str">
        <f>IF('Result Sheet'!G75="","",'Result Sheet'!G75)</f>
        <v/>
      </c>
      <c r="F72" s="163" t="str">
        <f>IF('Result Sheet'!H75="","",'Result Sheet'!H75)</f>
        <v/>
      </c>
      <c r="G72" s="163" t="str">
        <f>IF('Result Sheet'!I75="","",'Result Sheet'!I75)</f>
        <v/>
      </c>
      <c r="H72" s="164" t="str">
        <f>IF('Result Sheet'!K75="","",'Result Sheet'!K75)</f>
        <v/>
      </c>
      <c r="I72" s="164" t="str">
        <f>IF('Result Sheet'!J75="","",'Result Sheet'!J75)</f>
        <v/>
      </c>
      <c r="J72" s="256" t="str">
        <f>IF('Result Sheet'!ET75="","",'Result Sheet'!ET75)</f>
        <v/>
      </c>
      <c r="K72" s="165" t="str">
        <f>IF('Result Sheet'!EP75="","",'Result Sheet'!EP75)</f>
        <v/>
      </c>
      <c r="L72" s="166" t="str">
        <f>IF('Result Sheet'!EQ75="","",'Result Sheet'!EQ75)</f>
        <v/>
      </c>
      <c r="M72" s="401" t="str">
        <f>IF('Result Sheet'!ER75="","",'Result Sheet'!ER75)</f>
        <v/>
      </c>
      <c r="N72" s="403" t="str">
        <f>IF('Result Sheet'!ES75="","",'Result Sheet'!ES75)</f>
        <v/>
      </c>
      <c r="O72" s="402" t="str">
        <f>IF('Result Sheet'!EW75="","",'Result Sheet'!EW75)</f>
        <v/>
      </c>
      <c r="P72" s="167" t="str">
        <f>IF('Result Sheet'!AB75="","",'Result Sheet'!AB75)</f>
        <v/>
      </c>
      <c r="Q72" s="168" t="str">
        <f>IF('Result Sheet'!AC75="","",'Result Sheet'!AC75)</f>
        <v/>
      </c>
      <c r="R72" s="167" t="str">
        <f>IF('Result Sheet'!AT75="","",'Result Sheet'!AT75)</f>
        <v/>
      </c>
      <c r="S72" s="168" t="str">
        <f>IF('Result Sheet'!AU75="","",'Result Sheet'!AU75)</f>
        <v/>
      </c>
      <c r="T72" s="167" t="str">
        <f>IF('Result Sheet'!BL75="","",'Result Sheet'!BL75)</f>
        <v/>
      </c>
      <c r="U72" s="168" t="str">
        <f>IF('Result Sheet'!BM75="","",'Result Sheet'!BM75)</f>
        <v/>
      </c>
      <c r="V72" s="167" t="str">
        <f>IF('Result Sheet'!CD75="","",'Result Sheet'!CD75)</f>
        <v/>
      </c>
      <c r="W72" s="168" t="str">
        <f>IF('Result Sheet'!CE75="","",'Result Sheet'!CE75)</f>
        <v/>
      </c>
      <c r="X72" s="169" t="str">
        <f>IF('Result Sheet'!EV75="","",'Result Sheet'!EV75)</f>
        <v/>
      </c>
      <c r="BR72" s="170" t="str">
        <f>'Result Sheet'!G75</f>
        <v/>
      </c>
      <c r="BS72" s="171" t="str">
        <f t="shared" si="12"/>
        <v/>
      </c>
      <c r="BT72" s="171" t="str">
        <f t="shared" si="13"/>
        <v/>
      </c>
      <c r="BU72" s="171" t="str">
        <f t="shared" si="14"/>
        <v/>
      </c>
      <c r="BV72" s="171" t="str">
        <f t="shared" si="15"/>
        <v/>
      </c>
      <c r="BW72" s="171" t="str">
        <f t="shared" si="16"/>
        <v/>
      </c>
      <c r="BX72" s="171" t="str">
        <f t="shared" si="17"/>
        <v/>
      </c>
      <c r="BY72" s="171" t="str">
        <f t="shared" si="18"/>
        <v/>
      </c>
      <c r="BZ72" s="171" t="str">
        <f t="shared" si="19"/>
        <v/>
      </c>
      <c r="CA72" s="171" t="str">
        <f t="shared" si="20"/>
        <v/>
      </c>
      <c r="CB72" s="171" t="str">
        <f t="shared" si="21"/>
        <v/>
      </c>
      <c r="CC72" s="171" t="str">
        <f t="shared" si="22"/>
        <v/>
      </c>
      <c r="CD72" s="171" t="str">
        <f t="shared" si="23"/>
        <v/>
      </c>
      <c r="CE72" s="172"/>
    </row>
    <row r="73" spans="1:83" ht="15.95" customHeight="1">
      <c r="A73" s="159">
        <f>IF('Result Sheet'!A76="","",'Result Sheet'!A76)</f>
        <v>69</v>
      </c>
      <c r="B73" s="160" t="str">
        <f>IF('Result Sheet'!B76="","",'Result Sheet'!B76)</f>
        <v/>
      </c>
      <c r="C73" s="161" t="str">
        <f>IF('Result Sheet'!F76="","",'Result Sheet'!F76)</f>
        <v/>
      </c>
      <c r="D73" s="162" t="str">
        <f>IF('Result Sheet'!E76="","",'Result Sheet'!E76)</f>
        <v/>
      </c>
      <c r="E73" s="163" t="str">
        <f>IF('Result Sheet'!G76="","",'Result Sheet'!G76)</f>
        <v/>
      </c>
      <c r="F73" s="163" t="str">
        <f>IF('Result Sheet'!H76="","",'Result Sheet'!H76)</f>
        <v/>
      </c>
      <c r="G73" s="163" t="str">
        <f>IF('Result Sheet'!I76="","",'Result Sheet'!I76)</f>
        <v/>
      </c>
      <c r="H73" s="164" t="str">
        <f>IF('Result Sheet'!K76="","",'Result Sheet'!K76)</f>
        <v/>
      </c>
      <c r="I73" s="164" t="str">
        <f>IF('Result Sheet'!J76="","",'Result Sheet'!J76)</f>
        <v/>
      </c>
      <c r="J73" s="256" t="str">
        <f>IF('Result Sheet'!ET76="","",'Result Sheet'!ET76)</f>
        <v/>
      </c>
      <c r="K73" s="165" t="str">
        <f>IF('Result Sheet'!EP76="","",'Result Sheet'!EP76)</f>
        <v/>
      </c>
      <c r="L73" s="166" t="str">
        <f>IF('Result Sheet'!EQ76="","",'Result Sheet'!EQ76)</f>
        <v/>
      </c>
      <c r="M73" s="401" t="str">
        <f>IF('Result Sheet'!ER76="","",'Result Sheet'!ER76)</f>
        <v/>
      </c>
      <c r="N73" s="403" t="str">
        <f>IF('Result Sheet'!ES76="","",'Result Sheet'!ES76)</f>
        <v/>
      </c>
      <c r="O73" s="402" t="str">
        <f>IF('Result Sheet'!EW76="","",'Result Sheet'!EW76)</f>
        <v/>
      </c>
      <c r="P73" s="167" t="str">
        <f>IF('Result Sheet'!AB76="","",'Result Sheet'!AB76)</f>
        <v/>
      </c>
      <c r="Q73" s="168" t="str">
        <f>IF('Result Sheet'!AC76="","",'Result Sheet'!AC76)</f>
        <v/>
      </c>
      <c r="R73" s="167" t="str">
        <f>IF('Result Sheet'!AT76="","",'Result Sheet'!AT76)</f>
        <v/>
      </c>
      <c r="S73" s="168" t="str">
        <f>IF('Result Sheet'!AU76="","",'Result Sheet'!AU76)</f>
        <v/>
      </c>
      <c r="T73" s="167" t="str">
        <f>IF('Result Sheet'!BL76="","",'Result Sheet'!BL76)</f>
        <v/>
      </c>
      <c r="U73" s="168" t="str">
        <f>IF('Result Sheet'!BM76="","",'Result Sheet'!BM76)</f>
        <v/>
      </c>
      <c r="V73" s="167" t="str">
        <f>IF('Result Sheet'!CD76="","",'Result Sheet'!CD76)</f>
        <v/>
      </c>
      <c r="W73" s="168" t="str">
        <f>IF('Result Sheet'!CE76="","",'Result Sheet'!CE76)</f>
        <v/>
      </c>
      <c r="X73" s="169" t="str">
        <f>IF('Result Sheet'!EV76="","",'Result Sheet'!EV76)</f>
        <v/>
      </c>
      <c r="BR73" s="170" t="str">
        <f>'Result Sheet'!G76</f>
        <v/>
      </c>
      <c r="BS73" s="171" t="str">
        <f t="shared" si="12"/>
        <v/>
      </c>
      <c r="BT73" s="171" t="str">
        <f t="shared" si="13"/>
        <v/>
      </c>
      <c r="BU73" s="171" t="str">
        <f t="shared" si="14"/>
        <v/>
      </c>
      <c r="BV73" s="171" t="str">
        <f t="shared" si="15"/>
        <v/>
      </c>
      <c r="BW73" s="171" t="str">
        <f t="shared" si="16"/>
        <v/>
      </c>
      <c r="BX73" s="171" t="str">
        <f t="shared" si="17"/>
        <v/>
      </c>
      <c r="BY73" s="171" t="str">
        <f t="shared" si="18"/>
        <v/>
      </c>
      <c r="BZ73" s="171" t="str">
        <f t="shared" si="19"/>
        <v/>
      </c>
      <c r="CA73" s="171" t="str">
        <f t="shared" si="20"/>
        <v/>
      </c>
      <c r="CB73" s="171" t="str">
        <f t="shared" si="21"/>
        <v/>
      </c>
      <c r="CC73" s="171" t="str">
        <f t="shared" si="22"/>
        <v/>
      </c>
      <c r="CD73" s="171" t="str">
        <f t="shared" si="23"/>
        <v/>
      </c>
      <c r="CE73" s="172"/>
    </row>
    <row r="74" spans="1:83" ht="15.95" customHeight="1">
      <c r="A74" s="159">
        <f>IF('Result Sheet'!A77="","",'Result Sheet'!A77)</f>
        <v>70</v>
      </c>
      <c r="B74" s="160" t="str">
        <f>IF('Result Sheet'!B77="","",'Result Sheet'!B77)</f>
        <v/>
      </c>
      <c r="C74" s="161" t="str">
        <f>IF('Result Sheet'!F77="","",'Result Sheet'!F77)</f>
        <v/>
      </c>
      <c r="D74" s="162" t="str">
        <f>IF('Result Sheet'!E77="","",'Result Sheet'!E77)</f>
        <v/>
      </c>
      <c r="E74" s="163" t="str">
        <f>IF('Result Sheet'!G77="","",'Result Sheet'!G77)</f>
        <v/>
      </c>
      <c r="F74" s="163" t="str">
        <f>IF('Result Sheet'!H77="","",'Result Sheet'!H77)</f>
        <v/>
      </c>
      <c r="G74" s="163" t="str">
        <f>IF('Result Sheet'!I77="","",'Result Sheet'!I77)</f>
        <v/>
      </c>
      <c r="H74" s="164" t="str">
        <f>IF('Result Sheet'!K77="","",'Result Sheet'!K77)</f>
        <v/>
      </c>
      <c r="I74" s="164" t="str">
        <f>IF('Result Sheet'!J77="","",'Result Sheet'!J77)</f>
        <v/>
      </c>
      <c r="J74" s="256" t="str">
        <f>IF('Result Sheet'!ET77="","",'Result Sheet'!ET77)</f>
        <v/>
      </c>
      <c r="K74" s="165" t="str">
        <f>IF('Result Sheet'!EP77="","",'Result Sheet'!EP77)</f>
        <v/>
      </c>
      <c r="L74" s="166" t="str">
        <f>IF('Result Sheet'!EQ77="","",'Result Sheet'!EQ77)</f>
        <v/>
      </c>
      <c r="M74" s="401" t="str">
        <f>IF('Result Sheet'!ER77="","",'Result Sheet'!ER77)</f>
        <v/>
      </c>
      <c r="N74" s="403" t="str">
        <f>IF('Result Sheet'!ES77="","",'Result Sheet'!ES77)</f>
        <v/>
      </c>
      <c r="O74" s="402" t="str">
        <f>IF('Result Sheet'!EW77="","",'Result Sheet'!EW77)</f>
        <v/>
      </c>
      <c r="P74" s="167" t="str">
        <f>IF('Result Sheet'!AB77="","",'Result Sheet'!AB77)</f>
        <v/>
      </c>
      <c r="Q74" s="168" t="str">
        <f>IF('Result Sheet'!AC77="","",'Result Sheet'!AC77)</f>
        <v/>
      </c>
      <c r="R74" s="167" t="str">
        <f>IF('Result Sheet'!AT77="","",'Result Sheet'!AT77)</f>
        <v/>
      </c>
      <c r="S74" s="168" t="str">
        <f>IF('Result Sheet'!AU77="","",'Result Sheet'!AU77)</f>
        <v/>
      </c>
      <c r="T74" s="167" t="str">
        <f>IF('Result Sheet'!BL77="","",'Result Sheet'!BL77)</f>
        <v/>
      </c>
      <c r="U74" s="168" t="str">
        <f>IF('Result Sheet'!BM77="","",'Result Sheet'!BM77)</f>
        <v/>
      </c>
      <c r="V74" s="167" t="str">
        <f>IF('Result Sheet'!CD77="","",'Result Sheet'!CD77)</f>
        <v/>
      </c>
      <c r="W74" s="168" t="str">
        <f>IF('Result Sheet'!CE77="","",'Result Sheet'!CE77)</f>
        <v/>
      </c>
      <c r="X74" s="169" t="str">
        <f>IF('Result Sheet'!EV77="","",'Result Sheet'!EV77)</f>
        <v/>
      </c>
      <c r="BR74" s="170" t="str">
        <f>'Result Sheet'!G77</f>
        <v/>
      </c>
      <c r="BS74" s="171" t="str">
        <f t="shared" si="12"/>
        <v/>
      </c>
      <c r="BT74" s="171" t="str">
        <f t="shared" si="13"/>
        <v/>
      </c>
      <c r="BU74" s="171" t="str">
        <f t="shared" si="14"/>
        <v/>
      </c>
      <c r="BV74" s="171" t="str">
        <f t="shared" si="15"/>
        <v/>
      </c>
      <c r="BW74" s="171" t="str">
        <f t="shared" si="16"/>
        <v/>
      </c>
      <c r="BX74" s="171" t="str">
        <f t="shared" si="17"/>
        <v/>
      </c>
      <c r="BY74" s="171" t="str">
        <f t="shared" si="18"/>
        <v/>
      </c>
      <c r="BZ74" s="171" t="str">
        <f t="shared" si="19"/>
        <v/>
      </c>
      <c r="CA74" s="171" t="str">
        <f t="shared" si="20"/>
        <v/>
      </c>
      <c r="CB74" s="171" t="str">
        <f t="shared" si="21"/>
        <v/>
      </c>
      <c r="CC74" s="171" t="str">
        <f t="shared" si="22"/>
        <v/>
      </c>
      <c r="CD74" s="171" t="str">
        <f t="shared" si="23"/>
        <v/>
      </c>
      <c r="CE74" s="172"/>
    </row>
    <row r="75" spans="1:83" ht="15.95" customHeight="1">
      <c r="A75" s="159">
        <f>IF('Result Sheet'!A78="","",'Result Sheet'!A78)</f>
        <v>71</v>
      </c>
      <c r="B75" s="160" t="str">
        <f>IF('Result Sheet'!B78="","",'Result Sheet'!B78)</f>
        <v/>
      </c>
      <c r="C75" s="161" t="str">
        <f>IF('Result Sheet'!F78="","",'Result Sheet'!F78)</f>
        <v/>
      </c>
      <c r="D75" s="162" t="str">
        <f>IF('Result Sheet'!E78="","",'Result Sheet'!E78)</f>
        <v/>
      </c>
      <c r="E75" s="163" t="str">
        <f>IF('Result Sheet'!G78="","",'Result Sheet'!G78)</f>
        <v/>
      </c>
      <c r="F75" s="163" t="str">
        <f>IF('Result Sheet'!H78="","",'Result Sheet'!H78)</f>
        <v/>
      </c>
      <c r="G75" s="163" t="str">
        <f>IF('Result Sheet'!I78="","",'Result Sheet'!I78)</f>
        <v/>
      </c>
      <c r="H75" s="164" t="str">
        <f>IF('Result Sheet'!K78="","",'Result Sheet'!K78)</f>
        <v/>
      </c>
      <c r="I75" s="164" t="str">
        <f>IF('Result Sheet'!J78="","",'Result Sheet'!J78)</f>
        <v/>
      </c>
      <c r="J75" s="256" t="str">
        <f>IF('Result Sheet'!ET78="","",'Result Sheet'!ET78)</f>
        <v/>
      </c>
      <c r="K75" s="165" t="str">
        <f>IF('Result Sheet'!EP78="","",'Result Sheet'!EP78)</f>
        <v/>
      </c>
      <c r="L75" s="166" t="str">
        <f>IF('Result Sheet'!EQ78="","",'Result Sheet'!EQ78)</f>
        <v/>
      </c>
      <c r="M75" s="401" t="str">
        <f>IF('Result Sheet'!ER78="","",'Result Sheet'!ER78)</f>
        <v/>
      </c>
      <c r="N75" s="403" t="str">
        <f>IF('Result Sheet'!ES78="","",'Result Sheet'!ES78)</f>
        <v/>
      </c>
      <c r="O75" s="402" t="str">
        <f>IF('Result Sheet'!EW78="","",'Result Sheet'!EW78)</f>
        <v/>
      </c>
      <c r="P75" s="167" t="str">
        <f>IF('Result Sheet'!AB78="","",'Result Sheet'!AB78)</f>
        <v/>
      </c>
      <c r="Q75" s="168" t="str">
        <f>IF('Result Sheet'!AC78="","",'Result Sheet'!AC78)</f>
        <v/>
      </c>
      <c r="R75" s="167" t="str">
        <f>IF('Result Sheet'!AT78="","",'Result Sheet'!AT78)</f>
        <v/>
      </c>
      <c r="S75" s="168" t="str">
        <f>IF('Result Sheet'!AU78="","",'Result Sheet'!AU78)</f>
        <v/>
      </c>
      <c r="T75" s="167" t="str">
        <f>IF('Result Sheet'!BL78="","",'Result Sheet'!BL78)</f>
        <v/>
      </c>
      <c r="U75" s="168" t="str">
        <f>IF('Result Sheet'!BM78="","",'Result Sheet'!BM78)</f>
        <v/>
      </c>
      <c r="V75" s="167" t="str">
        <f>IF('Result Sheet'!CD78="","",'Result Sheet'!CD78)</f>
        <v/>
      </c>
      <c r="W75" s="168" t="str">
        <f>IF('Result Sheet'!CE78="","",'Result Sheet'!CE78)</f>
        <v/>
      </c>
      <c r="X75" s="169" t="str">
        <f>IF('Result Sheet'!EV78="","",'Result Sheet'!EV78)</f>
        <v/>
      </c>
      <c r="BR75" s="170" t="str">
        <f>'Result Sheet'!G78</f>
        <v/>
      </c>
      <c r="BS75" s="171" t="str">
        <f t="shared" si="12"/>
        <v/>
      </c>
      <c r="BT75" s="171" t="str">
        <f t="shared" si="13"/>
        <v/>
      </c>
      <c r="BU75" s="171" t="str">
        <f t="shared" si="14"/>
        <v/>
      </c>
      <c r="BV75" s="171" t="str">
        <f t="shared" si="15"/>
        <v/>
      </c>
      <c r="BW75" s="171" t="str">
        <f t="shared" si="16"/>
        <v/>
      </c>
      <c r="BX75" s="171" t="str">
        <f t="shared" si="17"/>
        <v/>
      </c>
      <c r="BY75" s="171" t="str">
        <f t="shared" si="18"/>
        <v/>
      </c>
      <c r="BZ75" s="171" t="str">
        <f t="shared" si="19"/>
        <v/>
      </c>
      <c r="CA75" s="171" t="str">
        <f t="shared" si="20"/>
        <v/>
      </c>
      <c r="CB75" s="171" t="str">
        <f t="shared" si="21"/>
        <v/>
      </c>
      <c r="CC75" s="171" t="str">
        <f t="shared" si="22"/>
        <v/>
      </c>
      <c r="CD75" s="171" t="str">
        <f t="shared" si="23"/>
        <v/>
      </c>
      <c r="CE75" s="172"/>
    </row>
    <row r="76" spans="1:83" ht="15.95" customHeight="1">
      <c r="A76" s="159">
        <f>IF('Result Sheet'!A79="","",'Result Sheet'!A79)</f>
        <v>72</v>
      </c>
      <c r="B76" s="160" t="str">
        <f>IF('Result Sheet'!B79="","",'Result Sheet'!B79)</f>
        <v/>
      </c>
      <c r="C76" s="161" t="str">
        <f>IF('Result Sheet'!F79="","",'Result Sheet'!F79)</f>
        <v/>
      </c>
      <c r="D76" s="162" t="str">
        <f>IF('Result Sheet'!E79="","",'Result Sheet'!E79)</f>
        <v/>
      </c>
      <c r="E76" s="163" t="str">
        <f>IF('Result Sheet'!G79="","",'Result Sheet'!G79)</f>
        <v/>
      </c>
      <c r="F76" s="163" t="str">
        <f>IF('Result Sheet'!H79="","",'Result Sheet'!H79)</f>
        <v/>
      </c>
      <c r="G76" s="163" t="str">
        <f>IF('Result Sheet'!I79="","",'Result Sheet'!I79)</f>
        <v/>
      </c>
      <c r="H76" s="164" t="str">
        <f>IF('Result Sheet'!K79="","",'Result Sheet'!K79)</f>
        <v/>
      </c>
      <c r="I76" s="164" t="str">
        <f>IF('Result Sheet'!J79="","",'Result Sheet'!J79)</f>
        <v/>
      </c>
      <c r="J76" s="256" t="str">
        <f>IF('Result Sheet'!ET79="","",'Result Sheet'!ET79)</f>
        <v/>
      </c>
      <c r="K76" s="165" t="str">
        <f>IF('Result Sheet'!EP79="","",'Result Sheet'!EP79)</f>
        <v/>
      </c>
      <c r="L76" s="166" t="str">
        <f>IF('Result Sheet'!EQ79="","",'Result Sheet'!EQ79)</f>
        <v/>
      </c>
      <c r="M76" s="401" t="str">
        <f>IF('Result Sheet'!ER79="","",'Result Sheet'!ER79)</f>
        <v/>
      </c>
      <c r="N76" s="403" t="str">
        <f>IF('Result Sheet'!ES79="","",'Result Sheet'!ES79)</f>
        <v/>
      </c>
      <c r="O76" s="402" t="str">
        <f>IF('Result Sheet'!EW79="","",'Result Sheet'!EW79)</f>
        <v/>
      </c>
      <c r="P76" s="167" t="str">
        <f>IF('Result Sheet'!AB79="","",'Result Sheet'!AB79)</f>
        <v/>
      </c>
      <c r="Q76" s="168" t="str">
        <f>IF('Result Sheet'!AC79="","",'Result Sheet'!AC79)</f>
        <v/>
      </c>
      <c r="R76" s="167" t="str">
        <f>IF('Result Sheet'!AT79="","",'Result Sheet'!AT79)</f>
        <v/>
      </c>
      <c r="S76" s="168" t="str">
        <f>IF('Result Sheet'!AU79="","",'Result Sheet'!AU79)</f>
        <v/>
      </c>
      <c r="T76" s="167" t="str">
        <f>IF('Result Sheet'!BL79="","",'Result Sheet'!BL79)</f>
        <v/>
      </c>
      <c r="U76" s="168" t="str">
        <f>IF('Result Sheet'!BM79="","",'Result Sheet'!BM79)</f>
        <v/>
      </c>
      <c r="V76" s="167" t="str">
        <f>IF('Result Sheet'!CD79="","",'Result Sheet'!CD79)</f>
        <v/>
      </c>
      <c r="W76" s="168" t="str">
        <f>IF('Result Sheet'!CE79="","",'Result Sheet'!CE79)</f>
        <v/>
      </c>
      <c r="X76" s="169" t="str">
        <f>IF('Result Sheet'!EV79="","",'Result Sheet'!EV79)</f>
        <v/>
      </c>
      <c r="BR76" s="170" t="str">
        <f>'Result Sheet'!G79</f>
        <v/>
      </c>
      <c r="BS76" s="171" t="str">
        <f t="shared" si="12"/>
        <v/>
      </c>
      <c r="BT76" s="171" t="str">
        <f t="shared" si="13"/>
        <v/>
      </c>
      <c r="BU76" s="171" t="str">
        <f t="shared" si="14"/>
        <v/>
      </c>
      <c r="BV76" s="171" t="str">
        <f t="shared" si="15"/>
        <v/>
      </c>
      <c r="BW76" s="171" t="str">
        <f t="shared" si="16"/>
        <v/>
      </c>
      <c r="BX76" s="171" t="str">
        <f t="shared" si="17"/>
        <v/>
      </c>
      <c r="BY76" s="171" t="str">
        <f t="shared" si="18"/>
        <v/>
      </c>
      <c r="BZ76" s="171" t="str">
        <f t="shared" si="19"/>
        <v/>
      </c>
      <c r="CA76" s="171" t="str">
        <f t="shared" si="20"/>
        <v/>
      </c>
      <c r="CB76" s="171" t="str">
        <f t="shared" si="21"/>
        <v/>
      </c>
      <c r="CC76" s="171" t="str">
        <f t="shared" si="22"/>
        <v/>
      </c>
      <c r="CD76" s="171" t="str">
        <f t="shared" si="23"/>
        <v/>
      </c>
      <c r="CE76" s="172"/>
    </row>
    <row r="77" spans="1:83" ht="15.95" customHeight="1">
      <c r="A77" s="159">
        <f>IF('Result Sheet'!A80="","",'Result Sheet'!A80)</f>
        <v>73</v>
      </c>
      <c r="B77" s="160" t="str">
        <f>IF('Result Sheet'!B80="","",'Result Sheet'!B80)</f>
        <v/>
      </c>
      <c r="C77" s="161" t="str">
        <f>IF('Result Sheet'!F80="","",'Result Sheet'!F80)</f>
        <v/>
      </c>
      <c r="D77" s="162" t="str">
        <f>IF('Result Sheet'!E80="","",'Result Sheet'!E80)</f>
        <v/>
      </c>
      <c r="E77" s="163" t="str">
        <f>IF('Result Sheet'!G80="","",'Result Sheet'!G80)</f>
        <v/>
      </c>
      <c r="F77" s="163" t="str">
        <f>IF('Result Sheet'!H80="","",'Result Sheet'!H80)</f>
        <v/>
      </c>
      <c r="G77" s="163" t="str">
        <f>IF('Result Sheet'!I80="","",'Result Sheet'!I80)</f>
        <v/>
      </c>
      <c r="H77" s="164" t="str">
        <f>IF('Result Sheet'!K80="","",'Result Sheet'!K80)</f>
        <v/>
      </c>
      <c r="I77" s="164" t="str">
        <f>IF('Result Sheet'!J80="","",'Result Sheet'!J80)</f>
        <v/>
      </c>
      <c r="J77" s="256" t="str">
        <f>IF('Result Sheet'!ET80="","",'Result Sheet'!ET80)</f>
        <v/>
      </c>
      <c r="K77" s="165" t="str">
        <f>IF('Result Sheet'!EP80="","",'Result Sheet'!EP80)</f>
        <v/>
      </c>
      <c r="L77" s="166" t="str">
        <f>IF('Result Sheet'!EQ80="","",'Result Sheet'!EQ80)</f>
        <v/>
      </c>
      <c r="M77" s="401" t="str">
        <f>IF('Result Sheet'!ER80="","",'Result Sheet'!ER80)</f>
        <v/>
      </c>
      <c r="N77" s="403" t="str">
        <f>IF('Result Sheet'!ES80="","",'Result Sheet'!ES80)</f>
        <v/>
      </c>
      <c r="O77" s="402" t="str">
        <f>IF('Result Sheet'!EW80="","",'Result Sheet'!EW80)</f>
        <v/>
      </c>
      <c r="P77" s="167" t="str">
        <f>IF('Result Sheet'!AB80="","",'Result Sheet'!AB80)</f>
        <v/>
      </c>
      <c r="Q77" s="168" t="str">
        <f>IF('Result Sheet'!AC80="","",'Result Sheet'!AC80)</f>
        <v/>
      </c>
      <c r="R77" s="167" t="str">
        <f>IF('Result Sheet'!AT80="","",'Result Sheet'!AT80)</f>
        <v/>
      </c>
      <c r="S77" s="168" t="str">
        <f>IF('Result Sheet'!AU80="","",'Result Sheet'!AU80)</f>
        <v/>
      </c>
      <c r="T77" s="167" t="str">
        <f>IF('Result Sheet'!BL80="","",'Result Sheet'!BL80)</f>
        <v/>
      </c>
      <c r="U77" s="168" t="str">
        <f>IF('Result Sheet'!BM80="","",'Result Sheet'!BM80)</f>
        <v/>
      </c>
      <c r="V77" s="167" t="str">
        <f>IF('Result Sheet'!CD80="","",'Result Sheet'!CD80)</f>
        <v/>
      </c>
      <c r="W77" s="168" t="str">
        <f>IF('Result Sheet'!CE80="","",'Result Sheet'!CE80)</f>
        <v/>
      </c>
      <c r="X77" s="169" t="str">
        <f>IF('Result Sheet'!EV80="","",'Result Sheet'!EV80)</f>
        <v/>
      </c>
      <c r="BR77" s="170" t="str">
        <f>'Result Sheet'!G80</f>
        <v/>
      </c>
      <c r="BS77" s="171" t="str">
        <f t="shared" si="12"/>
        <v/>
      </c>
      <c r="BT77" s="171" t="str">
        <f t="shared" si="13"/>
        <v/>
      </c>
      <c r="BU77" s="171" t="str">
        <f t="shared" si="14"/>
        <v/>
      </c>
      <c r="BV77" s="171" t="str">
        <f t="shared" si="15"/>
        <v/>
      </c>
      <c r="BW77" s="171" t="str">
        <f t="shared" si="16"/>
        <v/>
      </c>
      <c r="BX77" s="171" t="str">
        <f t="shared" si="17"/>
        <v/>
      </c>
      <c r="BY77" s="171" t="str">
        <f t="shared" si="18"/>
        <v/>
      </c>
      <c r="BZ77" s="171" t="str">
        <f t="shared" si="19"/>
        <v/>
      </c>
      <c r="CA77" s="171" t="str">
        <f t="shared" si="20"/>
        <v/>
      </c>
      <c r="CB77" s="171" t="str">
        <f t="shared" si="21"/>
        <v/>
      </c>
      <c r="CC77" s="171" t="str">
        <f t="shared" si="22"/>
        <v/>
      </c>
      <c r="CD77" s="171" t="str">
        <f t="shared" si="23"/>
        <v/>
      </c>
      <c r="CE77" s="172"/>
    </row>
    <row r="78" spans="1:83" ht="15.95" customHeight="1">
      <c r="A78" s="159">
        <f>IF('Result Sheet'!A81="","",'Result Sheet'!A81)</f>
        <v>74</v>
      </c>
      <c r="B78" s="160" t="str">
        <f>IF('Result Sheet'!B81="","",'Result Sheet'!B81)</f>
        <v/>
      </c>
      <c r="C78" s="161" t="str">
        <f>IF('Result Sheet'!F81="","",'Result Sheet'!F81)</f>
        <v/>
      </c>
      <c r="D78" s="162" t="str">
        <f>IF('Result Sheet'!E81="","",'Result Sheet'!E81)</f>
        <v/>
      </c>
      <c r="E78" s="163" t="str">
        <f>IF('Result Sheet'!G81="","",'Result Sheet'!G81)</f>
        <v/>
      </c>
      <c r="F78" s="163" t="str">
        <f>IF('Result Sheet'!H81="","",'Result Sheet'!H81)</f>
        <v/>
      </c>
      <c r="G78" s="163" t="str">
        <f>IF('Result Sheet'!I81="","",'Result Sheet'!I81)</f>
        <v/>
      </c>
      <c r="H78" s="164" t="str">
        <f>IF('Result Sheet'!K81="","",'Result Sheet'!K81)</f>
        <v/>
      </c>
      <c r="I78" s="164" t="str">
        <f>IF('Result Sheet'!J81="","",'Result Sheet'!J81)</f>
        <v/>
      </c>
      <c r="J78" s="256" t="str">
        <f>IF('Result Sheet'!ET81="","",'Result Sheet'!ET81)</f>
        <v/>
      </c>
      <c r="K78" s="165" t="str">
        <f>IF('Result Sheet'!EP81="","",'Result Sheet'!EP81)</f>
        <v/>
      </c>
      <c r="L78" s="166" t="str">
        <f>IF('Result Sheet'!EQ81="","",'Result Sheet'!EQ81)</f>
        <v/>
      </c>
      <c r="M78" s="401" t="str">
        <f>IF('Result Sheet'!ER81="","",'Result Sheet'!ER81)</f>
        <v/>
      </c>
      <c r="N78" s="403" t="str">
        <f>IF('Result Sheet'!ES81="","",'Result Sheet'!ES81)</f>
        <v/>
      </c>
      <c r="O78" s="402" t="str">
        <f>IF('Result Sheet'!EW81="","",'Result Sheet'!EW81)</f>
        <v/>
      </c>
      <c r="P78" s="167" t="str">
        <f>IF('Result Sheet'!AB81="","",'Result Sheet'!AB81)</f>
        <v/>
      </c>
      <c r="Q78" s="168" t="str">
        <f>IF('Result Sheet'!AC81="","",'Result Sheet'!AC81)</f>
        <v/>
      </c>
      <c r="R78" s="167" t="str">
        <f>IF('Result Sheet'!AT81="","",'Result Sheet'!AT81)</f>
        <v/>
      </c>
      <c r="S78" s="168" t="str">
        <f>IF('Result Sheet'!AU81="","",'Result Sheet'!AU81)</f>
        <v/>
      </c>
      <c r="T78" s="167" t="str">
        <f>IF('Result Sheet'!BL81="","",'Result Sheet'!BL81)</f>
        <v/>
      </c>
      <c r="U78" s="168" t="str">
        <f>IF('Result Sheet'!BM81="","",'Result Sheet'!BM81)</f>
        <v/>
      </c>
      <c r="V78" s="167" t="str">
        <f>IF('Result Sheet'!CD81="","",'Result Sheet'!CD81)</f>
        <v/>
      </c>
      <c r="W78" s="168" t="str">
        <f>IF('Result Sheet'!CE81="","",'Result Sheet'!CE81)</f>
        <v/>
      </c>
      <c r="X78" s="169" t="str">
        <f>IF('Result Sheet'!EV81="","",'Result Sheet'!EV81)</f>
        <v/>
      </c>
      <c r="BR78" s="170" t="str">
        <f>'Result Sheet'!G81</f>
        <v/>
      </c>
      <c r="BS78" s="171" t="str">
        <f t="shared" si="12"/>
        <v/>
      </c>
      <c r="BT78" s="171" t="str">
        <f t="shared" si="13"/>
        <v/>
      </c>
      <c r="BU78" s="171" t="str">
        <f t="shared" si="14"/>
        <v/>
      </c>
      <c r="BV78" s="171" t="str">
        <f t="shared" si="15"/>
        <v/>
      </c>
      <c r="BW78" s="171" t="str">
        <f t="shared" si="16"/>
        <v/>
      </c>
      <c r="BX78" s="171" t="str">
        <f t="shared" si="17"/>
        <v/>
      </c>
      <c r="BY78" s="171" t="str">
        <f t="shared" si="18"/>
        <v/>
      </c>
      <c r="BZ78" s="171" t="str">
        <f t="shared" si="19"/>
        <v/>
      </c>
      <c r="CA78" s="171" t="str">
        <f t="shared" si="20"/>
        <v/>
      </c>
      <c r="CB78" s="171" t="str">
        <f t="shared" si="21"/>
        <v/>
      </c>
      <c r="CC78" s="171" t="str">
        <f t="shared" si="22"/>
        <v/>
      </c>
      <c r="CD78" s="171" t="str">
        <f t="shared" si="23"/>
        <v/>
      </c>
      <c r="CE78" s="172"/>
    </row>
    <row r="79" spans="1:83" ht="15.95" customHeight="1">
      <c r="A79" s="159">
        <f>IF('Result Sheet'!A82="","",'Result Sheet'!A82)</f>
        <v>75</v>
      </c>
      <c r="B79" s="160" t="str">
        <f>IF('Result Sheet'!B82="","",'Result Sheet'!B82)</f>
        <v/>
      </c>
      <c r="C79" s="161" t="str">
        <f>IF('Result Sheet'!F82="","",'Result Sheet'!F82)</f>
        <v/>
      </c>
      <c r="D79" s="162" t="str">
        <f>IF('Result Sheet'!E82="","",'Result Sheet'!E82)</f>
        <v/>
      </c>
      <c r="E79" s="163" t="str">
        <f>IF('Result Sheet'!G82="","",'Result Sheet'!G82)</f>
        <v/>
      </c>
      <c r="F79" s="163" t="str">
        <f>IF('Result Sheet'!H82="","",'Result Sheet'!H82)</f>
        <v/>
      </c>
      <c r="G79" s="163" t="str">
        <f>IF('Result Sheet'!I82="","",'Result Sheet'!I82)</f>
        <v/>
      </c>
      <c r="H79" s="164" t="str">
        <f>IF('Result Sheet'!K82="","",'Result Sheet'!K82)</f>
        <v/>
      </c>
      <c r="I79" s="164" t="str">
        <f>IF('Result Sheet'!J82="","",'Result Sheet'!J82)</f>
        <v/>
      </c>
      <c r="J79" s="256" t="str">
        <f>IF('Result Sheet'!ET82="","",'Result Sheet'!ET82)</f>
        <v/>
      </c>
      <c r="K79" s="165" t="str">
        <f>IF('Result Sheet'!EP82="","",'Result Sheet'!EP82)</f>
        <v/>
      </c>
      <c r="L79" s="166" t="str">
        <f>IF('Result Sheet'!EQ82="","",'Result Sheet'!EQ82)</f>
        <v/>
      </c>
      <c r="M79" s="401" t="str">
        <f>IF('Result Sheet'!ER82="","",'Result Sheet'!ER82)</f>
        <v/>
      </c>
      <c r="N79" s="403" t="str">
        <f>IF('Result Sheet'!ES82="","",'Result Sheet'!ES82)</f>
        <v/>
      </c>
      <c r="O79" s="402" t="str">
        <f>IF('Result Sheet'!EW82="","",'Result Sheet'!EW82)</f>
        <v/>
      </c>
      <c r="P79" s="167" t="str">
        <f>IF('Result Sheet'!AB82="","",'Result Sheet'!AB82)</f>
        <v/>
      </c>
      <c r="Q79" s="168" t="str">
        <f>IF('Result Sheet'!AC82="","",'Result Sheet'!AC82)</f>
        <v/>
      </c>
      <c r="R79" s="167" t="str">
        <f>IF('Result Sheet'!AT82="","",'Result Sheet'!AT82)</f>
        <v/>
      </c>
      <c r="S79" s="168" t="str">
        <f>IF('Result Sheet'!AU82="","",'Result Sheet'!AU82)</f>
        <v/>
      </c>
      <c r="T79" s="167" t="str">
        <f>IF('Result Sheet'!BL82="","",'Result Sheet'!BL82)</f>
        <v/>
      </c>
      <c r="U79" s="168" t="str">
        <f>IF('Result Sheet'!BM82="","",'Result Sheet'!BM82)</f>
        <v/>
      </c>
      <c r="V79" s="167" t="str">
        <f>IF('Result Sheet'!CD82="","",'Result Sheet'!CD82)</f>
        <v/>
      </c>
      <c r="W79" s="168" t="str">
        <f>IF('Result Sheet'!CE82="","",'Result Sheet'!CE82)</f>
        <v/>
      </c>
      <c r="X79" s="169" t="str">
        <f>IF('Result Sheet'!EV82="","",'Result Sheet'!EV82)</f>
        <v/>
      </c>
      <c r="BR79" s="170" t="str">
        <f>'Result Sheet'!G82</f>
        <v/>
      </c>
      <c r="BS79" s="171" t="str">
        <f t="shared" si="12"/>
        <v/>
      </c>
      <c r="BT79" s="171" t="str">
        <f t="shared" si="13"/>
        <v/>
      </c>
      <c r="BU79" s="171" t="str">
        <f t="shared" si="14"/>
        <v/>
      </c>
      <c r="BV79" s="171" t="str">
        <f t="shared" si="15"/>
        <v/>
      </c>
      <c r="BW79" s="171" t="str">
        <f t="shared" si="16"/>
        <v/>
      </c>
      <c r="BX79" s="171" t="str">
        <f t="shared" si="17"/>
        <v/>
      </c>
      <c r="BY79" s="171" t="str">
        <f t="shared" si="18"/>
        <v/>
      </c>
      <c r="BZ79" s="171" t="str">
        <f t="shared" si="19"/>
        <v/>
      </c>
      <c r="CA79" s="171" t="str">
        <f t="shared" si="20"/>
        <v/>
      </c>
      <c r="CB79" s="171" t="str">
        <f t="shared" si="21"/>
        <v/>
      </c>
      <c r="CC79" s="171" t="str">
        <f t="shared" si="22"/>
        <v/>
      </c>
      <c r="CD79" s="171" t="str">
        <f t="shared" si="23"/>
        <v/>
      </c>
      <c r="CE79" s="172"/>
    </row>
    <row r="80" spans="1:83" ht="15.95" customHeight="1">
      <c r="A80" s="159">
        <f>IF('Result Sheet'!A83="","",'Result Sheet'!A83)</f>
        <v>76</v>
      </c>
      <c r="B80" s="160" t="str">
        <f>IF('Result Sheet'!B83="","",'Result Sheet'!B83)</f>
        <v/>
      </c>
      <c r="C80" s="161" t="str">
        <f>IF('Result Sheet'!F83="","",'Result Sheet'!F83)</f>
        <v/>
      </c>
      <c r="D80" s="162" t="str">
        <f>IF('Result Sheet'!E83="","",'Result Sheet'!E83)</f>
        <v/>
      </c>
      <c r="E80" s="163" t="str">
        <f>IF('Result Sheet'!G83="","",'Result Sheet'!G83)</f>
        <v/>
      </c>
      <c r="F80" s="163" t="str">
        <f>IF('Result Sheet'!H83="","",'Result Sheet'!H83)</f>
        <v/>
      </c>
      <c r="G80" s="163" t="str">
        <f>IF('Result Sheet'!I83="","",'Result Sheet'!I83)</f>
        <v/>
      </c>
      <c r="H80" s="164" t="str">
        <f>IF('Result Sheet'!K83="","",'Result Sheet'!K83)</f>
        <v/>
      </c>
      <c r="I80" s="164" t="str">
        <f>IF('Result Sheet'!J83="","",'Result Sheet'!J83)</f>
        <v/>
      </c>
      <c r="J80" s="256" t="str">
        <f>IF('Result Sheet'!ET83="","",'Result Sheet'!ET83)</f>
        <v/>
      </c>
      <c r="K80" s="165" t="str">
        <f>IF('Result Sheet'!EP83="","",'Result Sheet'!EP83)</f>
        <v/>
      </c>
      <c r="L80" s="166" t="str">
        <f>IF('Result Sheet'!EQ83="","",'Result Sheet'!EQ83)</f>
        <v/>
      </c>
      <c r="M80" s="401" t="str">
        <f>IF('Result Sheet'!ER83="","",'Result Sheet'!ER83)</f>
        <v/>
      </c>
      <c r="N80" s="403" t="str">
        <f>IF('Result Sheet'!ES83="","",'Result Sheet'!ES83)</f>
        <v/>
      </c>
      <c r="O80" s="402" t="str">
        <f>IF('Result Sheet'!EW83="","",'Result Sheet'!EW83)</f>
        <v/>
      </c>
      <c r="P80" s="167" t="str">
        <f>IF('Result Sheet'!AB83="","",'Result Sheet'!AB83)</f>
        <v/>
      </c>
      <c r="Q80" s="168" t="str">
        <f>IF('Result Sheet'!AC83="","",'Result Sheet'!AC83)</f>
        <v/>
      </c>
      <c r="R80" s="167" t="str">
        <f>IF('Result Sheet'!AT83="","",'Result Sheet'!AT83)</f>
        <v/>
      </c>
      <c r="S80" s="168" t="str">
        <f>IF('Result Sheet'!AU83="","",'Result Sheet'!AU83)</f>
        <v/>
      </c>
      <c r="T80" s="167" t="str">
        <f>IF('Result Sheet'!BL83="","",'Result Sheet'!BL83)</f>
        <v/>
      </c>
      <c r="U80" s="168" t="str">
        <f>IF('Result Sheet'!BM83="","",'Result Sheet'!BM83)</f>
        <v/>
      </c>
      <c r="V80" s="167" t="str">
        <f>IF('Result Sheet'!CD83="","",'Result Sheet'!CD83)</f>
        <v/>
      </c>
      <c r="W80" s="168" t="str">
        <f>IF('Result Sheet'!CE83="","",'Result Sheet'!CE83)</f>
        <v/>
      </c>
      <c r="X80" s="169" t="str">
        <f>IF('Result Sheet'!EV83="","",'Result Sheet'!EV83)</f>
        <v/>
      </c>
      <c r="BR80" s="170" t="str">
        <f>'Result Sheet'!G83</f>
        <v/>
      </c>
      <c r="BS80" s="171" t="str">
        <f t="shared" si="12"/>
        <v/>
      </c>
      <c r="BT80" s="171" t="str">
        <f t="shared" si="13"/>
        <v/>
      </c>
      <c r="BU80" s="171" t="str">
        <f t="shared" si="14"/>
        <v/>
      </c>
      <c r="BV80" s="171" t="str">
        <f t="shared" si="15"/>
        <v/>
      </c>
      <c r="BW80" s="171" t="str">
        <f t="shared" si="16"/>
        <v/>
      </c>
      <c r="BX80" s="171" t="str">
        <f t="shared" si="17"/>
        <v/>
      </c>
      <c r="BY80" s="171" t="str">
        <f t="shared" si="18"/>
        <v/>
      </c>
      <c r="BZ80" s="171" t="str">
        <f t="shared" si="19"/>
        <v/>
      </c>
      <c r="CA80" s="171" t="str">
        <f t="shared" si="20"/>
        <v/>
      </c>
      <c r="CB80" s="171" t="str">
        <f t="shared" si="21"/>
        <v/>
      </c>
      <c r="CC80" s="171" t="str">
        <f t="shared" si="22"/>
        <v/>
      </c>
      <c r="CD80" s="171" t="str">
        <f t="shared" si="23"/>
        <v/>
      </c>
      <c r="CE80" s="172"/>
    </row>
    <row r="81" spans="1:83" ht="15.95" customHeight="1">
      <c r="A81" s="159">
        <f>IF('Result Sheet'!A84="","",'Result Sheet'!A84)</f>
        <v>77</v>
      </c>
      <c r="B81" s="160" t="str">
        <f>IF('Result Sheet'!B84="","",'Result Sheet'!B84)</f>
        <v/>
      </c>
      <c r="C81" s="161" t="str">
        <f>IF('Result Sheet'!F84="","",'Result Sheet'!F84)</f>
        <v/>
      </c>
      <c r="D81" s="162" t="str">
        <f>IF('Result Sheet'!E84="","",'Result Sheet'!E84)</f>
        <v/>
      </c>
      <c r="E81" s="163" t="str">
        <f>IF('Result Sheet'!G84="","",'Result Sheet'!G84)</f>
        <v/>
      </c>
      <c r="F81" s="163" t="str">
        <f>IF('Result Sheet'!H84="","",'Result Sheet'!H84)</f>
        <v/>
      </c>
      <c r="G81" s="163" t="str">
        <f>IF('Result Sheet'!I84="","",'Result Sheet'!I84)</f>
        <v/>
      </c>
      <c r="H81" s="164" t="str">
        <f>IF('Result Sheet'!K84="","",'Result Sheet'!K84)</f>
        <v/>
      </c>
      <c r="I81" s="164" t="str">
        <f>IF('Result Sheet'!J84="","",'Result Sheet'!J84)</f>
        <v/>
      </c>
      <c r="J81" s="256" t="str">
        <f>IF('Result Sheet'!ET84="","",'Result Sheet'!ET84)</f>
        <v/>
      </c>
      <c r="K81" s="165" t="str">
        <f>IF('Result Sheet'!EP84="","",'Result Sheet'!EP84)</f>
        <v/>
      </c>
      <c r="L81" s="166" t="str">
        <f>IF('Result Sheet'!EQ84="","",'Result Sheet'!EQ84)</f>
        <v/>
      </c>
      <c r="M81" s="401" t="str">
        <f>IF('Result Sheet'!ER84="","",'Result Sheet'!ER84)</f>
        <v/>
      </c>
      <c r="N81" s="403" t="str">
        <f>IF('Result Sheet'!ES84="","",'Result Sheet'!ES84)</f>
        <v/>
      </c>
      <c r="O81" s="402" t="str">
        <f>IF('Result Sheet'!EW84="","",'Result Sheet'!EW84)</f>
        <v/>
      </c>
      <c r="P81" s="167" t="str">
        <f>IF('Result Sheet'!AB84="","",'Result Sheet'!AB84)</f>
        <v/>
      </c>
      <c r="Q81" s="168" t="str">
        <f>IF('Result Sheet'!AC84="","",'Result Sheet'!AC84)</f>
        <v/>
      </c>
      <c r="R81" s="167" t="str">
        <f>IF('Result Sheet'!AT84="","",'Result Sheet'!AT84)</f>
        <v/>
      </c>
      <c r="S81" s="168" t="str">
        <f>IF('Result Sheet'!AU84="","",'Result Sheet'!AU84)</f>
        <v/>
      </c>
      <c r="T81" s="167" t="str">
        <f>IF('Result Sheet'!BL84="","",'Result Sheet'!BL84)</f>
        <v/>
      </c>
      <c r="U81" s="168" t="str">
        <f>IF('Result Sheet'!BM84="","",'Result Sheet'!BM84)</f>
        <v/>
      </c>
      <c r="V81" s="167" t="str">
        <f>IF('Result Sheet'!CD84="","",'Result Sheet'!CD84)</f>
        <v/>
      </c>
      <c r="W81" s="168" t="str">
        <f>IF('Result Sheet'!CE84="","",'Result Sheet'!CE84)</f>
        <v/>
      </c>
      <c r="X81" s="169" t="str">
        <f>IF('Result Sheet'!EV84="","",'Result Sheet'!EV84)</f>
        <v/>
      </c>
      <c r="BR81" s="170" t="str">
        <f>'Result Sheet'!G84</f>
        <v/>
      </c>
      <c r="BS81" s="171" t="str">
        <f t="shared" si="12"/>
        <v/>
      </c>
      <c r="BT81" s="171" t="str">
        <f t="shared" si="13"/>
        <v/>
      </c>
      <c r="BU81" s="171" t="str">
        <f t="shared" si="14"/>
        <v/>
      </c>
      <c r="BV81" s="171" t="str">
        <f t="shared" si="15"/>
        <v/>
      </c>
      <c r="BW81" s="171" t="str">
        <f t="shared" si="16"/>
        <v/>
      </c>
      <c r="BX81" s="171" t="str">
        <f t="shared" si="17"/>
        <v/>
      </c>
      <c r="BY81" s="171" t="str">
        <f t="shared" si="18"/>
        <v/>
      </c>
      <c r="BZ81" s="171" t="str">
        <f t="shared" si="19"/>
        <v/>
      </c>
      <c r="CA81" s="171" t="str">
        <f t="shared" si="20"/>
        <v/>
      </c>
      <c r="CB81" s="171" t="str">
        <f t="shared" si="21"/>
        <v/>
      </c>
      <c r="CC81" s="171" t="str">
        <f t="shared" si="22"/>
        <v/>
      </c>
      <c r="CD81" s="171" t="str">
        <f t="shared" si="23"/>
        <v/>
      </c>
      <c r="CE81" s="172"/>
    </row>
    <row r="82" spans="1:83" ht="15.95" customHeight="1">
      <c r="A82" s="159">
        <f>IF('Result Sheet'!A85="","",'Result Sheet'!A85)</f>
        <v>78</v>
      </c>
      <c r="B82" s="160" t="str">
        <f>IF('Result Sheet'!B85="","",'Result Sheet'!B85)</f>
        <v/>
      </c>
      <c r="C82" s="161" t="str">
        <f>IF('Result Sheet'!F85="","",'Result Sheet'!F85)</f>
        <v/>
      </c>
      <c r="D82" s="162" t="str">
        <f>IF('Result Sheet'!E85="","",'Result Sheet'!E85)</f>
        <v/>
      </c>
      <c r="E82" s="163" t="str">
        <f>IF('Result Sheet'!G85="","",'Result Sheet'!G85)</f>
        <v/>
      </c>
      <c r="F82" s="163" t="str">
        <f>IF('Result Sheet'!H85="","",'Result Sheet'!H85)</f>
        <v/>
      </c>
      <c r="G82" s="163" t="str">
        <f>IF('Result Sheet'!I85="","",'Result Sheet'!I85)</f>
        <v/>
      </c>
      <c r="H82" s="164" t="str">
        <f>IF('Result Sheet'!K85="","",'Result Sheet'!K85)</f>
        <v/>
      </c>
      <c r="I82" s="164" t="str">
        <f>IF('Result Sheet'!J85="","",'Result Sheet'!J85)</f>
        <v/>
      </c>
      <c r="J82" s="256" t="str">
        <f>IF('Result Sheet'!ET85="","",'Result Sheet'!ET85)</f>
        <v/>
      </c>
      <c r="K82" s="165" t="str">
        <f>IF('Result Sheet'!EP85="","",'Result Sheet'!EP85)</f>
        <v/>
      </c>
      <c r="L82" s="166" t="str">
        <f>IF('Result Sheet'!EQ85="","",'Result Sheet'!EQ85)</f>
        <v/>
      </c>
      <c r="M82" s="401" t="str">
        <f>IF('Result Sheet'!ER85="","",'Result Sheet'!ER85)</f>
        <v/>
      </c>
      <c r="N82" s="403" t="str">
        <f>IF('Result Sheet'!ES85="","",'Result Sheet'!ES85)</f>
        <v/>
      </c>
      <c r="O82" s="402" t="str">
        <f>IF('Result Sheet'!EW85="","",'Result Sheet'!EW85)</f>
        <v/>
      </c>
      <c r="P82" s="167" t="str">
        <f>IF('Result Sheet'!AB85="","",'Result Sheet'!AB85)</f>
        <v/>
      </c>
      <c r="Q82" s="168" t="str">
        <f>IF('Result Sheet'!AC85="","",'Result Sheet'!AC85)</f>
        <v/>
      </c>
      <c r="R82" s="167" t="str">
        <f>IF('Result Sheet'!AT85="","",'Result Sheet'!AT85)</f>
        <v/>
      </c>
      <c r="S82" s="168" t="str">
        <f>IF('Result Sheet'!AU85="","",'Result Sheet'!AU85)</f>
        <v/>
      </c>
      <c r="T82" s="167" t="str">
        <f>IF('Result Sheet'!BL85="","",'Result Sheet'!BL85)</f>
        <v/>
      </c>
      <c r="U82" s="168" t="str">
        <f>IF('Result Sheet'!BM85="","",'Result Sheet'!BM85)</f>
        <v/>
      </c>
      <c r="V82" s="167" t="str">
        <f>IF('Result Sheet'!CD85="","",'Result Sheet'!CD85)</f>
        <v/>
      </c>
      <c r="W82" s="168" t="str">
        <f>IF('Result Sheet'!CE85="","",'Result Sheet'!CE85)</f>
        <v/>
      </c>
      <c r="X82" s="169" t="str">
        <f>IF('Result Sheet'!EV85="","",'Result Sheet'!EV85)</f>
        <v/>
      </c>
      <c r="BR82" s="170" t="str">
        <f>'Result Sheet'!G85</f>
        <v/>
      </c>
      <c r="BS82" s="171" t="str">
        <f t="shared" si="12"/>
        <v/>
      </c>
      <c r="BT82" s="171" t="str">
        <f t="shared" si="13"/>
        <v/>
      </c>
      <c r="BU82" s="171" t="str">
        <f t="shared" si="14"/>
        <v/>
      </c>
      <c r="BV82" s="171" t="str">
        <f t="shared" si="15"/>
        <v/>
      </c>
      <c r="BW82" s="171" t="str">
        <f t="shared" si="16"/>
        <v/>
      </c>
      <c r="BX82" s="171" t="str">
        <f t="shared" si="17"/>
        <v/>
      </c>
      <c r="BY82" s="171" t="str">
        <f t="shared" si="18"/>
        <v/>
      </c>
      <c r="BZ82" s="171" t="str">
        <f t="shared" si="19"/>
        <v/>
      </c>
      <c r="CA82" s="171" t="str">
        <f t="shared" si="20"/>
        <v/>
      </c>
      <c r="CB82" s="171" t="str">
        <f t="shared" si="21"/>
        <v/>
      </c>
      <c r="CC82" s="171" t="str">
        <f t="shared" si="22"/>
        <v/>
      </c>
      <c r="CD82" s="171" t="str">
        <f t="shared" si="23"/>
        <v/>
      </c>
      <c r="CE82" s="172"/>
    </row>
    <row r="83" spans="1:83" ht="15.95" customHeight="1">
      <c r="A83" s="159">
        <f>IF('Result Sheet'!A86="","",'Result Sheet'!A86)</f>
        <v>79</v>
      </c>
      <c r="B83" s="160" t="str">
        <f>IF('Result Sheet'!B86="","",'Result Sheet'!B86)</f>
        <v/>
      </c>
      <c r="C83" s="161" t="str">
        <f>IF('Result Sheet'!F86="","",'Result Sheet'!F86)</f>
        <v/>
      </c>
      <c r="D83" s="162" t="str">
        <f>IF('Result Sheet'!E86="","",'Result Sheet'!E86)</f>
        <v/>
      </c>
      <c r="E83" s="163" t="str">
        <f>IF('Result Sheet'!G86="","",'Result Sheet'!G86)</f>
        <v/>
      </c>
      <c r="F83" s="163" t="str">
        <f>IF('Result Sheet'!H86="","",'Result Sheet'!H86)</f>
        <v/>
      </c>
      <c r="G83" s="163" t="str">
        <f>IF('Result Sheet'!I86="","",'Result Sheet'!I86)</f>
        <v/>
      </c>
      <c r="H83" s="164" t="str">
        <f>IF('Result Sheet'!K86="","",'Result Sheet'!K86)</f>
        <v/>
      </c>
      <c r="I83" s="164" t="str">
        <f>IF('Result Sheet'!J86="","",'Result Sheet'!J86)</f>
        <v/>
      </c>
      <c r="J83" s="256" t="str">
        <f>IF('Result Sheet'!ET86="","",'Result Sheet'!ET86)</f>
        <v/>
      </c>
      <c r="K83" s="165" t="str">
        <f>IF('Result Sheet'!EP86="","",'Result Sheet'!EP86)</f>
        <v/>
      </c>
      <c r="L83" s="166" t="str">
        <f>IF('Result Sheet'!EQ86="","",'Result Sheet'!EQ86)</f>
        <v/>
      </c>
      <c r="M83" s="401" t="str">
        <f>IF('Result Sheet'!ER86="","",'Result Sheet'!ER86)</f>
        <v/>
      </c>
      <c r="N83" s="403" t="str">
        <f>IF('Result Sheet'!ES86="","",'Result Sheet'!ES86)</f>
        <v/>
      </c>
      <c r="O83" s="402" t="str">
        <f>IF('Result Sheet'!EW86="","",'Result Sheet'!EW86)</f>
        <v/>
      </c>
      <c r="P83" s="167" t="str">
        <f>IF('Result Sheet'!AB86="","",'Result Sheet'!AB86)</f>
        <v/>
      </c>
      <c r="Q83" s="168" t="str">
        <f>IF('Result Sheet'!AC86="","",'Result Sheet'!AC86)</f>
        <v/>
      </c>
      <c r="R83" s="167" t="str">
        <f>IF('Result Sheet'!AT86="","",'Result Sheet'!AT86)</f>
        <v/>
      </c>
      <c r="S83" s="168" t="str">
        <f>IF('Result Sheet'!AU86="","",'Result Sheet'!AU86)</f>
        <v/>
      </c>
      <c r="T83" s="167" t="str">
        <f>IF('Result Sheet'!BL86="","",'Result Sheet'!BL86)</f>
        <v/>
      </c>
      <c r="U83" s="168" t="str">
        <f>IF('Result Sheet'!BM86="","",'Result Sheet'!BM86)</f>
        <v/>
      </c>
      <c r="V83" s="167" t="str">
        <f>IF('Result Sheet'!CD86="","",'Result Sheet'!CD86)</f>
        <v/>
      </c>
      <c r="W83" s="168" t="str">
        <f>IF('Result Sheet'!CE86="","",'Result Sheet'!CE86)</f>
        <v/>
      </c>
      <c r="X83" s="169" t="str">
        <f>IF('Result Sheet'!EV86="","",'Result Sheet'!EV86)</f>
        <v/>
      </c>
      <c r="BR83" s="170" t="str">
        <f>'Result Sheet'!G86</f>
        <v/>
      </c>
      <c r="BS83" s="171" t="str">
        <f t="shared" si="12"/>
        <v/>
      </c>
      <c r="BT83" s="171" t="str">
        <f t="shared" si="13"/>
        <v/>
      </c>
      <c r="BU83" s="171" t="str">
        <f t="shared" si="14"/>
        <v/>
      </c>
      <c r="BV83" s="171" t="str">
        <f t="shared" si="15"/>
        <v/>
      </c>
      <c r="BW83" s="171" t="str">
        <f t="shared" si="16"/>
        <v/>
      </c>
      <c r="BX83" s="171" t="str">
        <f t="shared" si="17"/>
        <v/>
      </c>
      <c r="BY83" s="171" t="str">
        <f t="shared" si="18"/>
        <v/>
      </c>
      <c r="BZ83" s="171" t="str">
        <f t="shared" si="19"/>
        <v/>
      </c>
      <c r="CA83" s="171" t="str">
        <f t="shared" si="20"/>
        <v/>
      </c>
      <c r="CB83" s="171" t="str">
        <f t="shared" si="21"/>
        <v/>
      </c>
      <c r="CC83" s="171" t="str">
        <f t="shared" si="22"/>
        <v/>
      </c>
      <c r="CD83" s="171" t="str">
        <f t="shared" si="23"/>
        <v/>
      </c>
      <c r="CE83" s="172"/>
    </row>
    <row r="84" spans="1:83" ht="15.95" customHeight="1">
      <c r="A84" s="159">
        <f>IF('Result Sheet'!A87="","",'Result Sheet'!A87)</f>
        <v>80</v>
      </c>
      <c r="B84" s="160" t="str">
        <f>IF('Result Sheet'!B87="","",'Result Sheet'!B87)</f>
        <v/>
      </c>
      <c r="C84" s="161" t="str">
        <f>IF('Result Sheet'!F87="","",'Result Sheet'!F87)</f>
        <v/>
      </c>
      <c r="D84" s="162" t="str">
        <f>IF('Result Sheet'!E87="","",'Result Sheet'!E87)</f>
        <v/>
      </c>
      <c r="E84" s="163" t="str">
        <f>IF('Result Sheet'!G87="","",'Result Sheet'!G87)</f>
        <v/>
      </c>
      <c r="F84" s="163" t="str">
        <f>IF('Result Sheet'!H87="","",'Result Sheet'!H87)</f>
        <v/>
      </c>
      <c r="G84" s="163" t="str">
        <f>IF('Result Sheet'!I87="","",'Result Sheet'!I87)</f>
        <v/>
      </c>
      <c r="H84" s="164" t="str">
        <f>IF('Result Sheet'!K87="","",'Result Sheet'!K87)</f>
        <v/>
      </c>
      <c r="I84" s="164" t="str">
        <f>IF('Result Sheet'!J87="","",'Result Sheet'!J87)</f>
        <v/>
      </c>
      <c r="J84" s="256" t="str">
        <f>IF('Result Sheet'!ET87="","",'Result Sheet'!ET87)</f>
        <v/>
      </c>
      <c r="K84" s="165" t="str">
        <f>IF('Result Sheet'!EP87="","",'Result Sheet'!EP87)</f>
        <v/>
      </c>
      <c r="L84" s="166" t="str">
        <f>IF('Result Sheet'!EQ87="","",'Result Sheet'!EQ87)</f>
        <v/>
      </c>
      <c r="M84" s="401" t="str">
        <f>IF('Result Sheet'!ER87="","",'Result Sheet'!ER87)</f>
        <v/>
      </c>
      <c r="N84" s="403" t="str">
        <f>IF('Result Sheet'!ES87="","",'Result Sheet'!ES87)</f>
        <v/>
      </c>
      <c r="O84" s="402" t="str">
        <f>IF('Result Sheet'!EW87="","",'Result Sheet'!EW87)</f>
        <v/>
      </c>
      <c r="P84" s="167" t="str">
        <f>IF('Result Sheet'!AB87="","",'Result Sheet'!AB87)</f>
        <v/>
      </c>
      <c r="Q84" s="168" t="str">
        <f>IF('Result Sheet'!AC87="","",'Result Sheet'!AC87)</f>
        <v/>
      </c>
      <c r="R84" s="167" t="str">
        <f>IF('Result Sheet'!AT87="","",'Result Sheet'!AT87)</f>
        <v/>
      </c>
      <c r="S84" s="168" t="str">
        <f>IF('Result Sheet'!AU87="","",'Result Sheet'!AU87)</f>
        <v/>
      </c>
      <c r="T84" s="167" t="str">
        <f>IF('Result Sheet'!BL87="","",'Result Sheet'!BL87)</f>
        <v/>
      </c>
      <c r="U84" s="168" t="str">
        <f>IF('Result Sheet'!BM87="","",'Result Sheet'!BM87)</f>
        <v/>
      </c>
      <c r="V84" s="167" t="str">
        <f>IF('Result Sheet'!CD87="","",'Result Sheet'!CD87)</f>
        <v/>
      </c>
      <c r="W84" s="168" t="str">
        <f>IF('Result Sheet'!CE87="","",'Result Sheet'!CE87)</f>
        <v/>
      </c>
      <c r="X84" s="169" t="str">
        <f>IF('Result Sheet'!EV87="","",'Result Sheet'!EV87)</f>
        <v/>
      </c>
      <c r="BR84" s="170" t="str">
        <f>'Result Sheet'!G87</f>
        <v/>
      </c>
      <c r="BS84" s="171" t="str">
        <f t="shared" si="12"/>
        <v/>
      </c>
      <c r="BT84" s="171" t="str">
        <f t="shared" si="13"/>
        <v/>
      </c>
      <c r="BU84" s="171" t="str">
        <f t="shared" si="14"/>
        <v/>
      </c>
      <c r="BV84" s="171" t="str">
        <f t="shared" si="15"/>
        <v/>
      </c>
      <c r="BW84" s="171" t="str">
        <f t="shared" si="16"/>
        <v/>
      </c>
      <c r="BX84" s="171" t="str">
        <f t="shared" si="17"/>
        <v/>
      </c>
      <c r="BY84" s="171" t="str">
        <f t="shared" si="18"/>
        <v/>
      </c>
      <c r="BZ84" s="171" t="str">
        <f t="shared" si="19"/>
        <v/>
      </c>
      <c r="CA84" s="171" t="str">
        <f t="shared" si="20"/>
        <v/>
      </c>
      <c r="CB84" s="171" t="str">
        <f t="shared" si="21"/>
        <v/>
      </c>
      <c r="CC84" s="171" t="str">
        <f t="shared" si="22"/>
        <v/>
      </c>
      <c r="CD84" s="171" t="str">
        <f t="shared" si="23"/>
        <v/>
      </c>
      <c r="CE84" s="172"/>
    </row>
    <row r="85" spans="1:83" ht="15.95" customHeight="1">
      <c r="A85" s="159">
        <f>IF('Result Sheet'!A88="","",'Result Sheet'!A88)</f>
        <v>81</v>
      </c>
      <c r="B85" s="160" t="str">
        <f>IF('Result Sheet'!B88="","",'Result Sheet'!B88)</f>
        <v/>
      </c>
      <c r="C85" s="161" t="str">
        <f>IF('Result Sheet'!F88="","",'Result Sheet'!F88)</f>
        <v/>
      </c>
      <c r="D85" s="162" t="str">
        <f>IF('Result Sheet'!E88="","",'Result Sheet'!E88)</f>
        <v/>
      </c>
      <c r="E85" s="163" t="str">
        <f>IF('Result Sheet'!G88="","",'Result Sheet'!G88)</f>
        <v/>
      </c>
      <c r="F85" s="163" t="str">
        <f>IF('Result Sheet'!H88="","",'Result Sheet'!H88)</f>
        <v/>
      </c>
      <c r="G85" s="163" t="str">
        <f>IF('Result Sheet'!I88="","",'Result Sheet'!I88)</f>
        <v/>
      </c>
      <c r="H85" s="164" t="str">
        <f>IF('Result Sheet'!K88="","",'Result Sheet'!K88)</f>
        <v/>
      </c>
      <c r="I85" s="164" t="str">
        <f>IF('Result Sheet'!J88="","",'Result Sheet'!J88)</f>
        <v/>
      </c>
      <c r="J85" s="256" t="str">
        <f>IF('Result Sheet'!ET88="","",'Result Sheet'!ET88)</f>
        <v/>
      </c>
      <c r="K85" s="165" t="str">
        <f>IF('Result Sheet'!EP88="","",'Result Sheet'!EP88)</f>
        <v/>
      </c>
      <c r="L85" s="166" t="str">
        <f>IF('Result Sheet'!EQ88="","",'Result Sheet'!EQ88)</f>
        <v/>
      </c>
      <c r="M85" s="401" t="str">
        <f>IF('Result Sheet'!ER88="","",'Result Sheet'!ER88)</f>
        <v/>
      </c>
      <c r="N85" s="403" t="str">
        <f>IF('Result Sheet'!ES88="","",'Result Sheet'!ES88)</f>
        <v/>
      </c>
      <c r="O85" s="402" t="str">
        <f>IF('Result Sheet'!EW88="","",'Result Sheet'!EW88)</f>
        <v/>
      </c>
      <c r="P85" s="167" t="str">
        <f>IF('Result Sheet'!AB88="","",'Result Sheet'!AB88)</f>
        <v/>
      </c>
      <c r="Q85" s="168" t="str">
        <f>IF('Result Sheet'!AC88="","",'Result Sheet'!AC88)</f>
        <v/>
      </c>
      <c r="R85" s="167" t="str">
        <f>IF('Result Sheet'!AT88="","",'Result Sheet'!AT88)</f>
        <v/>
      </c>
      <c r="S85" s="168" t="str">
        <f>IF('Result Sheet'!AU88="","",'Result Sheet'!AU88)</f>
        <v/>
      </c>
      <c r="T85" s="167" t="str">
        <f>IF('Result Sheet'!BL88="","",'Result Sheet'!BL88)</f>
        <v/>
      </c>
      <c r="U85" s="168" t="str">
        <f>IF('Result Sheet'!BM88="","",'Result Sheet'!BM88)</f>
        <v/>
      </c>
      <c r="V85" s="167" t="str">
        <f>IF('Result Sheet'!CD88="","",'Result Sheet'!CD88)</f>
        <v/>
      </c>
      <c r="W85" s="168" t="str">
        <f>IF('Result Sheet'!CE88="","",'Result Sheet'!CE88)</f>
        <v/>
      </c>
      <c r="X85" s="169" t="str">
        <f>IF('Result Sheet'!EV88="","",'Result Sheet'!EV88)</f>
        <v/>
      </c>
      <c r="BR85" s="170" t="str">
        <f>'Result Sheet'!G88</f>
        <v/>
      </c>
      <c r="BS85" s="171" t="str">
        <f t="shared" si="12"/>
        <v/>
      </c>
      <c r="BT85" s="171" t="str">
        <f t="shared" si="13"/>
        <v/>
      </c>
      <c r="BU85" s="171" t="str">
        <f t="shared" si="14"/>
        <v/>
      </c>
      <c r="BV85" s="171" t="str">
        <f t="shared" si="15"/>
        <v/>
      </c>
      <c r="BW85" s="171" t="str">
        <f t="shared" si="16"/>
        <v/>
      </c>
      <c r="BX85" s="171" t="str">
        <f t="shared" si="17"/>
        <v/>
      </c>
      <c r="BY85" s="171" t="str">
        <f t="shared" si="18"/>
        <v/>
      </c>
      <c r="BZ85" s="171" t="str">
        <f t="shared" si="19"/>
        <v/>
      </c>
      <c r="CA85" s="171" t="str">
        <f t="shared" si="20"/>
        <v/>
      </c>
      <c r="CB85" s="171" t="str">
        <f t="shared" si="21"/>
        <v/>
      </c>
      <c r="CC85" s="171" t="str">
        <f t="shared" si="22"/>
        <v/>
      </c>
      <c r="CD85" s="171" t="str">
        <f t="shared" si="23"/>
        <v/>
      </c>
      <c r="CE85" s="172"/>
    </row>
    <row r="86" spans="1:83" ht="15.95" customHeight="1">
      <c r="A86" s="159">
        <f>IF('Result Sheet'!A89="","",'Result Sheet'!A89)</f>
        <v>82</v>
      </c>
      <c r="B86" s="160" t="str">
        <f>IF('Result Sheet'!B89="","",'Result Sheet'!B89)</f>
        <v/>
      </c>
      <c r="C86" s="161" t="str">
        <f>IF('Result Sheet'!F89="","",'Result Sheet'!F89)</f>
        <v/>
      </c>
      <c r="D86" s="162" t="str">
        <f>IF('Result Sheet'!E89="","",'Result Sheet'!E89)</f>
        <v/>
      </c>
      <c r="E86" s="163" t="str">
        <f>IF('Result Sheet'!G89="","",'Result Sheet'!G89)</f>
        <v/>
      </c>
      <c r="F86" s="163" t="str">
        <f>IF('Result Sheet'!H89="","",'Result Sheet'!H89)</f>
        <v/>
      </c>
      <c r="G86" s="163" t="str">
        <f>IF('Result Sheet'!I89="","",'Result Sheet'!I89)</f>
        <v/>
      </c>
      <c r="H86" s="164" t="str">
        <f>IF('Result Sheet'!K89="","",'Result Sheet'!K89)</f>
        <v/>
      </c>
      <c r="I86" s="164" t="str">
        <f>IF('Result Sheet'!J89="","",'Result Sheet'!J89)</f>
        <v/>
      </c>
      <c r="J86" s="256" t="str">
        <f>IF('Result Sheet'!ET89="","",'Result Sheet'!ET89)</f>
        <v/>
      </c>
      <c r="K86" s="165" t="str">
        <f>IF('Result Sheet'!EP89="","",'Result Sheet'!EP89)</f>
        <v/>
      </c>
      <c r="L86" s="166" t="str">
        <f>IF('Result Sheet'!EQ89="","",'Result Sheet'!EQ89)</f>
        <v/>
      </c>
      <c r="M86" s="401" t="str">
        <f>IF('Result Sheet'!ER89="","",'Result Sheet'!ER89)</f>
        <v/>
      </c>
      <c r="N86" s="403" t="str">
        <f>IF('Result Sheet'!ES89="","",'Result Sheet'!ES89)</f>
        <v/>
      </c>
      <c r="O86" s="402" t="str">
        <f>IF('Result Sheet'!EW89="","",'Result Sheet'!EW89)</f>
        <v/>
      </c>
      <c r="P86" s="167" t="str">
        <f>IF('Result Sheet'!AB89="","",'Result Sheet'!AB89)</f>
        <v/>
      </c>
      <c r="Q86" s="168" t="str">
        <f>IF('Result Sheet'!AC89="","",'Result Sheet'!AC89)</f>
        <v/>
      </c>
      <c r="R86" s="167" t="str">
        <f>IF('Result Sheet'!AT89="","",'Result Sheet'!AT89)</f>
        <v/>
      </c>
      <c r="S86" s="168" t="str">
        <f>IF('Result Sheet'!AU89="","",'Result Sheet'!AU89)</f>
        <v/>
      </c>
      <c r="T86" s="167" t="str">
        <f>IF('Result Sheet'!BL89="","",'Result Sheet'!BL89)</f>
        <v/>
      </c>
      <c r="U86" s="168" t="str">
        <f>IF('Result Sheet'!BM89="","",'Result Sheet'!BM89)</f>
        <v/>
      </c>
      <c r="V86" s="167" t="str">
        <f>IF('Result Sheet'!CD89="","",'Result Sheet'!CD89)</f>
        <v/>
      </c>
      <c r="W86" s="168" t="str">
        <f>IF('Result Sheet'!CE89="","",'Result Sheet'!CE89)</f>
        <v/>
      </c>
      <c r="X86" s="169" t="str">
        <f>IF('Result Sheet'!EV89="","",'Result Sheet'!EV89)</f>
        <v/>
      </c>
      <c r="BR86" s="170" t="str">
        <f>'Result Sheet'!G89</f>
        <v/>
      </c>
      <c r="BS86" s="171" t="str">
        <f t="shared" si="12"/>
        <v/>
      </c>
      <c r="BT86" s="171" t="str">
        <f t="shared" si="13"/>
        <v/>
      </c>
      <c r="BU86" s="171" t="str">
        <f t="shared" si="14"/>
        <v/>
      </c>
      <c r="BV86" s="171" t="str">
        <f t="shared" si="15"/>
        <v/>
      </c>
      <c r="BW86" s="171" t="str">
        <f t="shared" si="16"/>
        <v/>
      </c>
      <c r="BX86" s="171" t="str">
        <f t="shared" si="17"/>
        <v/>
      </c>
      <c r="BY86" s="171" t="str">
        <f t="shared" si="18"/>
        <v/>
      </c>
      <c r="BZ86" s="171" t="str">
        <f t="shared" si="19"/>
        <v/>
      </c>
      <c r="CA86" s="171" t="str">
        <f t="shared" si="20"/>
        <v/>
      </c>
      <c r="CB86" s="171" t="str">
        <f t="shared" si="21"/>
        <v/>
      </c>
      <c r="CC86" s="171" t="str">
        <f t="shared" si="22"/>
        <v/>
      </c>
      <c r="CD86" s="171" t="str">
        <f t="shared" si="23"/>
        <v/>
      </c>
      <c r="CE86" s="172"/>
    </row>
    <row r="87" spans="1:83" ht="15.95" customHeight="1">
      <c r="A87" s="159">
        <f>IF('Result Sheet'!A90="","",'Result Sheet'!A90)</f>
        <v>83</v>
      </c>
      <c r="B87" s="160" t="str">
        <f>IF('Result Sheet'!B90="","",'Result Sheet'!B90)</f>
        <v/>
      </c>
      <c r="C87" s="161" t="str">
        <f>IF('Result Sheet'!F90="","",'Result Sheet'!F90)</f>
        <v/>
      </c>
      <c r="D87" s="162" t="str">
        <f>IF('Result Sheet'!E90="","",'Result Sheet'!E90)</f>
        <v/>
      </c>
      <c r="E87" s="163" t="str">
        <f>IF('Result Sheet'!G90="","",'Result Sheet'!G90)</f>
        <v/>
      </c>
      <c r="F87" s="163" t="str">
        <f>IF('Result Sheet'!H90="","",'Result Sheet'!H90)</f>
        <v/>
      </c>
      <c r="G87" s="163" t="str">
        <f>IF('Result Sheet'!I90="","",'Result Sheet'!I90)</f>
        <v/>
      </c>
      <c r="H87" s="164" t="str">
        <f>IF('Result Sheet'!K90="","",'Result Sheet'!K90)</f>
        <v/>
      </c>
      <c r="I87" s="164" t="str">
        <f>IF('Result Sheet'!J90="","",'Result Sheet'!J90)</f>
        <v/>
      </c>
      <c r="J87" s="256" t="str">
        <f>IF('Result Sheet'!ET90="","",'Result Sheet'!ET90)</f>
        <v/>
      </c>
      <c r="K87" s="165" t="str">
        <f>IF('Result Sheet'!EP90="","",'Result Sheet'!EP90)</f>
        <v/>
      </c>
      <c r="L87" s="166" t="str">
        <f>IF('Result Sheet'!EQ90="","",'Result Sheet'!EQ90)</f>
        <v/>
      </c>
      <c r="M87" s="401" t="str">
        <f>IF('Result Sheet'!ER90="","",'Result Sheet'!ER90)</f>
        <v/>
      </c>
      <c r="N87" s="403" t="str">
        <f>IF('Result Sheet'!ES90="","",'Result Sheet'!ES90)</f>
        <v/>
      </c>
      <c r="O87" s="402" t="str">
        <f>IF('Result Sheet'!EW90="","",'Result Sheet'!EW90)</f>
        <v/>
      </c>
      <c r="P87" s="167" t="str">
        <f>IF('Result Sheet'!AB90="","",'Result Sheet'!AB90)</f>
        <v/>
      </c>
      <c r="Q87" s="168" t="str">
        <f>IF('Result Sheet'!AC90="","",'Result Sheet'!AC90)</f>
        <v/>
      </c>
      <c r="R87" s="167" t="str">
        <f>IF('Result Sheet'!AT90="","",'Result Sheet'!AT90)</f>
        <v/>
      </c>
      <c r="S87" s="168" t="str">
        <f>IF('Result Sheet'!AU90="","",'Result Sheet'!AU90)</f>
        <v/>
      </c>
      <c r="T87" s="167" t="str">
        <f>IF('Result Sheet'!BL90="","",'Result Sheet'!BL90)</f>
        <v/>
      </c>
      <c r="U87" s="168" t="str">
        <f>IF('Result Sheet'!BM90="","",'Result Sheet'!BM90)</f>
        <v/>
      </c>
      <c r="V87" s="167" t="str">
        <f>IF('Result Sheet'!CD90="","",'Result Sheet'!CD90)</f>
        <v/>
      </c>
      <c r="W87" s="168" t="str">
        <f>IF('Result Sheet'!CE90="","",'Result Sheet'!CE90)</f>
        <v/>
      </c>
      <c r="X87" s="169" t="str">
        <f>IF('Result Sheet'!EV90="","",'Result Sheet'!EV90)</f>
        <v/>
      </c>
      <c r="BR87" s="170" t="str">
        <f>'Result Sheet'!G90</f>
        <v/>
      </c>
      <c r="BS87" s="171" t="str">
        <f t="shared" si="12"/>
        <v/>
      </c>
      <c r="BT87" s="171" t="str">
        <f t="shared" si="13"/>
        <v/>
      </c>
      <c r="BU87" s="171" t="str">
        <f t="shared" si="14"/>
        <v/>
      </c>
      <c r="BV87" s="171" t="str">
        <f t="shared" si="15"/>
        <v/>
      </c>
      <c r="BW87" s="171" t="str">
        <f t="shared" si="16"/>
        <v/>
      </c>
      <c r="BX87" s="171" t="str">
        <f t="shared" si="17"/>
        <v/>
      </c>
      <c r="BY87" s="171" t="str">
        <f t="shared" si="18"/>
        <v/>
      </c>
      <c r="BZ87" s="171" t="str">
        <f t="shared" si="19"/>
        <v/>
      </c>
      <c r="CA87" s="171" t="str">
        <f t="shared" si="20"/>
        <v/>
      </c>
      <c r="CB87" s="171" t="str">
        <f t="shared" si="21"/>
        <v/>
      </c>
      <c r="CC87" s="171" t="str">
        <f t="shared" si="22"/>
        <v/>
      </c>
      <c r="CD87" s="171" t="str">
        <f t="shared" si="23"/>
        <v/>
      </c>
      <c r="CE87" s="172"/>
    </row>
    <row r="88" spans="1:83" ht="15.95" customHeight="1">
      <c r="A88" s="159">
        <f>IF('Result Sheet'!A91="","",'Result Sheet'!A91)</f>
        <v>84</v>
      </c>
      <c r="B88" s="160" t="str">
        <f>IF('Result Sheet'!B91="","",'Result Sheet'!B91)</f>
        <v/>
      </c>
      <c r="C88" s="161" t="str">
        <f>IF('Result Sheet'!F91="","",'Result Sheet'!F91)</f>
        <v/>
      </c>
      <c r="D88" s="162" t="str">
        <f>IF('Result Sheet'!E91="","",'Result Sheet'!E91)</f>
        <v/>
      </c>
      <c r="E88" s="163" t="str">
        <f>IF('Result Sheet'!G91="","",'Result Sheet'!G91)</f>
        <v/>
      </c>
      <c r="F88" s="163" t="str">
        <f>IF('Result Sheet'!H91="","",'Result Sheet'!H91)</f>
        <v/>
      </c>
      <c r="G88" s="163" t="str">
        <f>IF('Result Sheet'!I91="","",'Result Sheet'!I91)</f>
        <v/>
      </c>
      <c r="H88" s="164" t="str">
        <f>IF('Result Sheet'!K91="","",'Result Sheet'!K91)</f>
        <v/>
      </c>
      <c r="I88" s="164" t="str">
        <f>IF('Result Sheet'!J91="","",'Result Sheet'!J91)</f>
        <v/>
      </c>
      <c r="J88" s="256" t="str">
        <f>IF('Result Sheet'!ET91="","",'Result Sheet'!ET91)</f>
        <v/>
      </c>
      <c r="K88" s="165" t="str">
        <f>IF('Result Sheet'!EP91="","",'Result Sheet'!EP91)</f>
        <v/>
      </c>
      <c r="L88" s="166" t="str">
        <f>IF('Result Sheet'!EQ91="","",'Result Sheet'!EQ91)</f>
        <v/>
      </c>
      <c r="M88" s="401" t="str">
        <f>IF('Result Sheet'!ER91="","",'Result Sheet'!ER91)</f>
        <v/>
      </c>
      <c r="N88" s="403" t="str">
        <f>IF('Result Sheet'!ES91="","",'Result Sheet'!ES91)</f>
        <v/>
      </c>
      <c r="O88" s="402" t="str">
        <f>IF('Result Sheet'!EW91="","",'Result Sheet'!EW91)</f>
        <v/>
      </c>
      <c r="P88" s="167" t="str">
        <f>IF('Result Sheet'!AB91="","",'Result Sheet'!AB91)</f>
        <v/>
      </c>
      <c r="Q88" s="168" t="str">
        <f>IF('Result Sheet'!AC91="","",'Result Sheet'!AC91)</f>
        <v/>
      </c>
      <c r="R88" s="167" t="str">
        <f>IF('Result Sheet'!AT91="","",'Result Sheet'!AT91)</f>
        <v/>
      </c>
      <c r="S88" s="168" t="str">
        <f>IF('Result Sheet'!AU91="","",'Result Sheet'!AU91)</f>
        <v/>
      </c>
      <c r="T88" s="167" t="str">
        <f>IF('Result Sheet'!BL91="","",'Result Sheet'!BL91)</f>
        <v/>
      </c>
      <c r="U88" s="168" t="str">
        <f>IF('Result Sheet'!BM91="","",'Result Sheet'!BM91)</f>
        <v/>
      </c>
      <c r="V88" s="167" t="str">
        <f>IF('Result Sheet'!CD91="","",'Result Sheet'!CD91)</f>
        <v/>
      </c>
      <c r="W88" s="168" t="str">
        <f>IF('Result Sheet'!CE91="","",'Result Sheet'!CE91)</f>
        <v/>
      </c>
      <c r="X88" s="169" t="str">
        <f>IF('Result Sheet'!EV91="","",'Result Sheet'!EV91)</f>
        <v/>
      </c>
      <c r="BR88" s="170" t="str">
        <f>'Result Sheet'!G91</f>
        <v/>
      </c>
      <c r="BS88" s="171" t="str">
        <f t="shared" si="12"/>
        <v/>
      </c>
      <c r="BT88" s="171" t="str">
        <f t="shared" si="13"/>
        <v/>
      </c>
      <c r="BU88" s="171" t="str">
        <f t="shared" si="14"/>
        <v/>
      </c>
      <c r="BV88" s="171" t="str">
        <f t="shared" si="15"/>
        <v/>
      </c>
      <c r="BW88" s="171" t="str">
        <f t="shared" si="16"/>
        <v/>
      </c>
      <c r="BX88" s="171" t="str">
        <f t="shared" si="17"/>
        <v/>
      </c>
      <c r="BY88" s="171" t="str">
        <f t="shared" si="18"/>
        <v/>
      </c>
      <c r="BZ88" s="171" t="str">
        <f t="shared" si="19"/>
        <v/>
      </c>
      <c r="CA88" s="171" t="str">
        <f t="shared" si="20"/>
        <v/>
      </c>
      <c r="CB88" s="171" t="str">
        <f t="shared" si="21"/>
        <v/>
      </c>
      <c r="CC88" s="171" t="str">
        <f t="shared" si="22"/>
        <v/>
      </c>
      <c r="CD88" s="171" t="str">
        <f t="shared" si="23"/>
        <v/>
      </c>
      <c r="CE88" s="172"/>
    </row>
    <row r="89" spans="1:83" ht="15.95" customHeight="1">
      <c r="A89" s="159">
        <f>IF('Result Sheet'!A92="","",'Result Sheet'!A92)</f>
        <v>85</v>
      </c>
      <c r="B89" s="160" t="str">
        <f>IF('Result Sheet'!B92="","",'Result Sheet'!B92)</f>
        <v/>
      </c>
      <c r="C89" s="161" t="str">
        <f>IF('Result Sheet'!F92="","",'Result Sheet'!F92)</f>
        <v/>
      </c>
      <c r="D89" s="162" t="str">
        <f>IF('Result Sheet'!E92="","",'Result Sheet'!E92)</f>
        <v/>
      </c>
      <c r="E89" s="163" t="str">
        <f>IF('Result Sheet'!G92="","",'Result Sheet'!G92)</f>
        <v/>
      </c>
      <c r="F89" s="163" t="str">
        <f>IF('Result Sheet'!H92="","",'Result Sheet'!H92)</f>
        <v/>
      </c>
      <c r="G89" s="163" t="str">
        <f>IF('Result Sheet'!I92="","",'Result Sheet'!I92)</f>
        <v/>
      </c>
      <c r="H89" s="164" t="str">
        <f>IF('Result Sheet'!K92="","",'Result Sheet'!K92)</f>
        <v/>
      </c>
      <c r="I89" s="164" t="str">
        <f>IF('Result Sheet'!J92="","",'Result Sheet'!J92)</f>
        <v/>
      </c>
      <c r="J89" s="256" t="str">
        <f>IF('Result Sheet'!ET92="","",'Result Sheet'!ET92)</f>
        <v/>
      </c>
      <c r="K89" s="165" t="str">
        <f>IF('Result Sheet'!EP92="","",'Result Sheet'!EP92)</f>
        <v/>
      </c>
      <c r="L89" s="166" t="str">
        <f>IF('Result Sheet'!EQ92="","",'Result Sheet'!EQ92)</f>
        <v/>
      </c>
      <c r="M89" s="401" t="str">
        <f>IF('Result Sheet'!ER92="","",'Result Sheet'!ER92)</f>
        <v/>
      </c>
      <c r="N89" s="403" t="str">
        <f>IF('Result Sheet'!ES92="","",'Result Sheet'!ES92)</f>
        <v/>
      </c>
      <c r="O89" s="402" t="str">
        <f>IF('Result Sheet'!EW92="","",'Result Sheet'!EW92)</f>
        <v/>
      </c>
      <c r="P89" s="167" t="str">
        <f>IF('Result Sheet'!AB92="","",'Result Sheet'!AB92)</f>
        <v/>
      </c>
      <c r="Q89" s="168" t="str">
        <f>IF('Result Sheet'!AC92="","",'Result Sheet'!AC92)</f>
        <v/>
      </c>
      <c r="R89" s="167" t="str">
        <f>IF('Result Sheet'!AT92="","",'Result Sheet'!AT92)</f>
        <v/>
      </c>
      <c r="S89" s="168" t="str">
        <f>IF('Result Sheet'!AU92="","",'Result Sheet'!AU92)</f>
        <v/>
      </c>
      <c r="T89" s="167" t="str">
        <f>IF('Result Sheet'!BL92="","",'Result Sheet'!BL92)</f>
        <v/>
      </c>
      <c r="U89" s="168" t="str">
        <f>IF('Result Sheet'!BM92="","",'Result Sheet'!BM92)</f>
        <v/>
      </c>
      <c r="V89" s="167" t="str">
        <f>IF('Result Sheet'!CD92="","",'Result Sheet'!CD92)</f>
        <v/>
      </c>
      <c r="W89" s="168" t="str">
        <f>IF('Result Sheet'!CE92="","",'Result Sheet'!CE92)</f>
        <v/>
      </c>
      <c r="X89" s="169" t="str">
        <f>IF('Result Sheet'!EV92="","",'Result Sheet'!EV92)</f>
        <v/>
      </c>
      <c r="BR89" s="170" t="str">
        <f>'Result Sheet'!G92</f>
        <v/>
      </c>
      <c r="BS89" s="171" t="str">
        <f t="shared" si="12"/>
        <v/>
      </c>
      <c r="BT89" s="171" t="str">
        <f t="shared" si="13"/>
        <v/>
      </c>
      <c r="BU89" s="171" t="str">
        <f t="shared" si="14"/>
        <v/>
      </c>
      <c r="BV89" s="171" t="str">
        <f t="shared" si="15"/>
        <v/>
      </c>
      <c r="BW89" s="171" t="str">
        <f t="shared" si="16"/>
        <v/>
      </c>
      <c r="BX89" s="171" t="str">
        <f t="shared" si="17"/>
        <v/>
      </c>
      <c r="BY89" s="171" t="str">
        <f t="shared" si="18"/>
        <v/>
      </c>
      <c r="BZ89" s="171" t="str">
        <f t="shared" si="19"/>
        <v/>
      </c>
      <c r="CA89" s="171" t="str">
        <f t="shared" si="20"/>
        <v/>
      </c>
      <c r="CB89" s="171" t="str">
        <f t="shared" si="21"/>
        <v/>
      </c>
      <c r="CC89" s="171" t="str">
        <f t="shared" si="22"/>
        <v/>
      </c>
      <c r="CD89" s="171" t="str">
        <f t="shared" si="23"/>
        <v/>
      </c>
      <c r="CE89" s="172"/>
    </row>
    <row r="90" spans="1:83" ht="15.95" customHeight="1">
      <c r="A90" s="159">
        <f>IF('Result Sheet'!A93="","",'Result Sheet'!A93)</f>
        <v>86</v>
      </c>
      <c r="B90" s="160" t="str">
        <f>IF('Result Sheet'!B93="","",'Result Sheet'!B93)</f>
        <v/>
      </c>
      <c r="C90" s="161" t="str">
        <f>IF('Result Sheet'!F93="","",'Result Sheet'!F93)</f>
        <v/>
      </c>
      <c r="D90" s="162" t="str">
        <f>IF('Result Sheet'!E93="","",'Result Sheet'!E93)</f>
        <v/>
      </c>
      <c r="E90" s="163" t="str">
        <f>IF('Result Sheet'!G93="","",'Result Sheet'!G93)</f>
        <v/>
      </c>
      <c r="F90" s="163" t="str">
        <f>IF('Result Sheet'!H93="","",'Result Sheet'!H93)</f>
        <v/>
      </c>
      <c r="G90" s="163" t="str">
        <f>IF('Result Sheet'!I93="","",'Result Sheet'!I93)</f>
        <v/>
      </c>
      <c r="H90" s="164" t="str">
        <f>IF('Result Sheet'!K93="","",'Result Sheet'!K93)</f>
        <v/>
      </c>
      <c r="I90" s="164" t="str">
        <f>IF('Result Sheet'!J93="","",'Result Sheet'!J93)</f>
        <v/>
      </c>
      <c r="J90" s="256" t="str">
        <f>IF('Result Sheet'!ET93="","",'Result Sheet'!ET93)</f>
        <v/>
      </c>
      <c r="K90" s="165" t="str">
        <f>IF('Result Sheet'!EP93="","",'Result Sheet'!EP93)</f>
        <v/>
      </c>
      <c r="L90" s="166" t="str">
        <f>IF('Result Sheet'!EQ93="","",'Result Sheet'!EQ93)</f>
        <v/>
      </c>
      <c r="M90" s="401" t="str">
        <f>IF('Result Sheet'!ER93="","",'Result Sheet'!ER93)</f>
        <v/>
      </c>
      <c r="N90" s="403" t="str">
        <f>IF('Result Sheet'!ES93="","",'Result Sheet'!ES93)</f>
        <v/>
      </c>
      <c r="O90" s="402" t="str">
        <f>IF('Result Sheet'!EW93="","",'Result Sheet'!EW93)</f>
        <v/>
      </c>
      <c r="P90" s="167" t="str">
        <f>IF('Result Sheet'!AB93="","",'Result Sheet'!AB93)</f>
        <v/>
      </c>
      <c r="Q90" s="168" t="str">
        <f>IF('Result Sheet'!AC93="","",'Result Sheet'!AC93)</f>
        <v/>
      </c>
      <c r="R90" s="167" t="str">
        <f>IF('Result Sheet'!AT93="","",'Result Sheet'!AT93)</f>
        <v/>
      </c>
      <c r="S90" s="168" t="str">
        <f>IF('Result Sheet'!AU93="","",'Result Sheet'!AU93)</f>
        <v/>
      </c>
      <c r="T90" s="167" t="str">
        <f>IF('Result Sheet'!BL93="","",'Result Sheet'!BL93)</f>
        <v/>
      </c>
      <c r="U90" s="168" t="str">
        <f>IF('Result Sheet'!BM93="","",'Result Sheet'!BM93)</f>
        <v/>
      </c>
      <c r="V90" s="167" t="str">
        <f>IF('Result Sheet'!CD93="","",'Result Sheet'!CD93)</f>
        <v/>
      </c>
      <c r="W90" s="168" t="str">
        <f>IF('Result Sheet'!CE93="","",'Result Sheet'!CE93)</f>
        <v/>
      </c>
      <c r="X90" s="169" t="str">
        <f>IF('Result Sheet'!EV93="","",'Result Sheet'!EV93)</f>
        <v/>
      </c>
      <c r="BR90" s="170" t="str">
        <f>'Result Sheet'!G93</f>
        <v/>
      </c>
      <c r="BS90" s="171" t="str">
        <f t="shared" si="12"/>
        <v/>
      </c>
      <c r="BT90" s="171" t="str">
        <f t="shared" si="13"/>
        <v/>
      </c>
      <c r="BU90" s="171" t="str">
        <f t="shared" si="14"/>
        <v/>
      </c>
      <c r="BV90" s="171" t="str">
        <f t="shared" si="15"/>
        <v/>
      </c>
      <c r="BW90" s="171" t="str">
        <f t="shared" si="16"/>
        <v/>
      </c>
      <c r="BX90" s="171" t="str">
        <f t="shared" si="17"/>
        <v/>
      </c>
      <c r="BY90" s="171" t="str">
        <f t="shared" si="18"/>
        <v/>
      </c>
      <c r="BZ90" s="171" t="str">
        <f t="shared" si="19"/>
        <v/>
      </c>
      <c r="CA90" s="171" t="str">
        <f t="shared" si="20"/>
        <v/>
      </c>
      <c r="CB90" s="171" t="str">
        <f t="shared" si="21"/>
        <v/>
      </c>
      <c r="CC90" s="171" t="str">
        <f t="shared" si="22"/>
        <v/>
      </c>
      <c r="CD90" s="171" t="str">
        <f t="shared" si="23"/>
        <v/>
      </c>
      <c r="CE90" s="172"/>
    </row>
    <row r="91" spans="1:83" ht="15.95" customHeight="1">
      <c r="A91" s="159">
        <f>IF('Result Sheet'!A94="","",'Result Sheet'!A94)</f>
        <v>87</v>
      </c>
      <c r="B91" s="160" t="str">
        <f>IF('Result Sheet'!B94="","",'Result Sheet'!B94)</f>
        <v/>
      </c>
      <c r="C91" s="161" t="str">
        <f>IF('Result Sheet'!F94="","",'Result Sheet'!F94)</f>
        <v/>
      </c>
      <c r="D91" s="162" t="str">
        <f>IF('Result Sheet'!E94="","",'Result Sheet'!E94)</f>
        <v/>
      </c>
      <c r="E91" s="163" t="str">
        <f>IF('Result Sheet'!G94="","",'Result Sheet'!G94)</f>
        <v/>
      </c>
      <c r="F91" s="163" t="str">
        <f>IF('Result Sheet'!H94="","",'Result Sheet'!H94)</f>
        <v/>
      </c>
      <c r="G91" s="163" t="str">
        <f>IF('Result Sheet'!I94="","",'Result Sheet'!I94)</f>
        <v/>
      </c>
      <c r="H91" s="164" t="str">
        <f>IF('Result Sheet'!K94="","",'Result Sheet'!K94)</f>
        <v/>
      </c>
      <c r="I91" s="164" t="str">
        <f>IF('Result Sheet'!J94="","",'Result Sheet'!J94)</f>
        <v/>
      </c>
      <c r="J91" s="256" t="str">
        <f>IF('Result Sheet'!ET94="","",'Result Sheet'!ET94)</f>
        <v/>
      </c>
      <c r="K91" s="165" t="str">
        <f>IF('Result Sheet'!EP94="","",'Result Sheet'!EP94)</f>
        <v/>
      </c>
      <c r="L91" s="166" t="str">
        <f>IF('Result Sheet'!EQ94="","",'Result Sheet'!EQ94)</f>
        <v/>
      </c>
      <c r="M91" s="401" t="str">
        <f>IF('Result Sheet'!ER94="","",'Result Sheet'!ER94)</f>
        <v/>
      </c>
      <c r="N91" s="403" t="str">
        <f>IF('Result Sheet'!ES94="","",'Result Sheet'!ES94)</f>
        <v/>
      </c>
      <c r="O91" s="402" t="str">
        <f>IF('Result Sheet'!EW94="","",'Result Sheet'!EW94)</f>
        <v/>
      </c>
      <c r="P91" s="167" t="str">
        <f>IF('Result Sheet'!AB94="","",'Result Sheet'!AB94)</f>
        <v/>
      </c>
      <c r="Q91" s="168" t="str">
        <f>IF('Result Sheet'!AC94="","",'Result Sheet'!AC94)</f>
        <v/>
      </c>
      <c r="R91" s="167" t="str">
        <f>IF('Result Sheet'!AT94="","",'Result Sheet'!AT94)</f>
        <v/>
      </c>
      <c r="S91" s="168" t="str">
        <f>IF('Result Sheet'!AU94="","",'Result Sheet'!AU94)</f>
        <v/>
      </c>
      <c r="T91" s="167" t="str">
        <f>IF('Result Sheet'!BL94="","",'Result Sheet'!BL94)</f>
        <v/>
      </c>
      <c r="U91" s="168" t="str">
        <f>IF('Result Sheet'!BM94="","",'Result Sheet'!BM94)</f>
        <v/>
      </c>
      <c r="V91" s="167" t="str">
        <f>IF('Result Sheet'!CD94="","",'Result Sheet'!CD94)</f>
        <v/>
      </c>
      <c r="W91" s="168" t="str">
        <f>IF('Result Sheet'!CE94="","",'Result Sheet'!CE94)</f>
        <v/>
      </c>
      <c r="X91" s="169" t="str">
        <f>IF('Result Sheet'!EV94="","",'Result Sheet'!EV94)</f>
        <v/>
      </c>
      <c r="BR91" s="170" t="str">
        <f>'Result Sheet'!G94</f>
        <v/>
      </c>
      <c r="BS91" s="171" t="str">
        <f t="shared" si="12"/>
        <v/>
      </c>
      <c r="BT91" s="171" t="str">
        <f t="shared" si="13"/>
        <v/>
      </c>
      <c r="BU91" s="171" t="str">
        <f t="shared" si="14"/>
        <v/>
      </c>
      <c r="BV91" s="171" t="str">
        <f t="shared" si="15"/>
        <v/>
      </c>
      <c r="BW91" s="171" t="str">
        <f t="shared" si="16"/>
        <v/>
      </c>
      <c r="BX91" s="171" t="str">
        <f t="shared" si="17"/>
        <v/>
      </c>
      <c r="BY91" s="171" t="str">
        <f t="shared" si="18"/>
        <v/>
      </c>
      <c r="BZ91" s="171" t="str">
        <f t="shared" si="19"/>
        <v/>
      </c>
      <c r="CA91" s="171" t="str">
        <f t="shared" si="20"/>
        <v/>
      </c>
      <c r="CB91" s="171" t="str">
        <f t="shared" si="21"/>
        <v/>
      </c>
      <c r="CC91" s="171" t="str">
        <f t="shared" si="22"/>
        <v/>
      </c>
      <c r="CD91" s="171" t="str">
        <f t="shared" si="23"/>
        <v/>
      </c>
      <c r="CE91" s="172"/>
    </row>
    <row r="92" spans="1:83" ht="15.95" customHeight="1">
      <c r="A92" s="159">
        <f>IF('Result Sheet'!A95="","",'Result Sheet'!A95)</f>
        <v>88</v>
      </c>
      <c r="B92" s="160" t="str">
        <f>IF('Result Sheet'!B95="","",'Result Sheet'!B95)</f>
        <v/>
      </c>
      <c r="C92" s="161" t="str">
        <f>IF('Result Sheet'!F95="","",'Result Sheet'!F95)</f>
        <v/>
      </c>
      <c r="D92" s="162" t="str">
        <f>IF('Result Sheet'!E95="","",'Result Sheet'!E95)</f>
        <v/>
      </c>
      <c r="E92" s="163" t="str">
        <f>IF('Result Sheet'!G95="","",'Result Sheet'!G95)</f>
        <v/>
      </c>
      <c r="F92" s="163" t="str">
        <f>IF('Result Sheet'!H95="","",'Result Sheet'!H95)</f>
        <v/>
      </c>
      <c r="G92" s="163" t="str">
        <f>IF('Result Sheet'!I95="","",'Result Sheet'!I95)</f>
        <v/>
      </c>
      <c r="H92" s="164" t="str">
        <f>IF('Result Sheet'!K95="","",'Result Sheet'!K95)</f>
        <v/>
      </c>
      <c r="I92" s="164" t="str">
        <f>IF('Result Sheet'!J95="","",'Result Sheet'!J95)</f>
        <v/>
      </c>
      <c r="J92" s="256" t="str">
        <f>IF('Result Sheet'!ET95="","",'Result Sheet'!ET95)</f>
        <v/>
      </c>
      <c r="K92" s="165" t="str">
        <f>IF('Result Sheet'!EP95="","",'Result Sheet'!EP95)</f>
        <v/>
      </c>
      <c r="L92" s="166" t="str">
        <f>IF('Result Sheet'!EQ95="","",'Result Sheet'!EQ95)</f>
        <v/>
      </c>
      <c r="M92" s="401" t="str">
        <f>IF('Result Sheet'!ER95="","",'Result Sheet'!ER95)</f>
        <v/>
      </c>
      <c r="N92" s="403" t="str">
        <f>IF('Result Sheet'!ES95="","",'Result Sheet'!ES95)</f>
        <v/>
      </c>
      <c r="O92" s="402" t="str">
        <f>IF('Result Sheet'!EW95="","",'Result Sheet'!EW95)</f>
        <v/>
      </c>
      <c r="P92" s="167" t="str">
        <f>IF('Result Sheet'!AB95="","",'Result Sheet'!AB95)</f>
        <v/>
      </c>
      <c r="Q92" s="168" t="str">
        <f>IF('Result Sheet'!AC95="","",'Result Sheet'!AC95)</f>
        <v/>
      </c>
      <c r="R92" s="167" t="str">
        <f>IF('Result Sheet'!AT95="","",'Result Sheet'!AT95)</f>
        <v/>
      </c>
      <c r="S92" s="168" t="str">
        <f>IF('Result Sheet'!AU95="","",'Result Sheet'!AU95)</f>
        <v/>
      </c>
      <c r="T92" s="167" t="str">
        <f>IF('Result Sheet'!BL95="","",'Result Sheet'!BL95)</f>
        <v/>
      </c>
      <c r="U92" s="168" t="str">
        <f>IF('Result Sheet'!BM95="","",'Result Sheet'!BM95)</f>
        <v/>
      </c>
      <c r="V92" s="167" t="str">
        <f>IF('Result Sheet'!CD95="","",'Result Sheet'!CD95)</f>
        <v/>
      </c>
      <c r="W92" s="168" t="str">
        <f>IF('Result Sheet'!CE95="","",'Result Sheet'!CE95)</f>
        <v/>
      </c>
      <c r="X92" s="169" t="str">
        <f>IF('Result Sheet'!EV95="","",'Result Sheet'!EV95)</f>
        <v/>
      </c>
      <c r="BR92" s="170" t="str">
        <f>'Result Sheet'!G95</f>
        <v/>
      </c>
      <c r="BS92" s="171" t="str">
        <f t="shared" si="12"/>
        <v/>
      </c>
      <c r="BT92" s="171" t="str">
        <f t="shared" si="13"/>
        <v/>
      </c>
      <c r="BU92" s="171" t="str">
        <f t="shared" si="14"/>
        <v/>
      </c>
      <c r="BV92" s="171" t="str">
        <f t="shared" si="15"/>
        <v/>
      </c>
      <c r="BW92" s="171" t="str">
        <f t="shared" si="16"/>
        <v/>
      </c>
      <c r="BX92" s="171" t="str">
        <f t="shared" si="17"/>
        <v/>
      </c>
      <c r="BY92" s="171" t="str">
        <f t="shared" si="18"/>
        <v/>
      </c>
      <c r="BZ92" s="171" t="str">
        <f t="shared" si="19"/>
        <v/>
      </c>
      <c r="CA92" s="171" t="str">
        <f t="shared" si="20"/>
        <v/>
      </c>
      <c r="CB92" s="171" t="str">
        <f t="shared" si="21"/>
        <v/>
      </c>
      <c r="CC92" s="171" t="str">
        <f t="shared" si="22"/>
        <v/>
      </c>
      <c r="CD92" s="171" t="str">
        <f t="shared" si="23"/>
        <v/>
      </c>
      <c r="CE92" s="172"/>
    </row>
    <row r="93" spans="1:83" ht="15.95" customHeight="1">
      <c r="A93" s="159">
        <f>IF('Result Sheet'!A96="","",'Result Sheet'!A96)</f>
        <v>89</v>
      </c>
      <c r="B93" s="160" t="str">
        <f>IF('Result Sheet'!B96="","",'Result Sheet'!B96)</f>
        <v/>
      </c>
      <c r="C93" s="161" t="str">
        <f>IF('Result Sheet'!F96="","",'Result Sheet'!F96)</f>
        <v/>
      </c>
      <c r="D93" s="162" t="str">
        <f>IF('Result Sheet'!E96="","",'Result Sheet'!E96)</f>
        <v/>
      </c>
      <c r="E93" s="163" t="str">
        <f>IF('Result Sheet'!G96="","",'Result Sheet'!G96)</f>
        <v/>
      </c>
      <c r="F93" s="163" t="str">
        <f>IF('Result Sheet'!H96="","",'Result Sheet'!H96)</f>
        <v/>
      </c>
      <c r="G93" s="163" t="str">
        <f>IF('Result Sheet'!I96="","",'Result Sheet'!I96)</f>
        <v/>
      </c>
      <c r="H93" s="164" t="str">
        <f>IF('Result Sheet'!K96="","",'Result Sheet'!K96)</f>
        <v/>
      </c>
      <c r="I93" s="164" t="str">
        <f>IF('Result Sheet'!J96="","",'Result Sheet'!J96)</f>
        <v/>
      </c>
      <c r="J93" s="256" t="str">
        <f>IF('Result Sheet'!ET96="","",'Result Sheet'!ET96)</f>
        <v/>
      </c>
      <c r="K93" s="165" t="str">
        <f>IF('Result Sheet'!EP96="","",'Result Sheet'!EP96)</f>
        <v/>
      </c>
      <c r="L93" s="166" t="str">
        <f>IF('Result Sheet'!EQ96="","",'Result Sheet'!EQ96)</f>
        <v/>
      </c>
      <c r="M93" s="401" t="str">
        <f>IF('Result Sheet'!ER96="","",'Result Sheet'!ER96)</f>
        <v/>
      </c>
      <c r="N93" s="403" t="str">
        <f>IF('Result Sheet'!ES96="","",'Result Sheet'!ES96)</f>
        <v/>
      </c>
      <c r="O93" s="402" t="str">
        <f>IF('Result Sheet'!EW96="","",'Result Sheet'!EW96)</f>
        <v/>
      </c>
      <c r="P93" s="167" t="str">
        <f>IF('Result Sheet'!AB96="","",'Result Sheet'!AB96)</f>
        <v/>
      </c>
      <c r="Q93" s="168" t="str">
        <f>IF('Result Sheet'!AC96="","",'Result Sheet'!AC96)</f>
        <v/>
      </c>
      <c r="R93" s="167" t="str">
        <f>IF('Result Sheet'!AT96="","",'Result Sheet'!AT96)</f>
        <v/>
      </c>
      <c r="S93" s="168" t="str">
        <f>IF('Result Sheet'!AU96="","",'Result Sheet'!AU96)</f>
        <v/>
      </c>
      <c r="T93" s="167" t="str">
        <f>IF('Result Sheet'!BL96="","",'Result Sheet'!BL96)</f>
        <v/>
      </c>
      <c r="U93" s="168" t="str">
        <f>IF('Result Sheet'!BM96="","",'Result Sheet'!BM96)</f>
        <v/>
      </c>
      <c r="V93" s="167" t="str">
        <f>IF('Result Sheet'!CD96="","",'Result Sheet'!CD96)</f>
        <v/>
      </c>
      <c r="W93" s="168" t="str">
        <f>IF('Result Sheet'!CE96="","",'Result Sheet'!CE96)</f>
        <v/>
      </c>
      <c r="X93" s="169" t="str">
        <f>IF('Result Sheet'!EV96="","",'Result Sheet'!EV96)</f>
        <v/>
      </c>
      <c r="BR93" s="170" t="str">
        <f>'Result Sheet'!G96</f>
        <v/>
      </c>
      <c r="BS93" s="171" t="str">
        <f t="shared" si="12"/>
        <v/>
      </c>
      <c r="BT93" s="171" t="str">
        <f t="shared" si="13"/>
        <v/>
      </c>
      <c r="BU93" s="171" t="str">
        <f t="shared" si="14"/>
        <v/>
      </c>
      <c r="BV93" s="171" t="str">
        <f t="shared" si="15"/>
        <v/>
      </c>
      <c r="BW93" s="171" t="str">
        <f t="shared" si="16"/>
        <v/>
      </c>
      <c r="BX93" s="171" t="str">
        <f t="shared" si="17"/>
        <v/>
      </c>
      <c r="BY93" s="171" t="str">
        <f t="shared" si="18"/>
        <v/>
      </c>
      <c r="BZ93" s="171" t="str">
        <f t="shared" si="19"/>
        <v/>
      </c>
      <c r="CA93" s="171" t="str">
        <f t="shared" si="20"/>
        <v/>
      </c>
      <c r="CB93" s="171" t="str">
        <f t="shared" si="21"/>
        <v/>
      </c>
      <c r="CC93" s="171" t="str">
        <f t="shared" si="22"/>
        <v/>
      </c>
      <c r="CD93" s="171" t="str">
        <f t="shared" si="23"/>
        <v/>
      </c>
      <c r="CE93" s="172"/>
    </row>
    <row r="94" spans="1:83" ht="15.95" customHeight="1">
      <c r="A94" s="159">
        <f>IF('Result Sheet'!A97="","",'Result Sheet'!A97)</f>
        <v>90</v>
      </c>
      <c r="B94" s="160" t="str">
        <f>IF('Result Sheet'!B97="","",'Result Sheet'!B97)</f>
        <v/>
      </c>
      <c r="C94" s="161" t="str">
        <f>IF('Result Sheet'!F97="","",'Result Sheet'!F97)</f>
        <v/>
      </c>
      <c r="D94" s="162" t="str">
        <f>IF('Result Sheet'!E97="","",'Result Sheet'!E97)</f>
        <v/>
      </c>
      <c r="E94" s="163" t="str">
        <f>IF('Result Sheet'!G97="","",'Result Sheet'!G97)</f>
        <v/>
      </c>
      <c r="F94" s="163" t="str">
        <f>IF('Result Sheet'!H97="","",'Result Sheet'!H97)</f>
        <v/>
      </c>
      <c r="G94" s="163" t="str">
        <f>IF('Result Sheet'!I97="","",'Result Sheet'!I97)</f>
        <v/>
      </c>
      <c r="H94" s="164" t="str">
        <f>IF('Result Sheet'!K97="","",'Result Sheet'!K97)</f>
        <v/>
      </c>
      <c r="I94" s="164" t="str">
        <f>IF('Result Sheet'!J97="","",'Result Sheet'!J97)</f>
        <v/>
      </c>
      <c r="J94" s="256" t="str">
        <f>IF('Result Sheet'!ET97="","",'Result Sheet'!ET97)</f>
        <v/>
      </c>
      <c r="K94" s="165" t="str">
        <f>IF('Result Sheet'!EP97="","",'Result Sheet'!EP97)</f>
        <v/>
      </c>
      <c r="L94" s="166" t="str">
        <f>IF('Result Sheet'!EQ97="","",'Result Sheet'!EQ97)</f>
        <v/>
      </c>
      <c r="M94" s="401" t="str">
        <f>IF('Result Sheet'!ER97="","",'Result Sheet'!ER97)</f>
        <v/>
      </c>
      <c r="N94" s="403" t="str">
        <f>IF('Result Sheet'!ES97="","",'Result Sheet'!ES97)</f>
        <v/>
      </c>
      <c r="O94" s="402" t="str">
        <f>IF('Result Sheet'!EW97="","",'Result Sheet'!EW97)</f>
        <v/>
      </c>
      <c r="P94" s="167" t="str">
        <f>IF('Result Sheet'!AB97="","",'Result Sheet'!AB97)</f>
        <v/>
      </c>
      <c r="Q94" s="168" t="str">
        <f>IF('Result Sheet'!AC97="","",'Result Sheet'!AC97)</f>
        <v/>
      </c>
      <c r="R94" s="167" t="str">
        <f>IF('Result Sheet'!AT97="","",'Result Sheet'!AT97)</f>
        <v/>
      </c>
      <c r="S94" s="168" t="str">
        <f>IF('Result Sheet'!AU97="","",'Result Sheet'!AU97)</f>
        <v/>
      </c>
      <c r="T94" s="167" t="str">
        <f>IF('Result Sheet'!BL97="","",'Result Sheet'!BL97)</f>
        <v/>
      </c>
      <c r="U94" s="168" t="str">
        <f>IF('Result Sheet'!BM97="","",'Result Sheet'!BM97)</f>
        <v/>
      </c>
      <c r="V94" s="167" t="str">
        <f>IF('Result Sheet'!CD97="","",'Result Sheet'!CD97)</f>
        <v/>
      </c>
      <c r="W94" s="168" t="str">
        <f>IF('Result Sheet'!CE97="","",'Result Sheet'!CE97)</f>
        <v/>
      </c>
      <c r="X94" s="169" t="str">
        <f>IF('Result Sheet'!EV97="","",'Result Sheet'!EV97)</f>
        <v/>
      </c>
      <c r="BR94" s="170" t="str">
        <f>'Result Sheet'!G97</f>
        <v/>
      </c>
      <c r="BS94" s="171" t="str">
        <f t="shared" si="12"/>
        <v/>
      </c>
      <c r="BT94" s="171" t="str">
        <f t="shared" si="13"/>
        <v/>
      </c>
      <c r="BU94" s="171" t="str">
        <f t="shared" si="14"/>
        <v/>
      </c>
      <c r="BV94" s="171" t="str">
        <f t="shared" si="15"/>
        <v/>
      </c>
      <c r="BW94" s="171" t="str">
        <f t="shared" si="16"/>
        <v/>
      </c>
      <c r="BX94" s="171" t="str">
        <f t="shared" si="17"/>
        <v/>
      </c>
      <c r="BY94" s="171" t="str">
        <f t="shared" si="18"/>
        <v/>
      </c>
      <c r="BZ94" s="171" t="str">
        <f t="shared" si="19"/>
        <v/>
      </c>
      <c r="CA94" s="171" t="str">
        <f t="shared" si="20"/>
        <v/>
      </c>
      <c r="CB94" s="171" t="str">
        <f t="shared" si="21"/>
        <v/>
      </c>
      <c r="CC94" s="171" t="str">
        <f t="shared" si="22"/>
        <v/>
      </c>
      <c r="CD94" s="171" t="str">
        <f t="shared" si="23"/>
        <v/>
      </c>
      <c r="CE94" s="172"/>
    </row>
    <row r="95" spans="1:83" ht="15.95" customHeight="1">
      <c r="A95" s="159">
        <f>IF('Result Sheet'!A98="","",'Result Sheet'!A98)</f>
        <v>91</v>
      </c>
      <c r="B95" s="160" t="str">
        <f>IF('Result Sheet'!B98="","",'Result Sheet'!B98)</f>
        <v/>
      </c>
      <c r="C95" s="161" t="str">
        <f>IF('Result Sheet'!F98="","",'Result Sheet'!F98)</f>
        <v/>
      </c>
      <c r="D95" s="162" t="str">
        <f>IF('Result Sheet'!E98="","",'Result Sheet'!E98)</f>
        <v/>
      </c>
      <c r="E95" s="163" t="str">
        <f>IF('Result Sheet'!G98="","",'Result Sheet'!G98)</f>
        <v/>
      </c>
      <c r="F95" s="163" t="str">
        <f>IF('Result Sheet'!H98="","",'Result Sheet'!H98)</f>
        <v/>
      </c>
      <c r="G95" s="163" t="str">
        <f>IF('Result Sheet'!I98="","",'Result Sheet'!I98)</f>
        <v/>
      </c>
      <c r="H95" s="164" t="str">
        <f>IF('Result Sheet'!K98="","",'Result Sheet'!K98)</f>
        <v/>
      </c>
      <c r="I95" s="164" t="str">
        <f>IF('Result Sheet'!J98="","",'Result Sheet'!J98)</f>
        <v/>
      </c>
      <c r="J95" s="256" t="str">
        <f>IF('Result Sheet'!ET98="","",'Result Sheet'!ET98)</f>
        <v/>
      </c>
      <c r="K95" s="165" t="str">
        <f>IF('Result Sheet'!EP98="","",'Result Sheet'!EP98)</f>
        <v/>
      </c>
      <c r="L95" s="166" t="str">
        <f>IF('Result Sheet'!EQ98="","",'Result Sheet'!EQ98)</f>
        <v/>
      </c>
      <c r="M95" s="401" t="str">
        <f>IF('Result Sheet'!ER98="","",'Result Sheet'!ER98)</f>
        <v/>
      </c>
      <c r="N95" s="403" t="str">
        <f>IF('Result Sheet'!ES98="","",'Result Sheet'!ES98)</f>
        <v/>
      </c>
      <c r="O95" s="402" t="str">
        <f>IF('Result Sheet'!EW98="","",'Result Sheet'!EW98)</f>
        <v/>
      </c>
      <c r="P95" s="167" t="str">
        <f>IF('Result Sheet'!AB98="","",'Result Sheet'!AB98)</f>
        <v/>
      </c>
      <c r="Q95" s="168" t="str">
        <f>IF('Result Sheet'!AC98="","",'Result Sheet'!AC98)</f>
        <v/>
      </c>
      <c r="R95" s="167" t="str">
        <f>IF('Result Sheet'!AT98="","",'Result Sheet'!AT98)</f>
        <v/>
      </c>
      <c r="S95" s="168" t="str">
        <f>IF('Result Sheet'!AU98="","",'Result Sheet'!AU98)</f>
        <v/>
      </c>
      <c r="T95" s="167" t="str">
        <f>IF('Result Sheet'!BL98="","",'Result Sheet'!BL98)</f>
        <v/>
      </c>
      <c r="U95" s="168" t="str">
        <f>IF('Result Sheet'!BM98="","",'Result Sheet'!BM98)</f>
        <v/>
      </c>
      <c r="V95" s="167" t="str">
        <f>IF('Result Sheet'!CD98="","",'Result Sheet'!CD98)</f>
        <v/>
      </c>
      <c r="W95" s="168" t="str">
        <f>IF('Result Sheet'!CE98="","",'Result Sheet'!CE98)</f>
        <v/>
      </c>
      <c r="X95" s="169" t="str">
        <f>IF('Result Sheet'!EV98="","",'Result Sheet'!EV98)</f>
        <v/>
      </c>
      <c r="BR95" s="170" t="str">
        <f>'Result Sheet'!G98</f>
        <v/>
      </c>
      <c r="BS95" s="171" t="str">
        <f t="shared" si="12"/>
        <v/>
      </c>
      <c r="BT95" s="171" t="str">
        <f t="shared" si="13"/>
        <v/>
      </c>
      <c r="BU95" s="171" t="str">
        <f t="shared" si="14"/>
        <v/>
      </c>
      <c r="BV95" s="171" t="str">
        <f t="shared" si="15"/>
        <v/>
      </c>
      <c r="BW95" s="171" t="str">
        <f t="shared" si="16"/>
        <v/>
      </c>
      <c r="BX95" s="171" t="str">
        <f t="shared" si="17"/>
        <v/>
      </c>
      <c r="BY95" s="171" t="str">
        <f t="shared" si="18"/>
        <v/>
      </c>
      <c r="BZ95" s="171" t="str">
        <f t="shared" si="19"/>
        <v/>
      </c>
      <c r="CA95" s="171" t="str">
        <f t="shared" si="20"/>
        <v/>
      </c>
      <c r="CB95" s="171" t="str">
        <f t="shared" si="21"/>
        <v/>
      </c>
      <c r="CC95" s="171" t="str">
        <f t="shared" si="22"/>
        <v/>
      </c>
      <c r="CD95" s="171" t="str">
        <f t="shared" si="23"/>
        <v/>
      </c>
      <c r="CE95" s="172"/>
    </row>
    <row r="96" spans="1:83" ht="15.95" customHeight="1">
      <c r="A96" s="159">
        <f>IF('Result Sheet'!A99="","",'Result Sheet'!A99)</f>
        <v>92</v>
      </c>
      <c r="B96" s="160" t="str">
        <f>IF('Result Sheet'!B99="","",'Result Sheet'!B99)</f>
        <v/>
      </c>
      <c r="C96" s="161" t="str">
        <f>IF('Result Sheet'!F99="","",'Result Sheet'!F99)</f>
        <v/>
      </c>
      <c r="D96" s="162" t="str">
        <f>IF('Result Sheet'!E99="","",'Result Sheet'!E99)</f>
        <v/>
      </c>
      <c r="E96" s="163" t="str">
        <f>IF('Result Sheet'!G99="","",'Result Sheet'!G99)</f>
        <v/>
      </c>
      <c r="F96" s="163" t="str">
        <f>IF('Result Sheet'!H99="","",'Result Sheet'!H99)</f>
        <v/>
      </c>
      <c r="G96" s="163" t="str">
        <f>IF('Result Sheet'!I99="","",'Result Sheet'!I99)</f>
        <v/>
      </c>
      <c r="H96" s="164" t="str">
        <f>IF('Result Sheet'!K99="","",'Result Sheet'!K99)</f>
        <v/>
      </c>
      <c r="I96" s="164" t="str">
        <f>IF('Result Sheet'!J99="","",'Result Sheet'!J99)</f>
        <v/>
      </c>
      <c r="J96" s="256" t="str">
        <f>IF('Result Sheet'!ET99="","",'Result Sheet'!ET99)</f>
        <v/>
      </c>
      <c r="K96" s="165" t="str">
        <f>IF('Result Sheet'!EP99="","",'Result Sheet'!EP99)</f>
        <v/>
      </c>
      <c r="L96" s="166" t="str">
        <f>IF('Result Sheet'!EQ99="","",'Result Sheet'!EQ99)</f>
        <v/>
      </c>
      <c r="M96" s="401" t="str">
        <f>IF('Result Sheet'!ER99="","",'Result Sheet'!ER99)</f>
        <v/>
      </c>
      <c r="N96" s="403" t="str">
        <f>IF('Result Sheet'!ES99="","",'Result Sheet'!ES99)</f>
        <v/>
      </c>
      <c r="O96" s="402" t="str">
        <f>IF('Result Sheet'!EW99="","",'Result Sheet'!EW99)</f>
        <v/>
      </c>
      <c r="P96" s="167" t="str">
        <f>IF('Result Sheet'!AB99="","",'Result Sheet'!AB99)</f>
        <v/>
      </c>
      <c r="Q96" s="168" t="str">
        <f>IF('Result Sheet'!AC99="","",'Result Sheet'!AC99)</f>
        <v/>
      </c>
      <c r="R96" s="167" t="str">
        <f>IF('Result Sheet'!AT99="","",'Result Sheet'!AT99)</f>
        <v/>
      </c>
      <c r="S96" s="168" t="str">
        <f>IF('Result Sheet'!AU99="","",'Result Sheet'!AU99)</f>
        <v/>
      </c>
      <c r="T96" s="167" t="str">
        <f>IF('Result Sheet'!BL99="","",'Result Sheet'!BL99)</f>
        <v/>
      </c>
      <c r="U96" s="168" t="str">
        <f>IF('Result Sheet'!BM99="","",'Result Sheet'!BM99)</f>
        <v/>
      </c>
      <c r="V96" s="167" t="str">
        <f>IF('Result Sheet'!CD99="","",'Result Sheet'!CD99)</f>
        <v/>
      </c>
      <c r="W96" s="168" t="str">
        <f>IF('Result Sheet'!CE99="","",'Result Sheet'!CE99)</f>
        <v/>
      </c>
      <c r="X96" s="169" t="str">
        <f>IF('Result Sheet'!EV99="","",'Result Sheet'!EV99)</f>
        <v/>
      </c>
      <c r="BR96" s="170" t="str">
        <f>'Result Sheet'!G99</f>
        <v/>
      </c>
      <c r="BS96" s="171" t="str">
        <f t="shared" si="12"/>
        <v/>
      </c>
      <c r="BT96" s="171" t="str">
        <f t="shared" si="13"/>
        <v/>
      </c>
      <c r="BU96" s="171" t="str">
        <f t="shared" si="14"/>
        <v/>
      </c>
      <c r="BV96" s="171" t="str">
        <f t="shared" si="15"/>
        <v/>
      </c>
      <c r="BW96" s="171" t="str">
        <f t="shared" si="16"/>
        <v/>
      </c>
      <c r="BX96" s="171" t="str">
        <f t="shared" si="17"/>
        <v/>
      </c>
      <c r="BY96" s="171" t="str">
        <f t="shared" si="18"/>
        <v/>
      </c>
      <c r="BZ96" s="171" t="str">
        <f t="shared" si="19"/>
        <v/>
      </c>
      <c r="CA96" s="171" t="str">
        <f t="shared" si="20"/>
        <v/>
      </c>
      <c r="CB96" s="171" t="str">
        <f t="shared" si="21"/>
        <v/>
      </c>
      <c r="CC96" s="171" t="str">
        <f t="shared" si="22"/>
        <v/>
      </c>
      <c r="CD96" s="171" t="str">
        <f t="shared" si="23"/>
        <v/>
      </c>
      <c r="CE96" s="172"/>
    </row>
    <row r="97" spans="1:83" ht="15.95" customHeight="1">
      <c r="A97" s="159">
        <f>IF('Result Sheet'!A100="","",'Result Sheet'!A100)</f>
        <v>93</v>
      </c>
      <c r="B97" s="160" t="str">
        <f>IF('Result Sheet'!B100="","",'Result Sheet'!B100)</f>
        <v/>
      </c>
      <c r="C97" s="161" t="str">
        <f>IF('Result Sheet'!F100="","",'Result Sheet'!F100)</f>
        <v/>
      </c>
      <c r="D97" s="162" t="str">
        <f>IF('Result Sheet'!E100="","",'Result Sheet'!E100)</f>
        <v/>
      </c>
      <c r="E97" s="163" t="str">
        <f>IF('Result Sheet'!G100="","",'Result Sheet'!G100)</f>
        <v/>
      </c>
      <c r="F97" s="163" t="str">
        <f>IF('Result Sheet'!H100="","",'Result Sheet'!H100)</f>
        <v/>
      </c>
      <c r="G97" s="163" t="str">
        <f>IF('Result Sheet'!I100="","",'Result Sheet'!I100)</f>
        <v/>
      </c>
      <c r="H97" s="164" t="str">
        <f>IF('Result Sheet'!K100="","",'Result Sheet'!K100)</f>
        <v/>
      </c>
      <c r="I97" s="164" t="str">
        <f>IF('Result Sheet'!J100="","",'Result Sheet'!J100)</f>
        <v/>
      </c>
      <c r="J97" s="256" t="str">
        <f>IF('Result Sheet'!ET100="","",'Result Sheet'!ET100)</f>
        <v/>
      </c>
      <c r="K97" s="165" t="str">
        <f>IF('Result Sheet'!EP100="","",'Result Sheet'!EP100)</f>
        <v/>
      </c>
      <c r="L97" s="166" t="str">
        <f>IF('Result Sheet'!EQ100="","",'Result Sheet'!EQ100)</f>
        <v/>
      </c>
      <c r="M97" s="401" t="str">
        <f>IF('Result Sheet'!ER100="","",'Result Sheet'!ER100)</f>
        <v/>
      </c>
      <c r="N97" s="403" t="str">
        <f>IF('Result Sheet'!ES100="","",'Result Sheet'!ES100)</f>
        <v/>
      </c>
      <c r="O97" s="402" t="str">
        <f>IF('Result Sheet'!EW100="","",'Result Sheet'!EW100)</f>
        <v/>
      </c>
      <c r="P97" s="167" t="str">
        <f>IF('Result Sheet'!AB100="","",'Result Sheet'!AB100)</f>
        <v/>
      </c>
      <c r="Q97" s="168" t="str">
        <f>IF('Result Sheet'!AC100="","",'Result Sheet'!AC100)</f>
        <v/>
      </c>
      <c r="R97" s="167" t="str">
        <f>IF('Result Sheet'!AT100="","",'Result Sheet'!AT100)</f>
        <v/>
      </c>
      <c r="S97" s="168" t="str">
        <f>IF('Result Sheet'!AU100="","",'Result Sheet'!AU100)</f>
        <v/>
      </c>
      <c r="T97" s="167" t="str">
        <f>IF('Result Sheet'!BL100="","",'Result Sheet'!BL100)</f>
        <v/>
      </c>
      <c r="U97" s="168" t="str">
        <f>IF('Result Sheet'!BM100="","",'Result Sheet'!BM100)</f>
        <v/>
      </c>
      <c r="V97" s="167" t="str">
        <f>IF('Result Sheet'!CD100="","",'Result Sheet'!CD100)</f>
        <v/>
      </c>
      <c r="W97" s="168" t="str">
        <f>IF('Result Sheet'!CE100="","",'Result Sheet'!CE100)</f>
        <v/>
      </c>
      <c r="X97" s="169" t="str">
        <f>IF('Result Sheet'!EV100="","",'Result Sheet'!EV100)</f>
        <v/>
      </c>
      <c r="BR97" s="170" t="str">
        <f>'Result Sheet'!G100</f>
        <v/>
      </c>
      <c r="BS97" s="171" t="str">
        <f t="shared" si="12"/>
        <v/>
      </c>
      <c r="BT97" s="171" t="str">
        <f t="shared" si="13"/>
        <v/>
      </c>
      <c r="BU97" s="171" t="str">
        <f t="shared" si="14"/>
        <v/>
      </c>
      <c r="BV97" s="171" t="str">
        <f t="shared" si="15"/>
        <v/>
      </c>
      <c r="BW97" s="171" t="str">
        <f t="shared" si="16"/>
        <v/>
      </c>
      <c r="BX97" s="171" t="str">
        <f t="shared" si="17"/>
        <v/>
      </c>
      <c r="BY97" s="171" t="str">
        <f t="shared" si="18"/>
        <v/>
      </c>
      <c r="BZ97" s="171" t="str">
        <f t="shared" si="19"/>
        <v/>
      </c>
      <c r="CA97" s="171" t="str">
        <f t="shared" si="20"/>
        <v/>
      </c>
      <c r="CB97" s="171" t="str">
        <f t="shared" si="21"/>
        <v/>
      </c>
      <c r="CC97" s="171" t="str">
        <f t="shared" si="22"/>
        <v/>
      </c>
      <c r="CD97" s="171" t="str">
        <f t="shared" si="23"/>
        <v/>
      </c>
      <c r="CE97" s="172"/>
    </row>
    <row r="98" spans="1:83" ht="15.95" customHeight="1">
      <c r="A98" s="159">
        <f>IF('Result Sheet'!A101="","",'Result Sheet'!A101)</f>
        <v>94</v>
      </c>
      <c r="B98" s="160" t="str">
        <f>IF('Result Sheet'!B101="","",'Result Sheet'!B101)</f>
        <v/>
      </c>
      <c r="C98" s="161" t="str">
        <f>IF('Result Sheet'!F101="","",'Result Sheet'!F101)</f>
        <v/>
      </c>
      <c r="D98" s="162" t="str">
        <f>IF('Result Sheet'!E101="","",'Result Sheet'!E101)</f>
        <v/>
      </c>
      <c r="E98" s="163" t="str">
        <f>IF('Result Sheet'!G101="","",'Result Sheet'!G101)</f>
        <v/>
      </c>
      <c r="F98" s="163" t="str">
        <f>IF('Result Sheet'!H101="","",'Result Sheet'!H101)</f>
        <v/>
      </c>
      <c r="G98" s="163" t="str">
        <f>IF('Result Sheet'!I101="","",'Result Sheet'!I101)</f>
        <v/>
      </c>
      <c r="H98" s="164" t="str">
        <f>IF('Result Sheet'!K101="","",'Result Sheet'!K101)</f>
        <v/>
      </c>
      <c r="I98" s="164" t="str">
        <f>IF('Result Sheet'!J101="","",'Result Sheet'!J101)</f>
        <v/>
      </c>
      <c r="J98" s="256" t="str">
        <f>IF('Result Sheet'!ET101="","",'Result Sheet'!ET101)</f>
        <v/>
      </c>
      <c r="K98" s="165" t="str">
        <f>IF('Result Sheet'!EP101="","",'Result Sheet'!EP101)</f>
        <v/>
      </c>
      <c r="L98" s="166" t="str">
        <f>IF('Result Sheet'!EQ101="","",'Result Sheet'!EQ101)</f>
        <v/>
      </c>
      <c r="M98" s="401" t="str">
        <f>IF('Result Sheet'!ER101="","",'Result Sheet'!ER101)</f>
        <v/>
      </c>
      <c r="N98" s="403" t="str">
        <f>IF('Result Sheet'!ES101="","",'Result Sheet'!ES101)</f>
        <v/>
      </c>
      <c r="O98" s="402" t="str">
        <f>IF('Result Sheet'!EW101="","",'Result Sheet'!EW101)</f>
        <v/>
      </c>
      <c r="P98" s="167" t="str">
        <f>IF('Result Sheet'!AB101="","",'Result Sheet'!AB101)</f>
        <v/>
      </c>
      <c r="Q98" s="168" t="str">
        <f>IF('Result Sheet'!AC101="","",'Result Sheet'!AC101)</f>
        <v/>
      </c>
      <c r="R98" s="167" t="str">
        <f>IF('Result Sheet'!AT101="","",'Result Sheet'!AT101)</f>
        <v/>
      </c>
      <c r="S98" s="168" t="str">
        <f>IF('Result Sheet'!AU101="","",'Result Sheet'!AU101)</f>
        <v/>
      </c>
      <c r="T98" s="167" t="str">
        <f>IF('Result Sheet'!BL101="","",'Result Sheet'!BL101)</f>
        <v/>
      </c>
      <c r="U98" s="168" t="str">
        <f>IF('Result Sheet'!BM101="","",'Result Sheet'!BM101)</f>
        <v/>
      </c>
      <c r="V98" s="167" t="str">
        <f>IF('Result Sheet'!CD101="","",'Result Sheet'!CD101)</f>
        <v/>
      </c>
      <c r="W98" s="168" t="str">
        <f>IF('Result Sheet'!CE101="","",'Result Sheet'!CE101)</f>
        <v/>
      </c>
      <c r="X98" s="169" t="str">
        <f>IF('Result Sheet'!EV101="","",'Result Sheet'!EV101)</f>
        <v/>
      </c>
      <c r="BR98" s="170" t="str">
        <f>'Result Sheet'!G101</f>
        <v/>
      </c>
      <c r="BS98" s="171" t="str">
        <f t="shared" si="12"/>
        <v/>
      </c>
      <c r="BT98" s="171" t="str">
        <f t="shared" si="13"/>
        <v/>
      </c>
      <c r="BU98" s="171" t="str">
        <f t="shared" si="14"/>
        <v/>
      </c>
      <c r="BV98" s="171" t="str">
        <f t="shared" si="15"/>
        <v/>
      </c>
      <c r="BW98" s="171" t="str">
        <f t="shared" si="16"/>
        <v/>
      </c>
      <c r="BX98" s="171" t="str">
        <f t="shared" si="17"/>
        <v/>
      </c>
      <c r="BY98" s="171" t="str">
        <f t="shared" si="18"/>
        <v/>
      </c>
      <c r="BZ98" s="171" t="str">
        <f t="shared" si="19"/>
        <v/>
      </c>
      <c r="CA98" s="171" t="str">
        <f t="shared" si="20"/>
        <v/>
      </c>
      <c r="CB98" s="171" t="str">
        <f t="shared" si="21"/>
        <v/>
      </c>
      <c r="CC98" s="171" t="str">
        <f t="shared" si="22"/>
        <v/>
      </c>
      <c r="CD98" s="171" t="str">
        <f t="shared" si="23"/>
        <v/>
      </c>
      <c r="CE98" s="172"/>
    </row>
    <row r="99" spans="1:83" ht="15.95" customHeight="1">
      <c r="A99" s="159">
        <f>IF('Result Sheet'!A102="","",'Result Sheet'!A102)</f>
        <v>95</v>
      </c>
      <c r="B99" s="160" t="str">
        <f>IF('Result Sheet'!B102="","",'Result Sheet'!B102)</f>
        <v/>
      </c>
      <c r="C99" s="161" t="str">
        <f>IF('Result Sheet'!F102="","",'Result Sheet'!F102)</f>
        <v/>
      </c>
      <c r="D99" s="162" t="str">
        <f>IF('Result Sheet'!E102="","",'Result Sheet'!E102)</f>
        <v/>
      </c>
      <c r="E99" s="163" t="str">
        <f>IF('Result Sheet'!G102="","",'Result Sheet'!G102)</f>
        <v/>
      </c>
      <c r="F99" s="163" t="str">
        <f>IF('Result Sheet'!H102="","",'Result Sheet'!H102)</f>
        <v/>
      </c>
      <c r="G99" s="163" t="str">
        <f>IF('Result Sheet'!I102="","",'Result Sheet'!I102)</f>
        <v/>
      </c>
      <c r="H99" s="164" t="str">
        <f>IF('Result Sheet'!K102="","",'Result Sheet'!K102)</f>
        <v/>
      </c>
      <c r="I99" s="164" t="str">
        <f>IF('Result Sheet'!J102="","",'Result Sheet'!J102)</f>
        <v/>
      </c>
      <c r="J99" s="256" t="str">
        <f>IF('Result Sheet'!ET102="","",'Result Sheet'!ET102)</f>
        <v/>
      </c>
      <c r="K99" s="165" t="str">
        <f>IF('Result Sheet'!EP102="","",'Result Sheet'!EP102)</f>
        <v/>
      </c>
      <c r="L99" s="166" t="str">
        <f>IF('Result Sheet'!EQ102="","",'Result Sheet'!EQ102)</f>
        <v/>
      </c>
      <c r="M99" s="401" t="str">
        <f>IF('Result Sheet'!ER102="","",'Result Sheet'!ER102)</f>
        <v/>
      </c>
      <c r="N99" s="403" t="str">
        <f>IF('Result Sheet'!ES102="","",'Result Sheet'!ES102)</f>
        <v/>
      </c>
      <c r="O99" s="402" t="str">
        <f>IF('Result Sheet'!EW102="","",'Result Sheet'!EW102)</f>
        <v/>
      </c>
      <c r="P99" s="167" t="str">
        <f>IF('Result Sheet'!AB102="","",'Result Sheet'!AB102)</f>
        <v/>
      </c>
      <c r="Q99" s="168" t="str">
        <f>IF('Result Sheet'!AC102="","",'Result Sheet'!AC102)</f>
        <v/>
      </c>
      <c r="R99" s="167" t="str">
        <f>IF('Result Sheet'!AT102="","",'Result Sheet'!AT102)</f>
        <v/>
      </c>
      <c r="S99" s="168" t="str">
        <f>IF('Result Sheet'!AU102="","",'Result Sheet'!AU102)</f>
        <v/>
      </c>
      <c r="T99" s="167" t="str">
        <f>IF('Result Sheet'!BL102="","",'Result Sheet'!BL102)</f>
        <v/>
      </c>
      <c r="U99" s="168" t="str">
        <f>IF('Result Sheet'!BM102="","",'Result Sheet'!BM102)</f>
        <v/>
      </c>
      <c r="V99" s="167" t="str">
        <f>IF('Result Sheet'!CD102="","",'Result Sheet'!CD102)</f>
        <v/>
      </c>
      <c r="W99" s="168" t="str">
        <f>IF('Result Sheet'!CE102="","",'Result Sheet'!CE102)</f>
        <v/>
      </c>
      <c r="X99" s="169" t="str">
        <f>IF('Result Sheet'!EV102="","",'Result Sheet'!EV102)</f>
        <v/>
      </c>
      <c r="BR99" s="170" t="str">
        <f>'Result Sheet'!G102</f>
        <v/>
      </c>
      <c r="BS99" s="171" t="str">
        <f t="shared" si="12"/>
        <v/>
      </c>
      <c r="BT99" s="171" t="str">
        <f t="shared" si="13"/>
        <v/>
      </c>
      <c r="BU99" s="171" t="str">
        <f t="shared" si="14"/>
        <v/>
      </c>
      <c r="BV99" s="171" t="str">
        <f t="shared" si="15"/>
        <v/>
      </c>
      <c r="BW99" s="171" t="str">
        <f t="shared" si="16"/>
        <v/>
      </c>
      <c r="BX99" s="171" t="str">
        <f t="shared" si="17"/>
        <v/>
      </c>
      <c r="BY99" s="171" t="str">
        <f t="shared" si="18"/>
        <v/>
      </c>
      <c r="BZ99" s="171" t="str">
        <f t="shared" si="19"/>
        <v/>
      </c>
      <c r="CA99" s="171" t="str">
        <f t="shared" si="20"/>
        <v/>
      </c>
      <c r="CB99" s="171" t="str">
        <f t="shared" si="21"/>
        <v/>
      </c>
      <c r="CC99" s="171" t="str">
        <f t="shared" si="22"/>
        <v/>
      </c>
      <c r="CD99" s="171" t="str">
        <f t="shared" si="23"/>
        <v/>
      </c>
      <c r="CE99" s="172"/>
    </row>
    <row r="100" spans="1:83" ht="15.95" customHeight="1">
      <c r="A100" s="159">
        <f>IF('Result Sheet'!A103="","",'Result Sheet'!A103)</f>
        <v>96</v>
      </c>
      <c r="B100" s="160" t="str">
        <f>IF('Result Sheet'!B103="","",'Result Sheet'!B103)</f>
        <v/>
      </c>
      <c r="C100" s="161" t="str">
        <f>IF('Result Sheet'!F103="","",'Result Sheet'!F103)</f>
        <v/>
      </c>
      <c r="D100" s="162" t="str">
        <f>IF('Result Sheet'!E103="","",'Result Sheet'!E103)</f>
        <v/>
      </c>
      <c r="E100" s="163" t="str">
        <f>IF('Result Sheet'!G103="","",'Result Sheet'!G103)</f>
        <v/>
      </c>
      <c r="F100" s="163" t="str">
        <f>IF('Result Sheet'!H103="","",'Result Sheet'!H103)</f>
        <v/>
      </c>
      <c r="G100" s="163" t="str">
        <f>IF('Result Sheet'!I103="","",'Result Sheet'!I103)</f>
        <v/>
      </c>
      <c r="H100" s="164" t="str">
        <f>IF('Result Sheet'!K103="","",'Result Sheet'!K103)</f>
        <v/>
      </c>
      <c r="I100" s="164" t="str">
        <f>IF('Result Sheet'!J103="","",'Result Sheet'!J103)</f>
        <v/>
      </c>
      <c r="J100" s="256" t="str">
        <f>IF('Result Sheet'!ET103="","",'Result Sheet'!ET103)</f>
        <v/>
      </c>
      <c r="K100" s="165" t="str">
        <f>IF('Result Sheet'!EP103="","",'Result Sheet'!EP103)</f>
        <v/>
      </c>
      <c r="L100" s="166" t="str">
        <f>IF('Result Sheet'!EQ103="","",'Result Sheet'!EQ103)</f>
        <v/>
      </c>
      <c r="M100" s="401" t="str">
        <f>IF('Result Sheet'!ER103="","",'Result Sheet'!ER103)</f>
        <v/>
      </c>
      <c r="N100" s="403" t="str">
        <f>IF('Result Sheet'!ES103="","",'Result Sheet'!ES103)</f>
        <v/>
      </c>
      <c r="O100" s="402" t="str">
        <f>IF('Result Sheet'!EW103="","",'Result Sheet'!EW103)</f>
        <v/>
      </c>
      <c r="P100" s="167" t="str">
        <f>IF('Result Sheet'!AB103="","",'Result Sheet'!AB103)</f>
        <v/>
      </c>
      <c r="Q100" s="168" t="str">
        <f>IF('Result Sheet'!AC103="","",'Result Sheet'!AC103)</f>
        <v/>
      </c>
      <c r="R100" s="167" t="str">
        <f>IF('Result Sheet'!AT103="","",'Result Sheet'!AT103)</f>
        <v/>
      </c>
      <c r="S100" s="168" t="str">
        <f>IF('Result Sheet'!AU103="","",'Result Sheet'!AU103)</f>
        <v/>
      </c>
      <c r="T100" s="167" t="str">
        <f>IF('Result Sheet'!BL103="","",'Result Sheet'!BL103)</f>
        <v/>
      </c>
      <c r="U100" s="168" t="str">
        <f>IF('Result Sheet'!BM103="","",'Result Sheet'!BM103)</f>
        <v/>
      </c>
      <c r="V100" s="167" t="str">
        <f>IF('Result Sheet'!CD103="","",'Result Sheet'!CD103)</f>
        <v/>
      </c>
      <c r="W100" s="168" t="str">
        <f>IF('Result Sheet'!CE103="","",'Result Sheet'!CE103)</f>
        <v/>
      </c>
      <c r="X100" s="169" t="str">
        <f>IF('Result Sheet'!EV103="","",'Result Sheet'!EV103)</f>
        <v/>
      </c>
      <c r="BR100" s="170" t="str">
        <f>'Result Sheet'!G103</f>
        <v/>
      </c>
      <c r="BS100" s="171" t="str">
        <f t="shared" si="12"/>
        <v/>
      </c>
      <c r="BT100" s="171" t="str">
        <f t="shared" si="13"/>
        <v/>
      </c>
      <c r="BU100" s="171" t="str">
        <f t="shared" si="14"/>
        <v/>
      </c>
      <c r="BV100" s="171" t="str">
        <f t="shared" si="15"/>
        <v/>
      </c>
      <c r="BW100" s="171" t="str">
        <f t="shared" si="16"/>
        <v/>
      </c>
      <c r="BX100" s="171" t="str">
        <f t="shared" si="17"/>
        <v/>
      </c>
      <c r="BY100" s="171" t="str">
        <f t="shared" si="18"/>
        <v/>
      </c>
      <c r="BZ100" s="171" t="str">
        <f t="shared" si="19"/>
        <v/>
      </c>
      <c r="CA100" s="171" t="str">
        <f t="shared" si="20"/>
        <v/>
      </c>
      <c r="CB100" s="171" t="str">
        <f t="shared" si="21"/>
        <v/>
      </c>
      <c r="CC100" s="171" t="str">
        <f t="shared" si="22"/>
        <v/>
      </c>
      <c r="CD100" s="171" t="str">
        <f t="shared" si="23"/>
        <v/>
      </c>
      <c r="CE100" s="172"/>
    </row>
    <row r="101" spans="1:83" ht="15.95" customHeight="1">
      <c r="A101" s="159">
        <f>IF('Result Sheet'!A104="","",'Result Sheet'!A104)</f>
        <v>97</v>
      </c>
      <c r="B101" s="160" t="str">
        <f>IF('Result Sheet'!B104="","",'Result Sheet'!B104)</f>
        <v/>
      </c>
      <c r="C101" s="161" t="str">
        <f>IF('Result Sheet'!F104="","",'Result Sheet'!F104)</f>
        <v/>
      </c>
      <c r="D101" s="162" t="str">
        <f>IF('Result Sheet'!E104="","",'Result Sheet'!E104)</f>
        <v/>
      </c>
      <c r="E101" s="163" t="str">
        <f>IF('Result Sheet'!G104="","",'Result Sheet'!G104)</f>
        <v/>
      </c>
      <c r="F101" s="163" t="str">
        <f>IF('Result Sheet'!H104="","",'Result Sheet'!H104)</f>
        <v/>
      </c>
      <c r="G101" s="163" t="str">
        <f>IF('Result Sheet'!I104="","",'Result Sheet'!I104)</f>
        <v/>
      </c>
      <c r="H101" s="164" t="str">
        <f>IF('Result Sheet'!K104="","",'Result Sheet'!K104)</f>
        <v/>
      </c>
      <c r="I101" s="164" t="str">
        <f>IF('Result Sheet'!J104="","",'Result Sheet'!J104)</f>
        <v/>
      </c>
      <c r="J101" s="256" t="str">
        <f>IF('Result Sheet'!ET104="","",'Result Sheet'!ET104)</f>
        <v/>
      </c>
      <c r="K101" s="165" t="str">
        <f>IF('Result Sheet'!EP104="","",'Result Sheet'!EP104)</f>
        <v/>
      </c>
      <c r="L101" s="166" t="str">
        <f>IF('Result Sheet'!EQ104="","",'Result Sheet'!EQ104)</f>
        <v/>
      </c>
      <c r="M101" s="401" t="str">
        <f>IF('Result Sheet'!ER104="","",'Result Sheet'!ER104)</f>
        <v/>
      </c>
      <c r="N101" s="403" t="str">
        <f>IF('Result Sheet'!ES104="","",'Result Sheet'!ES104)</f>
        <v/>
      </c>
      <c r="O101" s="402" t="str">
        <f>IF('Result Sheet'!EW104="","",'Result Sheet'!EW104)</f>
        <v/>
      </c>
      <c r="P101" s="167" t="str">
        <f>IF('Result Sheet'!AB104="","",'Result Sheet'!AB104)</f>
        <v/>
      </c>
      <c r="Q101" s="168" t="str">
        <f>IF('Result Sheet'!AC104="","",'Result Sheet'!AC104)</f>
        <v/>
      </c>
      <c r="R101" s="167" t="str">
        <f>IF('Result Sheet'!AT104="","",'Result Sheet'!AT104)</f>
        <v/>
      </c>
      <c r="S101" s="168" t="str">
        <f>IF('Result Sheet'!AU104="","",'Result Sheet'!AU104)</f>
        <v/>
      </c>
      <c r="T101" s="167" t="str">
        <f>IF('Result Sheet'!BL104="","",'Result Sheet'!BL104)</f>
        <v/>
      </c>
      <c r="U101" s="168" t="str">
        <f>IF('Result Sheet'!BM104="","",'Result Sheet'!BM104)</f>
        <v/>
      </c>
      <c r="V101" s="167" t="str">
        <f>IF('Result Sheet'!CD104="","",'Result Sheet'!CD104)</f>
        <v/>
      </c>
      <c r="W101" s="168" t="str">
        <f>IF('Result Sheet'!CE104="","",'Result Sheet'!CE104)</f>
        <v/>
      </c>
      <c r="X101" s="169" t="str">
        <f>IF('Result Sheet'!EV104="","",'Result Sheet'!EV104)</f>
        <v/>
      </c>
      <c r="BR101" s="170" t="str">
        <f>'Result Sheet'!G104</f>
        <v/>
      </c>
      <c r="BS101" s="171" t="str">
        <f t="shared" si="12"/>
        <v/>
      </c>
      <c r="BT101" s="171" t="str">
        <f t="shared" si="13"/>
        <v/>
      </c>
      <c r="BU101" s="171" t="str">
        <f t="shared" si="14"/>
        <v/>
      </c>
      <c r="BV101" s="171" t="str">
        <f t="shared" si="15"/>
        <v/>
      </c>
      <c r="BW101" s="171" t="str">
        <f t="shared" si="16"/>
        <v/>
      </c>
      <c r="BX101" s="171" t="str">
        <f t="shared" si="17"/>
        <v/>
      </c>
      <c r="BY101" s="171" t="str">
        <f t="shared" si="18"/>
        <v/>
      </c>
      <c r="BZ101" s="171" t="str">
        <f t="shared" si="19"/>
        <v/>
      </c>
      <c r="CA101" s="171" t="str">
        <f t="shared" si="20"/>
        <v/>
      </c>
      <c r="CB101" s="171" t="str">
        <f t="shared" si="21"/>
        <v/>
      </c>
      <c r="CC101" s="171" t="str">
        <f t="shared" si="22"/>
        <v/>
      </c>
      <c r="CD101" s="171" t="str">
        <f t="shared" si="23"/>
        <v/>
      </c>
      <c r="CE101" s="172"/>
    </row>
    <row r="102" spans="1:83" ht="15.95" customHeight="1">
      <c r="A102" s="159">
        <f>IF('Result Sheet'!A105="","",'Result Sheet'!A105)</f>
        <v>98</v>
      </c>
      <c r="B102" s="160" t="str">
        <f>IF('Result Sheet'!B105="","",'Result Sheet'!B105)</f>
        <v/>
      </c>
      <c r="C102" s="161" t="str">
        <f>IF('Result Sheet'!F105="","",'Result Sheet'!F105)</f>
        <v/>
      </c>
      <c r="D102" s="162" t="str">
        <f>IF('Result Sheet'!E105="","",'Result Sheet'!E105)</f>
        <v/>
      </c>
      <c r="E102" s="163" t="str">
        <f>IF('Result Sheet'!G105="","",'Result Sheet'!G105)</f>
        <v/>
      </c>
      <c r="F102" s="163" t="str">
        <f>IF('Result Sheet'!H105="","",'Result Sheet'!H105)</f>
        <v/>
      </c>
      <c r="G102" s="163" t="str">
        <f>IF('Result Sheet'!I105="","",'Result Sheet'!I105)</f>
        <v/>
      </c>
      <c r="H102" s="164" t="str">
        <f>IF('Result Sheet'!K105="","",'Result Sheet'!K105)</f>
        <v/>
      </c>
      <c r="I102" s="164" t="str">
        <f>IF('Result Sheet'!J105="","",'Result Sheet'!J105)</f>
        <v/>
      </c>
      <c r="J102" s="256" t="str">
        <f>IF('Result Sheet'!ET105="","",'Result Sheet'!ET105)</f>
        <v/>
      </c>
      <c r="K102" s="165" t="str">
        <f>IF('Result Sheet'!EP105="","",'Result Sheet'!EP105)</f>
        <v/>
      </c>
      <c r="L102" s="166" t="str">
        <f>IF('Result Sheet'!EQ105="","",'Result Sheet'!EQ105)</f>
        <v/>
      </c>
      <c r="M102" s="401" t="str">
        <f>IF('Result Sheet'!ER105="","",'Result Sheet'!ER105)</f>
        <v/>
      </c>
      <c r="N102" s="403" t="str">
        <f>IF('Result Sheet'!ES105="","",'Result Sheet'!ES105)</f>
        <v/>
      </c>
      <c r="O102" s="402" t="str">
        <f>IF('Result Sheet'!EW105="","",'Result Sheet'!EW105)</f>
        <v/>
      </c>
      <c r="P102" s="167" t="str">
        <f>IF('Result Sheet'!AB105="","",'Result Sheet'!AB105)</f>
        <v/>
      </c>
      <c r="Q102" s="168" t="str">
        <f>IF('Result Sheet'!AC105="","",'Result Sheet'!AC105)</f>
        <v/>
      </c>
      <c r="R102" s="167" t="str">
        <f>IF('Result Sheet'!AT105="","",'Result Sheet'!AT105)</f>
        <v/>
      </c>
      <c r="S102" s="168" t="str">
        <f>IF('Result Sheet'!AU105="","",'Result Sheet'!AU105)</f>
        <v/>
      </c>
      <c r="T102" s="167" t="str">
        <f>IF('Result Sheet'!BL105="","",'Result Sheet'!BL105)</f>
        <v/>
      </c>
      <c r="U102" s="168" t="str">
        <f>IF('Result Sheet'!BM105="","",'Result Sheet'!BM105)</f>
        <v/>
      </c>
      <c r="V102" s="167" t="str">
        <f>IF('Result Sheet'!CD105="","",'Result Sheet'!CD105)</f>
        <v/>
      </c>
      <c r="W102" s="168" t="str">
        <f>IF('Result Sheet'!CE105="","",'Result Sheet'!CE105)</f>
        <v/>
      </c>
      <c r="X102" s="169" t="str">
        <f>IF('Result Sheet'!EV105="","",'Result Sheet'!EV105)</f>
        <v/>
      </c>
      <c r="BR102" s="170" t="str">
        <f>'Result Sheet'!G105</f>
        <v/>
      </c>
      <c r="BS102" s="171" t="str">
        <f t="shared" si="12"/>
        <v/>
      </c>
      <c r="BT102" s="171" t="str">
        <f t="shared" si="13"/>
        <v/>
      </c>
      <c r="BU102" s="171" t="str">
        <f t="shared" si="14"/>
        <v/>
      </c>
      <c r="BV102" s="171" t="str">
        <f t="shared" si="15"/>
        <v/>
      </c>
      <c r="BW102" s="171" t="str">
        <f t="shared" si="16"/>
        <v/>
      </c>
      <c r="BX102" s="171" t="str">
        <f t="shared" si="17"/>
        <v/>
      </c>
      <c r="BY102" s="171" t="str">
        <f t="shared" si="18"/>
        <v/>
      </c>
      <c r="BZ102" s="171" t="str">
        <f t="shared" si="19"/>
        <v/>
      </c>
      <c r="CA102" s="171" t="str">
        <f t="shared" si="20"/>
        <v/>
      </c>
      <c r="CB102" s="171" t="str">
        <f t="shared" si="21"/>
        <v/>
      </c>
      <c r="CC102" s="171" t="str">
        <f t="shared" si="22"/>
        <v/>
      </c>
      <c r="CD102" s="171" t="str">
        <f t="shared" si="23"/>
        <v/>
      </c>
      <c r="CE102" s="172"/>
    </row>
    <row r="103" spans="1:83" ht="15.95" customHeight="1">
      <c r="A103" s="159">
        <f>IF('Result Sheet'!A106="","",'Result Sheet'!A106)</f>
        <v>99</v>
      </c>
      <c r="B103" s="160" t="str">
        <f>IF('Result Sheet'!B106="","",'Result Sheet'!B106)</f>
        <v/>
      </c>
      <c r="C103" s="161" t="str">
        <f>IF('Result Sheet'!F106="","",'Result Sheet'!F106)</f>
        <v/>
      </c>
      <c r="D103" s="162" t="str">
        <f>IF('Result Sheet'!E106="","",'Result Sheet'!E106)</f>
        <v/>
      </c>
      <c r="E103" s="163" t="str">
        <f>IF('Result Sheet'!G106="","",'Result Sheet'!G106)</f>
        <v/>
      </c>
      <c r="F103" s="163" t="str">
        <f>IF('Result Sheet'!H106="","",'Result Sheet'!H106)</f>
        <v/>
      </c>
      <c r="G103" s="163" t="str">
        <f>IF('Result Sheet'!I106="","",'Result Sheet'!I106)</f>
        <v/>
      </c>
      <c r="H103" s="164" t="str">
        <f>IF('Result Sheet'!K106="","",'Result Sheet'!K106)</f>
        <v/>
      </c>
      <c r="I103" s="164" t="str">
        <f>IF('Result Sheet'!J106="","",'Result Sheet'!J106)</f>
        <v/>
      </c>
      <c r="J103" s="256" t="str">
        <f>IF('Result Sheet'!ET106="","",'Result Sheet'!ET106)</f>
        <v/>
      </c>
      <c r="K103" s="165" t="str">
        <f>IF('Result Sheet'!EP106="","",'Result Sheet'!EP106)</f>
        <v/>
      </c>
      <c r="L103" s="166" t="str">
        <f>IF('Result Sheet'!EQ106="","",'Result Sheet'!EQ106)</f>
        <v/>
      </c>
      <c r="M103" s="401" t="str">
        <f>IF('Result Sheet'!ER106="","",'Result Sheet'!ER106)</f>
        <v/>
      </c>
      <c r="N103" s="403" t="str">
        <f>IF('Result Sheet'!ES106="","",'Result Sheet'!ES106)</f>
        <v/>
      </c>
      <c r="O103" s="402" t="str">
        <f>IF('Result Sheet'!EW106="","",'Result Sheet'!EW106)</f>
        <v/>
      </c>
      <c r="P103" s="167" t="str">
        <f>IF('Result Sheet'!AB106="","",'Result Sheet'!AB106)</f>
        <v/>
      </c>
      <c r="Q103" s="168" t="str">
        <f>IF('Result Sheet'!AC106="","",'Result Sheet'!AC106)</f>
        <v/>
      </c>
      <c r="R103" s="167" t="str">
        <f>IF('Result Sheet'!AT106="","",'Result Sheet'!AT106)</f>
        <v/>
      </c>
      <c r="S103" s="168" t="str">
        <f>IF('Result Sheet'!AU106="","",'Result Sheet'!AU106)</f>
        <v/>
      </c>
      <c r="T103" s="167" t="str">
        <f>IF('Result Sheet'!BL106="","",'Result Sheet'!BL106)</f>
        <v/>
      </c>
      <c r="U103" s="168" t="str">
        <f>IF('Result Sheet'!BM106="","",'Result Sheet'!BM106)</f>
        <v/>
      </c>
      <c r="V103" s="167" t="str">
        <f>IF('Result Sheet'!CD106="","",'Result Sheet'!CD106)</f>
        <v/>
      </c>
      <c r="W103" s="168" t="str">
        <f>IF('Result Sheet'!CE106="","",'Result Sheet'!CE106)</f>
        <v/>
      </c>
      <c r="X103" s="169" t="str">
        <f>IF('Result Sheet'!EV106="","",'Result Sheet'!EV106)</f>
        <v/>
      </c>
      <c r="BR103" s="170" t="str">
        <f>'Result Sheet'!G106</f>
        <v/>
      </c>
      <c r="BS103" s="171" t="str">
        <f t="shared" si="12"/>
        <v/>
      </c>
      <c r="BT103" s="171" t="str">
        <f t="shared" si="13"/>
        <v/>
      </c>
      <c r="BU103" s="171" t="str">
        <f t="shared" si="14"/>
        <v/>
      </c>
      <c r="BV103" s="171" t="str">
        <f t="shared" si="15"/>
        <v/>
      </c>
      <c r="BW103" s="171" t="str">
        <f t="shared" si="16"/>
        <v/>
      </c>
      <c r="BX103" s="171" t="str">
        <f t="shared" si="17"/>
        <v/>
      </c>
      <c r="BY103" s="171" t="str">
        <f t="shared" si="18"/>
        <v/>
      </c>
      <c r="BZ103" s="171" t="str">
        <f t="shared" si="19"/>
        <v/>
      </c>
      <c r="CA103" s="171" t="str">
        <f t="shared" si="20"/>
        <v/>
      </c>
      <c r="CB103" s="171" t="str">
        <f t="shared" si="21"/>
        <v/>
      </c>
      <c r="CC103" s="171" t="str">
        <f t="shared" si="22"/>
        <v/>
      </c>
      <c r="CD103" s="171" t="str">
        <f t="shared" si="23"/>
        <v/>
      </c>
      <c r="CE103" s="172"/>
    </row>
    <row r="104" spans="1:83" ht="15.95" customHeight="1">
      <c r="A104" s="159">
        <f>IF('Result Sheet'!A107="","",'Result Sheet'!A107)</f>
        <v>100</v>
      </c>
      <c r="B104" s="160" t="str">
        <f>IF('Result Sheet'!B107="","",'Result Sheet'!B107)</f>
        <v/>
      </c>
      <c r="C104" s="161" t="str">
        <f>IF('Result Sheet'!F107="","",'Result Sheet'!F107)</f>
        <v/>
      </c>
      <c r="D104" s="162" t="str">
        <f>IF('Result Sheet'!E107="","",'Result Sheet'!E107)</f>
        <v/>
      </c>
      <c r="E104" s="163" t="str">
        <f>IF('Result Sheet'!G107="","",'Result Sheet'!G107)</f>
        <v/>
      </c>
      <c r="F104" s="163" t="str">
        <f>IF('Result Sheet'!H107="","",'Result Sheet'!H107)</f>
        <v/>
      </c>
      <c r="G104" s="163" t="str">
        <f>IF('Result Sheet'!I107="","",'Result Sheet'!I107)</f>
        <v/>
      </c>
      <c r="H104" s="164" t="str">
        <f>IF('Result Sheet'!K107="","",'Result Sheet'!K107)</f>
        <v/>
      </c>
      <c r="I104" s="164" t="str">
        <f>IF('Result Sheet'!J107="","",'Result Sheet'!J107)</f>
        <v/>
      </c>
      <c r="J104" s="256" t="str">
        <f>IF('Result Sheet'!ET107="","",'Result Sheet'!ET107)</f>
        <v/>
      </c>
      <c r="K104" s="165" t="str">
        <f>IF('Result Sheet'!EP107="","",'Result Sheet'!EP107)</f>
        <v/>
      </c>
      <c r="L104" s="166" t="str">
        <f>IF('Result Sheet'!EQ107="","",'Result Sheet'!EQ107)</f>
        <v/>
      </c>
      <c r="M104" s="401" t="str">
        <f>IF('Result Sheet'!ER107="","",'Result Sheet'!ER107)</f>
        <v/>
      </c>
      <c r="N104" s="403" t="str">
        <f>IF('Result Sheet'!ES107="","",'Result Sheet'!ES107)</f>
        <v/>
      </c>
      <c r="O104" s="402" t="str">
        <f>IF('Result Sheet'!EW107="","",'Result Sheet'!EW107)</f>
        <v/>
      </c>
      <c r="P104" s="167" t="str">
        <f>IF('Result Sheet'!AB107="","",'Result Sheet'!AB107)</f>
        <v/>
      </c>
      <c r="Q104" s="168" t="str">
        <f>IF('Result Sheet'!AC107="","",'Result Sheet'!AC107)</f>
        <v/>
      </c>
      <c r="R104" s="167" t="str">
        <f>IF('Result Sheet'!AT107="","",'Result Sheet'!AT107)</f>
        <v/>
      </c>
      <c r="S104" s="168" t="str">
        <f>IF('Result Sheet'!AU107="","",'Result Sheet'!AU107)</f>
        <v/>
      </c>
      <c r="T104" s="167" t="str">
        <f>IF('Result Sheet'!BL107="","",'Result Sheet'!BL107)</f>
        <v/>
      </c>
      <c r="U104" s="168" t="str">
        <f>IF('Result Sheet'!BM107="","",'Result Sheet'!BM107)</f>
        <v/>
      </c>
      <c r="V104" s="167" t="str">
        <f>IF('Result Sheet'!CD107="","",'Result Sheet'!CD107)</f>
        <v/>
      </c>
      <c r="W104" s="168" t="str">
        <f>IF('Result Sheet'!CE107="","",'Result Sheet'!CE107)</f>
        <v/>
      </c>
      <c r="X104" s="169" t="str">
        <f>IF('Result Sheet'!EV107="","",'Result Sheet'!EV107)</f>
        <v/>
      </c>
      <c r="BR104" s="170" t="str">
        <f>'Result Sheet'!G107</f>
        <v/>
      </c>
      <c r="BS104" s="171" t="str">
        <f t="shared" si="12"/>
        <v/>
      </c>
      <c r="BT104" s="171" t="str">
        <f t="shared" si="13"/>
        <v/>
      </c>
      <c r="BU104" s="171" t="str">
        <f t="shared" si="14"/>
        <v/>
      </c>
      <c r="BV104" s="171" t="str">
        <f t="shared" si="15"/>
        <v/>
      </c>
      <c r="BW104" s="171" t="str">
        <f t="shared" si="16"/>
        <v/>
      </c>
      <c r="BX104" s="171" t="str">
        <f t="shared" si="17"/>
        <v/>
      </c>
      <c r="BY104" s="171" t="str">
        <f t="shared" si="18"/>
        <v/>
      </c>
      <c r="BZ104" s="171" t="str">
        <f t="shared" si="19"/>
        <v/>
      </c>
      <c r="CA104" s="171" t="str">
        <f t="shared" si="20"/>
        <v/>
      </c>
      <c r="CB104" s="171" t="str">
        <f t="shared" si="21"/>
        <v/>
      </c>
      <c r="CC104" s="171" t="str">
        <f t="shared" si="22"/>
        <v/>
      </c>
      <c r="CD104" s="171" t="str">
        <f t="shared" si="23"/>
        <v/>
      </c>
      <c r="CE104" s="172"/>
    </row>
    <row r="105" spans="1:83" ht="15.95" customHeight="1">
      <c r="A105" s="159">
        <f>IF('Result Sheet'!A108="","",'Result Sheet'!A108)</f>
        <v>101</v>
      </c>
      <c r="B105" s="160" t="str">
        <f>IF('Result Sheet'!B108="","",'Result Sheet'!B108)</f>
        <v/>
      </c>
      <c r="C105" s="161" t="str">
        <f>IF('Result Sheet'!F108="","",'Result Sheet'!F108)</f>
        <v/>
      </c>
      <c r="D105" s="162" t="str">
        <f>IF('Result Sheet'!E108="","",'Result Sheet'!E108)</f>
        <v/>
      </c>
      <c r="E105" s="163" t="str">
        <f>IF('Result Sheet'!G108="","",'Result Sheet'!G108)</f>
        <v/>
      </c>
      <c r="F105" s="163" t="str">
        <f>IF('Result Sheet'!H108="","",'Result Sheet'!H108)</f>
        <v/>
      </c>
      <c r="G105" s="163" t="str">
        <f>IF('Result Sheet'!I108="","",'Result Sheet'!I108)</f>
        <v/>
      </c>
      <c r="H105" s="164" t="str">
        <f>IF('Result Sheet'!K108="","",'Result Sheet'!K108)</f>
        <v/>
      </c>
      <c r="I105" s="164" t="str">
        <f>IF('Result Sheet'!J108="","",'Result Sheet'!J108)</f>
        <v/>
      </c>
      <c r="J105" s="256" t="str">
        <f>IF('Result Sheet'!ET108="","",'Result Sheet'!ET108)</f>
        <v/>
      </c>
      <c r="K105" s="165" t="str">
        <f>IF('Result Sheet'!EP108="","",'Result Sheet'!EP108)</f>
        <v/>
      </c>
      <c r="L105" s="166" t="str">
        <f>IF('Result Sheet'!EQ108="","",'Result Sheet'!EQ108)</f>
        <v/>
      </c>
      <c r="M105" s="401" t="str">
        <f>IF('Result Sheet'!ER108="","",'Result Sheet'!ER108)</f>
        <v/>
      </c>
      <c r="N105" s="403" t="str">
        <f>IF('Result Sheet'!ES108="","",'Result Sheet'!ES108)</f>
        <v/>
      </c>
      <c r="O105" s="402" t="str">
        <f>IF('Result Sheet'!EW108="","",'Result Sheet'!EW108)</f>
        <v/>
      </c>
      <c r="P105" s="167" t="str">
        <f>IF('Result Sheet'!AB108="","",'Result Sheet'!AB108)</f>
        <v/>
      </c>
      <c r="Q105" s="168" t="str">
        <f>IF('Result Sheet'!AC108="","",'Result Sheet'!AC108)</f>
        <v/>
      </c>
      <c r="R105" s="167" t="str">
        <f>IF('Result Sheet'!AT108="","",'Result Sheet'!AT108)</f>
        <v/>
      </c>
      <c r="S105" s="168" t="str">
        <f>IF('Result Sheet'!AU108="","",'Result Sheet'!AU108)</f>
        <v/>
      </c>
      <c r="T105" s="167" t="str">
        <f>IF('Result Sheet'!BL108="","",'Result Sheet'!BL108)</f>
        <v/>
      </c>
      <c r="U105" s="168" t="str">
        <f>IF('Result Sheet'!BM108="","",'Result Sheet'!BM108)</f>
        <v/>
      </c>
      <c r="V105" s="167" t="str">
        <f>IF('Result Sheet'!CD108="","",'Result Sheet'!CD108)</f>
        <v/>
      </c>
      <c r="W105" s="168" t="str">
        <f>IF('Result Sheet'!CE108="","",'Result Sheet'!CE108)</f>
        <v/>
      </c>
      <c r="X105" s="169" t="str">
        <f>IF('Result Sheet'!EV108="","",'Result Sheet'!EV108)</f>
        <v/>
      </c>
      <c r="BR105" s="170" t="str">
        <f>'Result Sheet'!G108</f>
        <v/>
      </c>
      <c r="BS105" s="171" t="str">
        <f t="shared" si="12"/>
        <v/>
      </c>
      <c r="BT105" s="171" t="str">
        <f t="shared" si="13"/>
        <v/>
      </c>
      <c r="BU105" s="171" t="str">
        <f t="shared" si="14"/>
        <v/>
      </c>
      <c r="BV105" s="171" t="str">
        <f t="shared" si="15"/>
        <v/>
      </c>
      <c r="BW105" s="171" t="str">
        <f t="shared" si="16"/>
        <v/>
      </c>
      <c r="BX105" s="171" t="str">
        <f t="shared" si="17"/>
        <v/>
      </c>
      <c r="BY105" s="171" t="str">
        <f t="shared" si="18"/>
        <v/>
      </c>
      <c r="BZ105" s="171" t="str">
        <f t="shared" si="19"/>
        <v/>
      </c>
      <c r="CA105" s="171" t="str">
        <f t="shared" si="20"/>
        <v/>
      </c>
      <c r="CB105" s="171" t="str">
        <f t="shared" si="21"/>
        <v/>
      </c>
      <c r="CC105" s="171" t="str">
        <f t="shared" si="22"/>
        <v/>
      </c>
      <c r="CD105" s="171" t="str">
        <f t="shared" si="23"/>
        <v/>
      </c>
      <c r="CE105" s="172"/>
    </row>
    <row r="106" spans="1:83" ht="15.95" customHeight="1">
      <c r="A106" s="159">
        <f>IF('Result Sheet'!A109="","",'Result Sheet'!A109)</f>
        <v>102</v>
      </c>
      <c r="B106" s="160" t="str">
        <f>IF('Result Sheet'!B109="","",'Result Sheet'!B109)</f>
        <v/>
      </c>
      <c r="C106" s="161" t="str">
        <f>IF('Result Sheet'!F109="","",'Result Sheet'!F109)</f>
        <v/>
      </c>
      <c r="D106" s="162" t="str">
        <f>IF('Result Sheet'!E109="","",'Result Sheet'!E109)</f>
        <v/>
      </c>
      <c r="E106" s="163" t="str">
        <f>IF('Result Sheet'!G109="","",'Result Sheet'!G109)</f>
        <v/>
      </c>
      <c r="F106" s="163" t="str">
        <f>IF('Result Sheet'!H109="","",'Result Sheet'!H109)</f>
        <v/>
      </c>
      <c r="G106" s="163" t="str">
        <f>IF('Result Sheet'!I109="","",'Result Sheet'!I109)</f>
        <v/>
      </c>
      <c r="H106" s="164" t="str">
        <f>IF('Result Sheet'!K109="","",'Result Sheet'!K109)</f>
        <v/>
      </c>
      <c r="I106" s="164" t="str">
        <f>IF('Result Sheet'!J109="","",'Result Sheet'!J109)</f>
        <v/>
      </c>
      <c r="J106" s="256" t="str">
        <f>IF('Result Sheet'!ET109="","",'Result Sheet'!ET109)</f>
        <v/>
      </c>
      <c r="K106" s="165" t="str">
        <f>IF('Result Sheet'!EP109="","",'Result Sheet'!EP109)</f>
        <v/>
      </c>
      <c r="L106" s="166" t="str">
        <f>IF('Result Sheet'!EQ109="","",'Result Sheet'!EQ109)</f>
        <v/>
      </c>
      <c r="M106" s="401" t="str">
        <f>IF('Result Sheet'!ER109="","",'Result Sheet'!ER109)</f>
        <v/>
      </c>
      <c r="N106" s="403" t="str">
        <f>IF('Result Sheet'!ES109="","",'Result Sheet'!ES109)</f>
        <v/>
      </c>
      <c r="O106" s="402" t="str">
        <f>IF('Result Sheet'!EW109="","",'Result Sheet'!EW109)</f>
        <v/>
      </c>
      <c r="P106" s="167" t="str">
        <f>IF('Result Sheet'!AB109="","",'Result Sheet'!AB109)</f>
        <v/>
      </c>
      <c r="Q106" s="168" t="str">
        <f>IF('Result Sheet'!AC109="","",'Result Sheet'!AC109)</f>
        <v/>
      </c>
      <c r="R106" s="167" t="str">
        <f>IF('Result Sheet'!AT109="","",'Result Sheet'!AT109)</f>
        <v/>
      </c>
      <c r="S106" s="168" t="str">
        <f>IF('Result Sheet'!AU109="","",'Result Sheet'!AU109)</f>
        <v/>
      </c>
      <c r="T106" s="167" t="str">
        <f>IF('Result Sheet'!BL109="","",'Result Sheet'!BL109)</f>
        <v/>
      </c>
      <c r="U106" s="168" t="str">
        <f>IF('Result Sheet'!BM109="","",'Result Sheet'!BM109)</f>
        <v/>
      </c>
      <c r="V106" s="167" t="str">
        <f>IF('Result Sheet'!CD109="","",'Result Sheet'!CD109)</f>
        <v/>
      </c>
      <c r="W106" s="168" t="str">
        <f>IF('Result Sheet'!CE109="","",'Result Sheet'!CE109)</f>
        <v/>
      </c>
      <c r="X106" s="169" t="str">
        <f>IF('Result Sheet'!EV109="","",'Result Sheet'!EV109)</f>
        <v/>
      </c>
      <c r="BR106" s="170" t="str">
        <f>'Result Sheet'!G109</f>
        <v/>
      </c>
      <c r="BS106" s="171" t="str">
        <f t="shared" si="12"/>
        <v/>
      </c>
      <c r="BT106" s="171" t="str">
        <f t="shared" si="13"/>
        <v/>
      </c>
      <c r="BU106" s="171" t="str">
        <f t="shared" si="14"/>
        <v/>
      </c>
      <c r="BV106" s="171" t="str">
        <f t="shared" si="15"/>
        <v/>
      </c>
      <c r="BW106" s="171" t="str">
        <f t="shared" si="16"/>
        <v/>
      </c>
      <c r="BX106" s="171" t="str">
        <f t="shared" si="17"/>
        <v/>
      </c>
      <c r="BY106" s="171" t="str">
        <f t="shared" si="18"/>
        <v/>
      </c>
      <c r="BZ106" s="171" t="str">
        <f t="shared" si="19"/>
        <v/>
      </c>
      <c r="CA106" s="171" t="str">
        <f t="shared" si="20"/>
        <v/>
      </c>
      <c r="CB106" s="171" t="str">
        <f t="shared" si="21"/>
        <v/>
      </c>
      <c r="CC106" s="171" t="str">
        <f t="shared" si="22"/>
        <v/>
      </c>
      <c r="CD106" s="171" t="str">
        <f t="shared" si="23"/>
        <v/>
      </c>
      <c r="CE106" s="172"/>
    </row>
    <row r="107" spans="1:83" ht="15.95" customHeight="1">
      <c r="A107" s="159">
        <f>IF('Result Sheet'!A110="","",'Result Sheet'!A110)</f>
        <v>103</v>
      </c>
      <c r="B107" s="160" t="str">
        <f>IF('Result Sheet'!B110="","",'Result Sheet'!B110)</f>
        <v/>
      </c>
      <c r="C107" s="161" t="str">
        <f>IF('Result Sheet'!F110="","",'Result Sheet'!F110)</f>
        <v/>
      </c>
      <c r="D107" s="162" t="str">
        <f>IF('Result Sheet'!E110="","",'Result Sheet'!E110)</f>
        <v/>
      </c>
      <c r="E107" s="163" t="str">
        <f>IF('Result Sheet'!G110="","",'Result Sheet'!G110)</f>
        <v/>
      </c>
      <c r="F107" s="163" t="str">
        <f>IF('Result Sheet'!H110="","",'Result Sheet'!H110)</f>
        <v/>
      </c>
      <c r="G107" s="163" t="str">
        <f>IF('Result Sheet'!I110="","",'Result Sheet'!I110)</f>
        <v/>
      </c>
      <c r="H107" s="164" t="str">
        <f>IF('Result Sheet'!K110="","",'Result Sheet'!K110)</f>
        <v/>
      </c>
      <c r="I107" s="164" t="str">
        <f>IF('Result Sheet'!J110="","",'Result Sheet'!J110)</f>
        <v/>
      </c>
      <c r="J107" s="256" t="str">
        <f>IF('Result Sheet'!ET110="","",'Result Sheet'!ET110)</f>
        <v/>
      </c>
      <c r="K107" s="165" t="str">
        <f>IF('Result Sheet'!EP110="","",'Result Sheet'!EP110)</f>
        <v/>
      </c>
      <c r="L107" s="166" t="str">
        <f>IF('Result Sheet'!EQ110="","",'Result Sheet'!EQ110)</f>
        <v/>
      </c>
      <c r="M107" s="401" t="str">
        <f>IF('Result Sheet'!ER110="","",'Result Sheet'!ER110)</f>
        <v/>
      </c>
      <c r="N107" s="403" t="str">
        <f>IF('Result Sheet'!ES110="","",'Result Sheet'!ES110)</f>
        <v/>
      </c>
      <c r="O107" s="402" t="str">
        <f>IF('Result Sheet'!EW110="","",'Result Sheet'!EW110)</f>
        <v/>
      </c>
      <c r="P107" s="167" t="str">
        <f>IF('Result Sheet'!AB110="","",'Result Sheet'!AB110)</f>
        <v/>
      </c>
      <c r="Q107" s="168" t="str">
        <f>IF('Result Sheet'!AC110="","",'Result Sheet'!AC110)</f>
        <v/>
      </c>
      <c r="R107" s="167" t="str">
        <f>IF('Result Sheet'!AT110="","",'Result Sheet'!AT110)</f>
        <v/>
      </c>
      <c r="S107" s="168" t="str">
        <f>IF('Result Sheet'!AU110="","",'Result Sheet'!AU110)</f>
        <v/>
      </c>
      <c r="T107" s="167" t="str">
        <f>IF('Result Sheet'!BL110="","",'Result Sheet'!BL110)</f>
        <v/>
      </c>
      <c r="U107" s="168" t="str">
        <f>IF('Result Sheet'!BM110="","",'Result Sheet'!BM110)</f>
        <v/>
      </c>
      <c r="V107" s="167" t="str">
        <f>IF('Result Sheet'!CD110="","",'Result Sheet'!CD110)</f>
        <v/>
      </c>
      <c r="W107" s="168" t="str">
        <f>IF('Result Sheet'!CE110="","",'Result Sheet'!CE110)</f>
        <v/>
      </c>
      <c r="X107" s="169" t="str">
        <f>IF('Result Sheet'!EV110="","",'Result Sheet'!EV110)</f>
        <v/>
      </c>
      <c r="BR107" s="170" t="str">
        <f>'Result Sheet'!G110</f>
        <v/>
      </c>
      <c r="BS107" s="171" t="str">
        <f t="shared" si="12"/>
        <v/>
      </c>
      <c r="BT107" s="171" t="str">
        <f t="shared" si="13"/>
        <v/>
      </c>
      <c r="BU107" s="171" t="str">
        <f t="shared" si="14"/>
        <v/>
      </c>
      <c r="BV107" s="171" t="str">
        <f t="shared" si="15"/>
        <v/>
      </c>
      <c r="BW107" s="171" t="str">
        <f t="shared" si="16"/>
        <v/>
      </c>
      <c r="BX107" s="171" t="str">
        <f t="shared" si="17"/>
        <v/>
      </c>
      <c r="BY107" s="171" t="str">
        <f t="shared" si="18"/>
        <v/>
      </c>
      <c r="BZ107" s="171" t="str">
        <f t="shared" si="19"/>
        <v/>
      </c>
      <c r="CA107" s="171" t="str">
        <f t="shared" si="20"/>
        <v/>
      </c>
      <c r="CB107" s="171" t="str">
        <f t="shared" si="21"/>
        <v/>
      </c>
      <c r="CC107" s="171" t="str">
        <f t="shared" si="22"/>
        <v/>
      </c>
      <c r="CD107" s="171" t="str">
        <f t="shared" si="23"/>
        <v/>
      </c>
      <c r="CE107" s="172"/>
    </row>
    <row r="108" spans="1:83" ht="15.95" customHeight="1">
      <c r="A108" s="159">
        <f>IF('Result Sheet'!A111="","",'Result Sheet'!A111)</f>
        <v>104</v>
      </c>
      <c r="B108" s="160" t="str">
        <f>IF('Result Sheet'!B111="","",'Result Sheet'!B111)</f>
        <v/>
      </c>
      <c r="C108" s="161" t="str">
        <f>IF('Result Sheet'!F111="","",'Result Sheet'!F111)</f>
        <v/>
      </c>
      <c r="D108" s="162" t="str">
        <f>IF('Result Sheet'!E111="","",'Result Sheet'!E111)</f>
        <v/>
      </c>
      <c r="E108" s="163" t="str">
        <f>IF('Result Sheet'!G111="","",'Result Sheet'!G111)</f>
        <v/>
      </c>
      <c r="F108" s="163" t="str">
        <f>IF('Result Sheet'!H111="","",'Result Sheet'!H111)</f>
        <v/>
      </c>
      <c r="G108" s="163" t="str">
        <f>IF('Result Sheet'!I111="","",'Result Sheet'!I111)</f>
        <v/>
      </c>
      <c r="H108" s="164" t="str">
        <f>IF('Result Sheet'!K111="","",'Result Sheet'!K111)</f>
        <v/>
      </c>
      <c r="I108" s="164" t="str">
        <f>IF('Result Sheet'!J111="","",'Result Sheet'!J111)</f>
        <v/>
      </c>
      <c r="J108" s="256" t="str">
        <f>IF('Result Sheet'!ET111="","",'Result Sheet'!ET111)</f>
        <v/>
      </c>
      <c r="K108" s="165" t="str">
        <f>IF('Result Sheet'!EP111="","",'Result Sheet'!EP111)</f>
        <v/>
      </c>
      <c r="L108" s="166" t="str">
        <f>IF('Result Sheet'!EQ111="","",'Result Sheet'!EQ111)</f>
        <v/>
      </c>
      <c r="M108" s="401" t="str">
        <f>IF('Result Sheet'!ER111="","",'Result Sheet'!ER111)</f>
        <v/>
      </c>
      <c r="N108" s="403" t="str">
        <f>IF('Result Sheet'!ES111="","",'Result Sheet'!ES111)</f>
        <v/>
      </c>
      <c r="O108" s="402" t="str">
        <f>IF('Result Sheet'!EW111="","",'Result Sheet'!EW111)</f>
        <v/>
      </c>
      <c r="P108" s="167" t="str">
        <f>IF('Result Sheet'!AB111="","",'Result Sheet'!AB111)</f>
        <v/>
      </c>
      <c r="Q108" s="168" t="str">
        <f>IF('Result Sheet'!AC111="","",'Result Sheet'!AC111)</f>
        <v/>
      </c>
      <c r="R108" s="167" t="str">
        <f>IF('Result Sheet'!AT111="","",'Result Sheet'!AT111)</f>
        <v/>
      </c>
      <c r="S108" s="168" t="str">
        <f>IF('Result Sheet'!AU111="","",'Result Sheet'!AU111)</f>
        <v/>
      </c>
      <c r="T108" s="167" t="str">
        <f>IF('Result Sheet'!BL111="","",'Result Sheet'!BL111)</f>
        <v/>
      </c>
      <c r="U108" s="168" t="str">
        <f>IF('Result Sheet'!BM111="","",'Result Sheet'!BM111)</f>
        <v/>
      </c>
      <c r="V108" s="167" t="str">
        <f>IF('Result Sheet'!CD111="","",'Result Sheet'!CD111)</f>
        <v/>
      </c>
      <c r="W108" s="168" t="str">
        <f>IF('Result Sheet'!CE111="","",'Result Sheet'!CE111)</f>
        <v/>
      </c>
      <c r="X108" s="169" t="str">
        <f>IF('Result Sheet'!EV111="","",'Result Sheet'!EV111)</f>
        <v/>
      </c>
      <c r="BR108" s="170" t="str">
        <f>'Result Sheet'!G111</f>
        <v/>
      </c>
      <c r="BS108" s="171" t="str">
        <f t="shared" si="12"/>
        <v/>
      </c>
      <c r="BT108" s="171" t="str">
        <f t="shared" si="13"/>
        <v/>
      </c>
      <c r="BU108" s="171" t="str">
        <f t="shared" si="14"/>
        <v/>
      </c>
      <c r="BV108" s="171" t="str">
        <f t="shared" si="15"/>
        <v/>
      </c>
      <c r="BW108" s="171" t="str">
        <f t="shared" si="16"/>
        <v/>
      </c>
      <c r="BX108" s="171" t="str">
        <f t="shared" si="17"/>
        <v/>
      </c>
      <c r="BY108" s="171" t="str">
        <f t="shared" si="18"/>
        <v/>
      </c>
      <c r="BZ108" s="171" t="str">
        <f t="shared" si="19"/>
        <v/>
      </c>
      <c r="CA108" s="171" t="str">
        <f t="shared" si="20"/>
        <v/>
      </c>
      <c r="CB108" s="171" t="str">
        <f t="shared" si="21"/>
        <v/>
      </c>
      <c r="CC108" s="171" t="str">
        <f t="shared" si="22"/>
        <v/>
      </c>
      <c r="CD108" s="171" t="str">
        <f t="shared" si="23"/>
        <v/>
      </c>
      <c r="CE108" s="172"/>
    </row>
    <row r="109" spans="1:83" ht="15.95" customHeight="1">
      <c r="A109" s="159">
        <f>IF('Result Sheet'!A112="","",'Result Sheet'!A112)</f>
        <v>105</v>
      </c>
      <c r="B109" s="160" t="str">
        <f>IF('Result Sheet'!B112="","",'Result Sheet'!B112)</f>
        <v/>
      </c>
      <c r="C109" s="161" t="str">
        <f>IF('Result Sheet'!F112="","",'Result Sheet'!F112)</f>
        <v/>
      </c>
      <c r="D109" s="162" t="str">
        <f>IF('Result Sheet'!E112="","",'Result Sheet'!E112)</f>
        <v/>
      </c>
      <c r="E109" s="163" t="str">
        <f>IF('Result Sheet'!G112="","",'Result Sheet'!G112)</f>
        <v/>
      </c>
      <c r="F109" s="163" t="str">
        <f>IF('Result Sheet'!H112="","",'Result Sheet'!H112)</f>
        <v/>
      </c>
      <c r="G109" s="163" t="str">
        <f>IF('Result Sheet'!I112="","",'Result Sheet'!I112)</f>
        <v/>
      </c>
      <c r="H109" s="164" t="str">
        <f>IF('Result Sheet'!K112="","",'Result Sheet'!K112)</f>
        <v/>
      </c>
      <c r="I109" s="164" t="str">
        <f>IF('Result Sheet'!J112="","",'Result Sheet'!J112)</f>
        <v/>
      </c>
      <c r="J109" s="256" t="str">
        <f>IF('Result Sheet'!ET112="","",'Result Sheet'!ET112)</f>
        <v/>
      </c>
      <c r="K109" s="165" t="str">
        <f>IF('Result Sheet'!EP112="","",'Result Sheet'!EP112)</f>
        <v/>
      </c>
      <c r="L109" s="166" t="str">
        <f>IF('Result Sheet'!EQ112="","",'Result Sheet'!EQ112)</f>
        <v/>
      </c>
      <c r="M109" s="401" t="str">
        <f>IF('Result Sheet'!ER112="","",'Result Sheet'!ER112)</f>
        <v/>
      </c>
      <c r="N109" s="403" t="str">
        <f>IF('Result Sheet'!ES112="","",'Result Sheet'!ES112)</f>
        <v/>
      </c>
      <c r="O109" s="402" t="str">
        <f>IF('Result Sheet'!EW112="","",'Result Sheet'!EW112)</f>
        <v/>
      </c>
      <c r="P109" s="167" t="str">
        <f>IF('Result Sheet'!AB112="","",'Result Sheet'!AB112)</f>
        <v/>
      </c>
      <c r="Q109" s="168" t="str">
        <f>IF('Result Sheet'!AC112="","",'Result Sheet'!AC112)</f>
        <v/>
      </c>
      <c r="R109" s="167" t="str">
        <f>IF('Result Sheet'!AT112="","",'Result Sheet'!AT112)</f>
        <v/>
      </c>
      <c r="S109" s="168" t="str">
        <f>IF('Result Sheet'!AU112="","",'Result Sheet'!AU112)</f>
        <v/>
      </c>
      <c r="T109" s="167" t="str">
        <f>IF('Result Sheet'!BL112="","",'Result Sheet'!BL112)</f>
        <v/>
      </c>
      <c r="U109" s="168" t="str">
        <f>IF('Result Sheet'!BM112="","",'Result Sheet'!BM112)</f>
        <v/>
      </c>
      <c r="V109" s="167" t="str">
        <f>IF('Result Sheet'!CD112="","",'Result Sheet'!CD112)</f>
        <v/>
      </c>
      <c r="W109" s="168" t="str">
        <f>IF('Result Sheet'!CE112="","",'Result Sheet'!CE112)</f>
        <v/>
      </c>
      <c r="X109" s="169" t="str">
        <f>IF('Result Sheet'!EV112="","",'Result Sheet'!EV112)</f>
        <v/>
      </c>
      <c r="BR109" s="170" t="str">
        <f>'Result Sheet'!G112</f>
        <v/>
      </c>
      <c r="BS109" s="171" t="str">
        <f t="shared" si="12"/>
        <v/>
      </c>
      <c r="BT109" s="171" t="str">
        <f t="shared" si="13"/>
        <v/>
      </c>
      <c r="BU109" s="171" t="str">
        <f t="shared" si="14"/>
        <v/>
      </c>
      <c r="BV109" s="171" t="str">
        <f t="shared" si="15"/>
        <v/>
      </c>
      <c r="BW109" s="171" t="str">
        <f t="shared" si="16"/>
        <v/>
      </c>
      <c r="BX109" s="171" t="str">
        <f t="shared" si="17"/>
        <v/>
      </c>
      <c r="BY109" s="171" t="str">
        <f t="shared" si="18"/>
        <v/>
      </c>
      <c r="BZ109" s="171" t="str">
        <f t="shared" si="19"/>
        <v/>
      </c>
      <c r="CA109" s="171" t="str">
        <f t="shared" si="20"/>
        <v/>
      </c>
      <c r="CB109" s="171" t="str">
        <f t="shared" si="21"/>
        <v/>
      </c>
      <c r="CC109" s="171" t="str">
        <f t="shared" si="22"/>
        <v/>
      </c>
      <c r="CD109" s="171" t="str">
        <f t="shared" si="23"/>
        <v/>
      </c>
      <c r="CE109" s="172"/>
    </row>
    <row r="110" spans="1:83" ht="15.95" customHeight="1">
      <c r="A110" s="159">
        <f>IF('Result Sheet'!A113="","",'Result Sheet'!A113)</f>
        <v>106</v>
      </c>
      <c r="B110" s="160" t="str">
        <f>IF('Result Sheet'!B113="","",'Result Sheet'!B113)</f>
        <v/>
      </c>
      <c r="C110" s="161" t="str">
        <f>IF('Result Sheet'!F113="","",'Result Sheet'!F113)</f>
        <v/>
      </c>
      <c r="D110" s="162" t="str">
        <f>IF('Result Sheet'!E113="","",'Result Sheet'!E113)</f>
        <v/>
      </c>
      <c r="E110" s="163" t="str">
        <f>IF('Result Sheet'!G113="","",'Result Sheet'!G113)</f>
        <v/>
      </c>
      <c r="F110" s="163" t="str">
        <f>IF('Result Sheet'!H113="","",'Result Sheet'!H113)</f>
        <v/>
      </c>
      <c r="G110" s="163" t="str">
        <f>IF('Result Sheet'!I113="","",'Result Sheet'!I113)</f>
        <v/>
      </c>
      <c r="H110" s="164" t="str">
        <f>IF('Result Sheet'!K113="","",'Result Sheet'!K113)</f>
        <v/>
      </c>
      <c r="I110" s="164" t="str">
        <f>IF('Result Sheet'!J113="","",'Result Sheet'!J113)</f>
        <v/>
      </c>
      <c r="J110" s="256" t="str">
        <f>IF('Result Sheet'!ET113="","",'Result Sheet'!ET113)</f>
        <v/>
      </c>
      <c r="K110" s="165" t="str">
        <f>IF('Result Sheet'!EP113="","",'Result Sheet'!EP113)</f>
        <v/>
      </c>
      <c r="L110" s="166" t="str">
        <f>IF('Result Sheet'!EQ113="","",'Result Sheet'!EQ113)</f>
        <v/>
      </c>
      <c r="M110" s="401" t="str">
        <f>IF('Result Sheet'!ER113="","",'Result Sheet'!ER113)</f>
        <v/>
      </c>
      <c r="N110" s="403" t="str">
        <f>IF('Result Sheet'!ES113="","",'Result Sheet'!ES113)</f>
        <v/>
      </c>
      <c r="O110" s="402" t="str">
        <f>IF('Result Sheet'!EW113="","",'Result Sheet'!EW113)</f>
        <v/>
      </c>
      <c r="P110" s="167" t="str">
        <f>IF('Result Sheet'!AB113="","",'Result Sheet'!AB113)</f>
        <v/>
      </c>
      <c r="Q110" s="168" t="str">
        <f>IF('Result Sheet'!AC113="","",'Result Sheet'!AC113)</f>
        <v/>
      </c>
      <c r="R110" s="167" t="str">
        <f>IF('Result Sheet'!AT113="","",'Result Sheet'!AT113)</f>
        <v/>
      </c>
      <c r="S110" s="168" t="str">
        <f>IF('Result Sheet'!AU113="","",'Result Sheet'!AU113)</f>
        <v/>
      </c>
      <c r="T110" s="167" t="str">
        <f>IF('Result Sheet'!BL113="","",'Result Sheet'!BL113)</f>
        <v/>
      </c>
      <c r="U110" s="168" t="str">
        <f>IF('Result Sheet'!BM113="","",'Result Sheet'!BM113)</f>
        <v/>
      </c>
      <c r="V110" s="167" t="str">
        <f>IF('Result Sheet'!CD113="","",'Result Sheet'!CD113)</f>
        <v/>
      </c>
      <c r="W110" s="168" t="str">
        <f>IF('Result Sheet'!CE113="","",'Result Sheet'!CE113)</f>
        <v/>
      </c>
      <c r="X110" s="169" t="str">
        <f>IF('Result Sheet'!EV113="","",'Result Sheet'!EV113)</f>
        <v/>
      </c>
      <c r="BR110" s="170" t="str">
        <f>'Result Sheet'!G113</f>
        <v/>
      </c>
      <c r="BS110" s="171" t="str">
        <f t="shared" si="12"/>
        <v/>
      </c>
      <c r="BT110" s="171" t="str">
        <f t="shared" si="13"/>
        <v/>
      </c>
      <c r="BU110" s="171" t="str">
        <f t="shared" si="14"/>
        <v/>
      </c>
      <c r="BV110" s="171" t="str">
        <f t="shared" si="15"/>
        <v/>
      </c>
      <c r="BW110" s="171" t="str">
        <f t="shared" si="16"/>
        <v/>
      </c>
      <c r="BX110" s="171" t="str">
        <f t="shared" si="17"/>
        <v/>
      </c>
      <c r="BY110" s="171" t="str">
        <f t="shared" si="18"/>
        <v/>
      </c>
      <c r="BZ110" s="171" t="str">
        <f t="shared" si="19"/>
        <v/>
      </c>
      <c r="CA110" s="171" t="str">
        <f t="shared" si="20"/>
        <v/>
      </c>
      <c r="CB110" s="171" t="str">
        <f t="shared" si="21"/>
        <v/>
      </c>
      <c r="CC110" s="171" t="str">
        <f t="shared" si="22"/>
        <v/>
      </c>
      <c r="CD110" s="171" t="str">
        <f t="shared" si="23"/>
        <v/>
      </c>
      <c r="CE110" s="172"/>
    </row>
    <row r="111" spans="1:83" ht="15.95" customHeight="1">
      <c r="A111" s="159">
        <f>IF('Result Sheet'!A114="","",'Result Sheet'!A114)</f>
        <v>107</v>
      </c>
      <c r="B111" s="160" t="str">
        <f>IF('Result Sheet'!B114="","",'Result Sheet'!B114)</f>
        <v/>
      </c>
      <c r="C111" s="161" t="str">
        <f>IF('Result Sheet'!F114="","",'Result Sheet'!F114)</f>
        <v/>
      </c>
      <c r="D111" s="162" t="str">
        <f>IF('Result Sheet'!E114="","",'Result Sheet'!E114)</f>
        <v/>
      </c>
      <c r="E111" s="163" t="str">
        <f>IF('Result Sheet'!G114="","",'Result Sheet'!G114)</f>
        <v/>
      </c>
      <c r="F111" s="163" t="str">
        <f>IF('Result Sheet'!H114="","",'Result Sheet'!H114)</f>
        <v/>
      </c>
      <c r="G111" s="163" t="str">
        <f>IF('Result Sheet'!I114="","",'Result Sheet'!I114)</f>
        <v/>
      </c>
      <c r="H111" s="164" t="str">
        <f>IF('Result Sheet'!K114="","",'Result Sheet'!K114)</f>
        <v/>
      </c>
      <c r="I111" s="164" t="str">
        <f>IF('Result Sheet'!J114="","",'Result Sheet'!J114)</f>
        <v/>
      </c>
      <c r="J111" s="256" t="str">
        <f>IF('Result Sheet'!ET114="","",'Result Sheet'!ET114)</f>
        <v/>
      </c>
      <c r="K111" s="165" t="str">
        <f>IF('Result Sheet'!EP114="","",'Result Sheet'!EP114)</f>
        <v/>
      </c>
      <c r="L111" s="166" t="str">
        <f>IF('Result Sheet'!EQ114="","",'Result Sheet'!EQ114)</f>
        <v/>
      </c>
      <c r="M111" s="401" t="str">
        <f>IF('Result Sheet'!ER114="","",'Result Sheet'!ER114)</f>
        <v/>
      </c>
      <c r="N111" s="403" t="str">
        <f>IF('Result Sheet'!ES114="","",'Result Sheet'!ES114)</f>
        <v/>
      </c>
      <c r="O111" s="402" t="str">
        <f>IF('Result Sheet'!EW114="","",'Result Sheet'!EW114)</f>
        <v/>
      </c>
      <c r="P111" s="167" t="str">
        <f>IF('Result Sheet'!AB114="","",'Result Sheet'!AB114)</f>
        <v/>
      </c>
      <c r="Q111" s="168" t="str">
        <f>IF('Result Sheet'!AC114="","",'Result Sheet'!AC114)</f>
        <v/>
      </c>
      <c r="R111" s="167" t="str">
        <f>IF('Result Sheet'!AT114="","",'Result Sheet'!AT114)</f>
        <v/>
      </c>
      <c r="S111" s="168" t="str">
        <f>IF('Result Sheet'!AU114="","",'Result Sheet'!AU114)</f>
        <v/>
      </c>
      <c r="T111" s="167" t="str">
        <f>IF('Result Sheet'!BL114="","",'Result Sheet'!BL114)</f>
        <v/>
      </c>
      <c r="U111" s="168" t="str">
        <f>IF('Result Sheet'!BM114="","",'Result Sheet'!BM114)</f>
        <v/>
      </c>
      <c r="V111" s="167" t="str">
        <f>IF('Result Sheet'!CD114="","",'Result Sheet'!CD114)</f>
        <v/>
      </c>
      <c r="W111" s="168" t="str">
        <f>IF('Result Sheet'!CE114="","",'Result Sheet'!CE114)</f>
        <v/>
      </c>
      <c r="X111" s="169" t="str">
        <f>IF('Result Sheet'!EV114="","",'Result Sheet'!EV114)</f>
        <v/>
      </c>
      <c r="BR111" s="170" t="str">
        <f>'Result Sheet'!G114</f>
        <v/>
      </c>
      <c r="BS111" s="171" t="str">
        <f t="shared" si="12"/>
        <v/>
      </c>
      <c r="BT111" s="171" t="str">
        <f t="shared" si="13"/>
        <v/>
      </c>
      <c r="BU111" s="171" t="str">
        <f t="shared" si="14"/>
        <v/>
      </c>
      <c r="BV111" s="171" t="str">
        <f t="shared" si="15"/>
        <v/>
      </c>
      <c r="BW111" s="171" t="str">
        <f t="shared" si="16"/>
        <v/>
      </c>
      <c r="BX111" s="171" t="str">
        <f t="shared" si="17"/>
        <v/>
      </c>
      <c r="BY111" s="171" t="str">
        <f t="shared" si="18"/>
        <v/>
      </c>
      <c r="BZ111" s="171" t="str">
        <f t="shared" si="19"/>
        <v/>
      </c>
      <c r="CA111" s="171" t="str">
        <f t="shared" si="20"/>
        <v/>
      </c>
      <c r="CB111" s="171" t="str">
        <f t="shared" si="21"/>
        <v/>
      </c>
      <c r="CC111" s="171" t="str">
        <f t="shared" si="22"/>
        <v/>
      </c>
      <c r="CD111" s="171" t="str">
        <f t="shared" si="23"/>
        <v/>
      </c>
      <c r="CE111" s="172"/>
    </row>
    <row r="112" spans="1:83" ht="15.95" customHeight="1">
      <c r="A112" s="159">
        <f>IF('Result Sheet'!A115="","",'Result Sheet'!A115)</f>
        <v>108</v>
      </c>
      <c r="B112" s="160" t="str">
        <f>IF('Result Sheet'!B115="","",'Result Sheet'!B115)</f>
        <v/>
      </c>
      <c r="C112" s="161" t="str">
        <f>IF('Result Sheet'!F115="","",'Result Sheet'!F115)</f>
        <v/>
      </c>
      <c r="D112" s="162" t="str">
        <f>IF('Result Sheet'!E115="","",'Result Sheet'!E115)</f>
        <v/>
      </c>
      <c r="E112" s="163" t="str">
        <f>IF('Result Sheet'!G115="","",'Result Sheet'!G115)</f>
        <v/>
      </c>
      <c r="F112" s="163" t="str">
        <f>IF('Result Sheet'!H115="","",'Result Sheet'!H115)</f>
        <v/>
      </c>
      <c r="G112" s="163" t="str">
        <f>IF('Result Sheet'!I115="","",'Result Sheet'!I115)</f>
        <v/>
      </c>
      <c r="H112" s="164" t="str">
        <f>IF('Result Sheet'!K115="","",'Result Sheet'!K115)</f>
        <v/>
      </c>
      <c r="I112" s="164" t="str">
        <f>IF('Result Sheet'!J115="","",'Result Sheet'!J115)</f>
        <v/>
      </c>
      <c r="J112" s="256" t="str">
        <f>IF('Result Sheet'!ET115="","",'Result Sheet'!ET115)</f>
        <v/>
      </c>
      <c r="K112" s="165" t="str">
        <f>IF('Result Sheet'!EP115="","",'Result Sheet'!EP115)</f>
        <v/>
      </c>
      <c r="L112" s="166" t="str">
        <f>IF('Result Sheet'!EQ115="","",'Result Sheet'!EQ115)</f>
        <v/>
      </c>
      <c r="M112" s="401" t="str">
        <f>IF('Result Sheet'!ER115="","",'Result Sheet'!ER115)</f>
        <v/>
      </c>
      <c r="N112" s="403" t="str">
        <f>IF('Result Sheet'!ES115="","",'Result Sheet'!ES115)</f>
        <v/>
      </c>
      <c r="O112" s="402" t="str">
        <f>IF('Result Sheet'!EW115="","",'Result Sheet'!EW115)</f>
        <v/>
      </c>
      <c r="P112" s="167" t="str">
        <f>IF('Result Sheet'!AB115="","",'Result Sheet'!AB115)</f>
        <v/>
      </c>
      <c r="Q112" s="168" t="str">
        <f>IF('Result Sheet'!AC115="","",'Result Sheet'!AC115)</f>
        <v/>
      </c>
      <c r="R112" s="167" t="str">
        <f>IF('Result Sheet'!AT115="","",'Result Sheet'!AT115)</f>
        <v/>
      </c>
      <c r="S112" s="168" t="str">
        <f>IF('Result Sheet'!AU115="","",'Result Sheet'!AU115)</f>
        <v/>
      </c>
      <c r="T112" s="167" t="str">
        <f>IF('Result Sheet'!BL115="","",'Result Sheet'!BL115)</f>
        <v/>
      </c>
      <c r="U112" s="168" t="str">
        <f>IF('Result Sheet'!BM115="","",'Result Sheet'!BM115)</f>
        <v/>
      </c>
      <c r="V112" s="167" t="str">
        <f>IF('Result Sheet'!CD115="","",'Result Sheet'!CD115)</f>
        <v/>
      </c>
      <c r="W112" s="168" t="str">
        <f>IF('Result Sheet'!CE115="","",'Result Sheet'!CE115)</f>
        <v/>
      </c>
      <c r="X112" s="169" t="str">
        <f>IF('Result Sheet'!EV115="","",'Result Sheet'!EV115)</f>
        <v/>
      </c>
      <c r="BR112" s="170" t="str">
        <f>'Result Sheet'!G115</f>
        <v/>
      </c>
      <c r="BS112" s="171" t="str">
        <f t="shared" si="12"/>
        <v/>
      </c>
      <c r="BT112" s="171" t="str">
        <f t="shared" si="13"/>
        <v/>
      </c>
      <c r="BU112" s="171" t="str">
        <f t="shared" si="14"/>
        <v/>
      </c>
      <c r="BV112" s="171" t="str">
        <f t="shared" si="15"/>
        <v/>
      </c>
      <c r="BW112" s="171" t="str">
        <f t="shared" si="16"/>
        <v/>
      </c>
      <c r="BX112" s="171" t="str">
        <f t="shared" si="17"/>
        <v/>
      </c>
      <c r="BY112" s="171" t="str">
        <f t="shared" si="18"/>
        <v/>
      </c>
      <c r="BZ112" s="171" t="str">
        <f t="shared" si="19"/>
        <v/>
      </c>
      <c r="CA112" s="171" t="str">
        <f t="shared" si="20"/>
        <v/>
      </c>
      <c r="CB112" s="171" t="str">
        <f t="shared" si="21"/>
        <v/>
      </c>
      <c r="CC112" s="171" t="str">
        <f t="shared" si="22"/>
        <v/>
      </c>
      <c r="CD112" s="171" t="str">
        <f t="shared" si="23"/>
        <v/>
      </c>
      <c r="CE112" s="172"/>
    </row>
    <row r="113" spans="1:83" ht="15.95" customHeight="1">
      <c r="A113" s="159">
        <f>IF('Result Sheet'!A116="","",'Result Sheet'!A116)</f>
        <v>109</v>
      </c>
      <c r="B113" s="160" t="str">
        <f>IF('Result Sheet'!B116="","",'Result Sheet'!B116)</f>
        <v/>
      </c>
      <c r="C113" s="161" t="str">
        <f>IF('Result Sheet'!F116="","",'Result Sheet'!F116)</f>
        <v/>
      </c>
      <c r="D113" s="162" t="str">
        <f>IF('Result Sheet'!E116="","",'Result Sheet'!E116)</f>
        <v/>
      </c>
      <c r="E113" s="163" t="str">
        <f>IF('Result Sheet'!G116="","",'Result Sheet'!G116)</f>
        <v/>
      </c>
      <c r="F113" s="163" t="str">
        <f>IF('Result Sheet'!H116="","",'Result Sheet'!H116)</f>
        <v/>
      </c>
      <c r="G113" s="163" t="str">
        <f>IF('Result Sheet'!I116="","",'Result Sheet'!I116)</f>
        <v/>
      </c>
      <c r="H113" s="164" t="str">
        <f>IF('Result Sheet'!K116="","",'Result Sheet'!K116)</f>
        <v/>
      </c>
      <c r="I113" s="164" t="str">
        <f>IF('Result Sheet'!J116="","",'Result Sheet'!J116)</f>
        <v/>
      </c>
      <c r="J113" s="256" t="str">
        <f>IF('Result Sheet'!ET116="","",'Result Sheet'!ET116)</f>
        <v/>
      </c>
      <c r="K113" s="165" t="str">
        <f>IF('Result Sheet'!EP116="","",'Result Sheet'!EP116)</f>
        <v/>
      </c>
      <c r="L113" s="166" t="str">
        <f>IF('Result Sheet'!EQ116="","",'Result Sheet'!EQ116)</f>
        <v/>
      </c>
      <c r="M113" s="401" t="str">
        <f>IF('Result Sheet'!ER116="","",'Result Sheet'!ER116)</f>
        <v/>
      </c>
      <c r="N113" s="403" t="str">
        <f>IF('Result Sheet'!ES116="","",'Result Sheet'!ES116)</f>
        <v/>
      </c>
      <c r="O113" s="402" t="str">
        <f>IF('Result Sheet'!EW116="","",'Result Sheet'!EW116)</f>
        <v/>
      </c>
      <c r="P113" s="167" t="str">
        <f>IF('Result Sheet'!AB116="","",'Result Sheet'!AB116)</f>
        <v/>
      </c>
      <c r="Q113" s="168" t="str">
        <f>IF('Result Sheet'!AC116="","",'Result Sheet'!AC116)</f>
        <v/>
      </c>
      <c r="R113" s="167" t="str">
        <f>IF('Result Sheet'!AT116="","",'Result Sheet'!AT116)</f>
        <v/>
      </c>
      <c r="S113" s="168" t="str">
        <f>IF('Result Sheet'!AU116="","",'Result Sheet'!AU116)</f>
        <v/>
      </c>
      <c r="T113" s="167" t="str">
        <f>IF('Result Sheet'!BL116="","",'Result Sheet'!BL116)</f>
        <v/>
      </c>
      <c r="U113" s="168" t="str">
        <f>IF('Result Sheet'!BM116="","",'Result Sheet'!BM116)</f>
        <v/>
      </c>
      <c r="V113" s="167" t="str">
        <f>IF('Result Sheet'!CD116="","",'Result Sheet'!CD116)</f>
        <v/>
      </c>
      <c r="W113" s="168" t="str">
        <f>IF('Result Sheet'!CE116="","",'Result Sheet'!CE116)</f>
        <v/>
      </c>
      <c r="X113" s="169" t="str">
        <f>IF('Result Sheet'!EV116="","",'Result Sheet'!EV116)</f>
        <v/>
      </c>
      <c r="BR113" s="170" t="str">
        <f>'Result Sheet'!G116</f>
        <v/>
      </c>
      <c r="BS113" s="171" t="str">
        <f t="shared" si="12"/>
        <v/>
      </c>
      <c r="BT113" s="171" t="str">
        <f t="shared" si="13"/>
        <v/>
      </c>
      <c r="BU113" s="171" t="str">
        <f t="shared" si="14"/>
        <v/>
      </c>
      <c r="BV113" s="171" t="str">
        <f t="shared" si="15"/>
        <v/>
      </c>
      <c r="BW113" s="171" t="str">
        <f t="shared" si="16"/>
        <v/>
      </c>
      <c r="BX113" s="171" t="str">
        <f t="shared" si="17"/>
        <v/>
      </c>
      <c r="BY113" s="171" t="str">
        <f t="shared" si="18"/>
        <v/>
      </c>
      <c r="BZ113" s="171" t="str">
        <f t="shared" si="19"/>
        <v/>
      </c>
      <c r="CA113" s="171" t="str">
        <f t="shared" si="20"/>
        <v/>
      </c>
      <c r="CB113" s="171" t="str">
        <f t="shared" si="21"/>
        <v/>
      </c>
      <c r="CC113" s="171" t="str">
        <f t="shared" si="22"/>
        <v/>
      </c>
      <c r="CD113" s="171" t="str">
        <f t="shared" si="23"/>
        <v/>
      </c>
      <c r="CE113" s="172"/>
    </row>
    <row r="114" spans="1:83" ht="15.95" customHeight="1">
      <c r="A114" s="159">
        <f>IF('Result Sheet'!A117="","",'Result Sheet'!A117)</f>
        <v>110</v>
      </c>
      <c r="B114" s="160" t="str">
        <f>IF('Result Sheet'!B117="","",'Result Sheet'!B117)</f>
        <v/>
      </c>
      <c r="C114" s="161" t="str">
        <f>IF('Result Sheet'!F117="","",'Result Sheet'!F117)</f>
        <v/>
      </c>
      <c r="D114" s="162" t="str">
        <f>IF('Result Sheet'!E117="","",'Result Sheet'!E117)</f>
        <v/>
      </c>
      <c r="E114" s="163" t="str">
        <f>IF('Result Sheet'!G117="","",'Result Sheet'!G117)</f>
        <v/>
      </c>
      <c r="F114" s="163" t="str">
        <f>IF('Result Sheet'!H117="","",'Result Sheet'!H117)</f>
        <v/>
      </c>
      <c r="G114" s="163" t="str">
        <f>IF('Result Sheet'!I117="","",'Result Sheet'!I117)</f>
        <v/>
      </c>
      <c r="H114" s="164" t="str">
        <f>IF('Result Sheet'!K117="","",'Result Sheet'!K117)</f>
        <v/>
      </c>
      <c r="I114" s="164" t="str">
        <f>IF('Result Sheet'!J117="","",'Result Sheet'!J117)</f>
        <v/>
      </c>
      <c r="J114" s="256" t="str">
        <f>IF('Result Sheet'!ET117="","",'Result Sheet'!ET117)</f>
        <v/>
      </c>
      <c r="K114" s="165" t="str">
        <f>IF('Result Sheet'!EP117="","",'Result Sheet'!EP117)</f>
        <v/>
      </c>
      <c r="L114" s="166" t="str">
        <f>IF('Result Sheet'!EQ117="","",'Result Sheet'!EQ117)</f>
        <v/>
      </c>
      <c r="M114" s="401" t="str">
        <f>IF('Result Sheet'!ER117="","",'Result Sheet'!ER117)</f>
        <v/>
      </c>
      <c r="N114" s="403" t="str">
        <f>IF('Result Sheet'!ES117="","",'Result Sheet'!ES117)</f>
        <v/>
      </c>
      <c r="O114" s="402" t="str">
        <f>IF('Result Sheet'!EW117="","",'Result Sheet'!EW117)</f>
        <v/>
      </c>
      <c r="P114" s="167" t="str">
        <f>IF('Result Sheet'!AB117="","",'Result Sheet'!AB117)</f>
        <v/>
      </c>
      <c r="Q114" s="168" t="str">
        <f>IF('Result Sheet'!AC117="","",'Result Sheet'!AC117)</f>
        <v/>
      </c>
      <c r="R114" s="167" t="str">
        <f>IF('Result Sheet'!AT117="","",'Result Sheet'!AT117)</f>
        <v/>
      </c>
      <c r="S114" s="168" t="str">
        <f>IF('Result Sheet'!AU117="","",'Result Sheet'!AU117)</f>
        <v/>
      </c>
      <c r="T114" s="167" t="str">
        <f>IF('Result Sheet'!BL117="","",'Result Sheet'!BL117)</f>
        <v/>
      </c>
      <c r="U114" s="168" t="str">
        <f>IF('Result Sheet'!BM117="","",'Result Sheet'!BM117)</f>
        <v/>
      </c>
      <c r="V114" s="167" t="str">
        <f>IF('Result Sheet'!CD117="","",'Result Sheet'!CD117)</f>
        <v/>
      </c>
      <c r="W114" s="168" t="str">
        <f>IF('Result Sheet'!CE117="","",'Result Sheet'!CE117)</f>
        <v/>
      </c>
      <c r="X114" s="169" t="str">
        <f>IF('Result Sheet'!EV117="","",'Result Sheet'!EV117)</f>
        <v/>
      </c>
      <c r="BR114" s="170" t="str">
        <f>'Result Sheet'!G117</f>
        <v/>
      </c>
      <c r="BS114" s="171" t="str">
        <f t="shared" si="12"/>
        <v/>
      </c>
      <c r="BT114" s="171" t="str">
        <f t="shared" si="13"/>
        <v/>
      </c>
      <c r="BU114" s="171" t="str">
        <f t="shared" si="14"/>
        <v/>
      </c>
      <c r="BV114" s="171" t="str">
        <f t="shared" si="15"/>
        <v/>
      </c>
      <c r="BW114" s="171" t="str">
        <f t="shared" si="16"/>
        <v/>
      </c>
      <c r="BX114" s="171" t="str">
        <f t="shared" si="17"/>
        <v/>
      </c>
      <c r="BY114" s="171" t="str">
        <f t="shared" si="18"/>
        <v/>
      </c>
      <c r="BZ114" s="171" t="str">
        <f t="shared" si="19"/>
        <v/>
      </c>
      <c r="CA114" s="171" t="str">
        <f t="shared" si="20"/>
        <v/>
      </c>
      <c r="CB114" s="171" t="str">
        <f t="shared" si="21"/>
        <v/>
      </c>
      <c r="CC114" s="171" t="str">
        <f t="shared" si="22"/>
        <v/>
      </c>
      <c r="CD114" s="171" t="str">
        <f t="shared" si="23"/>
        <v/>
      </c>
      <c r="CE114" s="172"/>
    </row>
    <row r="115" spans="1:83" ht="15.95" customHeight="1">
      <c r="A115" s="159">
        <f>IF('Result Sheet'!A118="","",'Result Sheet'!A118)</f>
        <v>111</v>
      </c>
      <c r="B115" s="160" t="str">
        <f>IF('Result Sheet'!B118="","",'Result Sheet'!B118)</f>
        <v/>
      </c>
      <c r="C115" s="161" t="str">
        <f>IF('Result Sheet'!F118="","",'Result Sheet'!F118)</f>
        <v/>
      </c>
      <c r="D115" s="162" t="str">
        <f>IF('Result Sheet'!E118="","",'Result Sheet'!E118)</f>
        <v/>
      </c>
      <c r="E115" s="163" t="str">
        <f>IF('Result Sheet'!G118="","",'Result Sheet'!G118)</f>
        <v/>
      </c>
      <c r="F115" s="163" t="str">
        <f>IF('Result Sheet'!H118="","",'Result Sheet'!H118)</f>
        <v/>
      </c>
      <c r="G115" s="163" t="str">
        <f>IF('Result Sheet'!I118="","",'Result Sheet'!I118)</f>
        <v/>
      </c>
      <c r="H115" s="164" t="str">
        <f>IF('Result Sheet'!K118="","",'Result Sheet'!K118)</f>
        <v/>
      </c>
      <c r="I115" s="164" t="str">
        <f>IF('Result Sheet'!J118="","",'Result Sheet'!J118)</f>
        <v/>
      </c>
      <c r="J115" s="256" t="str">
        <f>IF('Result Sheet'!ET118="","",'Result Sheet'!ET118)</f>
        <v/>
      </c>
      <c r="K115" s="165" t="str">
        <f>IF('Result Sheet'!EP118="","",'Result Sheet'!EP118)</f>
        <v/>
      </c>
      <c r="L115" s="166" t="str">
        <f>IF('Result Sheet'!EQ118="","",'Result Sheet'!EQ118)</f>
        <v/>
      </c>
      <c r="M115" s="401" t="str">
        <f>IF('Result Sheet'!ER118="","",'Result Sheet'!ER118)</f>
        <v/>
      </c>
      <c r="N115" s="403" t="str">
        <f>IF('Result Sheet'!ES118="","",'Result Sheet'!ES118)</f>
        <v/>
      </c>
      <c r="O115" s="402" t="str">
        <f>IF('Result Sheet'!EW118="","",'Result Sheet'!EW118)</f>
        <v/>
      </c>
      <c r="P115" s="167" t="str">
        <f>IF('Result Sheet'!AB118="","",'Result Sheet'!AB118)</f>
        <v/>
      </c>
      <c r="Q115" s="168" t="str">
        <f>IF('Result Sheet'!AC118="","",'Result Sheet'!AC118)</f>
        <v/>
      </c>
      <c r="R115" s="167" t="str">
        <f>IF('Result Sheet'!AT118="","",'Result Sheet'!AT118)</f>
        <v/>
      </c>
      <c r="S115" s="168" t="str">
        <f>IF('Result Sheet'!AU118="","",'Result Sheet'!AU118)</f>
        <v/>
      </c>
      <c r="T115" s="167" t="str">
        <f>IF('Result Sheet'!BL118="","",'Result Sheet'!BL118)</f>
        <v/>
      </c>
      <c r="U115" s="168" t="str">
        <f>IF('Result Sheet'!BM118="","",'Result Sheet'!BM118)</f>
        <v/>
      </c>
      <c r="V115" s="167" t="str">
        <f>IF('Result Sheet'!CD118="","",'Result Sheet'!CD118)</f>
        <v/>
      </c>
      <c r="W115" s="168" t="str">
        <f>IF('Result Sheet'!CE118="","",'Result Sheet'!CE118)</f>
        <v/>
      </c>
      <c r="X115" s="169" t="str">
        <f>IF('Result Sheet'!EV118="","",'Result Sheet'!EV118)</f>
        <v/>
      </c>
      <c r="BR115" s="170" t="str">
        <f>'Result Sheet'!G118</f>
        <v/>
      </c>
      <c r="BS115" s="171" t="str">
        <f t="shared" si="12"/>
        <v/>
      </c>
      <c r="BT115" s="171" t="str">
        <f t="shared" si="13"/>
        <v/>
      </c>
      <c r="BU115" s="171" t="str">
        <f t="shared" si="14"/>
        <v/>
      </c>
      <c r="BV115" s="171" t="str">
        <f t="shared" si="15"/>
        <v/>
      </c>
      <c r="BW115" s="171" t="str">
        <f t="shared" si="16"/>
        <v/>
      </c>
      <c r="BX115" s="171" t="str">
        <f t="shared" si="17"/>
        <v/>
      </c>
      <c r="BY115" s="171" t="str">
        <f t="shared" si="18"/>
        <v/>
      </c>
      <c r="BZ115" s="171" t="str">
        <f t="shared" si="19"/>
        <v/>
      </c>
      <c r="CA115" s="171" t="str">
        <f t="shared" si="20"/>
        <v/>
      </c>
      <c r="CB115" s="171" t="str">
        <f t="shared" si="21"/>
        <v/>
      </c>
      <c r="CC115" s="171" t="str">
        <f t="shared" si="22"/>
        <v/>
      </c>
      <c r="CD115" s="171" t="str">
        <f t="shared" si="23"/>
        <v/>
      </c>
      <c r="CE115" s="172"/>
    </row>
    <row r="116" spans="1:83" ht="15.95" customHeight="1">
      <c r="A116" s="159">
        <f>IF('Result Sheet'!A119="","",'Result Sheet'!A119)</f>
        <v>112</v>
      </c>
      <c r="B116" s="160" t="str">
        <f>IF('Result Sheet'!B119="","",'Result Sheet'!B119)</f>
        <v/>
      </c>
      <c r="C116" s="161" t="str">
        <f>IF('Result Sheet'!F119="","",'Result Sheet'!F119)</f>
        <v/>
      </c>
      <c r="D116" s="162" t="str">
        <f>IF('Result Sheet'!E119="","",'Result Sheet'!E119)</f>
        <v/>
      </c>
      <c r="E116" s="163" t="str">
        <f>IF('Result Sheet'!G119="","",'Result Sheet'!G119)</f>
        <v/>
      </c>
      <c r="F116" s="163" t="str">
        <f>IF('Result Sheet'!H119="","",'Result Sheet'!H119)</f>
        <v/>
      </c>
      <c r="G116" s="163" t="str">
        <f>IF('Result Sheet'!I119="","",'Result Sheet'!I119)</f>
        <v/>
      </c>
      <c r="H116" s="164" t="str">
        <f>IF('Result Sheet'!K119="","",'Result Sheet'!K119)</f>
        <v/>
      </c>
      <c r="I116" s="164" t="str">
        <f>IF('Result Sheet'!J119="","",'Result Sheet'!J119)</f>
        <v/>
      </c>
      <c r="J116" s="256" t="str">
        <f>IF('Result Sheet'!ET119="","",'Result Sheet'!ET119)</f>
        <v/>
      </c>
      <c r="K116" s="165" t="str">
        <f>IF('Result Sheet'!EP119="","",'Result Sheet'!EP119)</f>
        <v/>
      </c>
      <c r="L116" s="166" t="str">
        <f>IF('Result Sheet'!EQ119="","",'Result Sheet'!EQ119)</f>
        <v/>
      </c>
      <c r="M116" s="401" t="str">
        <f>IF('Result Sheet'!ER119="","",'Result Sheet'!ER119)</f>
        <v/>
      </c>
      <c r="N116" s="403" t="str">
        <f>IF('Result Sheet'!ES119="","",'Result Sheet'!ES119)</f>
        <v/>
      </c>
      <c r="O116" s="402" t="str">
        <f>IF('Result Sheet'!EW119="","",'Result Sheet'!EW119)</f>
        <v/>
      </c>
      <c r="P116" s="167" t="str">
        <f>IF('Result Sheet'!AB119="","",'Result Sheet'!AB119)</f>
        <v/>
      </c>
      <c r="Q116" s="168" t="str">
        <f>IF('Result Sheet'!AC119="","",'Result Sheet'!AC119)</f>
        <v/>
      </c>
      <c r="R116" s="167" t="str">
        <f>IF('Result Sheet'!AT119="","",'Result Sheet'!AT119)</f>
        <v/>
      </c>
      <c r="S116" s="168" t="str">
        <f>IF('Result Sheet'!AU119="","",'Result Sheet'!AU119)</f>
        <v/>
      </c>
      <c r="T116" s="167" t="str">
        <f>IF('Result Sheet'!BL119="","",'Result Sheet'!BL119)</f>
        <v/>
      </c>
      <c r="U116" s="168" t="str">
        <f>IF('Result Sheet'!BM119="","",'Result Sheet'!BM119)</f>
        <v/>
      </c>
      <c r="V116" s="167" t="str">
        <f>IF('Result Sheet'!CD119="","",'Result Sheet'!CD119)</f>
        <v/>
      </c>
      <c r="W116" s="168" t="str">
        <f>IF('Result Sheet'!CE119="","",'Result Sheet'!CE119)</f>
        <v/>
      </c>
      <c r="X116" s="169" t="str">
        <f>IF('Result Sheet'!EV119="","",'Result Sheet'!EV119)</f>
        <v/>
      </c>
      <c r="BR116" s="170" t="str">
        <f>'Result Sheet'!G119</f>
        <v/>
      </c>
      <c r="BS116" s="171" t="str">
        <f t="shared" si="12"/>
        <v/>
      </c>
      <c r="BT116" s="171" t="str">
        <f t="shared" si="13"/>
        <v/>
      </c>
      <c r="BU116" s="171" t="str">
        <f t="shared" si="14"/>
        <v/>
      </c>
      <c r="BV116" s="171" t="str">
        <f t="shared" si="15"/>
        <v/>
      </c>
      <c r="BW116" s="171" t="str">
        <f t="shared" si="16"/>
        <v/>
      </c>
      <c r="BX116" s="171" t="str">
        <f t="shared" si="17"/>
        <v/>
      </c>
      <c r="BY116" s="171" t="str">
        <f t="shared" si="18"/>
        <v/>
      </c>
      <c r="BZ116" s="171" t="str">
        <f t="shared" si="19"/>
        <v/>
      </c>
      <c r="CA116" s="171" t="str">
        <f t="shared" si="20"/>
        <v/>
      </c>
      <c r="CB116" s="171" t="str">
        <f t="shared" si="21"/>
        <v/>
      </c>
      <c r="CC116" s="171" t="str">
        <f t="shared" si="22"/>
        <v/>
      </c>
      <c r="CD116" s="171" t="str">
        <f t="shared" si="23"/>
        <v/>
      </c>
      <c r="CE116" s="172"/>
    </row>
    <row r="117" spans="1:83" ht="15.95" customHeight="1">
      <c r="A117" s="159">
        <f>IF('Result Sheet'!A120="","",'Result Sheet'!A120)</f>
        <v>113</v>
      </c>
      <c r="B117" s="160" t="str">
        <f>IF('Result Sheet'!B120="","",'Result Sheet'!B120)</f>
        <v/>
      </c>
      <c r="C117" s="161" t="str">
        <f>IF('Result Sheet'!F120="","",'Result Sheet'!F120)</f>
        <v/>
      </c>
      <c r="D117" s="162" t="str">
        <f>IF('Result Sheet'!E120="","",'Result Sheet'!E120)</f>
        <v/>
      </c>
      <c r="E117" s="163" t="str">
        <f>IF('Result Sheet'!G120="","",'Result Sheet'!G120)</f>
        <v/>
      </c>
      <c r="F117" s="163" t="str">
        <f>IF('Result Sheet'!H120="","",'Result Sheet'!H120)</f>
        <v/>
      </c>
      <c r="G117" s="163" t="str">
        <f>IF('Result Sheet'!I120="","",'Result Sheet'!I120)</f>
        <v/>
      </c>
      <c r="H117" s="164" t="str">
        <f>IF('Result Sheet'!K120="","",'Result Sheet'!K120)</f>
        <v/>
      </c>
      <c r="I117" s="164" t="str">
        <f>IF('Result Sheet'!J120="","",'Result Sheet'!J120)</f>
        <v/>
      </c>
      <c r="J117" s="256" t="str">
        <f>IF('Result Sheet'!ET120="","",'Result Sheet'!ET120)</f>
        <v/>
      </c>
      <c r="K117" s="165" t="str">
        <f>IF('Result Sheet'!EP120="","",'Result Sheet'!EP120)</f>
        <v/>
      </c>
      <c r="L117" s="166" t="str">
        <f>IF('Result Sheet'!EQ120="","",'Result Sheet'!EQ120)</f>
        <v/>
      </c>
      <c r="M117" s="401" t="str">
        <f>IF('Result Sheet'!ER120="","",'Result Sheet'!ER120)</f>
        <v/>
      </c>
      <c r="N117" s="403" t="str">
        <f>IF('Result Sheet'!ES120="","",'Result Sheet'!ES120)</f>
        <v/>
      </c>
      <c r="O117" s="402" t="str">
        <f>IF('Result Sheet'!EW120="","",'Result Sheet'!EW120)</f>
        <v/>
      </c>
      <c r="P117" s="167" t="str">
        <f>IF('Result Sheet'!AB120="","",'Result Sheet'!AB120)</f>
        <v/>
      </c>
      <c r="Q117" s="168" t="str">
        <f>IF('Result Sheet'!AC120="","",'Result Sheet'!AC120)</f>
        <v/>
      </c>
      <c r="R117" s="167" t="str">
        <f>IF('Result Sheet'!AT120="","",'Result Sheet'!AT120)</f>
        <v/>
      </c>
      <c r="S117" s="168" t="str">
        <f>IF('Result Sheet'!AU120="","",'Result Sheet'!AU120)</f>
        <v/>
      </c>
      <c r="T117" s="167" t="str">
        <f>IF('Result Sheet'!BL120="","",'Result Sheet'!BL120)</f>
        <v/>
      </c>
      <c r="U117" s="168" t="str">
        <f>IF('Result Sheet'!BM120="","",'Result Sheet'!BM120)</f>
        <v/>
      </c>
      <c r="V117" s="167" t="str">
        <f>IF('Result Sheet'!CD120="","",'Result Sheet'!CD120)</f>
        <v/>
      </c>
      <c r="W117" s="168" t="str">
        <f>IF('Result Sheet'!CE120="","",'Result Sheet'!CE120)</f>
        <v/>
      </c>
      <c r="X117" s="169" t="str">
        <f>IF('Result Sheet'!EV120="","",'Result Sheet'!EV120)</f>
        <v/>
      </c>
      <c r="BR117" s="170" t="str">
        <f>'Result Sheet'!G120</f>
        <v/>
      </c>
      <c r="BS117" s="171" t="str">
        <f t="shared" si="12"/>
        <v/>
      </c>
      <c r="BT117" s="171" t="str">
        <f t="shared" si="13"/>
        <v/>
      </c>
      <c r="BU117" s="171" t="str">
        <f t="shared" si="14"/>
        <v/>
      </c>
      <c r="BV117" s="171" t="str">
        <f t="shared" si="15"/>
        <v/>
      </c>
      <c r="BW117" s="171" t="str">
        <f t="shared" si="16"/>
        <v/>
      </c>
      <c r="BX117" s="171" t="str">
        <f t="shared" si="17"/>
        <v/>
      </c>
      <c r="BY117" s="171" t="str">
        <f t="shared" si="18"/>
        <v/>
      </c>
      <c r="BZ117" s="171" t="str">
        <f t="shared" si="19"/>
        <v/>
      </c>
      <c r="CA117" s="171" t="str">
        <f t="shared" si="20"/>
        <v/>
      </c>
      <c r="CB117" s="171" t="str">
        <f t="shared" si="21"/>
        <v/>
      </c>
      <c r="CC117" s="171" t="str">
        <f t="shared" si="22"/>
        <v/>
      </c>
      <c r="CD117" s="171" t="str">
        <f t="shared" si="23"/>
        <v/>
      </c>
      <c r="CE117" s="172"/>
    </row>
    <row r="118" spans="1:83" ht="15.95" customHeight="1">
      <c r="A118" s="159">
        <f>IF('Result Sheet'!A121="","",'Result Sheet'!A121)</f>
        <v>114</v>
      </c>
      <c r="B118" s="160" t="str">
        <f>IF('Result Sheet'!B121="","",'Result Sheet'!B121)</f>
        <v/>
      </c>
      <c r="C118" s="161" t="str">
        <f>IF('Result Sheet'!F121="","",'Result Sheet'!F121)</f>
        <v/>
      </c>
      <c r="D118" s="162" t="str">
        <f>IF('Result Sheet'!E121="","",'Result Sheet'!E121)</f>
        <v/>
      </c>
      <c r="E118" s="163" t="str">
        <f>IF('Result Sheet'!G121="","",'Result Sheet'!G121)</f>
        <v/>
      </c>
      <c r="F118" s="163" t="str">
        <f>IF('Result Sheet'!H121="","",'Result Sheet'!H121)</f>
        <v/>
      </c>
      <c r="G118" s="163" t="str">
        <f>IF('Result Sheet'!I121="","",'Result Sheet'!I121)</f>
        <v/>
      </c>
      <c r="H118" s="164" t="str">
        <f>IF('Result Sheet'!K121="","",'Result Sheet'!K121)</f>
        <v/>
      </c>
      <c r="I118" s="164" t="str">
        <f>IF('Result Sheet'!J121="","",'Result Sheet'!J121)</f>
        <v/>
      </c>
      <c r="J118" s="256" t="str">
        <f>IF('Result Sheet'!ET121="","",'Result Sheet'!ET121)</f>
        <v/>
      </c>
      <c r="K118" s="165" t="str">
        <f>IF('Result Sheet'!EP121="","",'Result Sheet'!EP121)</f>
        <v/>
      </c>
      <c r="L118" s="166" t="str">
        <f>IF('Result Sheet'!EQ121="","",'Result Sheet'!EQ121)</f>
        <v/>
      </c>
      <c r="M118" s="401" t="str">
        <f>IF('Result Sheet'!ER121="","",'Result Sheet'!ER121)</f>
        <v/>
      </c>
      <c r="N118" s="403" t="str">
        <f>IF('Result Sheet'!ES121="","",'Result Sheet'!ES121)</f>
        <v/>
      </c>
      <c r="O118" s="402" t="str">
        <f>IF('Result Sheet'!EW121="","",'Result Sheet'!EW121)</f>
        <v/>
      </c>
      <c r="P118" s="167" t="str">
        <f>IF('Result Sheet'!AB121="","",'Result Sheet'!AB121)</f>
        <v/>
      </c>
      <c r="Q118" s="168" t="str">
        <f>IF('Result Sheet'!AC121="","",'Result Sheet'!AC121)</f>
        <v/>
      </c>
      <c r="R118" s="167" t="str">
        <f>IF('Result Sheet'!AT121="","",'Result Sheet'!AT121)</f>
        <v/>
      </c>
      <c r="S118" s="168" t="str">
        <f>IF('Result Sheet'!AU121="","",'Result Sheet'!AU121)</f>
        <v/>
      </c>
      <c r="T118" s="167" t="str">
        <f>IF('Result Sheet'!BL121="","",'Result Sheet'!BL121)</f>
        <v/>
      </c>
      <c r="U118" s="168" t="str">
        <f>IF('Result Sheet'!BM121="","",'Result Sheet'!BM121)</f>
        <v/>
      </c>
      <c r="V118" s="167" t="str">
        <f>IF('Result Sheet'!CD121="","",'Result Sheet'!CD121)</f>
        <v/>
      </c>
      <c r="W118" s="168" t="str">
        <f>IF('Result Sheet'!CE121="","",'Result Sheet'!CE121)</f>
        <v/>
      </c>
      <c r="X118" s="169" t="str">
        <f>IF('Result Sheet'!EV121="","",'Result Sheet'!EV121)</f>
        <v/>
      </c>
      <c r="BR118" s="170" t="str">
        <f>'Result Sheet'!G121</f>
        <v/>
      </c>
      <c r="BS118" s="171" t="str">
        <f t="shared" si="12"/>
        <v/>
      </c>
      <c r="BT118" s="171" t="str">
        <f t="shared" si="13"/>
        <v/>
      </c>
      <c r="BU118" s="171" t="str">
        <f t="shared" si="14"/>
        <v/>
      </c>
      <c r="BV118" s="171" t="str">
        <f t="shared" si="15"/>
        <v/>
      </c>
      <c r="BW118" s="171" t="str">
        <f t="shared" si="16"/>
        <v/>
      </c>
      <c r="BX118" s="171" t="str">
        <f t="shared" si="17"/>
        <v/>
      </c>
      <c r="BY118" s="171" t="str">
        <f t="shared" si="18"/>
        <v/>
      </c>
      <c r="BZ118" s="171" t="str">
        <f t="shared" si="19"/>
        <v/>
      </c>
      <c r="CA118" s="171" t="str">
        <f t="shared" si="20"/>
        <v/>
      </c>
      <c r="CB118" s="171" t="str">
        <f t="shared" si="21"/>
        <v/>
      </c>
      <c r="CC118" s="171" t="str">
        <f t="shared" si="22"/>
        <v/>
      </c>
      <c r="CD118" s="171" t="str">
        <f t="shared" si="23"/>
        <v/>
      </c>
      <c r="CE118" s="172"/>
    </row>
    <row r="119" spans="1:83" ht="15.95" customHeight="1">
      <c r="A119" s="159">
        <f>IF('Result Sheet'!A122="","",'Result Sheet'!A122)</f>
        <v>115</v>
      </c>
      <c r="B119" s="160" t="str">
        <f>IF('Result Sheet'!B122="","",'Result Sheet'!B122)</f>
        <v/>
      </c>
      <c r="C119" s="161" t="str">
        <f>IF('Result Sheet'!F122="","",'Result Sheet'!F122)</f>
        <v/>
      </c>
      <c r="D119" s="162" t="str">
        <f>IF('Result Sheet'!E122="","",'Result Sheet'!E122)</f>
        <v/>
      </c>
      <c r="E119" s="163" t="str">
        <f>IF('Result Sheet'!G122="","",'Result Sheet'!G122)</f>
        <v/>
      </c>
      <c r="F119" s="163" t="str">
        <f>IF('Result Sheet'!H122="","",'Result Sheet'!H122)</f>
        <v/>
      </c>
      <c r="G119" s="163" t="str">
        <f>IF('Result Sheet'!I122="","",'Result Sheet'!I122)</f>
        <v/>
      </c>
      <c r="H119" s="164" t="str">
        <f>IF('Result Sheet'!K122="","",'Result Sheet'!K122)</f>
        <v/>
      </c>
      <c r="I119" s="164" t="str">
        <f>IF('Result Sheet'!J122="","",'Result Sheet'!J122)</f>
        <v/>
      </c>
      <c r="J119" s="256" t="str">
        <f>IF('Result Sheet'!ET122="","",'Result Sheet'!ET122)</f>
        <v/>
      </c>
      <c r="K119" s="165" t="str">
        <f>IF('Result Sheet'!EP122="","",'Result Sheet'!EP122)</f>
        <v/>
      </c>
      <c r="L119" s="166" t="str">
        <f>IF('Result Sheet'!EQ122="","",'Result Sheet'!EQ122)</f>
        <v/>
      </c>
      <c r="M119" s="401" t="str">
        <f>IF('Result Sheet'!ER122="","",'Result Sheet'!ER122)</f>
        <v/>
      </c>
      <c r="N119" s="403" t="str">
        <f>IF('Result Sheet'!ES122="","",'Result Sheet'!ES122)</f>
        <v/>
      </c>
      <c r="O119" s="402" t="str">
        <f>IF('Result Sheet'!EW122="","",'Result Sheet'!EW122)</f>
        <v/>
      </c>
      <c r="P119" s="167" t="str">
        <f>IF('Result Sheet'!AB122="","",'Result Sheet'!AB122)</f>
        <v/>
      </c>
      <c r="Q119" s="168" t="str">
        <f>IF('Result Sheet'!AC122="","",'Result Sheet'!AC122)</f>
        <v/>
      </c>
      <c r="R119" s="167" t="str">
        <f>IF('Result Sheet'!AT122="","",'Result Sheet'!AT122)</f>
        <v/>
      </c>
      <c r="S119" s="168" t="str">
        <f>IF('Result Sheet'!AU122="","",'Result Sheet'!AU122)</f>
        <v/>
      </c>
      <c r="T119" s="167" t="str">
        <f>IF('Result Sheet'!BL122="","",'Result Sheet'!BL122)</f>
        <v/>
      </c>
      <c r="U119" s="168" t="str">
        <f>IF('Result Sheet'!BM122="","",'Result Sheet'!BM122)</f>
        <v/>
      </c>
      <c r="V119" s="167" t="str">
        <f>IF('Result Sheet'!CD122="","",'Result Sheet'!CD122)</f>
        <v/>
      </c>
      <c r="W119" s="168" t="str">
        <f>IF('Result Sheet'!CE122="","",'Result Sheet'!CE122)</f>
        <v/>
      </c>
      <c r="X119" s="169" t="str">
        <f>IF('Result Sheet'!EV122="","",'Result Sheet'!EV122)</f>
        <v/>
      </c>
      <c r="BR119" s="170" t="str">
        <f>'Result Sheet'!G122</f>
        <v/>
      </c>
      <c r="BS119" s="171" t="str">
        <f t="shared" si="12"/>
        <v/>
      </c>
      <c r="BT119" s="171" t="str">
        <f t="shared" si="13"/>
        <v/>
      </c>
      <c r="BU119" s="171" t="str">
        <f t="shared" si="14"/>
        <v/>
      </c>
      <c r="BV119" s="171" t="str">
        <f t="shared" si="15"/>
        <v/>
      </c>
      <c r="BW119" s="171" t="str">
        <f t="shared" si="16"/>
        <v/>
      </c>
      <c r="BX119" s="171" t="str">
        <f t="shared" si="17"/>
        <v/>
      </c>
      <c r="BY119" s="171" t="str">
        <f t="shared" si="18"/>
        <v/>
      </c>
      <c r="BZ119" s="171" t="str">
        <f t="shared" si="19"/>
        <v/>
      </c>
      <c r="CA119" s="171" t="str">
        <f t="shared" si="20"/>
        <v/>
      </c>
      <c r="CB119" s="171" t="str">
        <f t="shared" si="21"/>
        <v/>
      </c>
      <c r="CC119" s="171" t="str">
        <f t="shared" si="22"/>
        <v/>
      </c>
      <c r="CD119" s="171" t="str">
        <f t="shared" si="23"/>
        <v/>
      </c>
      <c r="CE119" s="172"/>
    </row>
    <row r="120" spans="1:83" ht="15.95" customHeight="1">
      <c r="A120" s="159">
        <f>IF('Result Sheet'!A123="","",'Result Sheet'!A123)</f>
        <v>116</v>
      </c>
      <c r="B120" s="160" t="str">
        <f>IF('Result Sheet'!B123="","",'Result Sheet'!B123)</f>
        <v/>
      </c>
      <c r="C120" s="161" t="str">
        <f>IF('Result Sheet'!F123="","",'Result Sheet'!F123)</f>
        <v/>
      </c>
      <c r="D120" s="162" t="str">
        <f>IF('Result Sheet'!E123="","",'Result Sheet'!E123)</f>
        <v/>
      </c>
      <c r="E120" s="163" t="str">
        <f>IF('Result Sheet'!G123="","",'Result Sheet'!G123)</f>
        <v/>
      </c>
      <c r="F120" s="163" t="str">
        <f>IF('Result Sheet'!H123="","",'Result Sheet'!H123)</f>
        <v/>
      </c>
      <c r="G120" s="163" t="str">
        <f>IF('Result Sheet'!I123="","",'Result Sheet'!I123)</f>
        <v/>
      </c>
      <c r="H120" s="164" t="str">
        <f>IF('Result Sheet'!K123="","",'Result Sheet'!K123)</f>
        <v/>
      </c>
      <c r="I120" s="164" t="str">
        <f>IF('Result Sheet'!J123="","",'Result Sheet'!J123)</f>
        <v/>
      </c>
      <c r="J120" s="256" t="str">
        <f>IF('Result Sheet'!ET123="","",'Result Sheet'!ET123)</f>
        <v/>
      </c>
      <c r="K120" s="165" t="str">
        <f>IF('Result Sheet'!EP123="","",'Result Sheet'!EP123)</f>
        <v/>
      </c>
      <c r="L120" s="166" t="str">
        <f>IF('Result Sheet'!EQ123="","",'Result Sheet'!EQ123)</f>
        <v/>
      </c>
      <c r="M120" s="401" t="str">
        <f>IF('Result Sheet'!ER123="","",'Result Sheet'!ER123)</f>
        <v/>
      </c>
      <c r="N120" s="403" t="str">
        <f>IF('Result Sheet'!ES123="","",'Result Sheet'!ES123)</f>
        <v/>
      </c>
      <c r="O120" s="402" t="str">
        <f>IF('Result Sheet'!EW123="","",'Result Sheet'!EW123)</f>
        <v/>
      </c>
      <c r="P120" s="167" t="str">
        <f>IF('Result Sheet'!AB123="","",'Result Sheet'!AB123)</f>
        <v/>
      </c>
      <c r="Q120" s="168" t="str">
        <f>IF('Result Sheet'!AC123="","",'Result Sheet'!AC123)</f>
        <v/>
      </c>
      <c r="R120" s="167" t="str">
        <f>IF('Result Sheet'!AT123="","",'Result Sheet'!AT123)</f>
        <v/>
      </c>
      <c r="S120" s="168" t="str">
        <f>IF('Result Sheet'!AU123="","",'Result Sheet'!AU123)</f>
        <v/>
      </c>
      <c r="T120" s="167" t="str">
        <f>IF('Result Sheet'!BL123="","",'Result Sheet'!BL123)</f>
        <v/>
      </c>
      <c r="U120" s="168" t="str">
        <f>IF('Result Sheet'!BM123="","",'Result Sheet'!BM123)</f>
        <v/>
      </c>
      <c r="V120" s="167" t="str">
        <f>IF('Result Sheet'!CD123="","",'Result Sheet'!CD123)</f>
        <v/>
      </c>
      <c r="W120" s="168" t="str">
        <f>IF('Result Sheet'!CE123="","",'Result Sheet'!CE123)</f>
        <v/>
      </c>
      <c r="X120" s="169" t="str">
        <f>IF('Result Sheet'!EV123="","",'Result Sheet'!EV123)</f>
        <v/>
      </c>
      <c r="BR120" s="170" t="str">
        <f>'Result Sheet'!G123</f>
        <v/>
      </c>
      <c r="BS120" s="171" t="str">
        <f t="shared" si="12"/>
        <v/>
      </c>
      <c r="BT120" s="171" t="str">
        <f t="shared" si="13"/>
        <v/>
      </c>
      <c r="BU120" s="171" t="str">
        <f t="shared" si="14"/>
        <v/>
      </c>
      <c r="BV120" s="171" t="str">
        <f t="shared" si="15"/>
        <v/>
      </c>
      <c r="BW120" s="171" t="str">
        <f t="shared" si="16"/>
        <v/>
      </c>
      <c r="BX120" s="171" t="str">
        <f t="shared" si="17"/>
        <v/>
      </c>
      <c r="BY120" s="171" t="str">
        <f t="shared" si="18"/>
        <v/>
      </c>
      <c r="BZ120" s="171" t="str">
        <f t="shared" si="19"/>
        <v/>
      </c>
      <c r="CA120" s="171" t="str">
        <f t="shared" si="20"/>
        <v/>
      </c>
      <c r="CB120" s="171" t="str">
        <f t="shared" si="21"/>
        <v/>
      </c>
      <c r="CC120" s="171" t="str">
        <f t="shared" si="22"/>
        <v/>
      </c>
      <c r="CD120" s="171" t="str">
        <f t="shared" si="23"/>
        <v/>
      </c>
      <c r="CE120" s="172"/>
    </row>
    <row r="121" spans="1:83" ht="15.95" customHeight="1">
      <c r="A121" s="159">
        <f>IF('Result Sheet'!A124="","",'Result Sheet'!A124)</f>
        <v>117</v>
      </c>
      <c r="B121" s="160" t="str">
        <f>IF('Result Sheet'!B124="","",'Result Sheet'!B124)</f>
        <v/>
      </c>
      <c r="C121" s="161" t="str">
        <f>IF('Result Sheet'!F124="","",'Result Sheet'!F124)</f>
        <v/>
      </c>
      <c r="D121" s="162" t="str">
        <f>IF('Result Sheet'!E124="","",'Result Sheet'!E124)</f>
        <v/>
      </c>
      <c r="E121" s="163" t="str">
        <f>IF('Result Sheet'!G124="","",'Result Sheet'!G124)</f>
        <v/>
      </c>
      <c r="F121" s="163" t="str">
        <f>IF('Result Sheet'!H124="","",'Result Sheet'!H124)</f>
        <v/>
      </c>
      <c r="G121" s="163" t="str">
        <f>IF('Result Sheet'!I124="","",'Result Sheet'!I124)</f>
        <v/>
      </c>
      <c r="H121" s="164" t="str">
        <f>IF('Result Sheet'!K124="","",'Result Sheet'!K124)</f>
        <v/>
      </c>
      <c r="I121" s="164" t="str">
        <f>IF('Result Sheet'!J124="","",'Result Sheet'!J124)</f>
        <v/>
      </c>
      <c r="J121" s="256" t="str">
        <f>IF('Result Sheet'!ET124="","",'Result Sheet'!ET124)</f>
        <v/>
      </c>
      <c r="K121" s="165" t="str">
        <f>IF('Result Sheet'!EP124="","",'Result Sheet'!EP124)</f>
        <v/>
      </c>
      <c r="L121" s="166" t="str">
        <f>IF('Result Sheet'!EQ124="","",'Result Sheet'!EQ124)</f>
        <v/>
      </c>
      <c r="M121" s="401" t="str">
        <f>IF('Result Sheet'!ER124="","",'Result Sheet'!ER124)</f>
        <v/>
      </c>
      <c r="N121" s="403" t="str">
        <f>IF('Result Sheet'!ES124="","",'Result Sheet'!ES124)</f>
        <v/>
      </c>
      <c r="O121" s="402" t="str">
        <f>IF('Result Sheet'!EW124="","",'Result Sheet'!EW124)</f>
        <v/>
      </c>
      <c r="P121" s="167" t="str">
        <f>IF('Result Sheet'!AB124="","",'Result Sheet'!AB124)</f>
        <v/>
      </c>
      <c r="Q121" s="168" t="str">
        <f>IF('Result Sheet'!AC124="","",'Result Sheet'!AC124)</f>
        <v/>
      </c>
      <c r="R121" s="167" t="str">
        <f>IF('Result Sheet'!AT124="","",'Result Sheet'!AT124)</f>
        <v/>
      </c>
      <c r="S121" s="168" t="str">
        <f>IF('Result Sheet'!AU124="","",'Result Sheet'!AU124)</f>
        <v/>
      </c>
      <c r="T121" s="167" t="str">
        <f>IF('Result Sheet'!BL124="","",'Result Sheet'!BL124)</f>
        <v/>
      </c>
      <c r="U121" s="168" t="str">
        <f>IF('Result Sheet'!BM124="","",'Result Sheet'!BM124)</f>
        <v/>
      </c>
      <c r="V121" s="167" t="str">
        <f>IF('Result Sheet'!CD124="","",'Result Sheet'!CD124)</f>
        <v/>
      </c>
      <c r="W121" s="168" t="str">
        <f>IF('Result Sheet'!CE124="","",'Result Sheet'!CE124)</f>
        <v/>
      </c>
      <c r="X121" s="169" t="str">
        <f>IF('Result Sheet'!EV124="","",'Result Sheet'!EV124)</f>
        <v/>
      </c>
      <c r="BR121" s="170" t="str">
        <f>'Result Sheet'!G124</f>
        <v/>
      </c>
      <c r="BS121" s="171" t="str">
        <f t="shared" si="12"/>
        <v/>
      </c>
      <c r="BT121" s="171" t="str">
        <f t="shared" si="13"/>
        <v/>
      </c>
      <c r="BU121" s="171" t="str">
        <f t="shared" si="14"/>
        <v/>
      </c>
      <c r="BV121" s="171" t="str">
        <f t="shared" si="15"/>
        <v/>
      </c>
      <c r="BW121" s="171" t="str">
        <f t="shared" si="16"/>
        <v/>
      </c>
      <c r="BX121" s="171" t="str">
        <f t="shared" si="17"/>
        <v/>
      </c>
      <c r="BY121" s="171" t="str">
        <f t="shared" si="18"/>
        <v/>
      </c>
      <c r="BZ121" s="171" t="str">
        <f t="shared" si="19"/>
        <v/>
      </c>
      <c r="CA121" s="171" t="str">
        <f t="shared" si="20"/>
        <v/>
      </c>
      <c r="CB121" s="171" t="str">
        <f t="shared" si="21"/>
        <v/>
      </c>
      <c r="CC121" s="171" t="str">
        <f t="shared" si="22"/>
        <v/>
      </c>
      <c r="CD121" s="171" t="str">
        <f t="shared" si="23"/>
        <v/>
      </c>
      <c r="CE121" s="172"/>
    </row>
    <row r="122" spans="1:83" ht="15.95" customHeight="1">
      <c r="A122" s="159">
        <f>IF('Result Sheet'!A125="","",'Result Sheet'!A125)</f>
        <v>118</v>
      </c>
      <c r="B122" s="160" t="str">
        <f>IF('Result Sheet'!B125="","",'Result Sheet'!B125)</f>
        <v/>
      </c>
      <c r="C122" s="161" t="str">
        <f>IF('Result Sheet'!F125="","",'Result Sheet'!F125)</f>
        <v/>
      </c>
      <c r="D122" s="162" t="str">
        <f>IF('Result Sheet'!E125="","",'Result Sheet'!E125)</f>
        <v/>
      </c>
      <c r="E122" s="163" t="str">
        <f>IF('Result Sheet'!G125="","",'Result Sheet'!G125)</f>
        <v/>
      </c>
      <c r="F122" s="163" t="str">
        <f>IF('Result Sheet'!H125="","",'Result Sheet'!H125)</f>
        <v/>
      </c>
      <c r="G122" s="163" t="str">
        <f>IF('Result Sheet'!I125="","",'Result Sheet'!I125)</f>
        <v/>
      </c>
      <c r="H122" s="164" t="str">
        <f>IF('Result Sheet'!K125="","",'Result Sheet'!K125)</f>
        <v/>
      </c>
      <c r="I122" s="164" t="str">
        <f>IF('Result Sheet'!J125="","",'Result Sheet'!J125)</f>
        <v/>
      </c>
      <c r="J122" s="256" t="str">
        <f>IF('Result Sheet'!ET125="","",'Result Sheet'!ET125)</f>
        <v/>
      </c>
      <c r="K122" s="165" t="str">
        <f>IF('Result Sheet'!EP125="","",'Result Sheet'!EP125)</f>
        <v/>
      </c>
      <c r="L122" s="166" t="str">
        <f>IF('Result Sheet'!EQ125="","",'Result Sheet'!EQ125)</f>
        <v/>
      </c>
      <c r="M122" s="401" t="str">
        <f>IF('Result Sheet'!ER125="","",'Result Sheet'!ER125)</f>
        <v/>
      </c>
      <c r="N122" s="403" t="str">
        <f>IF('Result Sheet'!ES125="","",'Result Sheet'!ES125)</f>
        <v/>
      </c>
      <c r="O122" s="402" t="str">
        <f>IF('Result Sheet'!EW125="","",'Result Sheet'!EW125)</f>
        <v/>
      </c>
      <c r="P122" s="167" t="str">
        <f>IF('Result Sheet'!AB125="","",'Result Sheet'!AB125)</f>
        <v/>
      </c>
      <c r="Q122" s="168" t="str">
        <f>IF('Result Sheet'!AC125="","",'Result Sheet'!AC125)</f>
        <v/>
      </c>
      <c r="R122" s="167" t="str">
        <f>IF('Result Sheet'!AT125="","",'Result Sheet'!AT125)</f>
        <v/>
      </c>
      <c r="S122" s="168" t="str">
        <f>IF('Result Sheet'!AU125="","",'Result Sheet'!AU125)</f>
        <v/>
      </c>
      <c r="T122" s="167" t="str">
        <f>IF('Result Sheet'!BL125="","",'Result Sheet'!BL125)</f>
        <v/>
      </c>
      <c r="U122" s="168" t="str">
        <f>IF('Result Sheet'!BM125="","",'Result Sheet'!BM125)</f>
        <v/>
      </c>
      <c r="V122" s="167" t="str">
        <f>IF('Result Sheet'!CD125="","",'Result Sheet'!CD125)</f>
        <v/>
      </c>
      <c r="W122" s="168" t="str">
        <f>IF('Result Sheet'!CE125="","",'Result Sheet'!CE125)</f>
        <v/>
      </c>
      <c r="X122" s="169" t="str">
        <f>IF('Result Sheet'!EV125="","",'Result Sheet'!EV125)</f>
        <v/>
      </c>
      <c r="BR122" s="170" t="str">
        <f>'Result Sheet'!G125</f>
        <v/>
      </c>
      <c r="BS122" s="171" t="str">
        <f t="shared" si="12"/>
        <v/>
      </c>
      <c r="BT122" s="171" t="str">
        <f t="shared" si="13"/>
        <v/>
      </c>
      <c r="BU122" s="171" t="str">
        <f t="shared" si="14"/>
        <v/>
      </c>
      <c r="BV122" s="171" t="str">
        <f t="shared" si="15"/>
        <v/>
      </c>
      <c r="BW122" s="171" t="str">
        <f t="shared" si="16"/>
        <v/>
      </c>
      <c r="BX122" s="171" t="str">
        <f t="shared" si="17"/>
        <v/>
      </c>
      <c r="BY122" s="171" t="str">
        <f t="shared" si="18"/>
        <v/>
      </c>
      <c r="BZ122" s="171" t="str">
        <f t="shared" si="19"/>
        <v/>
      </c>
      <c r="CA122" s="171" t="str">
        <f t="shared" si="20"/>
        <v/>
      </c>
      <c r="CB122" s="171" t="str">
        <f t="shared" si="21"/>
        <v/>
      </c>
      <c r="CC122" s="171" t="str">
        <f t="shared" si="22"/>
        <v/>
      </c>
      <c r="CD122" s="171" t="str">
        <f t="shared" si="23"/>
        <v/>
      </c>
      <c r="CE122" s="172"/>
    </row>
    <row r="123" spans="1:83" ht="15.95" customHeight="1">
      <c r="A123" s="159">
        <f>IF('Result Sheet'!A126="","",'Result Sheet'!A126)</f>
        <v>119</v>
      </c>
      <c r="B123" s="160" t="str">
        <f>IF('Result Sheet'!B126="","",'Result Sheet'!B126)</f>
        <v/>
      </c>
      <c r="C123" s="161" t="str">
        <f>IF('Result Sheet'!F126="","",'Result Sheet'!F126)</f>
        <v/>
      </c>
      <c r="D123" s="162" t="str">
        <f>IF('Result Sheet'!E126="","",'Result Sheet'!E126)</f>
        <v/>
      </c>
      <c r="E123" s="163" t="str">
        <f>IF('Result Sheet'!G126="","",'Result Sheet'!G126)</f>
        <v/>
      </c>
      <c r="F123" s="163" t="str">
        <f>IF('Result Sheet'!H126="","",'Result Sheet'!H126)</f>
        <v/>
      </c>
      <c r="G123" s="163" t="str">
        <f>IF('Result Sheet'!I126="","",'Result Sheet'!I126)</f>
        <v/>
      </c>
      <c r="H123" s="164" t="str">
        <f>IF('Result Sheet'!K126="","",'Result Sheet'!K126)</f>
        <v/>
      </c>
      <c r="I123" s="164" t="str">
        <f>IF('Result Sheet'!J126="","",'Result Sheet'!J126)</f>
        <v/>
      </c>
      <c r="J123" s="256" t="str">
        <f>IF('Result Sheet'!ET126="","",'Result Sheet'!ET126)</f>
        <v/>
      </c>
      <c r="K123" s="165" t="str">
        <f>IF('Result Sheet'!EP126="","",'Result Sheet'!EP126)</f>
        <v/>
      </c>
      <c r="L123" s="166" t="str">
        <f>IF('Result Sheet'!EQ126="","",'Result Sheet'!EQ126)</f>
        <v/>
      </c>
      <c r="M123" s="401" t="str">
        <f>IF('Result Sheet'!ER126="","",'Result Sheet'!ER126)</f>
        <v/>
      </c>
      <c r="N123" s="403" t="str">
        <f>IF('Result Sheet'!ES126="","",'Result Sheet'!ES126)</f>
        <v/>
      </c>
      <c r="O123" s="402" t="str">
        <f>IF('Result Sheet'!EW126="","",'Result Sheet'!EW126)</f>
        <v/>
      </c>
      <c r="P123" s="167" t="str">
        <f>IF('Result Sheet'!AB126="","",'Result Sheet'!AB126)</f>
        <v/>
      </c>
      <c r="Q123" s="168" t="str">
        <f>IF('Result Sheet'!AC126="","",'Result Sheet'!AC126)</f>
        <v/>
      </c>
      <c r="R123" s="167" t="str">
        <f>IF('Result Sheet'!AT126="","",'Result Sheet'!AT126)</f>
        <v/>
      </c>
      <c r="S123" s="168" t="str">
        <f>IF('Result Sheet'!AU126="","",'Result Sheet'!AU126)</f>
        <v/>
      </c>
      <c r="T123" s="167" t="str">
        <f>IF('Result Sheet'!BL126="","",'Result Sheet'!BL126)</f>
        <v/>
      </c>
      <c r="U123" s="168" t="str">
        <f>IF('Result Sheet'!BM126="","",'Result Sheet'!BM126)</f>
        <v/>
      </c>
      <c r="V123" s="167" t="str">
        <f>IF('Result Sheet'!CD126="","",'Result Sheet'!CD126)</f>
        <v/>
      </c>
      <c r="W123" s="168" t="str">
        <f>IF('Result Sheet'!CE126="","",'Result Sheet'!CE126)</f>
        <v/>
      </c>
      <c r="X123" s="169" t="str">
        <f>IF('Result Sheet'!EV126="","",'Result Sheet'!EV126)</f>
        <v/>
      </c>
      <c r="BR123" s="170" t="str">
        <f>'Result Sheet'!G126</f>
        <v/>
      </c>
      <c r="BS123" s="171" t="str">
        <f t="shared" si="12"/>
        <v/>
      </c>
      <c r="BT123" s="171" t="str">
        <f t="shared" si="13"/>
        <v/>
      </c>
      <c r="BU123" s="171" t="str">
        <f t="shared" si="14"/>
        <v/>
      </c>
      <c r="BV123" s="171" t="str">
        <f t="shared" si="15"/>
        <v/>
      </c>
      <c r="BW123" s="171" t="str">
        <f t="shared" si="16"/>
        <v/>
      </c>
      <c r="BX123" s="171" t="str">
        <f t="shared" si="17"/>
        <v/>
      </c>
      <c r="BY123" s="171" t="str">
        <f t="shared" si="18"/>
        <v/>
      </c>
      <c r="BZ123" s="171" t="str">
        <f t="shared" si="19"/>
        <v/>
      </c>
      <c r="CA123" s="171" t="str">
        <f t="shared" si="20"/>
        <v/>
      </c>
      <c r="CB123" s="171" t="str">
        <f t="shared" si="21"/>
        <v/>
      </c>
      <c r="CC123" s="171" t="str">
        <f t="shared" si="22"/>
        <v/>
      </c>
      <c r="CD123" s="171" t="str">
        <f t="shared" si="23"/>
        <v/>
      </c>
      <c r="CE123" s="172"/>
    </row>
    <row r="124" spans="1:83" ht="15.95" customHeight="1">
      <c r="A124" s="159">
        <f>IF('Result Sheet'!A127="","",'Result Sheet'!A127)</f>
        <v>120</v>
      </c>
      <c r="B124" s="160" t="str">
        <f>IF('Result Sheet'!B127="","",'Result Sheet'!B127)</f>
        <v/>
      </c>
      <c r="C124" s="161" t="str">
        <f>IF('Result Sheet'!F127="","",'Result Sheet'!F127)</f>
        <v/>
      </c>
      <c r="D124" s="162" t="str">
        <f>IF('Result Sheet'!E127="","",'Result Sheet'!E127)</f>
        <v/>
      </c>
      <c r="E124" s="163" t="str">
        <f>IF('Result Sheet'!G127="","",'Result Sheet'!G127)</f>
        <v/>
      </c>
      <c r="F124" s="163" t="str">
        <f>IF('Result Sheet'!H127="","",'Result Sheet'!H127)</f>
        <v/>
      </c>
      <c r="G124" s="163" t="str">
        <f>IF('Result Sheet'!I127="","",'Result Sheet'!I127)</f>
        <v/>
      </c>
      <c r="H124" s="164" t="str">
        <f>IF('Result Sheet'!K127="","",'Result Sheet'!K127)</f>
        <v/>
      </c>
      <c r="I124" s="164" t="str">
        <f>IF('Result Sheet'!J127="","",'Result Sheet'!J127)</f>
        <v/>
      </c>
      <c r="J124" s="256" t="str">
        <f>IF('Result Sheet'!ET127="","",'Result Sheet'!ET127)</f>
        <v/>
      </c>
      <c r="K124" s="165" t="str">
        <f>IF('Result Sheet'!EP127="","",'Result Sheet'!EP127)</f>
        <v/>
      </c>
      <c r="L124" s="166" t="str">
        <f>IF('Result Sheet'!EQ127="","",'Result Sheet'!EQ127)</f>
        <v/>
      </c>
      <c r="M124" s="401" t="str">
        <f>IF('Result Sheet'!ER127="","",'Result Sheet'!ER127)</f>
        <v/>
      </c>
      <c r="N124" s="403" t="str">
        <f>IF('Result Sheet'!ES127="","",'Result Sheet'!ES127)</f>
        <v/>
      </c>
      <c r="O124" s="402" t="str">
        <f>IF('Result Sheet'!EW127="","",'Result Sheet'!EW127)</f>
        <v/>
      </c>
      <c r="P124" s="167" t="str">
        <f>IF('Result Sheet'!AB127="","",'Result Sheet'!AB127)</f>
        <v/>
      </c>
      <c r="Q124" s="168" t="str">
        <f>IF('Result Sheet'!AC127="","",'Result Sheet'!AC127)</f>
        <v/>
      </c>
      <c r="R124" s="167" t="str">
        <f>IF('Result Sheet'!AT127="","",'Result Sheet'!AT127)</f>
        <v/>
      </c>
      <c r="S124" s="168" t="str">
        <f>IF('Result Sheet'!AU127="","",'Result Sheet'!AU127)</f>
        <v/>
      </c>
      <c r="T124" s="167" t="str">
        <f>IF('Result Sheet'!BL127="","",'Result Sheet'!BL127)</f>
        <v/>
      </c>
      <c r="U124" s="168" t="str">
        <f>IF('Result Sheet'!BM127="","",'Result Sheet'!BM127)</f>
        <v/>
      </c>
      <c r="V124" s="167" t="str">
        <f>IF('Result Sheet'!CD127="","",'Result Sheet'!CD127)</f>
        <v/>
      </c>
      <c r="W124" s="168" t="str">
        <f>IF('Result Sheet'!CE127="","",'Result Sheet'!CE127)</f>
        <v/>
      </c>
      <c r="X124" s="169" t="str">
        <f>IF('Result Sheet'!EV127="","",'Result Sheet'!EV127)</f>
        <v/>
      </c>
      <c r="BR124" s="170" t="str">
        <f>'Result Sheet'!G127</f>
        <v/>
      </c>
      <c r="BS124" s="171" t="str">
        <f t="shared" si="12"/>
        <v/>
      </c>
      <c r="BT124" s="171" t="str">
        <f t="shared" si="13"/>
        <v/>
      </c>
      <c r="BU124" s="171" t="str">
        <f t="shared" si="14"/>
        <v/>
      </c>
      <c r="BV124" s="171" t="str">
        <f t="shared" si="15"/>
        <v/>
      </c>
      <c r="BW124" s="171" t="str">
        <f t="shared" si="16"/>
        <v/>
      </c>
      <c r="BX124" s="171" t="str">
        <f t="shared" si="17"/>
        <v/>
      </c>
      <c r="BY124" s="171" t="str">
        <f t="shared" si="18"/>
        <v/>
      </c>
      <c r="BZ124" s="171" t="str">
        <f t="shared" si="19"/>
        <v/>
      </c>
      <c r="CA124" s="171" t="str">
        <f t="shared" si="20"/>
        <v/>
      </c>
      <c r="CB124" s="171" t="str">
        <f t="shared" si="21"/>
        <v/>
      </c>
      <c r="CC124" s="171" t="str">
        <f t="shared" si="22"/>
        <v/>
      </c>
      <c r="CD124" s="171" t="str">
        <f t="shared" si="23"/>
        <v/>
      </c>
      <c r="CE124" s="172"/>
    </row>
    <row r="125" spans="1:83" ht="15.95" customHeight="1">
      <c r="A125" s="159">
        <f>IF('Result Sheet'!A128="","",'Result Sheet'!A128)</f>
        <v>121</v>
      </c>
      <c r="B125" s="160" t="str">
        <f>IF('Result Sheet'!B128="","",'Result Sheet'!B128)</f>
        <v/>
      </c>
      <c r="C125" s="161" t="str">
        <f>IF('Result Sheet'!F128="","",'Result Sheet'!F128)</f>
        <v/>
      </c>
      <c r="D125" s="162" t="str">
        <f>IF('Result Sheet'!E128="","",'Result Sheet'!E128)</f>
        <v/>
      </c>
      <c r="E125" s="163" t="str">
        <f>IF('Result Sheet'!G128="","",'Result Sheet'!G128)</f>
        <v/>
      </c>
      <c r="F125" s="163" t="str">
        <f>IF('Result Sheet'!H128="","",'Result Sheet'!H128)</f>
        <v/>
      </c>
      <c r="G125" s="163" t="str">
        <f>IF('Result Sheet'!I128="","",'Result Sheet'!I128)</f>
        <v/>
      </c>
      <c r="H125" s="164" t="str">
        <f>IF('Result Sheet'!K128="","",'Result Sheet'!K128)</f>
        <v/>
      </c>
      <c r="I125" s="164" t="str">
        <f>IF('Result Sheet'!J128="","",'Result Sheet'!J128)</f>
        <v/>
      </c>
      <c r="J125" s="256" t="str">
        <f>IF('Result Sheet'!ET128="","",'Result Sheet'!ET128)</f>
        <v/>
      </c>
      <c r="K125" s="165" t="str">
        <f>IF('Result Sheet'!EP128="","",'Result Sheet'!EP128)</f>
        <v/>
      </c>
      <c r="L125" s="166" t="str">
        <f>IF('Result Sheet'!EQ128="","",'Result Sheet'!EQ128)</f>
        <v/>
      </c>
      <c r="M125" s="401" t="str">
        <f>IF('Result Sheet'!ER128="","",'Result Sheet'!ER128)</f>
        <v/>
      </c>
      <c r="N125" s="403" t="str">
        <f>IF('Result Sheet'!ES128="","",'Result Sheet'!ES128)</f>
        <v/>
      </c>
      <c r="O125" s="402" t="str">
        <f>IF('Result Sheet'!EW128="","",'Result Sheet'!EW128)</f>
        <v/>
      </c>
      <c r="P125" s="167" t="str">
        <f>IF('Result Sheet'!AB128="","",'Result Sheet'!AB128)</f>
        <v/>
      </c>
      <c r="Q125" s="168" t="str">
        <f>IF('Result Sheet'!AC128="","",'Result Sheet'!AC128)</f>
        <v/>
      </c>
      <c r="R125" s="167" t="str">
        <f>IF('Result Sheet'!AT128="","",'Result Sheet'!AT128)</f>
        <v/>
      </c>
      <c r="S125" s="168" t="str">
        <f>IF('Result Sheet'!AU128="","",'Result Sheet'!AU128)</f>
        <v/>
      </c>
      <c r="T125" s="167" t="str">
        <f>IF('Result Sheet'!BL128="","",'Result Sheet'!BL128)</f>
        <v/>
      </c>
      <c r="U125" s="168" t="str">
        <f>IF('Result Sheet'!BM128="","",'Result Sheet'!BM128)</f>
        <v/>
      </c>
      <c r="V125" s="167" t="str">
        <f>IF('Result Sheet'!CD128="","",'Result Sheet'!CD128)</f>
        <v/>
      </c>
      <c r="W125" s="168" t="str">
        <f>IF('Result Sheet'!CE128="","",'Result Sheet'!CE128)</f>
        <v/>
      </c>
      <c r="X125" s="169" t="str">
        <f>IF('Result Sheet'!EV128="","",'Result Sheet'!EV128)</f>
        <v/>
      </c>
      <c r="BR125" s="170" t="str">
        <f>'Result Sheet'!G128</f>
        <v/>
      </c>
      <c r="BS125" s="171" t="str">
        <f t="shared" si="12"/>
        <v/>
      </c>
      <c r="BT125" s="171" t="str">
        <f t="shared" si="13"/>
        <v/>
      </c>
      <c r="BU125" s="171" t="str">
        <f t="shared" si="14"/>
        <v/>
      </c>
      <c r="BV125" s="171" t="str">
        <f t="shared" si="15"/>
        <v/>
      </c>
      <c r="BW125" s="171" t="str">
        <f t="shared" si="16"/>
        <v/>
      </c>
      <c r="BX125" s="171" t="str">
        <f t="shared" si="17"/>
        <v/>
      </c>
      <c r="BY125" s="171" t="str">
        <f t="shared" si="18"/>
        <v/>
      </c>
      <c r="BZ125" s="171" t="str">
        <f t="shared" si="19"/>
        <v/>
      </c>
      <c r="CA125" s="171" t="str">
        <f t="shared" si="20"/>
        <v/>
      </c>
      <c r="CB125" s="171" t="str">
        <f t="shared" si="21"/>
        <v/>
      </c>
      <c r="CC125" s="171" t="str">
        <f t="shared" si="22"/>
        <v/>
      </c>
      <c r="CD125" s="171" t="str">
        <f t="shared" si="23"/>
        <v/>
      </c>
      <c r="CE125" s="172"/>
    </row>
    <row r="126" spans="1:83" ht="15.95" customHeight="1">
      <c r="A126" s="159">
        <f>IF('Result Sheet'!A129="","",'Result Sheet'!A129)</f>
        <v>122</v>
      </c>
      <c r="B126" s="160" t="str">
        <f>IF('Result Sheet'!B129="","",'Result Sheet'!B129)</f>
        <v/>
      </c>
      <c r="C126" s="161" t="str">
        <f>IF('Result Sheet'!F129="","",'Result Sheet'!F129)</f>
        <v/>
      </c>
      <c r="D126" s="162" t="str">
        <f>IF('Result Sheet'!E129="","",'Result Sheet'!E129)</f>
        <v/>
      </c>
      <c r="E126" s="163" t="str">
        <f>IF('Result Sheet'!G129="","",'Result Sheet'!G129)</f>
        <v/>
      </c>
      <c r="F126" s="163" t="str">
        <f>IF('Result Sheet'!H129="","",'Result Sheet'!H129)</f>
        <v/>
      </c>
      <c r="G126" s="163" t="str">
        <f>IF('Result Sheet'!I129="","",'Result Sheet'!I129)</f>
        <v/>
      </c>
      <c r="H126" s="164" t="str">
        <f>IF('Result Sheet'!K129="","",'Result Sheet'!K129)</f>
        <v/>
      </c>
      <c r="I126" s="164" t="str">
        <f>IF('Result Sheet'!J129="","",'Result Sheet'!J129)</f>
        <v/>
      </c>
      <c r="J126" s="256" t="str">
        <f>IF('Result Sheet'!ET129="","",'Result Sheet'!ET129)</f>
        <v/>
      </c>
      <c r="K126" s="165" t="str">
        <f>IF('Result Sheet'!EP129="","",'Result Sheet'!EP129)</f>
        <v/>
      </c>
      <c r="L126" s="166" t="str">
        <f>IF('Result Sheet'!EQ129="","",'Result Sheet'!EQ129)</f>
        <v/>
      </c>
      <c r="M126" s="401" t="str">
        <f>IF('Result Sheet'!ER129="","",'Result Sheet'!ER129)</f>
        <v/>
      </c>
      <c r="N126" s="403" t="str">
        <f>IF('Result Sheet'!ES129="","",'Result Sheet'!ES129)</f>
        <v/>
      </c>
      <c r="O126" s="402" t="str">
        <f>IF('Result Sheet'!EW129="","",'Result Sheet'!EW129)</f>
        <v/>
      </c>
      <c r="P126" s="167" t="str">
        <f>IF('Result Sheet'!AB129="","",'Result Sheet'!AB129)</f>
        <v/>
      </c>
      <c r="Q126" s="168" t="str">
        <f>IF('Result Sheet'!AC129="","",'Result Sheet'!AC129)</f>
        <v/>
      </c>
      <c r="R126" s="167" t="str">
        <f>IF('Result Sheet'!AT129="","",'Result Sheet'!AT129)</f>
        <v/>
      </c>
      <c r="S126" s="168" t="str">
        <f>IF('Result Sheet'!AU129="","",'Result Sheet'!AU129)</f>
        <v/>
      </c>
      <c r="T126" s="167" t="str">
        <f>IF('Result Sheet'!BL129="","",'Result Sheet'!BL129)</f>
        <v/>
      </c>
      <c r="U126" s="168" t="str">
        <f>IF('Result Sheet'!BM129="","",'Result Sheet'!BM129)</f>
        <v/>
      </c>
      <c r="V126" s="167" t="str">
        <f>IF('Result Sheet'!CD129="","",'Result Sheet'!CD129)</f>
        <v/>
      </c>
      <c r="W126" s="168" t="str">
        <f>IF('Result Sheet'!CE129="","",'Result Sheet'!CE129)</f>
        <v/>
      </c>
      <c r="X126" s="169" t="str">
        <f>IF('Result Sheet'!EV129="","",'Result Sheet'!EV129)</f>
        <v/>
      </c>
      <c r="BR126" s="170" t="str">
        <f>'Result Sheet'!G129</f>
        <v/>
      </c>
      <c r="BS126" s="171" t="str">
        <f t="shared" si="12"/>
        <v/>
      </c>
      <c r="BT126" s="171" t="str">
        <f t="shared" si="13"/>
        <v/>
      </c>
      <c r="BU126" s="171" t="str">
        <f t="shared" si="14"/>
        <v/>
      </c>
      <c r="BV126" s="171" t="str">
        <f t="shared" si="15"/>
        <v/>
      </c>
      <c r="BW126" s="171" t="str">
        <f t="shared" si="16"/>
        <v/>
      </c>
      <c r="BX126" s="171" t="str">
        <f t="shared" si="17"/>
        <v/>
      </c>
      <c r="BY126" s="171" t="str">
        <f t="shared" si="18"/>
        <v/>
      </c>
      <c r="BZ126" s="171" t="str">
        <f t="shared" si="19"/>
        <v/>
      </c>
      <c r="CA126" s="171" t="str">
        <f t="shared" si="20"/>
        <v/>
      </c>
      <c r="CB126" s="171" t="str">
        <f t="shared" si="21"/>
        <v/>
      </c>
      <c r="CC126" s="171" t="str">
        <f t="shared" si="22"/>
        <v/>
      </c>
      <c r="CD126" s="171" t="str">
        <f t="shared" si="23"/>
        <v/>
      </c>
      <c r="CE126" s="172"/>
    </row>
    <row r="127" spans="1:83" ht="15.95" customHeight="1">
      <c r="A127" s="159">
        <f>IF('Result Sheet'!A130="","",'Result Sheet'!A130)</f>
        <v>123</v>
      </c>
      <c r="B127" s="160" t="str">
        <f>IF('Result Sheet'!B130="","",'Result Sheet'!B130)</f>
        <v/>
      </c>
      <c r="C127" s="161" t="str">
        <f>IF('Result Sheet'!F130="","",'Result Sheet'!F130)</f>
        <v/>
      </c>
      <c r="D127" s="162" t="str">
        <f>IF('Result Sheet'!E130="","",'Result Sheet'!E130)</f>
        <v/>
      </c>
      <c r="E127" s="163" t="str">
        <f>IF('Result Sheet'!G130="","",'Result Sheet'!G130)</f>
        <v/>
      </c>
      <c r="F127" s="163" t="str">
        <f>IF('Result Sheet'!H130="","",'Result Sheet'!H130)</f>
        <v/>
      </c>
      <c r="G127" s="163" t="str">
        <f>IF('Result Sheet'!I130="","",'Result Sheet'!I130)</f>
        <v/>
      </c>
      <c r="H127" s="164" t="str">
        <f>IF('Result Sheet'!K130="","",'Result Sheet'!K130)</f>
        <v/>
      </c>
      <c r="I127" s="164" t="str">
        <f>IF('Result Sheet'!J130="","",'Result Sheet'!J130)</f>
        <v/>
      </c>
      <c r="J127" s="256" t="str">
        <f>IF('Result Sheet'!ET130="","",'Result Sheet'!ET130)</f>
        <v/>
      </c>
      <c r="K127" s="165" t="str">
        <f>IF('Result Sheet'!EP130="","",'Result Sheet'!EP130)</f>
        <v/>
      </c>
      <c r="L127" s="166" t="str">
        <f>IF('Result Sheet'!EQ130="","",'Result Sheet'!EQ130)</f>
        <v/>
      </c>
      <c r="M127" s="401" t="str">
        <f>IF('Result Sheet'!ER130="","",'Result Sheet'!ER130)</f>
        <v/>
      </c>
      <c r="N127" s="403" t="str">
        <f>IF('Result Sheet'!ES130="","",'Result Sheet'!ES130)</f>
        <v/>
      </c>
      <c r="O127" s="402" t="str">
        <f>IF('Result Sheet'!EW130="","",'Result Sheet'!EW130)</f>
        <v/>
      </c>
      <c r="P127" s="167" t="str">
        <f>IF('Result Sheet'!AB130="","",'Result Sheet'!AB130)</f>
        <v/>
      </c>
      <c r="Q127" s="168" t="str">
        <f>IF('Result Sheet'!AC130="","",'Result Sheet'!AC130)</f>
        <v/>
      </c>
      <c r="R127" s="167" t="str">
        <f>IF('Result Sheet'!AT130="","",'Result Sheet'!AT130)</f>
        <v/>
      </c>
      <c r="S127" s="168" t="str">
        <f>IF('Result Sheet'!AU130="","",'Result Sheet'!AU130)</f>
        <v/>
      </c>
      <c r="T127" s="167" t="str">
        <f>IF('Result Sheet'!BL130="","",'Result Sheet'!BL130)</f>
        <v/>
      </c>
      <c r="U127" s="168" t="str">
        <f>IF('Result Sheet'!BM130="","",'Result Sheet'!BM130)</f>
        <v/>
      </c>
      <c r="V127" s="167" t="str">
        <f>IF('Result Sheet'!CD130="","",'Result Sheet'!CD130)</f>
        <v/>
      </c>
      <c r="W127" s="168" t="str">
        <f>IF('Result Sheet'!CE130="","",'Result Sheet'!CE130)</f>
        <v/>
      </c>
      <c r="X127" s="169" t="str">
        <f>IF('Result Sheet'!EV130="","",'Result Sheet'!EV130)</f>
        <v/>
      </c>
      <c r="BR127" s="170" t="str">
        <f>'Result Sheet'!G130</f>
        <v/>
      </c>
      <c r="BS127" s="171" t="str">
        <f t="shared" si="12"/>
        <v/>
      </c>
      <c r="BT127" s="171" t="str">
        <f t="shared" si="13"/>
        <v/>
      </c>
      <c r="BU127" s="171" t="str">
        <f t="shared" si="14"/>
        <v/>
      </c>
      <c r="BV127" s="171" t="str">
        <f t="shared" si="15"/>
        <v/>
      </c>
      <c r="BW127" s="171" t="str">
        <f t="shared" si="16"/>
        <v/>
      </c>
      <c r="BX127" s="171" t="str">
        <f t="shared" si="17"/>
        <v/>
      </c>
      <c r="BY127" s="171" t="str">
        <f t="shared" si="18"/>
        <v/>
      </c>
      <c r="BZ127" s="171" t="str">
        <f t="shared" si="19"/>
        <v/>
      </c>
      <c r="CA127" s="171" t="str">
        <f t="shared" si="20"/>
        <v/>
      </c>
      <c r="CB127" s="171" t="str">
        <f t="shared" si="21"/>
        <v/>
      </c>
      <c r="CC127" s="171" t="str">
        <f t="shared" si="22"/>
        <v/>
      </c>
      <c r="CD127" s="171" t="str">
        <f t="shared" si="23"/>
        <v/>
      </c>
      <c r="CE127" s="172"/>
    </row>
    <row r="128" spans="1:83" ht="15.95" customHeight="1">
      <c r="A128" s="159">
        <f>IF('Result Sheet'!A131="","",'Result Sheet'!A131)</f>
        <v>124</v>
      </c>
      <c r="B128" s="160" t="str">
        <f>IF('Result Sheet'!B131="","",'Result Sheet'!B131)</f>
        <v/>
      </c>
      <c r="C128" s="161" t="str">
        <f>IF('Result Sheet'!F131="","",'Result Sheet'!F131)</f>
        <v/>
      </c>
      <c r="D128" s="162" t="str">
        <f>IF('Result Sheet'!E131="","",'Result Sheet'!E131)</f>
        <v/>
      </c>
      <c r="E128" s="163" t="str">
        <f>IF('Result Sheet'!G131="","",'Result Sheet'!G131)</f>
        <v/>
      </c>
      <c r="F128" s="163" t="str">
        <f>IF('Result Sheet'!H131="","",'Result Sheet'!H131)</f>
        <v/>
      </c>
      <c r="G128" s="163" t="str">
        <f>IF('Result Sheet'!I131="","",'Result Sheet'!I131)</f>
        <v/>
      </c>
      <c r="H128" s="164" t="str">
        <f>IF('Result Sheet'!K131="","",'Result Sheet'!K131)</f>
        <v/>
      </c>
      <c r="I128" s="164" t="str">
        <f>IF('Result Sheet'!J131="","",'Result Sheet'!J131)</f>
        <v/>
      </c>
      <c r="J128" s="256" t="str">
        <f>IF('Result Sheet'!ET131="","",'Result Sheet'!ET131)</f>
        <v/>
      </c>
      <c r="K128" s="165" t="str">
        <f>IF('Result Sheet'!EP131="","",'Result Sheet'!EP131)</f>
        <v/>
      </c>
      <c r="L128" s="166" t="str">
        <f>IF('Result Sheet'!EQ131="","",'Result Sheet'!EQ131)</f>
        <v/>
      </c>
      <c r="M128" s="401" t="str">
        <f>IF('Result Sheet'!ER131="","",'Result Sheet'!ER131)</f>
        <v/>
      </c>
      <c r="N128" s="403" t="str">
        <f>IF('Result Sheet'!ES131="","",'Result Sheet'!ES131)</f>
        <v/>
      </c>
      <c r="O128" s="402" t="str">
        <f>IF('Result Sheet'!EW131="","",'Result Sheet'!EW131)</f>
        <v/>
      </c>
      <c r="P128" s="167" t="str">
        <f>IF('Result Sheet'!AB131="","",'Result Sheet'!AB131)</f>
        <v/>
      </c>
      <c r="Q128" s="168" t="str">
        <f>IF('Result Sheet'!AC131="","",'Result Sheet'!AC131)</f>
        <v/>
      </c>
      <c r="R128" s="167" t="str">
        <f>IF('Result Sheet'!AT131="","",'Result Sheet'!AT131)</f>
        <v/>
      </c>
      <c r="S128" s="168" t="str">
        <f>IF('Result Sheet'!AU131="","",'Result Sheet'!AU131)</f>
        <v/>
      </c>
      <c r="T128" s="167" t="str">
        <f>IF('Result Sheet'!BL131="","",'Result Sheet'!BL131)</f>
        <v/>
      </c>
      <c r="U128" s="168" t="str">
        <f>IF('Result Sheet'!BM131="","",'Result Sheet'!BM131)</f>
        <v/>
      </c>
      <c r="V128" s="167" t="str">
        <f>IF('Result Sheet'!CD131="","",'Result Sheet'!CD131)</f>
        <v/>
      </c>
      <c r="W128" s="168" t="str">
        <f>IF('Result Sheet'!CE131="","",'Result Sheet'!CE131)</f>
        <v/>
      </c>
      <c r="X128" s="169" t="str">
        <f>IF('Result Sheet'!EV131="","",'Result Sheet'!EV131)</f>
        <v/>
      </c>
      <c r="BR128" s="170" t="str">
        <f>'Result Sheet'!G131</f>
        <v/>
      </c>
      <c r="BS128" s="171" t="str">
        <f t="shared" si="12"/>
        <v/>
      </c>
      <c r="BT128" s="171" t="str">
        <f t="shared" si="13"/>
        <v/>
      </c>
      <c r="BU128" s="171" t="str">
        <f t="shared" si="14"/>
        <v/>
      </c>
      <c r="BV128" s="171" t="str">
        <f t="shared" si="15"/>
        <v/>
      </c>
      <c r="BW128" s="171" t="str">
        <f t="shared" si="16"/>
        <v/>
      </c>
      <c r="BX128" s="171" t="str">
        <f t="shared" si="17"/>
        <v/>
      </c>
      <c r="BY128" s="171" t="str">
        <f t="shared" si="18"/>
        <v/>
      </c>
      <c r="BZ128" s="171" t="str">
        <f t="shared" si="19"/>
        <v/>
      </c>
      <c r="CA128" s="171" t="str">
        <f t="shared" si="20"/>
        <v/>
      </c>
      <c r="CB128" s="171" t="str">
        <f t="shared" si="21"/>
        <v/>
      </c>
      <c r="CC128" s="171" t="str">
        <f t="shared" si="22"/>
        <v/>
      </c>
      <c r="CD128" s="171" t="str">
        <f t="shared" si="23"/>
        <v/>
      </c>
      <c r="CE128" s="172"/>
    </row>
    <row r="129" spans="1:83" ht="15.95" customHeight="1">
      <c r="A129" s="159">
        <f>IF('Result Sheet'!A132="","",'Result Sheet'!A132)</f>
        <v>125</v>
      </c>
      <c r="B129" s="160" t="str">
        <f>IF('Result Sheet'!B132="","",'Result Sheet'!B132)</f>
        <v/>
      </c>
      <c r="C129" s="161" t="str">
        <f>IF('Result Sheet'!F132="","",'Result Sheet'!F132)</f>
        <v/>
      </c>
      <c r="D129" s="162" t="str">
        <f>IF('Result Sheet'!E132="","",'Result Sheet'!E132)</f>
        <v/>
      </c>
      <c r="E129" s="163" t="str">
        <f>IF('Result Sheet'!G132="","",'Result Sheet'!G132)</f>
        <v/>
      </c>
      <c r="F129" s="163" t="str">
        <f>IF('Result Sheet'!H132="","",'Result Sheet'!H132)</f>
        <v/>
      </c>
      <c r="G129" s="163" t="str">
        <f>IF('Result Sheet'!I132="","",'Result Sheet'!I132)</f>
        <v/>
      </c>
      <c r="H129" s="164" t="str">
        <f>IF('Result Sheet'!K132="","",'Result Sheet'!K132)</f>
        <v/>
      </c>
      <c r="I129" s="164" t="str">
        <f>IF('Result Sheet'!J132="","",'Result Sheet'!J132)</f>
        <v/>
      </c>
      <c r="J129" s="256" t="str">
        <f>IF('Result Sheet'!ET132="","",'Result Sheet'!ET132)</f>
        <v/>
      </c>
      <c r="K129" s="165" t="str">
        <f>IF('Result Sheet'!EP132="","",'Result Sheet'!EP132)</f>
        <v/>
      </c>
      <c r="L129" s="166" t="str">
        <f>IF('Result Sheet'!EQ132="","",'Result Sheet'!EQ132)</f>
        <v/>
      </c>
      <c r="M129" s="401" t="str">
        <f>IF('Result Sheet'!ER132="","",'Result Sheet'!ER132)</f>
        <v/>
      </c>
      <c r="N129" s="403" t="str">
        <f>IF('Result Sheet'!ES132="","",'Result Sheet'!ES132)</f>
        <v/>
      </c>
      <c r="O129" s="402" t="str">
        <f>IF('Result Sheet'!EW132="","",'Result Sheet'!EW132)</f>
        <v/>
      </c>
      <c r="P129" s="167" t="str">
        <f>IF('Result Sheet'!AB132="","",'Result Sheet'!AB132)</f>
        <v/>
      </c>
      <c r="Q129" s="168" t="str">
        <f>IF('Result Sheet'!AC132="","",'Result Sheet'!AC132)</f>
        <v/>
      </c>
      <c r="R129" s="167" t="str">
        <f>IF('Result Sheet'!AT132="","",'Result Sheet'!AT132)</f>
        <v/>
      </c>
      <c r="S129" s="168" t="str">
        <f>IF('Result Sheet'!AU132="","",'Result Sheet'!AU132)</f>
        <v/>
      </c>
      <c r="T129" s="167" t="str">
        <f>IF('Result Sheet'!BL132="","",'Result Sheet'!BL132)</f>
        <v/>
      </c>
      <c r="U129" s="168" t="str">
        <f>IF('Result Sheet'!BM132="","",'Result Sheet'!BM132)</f>
        <v/>
      </c>
      <c r="V129" s="167" t="str">
        <f>IF('Result Sheet'!CD132="","",'Result Sheet'!CD132)</f>
        <v/>
      </c>
      <c r="W129" s="168" t="str">
        <f>IF('Result Sheet'!CE132="","",'Result Sheet'!CE132)</f>
        <v/>
      </c>
      <c r="X129" s="169" t="str">
        <f>IF('Result Sheet'!EV132="","",'Result Sheet'!EV132)</f>
        <v/>
      </c>
      <c r="BR129" s="170" t="str">
        <f>'Result Sheet'!G132</f>
        <v/>
      </c>
      <c r="BS129" s="171" t="str">
        <f t="shared" si="12"/>
        <v/>
      </c>
      <c r="BT129" s="171" t="str">
        <f t="shared" si="13"/>
        <v/>
      </c>
      <c r="BU129" s="171" t="str">
        <f t="shared" si="14"/>
        <v/>
      </c>
      <c r="BV129" s="171" t="str">
        <f t="shared" si="15"/>
        <v/>
      </c>
      <c r="BW129" s="171" t="str">
        <f t="shared" si="16"/>
        <v/>
      </c>
      <c r="BX129" s="171" t="str">
        <f t="shared" si="17"/>
        <v/>
      </c>
      <c r="BY129" s="171" t="str">
        <f t="shared" si="18"/>
        <v/>
      </c>
      <c r="BZ129" s="171" t="str">
        <f t="shared" si="19"/>
        <v/>
      </c>
      <c r="CA129" s="171" t="str">
        <f t="shared" si="20"/>
        <v/>
      </c>
      <c r="CB129" s="171" t="str">
        <f t="shared" si="21"/>
        <v/>
      </c>
      <c r="CC129" s="171" t="str">
        <f t="shared" si="22"/>
        <v/>
      </c>
      <c r="CD129" s="171" t="str">
        <f t="shared" si="23"/>
        <v/>
      </c>
      <c r="CE129" s="172"/>
    </row>
    <row r="130" spans="1:83" ht="15.95" customHeight="1">
      <c r="A130" s="159">
        <f>IF('Result Sheet'!A133="","",'Result Sheet'!A133)</f>
        <v>126</v>
      </c>
      <c r="B130" s="160" t="str">
        <f>IF('Result Sheet'!B133="","",'Result Sheet'!B133)</f>
        <v/>
      </c>
      <c r="C130" s="161" t="str">
        <f>IF('Result Sheet'!F133="","",'Result Sheet'!F133)</f>
        <v/>
      </c>
      <c r="D130" s="162" t="str">
        <f>IF('Result Sheet'!E133="","",'Result Sheet'!E133)</f>
        <v/>
      </c>
      <c r="E130" s="163" t="str">
        <f>IF('Result Sheet'!G133="","",'Result Sheet'!G133)</f>
        <v/>
      </c>
      <c r="F130" s="163" t="str">
        <f>IF('Result Sheet'!H133="","",'Result Sheet'!H133)</f>
        <v/>
      </c>
      <c r="G130" s="163" t="str">
        <f>IF('Result Sheet'!I133="","",'Result Sheet'!I133)</f>
        <v/>
      </c>
      <c r="H130" s="164" t="str">
        <f>IF('Result Sheet'!K133="","",'Result Sheet'!K133)</f>
        <v/>
      </c>
      <c r="I130" s="164" t="str">
        <f>IF('Result Sheet'!J133="","",'Result Sheet'!J133)</f>
        <v/>
      </c>
      <c r="J130" s="256" t="str">
        <f>IF('Result Sheet'!ET133="","",'Result Sheet'!ET133)</f>
        <v/>
      </c>
      <c r="K130" s="165" t="str">
        <f>IF('Result Sheet'!EP133="","",'Result Sheet'!EP133)</f>
        <v/>
      </c>
      <c r="L130" s="166" t="str">
        <f>IF('Result Sheet'!EQ133="","",'Result Sheet'!EQ133)</f>
        <v/>
      </c>
      <c r="M130" s="401" t="str">
        <f>IF('Result Sheet'!ER133="","",'Result Sheet'!ER133)</f>
        <v/>
      </c>
      <c r="N130" s="403" t="str">
        <f>IF('Result Sheet'!ES133="","",'Result Sheet'!ES133)</f>
        <v/>
      </c>
      <c r="O130" s="402" t="str">
        <f>IF('Result Sheet'!EW133="","",'Result Sheet'!EW133)</f>
        <v/>
      </c>
      <c r="P130" s="167" t="str">
        <f>IF('Result Sheet'!AB133="","",'Result Sheet'!AB133)</f>
        <v/>
      </c>
      <c r="Q130" s="168" t="str">
        <f>IF('Result Sheet'!AC133="","",'Result Sheet'!AC133)</f>
        <v/>
      </c>
      <c r="R130" s="167" t="str">
        <f>IF('Result Sheet'!AT133="","",'Result Sheet'!AT133)</f>
        <v/>
      </c>
      <c r="S130" s="168" t="str">
        <f>IF('Result Sheet'!AU133="","",'Result Sheet'!AU133)</f>
        <v/>
      </c>
      <c r="T130" s="167" t="str">
        <f>IF('Result Sheet'!BL133="","",'Result Sheet'!BL133)</f>
        <v/>
      </c>
      <c r="U130" s="168" t="str">
        <f>IF('Result Sheet'!BM133="","",'Result Sheet'!BM133)</f>
        <v/>
      </c>
      <c r="V130" s="167" t="str">
        <f>IF('Result Sheet'!CD133="","",'Result Sheet'!CD133)</f>
        <v/>
      </c>
      <c r="W130" s="168" t="str">
        <f>IF('Result Sheet'!CE133="","",'Result Sheet'!CE133)</f>
        <v/>
      </c>
      <c r="X130" s="169" t="str">
        <f>IF('Result Sheet'!EV133="","",'Result Sheet'!EV133)</f>
        <v/>
      </c>
      <c r="BR130" s="170" t="str">
        <f>'Result Sheet'!G133</f>
        <v/>
      </c>
      <c r="BS130" s="171" t="str">
        <f t="shared" si="12"/>
        <v/>
      </c>
      <c r="BT130" s="171" t="str">
        <f t="shared" si="13"/>
        <v/>
      </c>
      <c r="BU130" s="171" t="str">
        <f t="shared" si="14"/>
        <v/>
      </c>
      <c r="BV130" s="171" t="str">
        <f t="shared" si="15"/>
        <v/>
      </c>
      <c r="BW130" s="171" t="str">
        <f t="shared" si="16"/>
        <v/>
      </c>
      <c r="BX130" s="171" t="str">
        <f t="shared" si="17"/>
        <v/>
      </c>
      <c r="BY130" s="171" t="str">
        <f t="shared" si="18"/>
        <v/>
      </c>
      <c r="BZ130" s="171" t="str">
        <f t="shared" si="19"/>
        <v/>
      </c>
      <c r="CA130" s="171" t="str">
        <f t="shared" si="20"/>
        <v/>
      </c>
      <c r="CB130" s="171" t="str">
        <f t="shared" si="21"/>
        <v/>
      </c>
      <c r="CC130" s="171" t="str">
        <f t="shared" si="22"/>
        <v/>
      </c>
      <c r="CD130" s="171" t="str">
        <f t="shared" si="23"/>
        <v/>
      </c>
      <c r="CE130" s="172"/>
    </row>
    <row r="131" spans="1:83" ht="15.95" customHeight="1">
      <c r="A131" s="159">
        <f>IF('Result Sheet'!A134="","",'Result Sheet'!A134)</f>
        <v>127</v>
      </c>
      <c r="B131" s="160" t="str">
        <f>IF('Result Sheet'!B134="","",'Result Sheet'!B134)</f>
        <v/>
      </c>
      <c r="C131" s="161" t="str">
        <f>IF('Result Sheet'!F134="","",'Result Sheet'!F134)</f>
        <v/>
      </c>
      <c r="D131" s="162" t="str">
        <f>IF('Result Sheet'!E134="","",'Result Sheet'!E134)</f>
        <v/>
      </c>
      <c r="E131" s="163" t="str">
        <f>IF('Result Sheet'!G134="","",'Result Sheet'!G134)</f>
        <v/>
      </c>
      <c r="F131" s="163" t="str">
        <f>IF('Result Sheet'!H134="","",'Result Sheet'!H134)</f>
        <v/>
      </c>
      <c r="G131" s="163" t="str">
        <f>IF('Result Sheet'!I134="","",'Result Sheet'!I134)</f>
        <v/>
      </c>
      <c r="H131" s="164" t="str">
        <f>IF('Result Sheet'!K134="","",'Result Sheet'!K134)</f>
        <v/>
      </c>
      <c r="I131" s="164" t="str">
        <f>IF('Result Sheet'!J134="","",'Result Sheet'!J134)</f>
        <v/>
      </c>
      <c r="J131" s="256" t="str">
        <f>IF('Result Sheet'!ET134="","",'Result Sheet'!ET134)</f>
        <v/>
      </c>
      <c r="K131" s="165" t="str">
        <f>IF('Result Sheet'!EP134="","",'Result Sheet'!EP134)</f>
        <v/>
      </c>
      <c r="L131" s="166" t="str">
        <f>IF('Result Sheet'!EQ134="","",'Result Sheet'!EQ134)</f>
        <v/>
      </c>
      <c r="M131" s="401" t="str">
        <f>IF('Result Sheet'!ER134="","",'Result Sheet'!ER134)</f>
        <v/>
      </c>
      <c r="N131" s="403" t="str">
        <f>IF('Result Sheet'!ES134="","",'Result Sheet'!ES134)</f>
        <v/>
      </c>
      <c r="O131" s="402" t="str">
        <f>IF('Result Sheet'!EW134="","",'Result Sheet'!EW134)</f>
        <v/>
      </c>
      <c r="P131" s="167" t="str">
        <f>IF('Result Sheet'!AB134="","",'Result Sheet'!AB134)</f>
        <v/>
      </c>
      <c r="Q131" s="168" t="str">
        <f>IF('Result Sheet'!AC134="","",'Result Sheet'!AC134)</f>
        <v/>
      </c>
      <c r="R131" s="167" t="str">
        <f>IF('Result Sheet'!AT134="","",'Result Sheet'!AT134)</f>
        <v/>
      </c>
      <c r="S131" s="168" t="str">
        <f>IF('Result Sheet'!AU134="","",'Result Sheet'!AU134)</f>
        <v/>
      </c>
      <c r="T131" s="167" t="str">
        <f>IF('Result Sheet'!BL134="","",'Result Sheet'!BL134)</f>
        <v/>
      </c>
      <c r="U131" s="168" t="str">
        <f>IF('Result Sheet'!BM134="","",'Result Sheet'!BM134)</f>
        <v/>
      </c>
      <c r="V131" s="167" t="str">
        <f>IF('Result Sheet'!CD134="","",'Result Sheet'!CD134)</f>
        <v/>
      </c>
      <c r="W131" s="168" t="str">
        <f>IF('Result Sheet'!CE134="","",'Result Sheet'!CE134)</f>
        <v/>
      </c>
      <c r="X131" s="169" t="str">
        <f>IF('Result Sheet'!EV134="","",'Result Sheet'!EV134)</f>
        <v/>
      </c>
      <c r="BR131" s="170" t="str">
        <f>'Result Sheet'!G134</f>
        <v/>
      </c>
      <c r="BS131" s="171" t="str">
        <f t="shared" si="12"/>
        <v/>
      </c>
      <c r="BT131" s="171" t="str">
        <f t="shared" si="13"/>
        <v/>
      </c>
      <c r="BU131" s="171" t="str">
        <f t="shared" si="14"/>
        <v/>
      </c>
      <c r="BV131" s="171" t="str">
        <f t="shared" si="15"/>
        <v/>
      </c>
      <c r="BW131" s="171" t="str">
        <f t="shared" si="16"/>
        <v/>
      </c>
      <c r="BX131" s="171" t="str">
        <f t="shared" si="17"/>
        <v/>
      </c>
      <c r="BY131" s="171" t="str">
        <f t="shared" si="18"/>
        <v/>
      </c>
      <c r="BZ131" s="171" t="str">
        <f t="shared" si="19"/>
        <v/>
      </c>
      <c r="CA131" s="171" t="str">
        <f t="shared" si="20"/>
        <v/>
      </c>
      <c r="CB131" s="171" t="str">
        <f t="shared" si="21"/>
        <v/>
      </c>
      <c r="CC131" s="171" t="str">
        <f t="shared" si="22"/>
        <v/>
      </c>
      <c r="CD131" s="171" t="str">
        <f t="shared" si="23"/>
        <v/>
      </c>
      <c r="CE131" s="172"/>
    </row>
    <row r="132" spans="1:83" ht="15.95" customHeight="1">
      <c r="A132" s="159">
        <f>IF('Result Sheet'!A135="","",'Result Sheet'!A135)</f>
        <v>128</v>
      </c>
      <c r="B132" s="160" t="str">
        <f>IF('Result Sheet'!B135="","",'Result Sheet'!B135)</f>
        <v/>
      </c>
      <c r="C132" s="161" t="str">
        <f>IF('Result Sheet'!F135="","",'Result Sheet'!F135)</f>
        <v/>
      </c>
      <c r="D132" s="162" t="str">
        <f>IF('Result Sheet'!E135="","",'Result Sheet'!E135)</f>
        <v/>
      </c>
      <c r="E132" s="163" t="str">
        <f>IF('Result Sheet'!G135="","",'Result Sheet'!G135)</f>
        <v/>
      </c>
      <c r="F132" s="163" t="str">
        <f>IF('Result Sheet'!H135="","",'Result Sheet'!H135)</f>
        <v/>
      </c>
      <c r="G132" s="163" t="str">
        <f>IF('Result Sheet'!I135="","",'Result Sheet'!I135)</f>
        <v/>
      </c>
      <c r="H132" s="164" t="str">
        <f>IF('Result Sheet'!K135="","",'Result Sheet'!K135)</f>
        <v/>
      </c>
      <c r="I132" s="164" t="str">
        <f>IF('Result Sheet'!J135="","",'Result Sheet'!J135)</f>
        <v/>
      </c>
      <c r="J132" s="256" t="str">
        <f>IF('Result Sheet'!ET135="","",'Result Sheet'!ET135)</f>
        <v/>
      </c>
      <c r="K132" s="165" t="str">
        <f>IF('Result Sheet'!EP135="","",'Result Sheet'!EP135)</f>
        <v/>
      </c>
      <c r="L132" s="166" t="str">
        <f>IF('Result Sheet'!EQ135="","",'Result Sheet'!EQ135)</f>
        <v/>
      </c>
      <c r="M132" s="401" t="str">
        <f>IF('Result Sheet'!ER135="","",'Result Sheet'!ER135)</f>
        <v/>
      </c>
      <c r="N132" s="403" t="str">
        <f>IF('Result Sheet'!ES135="","",'Result Sheet'!ES135)</f>
        <v/>
      </c>
      <c r="O132" s="402" t="str">
        <f>IF('Result Sheet'!EW135="","",'Result Sheet'!EW135)</f>
        <v/>
      </c>
      <c r="P132" s="167" t="str">
        <f>IF('Result Sheet'!AB135="","",'Result Sheet'!AB135)</f>
        <v/>
      </c>
      <c r="Q132" s="168" t="str">
        <f>IF('Result Sheet'!AC135="","",'Result Sheet'!AC135)</f>
        <v/>
      </c>
      <c r="R132" s="167" t="str">
        <f>IF('Result Sheet'!AT135="","",'Result Sheet'!AT135)</f>
        <v/>
      </c>
      <c r="S132" s="168" t="str">
        <f>IF('Result Sheet'!AU135="","",'Result Sheet'!AU135)</f>
        <v/>
      </c>
      <c r="T132" s="167" t="str">
        <f>IF('Result Sheet'!BL135="","",'Result Sheet'!BL135)</f>
        <v/>
      </c>
      <c r="U132" s="168" t="str">
        <f>IF('Result Sheet'!BM135="","",'Result Sheet'!BM135)</f>
        <v/>
      </c>
      <c r="V132" s="167" t="str">
        <f>IF('Result Sheet'!CD135="","",'Result Sheet'!CD135)</f>
        <v/>
      </c>
      <c r="W132" s="168" t="str">
        <f>IF('Result Sheet'!CE135="","",'Result Sheet'!CE135)</f>
        <v/>
      </c>
      <c r="X132" s="169" t="str">
        <f>IF('Result Sheet'!EV135="","",'Result Sheet'!EV135)</f>
        <v/>
      </c>
      <c r="BR132" s="170" t="str">
        <f>'Result Sheet'!G135</f>
        <v/>
      </c>
      <c r="BS132" s="171" t="str">
        <f t="shared" si="12"/>
        <v/>
      </c>
      <c r="BT132" s="171" t="str">
        <f t="shared" si="13"/>
        <v/>
      </c>
      <c r="BU132" s="171" t="str">
        <f t="shared" si="14"/>
        <v/>
      </c>
      <c r="BV132" s="171" t="str">
        <f t="shared" si="15"/>
        <v/>
      </c>
      <c r="BW132" s="171" t="str">
        <f t="shared" si="16"/>
        <v/>
      </c>
      <c r="BX132" s="171" t="str">
        <f t="shared" si="17"/>
        <v/>
      </c>
      <c r="BY132" s="171" t="str">
        <f t="shared" si="18"/>
        <v/>
      </c>
      <c r="BZ132" s="171" t="str">
        <f t="shared" si="19"/>
        <v/>
      </c>
      <c r="CA132" s="171" t="str">
        <f t="shared" si="20"/>
        <v/>
      </c>
      <c r="CB132" s="171" t="str">
        <f t="shared" si="21"/>
        <v/>
      </c>
      <c r="CC132" s="171" t="str">
        <f t="shared" si="22"/>
        <v/>
      </c>
      <c r="CD132" s="171" t="str">
        <f t="shared" si="23"/>
        <v/>
      </c>
      <c r="CE132" s="172"/>
    </row>
    <row r="133" spans="1:83" ht="15.95" customHeight="1">
      <c r="A133" s="159">
        <f>IF('Result Sheet'!A136="","",'Result Sheet'!A136)</f>
        <v>129</v>
      </c>
      <c r="B133" s="160" t="str">
        <f>IF('Result Sheet'!B136="","",'Result Sheet'!B136)</f>
        <v/>
      </c>
      <c r="C133" s="161" t="str">
        <f>IF('Result Sheet'!F136="","",'Result Sheet'!F136)</f>
        <v/>
      </c>
      <c r="D133" s="162" t="str">
        <f>IF('Result Sheet'!E136="","",'Result Sheet'!E136)</f>
        <v/>
      </c>
      <c r="E133" s="163" t="str">
        <f>IF('Result Sheet'!G136="","",'Result Sheet'!G136)</f>
        <v/>
      </c>
      <c r="F133" s="163" t="str">
        <f>IF('Result Sheet'!H136="","",'Result Sheet'!H136)</f>
        <v/>
      </c>
      <c r="G133" s="163" t="str">
        <f>IF('Result Sheet'!I136="","",'Result Sheet'!I136)</f>
        <v/>
      </c>
      <c r="H133" s="164" t="str">
        <f>IF('Result Sheet'!K136="","",'Result Sheet'!K136)</f>
        <v/>
      </c>
      <c r="I133" s="164" t="str">
        <f>IF('Result Sheet'!J136="","",'Result Sheet'!J136)</f>
        <v/>
      </c>
      <c r="J133" s="256" t="str">
        <f>IF('Result Sheet'!ET136="","",'Result Sheet'!ET136)</f>
        <v/>
      </c>
      <c r="K133" s="165" t="str">
        <f>IF('Result Sheet'!EP136="","",'Result Sheet'!EP136)</f>
        <v/>
      </c>
      <c r="L133" s="166" t="str">
        <f>IF('Result Sheet'!EQ136="","",'Result Sheet'!EQ136)</f>
        <v/>
      </c>
      <c r="M133" s="401" t="str">
        <f>IF('Result Sheet'!ER136="","",'Result Sheet'!ER136)</f>
        <v/>
      </c>
      <c r="N133" s="403" t="str">
        <f>IF('Result Sheet'!ES136="","",'Result Sheet'!ES136)</f>
        <v/>
      </c>
      <c r="O133" s="402" t="str">
        <f>IF('Result Sheet'!EW136="","",'Result Sheet'!EW136)</f>
        <v/>
      </c>
      <c r="P133" s="167" t="str">
        <f>IF('Result Sheet'!AB136="","",'Result Sheet'!AB136)</f>
        <v/>
      </c>
      <c r="Q133" s="168" t="str">
        <f>IF('Result Sheet'!AC136="","",'Result Sheet'!AC136)</f>
        <v/>
      </c>
      <c r="R133" s="167" t="str">
        <f>IF('Result Sheet'!AT136="","",'Result Sheet'!AT136)</f>
        <v/>
      </c>
      <c r="S133" s="168" t="str">
        <f>IF('Result Sheet'!AU136="","",'Result Sheet'!AU136)</f>
        <v/>
      </c>
      <c r="T133" s="167" t="str">
        <f>IF('Result Sheet'!BL136="","",'Result Sheet'!BL136)</f>
        <v/>
      </c>
      <c r="U133" s="168" t="str">
        <f>IF('Result Sheet'!BM136="","",'Result Sheet'!BM136)</f>
        <v/>
      </c>
      <c r="V133" s="167" t="str">
        <f>IF('Result Sheet'!CD136="","",'Result Sheet'!CD136)</f>
        <v/>
      </c>
      <c r="W133" s="168" t="str">
        <f>IF('Result Sheet'!CE136="","",'Result Sheet'!CE136)</f>
        <v/>
      </c>
      <c r="X133" s="169" t="str">
        <f>IF('Result Sheet'!EV136="","",'Result Sheet'!EV136)</f>
        <v/>
      </c>
      <c r="BR133" s="170" t="str">
        <f>'Result Sheet'!G136</f>
        <v/>
      </c>
      <c r="BS133" s="171" t="str">
        <f t="shared" si="12"/>
        <v/>
      </c>
      <c r="BT133" s="171" t="str">
        <f t="shared" si="13"/>
        <v/>
      </c>
      <c r="BU133" s="171" t="str">
        <f t="shared" si="14"/>
        <v/>
      </c>
      <c r="BV133" s="171" t="str">
        <f t="shared" si="15"/>
        <v/>
      </c>
      <c r="BW133" s="171" t="str">
        <f t="shared" si="16"/>
        <v/>
      </c>
      <c r="BX133" s="171" t="str">
        <f t="shared" si="17"/>
        <v/>
      </c>
      <c r="BY133" s="171" t="str">
        <f t="shared" si="18"/>
        <v/>
      </c>
      <c r="BZ133" s="171" t="str">
        <f t="shared" si="19"/>
        <v/>
      </c>
      <c r="CA133" s="171" t="str">
        <f t="shared" si="20"/>
        <v/>
      </c>
      <c r="CB133" s="171" t="str">
        <f t="shared" si="21"/>
        <v/>
      </c>
      <c r="CC133" s="171" t="str">
        <f t="shared" si="22"/>
        <v/>
      </c>
      <c r="CD133" s="171" t="str">
        <f t="shared" si="23"/>
        <v/>
      </c>
      <c r="CE133" s="172"/>
    </row>
    <row r="134" spans="1:83" ht="15.95" customHeight="1">
      <c r="A134" s="159">
        <f>IF('Result Sheet'!A137="","",'Result Sheet'!A137)</f>
        <v>130</v>
      </c>
      <c r="B134" s="160" t="str">
        <f>IF('Result Sheet'!B137="","",'Result Sheet'!B137)</f>
        <v/>
      </c>
      <c r="C134" s="161" t="str">
        <f>IF('Result Sheet'!F137="","",'Result Sheet'!F137)</f>
        <v/>
      </c>
      <c r="D134" s="162" t="str">
        <f>IF('Result Sheet'!E137="","",'Result Sheet'!E137)</f>
        <v/>
      </c>
      <c r="E134" s="163" t="str">
        <f>IF('Result Sheet'!G137="","",'Result Sheet'!G137)</f>
        <v/>
      </c>
      <c r="F134" s="163" t="str">
        <f>IF('Result Sheet'!H137="","",'Result Sheet'!H137)</f>
        <v/>
      </c>
      <c r="G134" s="163" t="str">
        <f>IF('Result Sheet'!I137="","",'Result Sheet'!I137)</f>
        <v/>
      </c>
      <c r="H134" s="164" t="str">
        <f>IF('Result Sheet'!K137="","",'Result Sheet'!K137)</f>
        <v/>
      </c>
      <c r="I134" s="164" t="str">
        <f>IF('Result Sheet'!J137="","",'Result Sheet'!J137)</f>
        <v/>
      </c>
      <c r="J134" s="256" t="str">
        <f>IF('Result Sheet'!ET137="","",'Result Sheet'!ET137)</f>
        <v/>
      </c>
      <c r="K134" s="165" t="str">
        <f>IF('Result Sheet'!EP137="","",'Result Sheet'!EP137)</f>
        <v/>
      </c>
      <c r="L134" s="166" t="str">
        <f>IF('Result Sheet'!EQ137="","",'Result Sheet'!EQ137)</f>
        <v/>
      </c>
      <c r="M134" s="401" t="str">
        <f>IF('Result Sheet'!ER137="","",'Result Sheet'!ER137)</f>
        <v/>
      </c>
      <c r="N134" s="403" t="str">
        <f>IF('Result Sheet'!ES137="","",'Result Sheet'!ES137)</f>
        <v/>
      </c>
      <c r="O134" s="402" t="str">
        <f>IF('Result Sheet'!EW137="","",'Result Sheet'!EW137)</f>
        <v/>
      </c>
      <c r="P134" s="167" t="str">
        <f>IF('Result Sheet'!AB137="","",'Result Sheet'!AB137)</f>
        <v/>
      </c>
      <c r="Q134" s="168" t="str">
        <f>IF('Result Sheet'!AC137="","",'Result Sheet'!AC137)</f>
        <v/>
      </c>
      <c r="R134" s="167" t="str">
        <f>IF('Result Sheet'!AT137="","",'Result Sheet'!AT137)</f>
        <v/>
      </c>
      <c r="S134" s="168" t="str">
        <f>IF('Result Sheet'!AU137="","",'Result Sheet'!AU137)</f>
        <v/>
      </c>
      <c r="T134" s="167" t="str">
        <f>IF('Result Sheet'!BL137="","",'Result Sheet'!BL137)</f>
        <v/>
      </c>
      <c r="U134" s="168" t="str">
        <f>IF('Result Sheet'!BM137="","",'Result Sheet'!BM137)</f>
        <v/>
      </c>
      <c r="V134" s="167" t="str">
        <f>IF('Result Sheet'!CD137="","",'Result Sheet'!CD137)</f>
        <v/>
      </c>
      <c r="W134" s="168" t="str">
        <f>IF('Result Sheet'!CE137="","",'Result Sheet'!CE137)</f>
        <v/>
      </c>
      <c r="X134" s="169" t="str">
        <f>IF('Result Sheet'!EV137="","",'Result Sheet'!EV137)</f>
        <v/>
      </c>
      <c r="BR134" s="170" t="str">
        <f>'Result Sheet'!G137</f>
        <v/>
      </c>
      <c r="BS134" s="171" t="str">
        <f t="shared" ref="BS134:BS197" si="24">IFERROR(IF(AND(O134="",J134=""),"",IF(AND(H134="SC",I134="M"),O134,"")),"")</f>
        <v/>
      </c>
      <c r="BT134" s="171" t="str">
        <f t="shared" ref="BT134:BT197" si="25">IFERROR(IF(AND(O134="",J134=""),"",IF(AND(H134="SC",I134="F"),O134,"")),"")</f>
        <v/>
      </c>
      <c r="BU134" s="171" t="str">
        <f t="shared" ref="BU134:BU197" si="26">IFERROR(IF(AND(O134="",J134=""),"",IF(AND(H134="ST",I134="M"),O134,"")),"")</f>
        <v/>
      </c>
      <c r="BV134" s="171" t="str">
        <f t="shared" ref="BV134:BV197" si="27">IFERROR(IF(AND(O134="",J134=""),"",IF(AND(H134="ST",I134="F"),O134,"")),"")</f>
        <v/>
      </c>
      <c r="BW134" s="171" t="str">
        <f t="shared" ref="BW134:BW197" si="28">IFERROR(IF(AND(O134="",J134=""),"",IF(AND(H134="OBC",I134="M"),O134,"")),"")</f>
        <v/>
      </c>
      <c r="BX134" s="171" t="str">
        <f t="shared" ref="BX134:BX197" si="29">IFERROR(IF(AND(O134="",J134=""),"",IF(AND(H134="OBC",I134="F"),O134,"")),"")</f>
        <v/>
      </c>
      <c r="BY134" s="171" t="str">
        <f t="shared" ref="BY134:BY197" si="30">IFERROR(IF(AND(O134="",J134=""),"",IF(AND(H134="GEN",I134="M"),O134,"")),"")</f>
        <v/>
      </c>
      <c r="BZ134" s="171" t="str">
        <f t="shared" ref="BZ134:BZ197" si="31">IFERROR(IF(AND(O134="",J134=""),"",IF(AND(H134="GEN",I134="F"),O134,"")),"")</f>
        <v/>
      </c>
      <c r="CA134" s="171" t="str">
        <f t="shared" ref="CA134:CA197" si="32">IFERROR(IF(AND(O134="",J134=""),"",IF(AND(H134="MIN",I134="M"),O134,"")),"")</f>
        <v/>
      </c>
      <c r="CB134" s="171" t="str">
        <f t="shared" ref="CB134:CB197" si="33">IFERROR(IF(AND(O134="",J134=""),"",IF(AND(H134="MIN",I134="M"),O134,"")),"")</f>
        <v/>
      </c>
      <c r="CC134" s="171" t="str">
        <f t="shared" ref="CC134:CC197" si="34">IFERROR(IF(AND(O134="",J134=""),"",IF(AND(H134="SBC",I134="M"),O134,"")),"")</f>
        <v/>
      </c>
      <c r="CD134" s="171" t="str">
        <f t="shared" ref="CD134:CD197" si="35">IFERROR(IF(AND(O134="",J134=""),"",IF(AND(H134="SBC",I134="F"),O134,"")),"")</f>
        <v/>
      </c>
      <c r="CE134" s="172"/>
    </row>
    <row r="135" spans="1:83" ht="15.95" customHeight="1">
      <c r="A135" s="159">
        <f>IF('Result Sheet'!A138="","",'Result Sheet'!A138)</f>
        <v>131</v>
      </c>
      <c r="B135" s="160" t="str">
        <f>IF('Result Sheet'!B138="","",'Result Sheet'!B138)</f>
        <v/>
      </c>
      <c r="C135" s="161" t="str">
        <f>IF('Result Sheet'!F138="","",'Result Sheet'!F138)</f>
        <v/>
      </c>
      <c r="D135" s="162" t="str">
        <f>IF('Result Sheet'!E138="","",'Result Sheet'!E138)</f>
        <v/>
      </c>
      <c r="E135" s="163" t="str">
        <f>IF('Result Sheet'!G138="","",'Result Sheet'!G138)</f>
        <v/>
      </c>
      <c r="F135" s="163" t="str">
        <f>IF('Result Sheet'!H138="","",'Result Sheet'!H138)</f>
        <v/>
      </c>
      <c r="G135" s="163" t="str">
        <f>IF('Result Sheet'!I138="","",'Result Sheet'!I138)</f>
        <v/>
      </c>
      <c r="H135" s="164" t="str">
        <f>IF('Result Sheet'!K138="","",'Result Sheet'!K138)</f>
        <v/>
      </c>
      <c r="I135" s="164" t="str">
        <f>IF('Result Sheet'!J138="","",'Result Sheet'!J138)</f>
        <v/>
      </c>
      <c r="J135" s="256" t="str">
        <f>IF('Result Sheet'!ET138="","",'Result Sheet'!ET138)</f>
        <v/>
      </c>
      <c r="K135" s="165" t="str">
        <f>IF('Result Sheet'!EP138="","",'Result Sheet'!EP138)</f>
        <v/>
      </c>
      <c r="L135" s="166" t="str">
        <f>IF('Result Sheet'!EQ138="","",'Result Sheet'!EQ138)</f>
        <v/>
      </c>
      <c r="M135" s="401" t="str">
        <f>IF('Result Sheet'!ER138="","",'Result Sheet'!ER138)</f>
        <v/>
      </c>
      <c r="N135" s="403" t="str">
        <f>IF('Result Sheet'!ES138="","",'Result Sheet'!ES138)</f>
        <v/>
      </c>
      <c r="O135" s="402" t="str">
        <f>IF('Result Sheet'!EW138="","",'Result Sheet'!EW138)</f>
        <v/>
      </c>
      <c r="P135" s="167" t="str">
        <f>IF('Result Sheet'!AB138="","",'Result Sheet'!AB138)</f>
        <v/>
      </c>
      <c r="Q135" s="168" t="str">
        <f>IF('Result Sheet'!AC138="","",'Result Sheet'!AC138)</f>
        <v/>
      </c>
      <c r="R135" s="167" t="str">
        <f>IF('Result Sheet'!AT138="","",'Result Sheet'!AT138)</f>
        <v/>
      </c>
      <c r="S135" s="168" t="str">
        <f>IF('Result Sheet'!AU138="","",'Result Sheet'!AU138)</f>
        <v/>
      </c>
      <c r="T135" s="167" t="str">
        <f>IF('Result Sheet'!BL138="","",'Result Sheet'!BL138)</f>
        <v/>
      </c>
      <c r="U135" s="168" t="str">
        <f>IF('Result Sheet'!BM138="","",'Result Sheet'!BM138)</f>
        <v/>
      </c>
      <c r="V135" s="167" t="str">
        <f>IF('Result Sheet'!CD138="","",'Result Sheet'!CD138)</f>
        <v/>
      </c>
      <c r="W135" s="168" t="str">
        <f>IF('Result Sheet'!CE138="","",'Result Sheet'!CE138)</f>
        <v/>
      </c>
      <c r="X135" s="169" t="str">
        <f>IF('Result Sheet'!EV138="","",'Result Sheet'!EV138)</f>
        <v/>
      </c>
      <c r="BR135" s="170" t="str">
        <f>'Result Sheet'!G138</f>
        <v/>
      </c>
      <c r="BS135" s="171" t="str">
        <f t="shared" si="24"/>
        <v/>
      </c>
      <c r="BT135" s="171" t="str">
        <f t="shared" si="25"/>
        <v/>
      </c>
      <c r="BU135" s="171" t="str">
        <f t="shared" si="26"/>
        <v/>
      </c>
      <c r="BV135" s="171" t="str">
        <f t="shared" si="27"/>
        <v/>
      </c>
      <c r="BW135" s="171" t="str">
        <f t="shared" si="28"/>
        <v/>
      </c>
      <c r="BX135" s="171" t="str">
        <f t="shared" si="29"/>
        <v/>
      </c>
      <c r="BY135" s="171" t="str">
        <f t="shared" si="30"/>
        <v/>
      </c>
      <c r="BZ135" s="171" t="str">
        <f t="shared" si="31"/>
        <v/>
      </c>
      <c r="CA135" s="171" t="str">
        <f t="shared" si="32"/>
        <v/>
      </c>
      <c r="CB135" s="171" t="str">
        <f t="shared" si="33"/>
        <v/>
      </c>
      <c r="CC135" s="171" t="str">
        <f t="shared" si="34"/>
        <v/>
      </c>
      <c r="CD135" s="171" t="str">
        <f t="shared" si="35"/>
        <v/>
      </c>
      <c r="CE135" s="172"/>
    </row>
    <row r="136" spans="1:83" ht="15.95" customHeight="1">
      <c r="A136" s="159">
        <f>IF('Result Sheet'!A139="","",'Result Sheet'!A139)</f>
        <v>132</v>
      </c>
      <c r="B136" s="160" t="str">
        <f>IF('Result Sheet'!B139="","",'Result Sheet'!B139)</f>
        <v/>
      </c>
      <c r="C136" s="161" t="str">
        <f>IF('Result Sheet'!F139="","",'Result Sheet'!F139)</f>
        <v/>
      </c>
      <c r="D136" s="162" t="str">
        <f>IF('Result Sheet'!E139="","",'Result Sheet'!E139)</f>
        <v/>
      </c>
      <c r="E136" s="163" t="str">
        <f>IF('Result Sheet'!G139="","",'Result Sheet'!G139)</f>
        <v/>
      </c>
      <c r="F136" s="163" t="str">
        <f>IF('Result Sheet'!H139="","",'Result Sheet'!H139)</f>
        <v/>
      </c>
      <c r="G136" s="163" t="str">
        <f>IF('Result Sheet'!I139="","",'Result Sheet'!I139)</f>
        <v/>
      </c>
      <c r="H136" s="164" t="str">
        <f>IF('Result Sheet'!K139="","",'Result Sheet'!K139)</f>
        <v/>
      </c>
      <c r="I136" s="164" t="str">
        <f>IF('Result Sheet'!J139="","",'Result Sheet'!J139)</f>
        <v/>
      </c>
      <c r="J136" s="256" t="str">
        <f>IF('Result Sheet'!ET139="","",'Result Sheet'!ET139)</f>
        <v/>
      </c>
      <c r="K136" s="165" t="str">
        <f>IF('Result Sheet'!EP139="","",'Result Sheet'!EP139)</f>
        <v/>
      </c>
      <c r="L136" s="166" t="str">
        <f>IF('Result Sheet'!EQ139="","",'Result Sheet'!EQ139)</f>
        <v/>
      </c>
      <c r="M136" s="401" t="str">
        <f>IF('Result Sheet'!ER139="","",'Result Sheet'!ER139)</f>
        <v/>
      </c>
      <c r="N136" s="403" t="str">
        <f>IF('Result Sheet'!ES139="","",'Result Sheet'!ES139)</f>
        <v/>
      </c>
      <c r="O136" s="402" t="str">
        <f>IF('Result Sheet'!EW139="","",'Result Sheet'!EW139)</f>
        <v/>
      </c>
      <c r="P136" s="167" t="str">
        <f>IF('Result Sheet'!AB139="","",'Result Sheet'!AB139)</f>
        <v/>
      </c>
      <c r="Q136" s="168" t="str">
        <f>IF('Result Sheet'!AC139="","",'Result Sheet'!AC139)</f>
        <v/>
      </c>
      <c r="R136" s="167" t="str">
        <f>IF('Result Sheet'!AT139="","",'Result Sheet'!AT139)</f>
        <v/>
      </c>
      <c r="S136" s="168" t="str">
        <f>IF('Result Sheet'!AU139="","",'Result Sheet'!AU139)</f>
        <v/>
      </c>
      <c r="T136" s="167" t="str">
        <f>IF('Result Sheet'!BL139="","",'Result Sheet'!BL139)</f>
        <v/>
      </c>
      <c r="U136" s="168" t="str">
        <f>IF('Result Sheet'!BM139="","",'Result Sheet'!BM139)</f>
        <v/>
      </c>
      <c r="V136" s="167" t="str">
        <f>IF('Result Sheet'!CD139="","",'Result Sheet'!CD139)</f>
        <v/>
      </c>
      <c r="W136" s="168" t="str">
        <f>IF('Result Sheet'!CE139="","",'Result Sheet'!CE139)</f>
        <v/>
      </c>
      <c r="X136" s="169" t="str">
        <f>IF('Result Sheet'!EV139="","",'Result Sheet'!EV139)</f>
        <v/>
      </c>
      <c r="BR136" s="170" t="str">
        <f>'Result Sheet'!G139</f>
        <v/>
      </c>
      <c r="BS136" s="171" t="str">
        <f t="shared" si="24"/>
        <v/>
      </c>
      <c r="BT136" s="171" t="str">
        <f t="shared" si="25"/>
        <v/>
      </c>
      <c r="BU136" s="171" t="str">
        <f t="shared" si="26"/>
        <v/>
      </c>
      <c r="BV136" s="171" t="str">
        <f t="shared" si="27"/>
        <v/>
      </c>
      <c r="BW136" s="171" t="str">
        <f t="shared" si="28"/>
        <v/>
      </c>
      <c r="BX136" s="171" t="str">
        <f t="shared" si="29"/>
        <v/>
      </c>
      <c r="BY136" s="171" t="str">
        <f t="shared" si="30"/>
        <v/>
      </c>
      <c r="BZ136" s="171" t="str">
        <f t="shared" si="31"/>
        <v/>
      </c>
      <c r="CA136" s="171" t="str">
        <f t="shared" si="32"/>
        <v/>
      </c>
      <c r="CB136" s="171" t="str">
        <f t="shared" si="33"/>
        <v/>
      </c>
      <c r="CC136" s="171" t="str">
        <f t="shared" si="34"/>
        <v/>
      </c>
      <c r="CD136" s="171" t="str">
        <f t="shared" si="35"/>
        <v/>
      </c>
      <c r="CE136" s="172"/>
    </row>
    <row r="137" spans="1:83" ht="15.95" customHeight="1">
      <c r="A137" s="159">
        <f>IF('Result Sheet'!A140="","",'Result Sheet'!A140)</f>
        <v>133</v>
      </c>
      <c r="B137" s="160" t="str">
        <f>IF('Result Sheet'!B140="","",'Result Sheet'!B140)</f>
        <v/>
      </c>
      <c r="C137" s="161" t="str">
        <f>IF('Result Sheet'!F140="","",'Result Sheet'!F140)</f>
        <v/>
      </c>
      <c r="D137" s="162" t="str">
        <f>IF('Result Sheet'!E140="","",'Result Sheet'!E140)</f>
        <v/>
      </c>
      <c r="E137" s="163" t="str">
        <f>IF('Result Sheet'!G140="","",'Result Sheet'!G140)</f>
        <v/>
      </c>
      <c r="F137" s="163" t="str">
        <f>IF('Result Sheet'!H140="","",'Result Sheet'!H140)</f>
        <v/>
      </c>
      <c r="G137" s="163" t="str">
        <f>IF('Result Sheet'!I140="","",'Result Sheet'!I140)</f>
        <v/>
      </c>
      <c r="H137" s="164" t="str">
        <f>IF('Result Sheet'!K140="","",'Result Sheet'!K140)</f>
        <v/>
      </c>
      <c r="I137" s="164" t="str">
        <f>IF('Result Sheet'!J140="","",'Result Sheet'!J140)</f>
        <v/>
      </c>
      <c r="J137" s="256" t="str">
        <f>IF('Result Sheet'!ET140="","",'Result Sheet'!ET140)</f>
        <v/>
      </c>
      <c r="K137" s="165" t="str">
        <f>IF('Result Sheet'!EP140="","",'Result Sheet'!EP140)</f>
        <v/>
      </c>
      <c r="L137" s="166" t="str">
        <f>IF('Result Sheet'!EQ140="","",'Result Sheet'!EQ140)</f>
        <v/>
      </c>
      <c r="M137" s="401" t="str">
        <f>IF('Result Sheet'!ER140="","",'Result Sheet'!ER140)</f>
        <v/>
      </c>
      <c r="N137" s="403" t="str">
        <f>IF('Result Sheet'!ES140="","",'Result Sheet'!ES140)</f>
        <v/>
      </c>
      <c r="O137" s="402" t="str">
        <f>IF('Result Sheet'!EW140="","",'Result Sheet'!EW140)</f>
        <v/>
      </c>
      <c r="P137" s="167" t="str">
        <f>IF('Result Sheet'!AB140="","",'Result Sheet'!AB140)</f>
        <v/>
      </c>
      <c r="Q137" s="168" t="str">
        <f>IF('Result Sheet'!AC140="","",'Result Sheet'!AC140)</f>
        <v/>
      </c>
      <c r="R137" s="167" t="str">
        <f>IF('Result Sheet'!AT140="","",'Result Sheet'!AT140)</f>
        <v/>
      </c>
      <c r="S137" s="168" t="str">
        <f>IF('Result Sheet'!AU140="","",'Result Sheet'!AU140)</f>
        <v/>
      </c>
      <c r="T137" s="167" t="str">
        <f>IF('Result Sheet'!BL140="","",'Result Sheet'!BL140)</f>
        <v/>
      </c>
      <c r="U137" s="168" t="str">
        <f>IF('Result Sheet'!BM140="","",'Result Sheet'!BM140)</f>
        <v/>
      </c>
      <c r="V137" s="167" t="str">
        <f>IF('Result Sheet'!CD140="","",'Result Sheet'!CD140)</f>
        <v/>
      </c>
      <c r="W137" s="168" t="str">
        <f>IF('Result Sheet'!CE140="","",'Result Sheet'!CE140)</f>
        <v/>
      </c>
      <c r="X137" s="169" t="str">
        <f>IF('Result Sheet'!EV140="","",'Result Sheet'!EV140)</f>
        <v/>
      </c>
      <c r="BR137" s="170" t="str">
        <f>'Result Sheet'!G140</f>
        <v/>
      </c>
      <c r="BS137" s="171" t="str">
        <f t="shared" si="24"/>
        <v/>
      </c>
      <c r="BT137" s="171" t="str">
        <f t="shared" si="25"/>
        <v/>
      </c>
      <c r="BU137" s="171" t="str">
        <f t="shared" si="26"/>
        <v/>
      </c>
      <c r="BV137" s="171" t="str">
        <f t="shared" si="27"/>
        <v/>
      </c>
      <c r="BW137" s="171" t="str">
        <f t="shared" si="28"/>
        <v/>
      </c>
      <c r="BX137" s="171" t="str">
        <f t="shared" si="29"/>
        <v/>
      </c>
      <c r="BY137" s="171" t="str">
        <f t="shared" si="30"/>
        <v/>
      </c>
      <c r="BZ137" s="171" t="str">
        <f t="shared" si="31"/>
        <v/>
      </c>
      <c r="CA137" s="171" t="str">
        <f t="shared" si="32"/>
        <v/>
      </c>
      <c r="CB137" s="171" t="str">
        <f t="shared" si="33"/>
        <v/>
      </c>
      <c r="CC137" s="171" t="str">
        <f t="shared" si="34"/>
        <v/>
      </c>
      <c r="CD137" s="171" t="str">
        <f t="shared" si="35"/>
        <v/>
      </c>
      <c r="CE137" s="172"/>
    </row>
    <row r="138" spans="1:83" ht="15.95" customHeight="1">
      <c r="A138" s="159">
        <f>IF('Result Sheet'!A141="","",'Result Sheet'!A141)</f>
        <v>134</v>
      </c>
      <c r="B138" s="160" t="str">
        <f>IF('Result Sheet'!B141="","",'Result Sheet'!B141)</f>
        <v/>
      </c>
      <c r="C138" s="161" t="str">
        <f>IF('Result Sheet'!F141="","",'Result Sheet'!F141)</f>
        <v/>
      </c>
      <c r="D138" s="162" t="str">
        <f>IF('Result Sheet'!E141="","",'Result Sheet'!E141)</f>
        <v/>
      </c>
      <c r="E138" s="163" t="str">
        <f>IF('Result Sheet'!G141="","",'Result Sheet'!G141)</f>
        <v/>
      </c>
      <c r="F138" s="163" t="str">
        <f>IF('Result Sheet'!H141="","",'Result Sheet'!H141)</f>
        <v/>
      </c>
      <c r="G138" s="163" t="str">
        <f>IF('Result Sheet'!I141="","",'Result Sheet'!I141)</f>
        <v/>
      </c>
      <c r="H138" s="164" t="str">
        <f>IF('Result Sheet'!K141="","",'Result Sheet'!K141)</f>
        <v/>
      </c>
      <c r="I138" s="164" t="str">
        <f>IF('Result Sheet'!J141="","",'Result Sheet'!J141)</f>
        <v/>
      </c>
      <c r="J138" s="256" t="str">
        <f>IF('Result Sheet'!ET141="","",'Result Sheet'!ET141)</f>
        <v/>
      </c>
      <c r="K138" s="165" t="str">
        <f>IF('Result Sheet'!EP141="","",'Result Sheet'!EP141)</f>
        <v/>
      </c>
      <c r="L138" s="166" t="str">
        <f>IF('Result Sheet'!EQ141="","",'Result Sheet'!EQ141)</f>
        <v/>
      </c>
      <c r="M138" s="401" t="str">
        <f>IF('Result Sheet'!ER141="","",'Result Sheet'!ER141)</f>
        <v/>
      </c>
      <c r="N138" s="403" t="str">
        <f>IF('Result Sheet'!ES141="","",'Result Sheet'!ES141)</f>
        <v/>
      </c>
      <c r="O138" s="402" t="str">
        <f>IF('Result Sheet'!EW141="","",'Result Sheet'!EW141)</f>
        <v/>
      </c>
      <c r="P138" s="167" t="str">
        <f>IF('Result Sheet'!AB141="","",'Result Sheet'!AB141)</f>
        <v/>
      </c>
      <c r="Q138" s="168" t="str">
        <f>IF('Result Sheet'!AC141="","",'Result Sheet'!AC141)</f>
        <v/>
      </c>
      <c r="R138" s="167" t="str">
        <f>IF('Result Sheet'!AT141="","",'Result Sheet'!AT141)</f>
        <v/>
      </c>
      <c r="S138" s="168" t="str">
        <f>IF('Result Sheet'!AU141="","",'Result Sheet'!AU141)</f>
        <v/>
      </c>
      <c r="T138" s="167" t="str">
        <f>IF('Result Sheet'!BL141="","",'Result Sheet'!BL141)</f>
        <v/>
      </c>
      <c r="U138" s="168" t="str">
        <f>IF('Result Sheet'!BM141="","",'Result Sheet'!BM141)</f>
        <v/>
      </c>
      <c r="V138" s="167" t="str">
        <f>IF('Result Sheet'!CD141="","",'Result Sheet'!CD141)</f>
        <v/>
      </c>
      <c r="W138" s="168" t="str">
        <f>IF('Result Sheet'!CE141="","",'Result Sheet'!CE141)</f>
        <v/>
      </c>
      <c r="X138" s="169" t="str">
        <f>IF('Result Sheet'!EV141="","",'Result Sheet'!EV141)</f>
        <v/>
      </c>
      <c r="BR138" s="170" t="str">
        <f>'Result Sheet'!G141</f>
        <v/>
      </c>
      <c r="BS138" s="171" t="str">
        <f t="shared" si="24"/>
        <v/>
      </c>
      <c r="BT138" s="171" t="str">
        <f t="shared" si="25"/>
        <v/>
      </c>
      <c r="BU138" s="171" t="str">
        <f t="shared" si="26"/>
        <v/>
      </c>
      <c r="BV138" s="171" t="str">
        <f t="shared" si="27"/>
        <v/>
      </c>
      <c r="BW138" s="171" t="str">
        <f t="shared" si="28"/>
        <v/>
      </c>
      <c r="BX138" s="171" t="str">
        <f t="shared" si="29"/>
        <v/>
      </c>
      <c r="BY138" s="171" t="str">
        <f t="shared" si="30"/>
        <v/>
      </c>
      <c r="BZ138" s="171" t="str">
        <f t="shared" si="31"/>
        <v/>
      </c>
      <c r="CA138" s="171" t="str">
        <f t="shared" si="32"/>
        <v/>
      </c>
      <c r="CB138" s="171" t="str">
        <f t="shared" si="33"/>
        <v/>
      </c>
      <c r="CC138" s="171" t="str">
        <f t="shared" si="34"/>
        <v/>
      </c>
      <c r="CD138" s="171" t="str">
        <f t="shared" si="35"/>
        <v/>
      </c>
      <c r="CE138" s="172"/>
    </row>
    <row r="139" spans="1:83" ht="15.95" customHeight="1">
      <c r="A139" s="159">
        <f>IF('Result Sheet'!A142="","",'Result Sheet'!A142)</f>
        <v>135</v>
      </c>
      <c r="B139" s="160" t="str">
        <f>IF('Result Sheet'!B142="","",'Result Sheet'!B142)</f>
        <v/>
      </c>
      <c r="C139" s="161" t="str">
        <f>IF('Result Sheet'!F142="","",'Result Sheet'!F142)</f>
        <v/>
      </c>
      <c r="D139" s="162" t="str">
        <f>IF('Result Sheet'!E142="","",'Result Sheet'!E142)</f>
        <v/>
      </c>
      <c r="E139" s="163" t="str">
        <f>IF('Result Sheet'!G142="","",'Result Sheet'!G142)</f>
        <v/>
      </c>
      <c r="F139" s="163" t="str">
        <f>IF('Result Sheet'!H142="","",'Result Sheet'!H142)</f>
        <v/>
      </c>
      <c r="G139" s="163" t="str">
        <f>IF('Result Sheet'!I142="","",'Result Sheet'!I142)</f>
        <v/>
      </c>
      <c r="H139" s="164" t="str">
        <f>IF('Result Sheet'!K142="","",'Result Sheet'!K142)</f>
        <v/>
      </c>
      <c r="I139" s="164" t="str">
        <f>IF('Result Sheet'!J142="","",'Result Sheet'!J142)</f>
        <v/>
      </c>
      <c r="J139" s="256" t="str">
        <f>IF('Result Sheet'!ET142="","",'Result Sheet'!ET142)</f>
        <v/>
      </c>
      <c r="K139" s="165" t="str">
        <f>IF('Result Sheet'!EP142="","",'Result Sheet'!EP142)</f>
        <v/>
      </c>
      <c r="L139" s="166" t="str">
        <f>IF('Result Sheet'!EQ142="","",'Result Sheet'!EQ142)</f>
        <v/>
      </c>
      <c r="M139" s="401" t="str">
        <f>IF('Result Sheet'!ER142="","",'Result Sheet'!ER142)</f>
        <v/>
      </c>
      <c r="N139" s="403" t="str">
        <f>IF('Result Sheet'!ES142="","",'Result Sheet'!ES142)</f>
        <v/>
      </c>
      <c r="O139" s="402" t="str">
        <f>IF('Result Sheet'!EW142="","",'Result Sheet'!EW142)</f>
        <v/>
      </c>
      <c r="P139" s="167" t="str">
        <f>IF('Result Sheet'!AB142="","",'Result Sheet'!AB142)</f>
        <v/>
      </c>
      <c r="Q139" s="168" t="str">
        <f>IF('Result Sheet'!AC142="","",'Result Sheet'!AC142)</f>
        <v/>
      </c>
      <c r="R139" s="167" t="str">
        <f>IF('Result Sheet'!AT142="","",'Result Sheet'!AT142)</f>
        <v/>
      </c>
      <c r="S139" s="168" t="str">
        <f>IF('Result Sheet'!AU142="","",'Result Sheet'!AU142)</f>
        <v/>
      </c>
      <c r="T139" s="167" t="str">
        <f>IF('Result Sheet'!BL142="","",'Result Sheet'!BL142)</f>
        <v/>
      </c>
      <c r="U139" s="168" t="str">
        <f>IF('Result Sheet'!BM142="","",'Result Sheet'!BM142)</f>
        <v/>
      </c>
      <c r="V139" s="167" t="str">
        <f>IF('Result Sheet'!CD142="","",'Result Sheet'!CD142)</f>
        <v/>
      </c>
      <c r="W139" s="168" t="str">
        <f>IF('Result Sheet'!CE142="","",'Result Sheet'!CE142)</f>
        <v/>
      </c>
      <c r="X139" s="169" t="str">
        <f>IF('Result Sheet'!EV142="","",'Result Sheet'!EV142)</f>
        <v/>
      </c>
      <c r="BR139" s="170" t="str">
        <f>'Result Sheet'!G142</f>
        <v/>
      </c>
      <c r="BS139" s="171" t="str">
        <f t="shared" si="24"/>
        <v/>
      </c>
      <c r="BT139" s="171" t="str">
        <f t="shared" si="25"/>
        <v/>
      </c>
      <c r="BU139" s="171" t="str">
        <f t="shared" si="26"/>
        <v/>
      </c>
      <c r="BV139" s="171" t="str">
        <f t="shared" si="27"/>
        <v/>
      </c>
      <c r="BW139" s="171" t="str">
        <f t="shared" si="28"/>
        <v/>
      </c>
      <c r="BX139" s="171" t="str">
        <f t="shared" si="29"/>
        <v/>
      </c>
      <c r="BY139" s="171" t="str">
        <f t="shared" si="30"/>
        <v/>
      </c>
      <c r="BZ139" s="171" t="str">
        <f t="shared" si="31"/>
        <v/>
      </c>
      <c r="CA139" s="171" t="str">
        <f t="shared" si="32"/>
        <v/>
      </c>
      <c r="CB139" s="171" t="str">
        <f t="shared" si="33"/>
        <v/>
      </c>
      <c r="CC139" s="171" t="str">
        <f t="shared" si="34"/>
        <v/>
      </c>
      <c r="CD139" s="171" t="str">
        <f t="shared" si="35"/>
        <v/>
      </c>
      <c r="CE139" s="172"/>
    </row>
    <row r="140" spans="1:83" ht="15.95" customHeight="1">
      <c r="A140" s="159">
        <f>IF('Result Sheet'!A143="","",'Result Sheet'!A143)</f>
        <v>136</v>
      </c>
      <c r="B140" s="160" t="str">
        <f>IF('Result Sheet'!B143="","",'Result Sheet'!B143)</f>
        <v/>
      </c>
      <c r="C140" s="161" t="str">
        <f>IF('Result Sheet'!F143="","",'Result Sheet'!F143)</f>
        <v/>
      </c>
      <c r="D140" s="162" t="str">
        <f>IF('Result Sheet'!E143="","",'Result Sheet'!E143)</f>
        <v/>
      </c>
      <c r="E140" s="163" t="str">
        <f>IF('Result Sheet'!G143="","",'Result Sheet'!G143)</f>
        <v/>
      </c>
      <c r="F140" s="163" t="str">
        <f>IF('Result Sheet'!H143="","",'Result Sheet'!H143)</f>
        <v/>
      </c>
      <c r="G140" s="163" t="str">
        <f>IF('Result Sheet'!I143="","",'Result Sheet'!I143)</f>
        <v/>
      </c>
      <c r="H140" s="164" t="str">
        <f>IF('Result Sheet'!K143="","",'Result Sheet'!K143)</f>
        <v/>
      </c>
      <c r="I140" s="164" t="str">
        <f>IF('Result Sheet'!J143="","",'Result Sheet'!J143)</f>
        <v/>
      </c>
      <c r="J140" s="256" t="str">
        <f>IF('Result Sheet'!ET143="","",'Result Sheet'!ET143)</f>
        <v/>
      </c>
      <c r="K140" s="165" t="str">
        <f>IF('Result Sheet'!EP143="","",'Result Sheet'!EP143)</f>
        <v/>
      </c>
      <c r="L140" s="166" t="str">
        <f>IF('Result Sheet'!EQ143="","",'Result Sheet'!EQ143)</f>
        <v/>
      </c>
      <c r="M140" s="401" t="str">
        <f>IF('Result Sheet'!ER143="","",'Result Sheet'!ER143)</f>
        <v/>
      </c>
      <c r="N140" s="403" t="str">
        <f>IF('Result Sheet'!ES143="","",'Result Sheet'!ES143)</f>
        <v/>
      </c>
      <c r="O140" s="402" t="str">
        <f>IF('Result Sheet'!EW143="","",'Result Sheet'!EW143)</f>
        <v/>
      </c>
      <c r="P140" s="167" t="str">
        <f>IF('Result Sheet'!AB143="","",'Result Sheet'!AB143)</f>
        <v/>
      </c>
      <c r="Q140" s="168" t="str">
        <f>IF('Result Sheet'!AC143="","",'Result Sheet'!AC143)</f>
        <v/>
      </c>
      <c r="R140" s="167" t="str">
        <f>IF('Result Sheet'!AT143="","",'Result Sheet'!AT143)</f>
        <v/>
      </c>
      <c r="S140" s="168" t="str">
        <f>IF('Result Sheet'!AU143="","",'Result Sheet'!AU143)</f>
        <v/>
      </c>
      <c r="T140" s="167" t="str">
        <f>IF('Result Sheet'!BL143="","",'Result Sheet'!BL143)</f>
        <v/>
      </c>
      <c r="U140" s="168" t="str">
        <f>IF('Result Sheet'!BM143="","",'Result Sheet'!BM143)</f>
        <v/>
      </c>
      <c r="V140" s="167" t="str">
        <f>IF('Result Sheet'!CD143="","",'Result Sheet'!CD143)</f>
        <v/>
      </c>
      <c r="W140" s="168" t="str">
        <f>IF('Result Sheet'!CE143="","",'Result Sheet'!CE143)</f>
        <v/>
      </c>
      <c r="X140" s="169" t="str">
        <f>IF('Result Sheet'!EV143="","",'Result Sheet'!EV143)</f>
        <v/>
      </c>
      <c r="BR140" s="170" t="str">
        <f>'Result Sheet'!G143</f>
        <v/>
      </c>
      <c r="BS140" s="171" t="str">
        <f t="shared" si="24"/>
        <v/>
      </c>
      <c r="BT140" s="171" t="str">
        <f t="shared" si="25"/>
        <v/>
      </c>
      <c r="BU140" s="171" t="str">
        <f t="shared" si="26"/>
        <v/>
      </c>
      <c r="BV140" s="171" t="str">
        <f t="shared" si="27"/>
        <v/>
      </c>
      <c r="BW140" s="171" t="str">
        <f t="shared" si="28"/>
        <v/>
      </c>
      <c r="BX140" s="171" t="str">
        <f t="shared" si="29"/>
        <v/>
      </c>
      <c r="BY140" s="171" t="str">
        <f t="shared" si="30"/>
        <v/>
      </c>
      <c r="BZ140" s="171" t="str">
        <f t="shared" si="31"/>
        <v/>
      </c>
      <c r="CA140" s="171" t="str">
        <f t="shared" si="32"/>
        <v/>
      </c>
      <c r="CB140" s="171" t="str">
        <f t="shared" si="33"/>
        <v/>
      </c>
      <c r="CC140" s="171" t="str">
        <f t="shared" si="34"/>
        <v/>
      </c>
      <c r="CD140" s="171" t="str">
        <f t="shared" si="35"/>
        <v/>
      </c>
      <c r="CE140" s="172"/>
    </row>
    <row r="141" spans="1:83" ht="15.95" customHeight="1">
      <c r="A141" s="159">
        <f>IF('Result Sheet'!A144="","",'Result Sheet'!A144)</f>
        <v>137</v>
      </c>
      <c r="B141" s="160" t="str">
        <f>IF('Result Sheet'!B144="","",'Result Sheet'!B144)</f>
        <v/>
      </c>
      <c r="C141" s="161" t="str">
        <f>IF('Result Sheet'!F144="","",'Result Sheet'!F144)</f>
        <v/>
      </c>
      <c r="D141" s="162" t="str">
        <f>IF('Result Sheet'!E144="","",'Result Sheet'!E144)</f>
        <v/>
      </c>
      <c r="E141" s="163" t="str">
        <f>IF('Result Sheet'!G144="","",'Result Sheet'!G144)</f>
        <v/>
      </c>
      <c r="F141" s="163" t="str">
        <f>IF('Result Sheet'!H144="","",'Result Sheet'!H144)</f>
        <v/>
      </c>
      <c r="G141" s="163" t="str">
        <f>IF('Result Sheet'!I144="","",'Result Sheet'!I144)</f>
        <v/>
      </c>
      <c r="H141" s="164" t="str">
        <f>IF('Result Sheet'!K144="","",'Result Sheet'!K144)</f>
        <v/>
      </c>
      <c r="I141" s="164" t="str">
        <f>IF('Result Sheet'!J144="","",'Result Sheet'!J144)</f>
        <v/>
      </c>
      <c r="J141" s="256" t="str">
        <f>IF('Result Sheet'!ET144="","",'Result Sheet'!ET144)</f>
        <v/>
      </c>
      <c r="K141" s="165" t="str">
        <f>IF('Result Sheet'!EP144="","",'Result Sheet'!EP144)</f>
        <v/>
      </c>
      <c r="L141" s="166" t="str">
        <f>IF('Result Sheet'!EQ144="","",'Result Sheet'!EQ144)</f>
        <v/>
      </c>
      <c r="M141" s="401" t="str">
        <f>IF('Result Sheet'!ER144="","",'Result Sheet'!ER144)</f>
        <v/>
      </c>
      <c r="N141" s="403" t="str">
        <f>IF('Result Sheet'!ES144="","",'Result Sheet'!ES144)</f>
        <v/>
      </c>
      <c r="O141" s="402" t="str">
        <f>IF('Result Sheet'!EW144="","",'Result Sheet'!EW144)</f>
        <v/>
      </c>
      <c r="P141" s="167" t="str">
        <f>IF('Result Sheet'!AB144="","",'Result Sheet'!AB144)</f>
        <v/>
      </c>
      <c r="Q141" s="168" t="str">
        <f>IF('Result Sheet'!AC144="","",'Result Sheet'!AC144)</f>
        <v/>
      </c>
      <c r="R141" s="167" t="str">
        <f>IF('Result Sheet'!AT144="","",'Result Sheet'!AT144)</f>
        <v/>
      </c>
      <c r="S141" s="168" t="str">
        <f>IF('Result Sheet'!AU144="","",'Result Sheet'!AU144)</f>
        <v/>
      </c>
      <c r="T141" s="167" t="str">
        <f>IF('Result Sheet'!BL144="","",'Result Sheet'!BL144)</f>
        <v/>
      </c>
      <c r="U141" s="168" t="str">
        <f>IF('Result Sheet'!BM144="","",'Result Sheet'!BM144)</f>
        <v/>
      </c>
      <c r="V141" s="167" t="str">
        <f>IF('Result Sheet'!CD144="","",'Result Sheet'!CD144)</f>
        <v/>
      </c>
      <c r="W141" s="168" t="str">
        <f>IF('Result Sheet'!CE144="","",'Result Sheet'!CE144)</f>
        <v/>
      </c>
      <c r="X141" s="169" t="str">
        <f>IF('Result Sheet'!EV144="","",'Result Sheet'!EV144)</f>
        <v/>
      </c>
      <c r="BR141" s="170" t="str">
        <f>'Result Sheet'!G144</f>
        <v/>
      </c>
      <c r="BS141" s="171" t="str">
        <f t="shared" si="24"/>
        <v/>
      </c>
      <c r="BT141" s="171" t="str">
        <f t="shared" si="25"/>
        <v/>
      </c>
      <c r="BU141" s="171" t="str">
        <f t="shared" si="26"/>
        <v/>
      </c>
      <c r="BV141" s="171" t="str">
        <f t="shared" si="27"/>
        <v/>
      </c>
      <c r="BW141" s="171" t="str">
        <f t="shared" si="28"/>
        <v/>
      </c>
      <c r="BX141" s="171" t="str">
        <f t="shared" si="29"/>
        <v/>
      </c>
      <c r="BY141" s="171" t="str">
        <f t="shared" si="30"/>
        <v/>
      </c>
      <c r="BZ141" s="171" t="str">
        <f t="shared" si="31"/>
        <v/>
      </c>
      <c r="CA141" s="171" t="str">
        <f t="shared" si="32"/>
        <v/>
      </c>
      <c r="CB141" s="171" t="str">
        <f t="shared" si="33"/>
        <v/>
      </c>
      <c r="CC141" s="171" t="str">
        <f t="shared" si="34"/>
        <v/>
      </c>
      <c r="CD141" s="171" t="str">
        <f t="shared" si="35"/>
        <v/>
      </c>
      <c r="CE141" s="172"/>
    </row>
    <row r="142" spans="1:83" ht="15.95" customHeight="1">
      <c r="A142" s="159">
        <f>IF('Result Sheet'!A145="","",'Result Sheet'!A145)</f>
        <v>138</v>
      </c>
      <c r="B142" s="160" t="str">
        <f>IF('Result Sheet'!B145="","",'Result Sheet'!B145)</f>
        <v/>
      </c>
      <c r="C142" s="161" t="str">
        <f>IF('Result Sheet'!F145="","",'Result Sheet'!F145)</f>
        <v/>
      </c>
      <c r="D142" s="162" t="str">
        <f>IF('Result Sheet'!E145="","",'Result Sheet'!E145)</f>
        <v/>
      </c>
      <c r="E142" s="163" t="str">
        <f>IF('Result Sheet'!G145="","",'Result Sheet'!G145)</f>
        <v/>
      </c>
      <c r="F142" s="163" t="str">
        <f>IF('Result Sheet'!H145="","",'Result Sheet'!H145)</f>
        <v/>
      </c>
      <c r="G142" s="163" t="str">
        <f>IF('Result Sheet'!I145="","",'Result Sheet'!I145)</f>
        <v/>
      </c>
      <c r="H142" s="164" t="str">
        <f>IF('Result Sheet'!K145="","",'Result Sheet'!K145)</f>
        <v/>
      </c>
      <c r="I142" s="164" t="str">
        <f>IF('Result Sheet'!J145="","",'Result Sheet'!J145)</f>
        <v/>
      </c>
      <c r="J142" s="256" t="str">
        <f>IF('Result Sheet'!ET145="","",'Result Sheet'!ET145)</f>
        <v/>
      </c>
      <c r="K142" s="165" t="str">
        <f>IF('Result Sheet'!EP145="","",'Result Sheet'!EP145)</f>
        <v/>
      </c>
      <c r="L142" s="166" t="str">
        <f>IF('Result Sheet'!EQ145="","",'Result Sheet'!EQ145)</f>
        <v/>
      </c>
      <c r="M142" s="401" t="str">
        <f>IF('Result Sheet'!ER145="","",'Result Sheet'!ER145)</f>
        <v/>
      </c>
      <c r="N142" s="403" t="str">
        <f>IF('Result Sheet'!ES145="","",'Result Sheet'!ES145)</f>
        <v/>
      </c>
      <c r="O142" s="402" t="str">
        <f>IF('Result Sheet'!EW145="","",'Result Sheet'!EW145)</f>
        <v/>
      </c>
      <c r="P142" s="167" t="str">
        <f>IF('Result Sheet'!AB145="","",'Result Sheet'!AB145)</f>
        <v/>
      </c>
      <c r="Q142" s="168" t="str">
        <f>IF('Result Sheet'!AC145="","",'Result Sheet'!AC145)</f>
        <v/>
      </c>
      <c r="R142" s="167" t="str">
        <f>IF('Result Sheet'!AT145="","",'Result Sheet'!AT145)</f>
        <v/>
      </c>
      <c r="S142" s="168" t="str">
        <f>IF('Result Sheet'!AU145="","",'Result Sheet'!AU145)</f>
        <v/>
      </c>
      <c r="T142" s="167" t="str">
        <f>IF('Result Sheet'!BL145="","",'Result Sheet'!BL145)</f>
        <v/>
      </c>
      <c r="U142" s="168" t="str">
        <f>IF('Result Sheet'!BM145="","",'Result Sheet'!BM145)</f>
        <v/>
      </c>
      <c r="V142" s="167" t="str">
        <f>IF('Result Sheet'!CD145="","",'Result Sheet'!CD145)</f>
        <v/>
      </c>
      <c r="W142" s="168" t="str">
        <f>IF('Result Sheet'!CE145="","",'Result Sheet'!CE145)</f>
        <v/>
      </c>
      <c r="X142" s="169" t="str">
        <f>IF('Result Sheet'!EV145="","",'Result Sheet'!EV145)</f>
        <v/>
      </c>
      <c r="BR142" s="170" t="str">
        <f>'Result Sheet'!G145</f>
        <v/>
      </c>
      <c r="BS142" s="171" t="str">
        <f t="shared" si="24"/>
        <v/>
      </c>
      <c r="BT142" s="171" t="str">
        <f t="shared" si="25"/>
        <v/>
      </c>
      <c r="BU142" s="171" t="str">
        <f t="shared" si="26"/>
        <v/>
      </c>
      <c r="BV142" s="171" t="str">
        <f t="shared" si="27"/>
        <v/>
      </c>
      <c r="BW142" s="171" t="str">
        <f t="shared" si="28"/>
        <v/>
      </c>
      <c r="BX142" s="171" t="str">
        <f t="shared" si="29"/>
        <v/>
      </c>
      <c r="BY142" s="171" t="str">
        <f t="shared" si="30"/>
        <v/>
      </c>
      <c r="BZ142" s="171" t="str">
        <f t="shared" si="31"/>
        <v/>
      </c>
      <c r="CA142" s="171" t="str">
        <f t="shared" si="32"/>
        <v/>
      </c>
      <c r="CB142" s="171" t="str">
        <f t="shared" si="33"/>
        <v/>
      </c>
      <c r="CC142" s="171" t="str">
        <f t="shared" si="34"/>
        <v/>
      </c>
      <c r="CD142" s="171" t="str">
        <f t="shared" si="35"/>
        <v/>
      </c>
      <c r="CE142" s="172"/>
    </row>
    <row r="143" spans="1:83" ht="15.95" customHeight="1">
      <c r="A143" s="159">
        <f>IF('Result Sheet'!A146="","",'Result Sheet'!A146)</f>
        <v>139</v>
      </c>
      <c r="B143" s="160" t="str">
        <f>IF('Result Sheet'!B146="","",'Result Sheet'!B146)</f>
        <v/>
      </c>
      <c r="C143" s="161" t="str">
        <f>IF('Result Sheet'!F146="","",'Result Sheet'!F146)</f>
        <v/>
      </c>
      <c r="D143" s="162" t="str">
        <f>IF('Result Sheet'!E146="","",'Result Sheet'!E146)</f>
        <v/>
      </c>
      <c r="E143" s="163" t="str">
        <f>IF('Result Sheet'!G146="","",'Result Sheet'!G146)</f>
        <v/>
      </c>
      <c r="F143" s="163" t="str">
        <f>IF('Result Sheet'!H146="","",'Result Sheet'!H146)</f>
        <v/>
      </c>
      <c r="G143" s="163" t="str">
        <f>IF('Result Sheet'!I146="","",'Result Sheet'!I146)</f>
        <v/>
      </c>
      <c r="H143" s="164" t="str">
        <f>IF('Result Sheet'!K146="","",'Result Sheet'!K146)</f>
        <v/>
      </c>
      <c r="I143" s="164" t="str">
        <f>IF('Result Sheet'!J146="","",'Result Sheet'!J146)</f>
        <v/>
      </c>
      <c r="J143" s="256" t="str">
        <f>IF('Result Sheet'!ET146="","",'Result Sheet'!ET146)</f>
        <v/>
      </c>
      <c r="K143" s="165" t="str">
        <f>IF('Result Sheet'!EP146="","",'Result Sheet'!EP146)</f>
        <v/>
      </c>
      <c r="L143" s="166" t="str">
        <f>IF('Result Sheet'!EQ146="","",'Result Sheet'!EQ146)</f>
        <v/>
      </c>
      <c r="M143" s="401" t="str">
        <f>IF('Result Sheet'!ER146="","",'Result Sheet'!ER146)</f>
        <v/>
      </c>
      <c r="N143" s="403" t="str">
        <f>IF('Result Sheet'!ES146="","",'Result Sheet'!ES146)</f>
        <v/>
      </c>
      <c r="O143" s="402" t="str">
        <f>IF('Result Sheet'!EW146="","",'Result Sheet'!EW146)</f>
        <v/>
      </c>
      <c r="P143" s="167" t="str">
        <f>IF('Result Sheet'!AB146="","",'Result Sheet'!AB146)</f>
        <v/>
      </c>
      <c r="Q143" s="168" t="str">
        <f>IF('Result Sheet'!AC146="","",'Result Sheet'!AC146)</f>
        <v/>
      </c>
      <c r="R143" s="167" t="str">
        <f>IF('Result Sheet'!AT146="","",'Result Sheet'!AT146)</f>
        <v/>
      </c>
      <c r="S143" s="168" t="str">
        <f>IF('Result Sheet'!AU146="","",'Result Sheet'!AU146)</f>
        <v/>
      </c>
      <c r="T143" s="167" t="str">
        <f>IF('Result Sheet'!BL146="","",'Result Sheet'!BL146)</f>
        <v/>
      </c>
      <c r="U143" s="168" t="str">
        <f>IF('Result Sheet'!BM146="","",'Result Sheet'!BM146)</f>
        <v/>
      </c>
      <c r="V143" s="167" t="str">
        <f>IF('Result Sheet'!CD146="","",'Result Sheet'!CD146)</f>
        <v/>
      </c>
      <c r="W143" s="168" t="str">
        <f>IF('Result Sheet'!CE146="","",'Result Sheet'!CE146)</f>
        <v/>
      </c>
      <c r="X143" s="169" t="str">
        <f>IF('Result Sheet'!EV146="","",'Result Sheet'!EV146)</f>
        <v/>
      </c>
      <c r="BR143" s="170" t="str">
        <f>'Result Sheet'!G146</f>
        <v/>
      </c>
      <c r="BS143" s="171" t="str">
        <f t="shared" si="24"/>
        <v/>
      </c>
      <c r="BT143" s="171" t="str">
        <f t="shared" si="25"/>
        <v/>
      </c>
      <c r="BU143" s="171" t="str">
        <f t="shared" si="26"/>
        <v/>
      </c>
      <c r="BV143" s="171" t="str">
        <f t="shared" si="27"/>
        <v/>
      </c>
      <c r="BW143" s="171" t="str">
        <f t="shared" si="28"/>
        <v/>
      </c>
      <c r="BX143" s="171" t="str">
        <f t="shared" si="29"/>
        <v/>
      </c>
      <c r="BY143" s="171" t="str">
        <f t="shared" si="30"/>
        <v/>
      </c>
      <c r="BZ143" s="171" t="str">
        <f t="shared" si="31"/>
        <v/>
      </c>
      <c r="CA143" s="171" t="str">
        <f t="shared" si="32"/>
        <v/>
      </c>
      <c r="CB143" s="171" t="str">
        <f t="shared" si="33"/>
        <v/>
      </c>
      <c r="CC143" s="171" t="str">
        <f t="shared" si="34"/>
        <v/>
      </c>
      <c r="CD143" s="171" t="str">
        <f t="shared" si="35"/>
        <v/>
      </c>
      <c r="CE143" s="172"/>
    </row>
    <row r="144" spans="1:83" ht="15.95" customHeight="1">
      <c r="A144" s="159">
        <f>IF('Result Sheet'!A147="","",'Result Sheet'!A147)</f>
        <v>140</v>
      </c>
      <c r="B144" s="160" t="str">
        <f>IF('Result Sheet'!B147="","",'Result Sheet'!B147)</f>
        <v/>
      </c>
      <c r="C144" s="161" t="str">
        <f>IF('Result Sheet'!F147="","",'Result Sheet'!F147)</f>
        <v/>
      </c>
      <c r="D144" s="162" t="str">
        <f>IF('Result Sheet'!E147="","",'Result Sheet'!E147)</f>
        <v/>
      </c>
      <c r="E144" s="163" t="str">
        <f>IF('Result Sheet'!G147="","",'Result Sheet'!G147)</f>
        <v/>
      </c>
      <c r="F144" s="163" t="str">
        <f>IF('Result Sheet'!H147="","",'Result Sheet'!H147)</f>
        <v/>
      </c>
      <c r="G144" s="163" t="str">
        <f>IF('Result Sheet'!I147="","",'Result Sheet'!I147)</f>
        <v/>
      </c>
      <c r="H144" s="164" t="str">
        <f>IF('Result Sheet'!K147="","",'Result Sheet'!K147)</f>
        <v/>
      </c>
      <c r="I144" s="164" t="str">
        <f>IF('Result Sheet'!J147="","",'Result Sheet'!J147)</f>
        <v/>
      </c>
      <c r="J144" s="256" t="str">
        <f>IF('Result Sheet'!ET147="","",'Result Sheet'!ET147)</f>
        <v/>
      </c>
      <c r="K144" s="165" t="str">
        <f>IF('Result Sheet'!EP147="","",'Result Sheet'!EP147)</f>
        <v/>
      </c>
      <c r="L144" s="166" t="str">
        <f>IF('Result Sheet'!EQ147="","",'Result Sheet'!EQ147)</f>
        <v/>
      </c>
      <c r="M144" s="401" t="str">
        <f>IF('Result Sheet'!ER147="","",'Result Sheet'!ER147)</f>
        <v/>
      </c>
      <c r="N144" s="403" t="str">
        <f>IF('Result Sheet'!ES147="","",'Result Sheet'!ES147)</f>
        <v/>
      </c>
      <c r="O144" s="402" t="str">
        <f>IF('Result Sheet'!EW147="","",'Result Sheet'!EW147)</f>
        <v/>
      </c>
      <c r="P144" s="167" t="str">
        <f>IF('Result Sheet'!AB147="","",'Result Sheet'!AB147)</f>
        <v/>
      </c>
      <c r="Q144" s="168" t="str">
        <f>IF('Result Sheet'!AC147="","",'Result Sheet'!AC147)</f>
        <v/>
      </c>
      <c r="R144" s="167" t="str">
        <f>IF('Result Sheet'!AT147="","",'Result Sheet'!AT147)</f>
        <v/>
      </c>
      <c r="S144" s="168" t="str">
        <f>IF('Result Sheet'!AU147="","",'Result Sheet'!AU147)</f>
        <v/>
      </c>
      <c r="T144" s="167" t="str">
        <f>IF('Result Sheet'!BL147="","",'Result Sheet'!BL147)</f>
        <v/>
      </c>
      <c r="U144" s="168" t="str">
        <f>IF('Result Sheet'!BM147="","",'Result Sheet'!BM147)</f>
        <v/>
      </c>
      <c r="V144" s="167" t="str">
        <f>IF('Result Sheet'!CD147="","",'Result Sheet'!CD147)</f>
        <v/>
      </c>
      <c r="W144" s="168" t="str">
        <f>IF('Result Sheet'!CE147="","",'Result Sheet'!CE147)</f>
        <v/>
      </c>
      <c r="X144" s="169" t="str">
        <f>IF('Result Sheet'!EV147="","",'Result Sheet'!EV147)</f>
        <v/>
      </c>
      <c r="BR144" s="170" t="str">
        <f>'Result Sheet'!G147</f>
        <v/>
      </c>
      <c r="BS144" s="171" t="str">
        <f t="shared" si="24"/>
        <v/>
      </c>
      <c r="BT144" s="171" t="str">
        <f t="shared" si="25"/>
        <v/>
      </c>
      <c r="BU144" s="171" t="str">
        <f t="shared" si="26"/>
        <v/>
      </c>
      <c r="BV144" s="171" t="str">
        <f t="shared" si="27"/>
        <v/>
      </c>
      <c r="BW144" s="171" t="str">
        <f t="shared" si="28"/>
        <v/>
      </c>
      <c r="BX144" s="171" t="str">
        <f t="shared" si="29"/>
        <v/>
      </c>
      <c r="BY144" s="171" t="str">
        <f t="shared" si="30"/>
        <v/>
      </c>
      <c r="BZ144" s="171" t="str">
        <f t="shared" si="31"/>
        <v/>
      </c>
      <c r="CA144" s="171" t="str">
        <f t="shared" si="32"/>
        <v/>
      </c>
      <c r="CB144" s="171" t="str">
        <f t="shared" si="33"/>
        <v/>
      </c>
      <c r="CC144" s="171" t="str">
        <f t="shared" si="34"/>
        <v/>
      </c>
      <c r="CD144" s="171" t="str">
        <f t="shared" si="35"/>
        <v/>
      </c>
      <c r="CE144" s="172"/>
    </row>
    <row r="145" spans="1:83" ht="15.95" customHeight="1">
      <c r="A145" s="159">
        <f>IF('Result Sheet'!A148="","",'Result Sheet'!A148)</f>
        <v>141</v>
      </c>
      <c r="B145" s="160" t="str">
        <f>IF('Result Sheet'!B148="","",'Result Sheet'!B148)</f>
        <v/>
      </c>
      <c r="C145" s="161" t="str">
        <f>IF('Result Sheet'!F148="","",'Result Sheet'!F148)</f>
        <v/>
      </c>
      <c r="D145" s="162" t="str">
        <f>IF('Result Sheet'!E148="","",'Result Sheet'!E148)</f>
        <v/>
      </c>
      <c r="E145" s="163" t="str">
        <f>IF('Result Sheet'!G148="","",'Result Sheet'!G148)</f>
        <v/>
      </c>
      <c r="F145" s="163" t="str">
        <f>IF('Result Sheet'!H148="","",'Result Sheet'!H148)</f>
        <v/>
      </c>
      <c r="G145" s="163" t="str">
        <f>IF('Result Sheet'!I148="","",'Result Sheet'!I148)</f>
        <v/>
      </c>
      <c r="H145" s="164" t="str">
        <f>IF('Result Sheet'!K148="","",'Result Sheet'!K148)</f>
        <v/>
      </c>
      <c r="I145" s="164" t="str">
        <f>IF('Result Sheet'!J148="","",'Result Sheet'!J148)</f>
        <v/>
      </c>
      <c r="J145" s="256" t="str">
        <f>IF('Result Sheet'!ET148="","",'Result Sheet'!ET148)</f>
        <v/>
      </c>
      <c r="K145" s="165" t="str">
        <f>IF('Result Sheet'!EP148="","",'Result Sheet'!EP148)</f>
        <v/>
      </c>
      <c r="L145" s="166" t="str">
        <f>IF('Result Sheet'!EQ148="","",'Result Sheet'!EQ148)</f>
        <v/>
      </c>
      <c r="M145" s="401" t="str">
        <f>IF('Result Sheet'!ER148="","",'Result Sheet'!ER148)</f>
        <v/>
      </c>
      <c r="N145" s="403" t="str">
        <f>IF('Result Sheet'!ES148="","",'Result Sheet'!ES148)</f>
        <v/>
      </c>
      <c r="O145" s="402" t="str">
        <f>IF('Result Sheet'!EW148="","",'Result Sheet'!EW148)</f>
        <v/>
      </c>
      <c r="P145" s="167" t="str">
        <f>IF('Result Sheet'!AB148="","",'Result Sheet'!AB148)</f>
        <v/>
      </c>
      <c r="Q145" s="168" t="str">
        <f>IF('Result Sheet'!AC148="","",'Result Sheet'!AC148)</f>
        <v/>
      </c>
      <c r="R145" s="167" t="str">
        <f>IF('Result Sheet'!AT148="","",'Result Sheet'!AT148)</f>
        <v/>
      </c>
      <c r="S145" s="168" t="str">
        <f>IF('Result Sheet'!AU148="","",'Result Sheet'!AU148)</f>
        <v/>
      </c>
      <c r="T145" s="167" t="str">
        <f>IF('Result Sheet'!BL148="","",'Result Sheet'!BL148)</f>
        <v/>
      </c>
      <c r="U145" s="168" t="str">
        <f>IF('Result Sheet'!BM148="","",'Result Sheet'!BM148)</f>
        <v/>
      </c>
      <c r="V145" s="167" t="str">
        <f>IF('Result Sheet'!CD148="","",'Result Sheet'!CD148)</f>
        <v/>
      </c>
      <c r="W145" s="168" t="str">
        <f>IF('Result Sheet'!CE148="","",'Result Sheet'!CE148)</f>
        <v/>
      </c>
      <c r="X145" s="169" t="str">
        <f>IF('Result Sheet'!EV148="","",'Result Sheet'!EV148)</f>
        <v/>
      </c>
      <c r="BR145" s="170" t="str">
        <f>'Result Sheet'!G148</f>
        <v/>
      </c>
      <c r="BS145" s="171" t="str">
        <f t="shared" si="24"/>
        <v/>
      </c>
      <c r="BT145" s="171" t="str">
        <f t="shared" si="25"/>
        <v/>
      </c>
      <c r="BU145" s="171" t="str">
        <f t="shared" si="26"/>
        <v/>
      </c>
      <c r="BV145" s="171" t="str">
        <f t="shared" si="27"/>
        <v/>
      </c>
      <c r="BW145" s="171" t="str">
        <f t="shared" si="28"/>
        <v/>
      </c>
      <c r="BX145" s="171" t="str">
        <f t="shared" si="29"/>
        <v/>
      </c>
      <c r="BY145" s="171" t="str">
        <f t="shared" si="30"/>
        <v/>
      </c>
      <c r="BZ145" s="171" t="str">
        <f t="shared" si="31"/>
        <v/>
      </c>
      <c r="CA145" s="171" t="str">
        <f t="shared" si="32"/>
        <v/>
      </c>
      <c r="CB145" s="171" t="str">
        <f t="shared" si="33"/>
        <v/>
      </c>
      <c r="CC145" s="171" t="str">
        <f t="shared" si="34"/>
        <v/>
      </c>
      <c r="CD145" s="171" t="str">
        <f t="shared" si="35"/>
        <v/>
      </c>
      <c r="CE145" s="172"/>
    </row>
    <row r="146" spans="1:83" ht="15.95" customHeight="1">
      <c r="A146" s="159">
        <f>IF('Result Sheet'!A149="","",'Result Sheet'!A149)</f>
        <v>142</v>
      </c>
      <c r="B146" s="160" t="str">
        <f>IF('Result Sheet'!B149="","",'Result Sheet'!B149)</f>
        <v/>
      </c>
      <c r="C146" s="161" t="str">
        <f>IF('Result Sheet'!F149="","",'Result Sheet'!F149)</f>
        <v/>
      </c>
      <c r="D146" s="162" t="str">
        <f>IF('Result Sheet'!E149="","",'Result Sheet'!E149)</f>
        <v/>
      </c>
      <c r="E146" s="163" t="str">
        <f>IF('Result Sheet'!G149="","",'Result Sheet'!G149)</f>
        <v/>
      </c>
      <c r="F146" s="163" t="str">
        <f>IF('Result Sheet'!H149="","",'Result Sheet'!H149)</f>
        <v/>
      </c>
      <c r="G146" s="163" t="str">
        <f>IF('Result Sheet'!I149="","",'Result Sheet'!I149)</f>
        <v/>
      </c>
      <c r="H146" s="164" t="str">
        <f>IF('Result Sheet'!K149="","",'Result Sheet'!K149)</f>
        <v/>
      </c>
      <c r="I146" s="164" t="str">
        <f>IF('Result Sheet'!J149="","",'Result Sheet'!J149)</f>
        <v/>
      </c>
      <c r="J146" s="256" t="str">
        <f>IF('Result Sheet'!ET149="","",'Result Sheet'!ET149)</f>
        <v/>
      </c>
      <c r="K146" s="165" t="str">
        <f>IF('Result Sheet'!EP149="","",'Result Sheet'!EP149)</f>
        <v/>
      </c>
      <c r="L146" s="166" t="str">
        <f>IF('Result Sheet'!EQ149="","",'Result Sheet'!EQ149)</f>
        <v/>
      </c>
      <c r="M146" s="401" t="str">
        <f>IF('Result Sheet'!ER149="","",'Result Sheet'!ER149)</f>
        <v/>
      </c>
      <c r="N146" s="403" t="str">
        <f>IF('Result Sheet'!ES149="","",'Result Sheet'!ES149)</f>
        <v/>
      </c>
      <c r="O146" s="402" t="str">
        <f>IF('Result Sheet'!EW149="","",'Result Sheet'!EW149)</f>
        <v/>
      </c>
      <c r="P146" s="167" t="str">
        <f>IF('Result Sheet'!AB149="","",'Result Sheet'!AB149)</f>
        <v/>
      </c>
      <c r="Q146" s="168" t="str">
        <f>IF('Result Sheet'!AC149="","",'Result Sheet'!AC149)</f>
        <v/>
      </c>
      <c r="R146" s="167" t="str">
        <f>IF('Result Sheet'!AT149="","",'Result Sheet'!AT149)</f>
        <v/>
      </c>
      <c r="S146" s="168" t="str">
        <f>IF('Result Sheet'!AU149="","",'Result Sheet'!AU149)</f>
        <v/>
      </c>
      <c r="T146" s="167" t="str">
        <f>IF('Result Sheet'!BL149="","",'Result Sheet'!BL149)</f>
        <v/>
      </c>
      <c r="U146" s="168" t="str">
        <f>IF('Result Sheet'!BM149="","",'Result Sheet'!BM149)</f>
        <v/>
      </c>
      <c r="V146" s="167" t="str">
        <f>IF('Result Sheet'!CD149="","",'Result Sheet'!CD149)</f>
        <v/>
      </c>
      <c r="W146" s="168" t="str">
        <f>IF('Result Sheet'!CE149="","",'Result Sheet'!CE149)</f>
        <v/>
      </c>
      <c r="X146" s="169" t="str">
        <f>IF('Result Sheet'!EV149="","",'Result Sheet'!EV149)</f>
        <v/>
      </c>
      <c r="BR146" s="170" t="str">
        <f>'Result Sheet'!G149</f>
        <v/>
      </c>
      <c r="BS146" s="171" t="str">
        <f t="shared" si="24"/>
        <v/>
      </c>
      <c r="BT146" s="171" t="str">
        <f t="shared" si="25"/>
        <v/>
      </c>
      <c r="BU146" s="171" t="str">
        <f t="shared" si="26"/>
        <v/>
      </c>
      <c r="BV146" s="171" t="str">
        <f t="shared" si="27"/>
        <v/>
      </c>
      <c r="BW146" s="171" t="str">
        <f t="shared" si="28"/>
        <v/>
      </c>
      <c r="BX146" s="171" t="str">
        <f t="shared" si="29"/>
        <v/>
      </c>
      <c r="BY146" s="171" t="str">
        <f t="shared" si="30"/>
        <v/>
      </c>
      <c r="BZ146" s="171" t="str">
        <f t="shared" si="31"/>
        <v/>
      </c>
      <c r="CA146" s="171" t="str">
        <f t="shared" si="32"/>
        <v/>
      </c>
      <c r="CB146" s="171" t="str">
        <f t="shared" si="33"/>
        <v/>
      </c>
      <c r="CC146" s="171" t="str">
        <f t="shared" si="34"/>
        <v/>
      </c>
      <c r="CD146" s="171" t="str">
        <f t="shared" si="35"/>
        <v/>
      </c>
      <c r="CE146" s="172"/>
    </row>
    <row r="147" spans="1:83" ht="15.95" customHeight="1">
      <c r="A147" s="159">
        <f>IF('Result Sheet'!A150="","",'Result Sheet'!A150)</f>
        <v>143</v>
      </c>
      <c r="B147" s="160" t="str">
        <f>IF('Result Sheet'!B150="","",'Result Sheet'!B150)</f>
        <v/>
      </c>
      <c r="C147" s="161" t="str">
        <f>IF('Result Sheet'!F150="","",'Result Sheet'!F150)</f>
        <v/>
      </c>
      <c r="D147" s="162" t="str">
        <f>IF('Result Sheet'!E150="","",'Result Sheet'!E150)</f>
        <v/>
      </c>
      <c r="E147" s="163" t="str">
        <f>IF('Result Sheet'!G150="","",'Result Sheet'!G150)</f>
        <v/>
      </c>
      <c r="F147" s="163" t="str">
        <f>IF('Result Sheet'!H150="","",'Result Sheet'!H150)</f>
        <v/>
      </c>
      <c r="G147" s="163" t="str">
        <f>IF('Result Sheet'!I150="","",'Result Sheet'!I150)</f>
        <v/>
      </c>
      <c r="H147" s="164" t="str">
        <f>IF('Result Sheet'!K150="","",'Result Sheet'!K150)</f>
        <v/>
      </c>
      <c r="I147" s="164" t="str">
        <f>IF('Result Sheet'!J150="","",'Result Sheet'!J150)</f>
        <v/>
      </c>
      <c r="J147" s="256" t="str">
        <f>IF('Result Sheet'!ET150="","",'Result Sheet'!ET150)</f>
        <v/>
      </c>
      <c r="K147" s="165" t="str">
        <f>IF('Result Sheet'!EP150="","",'Result Sheet'!EP150)</f>
        <v/>
      </c>
      <c r="L147" s="166" t="str">
        <f>IF('Result Sheet'!EQ150="","",'Result Sheet'!EQ150)</f>
        <v/>
      </c>
      <c r="M147" s="401" t="str">
        <f>IF('Result Sheet'!ER150="","",'Result Sheet'!ER150)</f>
        <v/>
      </c>
      <c r="N147" s="403" t="str">
        <f>IF('Result Sheet'!ES150="","",'Result Sheet'!ES150)</f>
        <v/>
      </c>
      <c r="O147" s="402" t="str">
        <f>IF('Result Sheet'!EW150="","",'Result Sheet'!EW150)</f>
        <v/>
      </c>
      <c r="P147" s="167" t="str">
        <f>IF('Result Sheet'!AB150="","",'Result Sheet'!AB150)</f>
        <v/>
      </c>
      <c r="Q147" s="168" t="str">
        <f>IF('Result Sheet'!AC150="","",'Result Sheet'!AC150)</f>
        <v/>
      </c>
      <c r="R147" s="167" t="str">
        <f>IF('Result Sheet'!AT150="","",'Result Sheet'!AT150)</f>
        <v/>
      </c>
      <c r="S147" s="168" t="str">
        <f>IF('Result Sheet'!AU150="","",'Result Sheet'!AU150)</f>
        <v/>
      </c>
      <c r="T147" s="167" t="str">
        <f>IF('Result Sheet'!BL150="","",'Result Sheet'!BL150)</f>
        <v/>
      </c>
      <c r="U147" s="168" t="str">
        <f>IF('Result Sheet'!BM150="","",'Result Sheet'!BM150)</f>
        <v/>
      </c>
      <c r="V147" s="167" t="str">
        <f>IF('Result Sheet'!CD150="","",'Result Sheet'!CD150)</f>
        <v/>
      </c>
      <c r="W147" s="168" t="str">
        <f>IF('Result Sheet'!CE150="","",'Result Sheet'!CE150)</f>
        <v/>
      </c>
      <c r="X147" s="169" t="str">
        <f>IF('Result Sheet'!EV150="","",'Result Sheet'!EV150)</f>
        <v/>
      </c>
      <c r="BR147" s="170" t="str">
        <f>'Result Sheet'!G150</f>
        <v/>
      </c>
      <c r="BS147" s="171" t="str">
        <f t="shared" si="24"/>
        <v/>
      </c>
      <c r="BT147" s="171" t="str">
        <f t="shared" si="25"/>
        <v/>
      </c>
      <c r="BU147" s="171" t="str">
        <f t="shared" si="26"/>
        <v/>
      </c>
      <c r="BV147" s="171" t="str">
        <f t="shared" si="27"/>
        <v/>
      </c>
      <c r="BW147" s="171" t="str">
        <f t="shared" si="28"/>
        <v/>
      </c>
      <c r="BX147" s="171" t="str">
        <f t="shared" si="29"/>
        <v/>
      </c>
      <c r="BY147" s="171" t="str">
        <f t="shared" si="30"/>
        <v/>
      </c>
      <c r="BZ147" s="171" t="str">
        <f t="shared" si="31"/>
        <v/>
      </c>
      <c r="CA147" s="171" t="str">
        <f t="shared" si="32"/>
        <v/>
      </c>
      <c r="CB147" s="171" t="str">
        <f t="shared" si="33"/>
        <v/>
      </c>
      <c r="CC147" s="171" t="str">
        <f t="shared" si="34"/>
        <v/>
      </c>
      <c r="CD147" s="171" t="str">
        <f t="shared" si="35"/>
        <v/>
      </c>
      <c r="CE147" s="172"/>
    </row>
    <row r="148" spans="1:83" ht="15.95" customHeight="1">
      <c r="A148" s="159">
        <f>IF('Result Sheet'!A151="","",'Result Sheet'!A151)</f>
        <v>144</v>
      </c>
      <c r="B148" s="160" t="str">
        <f>IF('Result Sheet'!B151="","",'Result Sheet'!B151)</f>
        <v/>
      </c>
      <c r="C148" s="161" t="str">
        <f>IF('Result Sheet'!F151="","",'Result Sheet'!F151)</f>
        <v/>
      </c>
      <c r="D148" s="162" t="str">
        <f>IF('Result Sheet'!E151="","",'Result Sheet'!E151)</f>
        <v/>
      </c>
      <c r="E148" s="163" t="str">
        <f>IF('Result Sheet'!G151="","",'Result Sheet'!G151)</f>
        <v/>
      </c>
      <c r="F148" s="163" t="str">
        <f>IF('Result Sheet'!H151="","",'Result Sheet'!H151)</f>
        <v/>
      </c>
      <c r="G148" s="163" t="str">
        <f>IF('Result Sheet'!I151="","",'Result Sheet'!I151)</f>
        <v/>
      </c>
      <c r="H148" s="164" t="str">
        <f>IF('Result Sheet'!K151="","",'Result Sheet'!K151)</f>
        <v/>
      </c>
      <c r="I148" s="164" t="str">
        <f>IF('Result Sheet'!J151="","",'Result Sheet'!J151)</f>
        <v/>
      </c>
      <c r="J148" s="256" t="str">
        <f>IF('Result Sheet'!ET151="","",'Result Sheet'!ET151)</f>
        <v/>
      </c>
      <c r="K148" s="165" t="str">
        <f>IF('Result Sheet'!EP151="","",'Result Sheet'!EP151)</f>
        <v/>
      </c>
      <c r="L148" s="166" t="str">
        <f>IF('Result Sheet'!EQ151="","",'Result Sheet'!EQ151)</f>
        <v/>
      </c>
      <c r="M148" s="401" t="str">
        <f>IF('Result Sheet'!ER151="","",'Result Sheet'!ER151)</f>
        <v/>
      </c>
      <c r="N148" s="403" t="str">
        <f>IF('Result Sheet'!ES151="","",'Result Sheet'!ES151)</f>
        <v/>
      </c>
      <c r="O148" s="402" t="str">
        <f>IF('Result Sheet'!EW151="","",'Result Sheet'!EW151)</f>
        <v/>
      </c>
      <c r="P148" s="167" t="str">
        <f>IF('Result Sheet'!AB151="","",'Result Sheet'!AB151)</f>
        <v/>
      </c>
      <c r="Q148" s="168" t="str">
        <f>IF('Result Sheet'!AC151="","",'Result Sheet'!AC151)</f>
        <v/>
      </c>
      <c r="R148" s="167" t="str">
        <f>IF('Result Sheet'!AT151="","",'Result Sheet'!AT151)</f>
        <v/>
      </c>
      <c r="S148" s="168" t="str">
        <f>IF('Result Sheet'!AU151="","",'Result Sheet'!AU151)</f>
        <v/>
      </c>
      <c r="T148" s="167" t="str">
        <f>IF('Result Sheet'!BL151="","",'Result Sheet'!BL151)</f>
        <v/>
      </c>
      <c r="U148" s="168" t="str">
        <f>IF('Result Sheet'!BM151="","",'Result Sheet'!BM151)</f>
        <v/>
      </c>
      <c r="V148" s="167" t="str">
        <f>IF('Result Sheet'!CD151="","",'Result Sheet'!CD151)</f>
        <v/>
      </c>
      <c r="W148" s="168" t="str">
        <f>IF('Result Sheet'!CE151="","",'Result Sheet'!CE151)</f>
        <v/>
      </c>
      <c r="X148" s="169" t="str">
        <f>IF('Result Sheet'!EV151="","",'Result Sheet'!EV151)</f>
        <v/>
      </c>
      <c r="BR148" s="170" t="str">
        <f>'Result Sheet'!G151</f>
        <v/>
      </c>
      <c r="BS148" s="171" t="str">
        <f t="shared" si="24"/>
        <v/>
      </c>
      <c r="BT148" s="171" t="str">
        <f t="shared" si="25"/>
        <v/>
      </c>
      <c r="BU148" s="171" t="str">
        <f t="shared" si="26"/>
        <v/>
      </c>
      <c r="BV148" s="171" t="str">
        <f t="shared" si="27"/>
        <v/>
      </c>
      <c r="BW148" s="171" t="str">
        <f t="shared" si="28"/>
        <v/>
      </c>
      <c r="BX148" s="171" t="str">
        <f t="shared" si="29"/>
        <v/>
      </c>
      <c r="BY148" s="171" t="str">
        <f t="shared" si="30"/>
        <v/>
      </c>
      <c r="BZ148" s="171" t="str">
        <f t="shared" si="31"/>
        <v/>
      </c>
      <c r="CA148" s="171" t="str">
        <f t="shared" si="32"/>
        <v/>
      </c>
      <c r="CB148" s="171" t="str">
        <f t="shared" si="33"/>
        <v/>
      </c>
      <c r="CC148" s="171" t="str">
        <f t="shared" si="34"/>
        <v/>
      </c>
      <c r="CD148" s="171" t="str">
        <f t="shared" si="35"/>
        <v/>
      </c>
      <c r="CE148" s="172"/>
    </row>
    <row r="149" spans="1:83" ht="15.95" customHeight="1">
      <c r="A149" s="159">
        <f>IF('Result Sheet'!A152="","",'Result Sheet'!A152)</f>
        <v>145</v>
      </c>
      <c r="B149" s="160" t="str">
        <f>IF('Result Sheet'!B152="","",'Result Sheet'!B152)</f>
        <v/>
      </c>
      <c r="C149" s="161" t="str">
        <f>IF('Result Sheet'!F152="","",'Result Sheet'!F152)</f>
        <v/>
      </c>
      <c r="D149" s="162" t="str">
        <f>IF('Result Sheet'!E152="","",'Result Sheet'!E152)</f>
        <v/>
      </c>
      <c r="E149" s="163" t="str">
        <f>IF('Result Sheet'!G152="","",'Result Sheet'!G152)</f>
        <v/>
      </c>
      <c r="F149" s="163" t="str">
        <f>IF('Result Sheet'!H152="","",'Result Sheet'!H152)</f>
        <v/>
      </c>
      <c r="G149" s="163" t="str">
        <f>IF('Result Sheet'!I152="","",'Result Sheet'!I152)</f>
        <v/>
      </c>
      <c r="H149" s="164" t="str">
        <f>IF('Result Sheet'!K152="","",'Result Sheet'!K152)</f>
        <v/>
      </c>
      <c r="I149" s="164" t="str">
        <f>IF('Result Sheet'!J152="","",'Result Sheet'!J152)</f>
        <v/>
      </c>
      <c r="J149" s="256" t="str">
        <f>IF('Result Sheet'!ET152="","",'Result Sheet'!ET152)</f>
        <v/>
      </c>
      <c r="K149" s="165" t="str">
        <f>IF('Result Sheet'!EP152="","",'Result Sheet'!EP152)</f>
        <v/>
      </c>
      <c r="L149" s="166" t="str">
        <f>IF('Result Sheet'!EQ152="","",'Result Sheet'!EQ152)</f>
        <v/>
      </c>
      <c r="M149" s="401" t="str">
        <f>IF('Result Sheet'!ER152="","",'Result Sheet'!ER152)</f>
        <v/>
      </c>
      <c r="N149" s="403" t="str">
        <f>IF('Result Sheet'!ES152="","",'Result Sheet'!ES152)</f>
        <v/>
      </c>
      <c r="O149" s="402" t="str">
        <f>IF('Result Sheet'!EW152="","",'Result Sheet'!EW152)</f>
        <v/>
      </c>
      <c r="P149" s="167" t="str">
        <f>IF('Result Sheet'!AB152="","",'Result Sheet'!AB152)</f>
        <v/>
      </c>
      <c r="Q149" s="168" t="str">
        <f>IF('Result Sheet'!AC152="","",'Result Sheet'!AC152)</f>
        <v/>
      </c>
      <c r="R149" s="167" t="str">
        <f>IF('Result Sheet'!AT152="","",'Result Sheet'!AT152)</f>
        <v/>
      </c>
      <c r="S149" s="168" t="str">
        <f>IF('Result Sheet'!AU152="","",'Result Sheet'!AU152)</f>
        <v/>
      </c>
      <c r="T149" s="167" t="str">
        <f>IF('Result Sheet'!BL152="","",'Result Sheet'!BL152)</f>
        <v/>
      </c>
      <c r="U149" s="168" t="str">
        <f>IF('Result Sheet'!BM152="","",'Result Sheet'!BM152)</f>
        <v/>
      </c>
      <c r="V149" s="167" t="str">
        <f>IF('Result Sheet'!CD152="","",'Result Sheet'!CD152)</f>
        <v/>
      </c>
      <c r="W149" s="168" t="str">
        <f>IF('Result Sheet'!CE152="","",'Result Sheet'!CE152)</f>
        <v/>
      </c>
      <c r="X149" s="169" t="str">
        <f>IF('Result Sheet'!EV152="","",'Result Sheet'!EV152)</f>
        <v/>
      </c>
      <c r="BR149" s="170" t="str">
        <f>'Result Sheet'!G152</f>
        <v/>
      </c>
      <c r="BS149" s="171" t="str">
        <f t="shared" si="24"/>
        <v/>
      </c>
      <c r="BT149" s="171" t="str">
        <f t="shared" si="25"/>
        <v/>
      </c>
      <c r="BU149" s="171" t="str">
        <f t="shared" si="26"/>
        <v/>
      </c>
      <c r="BV149" s="171" t="str">
        <f t="shared" si="27"/>
        <v/>
      </c>
      <c r="BW149" s="171" t="str">
        <f t="shared" si="28"/>
        <v/>
      </c>
      <c r="BX149" s="171" t="str">
        <f t="shared" si="29"/>
        <v/>
      </c>
      <c r="BY149" s="171" t="str">
        <f t="shared" si="30"/>
        <v/>
      </c>
      <c r="BZ149" s="171" t="str">
        <f t="shared" si="31"/>
        <v/>
      </c>
      <c r="CA149" s="171" t="str">
        <f t="shared" si="32"/>
        <v/>
      </c>
      <c r="CB149" s="171" t="str">
        <f t="shared" si="33"/>
        <v/>
      </c>
      <c r="CC149" s="171" t="str">
        <f t="shared" si="34"/>
        <v/>
      </c>
      <c r="CD149" s="171" t="str">
        <f t="shared" si="35"/>
        <v/>
      </c>
      <c r="CE149" s="172"/>
    </row>
    <row r="150" spans="1:83" ht="15.95" customHeight="1">
      <c r="A150" s="159">
        <f>IF('Result Sheet'!A153="","",'Result Sheet'!A153)</f>
        <v>146</v>
      </c>
      <c r="B150" s="160" t="str">
        <f>IF('Result Sheet'!B153="","",'Result Sheet'!B153)</f>
        <v/>
      </c>
      <c r="C150" s="161" t="str">
        <f>IF('Result Sheet'!F153="","",'Result Sheet'!F153)</f>
        <v/>
      </c>
      <c r="D150" s="162" t="str">
        <f>IF('Result Sheet'!E153="","",'Result Sheet'!E153)</f>
        <v/>
      </c>
      <c r="E150" s="163" t="str">
        <f>IF('Result Sheet'!G153="","",'Result Sheet'!G153)</f>
        <v/>
      </c>
      <c r="F150" s="163" t="str">
        <f>IF('Result Sheet'!H153="","",'Result Sheet'!H153)</f>
        <v/>
      </c>
      <c r="G150" s="163" t="str">
        <f>IF('Result Sheet'!I153="","",'Result Sheet'!I153)</f>
        <v/>
      </c>
      <c r="H150" s="164" t="str">
        <f>IF('Result Sheet'!K153="","",'Result Sheet'!K153)</f>
        <v/>
      </c>
      <c r="I150" s="164" t="str">
        <f>IF('Result Sheet'!J153="","",'Result Sheet'!J153)</f>
        <v/>
      </c>
      <c r="J150" s="256" t="str">
        <f>IF('Result Sheet'!ET153="","",'Result Sheet'!ET153)</f>
        <v/>
      </c>
      <c r="K150" s="165" t="str">
        <f>IF('Result Sheet'!EP153="","",'Result Sheet'!EP153)</f>
        <v/>
      </c>
      <c r="L150" s="166" t="str">
        <f>IF('Result Sheet'!EQ153="","",'Result Sheet'!EQ153)</f>
        <v/>
      </c>
      <c r="M150" s="401" t="str">
        <f>IF('Result Sheet'!ER153="","",'Result Sheet'!ER153)</f>
        <v/>
      </c>
      <c r="N150" s="403" t="str">
        <f>IF('Result Sheet'!ES153="","",'Result Sheet'!ES153)</f>
        <v/>
      </c>
      <c r="O150" s="402" t="str">
        <f>IF('Result Sheet'!EW153="","",'Result Sheet'!EW153)</f>
        <v/>
      </c>
      <c r="P150" s="167" t="str">
        <f>IF('Result Sheet'!AB153="","",'Result Sheet'!AB153)</f>
        <v/>
      </c>
      <c r="Q150" s="168" t="str">
        <f>IF('Result Sheet'!AC153="","",'Result Sheet'!AC153)</f>
        <v/>
      </c>
      <c r="R150" s="167" t="str">
        <f>IF('Result Sheet'!AT153="","",'Result Sheet'!AT153)</f>
        <v/>
      </c>
      <c r="S150" s="168" t="str">
        <f>IF('Result Sheet'!AU153="","",'Result Sheet'!AU153)</f>
        <v/>
      </c>
      <c r="T150" s="167" t="str">
        <f>IF('Result Sheet'!BL153="","",'Result Sheet'!BL153)</f>
        <v/>
      </c>
      <c r="U150" s="168" t="str">
        <f>IF('Result Sheet'!BM153="","",'Result Sheet'!BM153)</f>
        <v/>
      </c>
      <c r="V150" s="167" t="str">
        <f>IF('Result Sheet'!CD153="","",'Result Sheet'!CD153)</f>
        <v/>
      </c>
      <c r="W150" s="168" t="str">
        <f>IF('Result Sheet'!CE153="","",'Result Sheet'!CE153)</f>
        <v/>
      </c>
      <c r="X150" s="169" t="str">
        <f>IF('Result Sheet'!EV153="","",'Result Sheet'!EV153)</f>
        <v/>
      </c>
      <c r="BR150" s="170" t="str">
        <f>'Result Sheet'!G153</f>
        <v/>
      </c>
      <c r="BS150" s="171" t="str">
        <f t="shared" si="24"/>
        <v/>
      </c>
      <c r="BT150" s="171" t="str">
        <f t="shared" si="25"/>
        <v/>
      </c>
      <c r="BU150" s="171" t="str">
        <f t="shared" si="26"/>
        <v/>
      </c>
      <c r="BV150" s="171" t="str">
        <f t="shared" si="27"/>
        <v/>
      </c>
      <c r="BW150" s="171" t="str">
        <f t="shared" si="28"/>
        <v/>
      </c>
      <c r="BX150" s="171" t="str">
        <f t="shared" si="29"/>
        <v/>
      </c>
      <c r="BY150" s="171" t="str">
        <f t="shared" si="30"/>
        <v/>
      </c>
      <c r="BZ150" s="171" t="str">
        <f t="shared" si="31"/>
        <v/>
      </c>
      <c r="CA150" s="171" t="str">
        <f t="shared" si="32"/>
        <v/>
      </c>
      <c r="CB150" s="171" t="str">
        <f t="shared" si="33"/>
        <v/>
      </c>
      <c r="CC150" s="171" t="str">
        <f t="shared" si="34"/>
        <v/>
      </c>
      <c r="CD150" s="171" t="str">
        <f t="shared" si="35"/>
        <v/>
      </c>
      <c r="CE150" s="172"/>
    </row>
    <row r="151" spans="1:83" ht="15.95" customHeight="1">
      <c r="A151" s="159">
        <f>IF('Result Sheet'!A154="","",'Result Sheet'!A154)</f>
        <v>147</v>
      </c>
      <c r="B151" s="160" t="str">
        <f>IF('Result Sheet'!B154="","",'Result Sheet'!B154)</f>
        <v/>
      </c>
      <c r="C151" s="161" t="str">
        <f>IF('Result Sheet'!F154="","",'Result Sheet'!F154)</f>
        <v/>
      </c>
      <c r="D151" s="162" t="str">
        <f>IF('Result Sheet'!E154="","",'Result Sheet'!E154)</f>
        <v/>
      </c>
      <c r="E151" s="163" t="str">
        <f>IF('Result Sheet'!G154="","",'Result Sheet'!G154)</f>
        <v/>
      </c>
      <c r="F151" s="163" t="str">
        <f>IF('Result Sheet'!H154="","",'Result Sheet'!H154)</f>
        <v/>
      </c>
      <c r="G151" s="163" t="str">
        <f>IF('Result Sheet'!I154="","",'Result Sheet'!I154)</f>
        <v/>
      </c>
      <c r="H151" s="164" t="str">
        <f>IF('Result Sheet'!K154="","",'Result Sheet'!K154)</f>
        <v/>
      </c>
      <c r="I151" s="164" t="str">
        <f>IF('Result Sheet'!J154="","",'Result Sheet'!J154)</f>
        <v/>
      </c>
      <c r="J151" s="256" t="str">
        <f>IF('Result Sheet'!ET154="","",'Result Sheet'!ET154)</f>
        <v/>
      </c>
      <c r="K151" s="165" t="str">
        <f>IF('Result Sheet'!EP154="","",'Result Sheet'!EP154)</f>
        <v/>
      </c>
      <c r="L151" s="166" t="str">
        <f>IF('Result Sheet'!EQ154="","",'Result Sheet'!EQ154)</f>
        <v/>
      </c>
      <c r="M151" s="401" t="str">
        <f>IF('Result Sheet'!ER154="","",'Result Sheet'!ER154)</f>
        <v/>
      </c>
      <c r="N151" s="403" t="str">
        <f>IF('Result Sheet'!ES154="","",'Result Sheet'!ES154)</f>
        <v/>
      </c>
      <c r="O151" s="402" t="str">
        <f>IF('Result Sheet'!EW154="","",'Result Sheet'!EW154)</f>
        <v/>
      </c>
      <c r="P151" s="167" t="str">
        <f>IF('Result Sheet'!AB154="","",'Result Sheet'!AB154)</f>
        <v/>
      </c>
      <c r="Q151" s="168" t="str">
        <f>IF('Result Sheet'!AC154="","",'Result Sheet'!AC154)</f>
        <v/>
      </c>
      <c r="R151" s="167" t="str">
        <f>IF('Result Sheet'!AT154="","",'Result Sheet'!AT154)</f>
        <v/>
      </c>
      <c r="S151" s="168" t="str">
        <f>IF('Result Sheet'!AU154="","",'Result Sheet'!AU154)</f>
        <v/>
      </c>
      <c r="T151" s="167" t="str">
        <f>IF('Result Sheet'!BL154="","",'Result Sheet'!BL154)</f>
        <v/>
      </c>
      <c r="U151" s="168" t="str">
        <f>IF('Result Sheet'!BM154="","",'Result Sheet'!BM154)</f>
        <v/>
      </c>
      <c r="V151" s="167" t="str">
        <f>IF('Result Sheet'!CD154="","",'Result Sheet'!CD154)</f>
        <v/>
      </c>
      <c r="W151" s="168" t="str">
        <f>IF('Result Sheet'!CE154="","",'Result Sheet'!CE154)</f>
        <v/>
      </c>
      <c r="X151" s="169" t="str">
        <f>IF('Result Sheet'!EV154="","",'Result Sheet'!EV154)</f>
        <v/>
      </c>
      <c r="BR151" s="170" t="str">
        <f>'Result Sheet'!G154</f>
        <v/>
      </c>
      <c r="BS151" s="171" t="str">
        <f t="shared" si="24"/>
        <v/>
      </c>
      <c r="BT151" s="171" t="str">
        <f t="shared" si="25"/>
        <v/>
      </c>
      <c r="BU151" s="171" t="str">
        <f t="shared" si="26"/>
        <v/>
      </c>
      <c r="BV151" s="171" t="str">
        <f t="shared" si="27"/>
        <v/>
      </c>
      <c r="BW151" s="171" t="str">
        <f t="shared" si="28"/>
        <v/>
      </c>
      <c r="BX151" s="171" t="str">
        <f t="shared" si="29"/>
        <v/>
      </c>
      <c r="BY151" s="171" t="str">
        <f t="shared" si="30"/>
        <v/>
      </c>
      <c r="BZ151" s="171" t="str">
        <f t="shared" si="31"/>
        <v/>
      </c>
      <c r="CA151" s="171" t="str">
        <f t="shared" si="32"/>
        <v/>
      </c>
      <c r="CB151" s="171" t="str">
        <f t="shared" si="33"/>
        <v/>
      </c>
      <c r="CC151" s="171" t="str">
        <f t="shared" si="34"/>
        <v/>
      </c>
      <c r="CD151" s="171" t="str">
        <f t="shared" si="35"/>
        <v/>
      </c>
      <c r="CE151" s="172"/>
    </row>
    <row r="152" spans="1:83" ht="15.95" customHeight="1">
      <c r="A152" s="159">
        <f>IF('Result Sheet'!A155="","",'Result Sheet'!A155)</f>
        <v>148</v>
      </c>
      <c r="B152" s="160" t="str">
        <f>IF('Result Sheet'!B155="","",'Result Sheet'!B155)</f>
        <v/>
      </c>
      <c r="C152" s="161" t="str">
        <f>IF('Result Sheet'!F155="","",'Result Sheet'!F155)</f>
        <v/>
      </c>
      <c r="D152" s="162" t="str">
        <f>IF('Result Sheet'!E155="","",'Result Sheet'!E155)</f>
        <v/>
      </c>
      <c r="E152" s="163" t="str">
        <f>IF('Result Sheet'!G155="","",'Result Sheet'!G155)</f>
        <v/>
      </c>
      <c r="F152" s="163" t="str">
        <f>IF('Result Sheet'!H155="","",'Result Sheet'!H155)</f>
        <v/>
      </c>
      <c r="G152" s="163" t="str">
        <f>IF('Result Sheet'!I155="","",'Result Sheet'!I155)</f>
        <v/>
      </c>
      <c r="H152" s="164" t="str">
        <f>IF('Result Sheet'!K155="","",'Result Sheet'!K155)</f>
        <v/>
      </c>
      <c r="I152" s="164" t="str">
        <f>IF('Result Sheet'!J155="","",'Result Sheet'!J155)</f>
        <v/>
      </c>
      <c r="J152" s="256" t="str">
        <f>IF('Result Sheet'!ET155="","",'Result Sheet'!ET155)</f>
        <v/>
      </c>
      <c r="K152" s="165" t="str">
        <f>IF('Result Sheet'!EP155="","",'Result Sheet'!EP155)</f>
        <v/>
      </c>
      <c r="L152" s="166" t="str">
        <f>IF('Result Sheet'!EQ155="","",'Result Sheet'!EQ155)</f>
        <v/>
      </c>
      <c r="M152" s="401" t="str">
        <f>IF('Result Sheet'!ER155="","",'Result Sheet'!ER155)</f>
        <v/>
      </c>
      <c r="N152" s="403" t="str">
        <f>IF('Result Sheet'!ES155="","",'Result Sheet'!ES155)</f>
        <v/>
      </c>
      <c r="O152" s="402" t="str">
        <f>IF('Result Sheet'!EW155="","",'Result Sheet'!EW155)</f>
        <v/>
      </c>
      <c r="P152" s="167" t="str">
        <f>IF('Result Sheet'!AB155="","",'Result Sheet'!AB155)</f>
        <v/>
      </c>
      <c r="Q152" s="168" t="str">
        <f>IF('Result Sheet'!AC155="","",'Result Sheet'!AC155)</f>
        <v/>
      </c>
      <c r="R152" s="167" t="str">
        <f>IF('Result Sheet'!AT155="","",'Result Sheet'!AT155)</f>
        <v/>
      </c>
      <c r="S152" s="168" t="str">
        <f>IF('Result Sheet'!AU155="","",'Result Sheet'!AU155)</f>
        <v/>
      </c>
      <c r="T152" s="167" t="str">
        <f>IF('Result Sheet'!BL155="","",'Result Sheet'!BL155)</f>
        <v/>
      </c>
      <c r="U152" s="168" t="str">
        <f>IF('Result Sheet'!BM155="","",'Result Sheet'!BM155)</f>
        <v/>
      </c>
      <c r="V152" s="167" t="str">
        <f>IF('Result Sheet'!CD155="","",'Result Sheet'!CD155)</f>
        <v/>
      </c>
      <c r="W152" s="168" t="str">
        <f>IF('Result Sheet'!CE155="","",'Result Sheet'!CE155)</f>
        <v/>
      </c>
      <c r="X152" s="169" t="str">
        <f>IF('Result Sheet'!EV155="","",'Result Sheet'!EV155)</f>
        <v/>
      </c>
      <c r="BR152" s="170" t="str">
        <f>'Result Sheet'!G155</f>
        <v/>
      </c>
      <c r="BS152" s="171" t="str">
        <f t="shared" si="24"/>
        <v/>
      </c>
      <c r="BT152" s="171" t="str">
        <f t="shared" si="25"/>
        <v/>
      </c>
      <c r="BU152" s="171" t="str">
        <f t="shared" si="26"/>
        <v/>
      </c>
      <c r="BV152" s="171" t="str">
        <f t="shared" si="27"/>
        <v/>
      </c>
      <c r="BW152" s="171" t="str">
        <f t="shared" si="28"/>
        <v/>
      </c>
      <c r="BX152" s="171" t="str">
        <f t="shared" si="29"/>
        <v/>
      </c>
      <c r="BY152" s="171" t="str">
        <f t="shared" si="30"/>
        <v/>
      </c>
      <c r="BZ152" s="171" t="str">
        <f t="shared" si="31"/>
        <v/>
      </c>
      <c r="CA152" s="171" t="str">
        <f t="shared" si="32"/>
        <v/>
      </c>
      <c r="CB152" s="171" t="str">
        <f t="shared" si="33"/>
        <v/>
      </c>
      <c r="CC152" s="171" t="str">
        <f t="shared" si="34"/>
        <v/>
      </c>
      <c r="CD152" s="171" t="str">
        <f t="shared" si="35"/>
        <v/>
      </c>
      <c r="CE152" s="172"/>
    </row>
    <row r="153" spans="1:83" ht="15.95" customHeight="1">
      <c r="A153" s="159">
        <f>IF('Result Sheet'!A156="","",'Result Sheet'!A156)</f>
        <v>149</v>
      </c>
      <c r="B153" s="160" t="str">
        <f>IF('Result Sheet'!B156="","",'Result Sheet'!B156)</f>
        <v/>
      </c>
      <c r="C153" s="161" t="str">
        <f>IF('Result Sheet'!F156="","",'Result Sheet'!F156)</f>
        <v/>
      </c>
      <c r="D153" s="162" t="str">
        <f>IF('Result Sheet'!E156="","",'Result Sheet'!E156)</f>
        <v/>
      </c>
      <c r="E153" s="163" t="str">
        <f>IF('Result Sheet'!G156="","",'Result Sheet'!G156)</f>
        <v/>
      </c>
      <c r="F153" s="163" t="str">
        <f>IF('Result Sheet'!H156="","",'Result Sheet'!H156)</f>
        <v/>
      </c>
      <c r="G153" s="163" t="str">
        <f>IF('Result Sheet'!I156="","",'Result Sheet'!I156)</f>
        <v/>
      </c>
      <c r="H153" s="164" t="str">
        <f>IF('Result Sheet'!K156="","",'Result Sheet'!K156)</f>
        <v/>
      </c>
      <c r="I153" s="164" t="str">
        <f>IF('Result Sheet'!J156="","",'Result Sheet'!J156)</f>
        <v/>
      </c>
      <c r="J153" s="256" t="str">
        <f>IF('Result Sheet'!ET156="","",'Result Sheet'!ET156)</f>
        <v/>
      </c>
      <c r="K153" s="165" t="str">
        <f>IF('Result Sheet'!EP156="","",'Result Sheet'!EP156)</f>
        <v/>
      </c>
      <c r="L153" s="166" t="str">
        <f>IF('Result Sheet'!EQ156="","",'Result Sheet'!EQ156)</f>
        <v/>
      </c>
      <c r="M153" s="401" t="str">
        <f>IF('Result Sheet'!ER156="","",'Result Sheet'!ER156)</f>
        <v/>
      </c>
      <c r="N153" s="403" t="str">
        <f>IF('Result Sheet'!ES156="","",'Result Sheet'!ES156)</f>
        <v/>
      </c>
      <c r="O153" s="402" t="str">
        <f>IF('Result Sheet'!EW156="","",'Result Sheet'!EW156)</f>
        <v/>
      </c>
      <c r="P153" s="167" t="str">
        <f>IF('Result Sheet'!AB156="","",'Result Sheet'!AB156)</f>
        <v/>
      </c>
      <c r="Q153" s="168" t="str">
        <f>IF('Result Sheet'!AC156="","",'Result Sheet'!AC156)</f>
        <v/>
      </c>
      <c r="R153" s="167" t="str">
        <f>IF('Result Sheet'!AT156="","",'Result Sheet'!AT156)</f>
        <v/>
      </c>
      <c r="S153" s="168" t="str">
        <f>IF('Result Sheet'!AU156="","",'Result Sheet'!AU156)</f>
        <v/>
      </c>
      <c r="T153" s="167" t="str">
        <f>IF('Result Sheet'!BL156="","",'Result Sheet'!BL156)</f>
        <v/>
      </c>
      <c r="U153" s="168" t="str">
        <f>IF('Result Sheet'!BM156="","",'Result Sheet'!BM156)</f>
        <v/>
      </c>
      <c r="V153" s="167" t="str">
        <f>IF('Result Sheet'!CD156="","",'Result Sheet'!CD156)</f>
        <v/>
      </c>
      <c r="W153" s="168" t="str">
        <f>IF('Result Sheet'!CE156="","",'Result Sheet'!CE156)</f>
        <v/>
      </c>
      <c r="X153" s="169" t="str">
        <f>IF('Result Sheet'!EV156="","",'Result Sheet'!EV156)</f>
        <v/>
      </c>
      <c r="BR153" s="170" t="str">
        <f>'Result Sheet'!G156</f>
        <v/>
      </c>
      <c r="BS153" s="171" t="str">
        <f t="shared" si="24"/>
        <v/>
      </c>
      <c r="BT153" s="171" t="str">
        <f t="shared" si="25"/>
        <v/>
      </c>
      <c r="BU153" s="171" t="str">
        <f t="shared" si="26"/>
        <v/>
      </c>
      <c r="BV153" s="171" t="str">
        <f t="shared" si="27"/>
        <v/>
      </c>
      <c r="BW153" s="171" t="str">
        <f t="shared" si="28"/>
        <v/>
      </c>
      <c r="BX153" s="171" t="str">
        <f t="shared" si="29"/>
        <v/>
      </c>
      <c r="BY153" s="171" t="str">
        <f t="shared" si="30"/>
        <v/>
      </c>
      <c r="BZ153" s="171" t="str">
        <f t="shared" si="31"/>
        <v/>
      </c>
      <c r="CA153" s="171" t="str">
        <f t="shared" si="32"/>
        <v/>
      </c>
      <c r="CB153" s="171" t="str">
        <f t="shared" si="33"/>
        <v/>
      </c>
      <c r="CC153" s="171" t="str">
        <f t="shared" si="34"/>
        <v/>
      </c>
      <c r="CD153" s="171" t="str">
        <f t="shared" si="35"/>
        <v/>
      </c>
      <c r="CE153" s="172"/>
    </row>
    <row r="154" spans="1:83" ht="15.95" customHeight="1">
      <c r="A154" s="159">
        <f>IF('Result Sheet'!A157="","",'Result Sheet'!A157)</f>
        <v>150</v>
      </c>
      <c r="B154" s="160" t="str">
        <f>IF('Result Sheet'!B157="","",'Result Sheet'!B157)</f>
        <v/>
      </c>
      <c r="C154" s="161" t="str">
        <f>IF('Result Sheet'!F157="","",'Result Sheet'!F157)</f>
        <v/>
      </c>
      <c r="D154" s="162" t="str">
        <f>IF('Result Sheet'!E157="","",'Result Sheet'!E157)</f>
        <v/>
      </c>
      <c r="E154" s="163" t="str">
        <f>IF('Result Sheet'!G157="","",'Result Sheet'!G157)</f>
        <v/>
      </c>
      <c r="F154" s="163" t="str">
        <f>IF('Result Sheet'!H157="","",'Result Sheet'!H157)</f>
        <v/>
      </c>
      <c r="G154" s="163" t="str">
        <f>IF('Result Sheet'!I157="","",'Result Sheet'!I157)</f>
        <v/>
      </c>
      <c r="H154" s="164" t="str">
        <f>IF('Result Sheet'!K157="","",'Result Sheet'!K157)</f>
        <v/>
      </c>
      <c r="I154" s="164" t="str">
        <f>IF('Result Sheet'!J157="","",'Result Sheet'!J157)</f>
        <v/>
      </c>
      <c r="J154" s="256" t="str">
        <f>IF('Result Sheet'!ET157="","",'Result Sheet'!ET157)</f>
        <v/>
      </c>
      <c r="K154" s="165" t="str">
        <f>IF('Result Sheet'!EP157="","",'Result Sheet'!EP157)</f>
        <v/>
      </c>
      <c r="L154" s="166" t="str">
        <f>IF('Result Sheet'!EQ157="","",'Result Sheet'!EQ157)</f>
        <v/>
      </c>
      <c r="M154" s="401" t="str">
        <f>IF('Result Sheet'!ER157="","",'Result Sheet'!ER157)</f>
        <v/>
      </c>
      <c r="N154" s="403" t="str">
        <f>IF('Result Sheet'!ES157="","",'Result Sheet'!ES157)</f>
        <v/>
      </c>
      <c r="O154" s="402" t="str">
        <f>IF('Result Sheet'!EW157="","",'Result Sheet'!EW157)</f>
        <v/>
      </c>
      <c r="P154" s="167" t="str">
        <f>IF('Result Sheet'!AB157="","",'Result Sheet'!AB157)</f>
        <v/>
      </c>
      <c r="Q154" s="168" t="str">
        <f>IF('Result Sheet'!AC157="","",'Result Sheet'!AC157)</f>
        <v/>
      </c>
      <c r="R154" s="167" t="str">
        <f>IF('Result Sheet'!AT157="","",'Result Sheet'!AT157)</f>
        <v/>
      </c>
      <c r="S154" s="168" t="str">
        <f>IF('Result Sheet'!AU157="","",'Result Sheet'!AU157)</f>
        <v/>
      </c>
      <c r="T154" s="167" t="str">
        <f>IF('Result Sheet'!BL157="","",'Result Sheet'!BL157)</f>
        <v/>
      </c>
      <c r="U154" s="168" t="str">
        <f>IF('Result Sheet'!BM157="","",'Result Sheet'!BM157)</f>
        <v/>
      </c>
      <c r="V154" s="167" t="str">
        <f>IF('Result Sheet'!CD157="","",'Result Sheet'!CD157)</f>
        <v/>
      </c>
      <c r="W154" s="168" t="str">
        <f>IF('Result Sheet'!CE157="","",'Result Sheet'!CE157)</f>
        <v/>
      </c>
      <c r="X154" s="169" t="str">
        <f>IF('Result Sheet'!EV157="","",'Result Sheet'!EV157)</f>
        <v/>
      </c>
      <c r="BR154" s="170" t="str">
        <f>'Result Sheet'!G157</f>
        <v/>
      </c>
      <c r="BS154" s="171" t="str">
        <f t="shared" si="24"/>
        <v/>
      </c>
      <c r="BT154" s="171" t="str">
        <f t="shared" si="25"/>
        <v/>
      </c>
      <c r="BU154" s="171" t="str">
        <f t="shared" si="26"/>
        <v/>
      </c>
      <c r="BV154" s="171" t="str">
        <f t="shared" si="27"/>
        <v/>
      </c>
      <c r="BW154" s="171" t="str">
        <f t="shared" si="28"/>
        <v/>
      </c>
      <c r="BX154" s="171" t="str">
        <f t="shared" si="29"/>
        <v/>
      </c>
      <c r="BY154" s="171" t="str">
        <f t="shared" si="30"/>
        <v/>
      </c>
      <c r="BZ154" s="171" t="str">
        <f t="shared" si="31"/>
        <v/>
      </c>
      <c r="CA154" s="171" t="str">
        <f t="shared" si="32"/>
        <v/>
      </c>
      <c r="CB154" s="171" t="str">
        <f t="shared" si="33"/>
        <v/>
      </c>
      <c r="CC154" s="171" t="str">
        <f t="shared" si="34"/>
        <v/>
      </c>
      <c r="CD154" s="171" t="str">
        <f t="shared" si="35"/>
        <v/>
      </c>
      <c r="CE154" s="172"/>
    </row>
    <row r="155" spans="1:83" ht="15.95" customHeight="1">
      <c r="A155" s="159">
        <f>IF('Result Sheet'!A158="","",'Result Sheet'!A158)</f>
        <v>151</v>
      </c>
      <c r="B155" s="160" t="str">
        <f>IF('Result Sheet'!B158="","",'Result Sheet'!B158)</f>
        <v/>
      </c>
      <c r="C155" s="161" t="str">
        <f>IF('Result Sheet'!F158="","",'Result Sheet'!F158)</f>
        <v/>
      </c>
      <c r="D155" s="162" t="str">
        <f>IF('Result Sheet'!E158="","",'Result Sheet'!E158)</f>
        <v/>
      </c>
      <c r="E155" s="163" t="str">
        <f>IF('Result Sheet'!G158="","",'Result Sheet'!G158)</f>
        <v/>
      </c>
      <c r="F155" s="163" t="str">
        <f>IF('Result Sheet'!H158="","",'Result Sheet'!H158)</f>
        <v/>
      </c>
      <c r="G155" s="163" t="str">
        <f>IF('Result Sheet'!I158="","",'Result Sheet'!I158)</f>
        <v/>
      </c>
      <c r="H155" s="164" t="str">
        <f>IF('Result Sheet'!K158="","",'Result Sheet'!K158)</f>
        <v/>
      </c>
      <c r="I155" s="164" t="str">
        <f>IF('Result Sheet'!J158="","",'Result Sheet'!J158)</f>
        <v/>
      </c>
      <c r="J155" s="256" t="str">
        <f>IF('Result Sheet'!ET158="","",'Result Sheet'!ET158)</f>
        <v/>
      </c>
      <c r="K155" s="165" t="str">
        <f>IF('Result Sheet'!EP158="","",'Result Sheet'!EP158)</f>
        <v/>
      </c>
      <c r="L155" s="166" t="str">
        <f>IF('Result Sheet'!EQ158="","",'Result Sheet'!EQ158)</f>
        <v/>
      </c>
      <c r="M155" s="401" t="str">
        <f>IF('Result Sheet'!ER158="","",'Result Sheet'!ER158)</f>
        <v/>
      </c>
      <c r="N155" s="403" t="str">
        <f>IF('Result Sheet'!ES158="","",'Result Sheet'!ES158)</f>
        <v/>
      </c>
      <c r="O155" s="402" t="str">
        <f>IF('Result Sheet'!EW158="","",'Result Sheet'!EW158)</f>
        <v/>
      </c>
      <c r="P155" s="167" t="str">
        <f>IF('Result Sheet'!AB158="","",'Result Sheet'!AB158)</f>
        <v/>
      </c>
      <c r="Q155" s="168" t="str">
        <f>IF('Result Sheet'!AC158="","",'Result Sheet'!AC158)</f>
        <v/>
      </c>
      <c r="R155" s="167" t="str">
        <f>IF('Result Sheet'!AT158="","",'Result Sheet'!AT158)</f>
        <v/>
      </c>
      <c r="S155" s="168" t="str">
        <f>IF('Result Sheet'!AU158="","",'Result Sheet'!AU158)</f>
        <v/>
      </c>
      <c r="T155" s="167" t="str">
        <f>IF('Result Sheet'!BL158="","",'Result Sheet'!BL158)</f>
        <v/>
      </c>
      <c r="U155" s="168" t="str">
        <f>IF('Result Sheet'!BM158="","",'Result Sheet'!BM158)</f>
        <v/>
      </c>
      <c r="V155" s="167" t="str">
        <f>IF('Result Sheet'!CD158="","",'Result Sheet'!CD158)</f>
        <v/>
      </c>
      <c r="W155" s="168" t="str">
        <f>IF('Result Sheet'!CE158="","",'Result Sheet'!CE158)</f>
        <v/>
      </c>
      <c r="X155" s="169" t="str">
        <f>IF('Result Sheet'!EV158="","",'Result Sheet'!EV158)</f>
        <v/>
      </c>
      <c r="BR155" s="170" t="str">
        <f>'Result Sheet'!G158</f>
        <v/>
      </c>
      <c r="BS155" s="171" t="str">
        <f t="shared" si="24"/>
        <v/>
      </c>
      <c r="BT155" s="171" t="str">
        <f t="shared" si="25"/>
        <v/>
      </c>
      <c r="BU155" s="171" t="str">
        <f t="shared" si="26"/>
        <v/>
      </c>
      <c r="BV155" s="171" t="str">
        <f t="shared" si="27"/>
        <v/>
      </c>
      <c r="BW155" s="171" t="str">
        <f t="shared" si="28"/>
        <v/>
      </c>
      <c r="BX155" s="171" t="str">
        <f t="shared" si="29"/>
        <v/>
      </c>
      <c r="BY155" s="171" t="str">
        <f t="shared" si="30"/>
        <v/>
      </c>
      <c r="BZ155" s="171" t="str">
        <f t="shared" si="31"/>
        <v/>
      </c>
      <c r="CA155" s="171" t="str">
        <f t="shared" si="32"/>
        <v/>
      </c>
      <c r="CB155" s="171" t="str">
        <f t="shared" si="33"/>
        <v/>
      </c>
      <c r="CC155" s="171" t="str">
        <f t="shared" si="34"/>
        <v/>
      </c>
      <c r="CD155" s="171" t="str">
        <f t="shared" si="35"/>
        <v/>
      </c>
      <c r="CE155" s="172"/>
    </row>
    <row r="156" spans="1:83" ht="15.95" customHeight="1">
      <c r="A156" s="159">
        <f>IF('Result Sheet'!A159="","",'Result Sheet'!A159)</f>
        <v>152</v>
      </c>
      <c r="B156" s="160" t="str">
        <f>IF('Result Sheet'!B159="","",'Result Sheet'!B159)</f>
        <v/>
      </c>
      <c r="C156" s="161" t="str">
        <f>IF('Result Sheet'!F159="","",'Result Sheet'!F159)</f>
        <v/>
      </c>
      <c r="D156" s="162" t="str">
        <f>IF('Result Sheet'!E159="","",'Result Sheet'!E159)</f>
        <v/>
      </c>
      <c r="E156" s="163" t="str">
        <f>IF('Result Sheet'!G159="","",'Result Sheet'!G159)</f>
        <v/>
      </c>
      <c r="F156" s="163" t="str">
        <f>IF('Result Sheet'!H159="","",'Result Sheet'!H159)</f>
        <v/>
      </c>
      <c r="G156" s="163" t="str">
        <f>IF('Result Sheet'!I159="","",'Result Sheet'!I159)</f>
        <v/>
      </c>
      <c r="H156" s="164" t="str">
        <f>IF('Result Sheet'!K159="","",'Result Sheet'!K159)</f>
        <v/>
      </c>
      <c r="I156" s="164" t="str">
        <f>IF('Result Sheet'!J159="","",'Result Sheet'!J159)</f>
        <v/>
      </c>
      <c r="J156" s="256" t="str">
        <f>IF('Result Sheet'!ET159="","",'Result Sheet'!ET159)</f>
        <v/>
      </c>
      <c r="K156" s="165" t="str">
        <f>IF('Result Sheet'!EP159="","",'Result Sheet'!EP159)</f>
        <v/>
      </c>
      <c r="L156" s="166" t="str">
        <f>IF('Result Sheet'!EQ159="","",'Result Sheet'!EQ159)</f>
        <v/>
      </c>
      <c r="M156" s="401" t="str">
        <f>IF('Result Sheet'!ER159="","",'Result Sheet'!ER159)</f>
        <v/>
      </c>
      <c r="N156" s="403" t="str">
        <f>IF('Result Sheet'!ES159="","",'Result Sheet'!ES159)</f>
        <v/>
      </c>
      <c r="O156" s="402" t="str">
        <f>IF('Result Sheet'!EW159="","",'Result Sheet'!EW159)</f>
        <v/>
      </c>
      <c r="P156" s="167" t="str">
        <f>IF('Result Sheet'!AB159="","",'Result Sheet'!AB159)</f>
        <v/>
      </c>
      <c r="Q156" s="168" t="str">
        <f>IF('Result Sheet'!AC159="","",'Result Sheet'!AC159)</f>
        <v/>
      </c>
      <c r="R156" s="167" t="str">
        <f>IF('Result Sheet'!AT159="","",'Result Sheet'!AT159)</f>
        <v/>
      </c>
      <c r="S156" s="168" t="str">
        <f>IF('Result Sheet'!AU159="","",'Result Sheet'!AU159)</f>
        <v/>
      </c>
      <c r="T156" s="167" t="str">
        <f>IF('Result Sheet'!BL159="","",'Result Sheet'!BL159)</f>
        <v/>
      </c>
      <c r="U156" s="168" t="str">
        <f>IF('Result Sheet'!BM159="","",'Result Sheet'!BM159)</f>
        <v/>
      </c>
      <c r="V156" s="167" t="str">
        <f>IF('Result Sheet'!CD159="","",'Result Sheet'!CD159)</f>
        <v/>
      </c>
      <c r="W156" s="168" t="str">
        <f>IF('Result Sheet'!CE159="","",'Result Sheet'!CE159)</f>
        <v/>
      </c>
      <c r="X156" s="169" t="str">
        <f>IF('Result Sheet'!EV159="","",'Result Sheet'!EV159)</f>
        <v/>
      </c>
      <c r="BR156" s="170" t="str">
        <f>'Result Sheet'!G159</f>
        <v/>
      </c>
      <c r="BS156" s="171" t="str">
        <f t="shared" si="24"/>
        <v/>
      </c>
      <c r="BT156" s="171" t="str">
        <f t="shared" si="25"/>
        <v/>
      </c>
      <c r="BU156" s="171" t="str">
        <f t="shared" si="26"/>
        <v/>
      </c>
      <c r="BV156" s="171" t="str">
        <f t="shared" si="27"/>
        <v/>
      </c>
      <c r="BW156" s="171" t="str">
        <f t="shared" si="28"/>
        <v/>
      </c>
      <c r="BX156" s="171" t="str">
        <f t="shared" si="29"/>
        <v/>
      </c>
      <c r="BY156" s="171" t="str">
        <f t="shared" si="30"/>
        <v/>
      </c>
      <c r="BZ156" s="171" t="str">
        <f t="shared" si="31"/>
        <v/>
      </c>
      <c r="CA156" s="171" t="str">
        <f t="shared" si="32"/>
        <v/>
      </c>
      <c r="CB156" s="171" t="str">
        <f t="shared" si="33"/>
        <v/>
      </c>
      <c r="CC156" s="171" t="str">
        <f t="shared" si="34"/>
        <v/>
      </c>
      <c r="CD156" s="171" t="str">
        <f t="shared" si="35"/>
        <v/>
      </c>
      <c r="CE156" s="172"/>
    </row>
    <row r="157" spans="1:83" ht="15.95" customHeight="1">
      <c r="A157" s="159">
        <f>IF('Result Sheet'!A160="","",'Result Sheet'!A160)</f>
        <v>153</v>
      </c>
      <c r="B157" s="160" t="str">
        <f>IF('Result Sheet'!B160="","",'Result Sheet'!B160)</f>
        <v/>
      </c>
      <c r="C157" s="161" t="str">
        <f>IF('Result Sheet'!F160="","",'Result Sheet'!F160)</f>
        <v/>
      </c>
      <c r="D157" s="162" t="str">
        <f>IF('Result Sheet'!E160="","",'Result Sheet'!E160)</f>
        <v/>
      </c>
      <c r="E157" s="163" t="str">
        <f>IF('Result Sheet'!G160="","",'Result Sheet'!G160)</f>
        <v/>
      </c>
      <c r="F157" s="163" t="str">
        <f>IF('Result Sheet'!H160="","",'Result Sheet'!H160)</f>
        <v/>
      </c>
      <c r="G157" s="163" t="str">
        <f>IF('Result Sheet'!I160="","",'Result Sheet'!I160)</f>
        <v/>
      </c>
      <c r="H157" s="164" t="str">
        <f>IF('Result Sheet'!K160="","",'Result Sheet'!K160)</f>
        <v/>
      </c>
      <c r="I157" s="164" t="str">
        <f>IF('Result Sheet'!J160="","",'Result Sheet'!J160)</f>
        <v/>
      </c>
      <c r="J157" s="256" t="str">
        <f>IF('Result Sheet'!ET160="","",'Result Sheet'!ET160)</f>
        <v/>
      </c>
      <c r="K157" s="165" t="str">
        <f>IF('Result Sheet'!EP160="","",'Result Sheet'!EP160)</f>
        <v/>
      </c>
      <c r="L157" s="166" t="str">
        <f>IF('Result Sheet'!EQ160="","",'Result Sheet'!EQ160)</f>
        <v/>
      </c>
      <c r="M157" s="401" t="str">
        <f>IF('Result Sheet'!ER160="","",'Result Sheet'!ER160)</f>
        <v/>
      </c>
      <c r="N157" s="403" t="str">
        <f>IF('Result Sheet'!ES160="","",'Result Sheet'!ES160)</f>
        <v/>
      </c>
      <c r="O157" s="402" t="str">
        <f>IF('Result Sheet'!EW160="","",'Result Sheet'!EW160)</f>
        <v/>
      </c>
      <c r="P157" s="167" t="str">
        <f>IF('Result Sheet'!AB160="","",'Result Sheet'!AB160)</f>
        <v/>
      </c>
      <c r="Q157" s="168" t="str">
        <f>IF('Result Sheet'!AC160="","",'Result Sheet'!AC160)</f>
        <v/>
      </c>
      <c r="R157" s="167" t="str">
        <f>IF('Result Sheet'!AT160="","",'Result Sheet'!AT160)</f>
        <v/>
      </c>
      <c r="S157" s="168" t="str">
        <f>IF('Result Sheet'!AU160="","",'Result Sheet'!AU160)</f>
        <v/>
      </c>
      <c r="T157" s="167" t="str">
        <f>IF('Result Sheet'!BL160="","",'Result Sheet'!BL160)</f>
        <v/>
      </c>
      <c r="U157" s="168" t="str">
        <f>IF('Result Sheet'!BM160="","",'Result Sheet'!BM160)</f>
        <v/>
      </c>
      <c r="V157" s="167" t="str">
        <f>IF('Result Sheet'!CD160="","",'Result Sheet'!CD160)</f>
        <v/>
      </c>
      <c r="W157" s="168" t="str">
        <f>IF('Result Sheet'!CE160="","",'Result Sheet'!CE160)</f>
        <v/>
      </c>
      <c r="X157" s="169" t="str">
        <f>IF('Result Sheet'!EV160="","",'Result Sheet'!EV160)</f>
        <v/>
      </c>
      <c r="BR157" s="170" t="str">
        <f>'Result Sheet'!G160</f>
        <v/>
      </c>
      <c r="BS157" s="171" t="str">
        <f t="shared" si="24"/>
        <v/>
      </c>
      <c r="BT157" s="171" t="str">
        <f t="shared" si="25"/>
        <v/>
      </c>
      <c r="BU157" s="171" t="str">
        <f t="shared" si="26"/>
        <v/>
      </c>
      <c r="BV157" s="171" t="str">
        <f t="shared" si="27"/>
        <v/>
      </c>
      <c r="BW157" s="171" t="str">
        <f t="shared" si="28"/>
        <v/>
      </c>
      <c r="BX157" s="171" t="str">
        <f t="shared" si="29"/>
        <v/>
      </c>
      <c r="BY157" s="171" t="str">
        <f t="shared" si="30"/>
        <v/>
      </c>
      <c r="BZ157" s="171" t="str">
        <f t="shared" si="31"/>
        <v/>
      </c>
      <c r="CA157" s="171" t="str">
        <f t="shared" si="32"/>
        <v/>
      </c>
      <c r="CB157" s="171" t="str">
        <f t="shared" si="33"/>
        <v/>
      </c>
      <c r="CC157" s="171" t="str">
        <f t="shared" si="34"/>
        <v/>
      </c>
      <c r="CD157" s="171" t="str">
        <f t="shared" si="35"/>
        <v/>
      </c>
      <c r="CE157" s="172"/>
    </row>
    <row r="158" spans="1:83" ht="15.95" customHeight="1">
      <c r="A158" s="159">
        <f>IF('Result Sheet'!A161="","",'Result Sheet'!A161)</f>
        <v>154</v>
      </c>
      <c r="B158" s="160" t="str">
        <f>IF('Result Sheet'!B161="","",'Result Sheet'!B161)</f>
        <v/>
      </c>
      <c r="C158" s="161" t="str">
        <f>IF('Result Sheet'!F161="","",'Result Sheet'!F161)</f>
        <v/>
      </c>
      <c r="D158" s="162" t="str">
        <f>IF('Result Sheet'!E161="","",'Result Sheet'!E161)</f>
        <v/>
      </c>
      <c r="E158" s="163" t="str">
        <f>IF('Result Sheet'!G161="","",'Result Sheet'!G161)</f>
        <v/>
      </c>
      <c r="F158" s="163" t="str">
        <f>IF('Result Sheet'!H161="","",'Result Sheet'!H161)</f>
        <v/>
      </c>
      <c r="G158" s="163" t="str">
        <f>IF('Result Sheet'!I161="","",'Result Sheet'!I161)</f>
        <v/>
      </c>
      <c r="H158" s="164" t="str">
        <f>IF('Result Sheet'!K161="","",'Result Sheet'!K161)</f>
        <v/>
      </c>
      <c r="I158" s="164" t="str">
        <f>IF('Result Sheet'!J161="","",'Result Sheet'!J161)</f>
        <v/>
      </c>
      <c r="J158" s="256" t="str">
        <f>IF('Result Sheet'!ET161="","",'Result Sheet'!ET161)</f>
        <v/>
      </c>
      <c r="K158" s="165" t="str">
        <f>IF('Result Sheet'!EP161="","",'Result Sheet'!EP161)</f>
        <v/>
      </c>
      <c r="L158" s="166" t="str">
        <f>IF('Result Sheet'!EQ161="","",'Result Sheet'!EQ161)</f>
        <v/>
      </c>
      <c r="M158" s="401" t="str">
        <f>IF('Result Sheet'!ER161="","",'Result Sheet'!ER161)</f>
        <v/>
      </c>
      <c r="N158" s="403" t="str">
        <f>IF('Result Sheet'!ES161="","",'Result Sheet'!ES161)</f>
        <v/>
      </c>
      <c r="O158" s="402" t="str">
        <f>IF('Result Sheet'!EW161="","",'Result Sheet'!EW161)</f>
        <v/>
      </c>
      <c r="P158" s="167" t="str">
        <f>IF('Result Sheet'!AB161="","",'Result Sheet'!AB161)</f>
        <v/>
      </c>
      <c r="Q158" s="168" t="str">
        <f>IF('Result Sheet'!AC161="","",'Result Sheet'!AC161)</f>
        <v/>
      </c>
      <c r="R158" s="167" t="str">
        <f>IF('Result Sheet'!AT161="","",'Result Sheet'!AT161)</f>
        <v/>
      </c>
      <c r="S158" s="168" t="str">
        <f>IF('Result Sheet'!AU161="","",'Result Sheet'!AU161)</f>
        <v/>
      </c>
      <c r="T158" s="167" t="str">
        <f>IF('Result Sheet'!BL161="","",'Result Sheet'!BL161)</f>
        <v/>
      </c>
      <c r="U158" s="168" t="str">
        <f>IF('Result Sheet'!BM161="","",'Result Sheet'!BM161)</f>
        <v/>
      </c>
      <c r="V158" s="167" t="str">
        <f>IF('Result Sheet'!CD161="","",'Result Sheet'!CD161)</f>
        <v/>
      </c>
      <c r="W158" s="168" t="str">
        <f>IF('Result Sheet'!CE161="","",'Result Sheet'!CE161)</f>
        <v/>
      </c>
      <c r="X158" s="169" t="str">
        <f>IF('Result Sheet'!EV161="","",'Result Sheet'!EV161)</f>
        <v/>
      </c>
      <c r="BR158" s="170" t="str">
        <f>'Result Sheet'!G161</f>
        <v/>
      </c>
      <c r="BS158" s="171" t="str">
        <f t="shared" si="24"/>
        <v/>
      </c>
      <c r="BT158" s="171" t="str">
        <f t="shared" si="25"/>
        <v/>
      </c>
      <c r="BU158" s="171" t="str">
        <f t="shared" si="26"/>
        <v/>
      </c>
      <c r="BV158" s="171" t="str">
        <f t="shared" si="27"/>
        <v/>
      </c>
      <c r="BW158" s="171" t="str">
        <f t="shared" si="28"/>
        <v/>
      </c>
      <c r="BX158" s="171" t="str">
        <f t="shared" si="29"/>
        <v/>
      </c>
      <c r="BY158" s="171" t="str">
        <f t="shared" si="30"/>
        <v/>
      </c>
      <c r="BZ158" s="171" t="str">
        <f t="shared" si="31"/>
        <v/>
      </c>
      <c r="CA158" s="171" t="str">
        <f t="shared" si="32"/>
        <v/>
      </c>
      <c r="CB158" s="171" t="str">
        <f t="shared" si="33"/>
        <v/>
      </c>
      <c r="CC158" s="171" t="str">
        <f t="shared" si="34"/>
        <v/>
      </c>
      <c r="CD158" s="171" t="str">
        <f t="shared" si="35"/>
        <v/>
      </c>
      <c r="CE158" s="172"/>
    </row>
    <row r="159" spans="1:83" ht="15.95" customHeight="1">
      <c r="A159" s="159">
        <f>IF('Result Sheet'!A162="","",'Result Sheet'!A162)</f>
        <v>155</v>
      </c>
      <c r="B159" s="160" t="str">
        <f>IF('Result Sheet'!B162="","",'Result Sheet'!B162)</f>
        <v/>
      </c>
      <c r="C159" s="161" t="str">
        <f>IF('Result Sheet'!F162="","",'Result Sheet'!F162)</f>
        <v/>
      </c>
      <c r="D159" s="162" t="str">
        <f>IF('Result Sheet'!E162="","",'Result Sheet'!E162)</f>
        <v/>
      </c>
      <c r="E159" s="163" t="str">
        <f>IF('Result Sheet'!G162="","",'Result Sheet'!G162)</f>
        <v/>
      </c>
      <c r="F159" s="163" t="str">
        <f>IF('Result Sheet'!H162="","",'Result Sheet'!H162)</f>
        <v/>
      </c>
      <c r="G159" s="163" t="str">
        <f>IF('Result Sheet'!I162="","",'Result Sheet'!I162)</f>
        <v/>
      </c>
      <c r="H159" s="164" t="str">
        <f>IF('Result Sheet'!K162="","",'Result Sheet'!K162)</f>
        <v/>
      </c>
      <c r="I159" s="164" t="str">
        <f>IF('Result Sheet'!J162="","",'Result Sheet'!J162)</f>
        <v/>
      </c>
      <c r="J159" s="256" t="str">
        <f>IF('Result Sheet'!ET162="","",'Result Sheet'!ET162)</f>
        <v/>
      </c>
      <c r="K159" s="165" t="str">
        <f>IF('Result Sheet'!EP162="","",'Result Sheet'!EP162)</f>
        <v/>
      </c>
      <c r="L159" s="166" t="str">
        <f>IF('Result Sheet'!EQ162="","",'Result Sheet'!EQ162)</f>
        <v/>
      </c>
      <c r="M159" s="401" t="str">
        <f>IF('Result Sheet'!ER162="","",'Result Sheet'!ER162)</f>
        <v/>
      </c>
      <c r="N159" s="403" t="str">
        <f>IF('Result Sheet'!ES162="","",'Result Sheet'!ES162)</f>
        <v/>
      </c>
      <c r="O159" s="402" t="str">
        <f>IF('Result Sheet'!EW162="","",'Result Sheet'!EW162)</f>
        <v/>
      </c>
      <c r="P159" s="167" t="str">
        <f>IF('Result Sheet'!AB162="","",'Result Sheet'!AB162)</f>
        <v/>
      </c>
      <c r="Q159" s="168" t="str">
        <f>IF('Result Sheet'!AC162="","",'Result Sheet'!AC162)</f>
        <v/>
      </c>
      <c r="R159" s="167" t="str">
        <f>IF('Result Sheet'!AT162="","",'Result Sheet'!AT162)</f>
        <v/>
      </c>
      <c r="S159" s="168" t="str">
        <f>IF('Result Sheet'!AU162="","",'Result Sheet'!AU162)</f>
        <v/>
      </c>
      <c r="T159" s="167" t="str">
        <f>IF('Result Sheet'!BL162="","",'Result Sheet'!BL162)</f>
        <v/>
      </c>
      <c r="U159" s="168" t="str">
        <f>IF('Result Sheet'!BM162="","",'Result Sheet'!BM162)</f>
        <v/>
      </c>
      <c r="V159" s="167" t="str">
        <f>IF('Result Sheet'!CD162="","",'Result Sheet'!CD162)</f>
        <v/>
      </c>
      <c r="W159" s="168" t="str">
        <f>IF('Result Sheet'!CE162="","",'Result Sheet'!CE162)</f>
        <v/>
      </c>
      <c r="X159" s="169" t="str">
        <f>IF('Result Sheet'!EV162="","",'Result Sheet'!EV162)</f>
        <v/>
      </c>
      <c r="BR159" s="170" t="str">
        <f>'Result Sheet'!G162</f>
        <v/>
      </c>
      <c r="BS159" s="171" t="str">
        <f t="shared" si="24"/>
        <v/>
      </c>
      <c r="BT159" s="171" t="str">
        <f t="shared" si="25"/>
        <v/>
      </c>
      <c r="BU159" s="171" t="str">
        <f t="shared" si="26"/>
        <v/>
      </c>
      <c r="BV159" s="171" t="str">
        <f t="shared" si="27"/>
        <v/>
      </c>
      <c r="BW159" s="171" t="str">
        <f t="shared" si="28"/>
        <v/>
      </c>
      <c r="BX159" s="171" t="str">
        <f t="shared" si="29"/>
        <v/>
      </c>
      <c r="BY159" s="171" t="str">
        <f t="shared" si="30"/>
        <v/>
      </c>
      <c r="BZ159" s="171" t="str">
        <f t="shared" si="31"/>
        <v/>
      </c>
      <c r="CA159" s="171" t="str">
        <f t="shared" si="32"/>
        <v/>
      </c>
      <c r="CB159" s="171" t="str">
        <f t="shared" si="33"/>
        <v/>
      </c>
      <c r="CC159" s="171" t="str">
        <f t="shared" si="34"/>
        <v/>
      </c>
      <c r="CD159" s="171" t="str">
        <f t="shared" si="35"/>
        <v/>
      </c>
      <c r="CE159" s="172"/>
    </row>
    <row r="160" spans="1:83" ht="15.95" customHeight="1">
      <c r="A160" s="159">
        <f>IF('Result Sheet'!A163="","",'Result Sheet'!A163)</f>
        <v>156</v>
      </c>
      <c r="B160" s="160" t="str">
        <f>IF('Result Sheet'!B163="","",'Result Sheet'!B163)</f>
        <v/>
      </c>
      <c r="C160" s="161" t="str">
        <f>IF('Result Sheet'!F163="","",'Result Sheet'!F163)</f>
        <v/>
      </c>
      <c r="D160" s="162" t="str">
        <f>IF('Result Sheet'!E163="","",'Result Sheet'!E163)</f>
        <v/>
      </c>
      <c r="E160" s="163" t="str">
        <f>IF('Result Sheet'!G163="","",'Result Sheet'!G163)</f>
        <v/>
      </c>
      <c r="F160" s="163" t="str">
        <f>IF('Result Sheet'!H163="","",'Result Sheet'!H163)</f>
        <v/>
      </c>
      <c r="G160" s="163" t="str">
        <f>IF('Result Sheet'!I163="","",'Result Sheet'!I163)</f>
        <v/>
      </c>
      <c r="H160" s="164" t="str">
        <f>IF('Result Sheet'!K163="","",'Result Sheet'!K163)</f>
        <v/>
      </c>
      <c r="I160" s="164" t="str">
        <f>IF('Result Sheet'!J163="","",'Result Sheet'!J163)</f>
        <v/>
      </c>
      <c r="J160" s="256" t="str">
        <f>IF('Result Sheet'!ET163="","",'Result Sheet'!ET163)</f>
        <v/>
      </c>
      <c r="K160" s="165" t="str">
        <f>IF('Result Sheet'!EP163="","",'Result Sheet'!EP163)</f>
        <v/>
      </c>
      <c r="L160" s="166" t="str">
        <f>IF('Result Sheet'!EQ163="","",'Result Sheet'!EQ163)</f>
        <v/>
      </c>
      <c r="M160" s="401" t="str">
        <f>IF('Result Sheet'!ER163="","",'Result Sheet'!ER163)</f>
        <v/>
      </c>
      <c r="N160" s="403" t="str">
        <f>IF('Result Sheet'!ES163="","",'Result Sheet'!ES163)</f>
        <v/>
      </c>
      <c r="O160" s="402" t="str">
        <f>IF('Result Sheet'!EW163="","",'Result Sheet'!EW163)</f>
        <v/>
      </c>
      <c r="P160" s="167" t="str">
        <f>IF('Result Sheet'!AB163="","",'Result Sheet'!AB163)</f>
        <v/>
      </c>
      <c r="Q160" s="168" t="str">
        <f>IF('Result Sheet'!AC163="","",'Result Sheet'!AC163)</f>
        <v/>
      </c>
      <c r="R160" s="167" t="str">
        <f>IF('Result Sheet'!AT163="","",'Result Sheet'!AT163)</f>
        <v/>
      </c>
      <c r="S160" s="168" t="str">
        <f>IF('Result Sheet'!AU163="","",'Result Sheet'!AU163)</f>
        <v/>
      </c>
      <c r="T160" s="167" t="str">
        <f>IF('Result Sheet'!BL163="","",'Result Sheet'!BL163)</f>
        <v/>
      </c>
      <c r="U160" s="168" t="str">
        <f>IF('Result Sheet'!BM163="","",'Result Sheet'!BM163)</f>
        <v/>
      </c>
      <c r="V160" s="167" t="str">
        <f>IF('Result Sheet'!CD163="","",'Result Sheet'!CD163)</f>
        <v/>
      </c>
      <c r="W160" s="168" t="str">
        <f>IF('Result Sheet'!CE163="","",'Result Sheet'!CE163)</f>
        <v/>
      </c>
      <c r="X160" s="169" t="str">
        <f>IF('Result Sheet'!EV163="","",'Result Sheet'!EV163)</f>
        <v/>
      </c>
      <c r="BR160" s="170" t="str">
        <f>'Result Sheet'!G163</f>
        <v/>
      </c>
      <c r="BS160" s="171" t="str">
        <f t="shared" si="24"/>
        <v/>
      </c>
      <c r="BT160" s="171" t="str">
        <f t="shared" si="25"/>
        <v/>
      </c>
      <c r="BU160" s="171" t="str">
        <f t="shared" si="26"/>
        <v/>
      </c>
      <c r="BV160" s="171" t="str">
        <f t="shared" si="27"/>
        <v/>
      </c>
      <c r="BW160" s="171" t="str">
        <f t="shared" si="28"/>
        <v/>
      </c>
      <c r="BX160" s="171" t="str">
        <f t="shared" si="29"/>
        <v/>
      </c>
      <c r="BY160" s="171" t="str">
        <f t="shared" si="30"/>
        <v/>
      </c>
      <c r="BZ160" s="171" t="str">
        <f t="shared" si="31"/>
        <v/>
      </c>
      <c r="CA160" s="171" t="str">
        <f t="shared" si="32"/>
        <v/>
      </c>
      <c r="CB160" s="171" t="str">
        <f t="shared" si="33"/>
        <v/>
      </c>
      <c r="CC160" s="171" t="str">
        <f t="shared" si="34"/>
        <v/>
      </c>
      <c r="CD160" s="171" t="str">
        <f t="shared" si="35"/>
        <v/>
      </c>
      <c r="CE160" s="172"/>
    </row>
    <row r="161" spans="1:83" ht="15.95" customHeight="1">
      <c r="A161" s="159">
        <f>IF('Result Sheet'!A164="","",'Result Sheet'!A164)</f>
        <v>157</v>
      </c>
      <c r="B161" s="160" t="str">
        <f>IF('Result Sheet'!B164="","",'Result Sheet'!B164)</f>
        <v/>
      </c>
      <c r="C161" s="161" t="str">
        <f>IF('Result Sheet'!F164="","",'Result Sheet'!F164)</f>
        <v/>
      </c>
      <c r="D161" s="162" t="str">
        <f>IF('Result Sheet'!E164="","",'Result Sheet'!E164)</f>
        <v/>
      </c>
      <c r="E161" s="163" t="str">
        <f>IF('Result Sheet'!G164="","",'Result Sheet'!G164)</f>
        <v/>
      </c>
      <c r="F161" s="163" t="str">
        <f>IF('Result Sheet'!H164="","",'Result Sheet'!H164)</f>
        <v/>
      </c>
      <c r="G161" s="163" t="str">
        <f>IF('Result Sheet'!I164="","",'Result Sheet'!I164)</f>
        <v/>
      </c>
      <c r="H161" s="164" t="str">
        <f>IF('Result Sheet'!K164="","",'Result Sheet'!K164)</f>
        <v/>
      </c>
      <c r="I161" s="164" t="str">
        <f>IF('Result Sheet'!J164="","",'Result Sheet'!J164)</f>
        <v/>
      </c>
      <c r="J161" s="256" t="str">
        <f>IF('Result Sheet'!ET164="","",'Result Sheet'!ET164)</f>
        <v/>
      </c>
      <c r="K161" s="165" t="str">
        <f>IF('Result Sheet'!EP164="","",'Result Sheet'!EP164)</f>
        <v/>
      </c>
      <c r="L161" s="166" t="str">
        <f>IF('Result Sheet'!EQ164="","",'Result Sheet'!EQ164)</f>
        <v/>
      </c>
      <c r="M161" s="401" t="str">
        <f>IF('Result Sheet'!ER164="","",'Result Sheet'!ER164)</f>
        <v/>
      </c>
      <c r="N161" s="403" t="str">
        <f>IF('Result Sheet'!ES164="","",'Result Sheet'!ES164)</f>
        <v/>
      </c>
      <c r="O161" s="402" t="str">
        <f>IF('Result Sheet'!EW164="","",'Result Sheet'!EW164)</f>
        <v/>
      </c>
      <c r="P161" s="167" t="str">
        <f>IF('Result Sheet'!AB164="","",'Result Sheet'!AB164)</f>
        <v/>
      </c>
      <c r="Q161" s="168" t="str">
        <f>IF('Result Sheet'!AC164="","",'Result Sheet'!AC164)</f>
        <v/>
      </c>
      <c r="R161" s="167" t="str">
        <f>IF('Result Sheet'!AT164="","",'Result Sheet'!AT164)</f>
        <v/>
      </c>
      <c r="S161" s="168" t="str">
        <f>IF('Result Sheet'!AU164="","",'Result Sheet'!AU164)</f>
        <v/>
      </c>
      <c r="T161" s="167" t="str">
        <f>IF('Result Sheet'!BL164="","",'Result Sheet'!BL164)</f>
        <v/>
      </c>
      <c r="U161" s="168" t="str">
        <f>IF('Result Sheet'!BM164="","",'Result Sheet'!BM164)</f>
        <v/>
      </c>
      <c r="V161" s="167" t="str">
        <f>IF('Result Sheet'!CD164="","",'Result Sheet'!CD164)</f>
        <v/>
      </c>
      <c r="W161" s="168" t="str">
        <f>IF('Result Sheet'!CE164="","",'Result Sheet'!CE164)</f>
        <v/>
      </c>
      <c r="X161" s="169" t="str">
        <f>IF('Result Sheet'!EV164="","",'Result Sheet'!EV164)</f>
        <v/>
      </c>
      <c r="BR161" s="170" t="str">
        <f>'Result Sheet'!G164</f>
        <v/>
      </c>
      <c r="BS161" s="171" t="str">
        <f t="shared" si="24"/>
        <v/>
      </c>
      <c r="BT161" s="171" t="str">
        <f t="shared" si="25"/>
        <v/>
      </c>
      <c r="BU161" s="171" t="str">
        <f t="shared" si="26"/>
        <v/>
      </c>
      <c r="BV161" s="171" t="str">
        <f t="shared" si="27"/>
        <v/>
      </c>
      <c r="BW161" s="171" t="str">
        <f t="shared" si="28"/>
        <v/>
      </c>
      <c r="BX161" s="171" t="str">
        <f t="shared" si="29"/>
        <v/>
      </c>
      <c r="BY161" s="171" t="str">
        <f t="shared" si="30"/>
        <v/>
      </c>
      <c r="BZ161" s="171" t="str">
        <f t="shared" si="31"/>
        <v/>
      </c>
      <c r="CA161" s="171" t="str">
        <f t="shared" si="32"/>
        <v/>
      </c>
      <c r="CB161" s="171" t="str">
        <f t="shared" si="33"/>
        <v/>
      </c>
      <c r="CC161" s="171" t="str">
        <f t="shared" si="34"/>
        <v/>
      </c>
      <c r="CD161" s="171" t="str">
        <f t="shared" si="35"/>
        <v/>
      </c>
      <c r="CE161" s="172"/>
    </row>
    <row r="162" spans="1:83" ht="15.95" customHeight="1">
      <c r="A162" s="159">
        <f>IF('Result Sheet'!A165="","",'Result Sheet'!A165)</f>
        <v>158</v>
      </c>
      <c r="B162" s="160" t="str">
        <f>IF('Result Sheet'!B165="","",'Result Sheet'!B165)</f>
        <v/>
      </c>
      <c r="C162" s="161" t="str">
        <f>IF('Result Sheet'!F165="","",'Result Sheet'!F165)</f>
        <v/>
      </c>
      <c r="D162" s="162" t="str">
        <f>IF('Result Sheet'!E165="","",'Result Sheet'!E165)</f>
        <v/>
      </c>
      <c r="E162" s="163" t="str">
        <f>IF('Result Sheet'!G165="","",'Result Sheet'!G165)</f>
        <v/>
      </c>
      <c r="F162" s="163" t="str">
        <f>IF('Result Sheet'!H165="","",'Result Sheet'!H165)</f>
        <v/>
      </c>
      <c r="G162" s="163" t="str">
        <f>IF('Result Sheet'!I165="","",'Result Sheet'!I165)</f>
        <v/>
      </c>
      <c r="H162" s="164" t="str">
        <f>IF('Result Sheet'!K165="","",'Result Sheet'!K165)</f>
        <v/>
      </c>
      <c r="I162" s="164" t="str">
        <f>IF('Result Sheet'!J165="","",'Result Sheet'!J165)</f>
        <v/>
      </c>
      <c r="J162" s="256" t="str">
        <f>IF('Result Sheet'!ET165="","",'Result Sheet'!ET165)</f>
        <v/>
      </c>
      <c r="K162" s="165" t="str">
        <f>IF('Result Sheet'!EP165="","",'Result Sheet'!EP165)</f>
        <v/>
      </c>
      <c r="L162" s="166" t="str">
        <f>IF('Result Sheet'!EQ165="","",'Result Sheet'!EQ165)</f>
        <v/>
      </c>
      <c r="M162" s="401" t="str">
        <f>IF('Result Sheet'!ER165="","",'Result Sheet'!ER165)</f>
        <v/>
      </c>
      <c r="N162" s="403" t="str">
        <f>IF('Result Sheet'!ES165="","",'Result Sheet'!ES165)</f>
        <v/>
      </c>
      <c r="O162" s="402" t="str">
        <f>IF('Result Sheet'!EW165="","",'Result Sheet'!EW165)</f>
        <v/>
      </c>
      <c r="P162" s="167" t="str">
        <f>IF('Result Sheet'!AB165="","",'Result Sheet'!AB165)</f>
        <v/>
      </c>
      <c r="Q162" s="168" t="str">
        <f>IF('Result Sheet'!AC165="","",'Result Sheet'!AC165)</f>
        <v/>
      </c>
      <c r="R162" s="167" t="str">
        <f>IF('Result Sheet'!AT165="","",'Result Sheet'!AT165)</f>
        <v/>
      </c>
      <c r="S162" s="168" t="str">
        <f>IF('Result Sheet'!AU165="","",'Result Sheet'!AU165)</f>
        <v/>
      </c>
      <c r="T162" s="167" t="str">
        <f>IF('Result Sheet'!BL165="","",'Result Sheet'!BL165)</f>
        <v/>
      </c>
      <c r="U162" s="168" t="str">
        <f>IF('Result Sheet'!BM165="","",'Result Sheet'!BM165)</f>
        <v/>
      </c>
      <c r="V162" s="167" t="str">
        <f>IF('Result Sheet'!CD165="","",'Result Sheet'!CD165)</f>
        <v/>
      </c>
      <c r="W162" s="168" t="str">
        <f>IF('Result Sheet'!CE165="","",'Result Sheet'!CE165)</f>
        <v/>
      </c>
      <c r="X162" s="169" t="str">
        <f>IF('Result Sheet'!EV165="","",'Result Sheet'!EV165)</f>
        <v/>
      </c>
      <c r="BR162" s="170" t="str">
        <f>'Result Sheet'!G165</f>
        <v/>
      </c>
      <c r="BS162" s="171" t="str">
        <f t="shared" si="24"/>
        <v/>
      </c>
      <c r="BT162" s="171" t="str">
        <f t="shared" si="25"/>
        <v/>
      </c>
      <c r="BU162" s="171" t="str">
        <f t="shared" si="26"/>
        <v/>
      </c>
      <c r="BV162" s="171" t="str">
        <f t="shared" si="27"/>
        <v/>
      </c>
      <c r="BW162" s="171" t="str">
        <f t="shared" si="28"/>
        <v/>
      </c>
      <c r="BX162" s="171" t="str">
        <f t="shared" si="29"/>
        <v/>
      </c>
      <c r="BY162" s="171" t="str">
        <f t="shared" si="30"/>
        <v/>
      </c>
      <c r="BZ162" s="171" t="str">
        <f t="shared" si="31"/>
        <v/>
      </c>
      <c r="CA162" s="171" t="str">
        <f t="shared" si="32"/>
        <v/>
      </c>
      <c r="CB162" s="171" t="str">
        <f t="shared" si="33"/>
        <v/>
      </c>
      <c r="CC162" s="171" t="str">
        <f t="shared" si="34"/>
        <v/>
      </c>
      <c r="CD162" s="171" t="str">
        <f t="shared" si="35"/>
        <v/>
      </c>
      <c r="CE162" s="172"/>
    </row>
    <row r="163" spans="1:83" ht="15.95" customHeight="1">
      <c r="A163" s="159">
        <f>IF('Result Sheet'!A166="","",'Result Sheet'!A166)</f>
        <v>159</v>
      </c>
      <c r="B163" s="160" t="str">
        <f>IF('Result Sheet'!B166="","",'Result Sheet'!B166)</f>
        <v/>
      </c>
      <c r="C163" s="161" t="str">
        <f>IF('Result Sheet'!F166="","",'Result Sheet'!F166)</f>
        <v/>
      </c>
      <c r="D163" s="162" t="str">
        <f>IF('Result Sheet'!E166="","",'Result Sheet'!E166)</f>
        <v/>
      </c>
      <c r="E163" s="163" t="str">
        <f>IF('Result Sheet'!G166="","",'Result Sheet'!G166)</f>
        <v/>
      </c>
      <c r="F163" s="163" t="str">
        <f>IF('Result Sheet'!H166="","",'Result Sheet'!H166)</f>
        <v/>
      </c>
      <c r="G163" s="163" t="str">
        <f>IF('Result Sheet'!I166="","",'Result Sheet'!I166)</f>
        <v/>
      </c>
      <c r="H163" s="164" t="str">
        <f>IF('Result Sheet'!K166="","",'Result Sheet'!K166)</f>
        <v/>
      </c>
      <c r="I163" s="164" t="str">
        <f>IF('Result Sheet'!J166="","",'Result Sheet'!J166)</f>
        <v/>
      </c>
      <c r="J163" s="256" t="str">
        <f>IF('Result Sheet'!ET166="","",'Result Sheet'!ET166)</f>
        <v/>
      </c>
      <c r="K163" s="165" t="str">
        <f>IF('Result Sheet'!EP166="","",'Result Sheet'!EP166)</f>
        <v/>
      </c>
      <c r="L163" s="166" t="str">
        <f>IF('Result Sheet'!EQ166="","",'Result Sheet'!EQ166)</f>
        <v/>
      </c>
      <c r="M163" s="401" t="str">
        <f>IF('Result Sheet'!ER166="","",'Result Sheet'!ER166)</f>
        <v/>
      </c>
      <c r="N163" s="403" t="str">
        <f>IF('Result Sheet'!ES166="","",'Result Sheet'!ES166)</f>
        <v/>
      </c>
      <c r="O163" s="402" t="str">
        <f>IF('Result Sheet'!EW166="","",'Result Sheet'!EW166)</f>
        <v/>
      </c>
      <c r="P163" s="167" t="str">
        <f>IF('Result Sheet'!AB166="","",'Result Sheet'!AB166)</f>
        <v/>
      </c>
      <c r="Q163" s="168" t="str">
        <f>IF('Result Sheet'!AC166="","",'Result Sheet'!AC166)</f>
        <v/>
      </c>
      <c r="R163" s="167" t="str">
        <f>IF('Result Sheet'!AT166="","",'Result Sheet'!AT166)</f>
        <v/>
      </c>
      <c r="S163" s="168" t="str">
        <f>IF('Result Sheet'!AU166="","",'Result Sheet'!AU166)</f>
        <v/>
      </c>
      <c r="T163" s="167" t="str">
        <f>IF('Result Sheet'!BL166="","",'Result Sheet'!BL166)</f>
        <v/>
      </c>
      <c r="U163" s="168" t="str">
        <f>IF('Result Sheet'!BM166="","",'Result Sheet'!BM166)</f>
        <v/>
      </c>
      <c r="V163" s="167" t="str">
        <f>IF('Result Sheet'!CD166="","",'Result Sheet'!CD166)</f>
        <v/>
      </c>
      <c r="W163" s="168" t="str">
        <f>IF('Result Sheet'!CE166="","",'Result Sheet'!CE166)</f>
        <v/>
      </c>
      <c r="X163" s="169" t="str">
        <f>IF('Result Sheet'!EV166="","",'Result Sheet'!EV166)</f>
        <v/>
      </c>
      <c r="BR163" s="170" t="str">
        <f>'Result Sheet'!G166</f>
        <v/>
      </c>
      <c r="BS163" s="171" t="str">
        <f t="shared" si="24"/>
        <v/>
      </c>
      <c r="BT163" s="171" t="str">
        <f t="shared" si="25"/>
        <v/>
      </c>
      <c r="BU163" s="171" t="str">
        <f t="shared" si="26"/>
        <v/>
      </c>
      <c r="BV163" s="171" t="str">
        <f t="shared" si="27"/>
        <v/>
      </c>
      <c r="BW163" s="171" t="str">
        <f t="shared" si="28"/>
        <v/>
      </c>
      <c r="BX163" s="171" t="str">
        <f t="shared" si="29"/>
        <v/>
      </c>
      <c r="BY163" s="171" t="str">
        <f t="shared" si="30"/>
        <v/>
      </c>
      <c r="BZ163" s="171" t="str">
        <f t="shared" si="31"/>
        <v/>
      </c>
      <c r="CA163" s="171" t="str">
        <f t="shared" si="32"/>
        <v/>
      </c>
      <c r="CB163" s="171" t="str">
        <f t="shared" si="33"/>
        <v/>
      </c>
      <c r="CC163" s="171" t="str">
        <f t="shared" si="34"/>
        <v/>
      </c>
      <c r="CD163" s="171" t="str">
        <f t="shared" si="35"/>
        <v/>
      </c>
      <c r="CE163" s="172"/>
    </row>
    <row r="164" spans="1:83" ht="15.95" customHeight="1">
      <c r="A164" s="159">
        <f>IF('Result Sheet'!A167="","",'Result Sheet'!A167)</f>
        <v>160</v>
      </c>
      <c r="B164" s="160" t="str">
        <f>IF('Result Sheet'!B167="","",'Result Sheet'!B167)</f>
        <v/>
      </c>
      <c r="C164" s="161" t="str">
        <f>IF('Result Sheet'!F167="","",'Result Sheet'!F167)</f>
        <v/>
      </c>
      <c r="D164" s="162" t="str">
        <f>IF('Result Sheet'!E167="","",'Result Sheet'!E167)</f>
        <v/>
      </c>
      <c r="E164" s="163" t="str">
        <f>IF('Result Sheet'!G167="","",'Result Sheet'!G167)</f>
        <v/>
      </c>
      <c r="F164" s="163" t="str">
        <f>IF('Result Sheet'!H167="","",'Result Sheet'!H167)</f>
        <v/>
      </c>
      <c r="G164" s="163" t="str">
        <f>IF('Result Sheet'!I167="","",'Result Sheet'!I167)</f>
        <v/>
      </c>
      <c r="H164" s="164" t="str">
        <f>IF('Result Sheet'!K167="","",'Result Sheet'!K167)</f>
        <v/>
      </c>
      <c r="I164" s="164" t="str">
        <f>IF('Result Sheet'!J167="","",'Result Sheet'!J167)</f>
        <v/>
      </c>
      <c r="J164" s="256" t="str">
        <f>IF('Result Sheet'!ET167="","",'Result Sheet'!ET167)</f>
        <v/>
      </c>
      <c r="K164" s="165" t="str">
        <f>IF('Result Sheet'!EP167="","",'Result Sheet'!EP167)</f>
        <v/>
      </c>
      <c r="L164" s="166" t="str">
        <f>IF('Result Sheet'!EQ167="","",'Result Sheet'!EQ167)</f>
        <v/>
      </c>
      <c r="M164" s="401" t="str">
        <f>IF('Result Sheet'!ER167="","",'Result Sheet'!ER167)</f>
        <v/>
      </c>
      <c r="N164" s="403" t="str">
        <f>IF('Result Sheet'!ES167="","",'Result Sheet'!ES167)</f>
        <v/>
      </c>
      <c r="O164" s="402" t="str">
        <f>IF('Result Sheet'!EW167="","",'Result Sheet'!EW167)</f>
        <v/>
      </c>
      <c r="P164" s="167" t="str">
        <f>IF('Result Sheet'!AB167="","",'Result Sheet'!AB167)</f>
        <v/>
      </c>
      <c r="Q164" s="168" t="str">
        <f>IF('Result Sheet'!AC167="","",'Result Sheet'!AC167)</f>
        <v/>
      </c>
      <c r="R164" s="167" t="str">
        <f>IF('Result Sheet'!AT167="","",'Result Sheet'!AT167)</f>
        <v/>
      </c>
      <c r="S164" s="168" t="str">
        <f>IF('Result Sheet'!AU167="","",'Result Sheet'!AU167)</f>
        <v/>
      </c>
      <c r="T164" s="167" t="str">
        <f>IF('Result Sheet'!BL167="","",'Result Sheet'!BL167)</f>
        <v/>
      </c>
      <c r="U164" s="168" t="str">
        <f>IF('Result Sheet'!BM167="","",'Result Sheet'!BM167)</f>
        <v/>
      </c>
      <c r="V164" s="167" t="str">
        <f>IF('Result Sheet'!CD167="","",'Result Sheet'!CD167)</f>
        <v/>
      </c>
      <c r="W164" s="168" t="str">
        <f>IF('Result Sheet'!CE167="","",'Result Sheet'!CE167)</f>
        <v/>
      </c>
      <c r="X164" s="169" t="str">
        <f>IF('Result Sheet'!EV167="","",'Result Sheet'!EV167)</f>
        <v/>
      </c>
      <c r="BR164" s="170" t="str">
        <f>'Result Sheet'!G167</f>
        <v/>
      </c>
      <c r="BS164" s="171" t="str">
        <f t="shared" si="24"/>
        <v/>
      </c>
      <c r="BT164" s="171" t="str">
        <f t="shared" si="25"/>
        <v/>
      </c>
      <c r="BU164" s="171" t="str">
        <f t="shared" si="26"/>
        <v/>
      </c>
      <c r="BV164" s="171" t="str">
        <f t="shared" si="27"/>
        <v/>
      </c>
      <c r="BW164" s="171" t="str">
        <f t="shared" si="28"/>
        <v/>
      </c>
      <c r="BX164" s="171" t="str">
        <f t="shared" si="29"/>
        <v/>
      </c>
      <c r="BY164" s="171" t="str">
        <f t="shared" si="30"/>
        <v/>
      </c>
      <c r="BZ164" s="171" t="str">
        <f t="shared" si="31"/>
        <v/>
      </c>
      <c r="CA164" s="171" t="str">
        <f t="shared" si="32"/>
        <v/>
      </c>
      <c r="CB164" s="171" t="str">
        <f t="shared" si="33"/>
        <v/>
      </c>
      <c r="CC164" s="171" t="str">
        <f t="shared" si="34"/>
        <v/>
      </c>
      <c r="CD164" s="171" t="str">
        <f t="shared" si="35"/>
        <v/>
      </c>
      <c r="CE164" s="172"/>
    </row>
    <row r="165" spans="1:83" ht="15.95" customHeight="1">
      <c r="A165" s="159">
        <f>IF('Result Sheet'!A168="","",'Result Sheet'!A168)</f>
        <v>161</v>
      </c>
      <c r="B165" s="160" t="str">
        <f>IF('Result Sheet'!B168="","",'Result Sheet'!B168)</f>
        <v/>
      </c>
      <c r="C165" s="161" t="str">
        <f>IF('Result Sheet'!F168="","",'Result Sheet'!F168)</f>
        <v/>
      </c>
      <c r="D165" s="162" t="str">
        <f>IF('Result Sheet'!E168="","",'Result Sheet'!E168)</f>
        <v/>
      </c>
      <c r="E165" s="163" t="str">
        <f>IF('Result Sheet'!G168="","",'Result Sheet'!G168)</f>
        <v/>
      </c>
      <c r="F165" s="163" t="str">
        <f>IF('Result Sheet'!H168="","",'Result Sheet'!H168)</f>
        <v/>
      </c>
      <c r="G165" s="163" t="str">
        <f>IF('Result Sheet'!I168="","",'Result Sheet'!I168)</f>
        <v/>
      </c>
      <c r="H165" s="164" t="str">
        <f>IF('Result Sheet'!K168="","",'Result Sheet'!K168)</f>
        <v/>
      </c>
      <c r="I165" s="164" t="str">
        <f>IF('Result Sheet'!J168="","",'Result Sheet'!J168)</f>
        <v/>
      </c>
      <c r="J165" s="256" t="str">
        <f>IF('Result Sheet'!ET168="","",'Result Sheet'!ET168)</f>
        <v/>
      </c>
      <c r="K165" s="165" t="str">
        <f>IF('Result Sheet'!EP168="","",'Result Sheet'!EP168)</f>
        <v/>
      </c>
      <c r="L165" s="166" t="str">
        <f>IF('Result Sheet'!EQ168="","",'Result Sheet'!EQ168)</f>
        <v/>
      </c>
      <c r="M165" s="401" t="str">
        <f>IF('Result Sheet'!ER168="","",'Result Sheet'!ER168)</f>
        <v/>
      </c>
      <c r="N165" s="403" t="str">
        <f>IF('Result Sheet'!ES168="","",'Result Sheet'!ES168)</f>
        <v/>
      </c>
      <c r="O165" s="402" t="str">
        <f>IF('Result Sheet'!EW168="","",'Result Sheet'!EW168)</f>
        <v/>
      </c>
      <c r="P165" s="167" t="str">
        <f>IF('Result Sheet'!AB168="","",'Result Sheet'!AB168)</f>
        <v/>
      </c>
      <c r="Q165" s="168" t="str">
        <f>IF('Result Sheet'!AC168="","",'Result Sheet'!AC168)</f>
        <v/>
      </c>
      <c r="R165" s="167" t="str">
        <f>IF('Result Sheet'!AT168="","",'Result Sheet'!AT168)</f>
        <v/>
      </c>
      <c r="S165" s="168" t="str">
        <f>IF('Result Sheet'!AU168="","",'Result Sheet'!AU168)</f>
        <v/>
      </c>
      <c r="T165" s="167" t="str">
        <f>IF('Result Sheet'!BL168="","",'Result Sheet'!BL168)</f>
        <v/>
      </c>
      <c r="U165" s="168" t="str">
        <f>IF('Result Sheet'!BM168="","",'Result Sheet'!BM168)</f>
        <v/>
      </c>
      <c r="V165" s="167" t="str">
        <f>IF('Result Sheet'!CD168="","",'Result Sheet'!CD168)</f>
        <v/>
      </c>
      <c r="W165" s="168" t="str">
        <f>IF('Result Sheet'!CE168="","",'Result Sheet'!CE168)</f>
        <v/>
      </c>
      <c r="X165" s="169" t="str">
        <f>IF('Result Sheet'!EV168="","",'Result Sheet'!EV168)</f>
        <v/>
      </c>
      <c r="BR165" s="170" t="str">
        <f>'Result Sheet'!G168</f>
        <v/>
      </c>
      <c r="BS165" s="171" t="str">
        <f t="shared" si="24"/>
        <v/>
      </c>
      <c r="BT165" s="171" t="str">
        <f t="shared" si="25"/>
        <v/>
      </c>
      <c r="BU165" s="171" t="str">
        <f t="shared" si="26"/>
        <v/>
      </c>
      <c r="BV165" s="171" t="str">
        <f t="shared" si="27"/>
        <v/>
      </c>
      <c r="BW165" s="171" t="str">
        <f t="shared" si="28"/>
        <v/>
      </c>
      <c r="BX165" s="171" t="str">
        <f t="shared" si="29"/>
        <v/>
      </c>
      <c r="BY165" s="171" t="str">
        <f t="shared" si="30"/>
        <v/>
      </c>
      <c r="BZ165" s="171" t="str">
        <f t="shared" si="31"/>
        <v/>
      </c>
      <c r="CA165" s="171" t="str">
        <f t="shared" si="32"/>
        <v/>
      </c>
      <c r="CB165" s="171" t="str">
        <f t="shared" si="33"/>
        <v/>
      </c>
      <c r="CC165" s="171" t="str">
        <f t="shared" si="34"/>
        <v/>
      </c>
      <c r="CD165" s="171" t="str">
        <f t="shared" si="35"/>
        <v/>
      </c>
      <c r="CE165" s="172"/>
    </row>
    <row r="166" spans="1:83" ht="15.95" customHeight="1">
      <c r="A166" s="159">
        <f>IF('Result Sheet'!A169="","",'Result Sheet'!A169)</f>
        <v>162</v>
      </c>
      <c r="B166" s="160" t="str">
        <f>IF('Result Sheet'!B169="","",'Result Sheet'!B169)</f>
        <v/>
      </c>
      <c r="C166" s="161" t="str">
        <f>IF('Result Sheet'!F169="","",'Result Sheet'!F169)</f>
        <v/>
      </c>
      <c r="D166" s="162" t="str">
        <f>IF('Result Sheet'!E169="","",'Result Sheet'!E169)</f>
        <v/>
      </c>
      <c r="E166" s="163" t="str">
        <f>IF('Result Sheet'!G169="","",'Result Sheet'!G169)</f>
        <v/>
      </c>
      <c r="F166" s="163" t="str">
        <f>IF('Result Sheet'!H169="","",'Result Sheet'!H169)</f>
        <v/>
      </c>
      <c r="G166" s="163" t="str">
        <f>IF('Result Sheet'!I169="","",'Result Sheet'!I169)</f>
        <v/>
      </c>
      <c r="H166" s="164" t="str">
        <f>IF('Result Sheet'!K169="","",'Result Sheet'!K169)</f>
        <v/>
      </c>
      <c r="I166" s="164" t="str">
        <f>IF('Result Sheet'!J169="","",'Result Sheet'!J169)</f>
        <v/>
      </c>
      <c r="J166" s="256" t="str">
        <f>IF('Result Sheet'!ET169="","",'Result Sheet'!ET169)</f>
        <v/>
      </c>
      <c r="K166" s="165" t="str">
        <f>IF('Result Sheet'!EP169="","",'Result Sheet'!EP169)</f>
        <v/>
      </c>
      <c r="L166" s="166" t="str">
        <f>IF('Result Sheet'!EQ169="","",'Result Sheet'!EQ169)</f>
        <v/>
      </c>
      <c r="M166" s="401" t="str">
        <f>IF('Result Sheet'!ER169="","",'Result Sheet'!ER169)</f>
        <v/>
      </c>
      <c r="N166" s="403" t="str">
        <f>IF('Result Sheet'!ES169="","",'Result Sheet'!ES169)</f>
        <v/>
      </c>
      <c r="O166" s="402" t="str">
        <f>IF('Result Sheet'!EW169="","",'Result Sheet'!EW169)</f>
        <v/>
      </c>
      <c r="P166" s="167" t="str">
        <f>IF('Result Sheet'!AB169="","",'Result Sheet'!AB169)</f>
        <v/>
      </c>
      <c r="Q166" s="168" t="str">
        <f>IF('Result Sheet'!AC169="","",'Result Sheet'!AC169)</f>
        <v/>
      </c>
      <c r="R166" s="167" t="str">
        <f>IF('Result Sheet'!AT169="","",'Result Sheet'!AT169)</f>
        <v/>
      </c>
      <c r="S166" s="168" t="str">
        <f>IF('Result Sheet'!AU169="","",'Result Sheet'!AU169)</f>
        <v/>
      </c>
      <c r="T166" s="167" t="str">
        <f>IF('Result Sheet'!BL169="","",'Result Sheet'!BL169)</f>
        <v/>
      </c>
      <c r="U166" s="168" t="str">
        <f>IF('Result Sheet'!BM169="","",'Result Sheet'!BM169)</f>
        <v/>
      </c>
      <c r="V166" s="167" t="str">
        <f>IF('Result Sheet'!CD169="","",'Result Sheet'!CD169)</f>
        <v/>
      </c>
      <c r="W166" s="168" t="str">
        <f>IF('Result Sheet'!CE169="","",'Result Sheet'!CE169)</f>
        <v/>
      </c>
      <c r="X166" s="169" t="str">
        <f>IF('Result Sheet'!EV169="","",'Result Sheet'!EV169)</f>
        <v/>
      </c>
      <c r="BR166" s="170" t="str">
        <f>'Result Sheet'!G169</f>
        <v/>
      </c>
      <c r="BS166" s="171" t="str">
        <f t="shared" si="24"/>
        <v/>
      </c>
      <c r="BT166" s="171" t="str">
        <f t="shared" si="25"/>
        <v/>
      </c>
      <c r="BU166" s="171" t="str">
        <f t="shared" si="26"/>
        <v/>
      </c>
      <c r="BV166" s="171" t="str">
        <f t="shared" si="27"/>
        <v/>
      </c>
      <c r="BW166" s="171" t="str">
        <f t="shared" si="28"/>
        <v/>
      </c>
      <c r="BX166" s="171" t="str">
        <f t="shared" si="29"/>
        <v/>
      </c>
      <c r="BY166" s="171" t="str">
        <f t="shared" si="30"/>
        <v/>
      </c>
      <c r="BZ166" s="171" t="str">
        <f t="shared" si="31"/>
        <v/>
      </c>
      <c r="CA166" s="171" t="str">
        <f t="shared" si="32"/>
        <v/>
      </c>
      <c r="CB166" s="171" t="str">
        <f t="shared" si="33"/>
        <v/>
      </c>
      <c r="CC166" s="171" t="str">
        <f t="shared" si="34"/>
        <v/>
      </c>
      <c r="CD166" s="171" t="str">
        <f t="shared" si="35"/>
        <v/>
      </c>
      <c r="CE166" s="172"/>
    </row>
    <row r="167" spans="1:83" ht="15.95" customHeight="1">
      <c r="A167" s="159">
        <f>IF('Result Sheet'!A170="","",'Result Sheet'!A170)</f>
        <v>163</v>
      </c>
      <c r="B167" s="160" t="str">
        <f>IF('Result Sheet'!B170="","",'Result Sheet'!B170)</f>
        <v/>
      </c>
      <c r="C167" s="161" t="str">
        <f>IF('Result Sheet'!F170="","",'Result Sheet'!F170)</f>
        <v/>
      </c>
      <c r="D167" s="162" t="str">
        <f>IF('Result Sheet'!E170="","",'Result Sheet'!E170)</f>
        <v/>
      </c>
      <c r="E167" s="163" t="str">
        <f>IF('Result Sheet'!G170="","",'Result Sheet'!G170)</f>
        <v/>
      </c>
      <c r="F167" s="163" t="str">
        <f>IF('Result Sheet'!H170="","",'Result Sheet'!H170)</f>
        <v/>
      </c>
      <c r="G167" s="163" t="str">
        <f>IF('Result Sheet'!I170="","",'Result Sheet'!I170)</f>
        <v/>
      </c>
      <c r="H167" s="164" t="str">
        <f>IF('Result Sheet'!K170="","",'Result Sheet'!K170)</f>
        <v/>
      </c>
      <c r="I167" s="164" t="str">
        <f>IF('Result Sheet'!J170="","",'Result Sheet'!J170)</f>
        <v/>
      </c>
      <c r="J167" s="256" t="str">
        <f>IF('Result Sheet'!ET170="","",'Result Sheet'!ET170)</f>
        <v/>
      </c>
      <c r="K167" s="165" t="str">
        <f>IF('Result Sheet'!EP170="","",'Result Sheet'!EP170)</f>
        <v/>
      </c>
      <c r="L167" s="166" t="str">
        <f>IF('Result Sheet'!EQ170="","",'Result Sheet'!EQ170)</f>
        <v/>
      </c>
      <c r="M167" s="401" t="str">
        <f>IF('Result Sheet'!ER170="","",'Result Sheet'!ER170)</f>
        <v/>
      </c>
      <c r="N167" s="403" t="str">
        <f>IF('Result Sheet'!ES170="","",'Result Sheet'!ES170)</f>
        <v/>
      </c>
      <c r="O167" s="402" t="str">
        <f>IF('Result Sheet'!EW170="","",'Result Sheet'!EW170)</f>
        <v/>
      </c>
      <c r="P167" s="167" t="str">
        <f>IF('Result Sheet'!AB170="","",'Result Sheet'!AB170)</f>
        <v/>
      </c>
      <c r="Q167" s="168" t="str">
        <f>IF('Result Sheet'!AC170="","",'Result Sheet'!AC170)</f>
        <v/>
      </c>
      <c r="R167" s="167" t="str">
        <f>IF('Result Sheet'!AT170="","",'Result Sheet'!AT170)</f>
        <v/>
      </c>
      <c r="S167" s="168" t="str">
        <f>IF('Result Sheet'!AU170="","",'Result Sheet'!AU170)</f>
        <v/>
      </c>
      <c r="T167" s="167" t="str">
        <f>IF('Result Sheet'!BL170="","",'Result Sheet'!BL170)</f>
        <v/>
      </c>
      <c r="U167" s="168" t="str">
        <f>IF('Result Sheet'!BM170="","",'Result Sheet'!BM170)</f>
        <v/>
      </c>
      <c r="V167" s="167" t="str">
        <f>IF('Result Sheet'!CD170="","",'Result Sheet'!CD170)</f>
        <v/>
      </c>
      <c r="W167" s="168" t="str">
        <f>IF('Result Sheet'!CE170="","",'Result Sheet'!CE170)</f>
        <v/>
      </c>
      <c r="X167" s="169" t="str">
        <f>IF('Result Sheet'!EV170="","",'Result Sheet'!EV170)</f>
        <v/>
      </c>
      <c r="BR167" s="170" t="str">
        <f>'Result Sheet'!G170</f>
        <v/>
      </c>
      <c r="BS167" s="171" t="str">
        <f t="shared" si="24"/>
        <v/>
      </c>
      <c r="BT167" s="171" t="str">
        <f t="shared" si="25"/>
        <v/>
      </c>
      <c r="BU167" s="171" t="str">
        <f t="shared" si="26"/>
        <v/>
      </c>
      <c r="BV167" s="171" t="str">
        <f t="shared" si="27"/>
        <v/>
      </c>
      <c r="BW167" s="171" t="str">
        <f t="shared" si="28"/>
        <v/>
      </c>
      <c r="BX167" s="171" t="str">
        <f t="shared" si="29"/>
        <v/>
      </c>
      <c r="BY167" s="171" t="str">
        <f t="shared" si="30"/>
        <v/>
      </c>
      <c r="BZ167" s="171" t="str">
        <f t="shared" si="31"/>
        <v/>
      </c>
      <c r="CA167" s="171" t="str">
        <f t="shared" si="32"/>
        <v/>
      </c>
      <c r="CB167" s="171" t="str">
        <f t="shared" si="33"/>
        <v/>
      </c>
      <c r="CC167" s="171" t="str">
        <f t="shared" si="34"/>
        <v/>
      </c>
      <c r="CD167" s="171" t="str">
        <f t="shared" si="35"/>
        <v/>
      </c>
      <c r="CE167" s="172"/>
    </row>
    <row r="168" spans="1:83" ht="15.95" customHeight="1">
      <c r="A168" s="159">
        <f>IF('Result Sheet'!A171="","",'Result Sheet'!A171)</f>
        <v>164</v>
      </c>
      <c r="B168" s="160" t="str">
        <f>IF('Result Sheet'!B171="","",'Result Sheet'!B171)</f>
        <v/>
      </c>
      <c r="C168" s="161" t="str">
        <f>IF('Result Sheet'!F171="","",'Result Sheet'!F171)</f>
        <v/>
      </c>
      <c r="D168" s="162" t="str">
        <f>IF('Result Sheet'!E171="","",'Result Sheet'!E171)</f>
        <v/>
      </c>
      <c r="E168" s="163" t="str">
        <f>IF('Result Sheet'!G171="","",'Result Sheet'!G171)</f>
        <v/>
      </c>
      <c r="F168" s="163" t="str">
        <f>IF('Result Sheet'!H171="","",'Result Sheet'!H171)</f>
        <v/>
      </c>
      <c r="G168" s="163" t="str">
        <f>IF('Result Sheet'!I171="","",'Result Sheet'!I171)</f>
        <v/>
      </c>
      <c r="H168" s="164" t="str">
        <f>IF('Result Sheet'!K171="","",'Result Sheet'!K171)</f>
        <v/>
      </c>
      <c r="I168" s="164" t="str">
        <f>IF('Result Sheet'!J171="","",'Result Sheet'!J171)</f>
        <v/>
      </c>
      <c r="J168" s="256" t="str">
        <f>IF('Result Sheet'!ET171="","",'Result Sheet'!ET171)</f>
        <v/>
      </c>
      <c r="K168" s="165" t="str">
        <f>IF('Result Sheet'!EP171="","",'Result Sheet'!EP171)</f>
        <v/>
      </c>
      <c r="L168" s="166" t="str">
        <f>IF('Result Sheet'!EQ171="","",'Result Sheet'!EQ171)</f>
        <v/>
      </c>
      <c r="M168" s="401" t="str">
        <f>IF('Result Sheet'!ER171="","",'Result Sheet'!ER171)</f>
        <v/>
      </c>
      <c r="N168" s="403" t="str">
        <f>IF('Result Sheet'!ES171="","",'Result Sheet'!ES171)</f>
        <v/>
      </c>
      <c r="O168" s="402" t="str">
        <f>IF('Result Sheet'!EW171="","",'Result Sheet'!EW171)</f>
        <v/>
      </c>
      <c r="P168" s="167" t="str">
        <f>IF('Result Sheet'!AB171="","",'Result Sheet'!AB171)</f>
        <v/>
      </c>
      <c r="Q168" s="168" t="str">
        <f>IF('Result Sheet'!AC171="","",'Result Sheet'!AC171)</f>
        <v/>
      </c>
      <c r="R168" s="167" t="str">
        <f>IF('Result Sheet'!AT171="","",'Result Sheet'!AT171)</f>
        <v/>
      </c>
      <c r="S168" s="168" t="str">
        <f>IF('Result Sheet'!AU171="","",'Result Sheet'!AU171)</f>
        <v/>
      </c>
      <c r="T168" s="167" t="str">
        <f>IF('Result Sheet'!BL171="","",'Result Sheet'!BL171)</f>
        <v/>
      </c>
      <c r="U168" s="168" t="str">
        <f>IF('Result Sheet'!BM171="","",'Result Sheet'!BM171)</f>
        <v/>
      </c>
      <c r="V168" s="167" t="str">
        <f>IF('Result Sheet'!CD171="","",'Result Sheet'!CD171)</f>
        <v/>
      </c>
      <c r="W168" s="168" t="str">
        <f>IF('Result Sheet'!CE171="","",'Result Sheet'!CE171)</f>
        <v/>
      </c>
      <c r="X168" s="169" t="str">
        <f>IF('Result Sheet'!EV171="","",'Result Sheet'!EV171)</f>
        <v/>
      </c>
      <c r="BR168" s="170" t="str">
        <f>'Result Sheet'!G171</f>
        <v/>
      </c>
      <c r="BS168" s="171" t="str">
        <f t="shared" si="24"/>
        <v/>
      </c>
      <c r="BT168" s="171" t="str">
        <f t="shared" si="25"/>
        <v/>
      </c>
      <c r="BU168" s="171" t="str">
        <f t="shared" si="26"/>
        <v/>
      </c>
      <c r="BV168" s="171" t="str">
        <f t="shared" si="27"/>
        <v/>
      </c>
      <c r="BW168" s="171" t="str">
        <f t="shared" si="28"/>
        <v/>
      </c>
      <c r="BX168" s="171" t="str">
        <f t="shared" si="29"/>
        <v/>
      </c>
      <c r="BY168" s="171" t="str">
        <f t="shared" si="30"/>
        <v/>
      </c>
      <c r="BZ168" s="171" t="str">
        <f t="shared" si="31"/>
        <v/>
      </c>
      <c r="CA168" s="171" t="str">
        <f t="shared" si="32"/>
        <v/>
      </c>
      <c r="CB168" s="171" t="str">
        <f t="shared" si="33"/>
        <v/>
      </c>
      <c r="CC168" s="171" t="str">
        <f t="shared" si="34"/>
        <v/>
      </c>
      <c r="CD168" s="171" t="str">
        <f t="shared" si="35"/>
        <v/>
      </c>
      <c r="CE168" s="172"/>
    </row>
    <row r="169" spans="1:83" ht="15.95" customHeight="1">
      <c r="A169" s="159">
        <f>IF('Result Sheet'!A172="","",'Result Sheet'!A172)</f>
        <v>165</v>
      </c>
      <c r="B169" s="160" t="str">
        <f>IF('Result Sheet'!B172="","",'Result Sheet'!B172)</f>
        <v/>
      </c>
      <c r="C169" s="161" t="str">
        <f>IF('Result Sheet'!F172="","",'Result Sheet'!F172)</f>
        <v/>
      </c>
      <c r="D169" s="162" t="str">
        <f>IF('Result Sheet'!E172="","",'Result Sheet'!E172)</f>
        <v/>
      </c>
      <c r="E169" s="163" t="str">
        <f>IF('Result Sheet'!G172="","",'Result Sheet'!G172)</f>
        <v/>
      </c>
      <c r="F169" s="163" t="str">
        <f>IF('Result Sheet'!H172="","",'Result Sheet'!H172)</f>
        <v/>
      </c>
      <c r="G169" s="163" t="str">
        <f>IF('Result Sheet'!I172="","",'Result Sheet'!I172)</f>
        <v/>
      </c>
      <c r="H169" s="164" t="str">
        <f>IF('Result Sheet'!K172="","",'Result Sheet'!K172)</f>
        <v/>
      </c>
      <c r="I169" s="164" t="str">
        <f>IF('Result Sheet'!J172="","",'Result Sheet'!J172)</f>
        <v/>
      </c>
      <c r="J169" s="256" t="str">
        <f>IF('Result Sheet'!ET172="","",'Result Sheet'!ET172)</f>
        <v/>
      </c>
      <c r="K169" s="165" t="str">
        <f>IF('Result Sheet'!EP172="","",'Result Sheet'!EP172)</f>
        <v/>
      </c>
      <c r="L169" s="166" t="str">
        <f>IF('Result Sheet'!EQ172="","",'Result Sheet'!EQ172)</f>
        <v/>
      </c>
      <c r="M169" s="401" t="str">
        <f>IF('Result Sheet'!ER172="","",'Result Sheet'!ER172)</f>
        <v/>
      </c>
      <c r="N169" s="403" t="str">
        <f>IF('Result Sheet'!ES172="","",'Result Sheet'!ES172)</f>
        <v/>
      </c>
      <c r="O169" s="402" t="str">
        <f>IF('Result Sheet'!EW172="","",'Result Sheet'!EW172)</f>
        <v/>
      </c>
      <c r="P169" s="167" t="str">
        <f>IF('Result Sheet'!AB172="","",'Result Sheet'!AB172)</f>
        <v/>
      </c>
      <c r="Q169" s="168" t="str">
        <f>IF('Result Sheet'!AC172="","",'Result Sheet'!AC172)</f>
        <v/>
      </c>
      <c r="R169" s="167" t="str">
        <f>IF('Result Sheet'!AT172="","",'Result Sheet'!AT172)</f>
        <v/>
      </c>
      <c r="S169" s="168" t="str">
        <f>IF('Result Sheet'!AU172="","",'Result Sheet'!AU172)</f>
        <v/>
      </c>
      <c r="T169" s="167" t="str">
        <f>IF('Result Sheet'!BL172="","",'Result Sheet'!BL172)</f>
        <v/>
      </c>
      <c r="U169" s="168" t="str">
        <f>IF('Result Sheet'!BM172="","",'Result Sheet'!BM172)</f>
        <v/>
      </c>
      <c r="V169" s="167" t="str">
        <f>IF('Result Sheet'!CD172="","",'Result Sheet'!CD172)</f>
        <v/>
      </c>
      <c r="W169" s="168" t="str">
        <f>IF('Result Sheet'!CE172="","",'Result Sheet'!CE172)</f>
        <v/>
      </c>
      <c r="X169" s="169" t="str">
        <f>IF('Result Sheet'!EV172="","",'Result Sheet'!EV172)</f>
        <v/>
      </c>
      <c r="BR169" s="170" t="str">
        <f>'Result Sheet'!G172</f>
        <v/>
      </c>
      <c r="BS169" s="171" t="str">
        <f t="shared" si="24"/>
        <v/>
      </c>
      <c r="BT169" s="171" t="str">
        <f t="shared" si="25"/>
        <v/>
      </c>
      <c r="BU169" s="171" t="str">
        <f t="shared" si="26"/>
        <v/>
      </c>
      <c r="BV169" s="171" t="str">
        <f t="shared" si="27"/>
        <v/>
      </c>
      <c r="BW169" s="171" t="str">
        <f t="shared" si="28"/>
        <v/>
      </c>
      <c r="BX169" s="171" t="str">
        <f t="shared" si="29"/>
        <v/>
      </c>
      <c r="BY169" s="171" t="str">
        <f t="shared" si="30"/>
        <v/>
      </c>
      <c r="BZ169" s="171" t="str">
        <f t="shared" si="31"/>
        <v/>
      </c>
      <c r="CA169" s="171" t="str">
        <f t="shared" si="32"/>
        <v/>
      </c>
      <c r="CB169" s="171" t="str">
        <f t="shared" si="33"/>
        <v/>
      </c>
      <c r="CC169" s="171" t="str">
        <f t="shared" si="34"/>
        <v/>
      </c>
      <c r="CD169" s="171" t="str">
        <f t="shared" si="35"/>
        <v/>
      </c>
      <c r="CE169" s="172"/>
    </row>
    <row r="170" spans="1:83" ht="15.95" customHeight="1">
      <c r="A170" s="159">
        <f>IF('Result Sheet'!A173="","",'Result Sheet'!A173)</f>
        <v>166</v>
      </c>
      <c r="B170" s="160" t="str">
        <f>IF('Result Sheet'!B173="","",'Result Sheet'!B173)</f>
        <v/>
      </c>
      <c r="C170" s="161" t="str">
        <f>IF('Result Sheet'!F173="","",'Result Sheet'!F173)</f>
        <v/>
      </c>
      <c r="D170" s="162" t="str">
        <f>IF('Result Sheet'!E173="","",'Result Sheet'!E173)</f>
        <v/>
      </c>
      <c r="E170" s="163" t="str">
        <f>IF('Result Sheet'!G173="","",'Result Sheet'!G173)</f>
        <v/>
      </c>
      <c r="F170" s="163" t="str">
        <f>IF('Result Sheet'!H173="","",'Result Sheet'!H173)</f>
        <v/>
      </c>
      <c r="G170" s="163" t="str">
        <f>IF('Result Sheet'!I173="","",'Result Sheet'!I173)</f>
        <v/>
      </c>
      <c r="H170" s="164" t="str">
        <f>IF('Result Sheet'!K173="","",'Result Sheet'!K173)</f>
        <v/>
      </c>
      <c r="I170" s="164" t="str">
        <f>IF('Result Sheet'!J173="","",'Result Sheet'!J173)</f>
        <v/>
      </c>
      <c r="J170" s="256" t="str">
        <f>IF('Result Sheet'!ET173="","",'Result Sheet'!ET173)</f>
        <v/>
      </c>
      <c r="K170" s="165" t="str">
        <f>IF('Result Sheet'!EP173="","",'Result Sheet'!EP173)</f>
        <v/>
      </c>
      <c r="L170" s="166" t="str">
        <f>IF('Result Sheet'!EQ173="","",'Result Sheet'!EQ173)</f>
        <v/>
      </c>
      <c r="M170" s="401" t="str">
        <f>IF('Result Sheet'!ER173="","",'Result Sheet'!ER173)</f>
        <v/>
      </c>
      <c r="N170" s="403" t="str">
        <f>IF('Result Sheet'!ES173="","",'Result Sheet'!ES173)</f>
        <v/>
      </c>
      <c r="O170" s="402" t="str">
        <f>IF('Result Sheet'!EW173="","",'Result Sheet'!EW173)</f>
        <v/>
      </c>
      <c r="P170" s="167" t="str">
        <f>IF('Result Sheet'!AB173="","",'Result Sheet'!AB173)</f>
        <v/>
      </c>
      <c r="Q170" s="168" t="str">
        <f>IF('Result Sheet'!AC173="","",'Result Sheet'!AC173)</f>
        <v/>
      </c>
      <c r="R170" s="167" t="str">
        <f>IF('Result Sheet'!AT173="","",'Result Sheet'!AT173)</f>
        <v/>
      </c>
      <c r="S170" s="168" t="str">
        <f>IF('Result Sheet'!AU173="","",'Result Sheet'!AU173)</f>
        <v/>
      </c>
      <c r="T170" s="167" t="str">
        <f>IF('Result Sheet'!BL173="","",'Result Sheet'!BL173)</f>
        <v/>
      </c>
      <c r="U170" s="168" t="str">
        <f>IF('Result Sheet'!BM173="","",'Result Sheet'!BM173)</f>
        <v/>
      </c>
      <c r="V170" s="167" t="str">
        <f>IF('Result Sheet'!CD173="","",'Result Sheet'!CD173)</f>
        <v/>
      </c>
      <c r="W170" s="168" t="str">
        <f>IF('Result Sheet'!CE173="","",'Result Sheet'!CE173)</f>
        <v/>
      </c>
      <c r="X170" s="169" t="str">
        <f>IF('Result Sheet'!EV173="","",'Result Sheet'!EV173)</f>
        <v/>
      </c>
      <c r="BR170" s="170" t="str">
        <f>'Result Sheet'!G173</f>
        <v/>
      </c>
      <c r="BS170" s="171" t="str">
        <f t="shared" si="24"/>
        <v/>
      </c>
      <c r="BT170" s="171" t="str">
        <f t="shared" si="25"/>
        <v/>
      </c>
      <c r="BU170" s="171" t="str">
        <f t="shared" si="26"/>
        <v/>
      </c>
      <c r="BV170" s="171" t="str">
        <f t="shared" si="27"/>
        <v/>
      </c>
      <c r="BW170" s="171" t="str">
        <f t="shared" si="28"/>
        <v/>
      </c>
      <c r="BX170" s="171" t="str">
        <f t="shared" si="29"/>
        <v/>
      </c>
      <c r="BY170" s="171" t="str">
        <f t="shared" si="30"/>
        <v/>
      </c>
      <c r="BZ170" s="171" t="str">
        <f t="shared" si="31"/>
        <v/>
      </c>
      <c r="CA170" s="171" t="str">
        <f t="shared" si="32"/>
        <v/>
      </c>
      <c r="CB170" s="171" t="str">
        <f t="shared" si="33"/>
        <v/>
      </c>
      <c r="CC170" s="171" t="str">
        <f t="shared" si="34"/>
        <v/>
      </c>
      <c r="CD170" s="171" t="str">
        <f t="shared" si="35"/>
        <v/>
      </c>
      <c r="CE170" s="172"/>
    </row>
    <row r="171" spans="1:83" ht="15.95" customHeight="1">
      <c r="A171" s="159">
        <f>IF('Result Sheet'!A174="","",'Result Sheet'!A174)</f>
        <v>167</v>
      </c>
      <c r="B171" s="160" t="str">
        <f>IF('Result Sheet'!B174="","",'Result Sheet'!B174)</f>
        <v/>
      </c>
      <c r="C171" s="161" t="str">
        <f>IF('Result Sheet'!F174="","",'Result Sheet'!F174)</f>
        <v/>
      </c>
      <c r="D171" s="162" t="str">
        <f>IF('Result Sheet'!E174="","",'Result Sheet'!E174)</f>
        <v/>
      </c>
      <c r="E171" s="163" t="str">
        <f>IF('Result Sheet'!G174="","",'Result Sheet'!G174)</f>
        <v/>
      </c>
      <c r="F171" s="163" t="str">
        <f>IF('Result Sheet'!H174="","",'Result Sheet'!H174)</f>
        <v/>
      </c>
      <c r="G171" s="163" t="str">
        <f>IF('Result Sheet'!I174="","",'Result Sheet'!I174)</f>
        <v/>
      </c>
      <c r="H171" s="164" t="str">
        <f>IF('Result Sheet'!K174="","",'Result Sheet'!K174)</f>
        <v/>
      </c>
      <c r="I171" s="164" t="str">
        <f>IF('Result Sheet'!J174="","",'Result Sheet'!J174)</f>
        <v/>
      </c>
      <c r="J171" s="256" t="str">
        <f>IF('Result Sheet'!ET174="","",'Result Sheet'!ET174)</f>
        <v/>
      </c>
      <c r="K171" s="165" t="str">
        <f>IF('Result Sheet'!EP174="","",'Result Sheet'!EP174)</f>
        <v/>
      </c>
      <c r="L171" s="166" t="str">
        <f>IF('Result Sheet'!EQ174="","",'Result Sheet'!EQ174)</f>
        <v/>
      </c>
      <c r="M171" s="401" t="str">
        <f>IF('Result Sheet'!ER174="","",'Result Sheet'!ER174)</f>
        <v/>
      </c>
      <c r="N171" s="403" t="str">
        <f>IF('Result Sheet'!ES174="","",'Result Sheet'!ES174)</f>
        <v/>
      </c>
      <c r="O171" s="402" t="str">
        <f>IF('Result Sheet'!EW174="","",'Result Sheet'!EW174)</f>
        <v/>
      </c>
      <c r="P171" s="167" t="str">
        <f>IF('Result Sheet'!AB174="","",'Result Sheet'!AB174)</f>
        <v/>
      </c>
      <c r="Q171" s="168" t="str">
        <f>IF('Result Sheet'!AC174="","",'Result Sheet'!AC174)</f>
        <v/>
      </c>
      <c r="R171" s="167" t="str">
        <f>IF('Result Sheet'!AT174="","",'Result Sheet'!AT174)</f>
        <v/>
      </c>
      <c r="S171" s="168" t="str">
        <f>IF('Result Sheet'!AU174="","",'Result Sheet'!AU174)</f>
        <v/>
      </c>
      <c r="T171" s="167" t="str">
        <f>IF('Result Sheet'!BL174="","",'Result Sheet'!BL174)</f>
        <v/>
      </c>
      <c r="U171" s="168" t="str">
        <f>IF('Result Sheet'!BM174="","",'Result Sheet'!BM174)</f>
        <v/>
      </c>
      <c r="V171" s="167" t="str">
        <f>IF('Result Sheet'!CD174="","",'Result Sheet'!CD174)</f>
        <v/>
      </c>
      <c r="W171" s="168" t="str">
        <f>IF('Result Sheet'!CE174="","",'Result Sheet'!CE174)</f>
        <v/>
      </c>
      <c r="X171" s="169" t="str">
        <f>IF('Result Sheet'!EV174="","",'Result Sheet'!EV174)</f>
        <v/>
      </c>
      <c r="BR171" s="170" t="str">
        <f>'Result Sheet'!G174</f>
        <v/>
      </c>
      <c r="BS171" s="171" t="str">
        <f t="shared" si="24"/>
        <v/>
      </c>
      <c r="BT171" s="171" t="str">
        <f t="shared" si="25"/>
        <v/>
      </c>
      <c r="BU171" s="171" t="str">
        <f t="shared" si="26"/>
        <v/>
      </c>
      <c r="BV171" s="171" t="str">
        <f t="shared" si="27"/>
        <v/>
      </c>
      <c r="BW171" s="171" t="str">
        <f t="shared" si="28"/>
        <v/>
      </c>
      <c r="BX171" s="171" t="str">
        <f t="shared" si="29"/>
        <v/>
      </c>
      <c r="BY171" s="171" t="str">
        <f t="shared" si="30"/>
        <v/>
      </c>
      <c r="BZ171" s="171" t="str">
        <f t="shared" si="31"/>
        <v/>
      </c>
      <c r="CA171" s="171" t="str">
        <f t="shared" si="32"/>
        <v/>
      </c>
      <c r="CB171" s="171" t="str">
        <f t="shared" si="33"/>
        <v/>
      </c>
      <c r="CC171" s="171" t="str">
        <f t="shared" si="34"/>
        <v/>
      </c>
      <c r="CD171" s="171" t="str">
        <f t="shared" si="35"/>
        <v/>
      </c>
      <c r="CE171" s="172"/>
    </row>
    <row r="172" spans="1:83" ht="15.95" customHeight="1">
      <c r="A172" s="159">
        <f>IF('Result Sheet'!A175="","",'Result Sheet'!A175)</f>
        <v>168</v>
      </c>
      <c r="B172" s="160" t="str">
        <f>IF('Result Sheet'!B175="","",'Result Sheet'!B175)</f>
        <v/>
      </c>
      <c r="C172" s="161" t="str">
        <f>IF('Result Sheet'!F175="","",'Result Sheet'!F175)</f>
        <v/>
      </c>
      <c r="D172" s="162" t="str">
        <f>IF('Result Sheet'!E175="","",'Result Sheet'!E175)</f>
        <v/>
      </c>
      <c r="E172" s="163" t="str">
        <f>IF('Result Sheet'!G175="","",'Result Sheet'!G175)</f>
        <v/>
      </c>
      <c r="F172" s="163" t="str">
        <f>IF('Result Sheet'!H175="","",'Result Sheet'!H175)</f>
        <v/>
      </c>
      <c r="G172" s="163" t="str">
        <f>IF('Result Sheet'!I175="","",'Result Sheet'!I175)</f>
        <v/>
      </c>
      <c r="H172" s="164" t="str">
        <f>IF('Result Sheet'!K175="","",'Result Sheet'!K175)</f>
        <v/>
      </c>
      <c r="I172" s="164" t="str">
        <f>IF('Result Sheet'!J175="","",'Result Sheet'!J175)</f>
        <v/>
      </c>
      <c r="J172" s="256" t="str">
        <f>IF('Result Sheet'!ET175="","",'Result Sheet'!ET175)</f>
        <v/>
      </c>
      <c r="K172" s="165" t="str">
        <f>IF('Result Sheet'!EP175="","",'Result Sheet'!EP175)</f>
        <v/>
      </c>
      <c r="L172" s="166" t="str">
        <f>IF('Result Sheet'!EQ175="","",'Result Sheet'!EQ175)</f>
        <v/>
      </c>
      <c r="M172" s="401" t="str">
        <f>IF('Result Sheet'!ER175="","",'Result Sheet'!ER175)</f>
        <v/>
      </c>
      <c r="N172" s="403" t="str">
        <f>IF('Result Sheet'!ES175="","",'Result Sheet'!ES175)</f>
        <v/>
      </c>
      <c r="O172" s="402" t="str">
        <f>IF('Result Sheet'!EW175="","",'Result Sheet'!EW175)</f>
        <v/>
      </c>
      <c r="P172" s="167" t="str">
        <f>IF('Result Sheet'!AB175="","",'Result Sheet'!AB175)</f>
        <v/>
      </c>
      <c r="Q172" s="168" t="str">
        <f>IF('Result Sheet'!AC175="","",'Result Sheet'!AC175)</f>
        <v/>
      </c>
      <c r="R172" s="167" t="str">
        <f>IF('Result Sheet'!AT175="","",'Result Sheet'!AT175)</f>
        <v/>
      </c>
      <c r="S172" s="168" t="str">
        <f>IF('Result Sheet'!AU175="","",'Result Sheet'!AU175)</f>
        <v/>
      </c>
      <c r="T172" s="167" t="str">
        <f>IF('Result Sheet'!BL175="","",'Result Sheet'!BL175)</f>
        <v/>
      </c>
      <c r="U172" s="168" t="str">
        <f>IF('Result Sheet'!BM175="","",'Result Sheet'!BM175)</f>
        <v/>
      </c>
      <c r="V172" s="167" t="str">
        <f>IF('Result Sheet'!CD175="","",'Result Sheet'!CD175)</f>
        <v/>
      </c>
      <c r="W172" s="168" t="str">
        <f>IF('Result Sheet'!CE175="","",'Result Sheet'!CE175)</f>
        <v/>
      </c>
      <c r="X172" s="169" t="str">
        <f>IF('Result Sheet'!EV175="","",'Result Sheet'!EV175)</f>
        <v/>
      </c>
      <c r="BR172" s="170" t="str">
        <f>'Result Sheet'!G175</f>
        <v/>
      </c>
      <c r="BS172" s="171" t="str">
        <f t="shared" si="24"/>
        <v/>
      </c>
      <c r="BT172" s="171" t="str">
        <f t="shared" si="25"/>
        <v/>
      </c>
      <c r="BU172" s="171" t="str">
        <f t="shared" si="26"/>
        <v/>
      </c>
      <c r="BV172" s="171" t="str">
        <f t="shared" si="27"/>
        <v/>
      </c>
      <c r="BW172" s="171" t="str">
        <f t="shared" si="28"/>
        <v/>
      </c>
      <c r="BX172" s="171" t="str">
        <f t="shared" si="29"/>
        <v/>
      </c>
      <c r="BY172" s="171" t="str">
        <f t="shared" si="30"/>
        <v/>
      </c>
      <c r="BZ172" s="171" t="str">
        <f t="shared" si="31"/>
        <v/>
      </c>
      <c r="CA172" s="171" t="str">
        <f t="shared" si="32"/>
        <v/>
      </c>
      <c r="CB172" s="171" t="str">
        <f t="shared" si="33"/>
        <v/>
      </c>
      <c r="CC172" s="171" t="str">
        <f t="shared" si="34"/>
        <v/>
      </c>
      <c r="CD172" s="171" t="str">
        <f t="shared" si="35"/>
        <v/>
      </c>
      <c r="CE172" s="172"/>
    </row>
    <row r="173" spans="1:83" ht="15.95" customHeight="1">
      <c r="A173" s="159">
        <f>IF('Result Sheet'!A176="","",'Result Sheet'!A176)</f>
        <v>169</v>
      </c>
      <c r="B173" s="160" t="str">
        <f>IF('Result Sheet'!B176="","",'Result Sheet'!B176)</f>
        <v/>
      </c>
      <c r="C173" s="161" t="str">
        <f>IF('Result Sheet'!F176="","",'Result Sheet'!F176)</f>
        <v/>
      </c>
      <c r="D173" s="162" t="str">
        <f>IF('Result Sheet'!E176="","",'Result Sheet'!E176)</f>
        <v/>
      </c>
      <c r="E173" s="163" t="str">
        <f>IF('Result Sheet'!G176="","",'Result Sheet'!G176)</f>
        <v/>
      </c>
      <c r="F173" s="163" t="str">
        <f>IF('Result Sheet'!H176="","",'Result Sheet'!H176)</f>
        <v/>
      </c>
      <c r="G173" s="163" t="str">
        <f>IF('Result Sheet'!I176="","",'Result Sheet'!I176)</f>
        <v/>
      </c>
      <c r="H173" s="164" t="str">
        <f>IF('Result Sheet'!K176="","",'Result Sheet'!K176)</f>
        <v/>
      </c>
      <c r="I173" s="164" t="str">
        <f>IF('Result Sheet'!J176="","",'Result Sheet'!J176)</f>
        <v/>
      </c>
      <c r="J173" s="256" t="str">
        <f>IF('Result Sheet'!ET176="","",'Result Sheet'!ET176)</f>
        <v/>
      </c>
      <c r="K173" s="165" t="str">
        <f>IF('Result Sheet'!EP176="","",'Result Sheet'!EP176)</f>
        <v/>
      </c>
      <c r="L173" s="166" t="str">
        <f>IF('Result Sheet'!EQ176="","",'Result Sheet'!EQ176)</f>
        <v/>
      </c>
      <c r="M173" s="401" t="str">
        <f>IF('Result Sheet'!ER176="","",'Result Sheet'!ER176)</f>
        <v/>
      </c>
      <c r="N173" s="403" t="str">
        <f>IF('Result Sheet'!ES176="","",'Result Sheet'!ES176)</f>
        <v/>
      </c>
      <c r="O173" s="402" t="str">
        <f>IF('Result Sheet'!EW176="","",'Result Sheet'!EW176)</f>
        <v/>
      </c>
      <c r="P173" s="167" t="str">
        <f>IF('Result Sheet'!AB176="","",'Result Sheet'!AB176)</f>
        <v/>
      </c>
      <c r="Q173" s="168" t="str">
        <f>IF('Result Sheet'!AC176="","",'Result Sheet'!AC176)</f>
        <v/>
      </c>
      <c r="R173" s="167" t="str">
        <f>IF('Result Sheet'!AT176="","",'Result Sheet'!AT176)</f>
        <v/>
      </c>
      <c r="S173" s="168" t="str">
        <f>IF('Result Sheet'!AU176="","",'Result Sheet'!AU176)</f>
        <v/>
      </c>
      <c r="T173" s="167" t="str">
        <f>IF('Result Sheet'!BL176="","",'Result Sheet'!BL176)</f>
        <v/>
      </c>
      <c r="U173" s="168" t="str">
        <f>IF('Result Sheet'!BM176="","",'Result Sheet'!BM176)</f>
        <v/>
      </c>
      <c r="V173" s="167" t="str">
        <f>IF('Result Sheet'!CD176="","",'Result Sheet'!CD176)</f>
        <v/>
      </c>
      <c r="W173" s="168" t="str">
        <f>IF('Result Sheet'!CE176="","",'Result Sheet'!CE176)</f>
        <v/>
      </c>
      <c r="X173" s="169" t="str">
        <f>IF('Result Sheet'!EV176="","",'Result Sheet'!EV176)</f>
        <v/>
      </c>
      <c r="BR173" s="170" t="str">
        <f>'Result Sheet'!G176</f>
        <v/>
      </c>
      <c r="BS173" s="171" t="str">
        <f t="shared" si="24"/>
        <v/>
      </c>
      <c r="BT173" s="171" t="str">
        <f t="shared" si="25"/>
        <v/>
      </c>
      <c r="BU173" s="171" t="str">
        <f t="shared" si="26"/>
        <v/>
      </c>
      <c r="BV173" s="171" t="str">
        <f t="shared" si="27"/>
        <v/>
      </c>
      <c r="BW173" s="171" t="str">
        <f t="shared" si="28"/>
        <v/>
      </c>
      <c r="BX173" s="171" t="str">
        <f t="shared" si="29"/>
        <v/>
      </c>
      <c r="BY173" s="171" t="str">
        <f t="shared" si="30"/>
        <v/>
      </c>
      <c r="BZ173" s="171" t="str">
        <f t="shared" si="31"/>
        <v/>
      </c>
      <c r="CA173" s="171" t="str">
        <f t="shared" si="32"/>
        <v/>
      </c>
      <c r="CB173" s="171" t="str">
        <f t="shared" si="33"/>
        <v/>
      </c>
      <c r="CC173" s="171" t="str">
        <f t="shared" si="34"/>
        <v/>
      </c>
      <c r="CD173" s="171" t="str">
        <f t="shared" si="35"/>
        <v/>
      </c>
      <c r="CE173" s="172"/>
    </row>
    <row r="174" spans="1:83" ht="15.95" customHeight="1">
      <c r="A174" s="159">
        <f>IF('Result Sheet'!A177="","",'Result Sheet'!A177)</f>
        <v>170</v>
      </c>
      <c r="B174" s="160" t="str">
        <f>IF('Result Sheet'!B177="","",'Result Sheet'!B177)</f>
        <v/>
      </c>
      <c r="C174" s="161" t="str">
        <f>IF('Result Sheet'!F177="","",'Result Sheet'!F177)</f>
        <v/>
      </c>
      <c r="D174" s="162" t="str">
        <f>IF('Result Sheet'!E177="","",'Result Sheet'!E177)</f>
        <v/>
      </c>
      <c r="E174" s="163" t="str">
        <f>IF('Result Sheet'!G177="","",'Result Sheet'!G177)</f>
        <v/>
      </c>
      <c r="F174" s="163" t="str">
        <f>IF('Result Sheet'!H177="","",'Result Sheet'!H177)</f>
        <v/>
      </c>
      <c r="G174" s="163" t="str">
        <f>IF('Result Sheet'!I177="","",'Result Sheet'!I177)</f>
        <v/>
      </c>
      <c r="H174" s="164" t="str">
        <f>IF('Result Sheet'!K177="","",'Result Sheet'!K177)</f>
        <v/>
      </c>
      <c r="I174" s="164" t="str">
        <f>IF('Result Sheet'!J177="","",'Result Sheet'!J177)</f>
        <v/>
      </c>
      <c r="J174" s="256" t="str">
        <f>IF('Result Sheet'!ET177="","",'Result Sheet'!ET177)</f>
        <v/>
      </c>
      <c r="K174" s="165" t="str">
        <f>IF('Result Sheet'!EP177="","",'Result Sheet'!EP177)</f>
        <v/>
      </c>
      <c r="L174" s="166" t="str">
        <f>IF('Result Sheet'!EQ177="","",'Result Sheet'!EQ177)</f>
        <v/>
      </c>
      <c r="M174" s="401" t="str">
        <f>IF('Result Sheet'!ER177="","",'Result Sheet'!ER177)</f>
        <v/>
      </c>
      <c r="N174" s="403" t="str">
        <f>IF('Result Sheet'!ES177="","",'Result Sheet'!ES177)</f>
        <v/>
      </c>
      <c r="O174" s="402" t="str">
        <f>IF('Result Sheet'!EW177="","",'Result Sheet'!EW177)</f>
        <v/>
      </c>
      <c r="P174" s="167" t="str">
        <f>IF('Result Sheet'!AB177="","",'Result Sheet'!AB177)</f>
        <v/>
      </c>
      <c r="Q174" s="168" t="str">
        <f>IF('Result Sheet'!AC177="","",'Result Sheet'!AC177)</f>
        <v/>
      </c>
      <c r="R174" s="167" t="str">
        <f>IF('Result Sheet'!AT177="","",'Result Sheet'!AT177)</f>
        <v/>
      </c>
      <c r="S174" s="168" t="str">
        <f>IF('Result Sheet'!AU177="","",'Result Sheet'!AU177)</f>
        <v/>
      </c>
      <c r="T174" s="167" t="str">
        <f>IF('Result Sheet'!BL177="","",'Result Sheet'!BL177)</f>
        <v/>
      </c>
      <c r="U174" s="168" t="str">
        <f>IF('Result Sheet'!BM177="","",'Result Sheet'!BM177)</f>
        <v/>
      </c>
      <c r="V174" s="167" t="str">
        <f>IF('Result Sheet'!CD177="","",'Result Sheet'!CD177)</f>
        <v/>
      </c>
      <c r="W174" s="168" t="str">
        <f>IF('Result Sheet'!CE177="","",'Result Sheet'!CE177)</f>
        <v/>
      </c>
      <c r="X174" s="169" t="str">
        <f>IF('Result Sheet'!EV177="","",'Result Sheet'!EV177)</f>
        <v/>
      </c>
      <c r="BR174" s="170" t="str">
        <f>'Result Sheet'!G177</f>
        <v/>
      </c>
      <c r="BS174" s="171" t="str">
        <f t="shared" si="24"/>
        <v/>
      </c>
      <c r="BT174" s="171" t="str">
        <f t="shared" si="25"/>
        <v/>
      </c>
      <c r="BU174" s="171" t="str">
        <f t="shared" si="26"/>
        <v/>
      </c>
      <c r="BV174" s="171" t="str">
        <f t="shared" si="27"/>
        <v/>
      </c>
      <c r="BW174" s="171" t="str">
        <f t="shared" si="28"/>
        <v/>
      </c>
      <c r="BX174" s="171" t="str">
        <f t="shared" si="29"/>
        <v/>
      </c>
      <c r="BY174" s="171" t="str">
        <f t="shared" si="30"/>
        <v/>
      </c>
      <c r="BZ174" s="171" t="str">
        <f t="shared" si="31"/>
        <v/>
      </c>
      <c r="CA174" s="171" t="str">
        <f t="shared" si="32"/>
        <v/>
      </c>
      <c r="CB174" s="171" t="str">
        <f t="shared" si="33"/>
        <v/>
      </c>
      <c r="CC174" s="171" t="str">
        <f t="shared" si="34"/>
        <v/>
      </c>
      <c r="CD174" s="171" t="str">
        <f t="shared" si="35"/>
        <v/>
      </c>
      <c r="CE174" s="172"/>
    </row>
    <row r="175" spans="1:83" ht="15.95" customHeight="1">
      <c r="A175" s="159">
        <f>IF('Result Sheet'!A178="","",'Result Sheet'!A178)</f>
        <v>171</v>
      </c>
      <c r="B175" s="160" t="str">
        <f>IF('Result Sheet'!B178="","",'Result Sheet'!B178)</f>
        <v/>
      </c>
      <c r="C175" s="161" t="str">
        <f>IF('Result Sheet'!F178="","",'Result Sheet'!F178)</f>
        <v/>
      </c>
      <c r="D175" s="162" t="str">
        <f>IF('Result Sheet'!E178="","",'Result Sheet'!E178)</f>
        <v/>
      </c>
      <c r="E175" s="163" t="str">
        <f>IF('Result Sheet'!G178="","",'Result Sheet'!G178)</f>
        <v/>
      </c>
      <c r="F175" s="163" t="str">
        <f>IF('Result Sheet'!H178="","",'Result Sheet'!H178)</f>
        <v/>
      </c>
      <c r="G175" s="163" t="str">
        <f>IF('Result Sheet'!I178="","",'Result Sheet'!I178)</f>
        <v/>
      </c>
      <c r="H175" s="164" t="str">
        <f>IF('Result Sheet'!K178="","",'Result Sheet'!K178)</f>
        <v/>
      </c>
      <c r="I175" s="164" t="str">
        <f>IF('Result Sheet'!J178="","",'Result Sheet'!J178)</f>
        <v/>
      </c>
      <c r="J175" s="256" t="str">
        <f>IF('Result Sheet'!ET178="","",'Result Sheet'!ET178)</f>
        <v/>
      </c>
      <c r="K175" s="165" t="str">
        <f>IF('Result Sheet'!EP178="","",'Result Sheet'!EP178)</f>
        <v/>
      </c>
      <c r="L175" s="166" t="str">
        <f>IF('Result Sheet'!EQ178="","",'Result Sheet'!EQ178)</f>
        <v/>
      </c>
      <c r="M175" s="401" t="str">
        <f>IF('Result Sheet'!ER178="","",'Result Sheet'!ER178)</f>
        <v/>
      </c>
      <c r="N175" s="403" t="str">
        <f>IF('Result Sheet'!ES178="","",'Result Sheet'!ES178)</f>
        <v/>
      </c>
      <c r="O175" s="402" t="str">
        <f>IF('Result Sheet'!EW178="","",'Result Sheet'!EW178)</f>
        <v/>
      </c>
      <c r="P175" s="167" t="str">
        <f>IF('Result Sheet'!AB178="","",'Result Sheet'!AB178)</f>
        <v/>
      </c>
      <c r="Q175" s="168" t="str">
        <f>IF('Result Sheet'!AC178="","",'Result Sheet'!AC178)</f>
        <v/>
      </c>
      <c r="R175" s="167" t="str">
        <f>IF('Result Sheet'!AT178="","",'Result Sheet'!AT178)</f>
        <v/>
      </c>
      <c r="S175" s="168" t="str">
        <f>IF('Result Sheet'!AU178="","",'Result Sheet'!AU178)</f>
        <v/>
      </c>
      <c r="T175" s="167" t="str">
        <f>IF('Result Sheet'!BL178="","",'Result Sheet'!BL178)</f>
        <v/>
      </c>
      <c r="U175" s="168" t="str">
        <f>IF('Result Sheet'!BM178="","",'Result Sheet'!BM178)</f>
        <v/>
      </c>
      <c r="V175" s="167" t="str">
        <f>IF('Result Sheet'!CD178="","",'Result Sheet'!CD178)</f>
        <v/>
      </c>
      <c r="W175" s="168" t="str">
        <f>IF('Result Sheet'!CE178="","",'Result Sheet'!CE178)</f>
        <v/>
      </c>
      <c r="X175" s="169" t="str">
        <f>IF('Result Sheet'!EV178="","",'Result Sheet'!EV178)</f>
        <v/>
      </c>
      <c r="BR175" s="170" t="str">
        <f>'Result Sheet'!G178</f>
        <v/>
      </c>
      <c r="BS175" s="171" t="str">
        <f t="shared" si="24"/>
        <v/>
      </c>
      <c r="BT175" s="171" t="str">
        <f t="shared" si="25"/>
        <v/>
      </c>
      <c r="BU175" s="171" t="str">
        <f t="shared" si="26"/>
        <v/>
      </c>
      <c r="BV175" s="171" t="str">
        <f t="shared" si="27"/>
        <v/>
      </c>
      <c r="BW175" s="171" t="str">
        <f t="shared" si="28"/>
        <v/>
      </c>
      <c r="BX175" s="171" t="str">
        <f t="shared" si="29"/>
        <v/>
      </c>
      <c r="BY175" s="171" t="str">
        <f t="shared" si="30"/>
        <v/>
      </c>
      <c r="BZ175" s="171" t="str">
        <f t="shared" si="31"/>
        <v/>
      </c>
      <c r="CA175" s="171" t="str">
        <f t="shared" si="32"/>
        <v/>
      </c>
      <c r="CB175" s="171" t="str">
        <f t="shared" si="33"/>
        <v/>
      </c>
      <c r="CC175" s="171" t="str">
        <f t="shared" si="34"/>
        <v/>
      </c>
      <c r="CD175" s="171" t="str">
        <f t="shared" si="35"/>
        <v/>
      </c>
      <c r="CE175" s="172"/>
    </row>
    <row r="176" spans="1:83" ht="15.95" customHeight="1">
      <c r="A176" s="159">
        <f>IF('Result Sheet'!A179="","",'Result Sheet'!A179)</f>
        <v>172</v>
      </c>
      <c r="B176" s="160" t="str">
        <f>IF('Result Sheet'!B179="","",'Result Sheet'!B179)</f>
        <v/>
      </c>
      <c r="C176" s="161" t="str">
        <f>IF('Result Sheet'!F179="","",'Result Sheet'!F179)</f>
        <v/>
      </c>
      <c r="D176" s="162" t="str">
        <f>IF('Result Sheet'!E179="","",'Result Sheet'!E179)</f>
        <v/>
      </c>
      <c r="E176" s="163" t="str">
        <f>IF('Result Sheet'!G179="","",'Result Sheet'!G179)</f>
        <v/>
      </c>
      <c r="F176" s="163" t="str">
        <f>IF('Result Sheet'!H179="","",'Result Sheet'!H179)</f>
        <v/>
      </c>
      <c r="G176" s="163" t="str">
        <f>IF('Result Sheet'!I179="","",'Result Sheet'!I179)</f>
        <v/>
      </c>
      <c r="H176" s="164" t="str">
        <f>IF('Result Sheet'!K179="","",'Result Sheet'!K179)</f>
        <v/>
      </c>
      <c r="I176" s="164" t="str">
        <f>IF('Result Sheet'!J179="","",'Result Sheet'!J179)</f>
        <v/>
      </c>
      <c r="J176" s="256" t="str">
        <f>IF('Result Sheet'!ET179="","",'Result Sheet'!ET179)</f>
        <v/>
      </c>
      <c r="K176" s="165" t="str">
        <f>IF('Result Sheet'!EP179="","",'Result Sheet'!EP179)</f>
        <v/>
      </c>
      <c r="L176" s="166" t="str">
        <f>IF('Result Sheet'!EQ179="","",'Result Sheet'!EQ179)</f>
        <v/>
      </c>
      <c r="M176" s="401" t="str">
        <f>IF('Result Sheet'!ER179="","",'Result Sheet'!ER179)</f>
        <v/>
      </c>
      <c r="N176" s="403" t="str">
        <f>IF('Result Sheet'!ES179="","",'Result Sheet'!ES179)</f>
        <v/>
      </c>
      <c r="O176" s="402" t="str">
        <f>IF('Result Sheet'!EW179="","",'Result Sheet'!EW179)</f>
        <v/>
      </c>
      <c r="P176" s="167" t="str">
        <f>IF('Result Sheet'!AB179="","",'Result Sheet'!AB179)</f>
        <v/>
      </c>
      <c r="Q176" s="168" t="str">
        <f>IF('Result Sheet'!AC179="","",'Result Sheet'!AC179)</f>
        <v/>
      </c>
      <c r="R176" s="167" t="str">
        <f>IF('Result Sheet'!AT179="","",'Result Sheet'!AT179)</f>
        <v/>
      </c>
      <c r="S176" s="168" t="str">
        <f>IF('Result Sheet'!AU179="","",'Result Sheet'!AU179)</f>
        <v/>
      </c>
      <c r="T176" s="167" t="str">
        <f>IF('Result Sheet'!BL179="","",'Result Sheet'!BL179)</f>
        <v/>
      </c>
      <c r="U176" s="168" t="str">
        <f>IF('Result Sheet'!BM179="","",'Result Sheet'!BM179)</f>
        <v/>
      </c>
      <c r="V176" s="167" t="str">
        <f>IF('Result Sheet'!CD179="","",'Result Sheet'!CD179)</f>
        <v/>
      </c>
      <c r="W176" s="168" t="str">
        <f>IF('Result Sheet'!CE179="","",'Result Sheet'!CE179)</f>
        <v/>
      </c>
      <c r="X176" s="169" t="str">
        <f>IF('Result Sheet'!EV179="","",'Result Sheet'!EV179)</f>
        <v/>
      </c>
      <c r="BR176" s="170" t="str">
        <f>'Result Sheet'!G179</f>
        <v/>
      </c>
      <c r="BS176" s="171" t="str">
        <f t="shared" si="24"/>
        <v/>
      </c>
      <c r="BT176" s="171" t="str">
        <f t="shared" si="25"/>
        <v/>
      </c>
      <c r="BU176" s="171" t="str">
        <f t="shared" si="26"/>
        <v/>
      </c>
      <c r="BV176" s="171" t="str">
        <f t="shared" si="27"/>
        <v/>
      </c>
      <c r="BW176" s="171" t="str">
        <f t="shared" si="28"/>
        <v/>
      </c>
      <c r="BX176" s="171" t="str">
        <f t="shared" si="29"/>
        <v/>
      </c>
      <c r="BY176" s="171" t="str">
        <f t="shared" si="30"/>
        <v/>
      </c>
      <c r="BZ176" s="171" t="str">
        <f t="shared" si="31"/>
        <v/>
      </c>
      <c r="CA176" s="171" t="str">
        <f t="shared" si="32"/>
        <v/>
      </c>
      <c r="CB176" s="171" t="str">
        <f t="shared" si="33"/>
        <v/>
      </c>
      <c r="CC176" s="171" t="str">
        <f t="shared" si="34"/>
        <v/>
      </c>
      <c r="CD176" s="171" t="str">
        <f t="shared" si="35"/>
        <v/>
      </c>
      <c r="CE176" s="172"/>
    </row>
    <row r="177" spans="1:83" ht="15.95" customHeight="1">
      <c r="A177" s="159">
        <f>IF('Result Sheet'!A180="","",'Result Sheet'!A180)</f>
        <v>173</v>
      </c>
      <c r="B177" s="160" t="str">
        <f>IF('Result Sheet'!B180="","",'Result Sheet'!B180)</f>
        <v/>
      </c>
      <c r="C177" s="161" t="str">
        <f>IF('Result Sheet'!F180="","",'Result Sheet'!F180)</f>
        <v/>
      </c>
      <c r="D177" s="162" t="str">
        <f>IF('Result Sheet'!E180="","",'Result Sheet'!E180)</f>
        <v/>
      </c>
      <c r="E177" s="163" t="str">
        <f>IF('Result Sheet'!G180="","",'Result Sheet'!G180)</f>
        <v/>
      </c>
      <c r="F177" s="163" t="str">
        <f>IF('Result Sheet'!H180="","",'Result Sheet'!H180)</f>
        <v/>
      </c>
      <c r="G177" s="163" t="str">
        <f>IF('Result Sheet'!I180="","",'Result Sheet'!I180)</f>
        <v/>
      </c>
      <c r="H177" s="164" t="str">
        <f>IF('Result Sheet'!K180="","",'Result Sheet'!K180)</f>
        <v/>
      </c>
      <c r="I177" s="164" t="str">
        <f>IF('Result Sheet'!J180="","",'Result Sheet'!J180)</f>
        <v/>
      </c>
      <c r="J177" s="256" t="str">
        <f>IF('Result Sheet'!ET180="","",'Result Sheet'!ET180)</f>
        <v/>
      </c>
      <c r="K177" s="165" t="str">
        <f>IF('Result Sheet'!EP180="","",'Result Sheet'!EP180)</f>
        <v/>
      </c>
      <c r="L177" s="166" t="str">
        <f>IF('Result Sheet'!EQ180="","",'Result Sheet'!EQ180)</f>
        <v/>
      </c>
      <c r="M177" s="401" t="str">
        <f>IF('Result Sheet'!ER180="","",'Result Sheet'!ER180)</f>
        <v/>
      </c>
      <c r="N177" s="403" t="str">
        <f>IF('Result Sheet'!ES180="","",'Result Sheet'!ES180)</f>
        <v/>
      </c>
      <c r="O177" s="402" t="str">
        <f>IF('Result Sheet'!EW180="","",'Result Sheet'!EW180)</f>
        <v/>
      </c>
      <c r="P177" s="167" t="str">
        <f>IF('Result Sheet'!AB180="","",'Result Sheet'!AB180)</f>
        <v/>
      </c>
      <c r="Q177" s="168" t="str">
        <f>IF('Result Sheet'!AC180="","",'Result Sheet'!AC180)</f>
        <v/>
      </c>
      <c r="R177" s="167" t="str">
        <f>IF('Result Sheet'!AT180="","",'Result Sheet'!AT180)</f>
        <v/>
      </c>
      <c r="S177" s="168" t="str">
        <f>IF('Result Sheet'!AU180="","",'Result Sheet'!AU180)</f>
        <v/>
      </c>
      <c r="T177" s="167" t="str">
        <f>IF('Result Sheet'!BL180="","",'Result Sheet'!BL180)</f>
        <v/>
      </c>
      <c r="U177" s="168" t="str">
        <f>IF('Result Sheet'!BM180="","",'Result Sheet'!BM180)</f>
        <v/>
      </c>
      <c r="V177" s="167" t="str">
        <f>IF('Result Sheet'!CD180="","",'Result Sheet'!CD180)</f>
        <v/>
      </c>
      <c r="W177" s="168" t="str">
        <f>IF('Result Sheet'!CE180="","",'Result Sheet'!CE180)</f>
        <v/>
      </c>
      <c r="X177" s="169" t="str">
        <f>IF('Result Sheet'!EV180="","",'Result Sheet'!EV180)</f>
        <v/>
      </c>
      <c r="BR177" s="170" t="str">
        <f>'Result Sheet'!G180</f>
        <v/>
      </c>
      <c r="BS177" s="171" t="str">
        <f t="shared" si="24"/>
        <v/>
      </c>
      <c r="BT177" s="171" t="str">
        <f t="shared" si="25"/>
        <v/>
      </c>
      <c r="BU177" s="171" t="str">
        <f t="shared" si="26"/>
        <v/>
      </c>
      <c r="BV177" s="171" t="str">
        <f t="shared" si="27"/>
        <v/>
      </c>
      <c r="BW177" s="171" t="str">
        <f t="shared" si="28"/>
        <v/>
      </c>
      <c r="BX177" s="171" t="str">
        <f t="shared" si="29"/>
        <v/>
      </c>
      <c r="BY177" s="171" t="str">
        <f t="shared" si="30"/>
        <v/>
      </c>
      <c r="BZ177" s="171" t="str">
        <f t="shared" si="31"/>
        <v/>
      </c>
      <c r="CA177" s="171" t="str">
        <f t="shared" si="32"/>
        <v/>
      </c>
      <c r="CB177" s="171" t="str">
        <f t="shared" si="33"/>
        <v/>
      </c>
      <c r="CC177" s="171" t="str">
        <f t="shared" si="34"/>
        <v/>
      </c>
      <c r="CD177" s="171" t="str">
        <f t="shared" si="35"/>
        <v/>
      </c>
      <c r="CE177" s="172"/>
    </row>
    <row r="178" spans="1:83" ht="15.95" customHeight="1">
      <c r="A178" s="159">
        <f>IF('Result Sheet'!A181="","",'Result Sheet'!A181)</f>
        <v>174</v>
      </c>
      <c r="B178" s="160" t="str">
        <f>IF('Result Sheet'!B181="","",'Result Sheet'!B181)</f>
        <v/>
      </c>
      <c r="C178" s="161" t="str">
        <f>IF('Result Sheet'!F181="","",'Result Sheet'!F181)</f>
        <v/>
      </c>
      <c r="D178" s="162" t="str">
        <f>IF('Result Sheet'!E181="","",'Result Sheet'!E181)</f>
        <v/>
      </c>
      <c r="E178" s="163" t="str">
        <f>IF('Result Sheet'!G181="","",'Result Sheet'!G181)</f>
        <v/>
      </c>
      <c r="F178" s="163" t="str">
        <f>IF('Result Sheet'!H181="","",'Result Sheet'!H181)</f>
        <v/>
      </c>
      <c r="G178" s="163" t="str">
        <f>IF('Result Sheet'!I181="","",'Result Sheet'!I181)</f>
        <v/>
      </c>
      <c r="H178" s="164" t="str">
        <f>IF('Result Sheet'!K181="","",'Result Sheet'!K181)</f>
        <v/>
      </c>
      <c r="I178" s="164" t="str">
        <f>IF('Result Sheet'!J181="","",'Result Sheet'!J181)</f>
        <v/>
      </c>
      <c r="J178" s="256" t="str">
        <f>IF('Result Sheet'!ET181="","",'Result Sheet'!ET181)</f>
        <v/>
      </c>
      <c r="K178" s="165" t="str">
        <f>IF('Result Sheet'!EP181="","",'Result Sheet'!EP181)</f>
        <v/>
      </c>
      <c r="L178" s="166" t="str">
        <f>IF('Result Sheet'!EQ181="","",'Result Sheet'!EQ181)</f>
        <v/>
      </c>
      <c r="M178" s="401" t="str">
        <f>IF('Result Sheet'!ER181="","",'Result Sheet'!ER181)</f>
        <v/>
      </c>
      <c r="N178" s="403" t="str">
        <f>IF('Result Sheet'!ES181="","",'Result Sheet'!ES181)</f>
        <v/>
      </c>
      <c r="O178" s="402" t="str">
        <f>IF('Result Sheet'!EW181="","",'Result Sheet'!EW181)</f>
        <v/>
      </c>
      <c r="P178" s="167" t="str">
        <f>IF('Result Sheet'!AB181="","",'Result Sheet'!AB181)</f>
        <v/>
      </c>
      <c r="Q178" s="168" t="str">
        <f>IF('Result Sheet'!AC181="","",'Result Sheet'!AC181)</f>
        <v/>
      </c>
      <c r="R178" s="167" t="str">
        <f>IF('Result Sheet'!AT181="","",'Result Sheet'!AT181)</f>
        <v/>
      </c>
      <c r="S178" s="168" t="str">
        <f>IF('Result Sheet'!AU181="","",'Result Sheet'!AU181)</f>
        <v/>
      </c>
      <c r="T178" s="167" t="str">
        <f>IF('Result Sheet'!BL181="","",'Result Sheet'!BL181)</f>
        <v/>
      </c>
      <c r="U178" s="168" t="str">
        <f>IF('Result Sheet'!BM181="","",'Result Sheet'!BM181)</f>
        <v/>
      </c>
      <c r="V178" s="167" t="str">
        <f>IF('Result Sheet'!CD181="","",'Result Sheet'!CD181)</f>
        <v/>
      </c>
      <c r="W178" s="168" t="str">
        <f>IF('Result Sheet'!CE181="","",'Result Sheet'!CE181)</f>
        <v/>
      </c>
      <c r="X178" s="169" t="str">
        <f>IF('Result Sheet'!EV181="","",'Result Sheet'!EV181)</f>
        <v/>
      </c>
      <c r="BR178" s="170" t="str">
        <f>'Result Sheet'!G181</f>
        <v/>
      </c>
      <c r="BS178" s="171" t="str">
        <f t="shared" si="24"/>
        <v/>
      </c>
      <c r="BT178" s="171" t="str">
        <f t="shared" si="25"/>
        <v/>
      </c>
      <c r="BU178" s="171" t="str">
        <f t="shared" si="26"/>
        <v/>
      </c>
      <c r="BV178" s="171" t="str">
        <f t="shared" si="27"/>
        <v/>
      </c>
      <c r="BW178" s="171" t="str">
        <f t="shared" si="28"/>
        <v/>
      </c>
      <c r="BX178" s="171" t="str">
        <f t="shared" si="29"/>
        <v/>
      </c>
      <c r="BY178" s="171" t="str">
        <f t="shared" si="30"/>
        <v/>
      </c>
      <c r="BZ178" s="171" t="str">
        <f t="shared" si="31"/>
        <v/>
      </c>
      <c r="CA178" s="171" t="str">
        <f t="shared" si="32"/>
        <v/>
      </c>
      <c r="CB178" s="171" t="str">
        <f t="shared" si="33"/>
        <v/>
      </c>
      <c r="CC178" s="171" t="str">
        <f t="shared" si="34"/>
        <v/>
      </c>
      <c r="CD178" s="171" t="str">
        <f t="shared" si="35"/>
        <v/>
      </c>
      <c r="CE178" s="172"/>
    </row>
    <row r="179" spans="1:83" ht="15.95" customHeight="1">
      <c r="A179" s="159">
        <f>IF('Result Sheet'!A182="","",'Result Sheet'!A182)</f>
        <v>175</v>
      </c>
      <c r="B179" s="160" t="str">
        <f>IF('Result Sheet'!B182="","",'Result Sheet'!B182)</f>
        <v/>
      </c>
      <c r="C179" s="161" t="str">
        <f>IF('Result Sheet'!F182="","",'Result Sheet'!F182)</f>
        <v/>
      </c>
      <c r="D179" s="162" t="str">
        <f>IF('Result Sheet'!E182="","",'Result Sheet'!E182)</f>
        <v/>
      </c>
      <c r="E179" s="163" t="str">
        <f>IF('Result Sheet'!G182="","",'Result Sheet'!G182)</f>
        <v/>
      </c>
      <c r="F179" s="163" t="str">
        <f>IF('Result Sheet'!H182="","",'Result Sheet'!H182)</f>
        <v/>
      </c>
      <c r="G179" s="163" t="str">
        <f>IF('Result Sheet'!I182="","",'Result Sheet'!I182)</f>
        <v/>
      </c>
      <c r="H179" s="164" t="str">
        <f>IF('Result Sheet'!K182="","",'Result Sheet'!K182)</f>
        <v/>
      </c>
      <c r="I179" s="164" t="str">
        <f>IF('Result Sheet'!J182="","",'Result Sheet'!J182)</f>
        <v/>
      </c>
      <c r="J179" s="256" t="str">
        <f>IF('Result Sheet'!ET182="","",'Result Sheet'!ET182)</f>
        <v/>
      </c>
      <c r="K179" s="165" t="str">
        <f>IF('Result Sheet'!EP182="","",'Result Sheet'!EP182)</f>
        <v/>
      </c>
      <c r="L179" s="166" t="str">
        <f>IF('Result Sheet'!EQ182="","",'Result Sheet'!EQ182)</f>
        <v/>
      </c>
      <c r="M179" s="401" t="str">
        <f>IF('Result Sheet'!ER182="","",'Result Sheet'!ER182)</f>
        <v/>
      </c>
      <c r="N179" s="403" t="str">
        <f>IF('Result Sheet'!ES182="","",'Result Sheet'!ES182)</f>
        <v/>
      </c>
      <c r="O179" s="402" t="str">
        <f>IF('Result Sheet'!EW182="","",'Result Sheet'!EW182)</f>
        <v/>
      </c>
      <c r="P179" s="167" t="str">
        <f>IF('Result Sheet'!AB182="","",'Result Sheet'!AB182)</f>
        <v/>
      </c>
      <c r="Q179" s="168" t="str">
        <f>IF('Result Sheet'!AC182="","",'Result Sheet'!AC182)</f>
        <v/>
      </c>
      <c r="R179" s="167" t="str">
        <f>IF('Result Sheet'!AT182="","",'Result Sheet'!AT182)</f>
        <v/>
      </c>
      <c r="S179" s="168" t="str">
        <f>IF('Result Sheet'!AU182="","",'Result Sheet'!AU182)</f>
        <v/>
      </c>
      <c r="T179" s="167" t="str">
        <f>IF('Result Sheet'!BL182="","",'Result Sheet'!BL182)</f>
        <v/>
      </c>
      <c r="U179" s="168" t="str">
        <f>IF('Result Sheet'!BM182="","",'Result Sheet'!BM182)</f>
        <v/>
      </c>
      <c r="V179" s="167" t="str">
        <f>IF('Result Sheet'!CD182="","",'Result Sheet'!CD182)</f>
        <v/>
      </c>
      <c r="W179" s="168" t="str">
        <f>IF('Result Sheet'!CE182="","",'Result Sheet'!CE182)</f>
        <v/>
      </c>
      <c r="X179" s="169" t="str">
        <f>IF('Result Sheet'!EV182="","",'Result Sheet'!EV182)</f>
        <v/>
      </c>
      <c r="BR179" s="170" t="str">
        <f>'Result Sheet'!G182</f>
        <v/>
      </c>
      <c r="BS179" s="171" t="str">
        <f t="shared" si="24"/>
        <v/>
      </c>
      <c r="BT179" s="171" t="str">
        <f t="shared" si="25"/>
        <v/>
      </c>
      <c r="BU179" s="171" t="str">
        <f t="shared" si="26"/>
        <v/>
      </c>
      <c r="BV179" s="171" t="str">
        <f t="shared" si="27"/>
        <v/>
      </c>
      <c r="BW179" s="171" t="str">
        <f t="shared" si="28"/>
        <v/>
      </c>
      <c r="BX179" s="171" t="str">
        <f t="shared" si="29"/>
        <v/>
      </c>
      <c r="BY179" s="171" t="str">
        <f t="shared" si="30"/>
        <v/>
      </c>
      <c r="BZ179" s="171" t="str">
        <f t="shared" si="31"/>
        <v/>
      </c>
      <c r="CA179" s="171" t="str">
        <f t="shared" si="32"/>
        <v/>
      </c>
      <c r="CB179" s="171" t="str">
        <f t="shared" si="33"/>
        <v/>
      </c>
      <c r="CC179" s="171" t="str">
        <f t="shared" si="34"/>
        <v/>
      </c>
      <c r="CD179" s="171" t="str">
        <f t="shared" si="35"/>
        <v/>
      </c>
      <c r="CE179" s="172"/>
    </row>
    <row r="180" spans="1:83" ht="15.95" customHeight="1">
      <c r="A180" s="159">
        <f>IF('Result Sheet'!A183="","",'Result Sheet'!A183)</f>
        <v>176</v>
      </c>
      <c r="B180" s="160" t="str">
        <f>IF('Result Sheet'!B183="","",'Result Sheet'!B183)</f>
        <v/>
      </c>
      <c r="C180" s="161" t="str">
        <f>IF('Result Sheet'!F183="","",'Result Sheet'!F183)</f>
        <v/>
      </c>
      <c r="D180" s="162" t="str">
        <f>IF('Result Sheet'!E183="","",'Result Sheet'!E183)</f>
        <v/>
      </c>
      <c r="E180" s="163" t="str">
        <f>IF('Result Sheet'!G183="","",'Result Sheet'!G183)</f>
        <v/>
      </c>
      <c r="F180" s="163" t="str">
        <f>IF('Result Sheet'!H183="","",'Result Sheet'!H183)</f>
        <v/>
      </c>
      <c r="G180" s="163" t="str">
        <f>IF('Result Sheet'!I183="","",'Result Sheet'!I183)</f>
        <v/>
      </c>
      <c r="H180" s="164" t="str">
        <f>IF('Result Sheet'!K183="","",'Result Sheet'!K183)</f>
        <v/>
      </c>
      <c r="I180" s="164" t="str">
        <f>IF('Result Sheet'!J183="","",'Result Sheet'!J183)</f>
        <v/>
      </c>
      <c r="J180" s="256" t="str">
        <f>IF('Result Sheet'!ET183="","",'Result Sheet'!ET183)</f>
        <v/>
      </c>
      <c r="K180" s="165" t="str">
        <f>IF('Result Sheet'!EP183="","",'Result Sheet'!EP183)</f>
        <v/>
      </c>
      <c r="L180" s="166" t="str">
        <f>IF('Result Sheet'!EQ183="","",'Result Sheet'!EQ183)</f>
        <v/>
      </c>
      <c r="M180" s="401" t="str">
        <f>IF('Result Sheet'!ER183="","",'Result Sheet'!ER183)</f>
        <v/>
      </c>
      <c r="N180" s="403" t="str">
        <f>IF('Result Sheet'!ES183="","",'Result Sheet'!ES183)</f>
        <v/>
      </c>
      <c r="O180" s="402" t="str">
        <f>IF('Result Sheet'!EW183="","",'Result Sheet'!EW183)</f>
        <v/>
      </c>
      <c r="P180" s="167" t="str">
        <f>IF('Result Sheet'!AB183="","",'Result Sheet'!AB183)</f>
        <v/>
      </c>
      <c r="Q180" s="168" t="str">
        <f>IF('Result Sheet'!AC183="","",'Result Sheet'!AC183)</f>
        <v/>
      </c>
      <c r="R180" s="167" t="str">
        <f>IF('Result Sheet'!AT183="","",'Result Sheet'!AT183)</f>
        <v/>
      </c>
      <c r="S180" s="168" t="str">
        <f>IF('Result Sheet'!AU183="","",'Result Sheet'!AU183)</f>
        <v/>
      </c>
      <c r="T180" s="167" t="str">
        <f>IF('Result Sheet'!BL183="","",'Result Sheet'!BL183)</f>
        <v/>
      </c>
      <c r="U180" s="168" t="str">
        <f>IF('Result Sheet'!BM183="","",'Result Sheet'!BM183)</f>
        <v/>
      </c>
      <c r="V180" s="167" t="str">
        <f>IF('Result Sheet'!CD183="","",'Result Sheet'!CD183)</f>
        <v/>
      </c>
      <c r="W180" s="168" t="str">
        <f>IF('Result Sheet'!CE183="","",'Result Sheet'!CE183)</f>
        <v/>
      </c>
      <c r="X180" s="169" t="str">
        <f>IF('Result Sheet'!EV183="","",'Result Sheet'!EV183)</f>
        <v/>
      </c>
      <c r="BR180" s="170" t="str">
        <f>'Result Sheet'!G183</f>
        <v/>
      </c>
      <c r="BS180" s="171" t="str">
        <f t="shared" si="24"/>
        <v/>
      </c>
      <c r="BT180" s="171" t="str">
        <f t="shared" si="25"/>
        <v/>
      </c>
      <c r="BU180" s="171" t="str">
        <f t="shared" si="26"/>
        <v/>
      </c>
      <c r="BV180" s="171" t="str">
        <f t="shared" si="27"/>
        <v/>
      </c>
      <c r="BW180" s="171" t="str">
        <f t="shared" si="28"/>
        <v/>
      </c>
      <c r="BX180" s="171" t="str">
        <f t="shared" si="29"/>
        <v/>
      </c>
      <c r="BY180" s="171" t="str">
        <f t="shared" si="30"/>
        <v/>
      </c>
      <c r="BZ180" s="171" t="str">
        <f t="shared" si="31"/>
        <v/>
      </c>
      <c r="CA180" s="171" t="str">
        <f t="shared" si="32"/>
        <v/>
      </c>
      <c r="CB180" s="171" t="str">
        <f t="shared" si="33"/>
        <v/>
      </c>
      <c r="CC180" s="171" t="str">
        <f t="shared" si="34"/>
        <v/>
      </c>
      <c r="CD180" s="171" t="str">
        <f t="shared" si="35"/>
        <v/>
      </c>
      <c r="CE180" s="172"/>
    </row>
    <row r="181" spans="1:83" ht="15.95" customHeight="1">
      <c r="A181" s="159">
        <f>IF('Result Sheet'!A184="","",'Result Sheet'!A184)</f>
        <v>177</v>
      </c>
      <c r="B181" s="160" t="str">
        <f>IF('Result Sheet'!B184="","",'Result Sheet'!B184)</f>
        <v/>
      </c>
      <c r="C181" s="161" t="str">
        <f>IF('Result Sheet'!F184="","",'Result Sheet'!F184)</f>
        <v/>
      </c>
      <c r="D181" s="162" t="str">
        <f>IF('Result Sheet'!E184="","",'Result Sheet'!E184)</f>
        <v/>
      </c>
      <c r="E181" s="163" t="str">
        <f>IF('Result Sheet'!G184="","",'Result Sheet'!G184)</f>
        <v/>
      </c>
      <c r="F181" s="163" t="str">
        <f>IF('Result Sheet'!H184="","",'Result Sheet'!H184)</f>
        <v/>
      </c>
      <c r="G181" s="163" t="str">
        <f>IF('Result Sheet'!I184="","",'Result Sheet'!I184)</f>
        <v/>
      </c>
      <c r="H181" s="164" t="str">
        <f>IF('Result Sheet'!K184="","",'Result Sheet'!K184)</f>
        <v/>
      </c>
      <c r="I181" s="164" t="str">
        <f>IF('Result Sheet'!J184="","",'Result Sheet'!J184)</f>
        <v/>
      </c>
      <c r="J181" s="256" t="str">
        <f>IF('Result Sheet'!ET184="","",'Result Sheet'!ET184)</f>
        <v/>
      </c>
      <c r="K181" s="165" t="str">
        <f>IF('Result Sheet'!EP184="","",'Result Sheet'!EP184)</f>
        <v/>
      </c>
      <c r="L181" s="166" t="str">
        <f>IF('Result Sheet'!EQ184="","",'Result Sheet'!EQ184)</f>
        <v/>
      </c>
      <c r="M181" s="401" t="str">
        <f>IF('Result Sheet'!ER184="","",'Result Sheet'!ER184)</f>
        <v/>
      </c>
      <c r="N181" s="403" t="str">
        <f>IF('Result Sheet'!ES184="","",'Result Sheet'!ES184)</f>
        <v/>
      </c>
      <c r="O181" s="402" t="str">
        <f>IF('Result Sheet'!EW184="","",'Result Sheet'!EW184)</f>
        <v/>
      </c>
      <c r="P181" s="167" t="str">
        <f>IF('Result Sheet'!AB184="","",'Result Sheet'!AB184)</f>
        <v/>
      </c>
      <c r="Q181" s="168" t="str">
        <f>IF('Result Sheet'!AC184="","",'Result Sheet'!AC184)</f>
        <v/>
      </c>
      <c r="R181" s="167" t="str">
        <f>IF('Result Sheet'!AT184="","",'Result Sheet'!AT184)</f>
        <v/>
      </c>
      <c r="S181" s="168" t="str">
        <f>IF('Result Sheet'!AU184="","",'Result Sheet'!AU184)</f>
        <v/>
      </c>
      <c r="T181" s="167" t="str">
        <f>IF('Result Sheet'!BL184="","",'Result Sheet'!BL184)</f>
        <v/>
      </c>
      <c r="U181" s="168" t="str">
        <f>IF('Result Sheet'!BM184="","",'Result Sheet'!BM184)</f>
        <v/>
      </c>
      <c r="V181" s="167" t="str">
        <f>IF('Result Sheet'!CD184="","",'Result Sheet'!CD184)</f>
        <v/>
      </c>
      <c r="W181" s="168" t="str">
        <f>IF('Result Sheet'!CE184="","",'Result Sheet'!CE184)</f>
        <v/>
      </c>
      <c r="X181" s="169" t="str">
        <f>IF('Result Sheet'!EV184="","",'Result Sheet'!EV184)</f>
        <v/>
      </c>
      <c r="BR181" s="170" t="str">
        <f>'Result Sheet'!G184</f>
        <v/>
      </c>
      <c r="BS181" s="171" t="str">
        <f t="shared" si="24"/>
        <v/>
      </c>
      <c r="BT181" s="171" t="str">
        <f t="shared" si="25"/>
        <v/>
      </c>
      <c r="BU181" s="171" t="str">
        <f t="shared" si="26"/>
        <v/>
      </c>
      <c r="BV181" s="171" t="str">
        <f t="shared" si="27"/>
        <v/>
      </c>
      <c r="BW181" s="171" t="str">
        <f t="shared" si="28"/>
        <v/>
      </c>
      <c r="BX181" s="171" t="str">
        <f t="shared" si="29"/>
        <v/>
      </c>
      <c r="BY181" s="171" t="str">
        <f t="shared" si="30"/>
        <v/>
      </c>
      <c r="BZ181" s="171" t="str">
        <f t="shared" si="31"/>
        <v/>
      </c>
      <c r="CA181" s="171" t="str">
        <f t="shared" si="32"/>
        <v/>
      </c>
      <c r="CB181" s="171" t="str">
        <f t="shared" si="33"/>
        <v/>
      </c>
      <c r="CC181" s="171" t="str">
        <f t="shared" si="34"/>
        <v/>
      </c>
      <c r="CD181" s="171" t="str">
        <f t="shared" si="35"/>
        <v/>
      </c>
      <c r="CE181" s="172"/>
    </row>
    <row r="182" spans="1:83" ht="15.95" customHeight="1">
      <c r="A182" s="159">
        <f>IF('Result Sheet'!A185="","",'Result Sheet'!A185)</f>
        <v>178</v>
      </c>
      <c r="B182" s="160" t="str">
        <f>IF('Result Sheet'!B185="","",'Result Sheet'!B185)</f>
        <v/>
      </c>
      <c r="C182" s="161" t="str">
        <f>IF('Result Sheet'!F185="","",'Result Sheet'!F185)</f>
        <v/>
      </c>
      <c r="D182" s="162" t="str">
        <f>IF('Result Sheet'!E185="","",'Result Sheet'!E185)</f>
        <v/>
      </c>
      <c r="E182" s="163" t="str">
        <f>IF('Result Sheet'!G185="","",'Result Sheet'!G185)</f>
        <v/>
      </c>
      <c r="F182" s="163" t="str">
        <f>IF('Result Sheet'!H185="","",'Result Sheet'!H185)</f>
        <v/>
      </c>
      <c r="G182" s="163" t="str">
        <f>IF('Result Sheet'!I185="","",'Result Sheet'!I185)</f>
        <v/>
      </c>
      <c r="H182" s="164" t="str">
        <f>IF('Result Sheet'!K185="","",'Result Sheet'!K185)</f>
        <v/>
      </c>
      <c r="I182" s="164" t="str">
        <f>IF('Result Sheet'!J185="","",'Result Sheet'!J185)</f>
        <v/>
      </c>
      <c r="J182" s="256" t="str">
        <f>IF('Result Sheet'!ET185="","",'Result Sheet'!ET185)</f>
        <v/>
      </c>
      <c r="K182" s="165" t="str">
        <f>IF('Result Sheet'!EP185="","",'Result Sheet'!EP185)</f>
        <v/>
      </c>
      <c r="L182" s="166" t="str">
        <f>IF('Result Sheet'!EQ185="","",'Result Sheet'!EQ185)</f>
        <v/>
      </c>
      <c r="M182" s="401" t="str">
        <f>IF('Result Sheet'!ER185="","",'Result Sheet'!ER185)</f>
        <v/>
      </c>
      <c r="N182" s="403" t="str">
        <f>IF('Result Sheet'!ES185="","",'Result Sheet'!ES185)</f>
        <v/>
      </c>
      <c r="O182" s="402" t="str">
        <f>IF('Result Sheet'!EW185="","",'Result Sheet'!EW185)</f>
        <v/>
      </c>
      <c r="P182" s="167" t="str">
        <f>IF('Result Sheet'!AB185="","",'Result Sheet'!AB185)</f>
        <v/>
      </c>
      <c r="Q182" s="168" t="str">
        <f>IF('Result Sheet'!AC185="","",'Result Sheet'!AC185)</f>
        <v/>
      </c>
      <c r="R182" s="167" t="str">
        <f>IF('Result Sheet'!AT185="","",'Result Sheet'!AT185)</f>
        <v/>
      </c>
      <c r="S182" s="168" t="str">
        <f>IF('Result Sheet'!AU185="","",'Result Sheet'!AU185)</f>
        <v/>
      </c>
      <c r="T182" s="167" t="str">
        <f>IF('Result Sheet'!BL185="","",'Result Sheet'!BL185)</f>
        <v/>
      </c>
      <c r="U182" s="168" t="str">
        <f>IF('Result Sheet'!BM185="","",'Result Sheet'!BM185)</f>
        <v/>
      </c>
      <c r="V182" s="167" t="str">
        <f>IF('Result Sheet'!CD185="","",'Result Sheet'!CD185)</f>
        <v/>
      </c>
      <c r="W182" s="168" t="str">
        <f>IF('Result Sheet'!CE185="","",'Result Sheet'!CE185)</f>
        <v/>
      </c>
      <c r="X182" s="169" t="str">
        <f>IF('Result Sheet'!EV185="","",'Result Sheet'!EV185)</f>
        <v/>
      </c>
      <c r="BR182" s="170" t="str">
        <f>'Result Sheet'!G185</f>
        <v/>
      </c>
      <c r="BS182" s="171" t="str">
        <f t="shared" si="24"/>
        <v/>
      </c>
      <c r="BT182" s="171" t="str">
        <f t="shared" si="25"/>
        <v/>
      </c>
      <c r="BU182" s="171" t="str">
        <f t="shared" si="26"/>
        <v/>
      </c>
      <c r="BV182" s="171" t="str">
        <f t="shared" si="27"/>
        <v/>
      </c>
      <c r="BW182" s="171" t="str">
        <f t="shared" si="28"/>
        <v/>
      </c>
      <c r="BX182" s="171" t="str">
        <f t="shared" si="29"/>
        <v/>
      </c>
      <c r="BY182" s="171" t="str">
        <f t="shared" si="30"/>
        <v/>
      </c>
      <c r="BZ182" s="171" t="str">
        <f t="shared" si="31"/>
        <v/>
      </c>
      <c r="CA182" s="171" t="str">
        <f t="shared" si="32"/>
        <v/>
      </c>
      <c r="CB182" s="171" t="str">
        <f t="shared" si="33"/>
        <v/>
      </c>
      <c r="CC182" s="171" t="str">
        <f t="shared" si="34"/>
        <v/>
      </c>
      <c r="CD182" s="171" t="str">
        <f t="shared" si="35"/>
        <v/>
      </c>
      <c r="CE182" s="172"/>
    </row>
    <row r="183" spans="1:83" ht="15.95" customHeight="1">
      <c r="A183" s="159">
        <f>IF('Result Sheet'!A186="","",'Result Sheet'!A186)</f>
        <v>179</v>
      </c>
      <c r="B183" s="160" t="str">
        <f>IF('Result Sheet'!B186="","",'Result Sheet'!B186)</f>
        <v/>
      </c>
      <c r="C183" s="161" t="str">
        <f>IF('Result Sheet'!F186="","",'Result Sheet'!F186)</f>
        <v/>
      </c>
      <c r="D183" s="162" t="str">
        <f>IF('Result Sheet'!E186="","",'Result Sheet'!E186)</f>
        <v/>
      </c>
      <c r="E183" s="163" t="str">
        <f>IF('Result Sheet'!G186="","",'Result Sheet'!G186)</f>
        <v/>
      </c>
      <c r="F183" s="163" t="str">
        <f>IF('Result Sheet'!H186="","",'Result Sheet'!H186)</f>
        <v/>
      </c>
      <c r="G183" s="163" t="str">
        <f>IF('Result Sheet'!I186="","",'Result Sheet'!I186)</f>
        <v/>
      </c>
      <c r="H183" s="164" t="str">
        <f>IF('Result Sheet'!K186="","",'Result Sheet'!K186)</f>
        <v/>
      </c>
      <c r="I183" s="164" t="str">
        <f>IF('Result Sheet'!J186="","",'Result Sheet'!J186)</f>
        <v/>
      </c>
      <c r="J183" s="256" t="str">
        <f>IF('Result Sheet'!ET186="","",'Result Sheet'!ET186)</f>
        <v/>
      </c>
      <c r="K183" s="165" t="str">
        <f>IF('Result Sheet'!EP186="","",'Result Sheet'!EP186)</f>
        <v/>
      </c>
      <c r="L183" s="166" t="str">
        <f>IF('Result Sheet'!EQ186="","",'Result Sheet'!EQ186)</f>
        <v/>
      </c>
      <c r="M183" s="401" t="str">
        <f>IF('Result Sheet'!ER186="","",'Result Sheet'!ER186)</f>
        <v/>
      </c>
      <c r="N183" s="403" t="str">
        <f>IF('Result Sheet'!ES186="","",'Result Sheet'!ES186)</f>
        <v/>
      </c>
      <c r="O183" s="402" t="str">
        <f>IF('Result Sheet'!EW186="","",'Result Sheet'!EW186)</f>
        <v/>
      </c>
      <c r="P183" s="167" t="str">
        <f>IF('Result Sheet'!AB186="","",'Result Sheet'!AB186)</f>
        <v/>
      </c>
      <c r="Q183" s="168" t="str">
        <f>IF('Result Sheet'!AC186="","",'Result Sheet'!AC186)</f>
        <v/>
      </c>
      <c r="R183" s="167" t="str">
        <f>IF('Result Sheet'!AT186="","",'Result Sheet'!AT186)</f>
        <v/>
      </c>
      <c r="S183" s="168" t="str">
        <f>IF('Result Sheet'!AU186="","",'Result Sheet'!AU186)</f>
        <v/>
      </c>
      <c r="T183" s="167" t="str">
        <f>IF('Result Sheet'!BL186="","",'Result Sheet'!BL186)</f>
        <v/>
      </c>
      <c r="U183" s="168" t="str">
        <f>IF('Result Sheet'!BM186="","",'Result Sheet'!BM186)</f>
        <v/>
      </c>
      <c r="V183" s="167" t="str">
        <f>IF('Result Sheet'!CD186="","",'Result Sheet'!CD186)</f>
        <v/>
      </c>
      <c r="W183" s="168" t="str">
        <f>IF('Result Sheet'!CE186="","",'Result Sheet'!CE186)</f>
        <v/>
      </c>
      <c r="X183" s="169" t="str">
        <f>IF('Result Sheet'!EV186="","",'Result Sheet'!EV186)</f>
        <v/>
      </c>
      <c r="BR183" s="170" t="str">
        <f>'Result Sheet'!G186</f>
        <v/>
      </c>
      <c r="BS183" s="171" t="str">
        <f t="shared" si="24"/>
        <v/>
      </c>
      <c r="BT183" s="171" t="str">
        <f t="shared" si="25"/>
        <v/>
      </c>
      <c r="BU183" s="171" t="str">
        <f t="shared" si="26"/>
        <v/>
      </c>
      <c r="BV183" s="171" t="str">
        <f t="shared" si="27"/>
        <v/>
      </c>
      <c r="BW183" s="171" t="str">
        <f t="shared" si="28"/>
        <v/>
      </c>
      <c r="BX183" s="171" t="str">
        <f t="shared" si="29"/>
        <v/>
      </c>
      <c r="BY183" s="171" t="str">
        <f t="shared" si="30"/>
        <v/>
      </c>
      <c r="BZ183" s="171" t="str">
        <f t="shared" si="31"/>
        <v/>
      </c>
      <c r="CA183" s="171" t="str">
        <f t="shared" si="32"/>
        <v/>
      </c>
      <c r="CB183" s="171" t="str">
        <f t="shared" si="33"/>
        <v/>
      </c>
      <c r="CC183" s="171" t="str">
        <f t="shared" si="34"/>
        <v/>
      </c>
      <c r="CD183" s="171" t="str">
        <f t="shared" si="35"/>
        <v/>
      </c>
      <c r="CE183" s="172"/>
    </row>
    <row r="184" spans="1:83" ht="15.95" customHeight="1">
      <c r="A184" s="159">
        <f>IF('Result Sheet'!A187="","",'Result Sheet'!A187)</f>
        <v>180</v>
      </c>
      <c r="B184" s="160" t="str">
        <f>IF('Result Sheet'!B187="","",'Result Sheet'!B187)</f>
        <v/>
      </c>
      <c r="C184" s="161" t="str">
        <f>IF('Result Sheet'!F187="","",'Result Sheet'!F187)</f>
        <v/>
      </c>
      <c r="D184" s="162" t="str">
        <f>IF('Result Sheet'!E187="","",'Result Sheet'!E187)</f>
        <v/>
      </c>
      <c r="E184" s="163" t="str">
        <f>IF('Result Sheet'!G187="","",'Result Sheet'!G187)</f>
        <v/>
      </c>
      <c r="F184" s="163" t="str">
        <f>IF('Result Sheet'!H187="","",'Result Sheet'!H187)</f>
        <v/>
      </c>
      <c r="G184" s="163" t="str">
        <f>IF('Result Sheet'!I187="","",'Result Sheet'!I187)</f>
        <v/>
      </c>
      <c r="H184" s="164" t="str">
        <f>IF('Result Sheet'!K187="","",'Result Sheet'!K187)</f>
        <v/>
      </c>
      <c r="I184" s="164" t="str">
        <f>IF('Result Sheet'!J187="","",'Result Sheet'!J187)</f>
        <v/>
      </c>
      <c r="J184" s="256" t="str">
        <f>IF('Result Sheet'!ET187="","",'Result Sheet'!ET187)</f>
        <v/>
      </c>
      <c r="K184" s="165" t="str">
        <f>IF('Result Sheet'!EP187="","",'Result Sheet'!EP187)</f>
        <v/>
      </c>
      <c r="L184" s="166" t="str">
        <f>IF('Result Sheet'!EQ187="","",'Result Sheet'!EQ187)</f>
        <v/>
      </c>
      <c r="M184" s="401" t="str">
        <f>IF('Result Sheet'!ER187="","",'Result Sheet'!ER187)</f>
        <v/>
      </c>
      <c r="N184" s="403" t="str">
        <f>IF('Result Sheet'!ES187="","",'Result Sheet'!ES187)</f>
        <v/>
      </c>
      <c r="O184" s="402" t="str">
        <f>IF('Result Sheet'!EW187="","",'Result Sheet'!EW187)</f>
        <v/>
      </c>
      <c r="P184" s="167" t="str">
        <f>IF('Result Sheet'!AB187="","",'Result Sheet'!AB187)</f>
        <v/>
      </c>
      <c r="Q184" s="168" t="str">
        <f>IF('Result Sheet'!AC187="","",'Result Sheet'!AC187)</f>
        <v/>
      </c>
      <c r="R184" s="167" t="str">
        <f>IF('Result Sheet'!AT187="","",'Result Sheet'!AT187)</f>
        <v/>
      </c>
      <c r="S184" s="168" t="str">
        <f>IF('Result Sheet'!AU187="","",'Result Sheet'!AU187)</f>
        <v/>
      </c>
      <c r="T184" s="167" t="str">
        <f>IF('Result Sheet'!BL187="","",'Result Sheet'!BL187)</f>
        <v/>
      </c>
      <c r="U184" s="168" t="str">
        <f>IF('Result Sheet'!BM187="","",'Result Sheet'!BM187)</f>
        <v/>
      </c>
      <c r="V184" s="167" t="str">
        <f>IF('Result Sheet'!CD187="","",'Result Sheet'!CD187)</f>
        <v/>
      </c>
      <c r="W184" s="168" t="str">
        <f>IF('Result Sheet'!CE187="","",'Result Sheet'!CE187)</f>
        <v/>
      </c>
      <c r="X184" s="169" t="str">
        <f>IF('Result Sheet'!EV187="","",'Result Sheet'!EV187)</f>
        <v/>
      </c>
      <c r="BR184" s="170" t="str">
        <f>'Result Sheet'!G187</f>
        <v/>
      </c>
      <c r="BS184" s="171" t="str">
        <f t="shared" si="24"/>
        <v/>
      </c>
      <c r="BT184" s="171" t="str">
        <f t="shared" si="25"/>
        <v/>
      </c>
      <c r="BU184" s="171" t="str">
        <f t="shared" si="26"/>
        <v/>
      </c>
      <c r="BV184" s="171" t="str">
        <f t="shared" si="27"/>
        <v/>
      </c>
      <c r="BW184" s="171" t="str">
        <f t="shared" si="28"/>
        <v/>
      </c>
      <c r="BX184" s="171" t="str">
        <f t="shared" si="29"/>
        <v/>
      </c>
      <c r="BY184" s="171" t="str">
        <f t="shared" si="30"/>
        <v/>
      </c>
      <c r="BZ184" s="171" t="str">
        <f t="shared" si="31"/>
        <v/>
      </c>
      <c r="CA184" s="171" t="str">
        <f t="shared" si="32"/>
        <v/>
      </c>
      <c r="CB184" s="171" t="str">
        <f t="shared" si="33"/>
        <v/>
      </c>
      <c r="CC184" s="171" t="str">
        <f t="shared" si="34"/>
        <v/>
      </c>
      <c r="CD184" s="171" t="str">
        <f t="shared" si="35"/>
        <v/>
      </c>
      <c r="CE184" s="172"/>
    </row>
    <row r="185" spans="1:83" ht="15.95" customHeight="1">
      <c r="A185" s="159">
        <f>IF('Result Sheet'!A188="","",'Result Sheet'!A188)</f>
        <v>181</v>
      </c>
      <c r="B185" s="160" t="str">
        <f>IF('Result Sheet'!B188="","",'Result Sheet'!B188)</f>
        <v/>
      </c>
      <c r="C185" s="161" t="str">
        <f>IF('Result Sheet'!F188="","",'Result Sheet'!F188)</f>
        <v/>
      </c>
      <c r="D185" s="162" t="str">
        <f>IF('Result Sheet'!E188="","",'Result Sheet'!E188)</f>
        <v/>
      </c>
      <c r="E185" s="163" t="str">
        <f>IF('Result Sheet'!G188="","",'Result Sheet'!G188)</f>
        <v/>
      </c>
      <c r="F185" s="163" t="str">
        <f>IF('Result Sheet'!H188="","",'Result Sheet'!H188)</f>
        <v/>
      </c>
      <c r="G185" s="163" t="str">
        <f>IF('Result Sheet'!I188="","",'Result Sheet'!I188)</f>
        <v/>
      </c>
      <c r="H185" s="164" t="str">
        <f>IF('Result Sheet'!K188="","",'Result Sheet'!K188)</f>
        <v/>
      </c>
      <c r="I185" s="164" t="str">
        <f>IF('Result Sheet'!J188="","",'Result Sheet'!J188)</f>
        <v/>
      </c>
      <c r="J185" s="256" t="str">
        <f>IF('Result Sheet'!ET188="","",'Result Sheet'!ET188)</f>
        <v/>
      </c>
      <c r="K185" s="165" t="str">
        <f>IF('Result Sheet'!EP188="","",'Result Sheet'!EP188)</f>
        <v/>
      </c>
      <c r="L185" s="166" t="str">
        <f>IF('Result Sheet'!EQ188="","",'Result Sheet'!EQ188)</f>
        <v/>
      </c>
      <c r="M185" s="401" t="str">
        <f>IF('Result Sheet'!ER188="","",'Result Sheet'!ER188)</f>
        <v/>
      </c>
      <c r="N185" s="403" t="str">
        <f>IF('Result Sheet'!ES188="","",'Result Sheet'!ES188)</f>
        <v/>
      </c>
      <c r="O185" s="402" t="str">
        <f>IF('Result Sheet'!EW188="","",'Result Sheet'!EW188)</f>
        <v/>
      </c>
      <c r="P185" s="167" t="str">
        <f>IF('Result Sheet'!AB188="","",'Result Sheet'!AB188)</f>
        <v/>
      </c>
      <c r="Q185" s="168" t="str">
        <f>IF('Result Sheet'!AC188="","",'Result Sheet'!AC188)</f>
        <v/>
      </c>
      <c r="R185" s="167" t="str">
        <f>IF('Result Sheet'!AT188="","",'Result Sheet'!AT188)</f>
        <v/>
      </c>
      <c r="S185" s="168" t="str">
        <f>IF('Result Sheet'!AU188="","",'Result Sheet'!AU188)</f>
        <v/>
      </c>
      <c r="T185" s="167" t="str">
        <f>IF('Result Sheet'!BL188="","",'Result Sheet'!BL188)</f>
        <v/>
      </c>
      <c r="U185" s="168" t="str">
        <f>IF('Result Sheet'!BM188="","",'Result Sheet'!BM188)</f>
        <v/>
      </c>
      <c r="V185" s="167" t="str">
        <f>IF('Result Sheet'!CD188="","",'Result Sheet'!CD188)</f>
        <v/>
      </c>
      <c r="W185" s="168" t="str">
        <f>IF('Result Sheet'!CE188="","",'Result Sheet'!CE188)</f>
        <v/>
      </c>
      <c r="X185" s="169" t="str">
        <f>IF('Result Sheet'!EV188="","",'Result Sheet'!EV188)</f>
        <v/>
      </c>
      <c r="BR185" s="170" t="str">
        <f>'Result Sheet'!G188</f>
        <v/>
      </c>
      <c r="BS185" s="171" t="str">
        <f t="shared" si="24"/>
        <v/>
      </c>
      <c r="BT185" s="171" t="str">
        <f t="shared" si="25"/>
        <v/>
      </c>
      <c r="BU185" s="171" t="str">
        <f t="shared" si="26"/>
        <v/>
      </c>
      <c r="BV185" s="171" t="str">
        <f t="shared" si="27"/>
        <v/>
      </c>
      <c r="BW185" s="171" t="str">
        <f t="shared" si="28"/>
        <v/>
      </c>
      <c r="BX185" s="171" t="str">
        <f t="shared" si="29"/>
        <v/>
      </c>
      <c r="BY185" s="171" t="str">
        <f t="shared" si="30"/>
        <v/>
      </c>
      <c r="BZ185" s="171" t="str">
        <f t="shared" si="31"/>
        <v/>
      </c>
      <c r="CA185" s="171" t="str">
        <f t="shared" si="32"/>
        <v/>
      </c>
      <c r="CB185" s="171" t="str">
        <f t="shared" si="33"/>
        <v/>
      </c>
      <c r="CC185" s="171" t="str">
        <f t="shared" si="34"/>
        <v/>
      </c>
      <c r="CD185" s="171" t="str">
        <f t="shared" si="35"/>
        <v/>
      </c>
      <c r="CE185" s="172"/>
    </row>
    <row r="186" spans="1:83" ht="15.95" customHeight="1">
      <c r="A186" s="159">
        <f>IF('Result Sheet'!A189="","",'Result Sheet'!A189)</f>
        <v>182</v>
      </c>
      <c r="B186" s="160" t="str">
        <f>IF('Result Sheet'!B189="","",'Result Sheet'!B189)</f>
        <v/>
      </c>
      <c r="C186" s="161" t="str">
        <f>IF('Result Sheet'!F189="","",'Result Sheet'!F189)</f>
        <v/>
      </c>
      <c r="D186" s="162" t="str">
        <f>IF('Result Sheet'!E189="","",'Result Sheet'!E189)</f>
        <v/>
      </c>
      <c r="E186" s="163" t="str">
        <f>IF('Result Sheet'!G189="","",'Result Sheet'!G189)</f>
        <v/>
      </c>
      <c r="F186" s="163" t="str">
        <f>IF('Result Sheet'!H189="","",'Result Sheet'!H189)</f>
        <v/>
      </c>
      <c r="G186" s="163" t="str">
        <f>IF('Result Sheet'!I189="","",'Result Sheet'!I189)</f>
        <v/>
      </c>
      <c r="H186" s="164" t="str">
        <f>IF('Result Sheet'!K189="","",'Result Sheet'!K189)</f>
        <v/>
      </c>
      <c r="I186" s="164" t="str">
        <f>IF('Result Sheet'!J189="","",'Result Sheet'!J189)</f>
        <v/>
      </c>
      <c r="J186" s="256" t="str">
        <f>IF('Result Sheet'!ET189="","",'Result Sheet'!ET189)</f>
        <v/>
      </c>
      <c r="K186" s="165" t="str">
        <f>IF('Result Sheet'!EP189="","",'Result Sheet'!EP189)</f>
        <v/>
      </c>
      <c r="L186" s="166" t="str">
        <f>IF('Result Sheet'!EQ189="","",'Result Sheet'!EQ189)</f>
        <v/>
      </c>
      <c r="M186" s="401" t="str">
        <f>IF('Result Sheet'!ER189="","",'Result Sheet'!ER189)</f>
        <v/>
      </c>
      <c r="N186" s="403" t="str">
        <f>IF('Result Sheet'!ES189="","",'Result Sheet'!ES189)</f>
        <v/>
      </c>
      <c r="O186" s="402" t="str">
        <f>IF('Result Sheet'!EW189="","",'Result Sheet'!EW189)</f>
        <v/>
      </c>
      <c r="P186" s="167" t="str">
        <f>IF('Result Sheet'!AB189="","",'Result Sheet'!AB189)</f>
        <v/>
      </c>
      <c r="Q186" s="168" t="str">
        <f>IF('Result Sheet'!AC189="","",'Result Sheet'!AC189)</f>
        <v/>
      </c>
      <c r="R186" s="167" t="str">
        <f>IF('Result Sheet'!AT189="","",'Result Sheet'!AT189)</f>
        <v/>
      </c>
      <c r="S186" s="168" t="str">
        <f>IF('Result Sheet'!AU189="","",'Result Sheet'!AU189)</f>
        <v/>
      </c>
      <c r="T186" s="167" t="str">
        <f>IF('Result Sheet'!BL189="","",'Result Sheet'!BL189)</f>
        <v/>
      </c>
      <c r="U186" s="168" t="str">
        <f>IF('Result Sheet'!BM189="","",'Result Sheet'!BM189)</f>
        <v/>
      </c>
      <c r="V186" s="167" t="str">
        <f>IF('Result Sheet'!CD189="","",'Result Sheet'!CD189)</f>
        <v/>
      </c>
      <c r="W186" s="168" t="str">
        <f>IF('Result Sheet'!CE189="","",'Result Sheet'!CE189)</f>
        <v/>
      </c>
      <c r="X186" s="169" t="str">
        <f>IF('Result Sheet'!EV189="","",'Result Sheet'!EV189)</f>
        <v/>
      </c>
      <c r="BR186" s="170" t="str">
        <f>'Result Sheet'!G189</f>
        <v/>
      </c>
      <c r="BS186" s="171" t="str">
        <f t="shared" si="24"/>
        <v/>
      </c>
      <c r="BT186" s="171" t="str">
        <f t="shared" si="25"/>
        <v/>
      </c>
      <c r="BU186" s="171" t="str">
        <f t="shared" si="26"/>
        <v/>
      </c>
      <c r="BV186" s="171" t="str">
        <f t="shared" si="27"/>
        <v/>
      </c>
      <c r="BW186" s="171" t="str">
        <f t="shared" si="28"/>
        <v/>
      </c>
      <c r="BX186" s="171" t="str">
        <f t="shared" si="29"/>
        <v/>
      </c>
      <c r="BY186" s="171" t="str">
        <f t="shared" si="30"/>
        <v/>
      </c>
      <c r="BZ186" s="171" t="str">
        <f t="shared" si="31"/>
        <v/>
      </c>
      <c r="CA186" s="171" t="str">
        <f t="shared" si="32"/>
        <v/>
      </c>
      <c r="CB186" s="171" t="str">
        <f t="shared" si="33"/>
        <v/>
      </c>
      <c r="CC186" s="171" t="str">
        <f t="shared" si="34"/>
        <v/>
      </c>
      <c r="CD186" s="171" t="str">
        <f t="shared" si="35"/>
        <v/>
      </c>
      <c r="CE186" s="172"/>
    </row>
    <row r="187" spans="1:83" ht="15.95" customHeight="1">
      <c r="A187" s="159">
        <f>IF('Result Sheet'!A190="","",'Result Sheet'!A190)</f>
        <v>183</v>
      </c>
      <c r="B187" s="160" t="str">
        <f>IF('Result Sheet'!B190="","",'Result Sheet'!B190)</f>
        <v/>
      </c>
      <c r="C187" s="161" t="str">
        <f>IF('Result Sheet'!F190="","",'Result Sheet'!F190)</f>
        <v/>
      </c>
      <c r="D187" s="162" t="str">
        <f>IF('Result Sheet'!E190="","",'Result Sheet'!E190)</f>
        <v/>
      </c>
      <c r="E187" s="163" t="str">
        <f>IF('Result Sheet'!G190="","",'Result Sheet'!G190)</f>
        <v/>
      </c>
      <c r="F187" s="163" t="str">
        <f>IF('Result Sheet'!H190="","",'Result Sheet'!H190)</f>
        <v/>
      </c>
      <c r="G187" s="163" t="str">
        <f>IF('Result Sheet'!I190="","",'Result Sheet'!I190)</f>
        <v/>
      </c>
      <c r="H187" s="164" t="str">
        <f>IF('Result Sheet'!K190="","",'Result Sheet'!K190)</f>
        <v/>
      </c>
      <c r="I187" s="164" t="str">
        <f>IF('Result Sheet'!J190="","",'Result Sheet'!J190)</f>
        <v/>
      </c>
      <c r="J187" s="256" t="str">
        <f>IF('Result Sheet'!ET190="","",'Result Sheet'!ET190)</f>
        <v/>
      </c>
      <c r="K187" s="165" t="str">
        <f>IF('Result Sheet'!EP190="","",'Result Sheet'!EP190)</f>
        <v/>
      </c>
      <c r="L187" s="166" t="str">
        <f>IF('Result Sheet'!EQ190="","",'Result Sheet'!EQ190)</f>
        <v/>
      </c>
      <c r="M187" s="401" t="str">
        <f>IF('Result Sheet'!ER190="","",'Result Sheet'!ER190)</f>
        <v/>
      </c>
      <c r="N187" s="403" t="str">
        <f>IF('Result Sheet'!ES190="","",'Result Sheet'!ES190)</f>
        <v/>
      </c>
      <c r="O187" s="402" t="str">
        <f>IF('Result Sheet'!EW190="","",'Result Sheet'!EW190)</f>
        <v/>
      </c>
      <c r="P187" s="167" t="str">
        <f>IF('Result Sheet'!AB190="","",'Result Sheet'!AB190)</f>
        <v/>
      </c>
      <c r="Q187" s="168" t="str">
        <f>IF('Result Sheet'!AC190="","",'Result Sheet'!AC190)</f>
        <v/>
      </c>
      <c r="R187" s="167" t="str">
        <f>IF('Result Sheet'!AT190="","",'Result Sheet'!AT190)</f>
        <v/>
      </c>
      <c r="S187" s="168" t="str">
        <f>IF('Result Sheet'!AU190="","",'Result Sheet'!AU190)</f>
        <v/>
      </c>
      <c r="T187" s="167" t="str">
        <f>IF('Result Sheet'!BL190="","",'Result Sheet'!BL190)</f>
        <v/>
      </c>
      <c r="U187" s="168" t="str">
        <f>IF('Result Sheet'!BM190="","",'Result Sheet'!BM190)</f>
        <v/>
      </c>
      <c r="V187" s="167" t="str">
        <f>IF('Result Sheet'!CD190="","",'Result Sheet'!CD190)</f>
        <v/>
      </c>
      <c r="W187" s="168" t="str">
        <f>IF('Result Sheet'!CE190="","",'Result Sheet'!CE190)</f>
        <v/>
      </c>
      <c r="X187" s="169" t="str">
        <f>IF('Result Sheet'!EV190="","",'Result Sheet'!EV190)</f>
        <v/>
      </c>
      <c r="BR187" s="170" t="str">
        <f>'Result Sheet'!G190</f>
        <v/>
      </c>
      <c r="BS187" s="171" t="str">
        <f t="shared" si="24"/>
        <v/>
      </c>
      <c r="BT187" s="171" t="str">
        <f t="shared" si="25"/>
        <v/>
      </c>
      <c r="BU187" s="171" t="str">
        <f t="shared" si="26"/>
        <v/>
      </c>
      <c r="BV187" s="171" t="str">
        <f t="shared" si="27"/>
        <v/>
      </c>
      <c r="BW187" s="171" t="str">
        <f t="shared" si="28"/>
        <v/>
      </c>
      <c r="BX187" s="171" t="str">
        <f t="shared" si="29"/>
        <v/>
      </c>
      <c r="BY187" s="171" t="str">
        <f t="shared" si="30"/>
        <v/>
      </c>
      <c r="BZ187" s="171" t="str">
        <f t="shared" si="31"/>
        <v/>
      </c>
      <c r="CA187" s="171" t="str">
        <f t="shared" si="32"/>
        <v/>
      </c>
      <c r="CB187" s="171" t="str">
        <f t="shared" si="33"/>
        <v/>
      </c>
      <c r="CC187" s="171" t="str">
        <f t="shared" si="34"/>
        <v/>
      </c>
      <c r="CD187" s="171" t="str">
        <f t="shared" si="35"/>
        <v/>
      </c>
      <c r="CE187" s="172"/>
    </row>
    <row r="188" spans="1:83" ht="15.95" customHeight="1">
      <c r="A188" s="159">
        <f>IF('Result Sheet'!A191="","",'Result Sheet'!A191)</f>
        <v>184</v>
      </c>
      <c r="B188" s="160" t="str">
        <f>IF('Result Sheet'!B191="","",'Result Sheet'!B191)</f>
        <v/>
      </c>
      <c r="C188" s="161" t="str">
        <f>IF('Result Sheet'!F191="","",'Result Sheet'!F191)</f>
        <v/>
      </c>
      <c r="D188" s="162" t="str">
        <f>IF('Result Sheet'!E191="","",'Result Sheet'!E191)</f>
        <v/>
      </c>
      <c r="E188" s="163" t="str">
        <f>IF('Result Sheet'!G191="","",'Result Sheet'!G191)</f>
        <v/>
      </c>
      <c r="F188" s="163" t="str">
        <f>IF('Result Sheet'!H191="","",'Result Sheet'!H191)</f>
        <v/>
      </c>
      <c r="G188" s="163" t="str">
        <f>IF('Result Sheet'!I191="","",'Result Sheet'!I191)</f>
        <v/>
      </c>
      <c r="H188" s="164" t="str">
        <f>IF('Result Sheet'!K191="","",'Result Sheet'!K191)</f>
        <v/>
      </c>
      <c r="I188" s="164" t="str">
        <f>IF('Result Sheet'!J191="","",'Result Sheet'!J191)</f>
        <v/>
      </c>
      <c r="J188" s="256" t="str">
        <f>IF('Result Sheet'!ET191="","",'Result Sheet'!ET191)</f>
        <v/>
      </c>
      <c r="K188" s="165" t="str">
        <f>IF('Result Sheet'!EP191="","",'Result Sheet'!EP191)</f>
        <v/>
      </c>
      <c r="L188" s="166" t="str">
        <f>IF('Result Sheet'!EQ191="","",'Result Sheet'!EQ191)</f>
        <v/>
      </c>
      <c r="M188" s="401" t="str">
        <f>IF('Result Sheet'!ER191="","",'Result Sheet'!ER191)</f>
        <v/>
      </c>
      <c r="N188" s="403" t="str">
        <f>IF('Result Sheet'!ES191="","",'Result Sheet'!ES191)</f>
        <v/>
      </c>
      <c r="O188" s="402" t="str">
        <f>IF('Result Sheet'!EW191="","",'Result Sheet'!EW191)</f>
        <v/>
      </c>
      <c r="P188" s="167" t="str">
        <f>IF('Result Sheet'!AB191="","",'Result Sheet'!AB191)</f>
        <v/>
      </c>
      <c r="Q188" s="168" t="str">
        <f>IF('Result Sheet'!AC191="","",'Result Sheet'!AC191)</f>
        <v/>
      </c>
      <c r="R188" s="167" t="str">
        <f>IF('Result Sheet'!AT191="","",'Result Sheet'!AT191)</f>
        <v/>
      </c>
      <c r="S188" s="168" t="str">
        <f>IF('Result Sheet'!AU191="","",'Result Sheet'!AU191)</f>
        <v/>
      </c>
      <c r="T188" s="167" t="str">
        <f>IF('Result Sheet'!BL191="","",'Result Sheet'!BL191)</f>
        <v/>
      </c>
      <c r="U188" s="168" t="str">
        <f>IF('Result Sheet'!BM191="","",'Result Sheet'!BM191)</f>
        <v/>
      </c>
      <c r="V188" s="167" t="str">
        <f>IF('Result Sheet'!CD191="","",'Result Sheet'!CD191)</f>
        <v/>
      </c>
      <c r="W188" s="168" t="str">
        <f>IF('Result Sheet'!CE191="","",'Result Sheet'!CE191)</f>
        <v/>
      </c>
      <c r="X188" s="169" t="str">
        <f>IF('Result Sheet'!EV191="","",'Result Sheet'!EV191)</f>
        <v/>
      </c>
      <c r="BR188" s="170" t="str">
        <f>'Result Sheet'!G191</f>
        <v/>
      </c>
      <c r="BS188" s="171" t="str">
        <f t="shared" si="24"/>
        <v/>
      </c>
      <c r="BT188" s="171" t="str">
        <f t="shared" si="25"/>
        <v/>
      </c>
      <c r="BU188" s="171" t="str">
        <f t="shared" si="26"/>
        <v/>
      </c>
      <c r="BV188" s="171" t="str">
        <f t="shared" si="27"/>
        <v/>
      </c>
      <c r="BW188" s="171" t="str">
        <f t="shared" si="28"/>
        <v/>
      </c>
      <c r="BX188" s="171" t="str">
        <f t="shared" si="29"/>
        <v/>
      </c>
      <c r="BY188" s="171" t="str">
        <f t="shared" si="30"/>
        <v/>
      </c>
      <c r="BZ188" s="171" t="str">
        <f t="shared" si="31"/>
        <v/>
      </c>
      <c r="CA188" s="171" t="str">
        <f t="shared" si="32"/>
        <v/>
      </c>
      <c r="CB188" s="171" t="str">
        <f t="shared" si="33"/>
        <v/>
      </c>
      <c r="CC188" s="171" t="str">
        <f t="shared" si="34"/>
        <v/>
      </c>
      <c r="CD188" s="171" t="str">
        <f t="shared" si="35"/>
        <v/>
      </c>
      <c r="CE188" s="172"/>
    </row>
    <row r="189" spans="1:83" ht="15.95" customHeight="1">
      <c r="A189" s="159">
        <f>IF('Result Sheet'!A192="","",'Result Sheet'!A192)</f>
        <v>185</v>
      </c>
      <c r="B189" s="160" t="str">
        <f>IF('Result Sheet'!B192="","",'Result Sheet'!B192)</f>
        <v/>
      </c>
      <c r="C189" s="161" t="str">
        <f>IF('Result Sheet'!F192="","",'Result Sheet'!F192)</f>
        <v/>
      </c>
      <c r="D189" s="162" t="str">
        <f>IF('Result Sheet'!E192="","",'Result Sheet'!E192)</f>
        <v/>
      </c>
      <c r="E189" s="163" t="str">
        <f>IF('Result Sheet'!G192="","",'Result Sheet'!G192)</f>
        <v/>
      </c>
      <c r="F189" s="163" t="str">
        <f>IF('Result Sheet'!H192="","",'Result Sheet'!H192)</f>
        <v/>
      </c>
      <c r="G189" s="163" t="str">
        <f>IF('Result Sheet'!I192="","",'Result Sheet'!I192)</f>
        <v/>
      </c>
      <c r="H189" s="164" t="str">
        <f>IF('Result Sheet'!K192="","",'Result Sheet'!K192)</f>
        <v/>
      </c>
      <c r="I189" s="164" t="str">
        <f>IF('Result Sheet'!J192="","",'Result Sheet'!J192)</f>
        <v/>
      </c>
      <c r="J189" s="256" t="str">
        <f>IF('Result Sheet'!ET192="","",'Result Sheet'!ET192)</f>
        <v/>
      </c>
      <c r="K189" s="165" t="str">
        <f>IF('Result Sheet'!EP192="","",'Result Sheet'!EP192)</f>
        <v/>
      </c>
      <c r="L189" s="166" t="str">
        <f>IF('Result Sheet'!EQ192="","",'Result Sheet'!EQ192)</f>
        <v/>
      </c>
      <c r="M189" s="401" t="str">
        <f>IF('Result Sheet'!ER192="","",'Result Sheet'!ER192)</f>
        <v/>
      </c>
      <c r="N189" s="403" t="str">
        <f>IF('Result Sheet'!ES192="","",'Result Sheet'!ES192)</f>
        <v/>
      </c>
      <c r="O189" s="402" t="str">
        <f>IF('Result Sheet'!EW192="","",'Result Sheet'!EW192)</f>
        <v/>
      </c>
      <c r="P189" s="167" t="str">
        <f>IF('Result Sheet'!AB192="","",'Result Sheet'!AB192)</f>
        <v/>
      </c>
      <c r="Q189" s="168" t="str">
        <f>IF('Result Sheet'!AC192="","",'Result Sheet'!AC192)</f>
        <v/>
      </c>
      <c r="R189" s="167" t="str">
        <f>IF('Result Sheet'!AT192="","",'Result Sheet'!AT192)</f>
        <v/>
      </c>
      <c r="S189" s="168" t="str">
        <f>IF('Result Sheet'!AU192="","",'Result Sheet'!AU192)</f>
        <v/>
      </c>
      <c r="T189" s="167" t="str">
        <f>IF('Result Sheet'!BL192="","",'Result Sheet'!BL192)</f>
        <v/>
      </c>
      <c r="U189" s="168" t="str">
        <f>IF('Result Sheet'!BM192="","",'Result Sheet'!BM192)</f>
        <v/>
      </c>
      <c r="V189" s="167" t="str">
        <f>IF('Result Sheet'!CD192="","",'Result Sheet'!CD192)</f>
        <v/>
      </c>
      <c r="W189" s="168" t="str">
        <f>IF('Result Sheet'!CE192="","",'Result Sheet'!CE192)</f>
        <v/>
      </c>
      <c r="X189" s="169" t="str">
        <f>IF('Result Sheet'!EV192="","",'Result Sheet'!EV192)</f>
        <v/>
      </c>
      <c r="BR189" s="170" t="str">
        <f>'Result Sheet'!G192</f>
        <v/>
      </c>
      <c r="BS189" s="171" t="str">
        <f t="shared" si="24"/>
        <v/>
      </c>
      <c r="BT189" s="171" t="str">
        <f t="shared" si="25"/>
        <v/>
      </c>
      <c r="BU189" s="171" t="str">
        <f t="shared" si="26"/>
        <v/>
      </c>
      <c r="BV189" s="171" t="str">
        <f t="shared" si="27"/>
        <v/>
      </c>
      <c r="BW189" s="171" t="str">
        <f t="shared" si="28"/>
        <v/>
      </c>
      <c r="BX189" s="171" t="str">
        <f t="shared" si="29"/>
        <v/>
      </c>
      <c r="BY189" s="171" t="str">
        <f t="shared" si="30"/>
        <v/>
      </c>
      <c r="BZ189" s="171" t="str">
        <f t="shared" si="31"/>
        <v/>
      </c>
      <c r="CA189" s="171" t="str">
        <f t="shared" si="32"/>
        <v/>
      </c>
      <c r="CB189" s="171" t="str">
        <f t="shared" si="33"/>
        <v/>
      </c>
      <c r="CC189" s="171" t="str">
        <f t="shared" si="34"/>
        <v/>
      </c>
      <c r="CD189" s="171" t="str">
        <f t="shared" si="35"/>
        <v/>
      </c>
      <c r="CE189" s="172"/>
    </row>
    <row r="190" spans="1:83" ht="15.95" customHeight="1">
      <c r="A190" s="159">
        <f>IF('Result Sheet'!A193="","",'Result Sheet'!A193)</f>
        <v>186</v>
      </c>
      <c r="B190" s="160" t="str">
        <f>IF('Result Sheet'!B193="","",'Result Sheet'!B193)</f>
        <v/>
      </c>
      <c r="C190" s="161" t="str">
        <f>IF('Result Sheet'!F193="","",'Result Sheet'!F193)</f>
        <v/>
      </c>
      <c r="D190" s="162" t="str">
        <f>IF('Result Sheet'!E193="","",'Result Sheet'!E193)</f>
        <v/>
      </c>
      <c r="E190" s="163" t="str">
        <f>IF('Result Sheet'!G193="","",'Result Sheet'!G193)</f>
        <v/>
      </c>
      <c r="F190" s="163" t="str">
        <f>IF('Result Sheet'!H193="","",'Result Sheet'!H193)</f>
        <v/>
      </c>
      <c r="G190" s="163" t="str">
        <f>IF('Result Sheet'!I193="","",'Result Sheet'!I193)</f>
        <v/>
      </c>
      <c r="H190" s="164" t="str">
        <f>IF('Result Sheet'!K193="","",'Result Sheet'!K193)</f>
        <v/>
      </c>
      <c r="I190" s="164" t="str">
        <f>IF('Result Sheet'!J193="","",'Result Sheet'!J193)</f>
        <v/>
      </c>
      <c r="J190" s="256" t="str">
        <f>IF('Result Sheet'!ET193="","",'Result Sheet'!ET193)</f>
        <v/>
      </c>
      <c r="K190" s="165" t="str">
        <f>IF('Result Sheet'!EP193="","",'Result Sheet'!EP193)</f>
        <v/>
      </c>
      <c r="L190" s="166" t="str">
        <f>IF('Result Sheet'!EQ193="","",'Result Sheet'!EQ193)</f>
        <v/>
      </c>
      <c r="M190" s="401" t="str">
        <f>IF('Result Sheet'!ER193="","",'Result Sheet'!ER193)</f>
        <v/>
      </c>
      <c r="N190" s="403" t="str">
        <f>IF('Result Sheet'!ES193="","",'Result Sheet'!ES193)</f>
        <v/>
      </c>
      <c r="O190" s="402" t="str">
        <f>IF('Result Sheet'!EW193="","",'Result Sheet'!EW193)</f>
        <v/>
      </c>
      <c r="P190" s="167" t="str">
        <f>IF('Result Sheet'!AB193="","",'Result Sheet'!AB193)</f>
        <v/>
      </c>
      <c r="Q190" s="168" t="str">
        <f>IF('Result Sheet'!AC193="","",'Result Sheet'!AC193)</f>
        <v/>
      </c>
      <c r="R190" s="167" t="str">
        <f>IF('Result Sheet'!AT193="","",'Result Sheet'!AT193)</f>
        <v/>
      </c>
      <c r="S190" s="168" t="str">
        <f>IF('Result Sheet'!AU193="","",'Result Sheet'!AU193)</f>
        <v/>
      </c>
      <c r="T190" s="167" t="str">
        <f>IF('Result Sheet'!BL193="","",'Result Sheet'!BL193)</f>
        <v/>
      </c>
      <c r="U190" s="168" t="str">
        <f>IF('Result Sheet'!BM193="","",'Result Sheet'!BM193)</f>
        <v/>
      </c>
      <c r="V190" s="167" t="str">
        <f>IF('Result Sheet'!CD193="","",'Result Sheet'!CD193)</f>
        <v/>
      </c>
      <c r="W190" s="168" t="str">
        <f>IF('Result Sheet'!CE193="","",'Result Sheet'!CE193)</f>
        <v/>
      </c>
      <c r="X190" s="169" t="str">
        <f>IF('Result Sheet'!EV193="","",'Result Sheet'!EV193)</f>
        <v/>
      </c>
      <c r="BR190" s="170" t="str">
        <f>'Result Sheet'!G193</f>
        <v/>
      </c>
      <c r="BS190" s="171" t="str">
        <f t="shared" si="24"/>
        <v/>
      </c>
      <c r="BT190" s="171" t="str">
        <f t="shared" si="25"/>
        <v/>
      </c>
      <c r="BU190" s="171" t="str">
        <f t="shared" si="26"/>
        <v/>
      </c>
      <c r="BV190" s="171" t="str">
        <f t="shared" si="27"/>
        <v/>
      </c>
      <c r="BW190" s="171" t="str">
        <f t="shared" si="28"/>
        <v/>
      </c>
      <c r="BX190" s="171" t="str">
        <f t="shared" si="29"/>
        <v/>
      </c>
      <c r="BY190" s="171" t="str">
        <f t="shared" si="30"/>
        <v/>
      </c>
      <c r="BZ190" s="171" t="str">
        <f t="shared" si="31"/>
        <v/>
      </c>
      <c r="CA190" s="171" t="str">
        <f t="shared" si="32"/>
        <v/>
      </c>
      <c r="CB190" s="171" t="str">
        <f t="shared" si="33"/>
        <v/>
      </c>
      <c r="CC190" s="171" t="str">
        <f t="shared" si="34"/>
        <v/>
      </c>
      <c r="CD190" s="171" t="str">
        <f t="shared" si="35"/>
        <v/>
      </c>
      <c r="CE190" s="172"/>
    </row>
    <row r="191" spans="1:83" ht="15.95" customHeight="1">
      <c r="A191" s="159">
        <f>IF('Result Sheet'!A194="","",'Result Sheet'!A194)</f>
        <v>187</v>
      </c>
      <c r="B191" s="160" t="str">
        <f>IF('Result Sheet'!B194="","",'Result Sheet'!B194)</f>
        <v/>
      </c>
      <c r="C191" s="161" t="str">
        <f>IF('Result Sheet'!F194="","",'Result Sheet'!F194)</f>
        <v/>
      </c>
      <c r="D191" s="162" t="str">
        <f>IF('Result Sheet'!E194="","",'Result Sheet'!E194)</f>
        <v/>
      </c>
      <c r="E191" s="163" t="str">
        <f>IF('Result Sheet'!G194="","",'Result Sheet'!G194)</f>
        <v/>
      </c>
      <c r="F191" s="163" t="str">
        <f>IF('Result Sheet'!H194="","",'Result Sheet'!H194)</f>
        <v/>
      </c>
      <c r="G191" s="163" t="str">
        <f>IF('Result Sheet'!I194="","",'Result Sheet'!I194)</f>
        <v/>
      </c>
      <c r="H191" s="164" t="str">
        <f>IF('Result Sheet'!K194="","",'Result Sheet'!K194)</f>
        <v/>
      </c>
      <c r="I191" s="164" t="str">
        <f>IF('Result Sheet'!J194="","",'Result Sheet'!J194)</f>
        <v/>
      </c>
      <c r="J191" s="256" t="str">
        <f>IF('Result Sheet'!ET194="","",'Result Sheet'!ET194)</f>
        <v/>
      </c>
      <c r="K191" s="165" t="str">
        <f>IF('Result Sheet'!EP194="","",'Result Sheet'!EP194)</f>
        <v/>
      </c>
      <c r="L191" s="166" t="str">
        <f>IF('Result Sheet'!EQ194="","",'Result Sheet'!EQ194)</f>
        <v/>
      </c>
      <c r="M191" s="401" t="str">
        <f>IF('Result Sheet'!ER194="","",'Result Sheet'!ER194)</f>
        <v/>
      </c>
      <c r="N191" s="403" t="str">
        <f>IF('Result Sheet'!ES194="","",'Result Sheet'!ES194)</f>
        <v/>
      </c>
      <c r="O191" s="402" t="str">
        <f>IF('Result Sheet'!EW194="","",'Result Sheet'!EW194)</f>
        <v/>
      </c>
      <c r="P191" s="167" t="str">
        <f>IF('Result Sheet'!AB194="","",'Result Sheet'!AB194)</f>
        <v/>
      </c>
      <c r="Q191" s="168" t="str">
        <f>IF('Result Sheet'!AC194="","",'Result Sheet'!AC194)</f>
        <v/>
      </c>
      <c r="R191" s="167" t="str">
        <f>IF('Result Sheet'!AT194="","",'Result Sheet'!AT194)</f>
        <v/>
      </c>
      <c r="S191" s="168" t="str">
        <f>IF('Result Sheet'!AU194="","",'Result Sheet'!AU194)</f>
        <v/>
      </c>
      <c r="T191" s="167" t="str">
        <f>IF('Result Sheet'!BL194="","",'Result Sheet'!BL194)</f>
        <v/>
      </c>
      <c r="U191" s="168" t="str">
        <f>IF('Result Sheet'!BM194="","",'Result Sheet'!BM194)</f>
        <v/>
      </c>
      <c r="V191" s="167" t="str">
        <f>IF('Result Sheet'!CD194="","",'Result Sheet'!CD194)</f>
        <v/>
      </c>
      <c r="W191" s="168" t="str">
        <f>IF('Result Sheet'!CE194="","",'Result Sheet'!CE194)</f>
        <v/>
      </c>
      <c r="X191" s="169" t="str">
        <f>IF('Result Sheet'!EV194="","",'Result Sheet'!EV194)</f>
        <v/>
      </c>
      <c r="BR191" s="170" t="str">
        <f>'Result Sheet'!G194</f>
        <v/>
      </c>
      <c r="BS191" s="171" t="str">
        <f t="shared" si="24"/>
        <v/>
      </c>
      <c r="BT191" s="171" t="str">
        <f t="shared" si="25"/>
        <v/>
      </c>
      <c r="BU191" s="171" t="str">
        <f t="shared" si="26"/>
        <v/>
      </c>
      <c r="BV191" s="171" t="str">
        <f t="shared" si="27"/>
        <v/>
      </c>
      <c r="BW191" s="171" t="str">
        <f t="shared" si="28"/>
        <v/>
      </c>
      <c r="BX191" s="171" t="str">
        <f t="shared" si="29"/>
        <v/>
      </c>
      <c r="BY191" s="171" t="str">
        <f t="shared" si="30"/>
        <v/>
      </c>
      <c r="BZ191" s="171" t="str">
        <f t="shared" si="31"/>
        <v/>
      </c>
      <c r="CA191" s="171" t="str">
        <f t="shared" si="32"/>
        <v/>
      </c>
      <c r="CB191" s="171" t="str">
        <f t="shared" si="33"/>
        <v/>
      </c>
      <c r="CC191" s="171" t="str">
        <f t="shared" si="34"/>
        <v/>
      </c>
      <c r="CD191" s="171" t="str">
        <f t="shared" si="35"/>
        <v/>
      </c>
      <c r="CE191" s="172"/>
    </row>
    <row r="192" spans="1:83" ht="15.95" customHeight="1">
      <c r="A192" s="159">
        <f>IF('Result Sheet'!A195="","",'Result Sheet'!A195)</f>
        <v>188</v>
      </c>
      <c r="B192" s="160" t="str">
        <f>IF('Result Sheet'!B195="","",'Result Sheet'!B195)</f>
        <v/>
      </c>
      <c r="C192" s="161" t="str">
        <f>IF('Result Sheet'!F195="","",'Result Sheet'!F195)</f>
        <v/>
      </c>
      <c r="D192" s="162" t="str">
        <f>IF('Result Sheet'!E195="","",'Result Sheet'!E195)</f>
        <v/>
      </c>
      <c r="E192" s="163" t="str">
        <f>IF('Result Sheet'!G195="","",'Result Sheet'!G195)</f>
        <v/>
      </c>
      <c r="F192" s="163" t="str">
        <f>IF('Result Sheet'!H195="","",'Result Sheet'!H195)</f>
        <v/>
      </c>
      <c r="G192" s="163" t="str">
        <f>IF('Result Sheet'!I195="","",'Result Sheet'!I195)</f>
        <v/>
      </c>
      <c r="H192" s="164" t="str">
        <f>IF('Result Sheet'!K195="","",'Result Sheet'!K195)</f>
        <v/>
      </c>
      <c r="I192" s="164" t="str">
        <f>IF('Result Sheet'!J195="","",'Result Sheet'!J195)</f>
        <v/>
      </c>
      <c r="J192" s="256" t="str">
        <f>IF('Result Sheet'!ET195="","",'Result Sheet'!ET195)</f>
        <v/>
      </c>
      <c r="K192" s="165" t="str">
        <f>IF('Result Sheet'!EP195="","",'Result Sheet'!EP195)</f>
        <v/>
      </c>
      <c r="L192" s="166" t="str">
        <f>IF('Result Sheet'!EQ195="","",'Result Sheet'!EQ195)</f>
        <v/>
      </c>
      <c r="M192" s="401" t="str">
        <f>IF('Result Sheet'!ER195="","",'Result Sheet'!ER195)</f>
        <v/>
      </c>
      <c r="N192" s="403" t="str">
        <f>IF('Result Sheet'!ES195="","",'Result Sheet'!ES195)</f>
        <v/>
      </c>
      <c r="O192" s="402" t="str">
        <f>IF('Result Sheet'!EW195="","",'Result Sheet'!EW195)</f>
        <v/>
      </c>
      <c r="P192" s="167" t="str">
        <f>IF('Result Sheet'!AB195="","",'Result Sheet'!AB195)</f>
        <v/>
      </c>
      <c r="Q192" s="168" t="str">
        <f>IF('Result Sheet'!AC195="","",'Result Sheet'!AC195)</f>
        <v/>
      </c>
      <c r="R192" s="167" t="str">
        <f>IF('Result Sheet'!AT195="","",'Result Sheet'!AT195)</f>
        <v/>
      </c>
      <c r="S192" s="168" t="str">
        <f>IF('Result Sheet'!AU195="","",'Result Sheet'!AU195)</f>
        <v/>
      </c>
      <c r="T192" s="167" t="str">
        <f>IF('Result Sheet'!BL195="","",'Result Sheet'!BL195)</f>
        <v/>
      </c>
      <c r="U192" s="168" t="str">
        <f>IF('Result Sheet'!BM195="","",'Result Sheet'!BM195)</f>
        <v/>
      </c>
      <c r="V192" s="167" t="str">
        <f>IF('Result Sheet'!CD195="","",'Result Sheet'!CD195)</f>
        <v/>
      </c>
      <c r="W192" s="168" t="str">
        <f>IF('Result Sheet'!CE195="","",'Result Sheet'!CE195)</f>
        <v/>
      </c>
      <c r="X192" s="169" t="str">
        <f>IF('Result Sheet'!EV195="","",'Result Sheet'!EV195)</f>
        <v/>
      </c>
      <c r="BR192" s="170" t="str">
        <f>'Result Sheet'!G195</f>
        <v/>
      </c>
      <c r="BS192" s="171" t="str">
        <f t="shared" si="24"/>
        <v/>
      </c>
      <c r="BT192" s="171" t="str">
        <f t="shared" si="25"/>
        <v/>
      </c>
      <c r="BU192" s="171" t="str">
        <f t="shared" si="26"/>
        <v/>
      </c>
      <c r="BV192" s="171" t="str">
        <f t="shared" si="27"/>
        <v/>
      </c>
      <c r="BW192" s="171" t="str">
        <f t="shared" si="28"/>
        <v/>
      </c>
      <c r="BX192" s="171" t="str">
        <f t="shared" si="29"/>
        <v/>
      </c>
      <c r="BY192" s="171" t="str">
        <f t="shared" si="30"/>
        <v/>
      </c>
      <c r="BZ192" s="171" t="str">
        <f t="shared" si="31"/>
        <v/>
      </c>
      <c r="CA192" s="171" t="str">
        <f t="shared" si="32"/>
        <v/>
      </c>
      <c r="CB192" s="171" t="str">
        <f t="shared" si="33"/>
        <v/>
      </c>
      <c r="CC192" s="171" t="str">
        <f t="shared" si="34"/>
        <v/>
      </c>
      <c r="CD192" s="171" t="str">
        <f t="shared" si="35"/>
        <v/>
      </c>
      <c r="CE192" s="172"/>
    </row>
    <row r="193" spans="1:83" ht="15.95" customHeight="1">
      <c r="A193" s="159">
        <f>IF('Result Sheet'!A196="","",'Result Sheet'!A196)</f>
        <v>189</v>
      </c>
      <c r="B193" s="160" t="str">
        <f>IF('Result Sheet'!B196="","",'Result Sheet'!B196)</f>
        <v/>
      </c>
      <c r="C193" s="161" t="str">
        <f>IF('Result Sheet'!F196="","",'Result Sheet'!F196)</f>
        <v/>
      </c>
      <c r="D193" s="162" t="str">
        <f>IF('Result Sheet'!E196="","",'Result Sheet'!E196)</f>
        <v/>
      </c>
      <c r="E193" s="163" t="str">
        <f>IF('Result Sheet'!G196="","",'Result Sheet'!G196)</f>
        <v/>
      </c>
      <c r="F193" s="163" t="str">
        <f>IF('Result Sheet'!H196="","",'Result Sheet'!H196)</f>
        <v/>
      </c>
      <c r="G193" s="163" t="str">
        <f>IF('Result Sheet'!I196="","",'Result Sheet'!I196)</f>
        <v/>
      </c>
      <c r="H193" s="164" t="str">
        <f>IF('Result Sheet'!K196="","",'Result Sheet'!K196)</f>
        <v/>
      </c>
      <c r="I193" s="164" t="str">
        <f>IF('Result Sheet'!J196="","",'Result Sheet'!J196)</f>
        <v/>
      </c>
      <c r="J193" s="256" t="str">
        <f>IF('Result Sheet'!ET196="","",'Result Sheet'!ET196)</f>
        <v/>
      </c>
      <c r="K193" s="165" t="str">
        <f>IF('Result Sheet'!EP196="","",'Result Sheet'!EP196)</f>
        <v/>
      </c>
      <c r="L193" s="166" t="str">
        <f>IF('Result Sheet'!EQ196="","",'Result Sheet'!EQ196)</f>
        <v/>
      </c>
      <c r="M193" s="401" t="str">
        <f>IF('Result Sheet'!ER196="","",'Result Sheet'!ER196)</f>
        <v/>
      </c>
      <c r="N193" s="403" t="str">
        <f>IF('Result Sheet'!ES196="","",'Result Sheet'!ES196)</f>
        <v/>
      </c>
      <c r="O193" s="402" t="str">
        <f>IF('Result Sheet'!EW196="","",'Result Sheet'!EW196)</f>
        <v/>
      </c>
      <c r="P193" s="167" t="str">
        <f>IF('Result Sheet'!AB196="","",'Result Sheet'!AB196)</f>
        <v/>
      </c>
      <c r="Q193" s="168" t="str">
        <f>IF('Result Sheet'!AC196="","",'Result Sheet'!AC196)</f>
        <v/>
      </c>
      <c r="R193" s="167" t="str">
        <f>IF('Result Sheet'!AT196="","",'Result Sheet'!AT196)</f>
        <v/>
      </c>
      <c r="S193" s="168" t="str">
        <f>IF('Result Sheet'!AU196="","",'Result Sheet'!AU196)</f>
        <v/>
      </c>
      <c r="T193" s="167" t="str">
        <f>IF('Result Sheet'!BL196="","",'Result Sheet'!BL196)</f>
        <v/>
      </c>
      <c r="U193" s="168" t="str">
        <f>IF('Result Sheet'!BM196="","",'Result Sheet'!BM196)</f>
        <v/>
      </c>
      <c r="V193" s="167" t="str">
        <f>IF('Result Sheet'!CD196="","",'Result Sheet'!CD196)</f>
        <v/>
      </c>
      <c r="W193" s="168" t="str">
        <f>IF('Result Sheet'!CE196="","",'Result Sheet'!CE196)</f>
        <v/>
      </c>
      <c r="X193" s="169" t="str">
        <f>IF('Result Sheet'!EV196="","",'Result Sheet'!EV196)</f>
        <v/>
      </c>
      <c r="BR193" s="170" t="str">
        <f>'Result Sheet'!G196</f>
        <v/>
      </c>
      <c r="BS193" s="171" t="str">
        <f t="shared" si="24"/>
        <v/>
      </c>
      <c r="BT193" s="171" t="str">
        <f t="shared" si="25"/>
        <v/>
      </c>
      <c r="BU193" s="171" t="str">
        <f t="shared" si="26"/>
        <v/>
      </c>
      <c r="BV193" s="171" t="str">
        <f t="shared" si="27"/>
        <v/>
      </c>
      <c r="BW193" s="171" t="str">
        <f t="shared" si="28"/>
        <v/>
      </c>
      <c r="BX193" s="171" t="str">
        <f t="shared" si="29"/>
        <v/>
      </c>
      <c r="BY193" s="171" t="str">
        <f t="shared" si="30"/>
        <v/>
      </c>
      <c r="BZ193" s="171" t="str">
        <f t="shared" si="31"/>
        <v/>
      </c>
      <c r="CA193" s="171" t="str">
        <f t="shared" si="32"/>
        <v/>
      </c>
      <c r="CB193" s="171" t="str">
        <f t="shared" si="33"/>
        <v/>
      </c>
      <c r="CC193" s="171" t="str">
        <f t="shared" si="34"/>
        <v/>
      </c>
      <c r="CD193" s="171" t="str">
        <f t="shared" si="35"/>
        <v/>
      </c>
      <c r="CE193" s="172"/>
    </row>
    <row r="194" spans="1:83" ht="15.95" customHeight="1">
      <c r="A194" s="159">
        <f>IF('Result Sheet'!A197="","",'Result Sheet'!A197)</f>
        <v>190</v>
      </c>
      <c r="B194" s="160" t="str">
        <f>IF('Result Sheet'!B197="","",'Result Sheet'!B197)</f>
        <v/>
      </c>
      <c r="C194" s="161" t="str">
        <f>IF('Result Sheet'!F197="","",'Result Sheet'!F197)</f>
        <v/>
      </c>
      <c r="D194" s="162" t="str">
        <f>IF('Result Sheet'!E197="","",'Result Sheet'!E197)</f>
        <v/>
      </c>
      <c r="E194" s="163" t="str">
        <f>IF('Result Sheet'!G197="","",'Result Sheet'!G197)</f>
        <v/>
      </c>
      <c r="F194" s="163" t="str">
        <f>IF('Result Sheet'!H197="","",'Result Sheet'!H197)</f>
        <v/>
      </c>
      <c r="G194" s="163" t="str">
        <f>IF('Result Sheet'!I197="","",'Result Sheet'!I197)</f>
        <v/>
      </c>
      <c r="H194" s="164" t="str">
        <f>IF('Result Sheet'!K197="","",'Result Sheet'!K197)</f>
        <v/>
      </c>
      <c r="I194" s="164" t="str">
        <f>IF('Result Sheet'!J197="","",'Result Sheet'!J197)</f>
        <v/>
      </c>
      <c r="J194" s="256" t="str">
        <f>IF('Result Sheet'!ET197="","",'Result Sheet'!ET197)</f>
        <v/>
      </c>
      <c r="K194" s="165" t="str">
        <f>IF('Result Sheet'!EP197="","",'Result Sheet'!EP197)</f>
        <v/>
      </c>
      <c r="L194" s="166" t="str">
        <f>IF('Result Sheet'!EQ197="","",'Result Sheet'!EQ197)</f>
        <v/>
      </c>
      <c r="M194" s="401" t="str">
        <f>IF('Result Sheet'!ER197="","",'Result Sheet'!ER197)</f>
        <v/>
      </c>
      <c r="N194" s="403" t="str">
        <f>IF('Result Sheet'!ES197="","",'Result Sheet'!ES197)</f>
        <v/>
      </c>
      <c r="O194" s="402" t="str">
        <f>IF('Result Sheet'!EW197="","",'Result Sheet'!EW197)</f>
        <v/>
      </c>
      <c r="P194" s="167" t="str">
        <f>IF('Result Sheet'!AB197="","",'Result Sheet'!AB197)</f>
        <v/>
      </c>
      <c r="Q194" s="168" t="str">
        <f>IF('Result Sheet'!AC197="","",'Result Sheet'!AC197)</f>
        <v/>
      </c>
      <c r="R194" s="167" t="str">
        <f>IF('Result Sheet'!AT197="","",'Result Sheet'!AT197)</f>
        <v/>
      </c>
      <c r="S194" s="168" t="str">
        <f>IF('Result Sheet'!AU197="","",'Result Sheet'!AU197)</f>
        <v/>
      </c>
      <c r="T194" s="167" t="str">
        <f>IF('Result Sheet'!BL197="","",'Result Sheet'!BL197)</f>
        <v/>
      </c>
      <c r="U194" s="168" t="str">
        <f>IF('Result Sheet'!BM197="","",'Result Sheet'!BM197)</f>
        <v/>
      </c>
      <c r="V194" s="167" t="str">
        <f>IF('Result Sheet'!CD197="","",'Result Sheet'!CD197)</f>
        <v/>
      </c>
      <c r="W194" s="168" t="str">
        <f>IF('Result Sheet'!CE197="","",'Result Sheet'!CE197)</f>
        <v/>
      </c>
      <c r="X194" s="169" t="str">
        <f>IF('Result Sheet'!EV197="","",'Result Sheet'!EV197)</f>
        <v/>
      </c>
      <c r="BR194" s="170" t="str">
        <f>'Result Sheet'!G197</f>
        <v/>
      </c>
      <c r="BS194" s="171" t="str">
        <f t="shared" si="24"/>
        <v/>
      </c>
      <c r="BT194" s="171" t="str">
        <f t="shared" si="25"/>
        <v/>
      </c>
      <c r="BU194" s="171" t="str">
        <f t="shared" si="26"/>
        <v/>
      </c>
      <c r="BV194" s="171" t="str">
        <f t="shared" si="27"/>
        <v/>
      </c>
      <c r="BW194" s="171" t="str">
        <f t="shared" si="28"/>
        <v/>
      </c>
      <c r="BX194" s="171" t="str">
        <f t="shared" si="29"/>
        <v/>
      </c>
      <c r="BY194" s="171" t="str">
        <f t="shared" si="30"/>
        <v/>
      </c>
      <c r="BZ194" s="171" t="str">
        <f t="shared" si="31"/>
        <v/>
      </c>
      <c r="CA194" s="171" t="str">
        <f t="shared" si="32"/>
        <v/>
      </c>
      <c r="CB194" s="171" t="str">
        <f t="shared" si="33"/>
        <v/>
      </c>
      <c r="CC194" s="171" t="str">
        <f t="shared" si="34"/>
        <v/>
      </c>
      <c r="CD194" s="171" t="str">
        <f t="shared" si="35"/>
        <v/>
      </c>
      <c r="CE194" s="172"/>
    </row>
    <row r="195" spans="1:83" ht="15.95" customHeight="1">
      <c r="A195" s="159">
        <f>IF('Result Sheet'!A198="","",'Result Sheet'!A198)</f>
        <v>191</v>
      </c>
      <c r="B195" s="160" t="str">
        <f>IF('Result Sheet'!B198="","",'Result Sheet'!B198)</f>
        <v/>
      </c>
      <c r="C195" s="161" t="str">
        <f>IF('Result Sheet'!F198="","",'Result Sheet'!F198)</f>
        <v/>
      </c>
      <c r="D195" s="162" t="str">
        <f>IF('Result Sheet'!E198="","",'Result Sheet'!E198)</f>
        <v/>
      </c>
      <c r="E195" s="163" t="str">
        <f>IF('Result Sheet'!G198="","",'Result Sheet'!G198)</f>
        <v/>
      </c>
      <c r="F195" s="163" t="str">
        <f>IF('Result Sheet'!H198="","",'Result Sheet'!H198)</f>
        <v/>
      </c>
      <c r="G195" s="163" t="str">
        <f>IF('Result Sheet'!I198="","",'Result Sheet'!I198)</f>
        <v/>
      </c>
      <c r="H195" s="164" t="str">
        <f>IF('Result Sheet'!K198="","",'Result Sheet'!K198)</f>
        <v/>
      </c>
      <c r="I195" s="164" t="str">
        <f>IF('Result Sheet'!J198="","",'Result Sheet'!J198)</f>
        <v/>
      </c>
      <c r="J195" s="256" t="str">
        <f>IF('Result Sheet'!ET198="","",'Result Sheet'!ET198)</f>
        <v/>
      </c>
      <c r="K195" s="165" t="str">
        <f>IF('Result Sheet'!EP198="","",'Result Sheet'!EP198)</f>
        <v/>
      </c>
      <c r="L195" s="166" t="str">
        <f>IF('Result Sheet'!EQ198="","",'Result Sheet'!EQ198)</f>
        <v/>
      </c>
      <c r="M195" s="401" t="str">
        <f>IF('Result Sheet'!ER198="","",'Result Sheet'!ER198)</f>
        <v/>
      </c>
      <c r="N195" s="403" t="str">
        <f>IF('Result Sheet'!ES198="","",'Result Sheet'!ES198)</f>
        <v/>
      </c>
      <c r="O195" s="402" t="str">
        <f>IF('Result Sheet'!EW198="","",'Result Sheet'!EW198)</f>
        <v/>
      </c>
      <c r="P195" s="167" t="str">
        <f>IF('Result Sheet'!AB198="","",'Result Sheet'!AB198)</f>
        <v/>
      </c>
      <c r="Q195" s="168" t="str">
        <f>IF('Result Sheet'!AC198="","",'Result Sheet'!AC198)</f>
        <v/>
      </c>
      <c r="R195" s="167" t="str">
        <f>IF('Result Sheet'!AT198="","",'Result Sheet'!AT198)</f>
        <v/>
      </c>
      <c r="S195" s="168" t="str">
        <f>IF('Result Sheet'!AU198="","",'Result Sheet'!AU198)</f>
        <v/>
      </c>
      <c r="T195" s="167" t="str">
        <f>IF('Result Sheet'!BL198="","",'Result Sheet'!BL198)</f>
        <v/>
      </c>
      <c r="U195" s="168" t="str">
        <f>IF('Result Sheet'!BM198="","",'Result Sheet'!BM198)</f>
        <v/>
      </c>
      <c r="V195" s="167" t="str">
        <f>IF('Result Sheet'!CD198="","",'Result Sheet'!CD198)</f>
        <v/>
      </c>
      <c r="W195" s="168" t="str">
        <f>IF('Result Sheet'!CE198="","",'Result Sheet'!CE198)</f>
        <v/>
      </c>
      <c r="X195" s="169" t="str">
        <f>IF('Result Sheet'!EV198="","",'Result Sheet'!EV198)</f>
        <v/>
      </c>
      <c r="BR195" s="170" t="str">
        <f>'Result Sheet'!G198</f>
        <v/>
      </c>
      <c r="BS195" s="171" t="str">
        <f t="shared" si="24"/>
        <v/>
      </c>
      <c r="BT195" s="171" t="str">
        <f t="shared" si="25"/>
        <v/>
      </c>
      <c r="BU195" s="171" t="str">
        <f t="shared" si="26"/>
        <v/>
      </c>
      <c r="BV195" s="171" t="str">
        <f t="shared" si="27"/>
        <v/>
      </c>
      <c r="BW195" s="171" t="str">
        <f t="shared" si="28"/>
        <v/>
      </c>
      <c r="BX195" s="171" t="str">
        <f t="shared" si="29"/>
        <v/>
      </c>
      <c r="BY195" s="171" t="str">
        <f t="shared" si="30"/>
        <v/>
      </c>
      <c r="BZ195" s="171" t="str">
        <f t="shared" si="31"/>
        <v/>
      </c>
      <c r="CA195" s="171" t="str">
        <f t="shared" si="32"/>
        <v/>
      </c>
      <c r="CB195" s="171" t="str">
        <f t="shared" si="33"/>
        <v/>
      </c>
      <c r="CC195" s="171" t="str">
        <f t="shared" si="34"/>
        <v/>
      </c>
      <c r="CD195" s="171" t="str">
        <f t="shared" si="35"/>
        <v/>
      </c>
      <c r="CE195" s="172"/>
    </row>
    <row r="196" spans="1:83" ht="15.95" customHeight="1">
      <c r="A196" s="159">
        <f>IF('Result Sheet'!A199="","",'Result Sheet'!A199)</f>
        <v>192</v>
      </c>
      <c r="B196" s="160" t="str">
        <f>IF('Result Sheet'!B199="","",'Result Sheet'!B199)</f>
        <v/>
      </c>
      <c r="C196" s="161" t="str">
        <f>IF('Result Sheet'!F199="","",'Result Sheet'!F199)</f>
        <v/>
      </c>
      <c r="D196" s="162" t="str">
        <f>IF('Result Sheet'!E199="","",'Result Sheet'!E199)</f>
        <v/>
      </c>
      <c r="E196" s="163" t="str">
        <f>IF('Result Sheet'!G199="","",'Result Sheet'!G199)</f>
        <v/>
      </c>
      <c r="F196" s="163" t="str">
        <f>IF('Result Sheet'!H199="","",'Result Sheet'!H199)</f>
        <v/>
      </c>
      <c r="G196" s="163" t="str">
        <f>IF('Result Sheet'!I199="","",'Result Sheet'!I199)</f>
        <v/>
      </c>
      <c r="H196" s="164" t="str">
        <f>IF('Result Sheet'!K199="","",'Result Sheet'!K199)</f>
        <v/>
      </c>
      <c r="I196" s="164" t="str">
        <f>IF('Result Sheet'!J199="","",'Result Sheet'!J199)</f>
        <v/>
      </c>
      <c r="J196" s="256" t="str">
        <f>IF('Result Sheet'!ET199="","",'Result Sheet'!ET199)</f>
        <v/>
      </c>
      <c r="K196" s="165" t="str">
        <f>IF('Result Sheet'!EP199="","",'Result Sheet'!EP199)</f>
        <v/>
      </c>
      <c r="L196" s="166" t="str">
        <f>IF('Result Sheet'!EQ199="","",'Result Sheet'!EQ199)</f>
        <v/>
      </c>
      <c r="M196" s="401" t="str">
        <f>IF('Result Sheet'!ER199="","",'Result Sheet'!ER199)</f>
        <v/>
      </c>
      <c r="N196" s="403" t="str">
        <f>IF('Result Sheet'!ES199="","",'Result Sheet'!ES199)</f>
        <v/>
      </c>
      <c r="O196" s="402" t="str">
        <f>IF('Result Sheet'!EW199="","",'Result Sheet'!EW199)</f>
        <v/>
      </c>
      <c r="P196" s="167" t="str">
        <f>IF('Result Sheet'!AB199="","",'Result Sheet'!AB199)</f>
        <v/>
      </c>
      <c r="Q196" s="168" t="str">
        <f>IF('Result Sheet'!AC199="","",'Result Sheet'!AC199)</f>
        <v/>
      </c>
      <c r="R196" s="167" t="str">
        <f>IF('Result Sheet'!AT199="","",'Result Sheet'!AT199)</f>
        <v/>
      </c>
      <c r="S196" s="168" t="str">
        <f>IF('Result Sheet'!AU199="","",'Result Sheet'!AU199)</f>
        <v/>
      </c>
      <c r="T196" s="167" t="str">
        <f>IF('Result Sheet'!BL199="","",'Result Sheet'!BL199)</f>
        <v/>
      </c>
      <c r="U196" s="168" t="str">
        <f>IF('Result Sheet'!BM199="","",'Result Sheet'!BM199)</f>
        <v/>
      </c>
      <c r="V196" s="167" t="str">
        <f>IF('Result Sheet'!CD199="","",'Result Sheet'!CD199)</f>
        <v/>
      </c>
      <c r="W196" s="168" t="str">
        <f>IF('Result Sheet'!CE199="","",'Result Sheet'!CE199)</f>
        <v/>
      </c>
      <c r="X196" s="169" t="str">
        <f>IF('Result Sheet'!EV199="","",'Result Sheet'!EV199)</f>
        <v/>
      </c>
      <c r="BR196" s="170" t="str">
        <f>'Result Sheet'!G199</f>
        <v/>
      </c>
      <c r="BS196" s="171" t="str">
        <f t="shared" si="24"/>
        <v/>
      </c>
      <c r="BT196" s="171" t="str">
        <f t="shared" si="25"/>
        <v/>
      </c>
      <c r="BU196" s="171" t="str">
        <f t="shared" si="26"/>
        <v/>
      </c>
      <c r="BV196" s="171" t="str">
        <f t="shared" si="27"/>
        <v/>
      </c>
      <c r="BW196" s="171" t="str">
        <f t="shared" si="28"/>
        <v/>
      </c>
      <c r="BX196" s="171" t="str">
        <f t="shared" si="29"/>
        <v/>
      </c>
      <c r="BY196" s="171" t="str">
        <f t="shared" si="30"/>
        <v/>
      </c>
      <c r="BZ196" s="171" t="str">
        <f t="shared" si="31"/>
        <v/>
      </c>
      <c r="CA196" s="171" t="str">
        <f t="shared" si="32"/>
        <v/>
      </c>
      <c r="CB196" s="171" t="str">
        <f t="shared" si="33"/>
        <v/>
      </c>
      <c r="CC196" s="171" t="str">
        <f t="shared" si="34"/>
        <v/>
      </c>
      <c r="CD196" s="171" t="str">
        <f t="shared" si="35"/>
        <v/>
      </c>
      <c r="CE196" s="172"/>
    </row>
    <row r="197" spans="1:83" ht="15.95" customHeight="1">
      <c r="A197" s="159">
        <f>IF('Result Sheet'!A200="","",'Result Sheet'!A200)</f>
        <v>193</v>
      </c>
      <c r="B197" s="160" t="str">
        <f>IF('Result Sheet'!B200="","",'Result Sheet'!B200)</f>
        <v/>
      </c>
      <c r="C197" s="161" t="str">
        <f>IF('Result Sheet'!F200="","",'Result Sheet'!F200)</f>
        <v/>
      </c>
      <c r="D197" s="162" t="str">
        <f>IF('Result Sheet'!E200="","",'Result Sheet'!E200)</f>
        <v/>
      </c>
      <c r="E197" s="163" t="str">
        <f>IF('Result Sheet'!G200="","",'Result Sheet'!G200)</f>
        <v/>
      </c>
      <c r="F197" s="163" t="str">
        <f>IF('Result Sheet'!H200="","",'Result Sheet'!H200)</f>
        <v/>
      </c>
      <c r="G197" s="163" t="str">
        <f>IF('Result Sheet'!I200="","",'Result Sheet'!I200)</f>
        <v/>
      </c>
      <c r="H197" s="164" t="str">
        <f>IF('Result Sheet'!K200="","",'Result Sheet'!K200)</f>
        <v/>
      </c>
      <c r="I197" s="164" t="str">
        <f>IF('Result Sheet'!J200="","",'Result Sheet'!J200)</f>
        <v/>
      </c>
      <c r="J197" s="256" t="str">
        <f>IF('Result Sheet'!ET200="","",'Result Sheet'!ET200)</f>
        <v/>
      </c>
      <c r="K197" s="165" t="str">
        <f>IF('Result Sheet'!EP200="","",'Result Sheet'!EP200)</f>
        <v/>
      </c>
      <c r="L197" s="166" t="str">
        <f>IF('Result Sheet'!EQ200="","",'Result Sheet'!EQ200)</f>
        <v/>
      </c>
      <c r="M197" s="401" t="str">
        <f>IF('Result Sheet'!ER200="","",'Result Sheet'!ER200)</f>
        <v/>
      </c>
      <c r="N197" s="403" t="str">
        <f>IF('Result Sheet'!ES200="","",'Result Sheet'!ES200)</f>
        <v/>
      </c>
      <c r="O197" s="402" t="str">
        <f>IF('Result Sheet'!EW200="","",'Result Sheet'!EW200)</f>
        <v/>
      </c>
      <c r="P197" s="167" t="str">
        <f>IF('Result Sheet'!AB200="","",'Result Sheet'!AB200)</f>
        <v/>
      </c>
      <c r="Q197" s="168" t="str">
        <f>IF('Result Sheet'!AC200="","",'Result Sheet'!AC200)</f>
        <v/>
      </c>
      <c r="R197" s="167" t="str">
        <f>IF('Result Sheet'!AT200="","",'Result Sheet'!AT200)</f>
        <v/>
      </c>
      <c r="S197" s="168" t="str">
        <f>IF('Result Sheet'!AU200="","",'Result Sheet'!AU200)</f>
        <v/>
      </c>
      <c r="T197" s="167" t="str">
        <f>IF('Result Sheet'!BL200="","",'Result Sheet'!BL200)</f>
        <v/>
      </c>
      <c r="U197" s="168" t="str">
        <f>IF('Result Sheet'!BM200="","",'Result Sheet'!BM200)</f>
        <v/>
      </c>
      <c r="V197" s="167" t="str">
        <f>IF('Result Sheet'!CD200="","",'Result Sheet'!CD200)</f>
        <v/>
      </c>
      <c r="W197" s="168" t="str">
        <f>IF('Result Sheet'!CE200="","",'Result Sheet'!CE200)</f>
        <v/>
      </c>
      <c r="X197" s="169" t="str">
        <f>IF('Result Sheet'!EV200="","",'Result Sheet'!EV200)</f>
        <v/>
      </c>
      <c r="BR197" s="170" t="str">
        <f>'Result Sheet'!G200</f>
        <v/>
      </c>
      <c r="BS197" s="171" t="str">
        <f t="shared" si="24"/>
        <v/>
      </c>
      <c r="BT197" s="171" t="str">
        <f t="shared" si="25"/>
        <v/>
      </c>
      <c r="BU197" s="171" t="str">
        <f t="shared" si="26"/>
        <v/>
      </c>
      <c r="BV197" s="171" t="str">
        <f t="shared" si="27"/>
        <v/>
      </c>
      <c r="BW197" s="171" t="str">
        <f t="shared" si="28"/>
        <v/>
      </c>
      <c r="BX197" s="171" t="str">
        <f t="shared" si="29"/>
        <v/>
      </c>
      <c r="BY197" s="171" t="str">
        <f t="shared" si="30"/>
        <v/>
      </c>
      <c r="BZ197" s="171" t="str">
        <f t="shared" si="31"/>
        <v/>
      </c>
      <c r="CA197" s="171" t="str">
        <f t="shared" si="32"/>
        <v/>
      </c>
      <c r="CB197" s="171" t="str">
        <f t="shared" si="33"/>
        <v/>
      </c>
      <c r="CC197" s="171" t="str">
        <f t="shared" si="34"/>
        <v/>
      </c>
      <c r="CD197" s="171" t="str">
        <f t="shared" si="35"/>
        <v/>
      </c>
      <c r="CE197" s="172"/>
    </row>
    <row r="198" spans="1:83" ht="15.95" customHeight="1">
      <c r="A198" s="159">
        <f>IF('Result Sheet'!A201="","",'Result Sheet'!A201)</f>
        <v>194</v>
      </c>
      <c r="B198" s="160" t="str">
        <f>IF('Result Sheet'!B201="","",'Result Sheet'!B201)</f>
        <v/>
      </c>
      <c r="C198" s="161" t="str">
        <f>IF('Result Sheet'!F201="","",'Result Sheet'!F201)</f>
        <v/>
      </c>
      <c r="D198" s="162" t="str">
        <f>IF('Result Sheet'!E201="","",'Result Sheet'!E201)</f>
        <v/>
      </c>
      <c r="E198" s="163" t="str">
        <f>IF('Result Sheet'!G201="","",'Result Sheet'!G201)</f>
        <v/>
      </c>
      <c r="F198" s="163" t="str">
        <f>IF('Result Sheet'!H201="","",'Result Sheet'!H201)</f>
        <v/>
      </c>
      <c r="G198" s="163" t="str">
        <f>IF('Result Sheet'!I201="","",'Result Sheet'!I201)</f>
        <v/>
      </c>
      <c r="H198" s="164" t="str">
        <f>IF('Result Sheet'!K201="","",'Result Sheet'!K201)</f>
        <v/>
      </c>
      <c r="I198" s="164" t="str">
        <f>IF('Result Sheet'!J201="","",'Result Sheet'!J201)</f>
        <v/>
      </c>
      <c r="J198" s="256" t="str">
        <f>IF('Result Sheet'!ET201="","",'Result Sheet'!ET201)</f>
        <v/>
      </c>
      <c r="K198" s="165" t="str">
        <f>IF('Result Sheet'!EP201="","",'Result Sheet'!EP201)</f>
        <v/>
      </c>
      <c r="L198" s="166" t="str">
        <f>IF('Result Sheet'!EQ201="","",'Result Sheet'!EQ201)</f>
        <v/>
      </c>
      <c r="M198" s="401" t="str">
        <f>IF('Result Sheet'!ER201="","",'Result Sheet'!ER201)</f>
        <v/>
      </c>
      <c r="N198" s="403" t="str">
        <f>IF('Result Sheet'!ES201="","",'Result Sheet'!ES201)</f>
        <v/>
      </c>
      <c r="O198" s="402" t="str">
        <f>IF('Result Sheet'!EW201="","",'Result Sheet'!EW201)</f>
        <v/>
      </c>
      <c r="P198" s="167" t="str">
        <f>IF('Result Sheet'!AB201="","",'Result Sheet'!AB201)</f>
        <v/>
      </c>
      <c r="Q198" s="168" t="str">
        <f>IF('Result Sheet'!AC201="","",'Result Sheet'!AC201)</f>
        <v/>
      </c>
      <c r="R198" s="167" t="str">
        <f>IF('Result Sheet'!AT201="","",'Result Sheet'!AT201)</f>
        <v/>
      </c>
      <c r="S198" s="168" t="str">
        <f>IF('Result Sheet'!AU201="","",'Result Sheet'!AU201)</f>
        <v/>
      </c>
      <c r="T198" s="167" t="str">
        <f>IF('Result Sheet'!BL201="","",'Result Sheet'!BL201)</f>
        <v/>
      </c>
      <c r="U198" s="168" t="str">
        <f>IF('Result Sheet'!BM201="","",'Result Sheet'!BM201)</f>
        <v/>
      </c>
      <c r="V198" s="167" t="str">
        <f>IF('Result Sheet'!CD201="","",'Result Sheet'!CD201)</f>
        <v/>
      </c>
      <c r="W198" s="168" t="str">
        <f>IF('Result Sheet'!CE201="","",'Result Sheet'!CE201)</f>
        <v/>
      </c>
      <c r="X198" s="169" t="str">
        <f>IF('Result Sheet'!EV201="","",'Result Sheet'!EV201)</f>
        <v/>
      </c>
      <c r="BR198" s="170" t="str">
        <f>'Result Sheet'!G201</f>
        <v/>
      </c>
      <c r="BS198" s="171" t="str">
        <f t="shared" ref="BS198:BS204" si="36">IFERROR(IF(AND(O198="",J198=""),"",IF(AND(H198="SC",I198="M"),O198,"")),"")</f>
        <v/>
      </c>
      <c r="BT198" s="171" t="str">
        <f t="shared" ref="BT198:BT204" si="37">IFERROR(IF(AND(O198="",J198=""),"",IF(AND(H198="SC",I198="F"),O198,"")),"")</f>
        <v/>
      </c>
      <c r="BU198" s="171" t="str">
        <f t="shared" ref="BU198:BU204" si="38">IFERROR(IF(AND(O198="",J198=""),"",IF(AND(H198="ST",I198="M"),O198,"")),"")</f>
        <v/>
      </c>
      <c r="BV198" s="171" t="str">
        <f t="shared" ref="BV198:BV204" si="39">IFERROR(IF(AND(O198="",J198=""),"",IF(AND(H198="ST",I198="F"),O198,"")),"")</f>
        <v/>
      </c>
      <c r="BW198" s="171" t="str">
        <f t="shared" ref="BW198:BW204" si="40">IFERROR(IF(AND(O198="",J198=""),"",IF(AND(H198="OBC",I198="M"),O198,"")),"")</f>
        <v/>
      </c>
      <c r="BX198" s="171" t="str">
        <f t="shared" ref="BX198:BX204" si="41">IFERROR(IF(AND(O198="",J198=""),"",IF(AND(H198="OBC",I198="F"),O198,"")),"")</f>
        <v/>
      </c>
      <c r="BY198" s="171" t="str">
        <f t="shared" ref="BY198:BY204" si="42">IFERROR(IF(AND(O198="",J198=""),"",IF(AND(H198="GEN",I198="M"),O198,"")),"")</f>
        <v/>
      </c>
      <c r="BZ198" s="171" t="str">
        <f t="shared" ref="BZ198:BZ204" si="43">IFERROR(IF(AND(O198="",J198=""),"",IF(AND(H198="GEN",I198="F"),O198,"")),"")</f>
        <v/>
      </c>
      <c r="CA198" s="171" t="str">
        <f t="shared" ref="CA198:CA204" si="44">IFERROR(IF(AND(O198="",J198=""),"",IF(AND(H198="MIN",I198="M"),O198,"")),"")</f>
        <v/>
      </c>
      <c r="CB198" s="171" t="str">
        <f t="shared" ref="CB198:CB204" si="45">IFERROR(IF(AND(O198="",J198=""),"",IF(AND(H198="MIN",I198="M"),O198,"")),"")</f>
        <v/>
      </c>
      <c r="CC198" s="171" t="str">
        <f t="shared" ref="CC198:CC204" si="46">IFERROR(IF(AND(O198="",J198=""),"",IF(AND(H198="SBC",I198="M"),O198,"")),"")</f>
        <v/>
      </c>
      <c r="CD198" s="171" t="str">
        <f t="shared" ref="CD198:CD204" si="47">IFERROR(IF(AND(O198="",J198=""),"",IF(AND(H198="SBC",I198="F"),O198,"")),"")</f>
        <v/>
      </c>
      <c r="CE198" s="172"/>
    </row>
    <row r="199" spans="1:83" ht="15.95" customHeight="1">
      <c r="A199" s="159">
        <f>IF('Result Sheet'!A202="","",'Result Sheet'!A202)</f>
        <v>195</v>
      </c>
      <c r="B199" s="160" t="str">
        <f>IF('Result Sheet'!B202="","",'Result Sheet'!B202)</f>
        <v/>
      </c>
      <c r="C199" s="161" t="str">
        <f>IF('Result Sheet'!F202="","",'Result Sheet'!F202)</f>
        <v/>
      </c>
      <c r="D199" s="162" t="str">
        <f>IF('Result Sheet'!E202="","",'Result Sheet'!E202)</f>
        <v/>
      </c>
      <c r="E199" s="163" t="str">
        <f>IF('Result Sheet'!G202="","",'Result Sheet'!G202)</f>
        <v/>
      </c>
      <c r="F199" s="163" t="str">
        <f>IF('Result Sheet'!H202="","",'Result Sheet'!H202)</f>
        <v/>
      </c>
      <c r="G199" s="163" t="str">
        <f>IF('Result Sheet'!I202="","",'Result Sheet'!I202)</f>
        <v/>
      </c>
      <c r="H199" s="164" t="str">
        <f>IF('Result Sheet'!K202="","",'Result Sheet'!K202)</f>
        <v/>
      </c>
      <c r="I199" s="164" t="str">
        <f>IF('Result Sheet'!J202="","",'Result Sheet'!J202)</f>
        <v/>
      </c>
      <c r="J199" s="256" t="str">
        <f>IF('Result Sheet'!ET202="","",'Result Sheet'!ET202)</f>
        <v/>
      </c>
      <c r="K199" s="165" t="str">
        <f>IF('Result Sheet'!EP202="","",'Result Sheet'!EP202)</f>
        <v/>
      </c>
      <c r="L199" s="166" t="str">
        <f>IF('Result Sheet'!EQ202="","",'Result Sheet'!EQ202)</f>
        <v/>
      </c>
      <c r="M199" s="401" t="str">
        <f>IF('Result Sheet'!ER202="","",'Result Sheet'!ER202)</f>
        <v/>
      </c>
      <c r="N199" s="403" t="str">
        <f>IF('Result Sheet'!ES202="","",'Result Sheet'!ES202)</f>
        <v/>
      </c>
      <c r="O199" s="402" t="str">
        <f>IF('Result Sheet'!EW202="","",'Result Sheet'!EW202)</f>
        <v/>
      </c>
      <c r="P199" s="167" t="str">
        <f>IF('Result Sheet'!AB202="","",'Result Sheet'!AB202)</f>
        <v/>
      </c>
      <c r="Q199" s="168" t="str">
        <f>IF('Result Sheet'!AC202="","",'Result Sheet'!AC202)</f>
        <v/>
      </c>
      <c r="R199" s="167" t="str">
        <f>IF('Result Sheet'!AT202="","",'Result Sheet'!AT202)</f>
        <v/>
      </c>
      <c r="S199" s="168" t="str">
        <f>IF('Result Sheet'!AU202="","",'Result Sheet'!AU202)</f>
        <v/>
      </c>
      <c r="T199" s="167" t="str">
        <f>IF('Result Sheet'!BL202="","",'Result Sheet'!BL202)</f>
        <v/>
      </c>
      <c r="U199" s="168" t="str">
        <f>IF('Result Sheet'!BM202="","",'Result Sheet'!BM202)</f>
        <v/>
      </c>
      <c r="V199" s="167" t="str">
        <f>IF('Result Sheet'!CD202="","",'Result Sheet'!CD202)</f>
        <v/>
      </c>
      <c r="W199" s="168" t="str">
        <f>IF('Result Sheet'!CE202="","",'Result Sheet'!CE202)</f>
        <v/>
      </c>
      <c r="X199" s="169" t="str">
        <f>IF('Result Sheet'!EV202="","",'Result Sheet'!EV202)</f>
        <v/>
      </c>
      <c r="BR199" s="170" t="str">
        <f>'Result Sheet'!G202</f>
        <v/>
      </c>
      <c r="BS199" s="171" t="str">
        <f t="shared" si="36"/>
        <v/>
      </c>
      <c r="BT199" s="171" t="str">
        <f t="shared" si="37"/>
        <v/>
      </c>
      <c r="BU199" s="171" t="str">
        <f t="shared" si="38"/>
        <v/>
      </c>
      <c r="BV199" s="171" t="str">
        <f t="shared" si="39"/>
        <v/>
      </c>
      <c r="BW199" s="171" t="str">
        <f t="shared" si="40"/>
        <v/>
      </c>
      <c r="BX199" s="171" t="str">
        <f t="shared" si="41"/>
        <v/>
      </c>
      <c r="BY199" s="171" t="str">
        <f t="shared" si="42"/>
        <v/>
      </c>
      <c r="BZ199" s="171" t="str">
        <f t="shared" si="43"/>
        <v/>
      </c>
      <c r="CA199" s="171" t="str">
        <f t="shared" si="44"/>
        <v/>
      </c>
      <c r="CB199" s="171" t="str">
        <f t="shared" si="45"/>
        <v/>
      </c>
      <c r="CC199" s="171" t="str">
        <f t="shared" si="46"/>
        <v/>
      </c>
      <c r="CD199" s="171" t="str">
        <f t="shared" si="47"/>
        <v/>
      </c>
      <c r="CE199" s="172"/>
    </row>
    <row r="200" spans="1:83" ht="15.95" customHeight="1">
      <c r="A200" s="159">
        <f>IF('Result Sheet'!A203="","",'Result Sheet'!A203)</f>
        <v>196</v>
      </c>
      <c r="B200" s="160" t="str">
        <f>IF('Result Sheet'!B203="","",'Result Sheet'!B203)</f>
        <v/>
      </c>
      <c r="C200" s="161" t="str">
        <f>IF('Result Sheet'!F203="","",'Result Sheet'!F203)</f>
        <v/>
      </c>
      <c r="D200" s="162" t="str">
        <f>IF('Result Sheet'!E203="","",'Result Sheet'!E203)</f>
        <v/>
      </c>
      <c r="E200" s="163" t="str">
        <f>IF('Result Sheet'!G203="","",'Result Sheet'!G203)</f>
        <v/>
      </c>
      <c r="F200" s="163" t="str">
        <f>IF('Result Sheet'!H203="","",'Result Sheet'!H203)</f>
        <v/>
      </c>
      <c r="G200" s="163" t="str">
        <f>IF('Result Sheet'!I203="","",'Result Sheet'!I203)</f>
        <v/>
      </c>
      <c r="H200" s="164" t="str">
        <f>IF('Result Sheet'!K203="","",'Result Sheet'!K203)</f>
        <v/>
      </c>
      <c r="I200" s="164" t="str">
        <f>IF('Result Sheet'!J203="","",'Result Sheet'!J203)</f>
        <v/>
      </c>
      <c r="J200" s="256" t="str">
        <f>IF('Result Sheet'!ET203="","",'Result Sheet'!ET203)</f>
        <v/>
      </c>
      <c r="K200" s="165" t="str">
        <f>IF('Result Sheet'!EP203="","",'Result Sheet'!EP203)</f>
        <v/>
      </c>
      <c r="L200" s="166" t="str">
        <f>IF('Result Sheet'!EQ203="","",'Result Sheet'!EQ203)</f>
        <v/>
      </c>
      <c r="M200" s="401" t="str">
        <f>IF('Result Sheet'!ER203="","",'Result Sheet'!ER203)</f>
        <v/>
      </c>
      <c r="N200" s="403" t="str">
        <f>IF('Result Sheet'!ES203="","",'Result Sheet'!ES203)</f>
        <v/>
      </c>
      <c r="O200" s="402" t="str">
        <f>IF('Result Sheet'!EW203="","",'Result Sheet'!EW203)</f>
        <v/>
      </c>
      <c r="P200" s="167" t="str">
        <f>IF('Result Sheet'!AB203="","",'Result Sheet'!AB203)</f>
        <v/>
      </c>
      <c r="Q200" s="168" t="str">
        <f>IF('Result Sheet'!AC203="","",'Result Sheet'!AC203)</f>
        <v/>
      </c>
      <c r="R200" s="167" t="str">
        <f>IF('Result Sheet'!AT203="","",'Result Sheet'!AT203)</f>
        <v/>
      </c>
      <c r="S200" s="168" t="str">
        <f>IF('Result Sheet'!AU203="","",'Result Sheet'!AU203)</f>
        <v/>
      </c>
      <c r="T200" s="167" t="str">
        <f>IF('Result Sheet'!BL203="","",'Result Sheet'!BL203)</f>
        <v/>
      </c>
      <c r="U200" s="168" t="str">
        <f>IF('Result Sheet'!BM203="","",'Result Sheet'!BM203)</f>
        <v/>
      </c>
      <c r="V200" s="167" t="str">
        <f>IF('Result Sheet'!CD203="","",'Result Sheet'!CD203)</f>
        <v/>
      </c>
      <c r="W200" s="168" t="str">
        <f>IF('Result Sheet'!CE203="","",'Result Sheet'!CE203)</f>
        <v/>
      </c>
      <c r="X200" s="169" t="str">
        <f>IF('Result Sheet'!EV203="","",'Result Sheet'!EV203)</f>
        <v/>
      </c>
      <c r="BR200" s="170" t="str">
        <f>'Result Sheet'!G203</f>
        <v/>
      </c>
      <c r="BS200" s="171" t="str">
        <f t="shared" si="36"/>
        <v/>
      </c>
      <c r="BT200" s="171" t="str">
        <f t="shared" si="37"/>
        <v/>
      </c>
      <c r="BU200" s="171" t="str">
        <f t="shared" si="38"/>
        <v/>
      </c>
      <c r="BV200" s="171" t="str">
        <f t="shared" si="39"/>
        <v/>
      </c>
      <c r="BW200" s="171" t="str">
        <f t="shared" si="40"/>
        <v/>
      </c>
      <c r="BX200" s="171" t="str">
        <f t="shared" si="41"/>
        <v/>
      </c>
      <c r="BY200" s="171" t="str">
        <f t="shared" si="42"/>
        <v/>
      </c>
      <c r="BZ200" s="171" t="str">
        <f t="shared" si="43"/>
        <v/>
      </c>
      <c r="CA200" s="171" t="str">
        <f t="shared" si="44"/>
        <v/>
      </c>
      <c r="CB200" s="171" t="str">
        <f t="shared" si="45"/>
        <v/>
      </c>
      <c r="CC200" s="171" t="str">
        <f t="shared" si="46"/>
        <v/>
      </c>
      <c r="CD200" s="171" t="str">
        <f t="shared" si="47"/>
        <v/>
      </c>
      <c r="CE200" s="172"/>
    </row>
    <row r="201" spans="1:83" ht="15.95" customHeight="1">
      <c r="A201" s="159">
        <f>IF('Result Sheet'!A204="","",'Result Sheet'!A204)</f>
        <v>197</v>
      </c>
      <c r="B201" s="160" t="str">
        <f>IF('Result Sheet'!B204="","",'Result Sheet'!B204)</f>
        <v/>
      </c>
      <c r="C201" s="161" t="str">
        <f>IF('Result Sheet'!F204="","",'Result Sheet'!F204)</f>
        <v/>
      </c>
      <c r="D201" s="162" t="str">
        <f>IF('Result Sheet'!E204="","",'Result Sheet'!E204)</f>
        <v/>
      </c>
      <c r="E201" s="163" t="str">
        <f>IF('Result Sheet'!G204="","",'Result Sheet'!G204)</f>
        <v/>
      </c>
      <c r="F201" s="163" t="str">
        <f>IF('Result Sheet'!H204="","",'Result Sheet'!H204)</f>
        <v/>
      </c>
      <c r="G201" s="163" t="str">
        <f>IF('Result Sheet'!I204="","",'Result Sheet'!I204)</f>
        <v/>
      </c>
      <c r="H201" s="164" t="str">
        <f>IF('Result Sheet'!K204="","",'Result Sheet'!K204)</f>
        <v/>
      </c>
      <c r="I201" s="164" t="str">
        <f>IF('Result Sheet'!J204="","",'Result Sheet'!J204)</f>
        <v/>
      </c>
      <c r="J201" s="256" t="str">
        <f>IF('Result Sheet'!ET204="","",'Result Sheet'!ET204)</f>
        <v/>
      </c>
      <c r="K201" s="165" t="str">
        <f>IF('Result Sheet'!EP204="","",'Result Sheet'!EP204)</f>
        <v/>
      </c>
      <c r="L201" s="166" t="str">
        <f>IF('Result Sheet'!EQ204="","",'Result Sheet'!EQ204)</f>
        <v/>
      </c>
      <c r="M201" s="401" t="str">
        <f>IF('Result Sheet'!ER204="","",'Result Sheet'!ER204)</f>
        <v/>
      </c>
      <c r="N201" s="403" t="str">
        <f>IF('Result Sheet'!ES204="","",'Result Sheet'!ES204)</f>
        <v/>
      </c>
      <c r="O201" s="402" t="str">
        <f>IF('Result Sheet'!EW204="","",'Result Sheet'!EW204)</f>
        <v/>
      </c>
      <c r="P201" s="167" t="str">
        <f>IF('Result Sheet'!AB204="","",'Result Sheet'!AB204)</f>
        <v/>
      </c>
      <c r="Q201" s="168" t="str">
        <f>IF('Result Sheet'!AC204="","",'Result Sheet'!AC204)</f>
        <v/>
      </c>
      <c r="R201" s="167" t="str">
        <f>IF('Result Sheet'!AT204="","",'Result Sheet'!AT204)</f>
        <v/>
      </c>
      <c r="S201" s="168" t="str">
        <f>IF('Result Sheet'!AU204="","",'Result Sheet'!AU204)</f>
        <v/>
      </c>
      <c r="T201" s="167" t="str">
        <f>IF('Result Sheet'!BL204="","",'Result Sheet'!BL204)</f>
        <v/>
      </c>
      <c r="U201" s="168" t="str">
        <f>IF('Result Sheet'!BM204="","",'Result Sheet'!BM204)</f>
        <v/>
      </c>
      <c r="V201" s="167" t="str">
        <f>IF('Result Sheet'!CD204="","",'Result Sheet'!CD204)</f>
        <v/>
      </c>
      <c r="W201" s="168" t="str">
        <f>IF('Result Sheet'!CE204="","",'Result Sheet'!CE204)</f>
        <v/>
      </c>
      <c r="X201" s="169" t="str">
        <f>IF('Result Sheet'!EV204="","",'Result Sheet'!EV204)</f>
        <v/>
      </c>
      <c r="BR201" s="170" t="str">
        <f>'Result Sheet'!G204</f>
        <v/>
      </c>
      <c r="BS201" s="171" t="str">
        <f t="shared" si="36"/>
        <v/>
      </c>
      <c r="BT201" s="171" t="str">
        <f t="shared" si="37"/>
        <v/>
      </c>
      <c r="BU201" s="171" t="str">
        <f t="shared" si="38"/>
        <v/>
      </c>
      <c r="BV201" s="171" t="str">
        <f t="shared" si="39"/>
        <v/>
      </c>
      <c r="BW201" s="171" t="str">
        <f t="shared" si="40"/>
        <v/>
      </c>
      <c r="BX201" s="171" t="str">
        <f t="shared" si="41"/>
        <v/>
      </c>
      <c r="BY201" s="171" t="str">
        <f t="shared" si="42"/>
        <v/>
      </c>
      <c r="BZ201" s="171" t="str">
        <f t="shared" si="43"/>
        <v/>
      </c>
      <c r="CA201" s="171" t="str">
        <f t="shared" si="44"/>
        <v/>
      </c>
      <c r="CB201" s="171" t="str">
        <f t="shared" si="45"/>
        <v/>
      </c>
      <c r="CC201" s="171" t="str">
        <f t="shared" si="46"/>
        <v/>
      </c>
      <c r="CD201" s="171" t="str">
        <f t="shared" si="47"/>
        <v/>
      </c>
      <c r="CE201" s="172"/>
    </row>
    <row r="202" spans="1:83" ht="15.95" customHeight="1">
      <c r="A202" s="159">
        <f>IF('Result Sheet'!A205="","",'Result Sheet'!A205)</f>
        <v>198</v>
      </c>
      <c r="B202" s="160" t="str">
        <f>IF('Result Sheet'!B205="","",'Result Sheet'!B205)</f>
        <v/>
      </c>
      <c r="C202" s="161" t="str">
        <f>IF('Result Sheet'!F205="","",'Result Sheet'!F205)</f>
        <v/>
      </c>
      <c r="D202" s="162" t="str">
        <f>IF('Result Sheet'!E205="","",'Result Sheet'!E205)</f>
        <v/>
      </c>
      <c r="E202" s="163" t="str">
        <f>IF('Result Sheet'!G205="","",'Result Sheet'!G205)</f>
        <v/>
      </c>
      <c r="F202" s="163" t="str">
        <f>IF('Result Sheet'!H205="","",'Result Sheet'!H205)</f>
        <v/>
      </c>
      <c r="G202" s="163" t="str">
        <f>IF('Result Sheet'!I205="","",'Result Sheet'!I205)</f>
        <v/>
      </c>
      <c r="H202" s="164" t="str">
        <f>IF('Result Sheet'!K205="","",'Result Sheet'!K205)</f>
        <v/>
      </c>
      <c r="I202" s="164" t="str">
        <f>IF('Result Sheet'!J205="","",'Result Sheet'!J205)</f>
        <v/>
      </c>
      <c r="J202" s="256" t="str">
        <f>IF('Result Sheet'!ET205="","",'Result Sheet'!ET205)</f>
        <v/>
      </c>
      <c r="K202" s="165" t="str">
        <f>IF('Result Sheet'!EP205="","",'Result Sheet'!EP205)</f>
        <v/>
      </c>
      <c r="L202" s="166" t="str">
        <f>IF('Result Sheet'!EQ205="","",'Result Sheet'!EQ205)</f>
        <v/>
      </c>
      <c r="M202" s="401" t="str">
        <f>IF('Result Sheet'!ER205="","",'Result Sheet'!ER205)</f>
        <v/>
      </c>
      <c r="N202" s="403" t="str">
        <f>IF('Result Sheet'!ES205="","",'Result Sheet'!ES205)</f>
        <v/>
      </c>
      <c r="O202" s="402" t="str">
        <f>IF('Result Sheet'!EW205="","",'Result Sheet'!EW205)</f>
        <v/>
      </c>
      <c r="P202" s="167" t="str">
        <f>IF('Result Sheet'!AB205="","",'Result Sheet'!AB205)</f>
        <v/>
      </c>
      <c r="Q202" s="168" t="str">
        <f>IF('Result Sheet'!AC205="","",'Result Sheet'!AC205)</f>
        <v/>
      </c>
      <c r="R202" s="167" t="str">
        <f>IF('Result Sheet'!AT205="","",'Result Sheet'!AT205)</f>
        <v/>
      </c>
      <c r="S202" s="168" t="str">
        <f>IF('Result Sheet'!AU205="","",'Result Sheet'!AU205)</f>
        <v/>
      </c>
      <c r="T202" s="167" t="str">
        <f>IF('Result Sheet'!BL205="","",'Result Sheet'!BL205)</f>
        <v/>
      </c>
      <c r="U202" s="168" t="str">
        <f>IF('Result Sheet'!BM205="","",'Result Sheet'!BM205)</f>
        <v/>
      </c>
      <c r="V202" s="167" t="str">
        <f>IF('Result Sheet'!CD205="","",'Result Sheet'!CD205)</f>
        <v/>
      </c>
      <c r="W202" s="168" t="str">
        <f>IF('Result Sheet'!CE205="","",'Result Sheet'!CE205)</f>
        <v/>
      </c>
      <c r="X202" s="169" t="str">
        <f>IF('Result Sheet'!EV205="","",'Result Sheet'!EV205)</f>
        <v/>
      </c>
      <c r="BR202" s="170" t="str">
        <f>'Result Sheet'!G205</f>
        <v/>
      </c>
      <c r="BS202" s="171" t="str">
        <f t="shared" si="36"/>
        <v/>
      </c>
      <c r="BT202" s="171" t="str">
        <f t="shared" si="37"/>
        <v/>
      </c>
      <c r="BU202" s="171" t="str">
        <f t="shared" si="38"/>
        <v/>
      </c>
      <c r="BV202" s="171" t="str">
        <f t="shared" si="39"/>
        <v/>
      </c>
      <c r="BW202" s="171" t="str">
        <f t="shared" si="40"/>
        <v/>
      </c>
      <c r="BX202" s="171" t="str">
        <f t="shared" si="41"/>
        <v/>
      </c>
      <c r="BY202" s="171" t="str">
        <f t="shared" si="42"/>
        <v/>
      </c>
      <c r="BZ202" s="171" t="str">
        <f t="shared" si="43"/>
        <v/>
      </c>
      <c r="CA202" s="171" t="str">
        <f t="shared" si="44"/>
        <v/>
      </c>
      <c r="CB202" s="171" t="str">
        <f t="shared" si="45"/>
        <v/>
      </c>
      <c r="CC202" s="171" t="str">
        <f t="shared" si="46"/>
        <v/>
      </c>
      <c r="CD202" s="171" t="str">
        <f t="shared" si="47"/>
        <v/>
      </c>
      <c r="CE202" s="172"/>
    </row>
    <row r="203" spans="1:83" ht="15.95" customHeight="1">
      <c r="A203" s="159">
        <f>IF('Result Sheet'!A206="","",'Result Sheet'!A206)</f>
        <v>199</v>
      </c>
      <c r="B203" s="160" t="str">
        <f>IF('Result Sheet'!B206="","",'Result Sheet'!B206)</f>
        <v/>
      </c>
      <c r="C203" s="161" t="str">
        <f>IF('Result Sheet'!F206="","",'Result Sheet'!F206)</f>
        <v/>
      </c>
      <c r="D203" s="162" t="str">
        <f>IF('Result Sheet'!E206="","",'Result Sheet'!E206)</f>
        <v/>
      </c>
      <c r="E203" s="163" t="str">
        <f>IF('Result Sheet'!G206="","",'Result Sheet'!G206)</f>
        <v/>
      </c>
      <c r="F203" s="163" t="str">
        <f>IF('Result Sheet'!H206="","",'Result Sheet'!H206)</f>
        <v/>
      </c>
      <c r="G203" s="163" t="str">
        <f>IF('Result Sheet'!I206="","",'Result Sheet'!I206)</f>
        <v/>
      </c>
      <c r="H203" s="164" t="str">
        <f>IF('Result Sheet'!K206="","",'Result Sheet'!K206)</f>
        <v/>
      </c>
      <c r="I203" s="164" t="str">
        <f>IF('Result Sheet'!J206="","",'Result Sheet'!J206)</f>
        <v/>
      </c>
      <c r="J203" s="256" t="str">
        <f>IF('Result Sheet'!ET206="","",'Result Sheet'!ET206)</f>
        <v/>
      </c>
      <c r="K203" s="165" t="str">
        <f>IF('Result Sheet'!EP206="","",'Result Sheet'!EP206)</f>
        <v/>
      </c>
      <c r="L203" s="166" t="str">
        <f>IF('Result Sheet'!EQ206="","",'Result Sheet'!EQ206)</f>
        <v/>
      </c>
      <c r="M203" s="401" t="str">
        <f>IF('Result Sheet'!ER206="","",'Result Sheet'!ER206)</f>
        <v/>
      </c>
      <c r="N203" s="403" t="str">
        <f>IF('Result Sheet'!ES206="","",'Result Sheet'!ES206)</f>
        <v/>
      </c>
      <c r="O203" s="402" t="str">
        <f>IF('Result Sheet'!EW206="","",'Result Sheet'!EW206)</f>
        <v/>
      </c>
      <c r="P203" s="167" t="str">
        <f>IF('Result Sheet'!AB206="","",'Result Sheet'!AB206)</f>
        <v/>
      </c>
      <c r="Q203" s="168" t="str">
        <f>IF('Result Sheet'!AC206="","",'Result Sheet'!AC206)</f>
        <v/>
      </c>
      <c r="R203" s="167" t="str">
        <f>IF('Result Sheet'!AT206="","",'Result Sheet'!AT206)</f>
        <v/>
      </c>
      <c r="S203" s="168" t="str">
        <f>IF('Result Sheet'!AU206="","",'Result Sheet'!AU206)</f>
        <v/>
      </c>
      <c r="T203" s="167" t="str">
        <f>IF('Result Sheet'!BL206="","",'Result Sheet'!BL206)</f>
        <v/>
      </c>
      <c r="U203" s="168" t="str">
        <f>IF('Result Sheet'!BM206="","",'Result Sheet'!BM206)</f>
        <v/>
      </c>
      <c r="V203" s="167" t="str">
        <f>IF('Result Sheet'!CD206="","",'Result Sheet'!CD206)</f>
        <v/>
      </c>
      <c r="W203" s="168" t="str">
        <f>IF('Result Sheet'!CE206="","",'Result Sheet'!CE206)</f>
        <v/>
      </c>
      <c r="X203" s="169" t="str">
        <f>IF('Result Sheet'!EV206="","",'Result Sheet'!EV206)</f>
        <v/>
      </c>
      <c r="BR203" s="170" t="str">
        <f>'Result Sheet'!G206</f>
        <v/>
      </c>
      <c r="BS203" s="171" t="str">
        <f t="shared" si="36"/>
        <v/>
      </c>
      <c r="BT203" s="171" t="str">
        <f t="shared" si="37"/>
        <v/>
      </c>
      <c r="BU203" s="171" t="str">
        <f t="shared" si="38"/>
        <v/>
      </c>
      <c r="BV203" s="171" t="str">
        <f t="shared" si="39"/>
        <v/>
      </c>
      <c r="BW203" s="171" t="str">
        <f t="shared" si="40"/>
        <v/>
      </c>
      <c r="BX203" s="171" t="str">
        <f t="shared" si="41"/>
        <v/>
      </c>
      <c r="BY203" s="171" t="str">
        <f t="shared" si="42"/>
        <v/>
      </c>
      <c r="BZ203" s="171" t="str">
        <f t="shared" si="43"/>
        <v/>
      </c>
      <c r="CA203" s="171" t="str">
        <f t="shared" si="44"/>
        <v/>
      </c>
      <c r="CB203" s="171" t="str">
        <f t="shared" si="45"/>
        <v/>
      </c>
      <c r="CC203" s="171" t="str">
        <f t="shared" si="46"/>
        <v/>
      </c>
      <c r="CD203" s="171" t="str">
        <f t="shared" si="47"/>
        <v/>
      </c>
      <c r="CE203" s="172"/>
    </row>
    <row r="204" spans="1:83" ht="15.95" customHeight="1">
      <c r="A204" s="159">
        <f>IF('Result Sheet'!A207="","",'Result Sheet'!A207)</f>
        <v>200</v>
      </c>
      <c r="B204" s="160" t="str">
        <f>IF('Result Sheet'!B207="","",'Result Sheet'!B207)</f>
        <v/>
      </c>
      <c r="C204" s="161" t="str">
        <f>IF('Result Sheet'!F207="","",'Result Sheet'!F207)</f>
        <v/>
      </c>
      <c r="D204" s="162" t="str">
        <f>IF('Result Sheet'!E207="","",'Result Sheet'!E207)</f>
        <v/>
      </c>
      <c r="E204" s="163" t="str">
        <f>IF('Result Sheet'!G207="","",'Result Sheet'!G207)</f>
        <v/>
      </c>
      <c r="F204" s="163" t="str">
        <f>IF('Result Sheet'!H207="","",'Result Sheet'!H207)</f>
        <v/>
      </c>
      <c r="G204" s="163" t="str">
        <f>IF('Result Sheet'!I207="","",'Result Sheet'!I207)</f>
        <v/>
      </c>
      <c r="H204" s="164" t="str">
        <f>IF('Result Sheet'!K207="","",'Result Sheet'!K207)</f>
        <v/>
      </c>
      <c r="I204" s="164" t="str">
        <f>IF('Result Sheet'!J207="","",'Result Sheet'!J207)</f>
        <v/>
      </c>
      <c r="J204" s="256" t="str">
        <f>IF('Result Sheet'!ET207="","",'Result Sheet'!ET207)</f>
        <v/>
      </c>
      <c r="K204" s="165" t="str">
        <f>IF('Result Sheet'!EP207="","",'Result Sheet'!EP207)</f>
        <v/>
      </c>
      <c r="L204" s="166" t="str">
        <f>IF('Result Sheet'!EQ207="","",'Result Sheet'!EQ207)</f>
        <v/>
      </c>
      <c r="M204" s="401" t="str">
        <f>IF('Result Sheet'!ER207="","",'Result Sheet'!ER207)</f>
        <v/>
      </c>
      <c r="N204" s="403" t="str">
        <f>IF('Result Sheet'!ES207="","",'Result Sheet'!ES207)</f>
        <v/>
      </c>
      <c r="O204" s="402" t="str">
        <f>IF('Result Sheet'!EW207="","",'Result Sheet'!EW207)</f>
        <v/>
      </c>
      <c r="P204" s="167" t="str">
        <f>IF('Result Sheet'!AB207="","",'Result Sheet'!AB207)</f>
        <v/>
      </c>
      <c r="Q204" s="168" t="str">
        <f>IF('Result Sheet'!AC207="","",'Result Sheet'!AC207)</f>
        <v/>
      </c>
      <c r="R204" s="167" t="str">
        <f>IF('Result Sheet'!AT207="","",'Result Sheet'!AT207)</f>
        <v/>
      </c>
      <c r="S204" s="168" t="str">
        <f>IF('Result Sheet'!AU207="","",'Result Sheet'!AU207)</f>
        <v/>
      </c>
      <c r="T204" s="167" t="str">
        <f>IF('Result Sheet'!BL207="","",'Result Sheet'!BL207)</f>
        <v/>
      </c>
      <c r="U204" s="168" t="str">
        <f>IF('Result Sheet'!BM207="","",'Result Sheet'!BM207)</f>
        <v/>
      </c>
      <c r="V204" s="167" t="str">
        <f>IF('Result Sheet'!CD207="","",'Result Sheet'!CD207)</f>
        <v/>
      </c>
      <c r="W204" s="168" t="str">
        <f>IF('Result Sheet'!CE207="","",'Result Sheet'!CE207)</f>
        <v/>
      </c>
      <c r="X204" s="169" t="str">
        <f>IF('Result Sheet'!EV207="","",'Result Sheet'!EV207)</f>
        <v/>
      </c>
      <c r="BR204" s="170" t="str">
        <f>'Result Sheet'!G207</f>
        <v/>
      </c>
      <c r="BS204" s="171" t="str">
        <f t="shared" si="36"/>
        <v/>
      </c>
      <c r="BT204" s="171" t="str">
        <f t="shared" si="37"/>
        <v/>
      </c>
      <c r="BU204" s="171" t="str">
        <f t="shared" si="38"/>
        <v/>
      </c>
      <c r="BV204" s="171" t="str">
        <f t="shared" si="39"/>
        <v/>
      </c>
      <c r="BW204" s="171" t="str">
        <f t="shared" si="40"/>
        <v/>
      </c>
      <c r="BX204" s="171" t="str">
        <f t="shared" si="41"/>
        <v/>
      </c>
      <c r="BY204" s="171" t="str">
        <f t="shared" si="42"/>
        <v/>
      </c>
      <c r="BZ204" s="171" t="str">
        <f t="shared" si="43"/>
        <v/>
      </c>
      <c r="CA204" s="171" t="str">
        <f t="shared" si="44"/>
        <v/>
      </c>
      <c r="CB204" s="171" t="str">
        <f t="shared" si="45"/>
        <v/>
      </c>
      <c r="CC204" s="171" t="str">
        <f t="shared" si="46"/>
        <v/>
      </c>
      <c r="CD204" s="171" t="str">
        <f t="shared" si="47"/>
        <v/>
      </c>
      <c r="CE204" s="172"/>
    </row>
    <row r="205" spans="1:83" ht="16.5" thickBot="1">
      <c r="A205" s="942"/>
      <c r="B205" s="942"/>
      <c r="C205" s="942"/>
      <c r="D205" s="942"/>
      <c r="E205" s="942"/>
      <c r="F205" s="942"/>
      <c r="G205" s="943"/>
      <c r="H205" s="943"/>
      <c r="I205" s="943"/>
      <c r="J205" s="942"/>
      <c r="K205" s="942"/>
      <c r="L205" s="942"/>
      <c r="M205" s="942"/>
      <c r="N205" s="944"/>
      <c r="O205" s="942"/>
      <c r="P205" s="942"/>
      <c r="Q205" s="942"/>
      <c r="R205" s="942"/>
      <c r="S205" s="942"/>
      <c r="T205" s="942"/>
      <c r="U205" s="942"/>
      <c r="V205" s="942"/>
      <c r="W205" s="942"/>
      <c r="X205" s="942"/>
      <c r="BR205" s="911"/>
      <c r="BS205" s="912"/>
      <c r="BT205" s="912"/>
      <c r="BU205" s="912"/>
      <c r="BV205" s="912"/>
      <c r="BW205" s="912"/>
      <c r="BX205" s="912"/>
      <c r="BY205" s="912"/>
      <c r="BZ205" s="912"/>
      <c r="CA205" s="912"/>
      <c r="CB205" s="912"/>
      <c r="CC205" s="912"/>
      <c r="CD205" s="912"/>
      <c r="CE205" s="913"/>
    </row>
    <row r="206" spans="1:83" ht="21" customHeight="1" thickTop="1">
      <c r="A206" s="174"/>
      <c r="B206" s="175" t="s">
        <v>116</v>
      </c>
      <c r="C206" s="175"/>
      <c r="D206" s="914" t="str">
        <f>IF('Master sheet'!$D$14="Hindi","प्रविष्ठ कुल विद्यार्थी","No. of students appeared")</f>
        <v>प्रविष्ठ कुल विद्यार्थी</v>
      </c>
      <c r="E206" s="914"/>
      <c r="F206" s="177">
        <f>COUNTA(B5:B204)-COUNTIF(B5:B204,"nso")-COUNTBLANK(B5:B204)</f>
        <v>30</v>
      </c>
      <c r="G206" s="88"/>
      <c r="H206" s="915"/>
      <c r="I206" s="916"/>
      <c r="J206" s="917" t="str">
        <f>IF('Master sheet'!$D$14="Hindi","परिणाम तैयारकर्ता","Signature of the maker")</f>
        <v>परिणाम तैयारकर्ता</v>
      </c>
      <c r="K206" s="918"/>
      <c r="L206" s="919"/>
      <c r="M206" s="923" t="str">
        <f>CONCATENATE("( ",UPPER('Master sheet'!D19)," )")</f>
        <v>( YOGENDRA )</v>
      </c>
      <c r="N206" s="923"/>
      <c r="O206" s="923"/>
      <c r="P206" s="923"/>
      <c r="Q206" s="923"/>
      <c r="R206" s="923"/>
      <c r="S206" s="923"/>
      <c r="T206" s="923" t="str">
        <f>CONCATENATE("( ",UPPER('Master sheet'!D15)," )")</f>
        <v>( USHA PALIYA )</v>
      </c>
      <c r="U206" s="923"/>
      <c r="V206" s="923"/>
      <c r="W206" s="923"/>
      <c r="X206" s="923"/>
      <c r="BR206" s="176"/>
      <c r="BS206" s="925" t="str">
        <f>BR1</f>
        <v>tkfrokj ifj.kke</v>
      </c>
      <c r="BT206" s="925"/>
      <c r="BU206" s="925"/>
      <c r="BV206" s="925"/>
      <c r="BW206" s="925"/>
      <c r="BX206" s="925"/>
      <c r="BY206" s="925"/>
      <c r="BZ206" s="925"/>
      <c r="CA206" s="925"/>
      <c r="CB206" s="925"/>
      <c r="CC206" s="925"/>
      <c r="CD206" s="925"/>
      <c r="CE206" s="926"/>
    </row>
    <row r="207" spans="1:83" ht="21">
      <c r="A207" s="174"/>
      <c r="B207" s="175" t="s">
        <v>116</v>
      </c>
      <c r="C207" s="175"/>
      <c r="D207" s="927" t="str">
        <f>IF('Master sheet'!$D$14="Hindi","ग्रेड 'ए'","Grade 'A'")</f>
        <v>ग्रेड 'ए'</v>
      </c>
      <c r="E207" s="927"/>
      <c r="F207" s="177">
        <f>COUNTIF(O5:O204,"A")</f>
        <v>14</v>
      </c>
      <c r="G207" s="178"/>
      <c r="H207" s="930"/>
      <c r="I207" s="931"/>
      <c r="J207" s="920"/>
      <c r="K207" s="921"/>
      <c r="L207" s="922"/>
      <c r="M207" s="924"/>
      <c r="N207" s="924"/>
      <c r="O207" s="924"/>
      <c r="P207" s="924"/>
      <c r="Q207" s="924"/>
      <c r="R207" s="924"/>
      <c r="S207" s="924"/>
      <c r="T207" s="924"/>
      <c r="U207" s="924"/>
      <c r="V207" s="924"/>
      <c r="W207" s="924"/>
      <c r="X207" s="924"/>
      <c r="BR207" s="179"/>
      <c r="BS207" s="180" t="str">
        <f t="shared" ref="BS207:CD207" si="48">BS3</f>
        <v>SC BOYS</v>
      </c>
      <c r="BT207" s="180" t="str">
        <f t="shared" si="48"/>
        <v>SC GIRLS</v>
      </c>
      <c r="BU207" s="180" t="str">
        <f t="shared" si="48"/>
        <v>ST BOYS</v>
      </c>
      <c r="BV207" s="180" t="str">
        <f t="shared" si="48"/>
        <v>ST GIRLS</v>
      </c>
      <c r="BW207" s="180" t="str">
        <f t="shared" si="48"/>
        <v>OBC BOYS</v>
      </c>
      <c r="BX207" s="180" t="str">
        <f t="shared" si="48"/>
        <v>OBC GIRLS</v>
      </c>
      <c r="BY207" s="180" t="str">
        <f t="shared" si="48"/>
        <v>GEN BOYS</v>
      </c>
      <c r="BZ207" s="180" t="str">
        <f t="shared" si="48"/>
        <v>GEN GIRLS</v>
      </c>
      <c r="CA207" s="180" t="str">
        <f t="shared" si="48"/>
        <v>MIN BOYS</v>
      </c>
      <c r="CB207" s="180" t="str">
        <f t="shared" si="48"/>
        <v>MIN GIRLS</v>
      </c>
      <c r="CC207" s="180" t="str">
        <f t="shared" si="48"/>
        <v>SBC BOYS</v>
      </c>
      <c r="CD207" s="180" t="str">
        <f t="shared" si="48"/>
        <v>SBC GIRLS</v>
      </c>
      <c r="CE207" s="181" t="s">
        <v>102</v>
      </c>
    </row>
    <row r="208" spans="1:83" ht="18.75" customHeight="1">
      <c r="A208" s="174"/>
      <c r="B208" s="175" t="s">
        <v>116</v>
      </c>
      <c r="C208" s="175"/>
      <c r="D208" s="927" t="str">
        <f>IF('Master sheet'!$D$14="Hindi","ग्रेड 'बी'","Grade 'B'")</f>
        <v>ग्रेड 'बी'</v>
      </c>
      <c r="E208" s="927"/>
      <c r="F208" s="182">
        <f>COUNTIF(O5:O204,"B")</f>
        <v>16</v>
      </c>
      <c r="G208" s="183"/>
      <c r="H208" s="932"/>
      <c r="I208" s="931"/>
      <c r="J208" s="920" t="str">
        <f>IF('Master sheet'!$D$14="Hindi","हस्ताक्षर कक्षाध्यापक","Signature of the class teacher")</f>
        <v>हस्ताक्षर कक्षाध्यापक</v>
      </c>
      <c r="K208" s="921"/>
      <c r="L208" s="922"/>
      <c r="M208" s="924" t="str">
        <f>CONCATENATE("( ",UPPER('Result Sheet'!EV211)," )")</f>
        <v>( ( PRADIP SINGH RAJAWAT ) )</v>
      </c>
      <c r="N208" s="924"/>
      <c r="O208" s="924"/>
      <c r="P208" s="924"/>
      <c r="Q208" s="924"/>
      <c r="R208" s="924"/>
      <c r="S208" s="924"/>
      <c r="T208" s="924"/>
      <c r="U208" s="924"/>
      <c r="V208" s="924"/>
      <c r="W208" s="924"/>
      <c r="X208" s="924"/>
      <c r="BR208" s="184" t="str">
        <f>'Teacher &amp; Cat. Wise Result'!A26</f>
        <v>ग्रेड 'ए'</v>
      </c>
      <c r="BS208" s="185">
        <f>COUNTIF(BS5:BS204,"A")</f>
        <v>1</v>
      </c>
      <c r="BT208" s="185">
        <f t="shared" ref="BT208:CD208" si="49">COUNTIF(BT5:BT204,"A")</f>
        <v>0</v>
      </c>
      <c r="BU208" s="185">
        <f t="shared" si="49"/>
        <v>0</v>
      </c>
      <c r="BV208" s="185">
        <f t="shared" si="49"/>
        <v>0</v>
      </c>
      <c r="BW208" s="185">
        <f t="shared" si="49"/>
        <v>8</v>
      </c>
      <c r="BX208" s="185">
        <f t="shared" si="49"/>
        <v>4</v>
      </c>
      <c r="BY208" s="185">
        <f t="shared" si="49"/>
        <v>1</v>
      </c>
      <c r="BZ208" s="185">
        <f t="shared" si="49"/>
        <v>0</v>
      </c>
      <c r="CA208" s="185">
        <f t="shared" si="49"/>
        <v>0</v>
      </c>
      <c r="CB208" s="185">
        <f t="shared" si="49"/>
        <v>0</v>
      </c>
      <c r="CC208" s="185">
        <f t="shared" si="49"/>
        <v>0</v>
      </c>
      <c r="CD208" s="185">
        <f t="shared" si="49"/>
        <v>0</v>
      </c>
      <c r="CE208" s="186">
        <f>SUM(BS208:CD208)</f>
        <v>14</v>
      </c>
    </row>
    <row r="209" spans="1:83" ht="18.75">
      <c r="A209" s="174"/>
      <c r="B209" s="175" t="s">
        <v>116</v>
      </c>
      <c r="C209" s="175"/>
      <c r="D209" s="927" t="str">
        <f>IF('Master sheet'!$D$14="Hindi","ग्रेड 'सी'","Grade 'C'")</f>
        <v>ग्रेड 'सी'</v>
      </c>
      <c r="E209" s="927"/>
      <c r="F209" s="187">
        <f>COUNTIF(O5:O204,"C")</f>
        <v>0</v>
      </c>
      <c r="G209" s="188"/>
      <c r="H209" s="932"/>
      <c r="I209" s="931"/>
      <c r="J209" s="920"/>
      <c r="K209" s="921"/>
      <c r="L209" s="922"/>
      <c r="M209" s="924"/>
      <c r="N209" s="924"/>
      <c r="O209" s="924"/>
      <c r="P209" s="924"/>
      <c r="Q209" s="924"/>
      <c r="R209" s="924"/>
      <c r="S209" s="924"/>
      <c r="T209" s="924"/>
      <c r="U209" s="924"/>
      <c r="V209" s="924"/>
      <c r="W209" s="924"/>
      <c r="X209" s="924"/>
      <c r="BR209" s="184" t="str">
        <f>'Teacher &amp; Cat. Wise Result'!A27</f>
        <v>ग्रेड 'बी'</v>
      </c>
      <c r="BS209" s="185">
        <f>COUNTIF(BS5:BS204,"B")</f>
        <v>1</v>
      </c>
      <c r="BT209" s="185">
        <f t="shared" ref="BT209:CD209" si="50">COUNTIF(BT5:BT204,"B")</f>
        <v>1</v>
      </c>
      <c r="BU209" s="185">
        <f t="shared" si="50"/>
        <v>0</v>
      </c>
      <c r="BV209" s="185">
        <f t="shared" si="50"/>
        <v>0</v>
      </c>
      <c r="BW209" s="185">
        <f t="shared" si="50"/>
        <v>7</v>
      </c>
      <c r="BX209" s="185">
        <f t="shared" si="50"/>
        <v>4</v>
      </c>
      <c r="BY209" s="185">
        <f t="shared" si="50"/>
        <v>0</v>
      </c>
      <c r="BZ209" s="185">
        <f t="shared" si="50"/>
        <v>1</v>
      </c>
      <c r="CA209" s="185">
        <f t="shared" si="50"/>
        <v>0</v>
      </c>
      <c r="CB209" s="185">
        <f t="shared" si="50"/>
        <v>0</v>
      </c>
      <c r="CC209" s="185">
        <f t="shared" si="50"/>
        <v>2</v>
      </c>
      <c r="CD209" s="185">
        <f t="shared" si="50"/>
        <v>0</v>
      </c>
      <c r="CE209" s="186">
        <f t="shared" ref="CE209:CE215" si="51">SUM(BS209:CD209)</f>
        <v>16</v>
      </c>
    </row>
    <row r="210" spans="1:83" ht="18.75" customHeight="1">
      <c r="A210" s="174"/>
      <c r="B210" s="175" t="s">
        <v>116</v>
      </c>
      <c r="C210" s="175"/>
      <c r="D210" s="927" t="str">
        <f>IF('Master sheet'!$D$14="Hindi","ग्रेड 'डी'","Grade 'D'")</f>
        <v>ग्रेड 'डी'</v>
      </c>
      <c r="E210" s="927"/>
      <c r="F210" s="189">
        <f>COUNTIF(O5:O204,"D")</f>
        <v>0</v>
      </c>
      <c r="G210" s="183"/>
      <c r="H210" s="928"/>
      <c r="I210" s="929"/>
      <c r="J210" s="920" t="str">
        <f>IF('Master sheet'!$D$14="Hindi","हस्ताक्षर जांचकर्ता","Signature of the checker")</f>
        <v>हस्ताक्षर जांचकर्ता</v>
      </c>
      <c r="K210" s="921"/>
      <c r="L210" s="922"/>
      <c r="M210" s="924" t="str">
        <f>CONCATENATE("( ",UPPER('Master sheet'!D18)," )")</f>
        <v>( RAKESH KUMAR )</v>
      </c>
      <c r="N210" s="924"/>
      <c r="O210" s="924"/>
      <c r="P210" s="924"/>
      <c r="Q210" s="924"/>
      <c r="R210" s="924"/>
      <c r="S210" s="924"/>
      <c r="T210" s="924"/>
      <c r="U210" s="924"/>
      <c r="V210" s="924"/>
      <c r="W210" s="924"/>
      <c r="X210" s="924"/>
      <c r="BR210" s="184" t="str">
        <f>'Teacher &amp; Cat. Wise Result'!A28</f>
        <v>ग्रेड 'सी'</v>
      </c>
      <c r="BS210" s="185">
        <f>COUNTIF(BS5:BS204,"C")</f>
        <v>0</v>
      </c>
      <c r="BT210" s="185">
        <f t="shared" ref="BT210:CD210" si="52">COUNTIF(BT5:BT204,"C")</f>
        <v>0</v>
      </c>
      <c r="BU210" s="185">
        <f t="shared" si="52"/>
        <v>0</v>
      </c>
      <c r="BV210" s="185">
        <f t="shared" si="52"/>
        <v>0</v>
      </c>
      <c r="BW210" s="185">
        <f t="shared" si="52"/>
        <v>0</v>
      </c>
      <c r="BX210" s="185">
        <f t="shared" si="52"/>
        <v>0</v>
      </c>
      <c r="BY210" s="185">
        <f t="shared" si="52"/>
        <v>0</v>
      </c>
      <c r="BZ210" s="185">
        <f t="shared" si="52"/>
        <v>0</v>
      </c>
      <c r="CA210" s="185">
        <f t="shared" si="52"/>
        <v>0</v>
      </c>
      <c r="CB210" s="185">
        <f t="shared" si="52"/>
        <v>0</v>
      </c>
      <c r="CC210" s="185">
        <f t="shared" si="52"/>
        <v>0</v>
      </c>
      <c r="CD210" s="185">
        <f t="shared" si="52"/>
        <v>0</v>
      </c>
      <c r="CE210" s="186">
        <f t="shared" si="51"/>
        <v>0</v>
      </c>
    </row>
    <row r="211" spans="1:83" ht="18.75" customHeight="1">
      <c r="A211" s="174"/>
      <c r="B211" s="175" t="s">
        <v>116</v>
      </c>
      <c r="C211" s="175"/>
      <c r="D211" s="927" t="str">
        <f>IF('Master sheet'!$D$14="Hindi","ग्रेड 'ई'","Grade 'E'")</f>
        <v>ग्रेड 'ई'</v>
      </c>
      <c r="E211" s="927"/>
      <c r="F211" s="177">
        <f>COUNTIF(O5:O204,"E")</f>
        <v>0</v>
      </c>
      <c r="G211" s="190"/>
      <c r="H211" s="930"/>
      <c r="I211" s="931"/>
      <c r="J211" s="920"/>
      <c r="K211" s="921"/>
      <c r="L211" s="922"/>
      <c r="M211" s="924"/>
      <c r="N211" s="924"/>
      <c r="O211" s="924"/>
      <c r="P211" s="924"/>
      <c r="Q211" s="924"/>
      <c r="R211" s="924"/>
      <c r="S211" s="924"/>
      <c r="T211" s="924"/>
      <c r="U211" s="924"/>
      <c r="V211" s="924"/>
      <c r="W211" s="924"/>
      <c r="X211" s="924"/>
      <c r="BR211" s="184" t="str">
        <f>'Teacher &amp; Cat. Wise Result'!A29</f>
        <v>ग्रेड 'डी'</v>
      </c>
      <c r="BS211" s="185">
        <f>COUNTIF(BS5:BS204,"D")</f>
        <v>0</v>
      </c>
      <c r="BT211" s="185">
        <f t="shared" ref="BT211:CD211" si="53">COUNTIF(BT5:BT204,"D")</f>
        <v>0</v>
      </c>
      <c r="BU211" s="185">
        <f t="shared" si="53"/>
        <v>0</v>
      </c>
      <c r="BV211" s="185">
        <f t="shared" si="53"/>
        <v>0</v>
      </c>
      <c r="BW211" s="185">
        <f t="shared" si="53"/>
        <v>0</v>
      </c>
      <c r="BX211" s="185">
        <f t="shared" si="53"/>
        <v>0</v>
      </c>
      <c r="BY211" s="185">
        <f t="shared" si="53"/>
        <v>0</v>
      </c>
      <c r="BZ211" s="185">
        <f t="shared" si="53"/>
        <v>0</v>
      </c>
      <c r="CA211" s="185">
        <f t="shared" si="53"/>
        <v>0</v>
      </c>
      <c r="CB211" s="185">
        <f t="shared" si="53"/>
        <v>0</v>
      </c>
      <c r="CC211" s="185">
        <f t="shared" si="53"/>
        <v>0</v>
      </c>
      <c r="CD211" s="185">
        <f t="shared" si="53"/>
        <v>0</v>
      </c>
      <c r="CE211" s="186">
        <f t="shared" si="51"/>
        <v>0</v>
      </c>
    </row>
    <row r="212" spans="1:83" ht="18.75" customHeight="1">
      <c r="A212" s="191"/>
      <c r="B212" s="192" t="s">
        <v>116</v>
      </c>
      <c r="C212" s="192"/>
      <c r="D212" s="927" t="str">
        <f>IF('Master sheet'!$D$14="Hindi","कुल उत्तीर्ण","Total Pass")</f>
        <v>कुल उत्तीर्ण</v>
      </c>
      <c r="E212" s="927"/>
      <c r="F212" s="177">
        <f>SUM(F207:F211)</f>
        <v>30</v>
      </c>
      <c r="G212" s="193"/>
      <c r="H212" s="936"/>
      <c r="I212" s="937"/>
      <c r="J212" s="920" t="str">
        <f>IF('Master sheet'!$D$14="Hindi","हस्ताक्षर परीक्षा प्रभारी","Signature of the exam. Incharge")</f>
        <v>हस्ताक्षर परीक्षा प्रभारी</v>
      </c>
      <c r="K212" s="921"/>
      <c r="L212" s="922"/>
      <c r="M212" s="924" t="str">
        <f>CONCATENATE("( ",UPPER('Master sheet'!D17)," )")</f>
        <v>( SURESH KUMAR )</v>
      </c>
      <c r="N212" s="924"/>
      <c r="O212" s="924"/>
      <c r="P212" s="924"/>
      <c r="Q212" s="924"/>
      <c r="R212" s="924"/>
      <c r="S212" s="924"/>
      <c r="T212" s="933" t="str">
        <f>IF('Master sheet'!$D$14="Hindi","हस्ताक्षर मय सील मोहर संस्था प्रधान","Signature &amp; Seal of the Head of the Institution")</f>
        <v>हस्ताक्षर मय सील मोहर संस्था प्रधान</v>
      </c>
      <c r="U212" s="933"/>
      <c r="V212" s="933"/>
      <c r="W212" s="933"/>
      <c r="X212" s="933"/>
      <c r="BR212" s="184" t="str">
        <f>'Teacher &amp; Cat. Wise Result'!A30</f>
        <v>ग्रेड 'ई'</v>
      </c>
      <c r="BS212" s="185">
        <f>COUNTIF(BS5:BS204,"E")</f>
        <v>0</v>
      </c>
      <c r="BT212" s="185">
        <f t="shared" ref="BT212:CD212" si="54">COUNTIF(BT5:BT204,"E")</f>
        <v>0</v>
      </c>
      <c r="BU212" s="185">
        <f t="shared" si="54"/>
        <v>0</v>
      </c>
      <c r="BV212" s="185">
        <f t="shared" si="54"/>
        <v>0</v>
      </c>
      <c r="BW212" s="185">
        <f t="shared" si="54"/>
        <v>0</v>
      </c>
      <c r="BX212" s="185">
        <f t="shared" si="54"/>
        <v>0</v>
      </c>
      <c r="BY212" s="185">
        <f t="shared" si="54"/>
        <v>0</v>
      </c>
      <c r="BZ212" s="185">
        <f t="shared" si="54"/>
        <v>0</v>
      </c>
      <c r="CA212" s="185">
        <f t="shared" si="54"/>
        <v>0</v>
      </c>
      <c r="CB212" s="185">
        <f t="shared" si="54"/>
        <v>0</v>
      </c>
      <c r="CC212" s="185">
        <f t="shared" si="54"/>
        <v>0</v>
      </c>
      <c r="CD212" s="185">
        <f t="shared" si="54"/>
        <v>0</v>
      </c>
      <c r="CE212" s="186">
        <f>SUM(BS212:CD212)</f>
        <v>0</v>
      </c>
    </row>
    <row r="213" spans="1:83" ht="19.5" customHeight="1">
      <c r="A213" s="174"/>
      <c r="B213" s="175" t="s">
        <v>116</v>
      </c>
      <c r="C213" s="175"/>
      <c r="D213" s="927" t="str">
        <f>IF('Master sheet'!$D$14="Hindi","उत्तीर्ण प्रतिशत","Pass percentage")</f>
        <v>उत्तीर्ण प्रतिशत</v>
      </c>
      <c r="E213" s="927"/>
      <c r="F213" s="204">
        <f>IF(F206=0,"",F212/F206*100)</f>
        <v>100</v>
      </c>
      <c r="G213" s="194"/>
      <c r="H213" s="934"/>
      <c r="I213" s="935"/>
      <c r="J213" s="920"/>
      <c r="K213" s="921"/>
      <c r="L213" s="922"/>
      <c r="M213" s="924"/>
      <c r="N213" s="924"/>
      <c r="O213" s="924"/>
      <c r="P213" s="924"/>
      <c r="Q213" s="924"/>
      <c r="R213" s="924"/>
      <c r="S213" s="924"/>
      <c r="T213" s="933"/>
      <c r="U213" s="933"/>
      <c r="V213" s="933"/>
      <c r="W213" s="933"/>
      <c r="X213" s="933"/>
      <c r="BR213" s="184" t="str">
        <f>'Teacher &amp; Cat. Wise Result'!A31</f>
        <v>कुल उत्तीर्ण</v>
      </c>
      <c r="BS213" s="195">
        <f>SUM(BS208,BS209,BS210,BS211,BS212)</f>
        <v>2</v>
      </c>
      <c r="BT213" s="195">
        <f t="shared" ref="BT213:CD213" si="55">SUM(BT208,BT209,BT210,BT211,BT212)</f>
        <v>1</v>
      </c>
      <c r="BU213" s="195">
        <f t="shared" si="55"/>
        <v>0</v>
      </c>
      <c r="BV213" s="195">
        <f t="shared" si="55"/>
        <v>0</v>
      </c>
      <c r="BW213" s="195">
        <f t="shared" si="55"/>
        <v>15</v>
      </c>
      <c r="BX213" s="195">
        <f t="shared" si="55"/>
        <v>8</v>
      </c>
      <c r="BY213" s="195">
        <f t="shared" si="55"/>
        <v>1</v>
      </c>
      <c r="BZ213" s="195">
        <f t="shared" si="55"/>
        <v>1</v>
      </c>
      <c r="CA213" s="195">
        <f t="shared" si="55"/>
        <v>0</v>
      </c>
      <c r="CB213" s="195">
        <f t="shared" si="55"/>
        <v>0</v>
      </c>
      <c r="CC213" s="195">
        <f t="shared" si="55"/>
        <v>2</v>
      </c>
      <c r="CD213" s="195">
        <f t="shared" si="55"/>
        <v>0</v>
      </c>
      <c r="CE213" s="186">
        <f t="shared" si="51"/>
        <v>30</v>
      </c>
    </row>
    <row r="214" spans="1:83" ht="15.75">
      <c r="BR214" s="184" t="str">
        <f>'Teacher &amp; Cat. Wise Result'!A32</f>
        <v>पुनः परीक्षा</v>
      </c>
      <c r="BS214" s="185">
        <f>COUNTIF(BS5:BS204,"RE")</f>
        <v>0</v>
      </c>
      <c r="BT214" s="185">
        <f t="shared" ref="BT214:CD214" si="56">COUNTIF(BT5:BT204,"RE")</f>
        <v>0</v>
      </c>
      <c r="BU214" s="185">
        <f t="shared" si="56"/>
        <v>0</v>
      </c>
      <c r="BV214" s="185">
        <f t="shared" si="56"/>
        <v>0</v>
      </c>
      <c r="BW214" s="185">
        <f t="shared" si="56"/>
        <v>0</v>
      </c>
      <c r="BX214" s="185">
        <f t="shared" si="56"/>
        <v>0</v>
      </c>
      <c r="BY214" s="185">
        <f t="shared" si="56"/>
        <v>0</v>
      </c>
      <c r="BZ214" s="185">
        <f t="shared" si="56"/>
        <v>0</v>
      </c>
      <c r="CA214" s="185">
        <f t="shared" si="56"/>
        <v>0</v>
      </c>
      <c r="CB214" s="185">
        <f t="shared" si="56"/>
        <v>0</v>
      </c>
      <c r="CC214" s="185">
        <f t="shared" si="56"/>
        <v>0</v>
      </c>
      <c r="CD214" s="185">
        <f t="shared" si="56"/>
        <v>0</v>
      </c>
      <c r="CE214" s="186">
        <f>SUM(BS214:CD214)</f>
        <v>0</v>
      </c>
    </row>
    <row r="215" spans="1:83" ht="15.75">
      <c r="BR215" s="184" t="str">
        <f>'Teacher &amp; Cat. Wise Result'!A33</f>
        <v>प्रविष्ठ कुल विद्यार्थी</v>
      </c>
      <c r="BS215" s="185">
        <f>SUM(BS213:BS214)</f>
        <v>2</v>
      </c>
      <c r="BT215" s="185">
        <f t="shared" ref="BT215:CD215" si="57">SUM(BT213:BT214)</f>
        <v>1</v>
      </c>
      <c r="BU215" s="185">
        <f t="shared" si="57"/>
        <v>0</v>
      </c>
      <c r="BV215" s="185">
        <f t="shared" si="57"/>
        <v>0</v>
      </c>
      <c r="BW215" s="185">
        <f t="shared" si="57"/>
        <v>15</v>
      </c>
      <c r="BX215" s="185">
        <f t="shared" si="57"/>
        <v>8</v>
      </c>
      <c r="BY215" s="185">
        <f t="shared" si="57"/>
        <v>1</v>
      </c>
      <c r="BZ215" s="185">
        <f t="shared" si="57"/>
        <v>1</v>
      </c>
      <c r="CA215" s="185">
        <f t="shared" si="57"/>
        <v>0</v>
      </c>
      <c r="CB215" s="185">
        <f t="shared" si="57"/>
        <v>0</v>
      </c>
      <c r="CC215" s="185">
        <f t="shared" si="57"/>
        <v>2</v>
      </c>
      <c r="CD215" s="185">
        <f t="shared" si="57"/>
        <v>0</v>
      </c>
      <c r="CE215" s="186">
        <f t="shared" si="51"/>
        <v>30</v>
      </c>
    </row>
    <row r="216" spans="1:83" ht="15.75">
      <c r="BR216" s="184" t="str">
        <f>'Teacher &amp; Cat. Wise Result'!A34</f>
        <v>उत्तीर्ण प्रतिशत</v>
      </c>
      <c r="BS216" s="197">
        <f>IF(BS215=0,"",BS213/BS215*100)</f>
        <v>100</v>
      </c>
      <c r="BT216" s="197">
        <f t="shared" ref="BT216:CE216" si="58">IF(BT215=0,"",BT213/BT215*100)</f>
        <v>100</v>
      </c>
      <c r="BU216" s="197" t="str">
        <f t="shared" si="58"/>
        <v/>
      </c>
      <c r="BV216" s="197" t="str">
        <f t="shared" si="58"/>
        <v/>
      </c>
      <c r="BW216" s="197">
        <f t="shared" si="58"/>
        <v>100</v>
      </c>
      <c r="BX216" s="197">
        <f t="shared" si="58"/>
        <v>100</v>
      </c>
      <c r="BY216" s="197">
        <f t="shared" si="58"/>
        <v>100</v>
      </c>
      <c r="BZ216" s="197">
        <f t="shared" si="58"/>
        <v>100</v>
      </c>
      <c r="CA216" s="197" t="str">
        <f t="shared" si="58"/>
        <v/>
      </c>
      <c r="CB216" s="197" t="str">
        <f t="shared" si="58"/>
        <v/>
      </c>
      <c r="CC216" s="197">
        <f t="shared" si="58"/>
        <v>100</v>
      </c>
      <c r="CD216" s="197" t="str">
        <f t="shared" si="58"/>
        <v/>
      </c>
      <c r="CE216" s="197">
        <f t="shared" si="58"/>
        <v>100</v>
      </c>
    </row>
    <row r="217" spans="1:83" ht="16.5" thickBot="1">
      <c r="BR217" s="184" t="e">
        <f>'Teacher &amp; Cat. Wise Result'!#REF!</f>
        <v>#REF!</v>
      </c>
      <c r="BS217" s="198">
        <f>COUNTIF(BS5:BS204,"NSO")</f>
        <v>0</v>
      </c>
      <c r="BT217" s="198">
        <f t="shared" ref="BT217:CD217" si="59">COUNTIF(BT5:BT204,"NSO")</f>
        <v>0</v>
      </c>
      <c r="BU217" s="198">
        <f t="shared" si="59"/>
        <v>0</v>
      </c>
      <c r="BV217" s="198">
        <f t="shared" si="59"/>
        <v>0</v>
      </c>
      <c r="BW217" s="198">
        <f t="shared" si="59"/>
        <v>0</v>
      </c>
      <c r="BX217" s="198">
        <f t="shared" si="59"/>
        <v>0</v>
      </c>
      <c r="BY217" s="198">
        <f t="shared" si="59"/>
        <v>0</v>
      </c>
      <c r="BZ217" s="198">
        <f t="shared" si="59"/>
        <v>0</v>
      </c>
      <c r="CA217" s="198">
        <f t="shared" si="59"/>
        <v>0</v>
      </c>
      <c r="CB217" s="198">
        <f t="shared" si="59"/>
        <v>0</v>
      </c>
      <c r="CC217" s="198">
        <f t="shared" si="59"/>
        <v>0</v>
      </c>
      <c r="CD217" s="198">
        <f t="shared" si="59"/>
        <v>0</v>
      </c>
      <c r="CE217" s="199">
        <f>SUM(BS217:CD217)</f>
        <v>0</v>
      </c>
    </row>
    <row r="218" spans="1:83" ht="15.75" thickTop="1"/>
    <row r="219" spans="1:83"/>
    <row r="220" spans="1:83"/>
    <row r="221" spans="1:83"/>
    <row r="222" spans="1:83"/>
    <row r="223" spans="1:83"/>
    <row r="224" spans="1:83"/>
    <row r="225"/>
    <row r="226"/>
    <row r="227"/>
    <row r="228"/>
    <row r="229"/>
    <row r="230"/>
    <row r="231"/>
    <row r="232"/>
    <row r="233"/>
    <row r="234"/>
    <row r="235"/>
    <row r="236"/>
    <row r="237"/>
    <row r="238"/>
    <row r="239"/>
    <row r="240"/>
    <row r="241"/>
    <row r="242"/>
    <row r="243"/>
    <row r="244"/>
  </sheetData>
  <sheetProtection password="D49F" sheet="1" objects="1" scenarios="1" formatCells="0" formatColumns="0" formatRows="0"/>
  <mergeCells count="56">
    <mergeCell ref="AI15:AR16"/>
    <mergeCell ref="AJ17:AS17"/>
    <mergeCell ref="A1:M1"/>
    <mergeCell ref="A3:A4"/>
    <mergeCell ref="A205:X205"/>
    <mergeCell ref="B3:B4"/>
    <mergeCell ref="C3:C4"/>
    <mergeCell ref="D2:D4"/>
    <mergeCell ref="E2:E4"/>
    <mergeCell ref="L2:L4"/>
    <mergeCell ref="B2:C2"/>
    <mergeCell ref="N2:N4"/>
    <mergeCell ref="J208:L209"/>
    <mergeCell ref="D209:E209"/>
    <mergeCell ref="H209:I209"/>
    <mergeCell ref="H207:I207"/>
    <mergeCell ref="T212:X213"/>
    <mergeCell ref="D213:E213"/>
    <mergeCell ref="H213:I213"/>
    <mergeCell ref="M212:S213"/>
    <mergeCell ref="D212:E212"/>
    <mergeCell ref="H212:I212"/>
    <mergeCell ref="J212:L213"/>
    <mergeCell ref="M206:S207"/>
    <mergeCell ref="BR205:CE205"/>
    <mergeCell ref="D206:E206"/>
    <mergeCell ref="H206:I206"/>
    <mergeCell ref="J206:L207"/>
    <mergeCell ref="T206:X211"/>
    <mergeCell ref="BS206:CE206"/>
    <mergeCell ref="D207:E207"/>
    <mergeCell ref="D210:E210"/>
    <mergeCell ref="H210:I210"/>
    <mergeCell ref="J210:L211"/>
    <mergeCell ref="D211:E211"/>
    <mergeCell ref="H211:I211"/>
    <mergeCell ref="M208:S209"/>
    <mergeCell ref="M210:S211"/>
    <mergeCell ref="D208:E208"/>
    <mergeCell ref="H208:I208"/>
    <mergeCell ref="BR1:CE2"/>
    <mergeCell ref="H2:I2"/>
    <mergeCell ref="X2:X3"/>
    <mergeCell ref="F2:F4"/>
    <mergeCell ref="G2:G4"/>
    <mergeCell ref="H3:H4"/>
    <mergeCell ref="I3:I4"/>
    <mergeCell ref="J3:J4"/>
    <mergeCell ref="T2:U3"/>
    <mergeCell ref="V2:W3"/>
    <mergeCell ref="M2:M4"/>
    <mergeCell ref="P2:Q3"/>
    <mergeCell ref="R2:S3"/>
    <mergeCell ref="K2:K3"/>
    <mergeCell ref="O1:X1"/>
    <mergeCell ref="O2:O4"/>
  </mergeCells>
  <conditionalFormatting sqref="H208:I209 H211:I213 I3 J2 T212:U212 BS1:CE4 H207:J207 J209:J212 D2:H2 BS206:CE207 CE217 CE208:CE215 G206:I206 BR1:BR217 D5:I204 B3:C204 A2:A205 P5:X204">
    <cfRule type="cellIs" dxfId="35" priority="100" stopIfTrue="1" operator="equal">
      <formula>0</formula>
    </cfRule>
  </conditionalFormatting>
  <conditionalFormatting sqref="J214:J218 J2 T212:U212 J207:J212 G206:I206">
    <cfRule type="containsText" dxfId="34" priority="99" stopIfTrue="1" operator="containsText" text="iwjd">
      <formula>NOT(ISERROR(SEARCH("iwjd",G2)))</formula>
    </cfRule>
  </conditionalFormatting>
  <conditionalFormatting sqref="J5:J204">
    <cfRule type="containsText" dxfId="33" priority="98" stopIfTrue="1" operator="containsText" text="Re-Exam">
      <formula>NOT(ISERROR(SEARCH("Re-Exam",J5)))</formula>
    </cfRule>
  </conditionalFormatting>
  <conditionalFormatting sqref="H2:H3 I3">
    <cfRule type="containsText" dxfId="32" priority="96" stopIfTrue="1" operator="containsText" text="ST">
      <formula>NOT(ISERROR(SEARCH("ST",H2)))</formula>
    </cfRule>
    <cfRule type="containsText" dxfId="31" priority="97" stopIfTrue="1" operator="containsText" text="SC">
      <formula>NOT(ISERROR(SEARCH("SC",H2)))</formula>
    </cfRule>
  </conditionalFormatting>
  <conditionalFormatting sqref="H5:I204">
    <cfRule type="containsText" dxfId="30" priority="93" stopIfTrue="1" operator="containsText" text="OBC">
      <formula>NOT(ISERROR(SEARCH("OBC",H5)))</formula>
    </cfRule>
    <cfRule type="containsText" dxfId="29" priority="94" stopIfTrue="1" operator="containsText" text="ST">
      <formula>NOT(ISERROR(SEARCH("ST",H5)))</formula>
    </cfRule>
    <cfRule type="containsText" dxfId="28" priority="95" stopIfTrue="1" operator="containsText" text="SC">
      <formula>NOT(ISERROR(SEARCH("SC",H5)))</formula>
    </cfRule>
  </conditionalFormatting>
  <conditionalFormatting sqref="BS5:CE204 T5:W204">
    <cfRule type="containsText" dxfId="27" priority="91" stopIfTrue="1" operator="containsText" text="mRrh.kZ">
      <formula>NOT(ISERROR(SEARCH("mRrh.kZ",T5)))</formula>
    </cfRule>
    <cfRule type="containsText" dxfId="26" priority="92" stopIfTrue="1" operator="containsText" text="vuqRrh.kZ">
      <formula>NOT(ISERROR(SEARCH("vuqRrh.kZ",T5)))</formula>
    </cfRule>
  </conditionalFormatting>
  <conditionalFormatting sqref="BS208:CE217">
    <cfRule type="cellIs" dxfId="25" priority="90" operator="equal">
      <formula>0</formula>
    </cfRule>
  </conditionalFormatting>
  <conditionalFormatting sqref="BS5:CE204">
    <cfRule type="containsText" dxfId="24" priority="86" operator="containsText" text="iwjd">
      <formula>NOT(ISERROR(SEARCH("iwjd",BS5)))</formula>
    </cfRule>
    <cfRule type="containsText" dxfId="23" priority="87" operator="containsText" text="uke i`Fkd">
      <formula>NOT(ISERROR(SEARCH("uke i`Fkd",BS5)))</formula>
    </cfRule>
    <cfRule type="containsText" dxfId="22" priority="88" operator="containsText" text="iqu% ijh{k">
      <formula>NOT(ISERROR(SEARCH("iqu% ijh{k",BS5)))</formula>
    </cfRule>
    <cfRule type="containsText" dxfId="21" priority="89" operator="containsText" text="vuqRrh.kZ">
      <formula>NOT(ISERROR(SEARCH("vuqRrh.kZ",BS5)))</formula>
    </cfRule>
  </conditionalFormatting>
  <conditionalFormatting sqref="H2:H3 I3">
    <cfRule type="containsText" dxfId="20" priority="82" stopIfTrue="1" operator="containsText" text="ST">
      <formula>NOT(ISERROR(SEARCH("ST",H2)))</formula>
    </cfRule>
    <cfRule type="containsText" dxfId="19" priority="83" stopIfTrue="1" operator="containsText" text="SC">
      <formula>NOT(ISERROR(SEARCH("SC",H2)))</formula>
    </cfRule>
  </conditionalFormatting>
  <conditionalFormatting sqref="I5:I204">
    <cfRule type="expression" dxfId="18" priority="59">
      <formula>I5="F"</formula>
    </cfRule>
    <cfRule type="expression" dxfId="17" priority="60">
      <formula>I5="M"</formula>
    </cfRule>
  </conditionalFormatting>
  <conditionalFormatting sqref="L5:L204">
    <cfRule type="expression" dxfId="16" priority="56">
      <formula>L5=""</formula>
    </cfRule>
    <cfRule type="top10" dxfId="15" priority="57" rank="3"/>
    <cfRule type="top10" dxfId="14" priority="58" percent="1" rank="3"/>
  </conditionalFormatting>
  <conditionalFormatting sqref="J5:J204">
    <cfRule type="containsText" dxfId="13" priority="53" stopIfTrue="1" operator="containsText" text="कक्षा क्रमोन्नत">
      <formula>NOT(ISERROR(SEARCH("कक्षा क्रमोन्नत",J5)))</formula>
    </cfRule>
  </conditionalFormatting>
  <conditionalFormatting sqref="N5:N19">
    <cfRule type="cellIs" dxfId="12" priority="4" stopIfTrue="1" operator="equal">
      <formula>3</formula>
    </cfRule>
    <cfRule type="cellIs" dxfId="11" priority="5" stopIfTrue="1" operator="equal">
      <formula>2</formula>
    </cfRule>
    <cfRule type="cellIs" dxfId="10" priority="6" stopIfTrue="1" operator="lessThan">
      <formula>2</formula>
    </cfRule>
  </conditionalFormatting>
  <conditionalFormatting sqref="N5:N204">
    <cfRule type="cellIs" dxfId="9" priority="1" stopIfTrue="1" operator="equal">
      <formula>3</formula>
    </cfRule>
    <cfRule type="cellIs" dxfId="8" priority="2" stopIfTrue="1" operator="equal">
      <formula>2</formula>
    </cfRule>
    <cfRule type="cellIs" dxfId="7" priority="3" stopIfTrue="1" operator="lessThan">
      <formula>2</formula>
    </cfRule>
  </conditionalFormatting>
  <pageMargins left="0.7" right="0.2" top="0.25" bottom="0.25" header="0.3" footer="0.3"/>
  <pageSetup paperSize="9" scale="81" fitToHeight="5" orientation="landscape" r:id="rId1"/>
</worksheet>
</file>

<file path=xl/worksheets/sheet9.xml><?xml version="1.0" encoding="utf-8"?>
<worksheet xmlns="http://schemas.openxmlformats.org/spreadsheetml/2006/main" xmlns:r="http://schemas.openxmlformats.org/officeDocument/2006/relationships">
  <dimension ref="A1:AI349"/>
  <sheetViews>
    <sheetView showGridLines="0" view="pageBreakPreview" zoomScaleSheetLayoutView="100" workbookViewId="0">
      <selection activeCell="T3" sqref="T3"/>
    </sheetView>
  </sheetViews>
  <sheetFormatPr defaultRowHeight="15"/>
  <cols>
    <col min="1" max="1" width="2.875" style="92" customWidth="1"/>
    <col min="2" max="2" width="16.625" style="41" customWidth="1"/>
    <col min="3" max="14" width="5.125" style="41" customWidth="1"/>
    <col min="15" max="15" width="4.625" style="41" customWidth="1"/>
    <col min="16" max="16" width="4.125" style="41" customWidth="1"/>
    <col min="17" max="18" width="9" style="41"/>
    <col min="19" max="19" width="7.5" style="41" customWidth="1"/>
    <col min="20" max="20" width="11.375" style="41" customWidth="1"/>
    <col min="21" max="21" width="9" style="41"/>
    <col min="22" max="22" width="10.875" style="41" customWidth="1"/>
    <col min="23" max="23" width="6.125" style="41" customWidth="1"/>
    <col min="24" max="24" width="9" style="41"/>
    <col min="25" max="26" width="9" style="41" hidden="1" customWidth="1"/>
    <col min="27" max="16384" width="9" style="41"/>
  </cols>
  <sheetData>
    <row r="1" spans="1:35" ht="24" customHeight="1">
      <c r="B1" s="950" t="str">
        <f>IF('Master sheet'!$D$14="Hindi","वार्षिक रिपोर्ट कार्ड ","Report Card")</f>
        <v xml:space="preserve">वार्षिक रिपोर्ट कार्ड </v>
      </c>
      <c r="C1" s="950"/>
      <c r="D1" s="950"/>
      <c r="E1" s="950"/>
      <c r="F1" s="950"/>
      <c r="G1" s="950"/>
      <c r="H1" s="950"/>
      <c r="I1" s="950"/>
      <c r="J1" s="950"/>
      <c r="K1" s="950"/>
      <c r="L1" s="950"/>
      <c r="M1" s="950"/>
      <c r="N1" s="950"/>
      <c r="O1" s="950"/>
      <c r="P1" s="950"/>
      <c r="S1" s="70"/>
      <c r="T1" s="70"/>
      <c r="U1" s="70"/>
      <c r="V1" s="70"/>
      <c r="W1" s="70"/>
    </row>
    <row r="2" spans="1:35" ht="21.75" customHeight="1" thickBot="1">
      <c r="B2" s="961" t="str">
        <f>IF('Master sheet'!$D$14="Hindi","शिक्षा विभाग, राजस्थान सरकार","Education Department, Rajasthan Government")</f>
        <v>शिक्षा विभाग, राजस्थान सरकार</v>
      </c>
      <c r="C2" s="961"/>
      <c r="D2" s="961"/>
      <c r="E2" s="961"/>
      <c r="F2" s="961"/>
      <c r="G2" s="961"/>
      <c r="H2" s="961"/>
      <c r="I2" s="961"/>
      <c r="J2" s="961"/>
      <c r="K2" s="961"/>
      <c r="L2" s="961"/>
      <c r="M2" s="961"/>
      <c r="N2" s="961"/>
      <c r="O2" s="961"/>
      <c r="P2" s="961"/>
      <c r="S2" s="70"/>
      <c r="T2" s="70"/>
      <c r="U2" s="71" t="s">
        <v>78</v>
      </c>
      <c r="V2" s="70"/>
      <c r="W2" s="70"/>
    </row>
    <row r="3" spans="1:35" s="93" customFormat="1" ht="24" customHeight="1" thickBot="1">
      <c r="A3" s="299"/>
      <c r="B3" s="962" t="str">
        <f>IF('Master sheet'!$D$14="Hindi","विद्यालय का नाम :-","School Name :- ")</f>
        <v>विद्यालय का नाम :-</v>
      </c>
      <c r="C3" s="962"/>
      <c r="D3" s="962"/>
      <c r="E3" s="965" t="str">
        <f>IF(AND(N8=""),"",IF('Master sheet'!$D$14="Hindi",'Master sheet'!$D$8,'Master sheet'!$D$7))</f>
        <v>महात्मा गाँधी राजकीय विद्यालय (अंग्रेजी माध्यम) बर, ब्यावर</v>
      </c>
      <c r="F3" s="965"/>
      <c r="G3" s="965"/>
      <c r="H3" s="965"/>
      <c r="I3" s="965"/>
      <c r="J3" s="965"/>
      <c r="K3" s="965"/>
      <c r="L3" s="965"/>
      <c r="M3" s="965"/>
      <c r="N3" s="965"/>
      <c r="O3" s="965"/>
      <c r="P3" s="965"/>
      <c r="S3" s="289"/>
      <c r="T3" s="72">
        <v>321</v>
      </c>
      <c r="U3" s="71" t="s">
        <v>217</v>
      </c>
      <c r="V3" s="72"/>
      <c r="W3" s="289"/>
    </row>
    <row r="4" spans="1:35" ht="18.95" customHeight="1" thickBot="1">
      <c r="B4" s="297"/>
      <c r="C4" s="297"/>
      <c r="D4" s="297"/>
      <c r="E4" s="966" t="str">
        <f>IF(AND(N8=""),"",IF('Master sheet'!$D$14="Hindi",CONCATENATE("(विद्यालय मान्यता क्रमांक व वर्ष : ","  ",'Master sheet'!$D$6),CONCATENATE("(School Recognition Number &amp; Years : ","  ",'Master sheet'!$D$6)))</f>
        <v>(विद्यालय मान्यता क्रमांक व वर्ष :   शिक्षा/पाली/1995/2001</v>
      </c>
      <c r="F4" s="966"/>
      <c r="G4" s="966"/>
      <c r="H4" s="966"/>
      <c r="I4" s="966"/>
      <c r="J4" s="966"/>
      <c r="K4" s="966"/>
      <c r="L4" s="966"/>
      <c r="M4" s="966"/>
      <c r="N4" s="966"/>
      <c r="O4" s="966"/>
      <c r="P4" s="966"/>
      <c r="S4" s="70"/>
      <c r="T4" s="70"/>
      <c r="U4" s="70"/>
      <c r="V4" s="70"/>
      <c r="W4" s="70"/>
    </row>
    <row r="5" spans="1:35" ht="18.95" customHeight="1">
      <c r="B5" s="295" t="str">
        <f>IF('Master sheet'!$D$14="Hindi","कक्षा  :-","CLASS :- ")</f>
        <v>कक्षा  :-</v>
      </c>
      <c r="C5" s="969">
        <f>IFERROR(IF(AND(N8=""),"",VLOOKUP(N8,Marks,2,0)),"")</f>
        <v>3</v>
      </c>
      <c r="D5" s="969"/>
      <c r="E5" s="970" t="str">
        <f>IF('Master sheet'!$D$14="Hindi","सेक्शन :-","Section :- ")</f>
        <v>सेक्शन :-</v>
      </c>
      <c r="F5" s="970"/>
      <c r="G5" s="970"/>
      <c r="H5" s="969" t="str">
        <f>IFERROR(IF(AND(N8=""),"",VLOOKUP(N8,Marks,3,0)),"")</f>
        <v>A</v>
      </c>
      <c r="I5" s="969"/>
      <c r="J5" s="971" t="str">
        <f>IF('Master sheet'!$D$14="Hindi","सत्र :- ","Session :- ")</f>
        <v xml:space="preserve">सत्र :- </v>
      </c>
      <c r="K5" s="971"/>
      <c r="L5" s="971"/>
      <c r="M5" s="971"/>
      <c r="N5" s="972" t="str">
        <f>IF(AND(N8=""),"",'Class 3rd'!$I$2)</f>
        <v>2024-2025</v>
      </c>
      <c r="O5" s="972"/>
      <c r="P5" s="972"/>
      <c r="S5" s="70"/>
      <c r="T5" s="994" t="str">
        <f>IF('Master sheet'!$D$14="Hindi",Y9,Y8)</f>
        <v>आप एक साथ 10 मार्कशीट प्रिंट कर सकते है I उपर दो कॉलम दिए है , उसमे आप जो दस मार्कशीट प्रिंट करना चाहते है उनके प्रथम व उसका दसवां नामांक लिखकर प्रिंट ले सकते है I जैसेः 301 से 310 , 311 से 320 , 321 से 330 ...........</v>
      </c>
      <c r="U5" s="995"/>
      <c r="V5" s="996"/>
      <c r="W5" s="70"/>
      <c r="Y5" s="41">
        <f>IF(T3="",MIN('Result Sheet'!B8:B207),T3)</f>
        <v>321</v>
      </c>
      <c r="AH5" s="300" t="str">
        <f>N7</f>
        <v>21-10-2014</v>
      </c>
    </row>
    <row r="6" spans="1:35" ht="18.95" customHeight="1">
      <c r="B6" s="953" t="str">
        <f>IF('Master sheet'!$D$14="Hindi","विद्यार्थी का नाम :-","Student's Name :-")</f>
        <v>विद्यार्थी का नाम :-</v>
      </c>
      <c r="C6" s="953"/>
      <c r="D6" s="953"/>
      <c r="E6" s="957" t="str">
        <f>IFERROR(IF(AND(N8=""),"",VLOOKUP(N8,Marks,6,0)),"")</f>
        <v>PAWAN CHOUHAN</v>
      </c>
      <c r="F6" s="957"/>
      <c r="G6" s="957"/>
      <c r="H6" s="957"/>
      <c r="I6" s="957"/>
      <c r="J6" s="952" t="str">
        <f>IF('Master sheet'!$D$14="Hindi","प्रवेशांक :","SR. NO. :")</f>
        <v>प्रवेशांक :</v>
      </c>
      <c r="K6" s="952"/>
      <c r="L6" s="952"/>
      <c r="M6" s="952"/>
      <c r="N6" s="958">
        <f>IFERROR(IF(AND(N8=""),"",VLOOKUP(N8,Marks,5,0)),"")</f>
        <v>929</v>
      </c>
      <c r="O6" s="958"/>
      <c r="P6" s="958"/>
      <c r="S6" s="70"/>
      <c r="T6" s="997"/>
      <c r="U6" s="998"/>
      <c r="V6" s="999"/>
      <c r="W6" s="70"/>
      <c r="Y6" s="41">
        <f>IF(V3="",MAX('Result Sheet'!B8:B207),V3)</f>
        <v>330</v>
      </c>
      <c r="AG6" s="41">
        <f>YEAR(AH5)</f>
        <v>2014</v>
      </c>
      <c r="AH6" s="41">
        <f>MONTH(AH5)</f>
        <v>10</v>
      </c>
      <c r="AI6" s="41">
        <f>DAY(AH5)</f>
        <v>21</v>
      </c>
    </row>
    <row r="7" spans="1:35" ht="18.95" customHeight="1">
      <c r="B7" s="953" t="str">
        <f>IF('Master sheet'!$D$14="Hindi","पिता का नाम :-","Father's Name :-")</f>
        <v>पिता का नाम :-</v>
      </c>
      <c r="C7" s="953"/>
      <c r="D7" s="953"/>
      <c r="E7" s="957" t="str">
        <f>IFERROR(IF(AND(N8=""),"",VLOOKUP(N8,Marks,7,0)),"")</f>
        <v>NARENDRA SINGH</v>
      </c>
      <c r="F7" s="957"/>
      <c r="G7" s="957"/>
      <c r="H7" s="957"/>
      <c r="I7" s="957"/>
      <c r="J7" s="952" t="str">
        <f>IF('Master sheet'!$D$14="Hindi","जन्म तिथि :","Date of Birth :")</f>
        <v>जन्म तिथि :</v>
      </c>
      <c r="K7" s="952"/>
      <c r="L7" s="952"/>
      <c r="M7" s="952"/>
      <c r="N7" s="959" t="str">
        <f>IFERROR(IF(AND(N8=""),"",VLOOKUP(N8,Marks,4,0)),"")</f>
        <v>21-10-2014</v>
      </c>
      <c r="O7" s="959"/>
      <c r="P7" s="959"/>
      <c r="S7" s="70"/>
      <c r="T7" s="997"/>
      <c r="U7" s="998"/>
      <c r="V7" s="999"/>
      <c r="W7" s="70"/>
      <c r="AG7" s="41" t="str">
        <f>IF(AG6=2000,"दो हजार",IF(AG6=2001,"दो हजार एक",IF(AG6=2002,"दो हजार दो",IF(AG6=2003,"दो हजार तीन",IF(AG6=2004,"दो हजार चार",IF(AG6=2005,"दो हजार पांच",IF(AG6=2006,"दो हजार छः",IF(AG6=2007,"दो हजार सात",IF(AG6=2008,"दो हजार आठ",IF(AG6=2009,"दो हजार नौ",IF(AG6=2010,"दो हजार दस",IF(AG6=2011,"दो हजार इग्यारह",IF(AG6=2012,"दो हजार बारह",IF(AG6=2013,"दो हजार तेरह",IF(AG6=2014,"दो हजार चौदह",IF(AG6=2015,"दो हजार पंद्रह",IF(AG6=2016,"दो हजार सोलह",IF(AG6=2017,"दो हजार सत्रह",IF(AG6=2018,"दो हजार अठारह",IF(AG6=2019,"दो हजार उन्नीस",IF(AG6=2020,"दो हजार बीस",IF(AG6=2021,"दो हजार इक्कीस",IF(AG6=2022,"दो हजार बाइस","")))))))))))))))))))))))</f>
        <v>दो हजार चौदह</v>
      </c>
      <c r="AH7" s="41" t="str">
        <f>IF(AH6=1,"जनवरी",IF(AH6=2,"फरवरी",IF(AH6=3,"मार्च",IF(AH6=4,"अप्रैल",IF(AH6=5,"मई",IF(AH6=6,"जून",IF(AH6=7,"जुलाई",IF(AH6=8,"अगस्त",IF(AH6=9,"सितम्बर",IF(AH6=10,"अक्टूबर",IF(AH6=11,"नवम्बर",IF(AH6=12,"दिसम्बर",""))))))))))))</f>
        <v>अक्टूबर</v>
      </c>
      <c r="AI7" s="41" t="str">
        <f>IF(AI6=1,"एक",IF(AI6=2,"दो",IF(AI6=3,"तीन",IF(AI6=4,"चार",IF(AI6=5,"पांच",IF(AI6=6,"छः",IF(AI6=7,"सात",IF(AI6=8,"आठ",IF(AI6=9,"नौ",IF(AI6=10,"दस",IF(AI6=11,"इग्यारह",IF(AI6=12,"बारह",IF(AI6=13,"तेरह",IF(AI6=14,"चौदह",IF(AI6=15,"पंद्रह",IF(AI6=16,"सोलह",IF(AI6=17,"सत्रह",IF(AI6=18,"अठारह",IF(AI6=19,"उन्नीस",IF(AI6=20,"बीस",IF(AI6=21,"इक्कीस",IF(AI6=22,"बाइस",IF(AI6=23,"तेईस",IF(AI6=24,"चौबीस",IF(AI6=25,"पचीस",IF(AI6=26,"छबीस",IF(AI6=27,"सताईस",IF(AI6=28,"अठाइस",IF(AI6=29,"उन्नतीस",IF(AI6=30,"तीस",IF(AI6=31,"इकतीस","")))))))))))))))))))))))))))))))</f>
        <v>इक्कीस</v>
      </c>
    </row>
    <row r="8" spans="1:35" ht="18.95" customHeight="1">
      <c r="B8" s="953" t="str">
        <f>IF('Master sheet'!$D$14="Hindi","माता का नाम :-","Mother's Name :-")</f>
        <v>माता का नाम :-</v>
      </c>
      <c r="C8" s="953"/>
      <c r="D8" s="953"/>
      <c r="E8" s="957" t="str">
        <f>IFERROR(IF(AND(N8=""),"",VLOOKUP(N8,Marks,8,0)),"")</f>
        <v>SHOBHA</v>
      </c>
      <c r="F8" s="957"/>
      <c r="G8" s="957"/>
      <c r="H8" s="957"/>
      <c r="I8" s="957"/>
      <c r="J8" s="952" t="str">
        <f>IF('Master sheet'!$D$14="Hindi","रोल नंबर :-","Roll No. :")</f>
        <v>रोल नंबर :-</v>
      </c>
      <c r="K8" s="952"/>
      <c r="L8" s="952"/>
      <c r="M8" s="952"/>
      <c r="N8" s="963">
        <f>IF(Y5="","",Y5)</f>
        <v>321</v>
      </c>
      <c r="O8" s="963"/>
      <c r="P8" s="963"/>
      <c r="S8" s="70"/>
      <c r="T8" s="997"/>
      <c r="U8" s="998"/>
      <c r="V8" s="999"/>
      <c r="W8" s="70"/>
      <c r="Y8" s="41" t="s">
        <v>272</v>
      </c>
      <c r="AH8" s="41" t="str">
        <f>CONCATENATE(AI7," ",AH7," ",AG7)</f>
        <v>इक्कीस अक्टूबर दो हजार चौदह</v>
      </c>
    </row>
    <row r="9" spans="1:35" ht="18.95" customHeight="1" thickBot="1">
      <c r="B9" s="953" t="str">
        <f>IF('Master sheet'!$D$14="Hindi","जन्मतिथि शब्दों में :-","Date of Birth in Words :-")</f>
        <v>जन्मतिथि शब्दों में :-</v>
      </c>
      <c r="C9" s="953"/>
      <c r="D9" s="953"/>
      <c r="E9" s="957" t="str">
        <f>IFERROR(IF('Master sheet'!$D$14="Hindi",AH8,AH10),"")</f>
        <v>इक्कीस अक्टूबर दो हजार चौदह</v>
      </c>
      <c r="F9" s="957"/>
      <c r="G9" s="957"/>
      <c r="H9" s="957"/>
      <c r="I9" s="957"/>
      <c r="J9" s="957"/>
      <c r="K9" s="957"/>
      <c r="L9" s="957"/>
      <c r="M9" s="957"/>
      <c r="N9" s="957"/>
      <c r="O9" s="957"/>
      <c r="P9" s="296"/>
      <c r="S9" s="70"/>
      <c r="T9" s="1000"/>
      <c r="U9" s="1001"/>
      <c r="V9" s="1002"/>
      <c r="W9" s="70"/>
      <c r="Y9" s="41" t="s">
        <v>273</v>
      </c>
      <c r="AG9" s="41" t="str">
        <f>IF(AG6=1961,"NINETEEN SIXTY ONE",IF(AG6=1962,"NINETEEN SIXTY TWO",IF(AG6=1963,"NINETEEN SIXTY THREE",IF(AG6=1964,"NINETEEN SIXTY FOUR",IF(AG6=1965,"NINETEEN SIXTY FIVE",IF(AG6=1966,"NINETEEN SIXTY SIX",IF(AG6=1967,"NINETEEN SIXTY SEVEN",IF(AG6=1968,"NINETEEN SIXTY EIGHT",IF(AG6=1969,"NINETEEN SIXTY NINE",IF(AG6=1970,"NINETEEN SEVENTY",IF(AG6=1971,"NINETEEN SEVENTY ONE",IF(AG6=1972,"NINETEEN SEVENTY TWO",IF(AG6=1973,"NINETEEN SEVENTY THREE",IF(AG6=1974,"NINETEEN SEVENTY FOUR",IF(AG6=1975,"NINETEEN SEVENTY FIVE",IF(AG6=1976,"NINETEEN SEVENTY SIX",IF(AG6=1977,"NINETEEN SEVENTY SEVEN",IF(AG6=1978,"NINETEEN SEVENTY EIGHT",IF(AG6=1979,"NINETEEN SEVENTY NINE",IF(AG6=1980,"NINETEEN EIGHTY",IF(AG6=1981,"NINETEEN EIGHTY ONE",IF(AG6=1982,"NINETEEN EIGHTY TWO",IF(AG6=1983,"NINETEEN EIGHTY THREE",IF(AG6=1984,"NINETEEN EIGHTY FOUR",IF(AG6=1985,"NINETEEN EIGHTY FIVE",IF(AG6=1986,"NINETEEN EIGHTY SIX",IF(AG6=1987,"NINETEEN EIGHTY SEVEN",IF(AG6=1988,"NINETEEN EIGHTY EIGHT",IF(AG6=1989,"NINETEEN EIGHTY NINE",IF(AG6=1990,"NINETEEN NINETY",IF(AG6=1991,"NINETEEN NINETY ONE",IF(AG6=1992,"NINETEEN NINETY TWO",IF(AG6=1993,"NINETEEN NINETY THREE",IF(AG6=1994,"NINETEEN NINETY FOUR",IF(AG6=1995,"NINETEEN NINETY FIVE",IF(AG6=1996,"NINETEEN NINETY SIX",IF(AG6=1997,"NINETEEN NINETY SEVEN",IF(AG6=1998,"NINETEEN NINETY EIGHT",IF(AG6=1999,"NINETEEN NINETY NINE",IF(AG6=2000,"TWO THOUSAND",IF(AG6=2001,"TWO THOUSAND ONE",IF(AG6=2002,"TWO THOUSAND TWO",IF(AG6=2003,"TWO THOUSAND THREE",IF(AG6=2004,"TWO THOUSAND FOUR",IF(AG6=2005,"TWO THOUSAND FIVE",IF(AG6=2006,"TWO THOUSAND SIX",IF(AG6=2007,"TWO THOUSAND SEVEN",IF(AG6=2008,"TWO THOUSAND EIGHT",IF(AG6=2009,"TWO THOUSAND NINE",IF(AG6=2010,"TWO THOUSAND TEN",IF(AG6=2011,"TWO THOUSAND ELEVEN",IF(AG6=2012,"TWO THOUSAND TWELVE",IF(AG6=2013,"TWO THOUSAND THIRTEEN",IF(AG6=2014,"TWO THOUSAND FOURTEEN",IF(AG6=2015,"TWO THOUSAND FIFTEEN",IF(AG6=2016,"TWO THOUSAND SIXTEEN",IF(AG6=2017,"TWO THOUSAND SEVENTEEN",IF(AG6=2018,"TWO THOUSAND EIGHTEEN",IF(AG6=2019,"TWO THOUSAND NINETEEN",IF(AG6=2020,"TWO THOUSAND TWENTY",IF(AG6=2021,"TWO THOUSAND TWENTY ONE",IF(AG6=2022,"TWO THOUSAND TWENTY TWO",IF(AG6=2023,"TWO THOUSAND TWENTY THREE",IF(AG6=2024,"TWO THOUSAND TWENTY FOUR",IF(AG6=2025,"TWO THOUSAND TWENTY FIVE","")))))))))))))))))))))))))))))))))))))))))))))))))))))))))))))))))</f>
        <v>TWO THOUSAND FOURTEEN</v>
      </c>
      <c r="AH9" s="41" t="str">
        <f>IF(AH6=1,"JANUARY",IF(AH6=2,"FEBUARY", IF(AH6=3,"MARCH",IF(AH6=4,"APRIL",IF(AH6=5,"MAY",IF(AH6=6,"JUNE",IF(AH6=7,"JULY",IF(AH6=8,"AUGUST",IF(AH6=9,"SEPTEMBER",IF(AH6=10,"OCTOBER",IF(AH6=11,"NOVEMBER",IF(AH6=12,"DECEMBER",""))))))))))))</f>
        <v>OCTOBER</v>
      </c>
      <c r="AI9" s="41" t="str">
        <f>IF(AI6=1,"1ST",IF(AI6=2,"2ND", IF(AI6=3,"3RD",IF(AI6=4,"FOURTH",IF(AI6=5,"FIFTH",IF(AI6=6,"SIXTH",IF(AI6=7,"7TH",IF(AI6=8,"8TH",IF(AI6=9,"9TH",IF(AI6=10,"10TH",IF(AI6=11,"11TH",IF(AI6=12,"12TH",IF(AI6=13,"13TH",IF(AI6=14,"14TH",IF(AI6=15,"FIFTEEN",IF(AI6=16,"SIXTEEN",IF(AI6=17,"SEVENTEEN",IF(AI6=18,"EIGHTEEN",IF(AI6=19,"NINETEEN",IF(AI6=20,"TWENTY",IF(AI6=21,"TWENTY FIRST",IF(AI6=22,"TWENTY SECOND",IF(AI6=23,"TWENTY THIRD",IF(AI6=24,"TWENTY FOURTH",IF(AI6=25,"TWENTY FIFTH",IF(AI6=26,"TWENTY SIX",IF(AI6=27,"TWENTY SEVEN",IF(AI6=28,"TWENTY EIGHT",IF(AI6=29,"TWENTY NINE",IF(AI6=30,"THIRTY",IF(AI6=31,"THIRTY FIRST","")))))))))))))))))))))))))))))))</f>
        <v>TWENTY FIRST</v>
      </c>
    </row>
    <row r="10" spans="1:35" ht="12.75" customHeight="1">
      <c r="B10" s="66"/>
      <c r="C10" s="404"/>
      <c r="D10" s="404"/>
      <c r="E10" s="405"/>
      <c r="F10" s="405"/>
      <c r="G10" s="405"/>
      <c r="H10" s="404"/>
      <c r="I10" s="404"/>
      <c r="J10" s="406"/>
      <c r="K10" s="406"/>
      <c r="L10" s="406"/>
      <c r="M10" s="42"/>
      <c r="N10" s="42"/>
      <c r="O10" s="42"/>
      <c r="P10" s="42"/>
      <c r="S10" s="70"/>
      <c r="T10" s="70"/>
      <c r="U10" s="70"/>
      <c r="V10" s="70"/>
      <c r="W10" s="70"/>
      <c r="AH10" s="41" t="str">
        <f>CONCATENATE(AH9," ",AI9,", ",AG9)</f>
        <v>OCTOBER TWENTY FIRST, TWO THOUSAND FOURTEEN</v>
      </c>
    </row>
    <row r="11" spans="1:35" ht="25.5" customHeight="1">
      <c r="B11" s="674" t="str">
        <f>IF('Master sheet'!$D$14="Hindi","विषय","Subject")</f>
        <v>विषय</v>
      </c>
      <c r="C11" s="975" t="str">
        <f>IF('Master sheet'!$D$14="Hindi","सामयिक परख","Test")</f>
        <v>सामयिक परख</v>
      </c>
      <c r="D11" s="975"/>
      <c r="E11" s="975"/>
      <c r="F11" s="975"/>
      <c r="G11" s="960" t="str">
        <f>IF('Master sheet'!$D$14="Hindi","अर्द्धवार्षिक","Half Yearly")</f>
        <v>अर्द्धवार्षिक</v>
      </c>
      <c r="H11" s="960"/>
      <c r="I11" s="960"/>
      <c r="J11" s="773" t="str">
        <f>IF('Master sheet'!$D$14="Hindi","अर्द्ध वा. तक योग","Total Till H.Y.")</f>
        <v>अर्द्ध वा. तक योग</v>
      </c>
      <c r="K11" s="960" t="str">
        <f>IF('Master sheet'!$D$14="Hindi","वार्षिक","Yearly")</f>
        <v>वार्षिक</v>
      </c>
      <c r="L11" s="960"/>
      <c r="M11" s="960"/>
      <c r="N11" s="742" t="str">
        <f>IF('Master sheet'!$D$14="Hindi","विषय कुल योग ","Subject Total")</f>
        <v xml:space="preserve">विषय कुल योग </v>
      </c>
      <c r="O11" s="954" t="str">
        <f>IF('Master sheet'!$D$14="Hindi","ग्रेड","Grade")</f>
        <v>ग्रेड</v>
      </c>
      <c r="P11" s="985" t="str">
        <f>IF('Master sheet'!$D$14="Hindi","परिणाम","Results")</f>
        <v>परिणाम</v>
      </c>
    </row>
    <row r="12" spans="1:35" ht="81" customHeight="1">
      <c r="B12" s="674"/>
      <c r="C12" s="246" t="str">
        <f>IF('Master sheet'!$D$14="Hindi","प्रथम परख ","First Test")</f>
        <v xml:space="preserve">प्रथम परख </v>
      </c>
      <c r="D12" s="246" t="str">
        <f>IF('Master sheet'!$D$14="Hindi","द्वितीय परख","Second Test")</f>
        <v>द्वितीय परख</v>
      </c>
      <c r="E12" s="246" t="str">
        <f>IF('Master sheet'!$D$14="Hindi","तृतीय परख","Third Test")</f>
        <v>तृतीय परख</v>
      </c>
      <c r="F12" s="246" t="str">
        <f>IF('Master sheet'!$D$14="Hindi","कुल योग ","Total")</f>
        <v xml:space="preserve">कुल योग </v>
      </c>
      <c r="G12" s="407" t="str">
        <f>IF('Master sheet'!$D$14="Hindi","लिखित","Written")</f>
        <v>लिखित</v>
      </c>
      <c r="H12" s="407" t="str">
        <f>IF('Master sheet'!$D$14="Hindi","मौखिक","Oral")</f>
        <v>मौखिक</v>
      </c>
      <c r="I12" s="407" t="str">
        <f>IF('Master sheet'!$D$14="Hindi","अर्द्ध वा. योग","H.Y. Total")</f>
        <v>अर्द्ध वा. योग</v>
      </c>
      <c r="J12" s="773"/>
      <c r="K12" s="407" t="str">
        <f>IF('Master sheet'!$D$14="Hindi","लिखित","Written")</f>
        <v>लिखित</v>
      </c>
      <c r="L12" s="407" t="str">
        <f>IF('Master sheet'!$D$14="Hindi","मौखिक","Oral")</f>
        <v>मौखिक</v>
      </c>
      <c r="M12" s="407" t="str">
        <f>IF('Master sheet'!$D$14="Hindi","वार्षिक योग","Yearly Total")</f>
        <v>वार्षिक योग</v>
      </c>
      <c r="N12" s="742"/>
      <c r="O12" s="955"/>
      <c r="P12" s="986"/>
    </row>
    <row r="13" spans="1:35" ht="15.95" customHeight="1">
      <c r="B13" s="674"/>
      <c r="C13" s="490">
        <v>10</v>
      </c>
      <c r="D13" s="490">
        <v>10</v>
      </c>
      <c r="E13" s="490">
        <v>10</v>
      </c>
      <c r="F13" s="489">
        <f>IF(AND(C13="",D13="",E13=""),"",IF(AND(C13="NA",D13="NA",E13="NA"),"NA",SUM(C13:E13)))</f>
        <v>30</v>
      </c>
      <c r="G13" s="490">
        <v>50</v>
      </c>
      <c r="H13" s="490">
        <v>20</v>
      </c>
      <c r="I13" s="489">
        <f>IF(AND(G13="",H13=""),"",IF(AND(G13="NA",H13="NA"),"NA",SUM(G13:H13)))</f>
        <v>70</v>
      </c>
      <c r="J13" s="491">
        <f>IF(AND(I13="",F13=""),"",IF(AND(I13="NA",F13="NA"),"NA",SUM(I13,F13)))</f>
        <v>100</v>
      </c>
      <c r="K13" s="490">
        <v>60</v>
      </c>
      <c r="L13" s="490">
        <v>40</v>
      </c>
      <c r="M13" s="489">
        <f>IF(AND(K13="",L13=""),"",IF(AND(K13="NA",L13="NA"),"NA",SUM(K13:L13)))</f>
        <v>100</v>
      </c>
      <c r="N13" s="491">
        <f>IF(AND(J13="",M13=""),"",IF(AND(J13="NA",M13="NA"),"NA",SUM(J13,M13)))</f>
        <v>200</v>
      </c>
      <c r="O13" s="956"/>
      <c r="P13" s="987"/>
    </row>
    <row r="14" spans="1:35" ht="21" customHeight="1">
      <c r="B14" s="283" t="str">
        <f>IF('Result Sheet'!$K$208="","",'Result Sheet'!$K$208)</f>
        <v>हिंदी</v>
      </c>
      <c r="C14" s="396">
        <f>IFERROR(IF(AND(N8=""),"",VLOOKUP(N8,Marks,11,0)),"")</f>
        <v>9</v>
      </c>
      <c r="D14" s="396">
        <f>IFERROR(IF(AND(N8=""),"",VLOOKUP(N8,Marks,12,0)),"")</f>
        <v>8</v>
      </c>
      <c r="E14" s="396">
        <f>IFERROR(IF(AND(N8=""),"",VLOOKUP(N8,Marks,13,0)),"")</f>
        <v>10</v>
      </c>
      <c r="F14" s="496">
        <f>IFERROR(IF(AND(N8=""),"",VLOOKUP(N8,Marks,14,0)),"")</f>
        <v>27</v>
      </c>
      <c r="G14" s="396">
        <f>IFERROR(IF(AND(N8=""),"",VLOOKUP(N8,Marks,15,0)),"")</f>
        <v>42</v>
      </c>
      <c r="H14" s="396">
        <f>IFERROR(IF(AND(N8=""),"",VLOOKUP(N8,Marks,16,0)),"")</f>
        <v>19</v>
      </c>
      <c r="I14" s="496">
        <f>IFERROR(IF(AND(N8=""),"",VLOOKUP(N8,Marks,17,0)),"")</f>
        <v>61</v>
      </c>
      <c r="J14" s="494">
        <f>IFERROR(IF(AND(N8=""),"",VLOOKUP(N8,Marks,18,0)),"")</f>
        <v>88</v>
      </c>
      <c r="K14" s="396">
        <f>IFERROR(IF(AND(N8=""),"",VLOOKUP(N8,Marks,19,0)),"")</f>
        <v>45</v>
      </c>
      <c r="L14" s="396">
        <f>IFERROR(IF(AND(N8=""),"",VLOOKUP(N8,Marks,20,0)),"")</f>
        <v>37</v>
      </c>
      <c r="M14" s="496">
        <f>IFERROR(IF(AND(N8=""),"",VLOOKUP(N8,Marks,21,0)),"")</f>
        <v>82</v>
      </c>
      <c r="N14" s="495">
        <f>IFERROR(IF(AND(N8=""),"",VLOOKUP(N8,Marks,22,0)),"")</f>
        <v>170</v>
      </c>
      <c r="O14" s="73" t="str">
        <f>IFERROR(IF(AND(N8=""),"",VLOOKUP(N8,Marks,28,0)),"")</f>
        <v>B</v>
      </c>
      <c r="P14" s="201" t="str">
        <f>IFERROR(IF(AND(N8=""),"",VLOOKUP(N8,Marks,26,0)),"")</f>
        <v>P</v>
      </c>
    </row>
    <row r="15" spans="1:35" ht="15.95" customHeight="1">
      <c r="B15" s="410"/>
      <c r="C15" s="490">
        <v>5</v>
      </c>
      <c r="D15" s="490">
        <v>5</v>
      </c>
      <c r="E15" s="490">
        <v>5</v>
      </c>
      <c r="F15" s="489">
        <f>IF(AND(C15="",D15="",E15=""),"",IF(AND(C15="NA",D15="NA",E15="NA"),"NA",SUM(C15:E15)))</f>
        <v>15</v>
      </c>
      <c r="G15" s="490">
        <v>25</v>
      </c>
      <c r="H15" s="490">
        <v>10</v>
      </c>
      <c r="I15" s="489">
        <f>IF(AND(G15="",H15=""),"",IF(AND(G15="NA",H15="NA"),"NA",SUM(G15:H15)))</f>
        <v>35</v>
      </c>
      <c r="J15" s="491">
        <f>IF(AND(I15="",F15=""),"",IF(AND(I15="NA",F15="NA"),"NA",SUM(I15,F15)))</f>
        <v>50</v>
      </c>
      <c r="K15" s="490">
        <v>30</v>
      </c>
      <c r="L15" s="490">
        <v>20</v>
      </c>
      <c r="M15" s="489">
        <f>IF(AND(K15="",L15=""),"",IF(AND(K15="NA",L15="NA"),"NA",SUM(K15:L15)))</f>
        <v>50</v>
      </c>
      <c r="N15" s="491">
        <f>IF(AND(J15="",M15=""),"",IF(AND(J15="NA",M15="NA"),"NA",SUM(J15,M15)))</f>
        <v>100</v>
      </c>
      <c r="O15" s="990"/>
      <c r="P15" s="991"/>
    </row>
    <row r="16" spans="1:35" ht="21" customHeight="1">
      <c r="B16" s="283" t="str">
        <f>IF('Result Sheet'!$AD$208="","",'Result Sheet'!$AD$208)</f>
        <v>अंग्रेजी</v>
      </c>
      <c r="C16" s="396">
        <f>IFERROR(IF(AND(N8=""),"",VLOOKUP(N8,Marks,29,0)),"")</f>
        <v>5</v>
      </c>
      <c r="D16" s="396">
        <f>IFERROR(IF(AND(N8=""),"",VLOOKUP(N8,Marks,30,0)),"")</f>
        <v>4</v>
      </c>
      <c r="E16" s="396">
        <f>IFERROR(IF(AND(N8=""),"",VLOOKUP(N8,Marks,31,0)),"")</f>
        <v>5</v>
      </c>
      <c r="F16" s="496">
        <f>IFERROR(IF(AND(N8=""),"",VLOOKUP(N8,Marks,32,0)),"")</f>
        <v>14</v>
      </c>
      <c r="G16" s="396">
        <f>IFERROR(IF(AND(N8=""),"",VLOOKUP(N8,Marks,33,0)),"")</f>
        <v>21</v>
      </c>
      <c r="H16" s="396">
        <f>IFERROR(IF(AND(N8=""),"",VLOOKUP(N8,Marks,34,0)),"")</f>
        <v>9</v>
      </c>
      <c r="I16" s="496">
        <f>IFERROR(IF(AND(N8=""),"",VLOOKUP(N8,Marks,35,0)),"")</f>
        <v>30</v>
      </c>
      <c r="J16" s="494">
        <f>IFERROR(IF(AND(N8=""),"",VLOOKUP(N8,Marks,36,0)),"")</f>
        <v>44</v>
      </c>
      <c r="K16" s="396">
        <f>IFERROR(IF(AND(N8=""),"",VLOOKUP(N8,Marks,37,0)),"")</f>
        <v>24</v>
      </c>
      <c r="L16" s="396">
        <f>IFERROR(IF(AND(N8=""),"",VLOOKUP(N8,Marks,38,0)),"")</f>
        <v>19</v>
      </c>
      <c r="M16" s="496">
        <f>IFERROR(IF(AND(N8=""),"",VLOOKUP(N8,Marks,39,0)),"")</f>
        <v>43</v>
      </c>
      <c r="N16" s="495">
        <f>IFERROR(IF(AND(N8=""),"",VLOOKUP(N8,Marks,40,0)),"")</f>
        <v>87</v>
      </c>
      <c r="O16" s="73" t="str">
        <f>IFERROR(IF(AND(N8=""),"",VLOOKUP(N8,Marks,46,0)),"")</f>
        <v>A</v>
      </c>
      <c r="P16" s="201" t="str">
        <f>IFERROR(IF(AND(N8=""),"",VLOOKUP(N8,Marks,44,0)),"")</f>
        <v>P</v>
      </c>
      <c r="T16" s="301" t="s">
        <v>221</v>
      </c>
    </row>
    <row r="17" spans="2:20" ht="15.95" customHeight="1">
      <c r="B17" s="410"/>
      <c r="C17" s="490">
        <v>10</v>
      </c>
      <c r="D17" s="490">
        <v>10</v>
      </c>
      <c r="E17" s="490">
        <v>10</v>
      </c>
      <c r="F17" s="489">
        <f>IF(AND(C17="",D17="",E17=""),"",IF(AND(C17="NA",D17="NA",E17="NA"),"NA",SUM(C17:E17)))</f>
        <v>30</v>
      </c>
      <c r="G17" s="490">
        <v>50</v>
      </c>
      <c r="H17" s="490">
        <v>20</v>
      </c>
      <c r="I17" s="489">
        <f>IF(AND(G17="",H17=""),"",IF(AND(G17="NA",H17="NA"),"NA",SUM(G17:H17)))</f>
        <v>70</v>
      </c>
      <c r="J17" s="491">
        <f>IF(AND(I17="",F17=""),"",IF(AND(I17="NA",F17="NA"),"NA",SUM(I17,F17)))</f>
        <v>100</v>
      </c>
      <c r="K17" s="490">
        <v>60</v>
      </c>
      <c r="L17" s="490">
        <v>40</v>
      </c>
      <c r="M17" s="489">
        <f>IF(AND(K17="",L17=""),"",IF(AND(K17="NA",L17="NA"),"NA",SUM(K17:L17)))</f>
        <v>100</v>
      </c>
      <c r="N17" s="491">
        <f>IF(AND(J17="",M17=""),"",IF(AND(J17="NA",M17="NA"),"NA",SUM(J17,M17)))</f>
        <v>200</v>
      </c>
      <c r="O17" s="990"/>
      <c r="P17" s="991"/>
      <c r="T17" s="301"/>
    </row>
    <row r="18" spans="2:20" ht="21" customHeight="1">
      <c r="B18" s="393" t="str">
        <f>IF('Result Sheet'!$AV$208="","",'Result Sheet'!$AV$208)</f>
        <v>गणित</v>
      </c>
      <c r="C18" s="396">
        <f>IFERROR(IF(AND(N8=""),"",VLOOKUP(N8,Marks,47,0)),"")</f>
        <v>10</v>
      </c>
      <c r="D18" s="396">
        <f>IFERROR(IF(AND(N8=""),"",VLOOKUP(N8,Marks,48,0)),"")</f>
        <v>9</v>
      </c>
      <c r="E18" s="396">
        <f>IFERROR(IF(AND(N8=""),"",VLOOKUP(N8,Marks,49,0)),"")</f>
        <v>8</v>
      </c>
      <c r="F18" s="496">
        <f>IFERROR(IF(AND(N8=""),"",VLOOKUP(N8,Marks,50,0)),"")</f>
        <v>27</v>
      </c>
      <c r="G18" s="396">
        <f>IFERROR(IF(AND(N8=""),"",VLOOKUP(N8,Marks,51,0)),"")</f>
        <v>29</v>
      </c>
      <c r="H18" s="396">
        <f>IFERROR(IF(AND(N8=""),"",VLOOKUP(N8,Marks,52,0)),"")</f>
        <v>14</v>
      </c>
      <c r="I18" s="496">
        <f>IFERROR(IF(AND(N8=""),"",VLOOKUP(N8,Marks,53,0)),"")</f>
        <v>43</v>
      </c>
      <c r="J18" s="494">
        <f>IFERROR(IF(AND(N8=""),"",VLOOKUP(N8,Marks,54,0)),"")</f>
        <v>70</v>
      </c>
      <c r="K18" s="396">
        <f>IFERROR(IF(AND(N8=""),"",VLOOKUP(N8,Marks,55,0)),"")</f>
        <v>45</v>
      </c>
      <c r="L18" s="396">
        <f>IFERROR(IF(AND(N8=""),"",VLOOKUP(N8,Marks,56,0)),"")</f>
        <v>37</v>
      </c>
      <c r="M18" s="496">
        <f>IFERROR(IF(AND(N8=""),"",VLOOKUP(N8,Marks,57,0)),"")</f>
        <v>82</v>
      </c>
      <c r="N18" s="495">
        <f>IFERROR(IF(AND(N8=""),"",VLOOKUP(N8,Marks,58,0)),"")</f>
        <v>152</v>
      </c>
      <c r="O18" s="73" t="str">
        <f>IFERROR(IF(AND(N8=""),"",VLOOKUP(N8,Marks,64,0)),"")</f>
        <v>B</v>
      </c>
      <c r="P18" s="201" t="str">
        <f>IFERROR(IF(AND(N8=""),"",VLOOKUP(N8,Marks,62,0)),"")</f>
        <v>P</v>
      </c>
      <c r="T18" s="301"/>
    </row>
    <row r="19" spans="2:20" ht="21" customHeight="1">
      <c r="B19" s="283" t="str">
        <f>IF('Result Sheet'!$BN$208="","",'Result Sheet'!$BN$208)</f>
        <v>पर्यावरण अध्ययन</v>
      </c>
      <c r="C19" s="396">
        <f>IFERROR(IF(AND(N8=""),"",VLOOKUP(N8,Marks,65,0)),"")</f>
        <v>10</v>
      </c>
      <c r="D19" s="396">
        <f>IFERROR(IF(AND(N8=""),"",VLOOKUP(N8,Marks,66,0)),"")</f>
        <v>10</v>
      </c>
      <c r="E19" s="396">
        <f>IFERROR(IF(AND(N8=""),"",VLOOKUP(N8,Marks,67,0)),"")</f>
        <v>9</v>
      </c>
      <c r="F19" s="496">
        <f>IFERROR(IF(AND(N8=""),"",VLOOKUP(N8,Marks,68,0)),"")</f>
        <v>29</v>
      </c>
      <c r="G19" s="396">
        <f>IFERROR(IF(AND(N8=""),"",VLOOKUP(N8,Marks,69,0)),"")</f>
        <v>32</v>
      </c>
      <c r="H19" s="396">
        <f>IFERROR(IF(AND(N8=""),"",VLOOKUP(N8,Marks,70,0)),"")</f>
        <v>18</v>
      </c>
      <c r="I19" s="496">
        <f>IFERROR(IF(AND(N8=""),"",VLOOKUP(N8,Marks,71,0)),"")</f>
        <v>50</v>
      </c>
      <c r="J19" s="494">
        <f>IFERROR(IF(AND(N8=""),"",VLOOKUP(N8,Marks,72,0)),"")</f>
        <v>79</v>
      </c>
      <c r="K19" s="396">
        <f>IFERROR(IF(AND(N8=""),"",VLOOKUP(N8,Marks,73,0)),"")</f>
        <v>40</v>
      </c>
      <c r="L19" s="396">
        <f>IFERROR(IF(AND(N8=""),"",VLOOKUP(N8,Marks,74,0)),"")</f>
        <v>37</v>
      </c>
      <c r="M19" s="496">
        <f>IFERROR(IF(AND(N8=""),"",VLOOKUP(N8,Marks,75,0)),"")</f>
        <v>77</v>
      </c>
      <c r="N19" s="495">
        <f>IFERROR(IF(AND(N8=""),"",VLOOKUP(N8,Marks,76,0)),"")</f>
        <v>156</v>
      </c>
      <c r="O19" s="73" t="str">
        <f>IFERROR(IF(AND(N8=""),"",VLOOKUP(N8,Marks,82,0)),"")</f>
        <v>B</v>
      </c>
      <c r="P19" s="201" t="str">
        <f>IFERROR(IF(AND(N8=""),"",VLOOKUP(N8,Marks,80,0)),"")</f>
        <v>P</v>
      </c>
    </row>
    <row r="20" spans="2:20" ht="23.25" customHeight="1">
      <c r="B20" s="284" t="str">
        <f>IF('Master sheet'!$D$14="Hindi","कुल योग","Total")</f>
        <v>कुल योग</v>
      </c>
      <c r="C20" s="494">
        <f>IF(AND(N8=""),"",IF(AND(C14="",C16="",C18="",C19=""),"",SUM(C14,C16,C18,C19)))</f>
        <v>34</v>
      </c>
      <c r="D20" s="494">
        <f>IF(AND(N8=""),"",IF(AND(D14="",D16="",D18="",D19=""),"",SUM(D14,D16,D18,D19)))</f>
        <v>31</v>
      </c>
      <c r="E20" s="494">
        <f>IF(AND(N8=""),"",IF(AND(E14="",E16="",E18="",E19=""),"",SUM(E14,E16,E18,E19)))</f>
        <v>32</v>
      </c>
      <c r="F20" s="494">
        <f>IF(AND(N8=""),"",IF(AND(F14="",F16="",F18="",F19=""),"",SUM(F14,F16,F18,F19)))</f>
        <v>97</v>
      </c>
      <c r="G20" s="494">
        <f>IF(AND(N8=""),"",IF(AND(G14="",G16="",G18="",G19=""),"",SUM(G14,G16,G18,G19)))</f>
        <v>124</v>
      </c>
      <c r="H20" s="494">
        <f>IF(AND(N8=""),"",IF(AND(H14="",H16="",H18="",H19=""),"",SUM(H14,H16,H18,H19)))</f>
        <v>60</v>
      </c>
      <c r="I20" s="494">
        <f>IF(AND(N8=""),"",IF(AND(I14="",I16="",I18="",I19=""),"",SUM(I14,I16,I18,I19)))</f>
        <v>184</v>
      </c>
      <c r="J20" s="494">
        <f>IF(AND(N8=""),"",IF(AND(J14="",J16="",J18="",J19=""),"",SUM(J14,J16,J18,J19)))</f>
        <v>281</v>
      </c>
      <c r="K20" s="494">
        <f>IF(AND(N8=""),"",IF(AND(K14="",K16="",K18="",K19=""),"",SUM(K14,K16,K18,K19)))</f>
        <v>154</v>
      </c>
      <c r="L20" s="494">
        <f>IF(AND(N8=""),"",IF(AND(L14="",L16="",L18="",L19=""),"",SUM(L14,L16,L18,L19)))</f>
        <v>130</v>
      </c>
      <c r="M20" s="494">
        <f>IF(AND(N8=""),"",IF(AND(M14="",M16="",M18="",M19=""),"",SUM(M14,M16,M18,M19)))</f>
        <v>284</v>
      </c>
      <c r="N20" s="494">
        <f>IF(AND(N8=""),"",IF(AND(N14="",N16="",N18="",N19=""),"",SUM(N14,N16,N18,N19)))</f>
        <v>565</v>
      </c>
      <c r="O20" s="492" t="str">
        <f>IFERROR(IF(AND(N8=""),"",VLOOKUP(N8,Marks,152,0)),"")</f>
        <v>B</v>
      </c>
      <c r="P20" s="493" t="str">
        <f>IF(AND(P14="P",P16="P",P18="P",P19="P"),"P","")</f>
        <v>P</v>
      </c>
    </row>
    <row r="21" spans="2:20" ht="21" customHeight="1">
      <c r="B21" s="964" t="str">
        <f>IF('Master sheet'!$D$14="Hindi","अतिरिक्त विषय ","Extra Subject")</f>
        <v xml:space="preserve">अतिरिक्त विषय </v>
      </c>
      <c r="C21" s="964"/>
      <c r="D21" s="964"/>
      <c r="E21" s="964"/>
      <c r="F21" s="964"/>
      <c r="G21" s="964"/>
      <c r="H21" s="964"/>
      <c r="I21" s="964"/>
      <c r="J21" s="964"/>
      <c r="K21" s="964"/>
      <c r="L21" s="964"/>
      <c r="M21" s="964"/>
      <c r="N21" s="964"/>
      <c r="O21" s="964"/>
      <c r="P21" s="964"/>
    </row>
    <row r="22" spans="2:20" ht="21" customHeight="1">
      <c r="B22" s="286" t="str">
        <f>IF('Result Sheet'!$CF$208="","",'Result Sheet'!$CF$208)</f>
        <v>कंप्यूटर</v>
      </c>
      <c r="C22" s="396">
        <f>IFERROR(IF(AND(N8=""),"",VLOOKUP(N8,Marks,83,0)),"")</f>
        <v>9</v>
      </c>
      <c r="D22" s="396">
        <f>IFERROR(IF(AND(N8=""),"",VLOOKUP(N8,Marks,84,0)),"")</f>
        <v>8</v>
      </c>
      <c r="E22" s="396">
        <f>IFERROR(IF(AND(N8=""),"",VLOOKUP(N8,Marks,85,0)),"")</f>
        <v>10</v>
      </c>
      <c r="F22" s="496">
        <f>IFERROR(IF(AND(N8=""),"",VLOOKUP(N8,Marks,86,0)),"")</f>
        <v>27</v>
      </c>
      <c r="G22" s="396">
        <f>IFERROR(IF(AND(N8=""),"",VLOOKUP(N8,Marks,87,0)),"")</f>
        <v>20</v>
      </c>
      <c r="H22" s="396">
        <f>IFERROR(IF(AND(N8=""),"",VLOOKUP(N8,Marks,88,0)),"")</f>
        <v>45</v>
      </c>
      <c r="I22" s="496">
        <f>IFERROR(IF(AND(N8=""),"",VLOOKUP(N8,Marks,89,0)),"")</f>
        <v>65</v>
      </c>
      <c r="J22" s="495">
        <f>IFERROR(IF(AND(N8=""),"",VLOOKUP(N8,Marks,90,0)),"")</f>
        <v>92</v>
      </c>
      <c r="K22" s="396">
        <f>IFERROR(IF(AND(N8=""),"",VLOOKUP(N8,Marks,91,0)),"")</f>
        <v>38</v>
      </c>
      <c r="L22" s="396">
        <f>IFERROR(IF(AND(N8=""),"",VLOOKUP(N8,Marks,92,0)),"")</f>
        <v>48</v>
      </c>
      <c r="M22" s="496">
        <f>IFERROR(IF(AND(N8=""),"",VLOOKUP(N8,Marks,93,0)),"")</f>
        <v>86</v>
      </c>
      <c r="N22" s="495">
        <f>IFERROR(IF(AND(N8=""),"",VLOOKUP(N8,Marks,94,0)),"")</f>
        <v>178</v>
      </c>
      <c r="O22" s="73" t="str">
        <f>IFERROR(IF(AND(N8=""),"",VLOOKUP(N8,Marks,98,0)),"")</f>
        <v>A</v>
      </c>
      <c r="P22" s="201" t="str">
        <f>IFERROR(IF(AND(N8=""),"",VLOOKUP(N8,Marks,97,0)),"")</f>
        <v>P</v>
      </c>
    </row>
    <row r="23" spans="2:20" ht="21" customHeight="1">
      <c r="B23" s="286" t="str">
        <f>IF('Result Sheet'!$CV$208="","",'Result Sheet'!$CV$208)</f>
        <v>सामान्य ज्ञान</v>
      </c>
      <c r="C23" s="396">
        <f>IFERROR(IF(AND(N8=""),"",VLOOKUP(N8,Marks,99,0)),"")</f>
        <v>8</v>
      </c>
      <c r="D23" s="396">
        <f>IFERROR(IF(AND(N8=""),"",VLOOKUP(N8,Marks,100,0)),"")</f>
        <v>7</v>
      </c>
      <c r="E23" s="396">
        <f>IFERROR(IF(AND(N8=""),"",VLOOKUP(N8,Marks,101,0)),"")</f>
        <v>9</v>
      </c>
      <c r="F23" s="496">
        <f>IFERROR(IF(AND(N8=""),"",VLOOKUP(N8,Marks,102,0)),"")</f>
        <v>24</v>
      </c>
      <c r="G23" s="396">
        <f>IFERROR(IF(AND(N8=""),"",VLOOKUP(N8,Marks,103,0)),"")</f>
        <v>40</v>
      </c>
      <c r="H23" s="396">
        <f>IFERROR(IF(AND(N8=""),"",VLOOKUP(N8,Marks,104,0)),"")</f>
        <v>18</v>
      </c>
      <c r="I23" s="496">
        <f>IFERROR(IF(AND(N8=""),"",VLOOKUP(N8,Marks,105,0)),"")</f>
        <v>58</v>
      </c>
      <c r="J23" s="495">
        <f>IFERROR(IF(AND(N8=""),"",VLOOKUP(N8,Marks,106,0)),"")</f>
        <v>82</v>
      </c>
      <c r="K23" s="396">
        <f>IFERROR(IF(AND(N8=""),"",VLOOKUP(N8,Marks,107,0)),"")</f>
        <v>41</v>
      </c>
      <c r="L23" s="396">
        <f>IFERROR(IF(AND(N8=""),"",VLOOKUP(N8,Marks,108,0)),"")</f>
        <v>39</v>
      </c>
      <c r="M23" s="496">
        <f>IFERROR(IF(AND(N8=""),"",VLOOKUP(N8,Marks,109,0)),"")</f>
        <v>80</v>
      </c>
      <c r="N23" s="495">
        <f>IFERROR(IF(AND(N8=""),"",VLOOKUP(N8,Marks,110,0)),"")</f>
        <v>162</v>
      </c>
      <c r="O23" s="73" t="str">
        <f>IFERROR(IF(AND(N8=""),"",VLOOKUP(N8,Marks,114,0)),"")</f>
        <v>B</v>
      </c>
      <c r="P23" s="201" t="str">
        <f>IFERROR(IF(AND(N8=""),"",VLOOKUP(N8,Marks,113,0)),"")</f>
        <v>P</v>
      </c>
    </row>
    <row r="24" spans="2:20" ht="21" customHeight="1">
      <c r="B24" s="286"/>
      <c r="C24" s="988" t="str">
        <f>IF('Master sheet'!$D$14="Hindi","प्रथम मूल्यांकन","1st Assessment")</f>
        <v>प्रथम मूल्यांकन</v>
      </c>
      <c r="D24" s="989"/>
      <c r="E24" s="988" t="str">
        <f>IF('Master sheet'!$D$14="Hindi","द्वितीय मूल्यांकन","2nd Assessment")</f>
        <v>द्वितीय मूल्यांकन</v>
      </c>
      <c r="F24" s="989"/>
      <c r="G24" s="988" t="str">
        <f>IF('Master sheet'!$D$14="Hindi","तृतीय मूल्यांकन","3rd Assessment")</f>
        <v>तृतीय मूल्यांकन</v>
      </c>
      <c r="H24" s="989"/>
      <c r="I24" s="988" t="str">
        <f>IF('Master sheet'!$D$14="Hindi","चतुर्थ मूल्यांकन","4th Assessment")</f>
        <v>चतुर्थ मूल्यांकन</v>
      </c>
      <c r="J24" s="989"/>
      <c r="K24" s="988" t="str">
        <f>IF('Master sheet'!$D$14="Hindi","पंचम मूल्यांकन","5th Assessment")</f>
        <v>पंचम मूल्यांकन</v>
      </c>
      <c r="L24" s="989"/>
      <c r="M24" s="992" t="str">
        <f>IF('Master sheet'!$D$14="Hindi","कुल योग ","Total")</f>
        <v xml:space="preserve">कुल योग </v>
      </c>
      <c r="N24" s="993"/>
      <c r="O24" s="990"/>
      <c r="P24" s="991"/>
    </row>
    <row r="25" spans="2:20" ht="21" customHeight="1">
      <c r="B25" s="283" t="str">
        <f>IF('Result Sheet'!$DL$208="","",'Result Sheet'!$DL$208)</f>
        <v>कार्यानुभव</v>
      </c>
      <c r="C25" s="951">
        <f>IFERROR(IF(AND(N8=""),"",VLOOKUP(N8,Marks,115,0)),"")</f>
        <v>0</v>
      </c>
      <c r="D25" s="951"/>
      <c r="E25" s="951">
        <f>IFERROR(IF(AND(N8=""),"",VLOOKUP(N8,Marks,116,0)),"")</f>
        <v>0</v>
      </c>
      <c r="F25" s="951"/>
      <c r="G25" s="951">
        <f>IFERROR(IF(AND(N8=""),"",VLOOKUP(N8,Marks,117,0)),"")</f>
        <v>0</v>
      </c>
      <c r="H25" s="951"/>
      <c r="I25" s="951">
        <f>IFERROR(IF(AND(N8=""),"",VLOOKUP(N8,Marks,118,0)),"")</f>
        <v>0</v>
      </c>
      <c r="J25" s="951"/>
      <c r="K25" s="951">
        <f>IFERROR(IF(AND(N8=""),"",VLOOKUP(N8,Marks,119,0)),"")</f>
        <v>0</v>
      </c>
      <c r="L25" s="951"/>
      <c r="M25" s="979">
        <f>IFERROR(IF(AND(N8=""),"",VLOOKUP(N8,Marks,120,0)),"")</f>
        <v>0</v>
      </c>
      <c r="N25" s="979"/>
      <c r="O25" s="398" t="str">
        <f>IFERROR(IF(AND(N8=""),"",VLOOKUP(N8,Marks,124,0)),"")</f>
        <v/>
      </c>
      <c r="P25" s="201" t="str">
        <f>IFERROR(IF(AND(N8=""),"",VLOOKUP(N8,Marks,123,0)),"")</f>
        <v/>
      </c>
    </row>
    <row r="26" spans="2:20" ht="21" customHeight="1">
      <c r="B26" s="410" t="str">
        <f>IF('Result Sheet'!$DV$208="","",'Result Sheet'!$DV$208)</f>
        <v>कला शिक्षा</v>
      </c>
      <c r="C26" s="951">
        <f>IFERROR(IF(AND(N8=""),"",VLOOKUP(N8,Marks,125,0)),"")</f>
        <v>0</v>
      </c>
      <c r="D26" s="951"/>
      <c r="E26" s="951">
        <f>IFERROR(IF(AND(N8=""),"",VLOOKUP(N8,Marks,126,0)),"")</f>
        <v>0</v>
      </c>
      <c r="F26" s="951"/>
      <c r="G26" s="951">
        <f>IFERROR(IF(AND(N8=""),"",VLOOKUP(N8,Marks,127,0)),"")</f>
        <v>0</v>
      </c>
      <c r="H26" s="951"/>
      <c r="I26" s="951">
        <f>IFERROR(IF(AND(N8=""),"",VLOOKUP(N8,Marks,128,0)),"")</f>
        <v>0</v>
      </c>
      <c r="J26" s="951"/>
      <c r="K26" s="951">
        <f>IFERROR(IF(AND(N8=""),"",VLOOKUP(N8,Marks,129,0)),"")</f>
        <v>0</v>
      </c>
      <c r="L26" s="951"/>
      <c r="M26" s="979">
        <f>IFERROR(IF(AND(N8=""),"",VLOOKUP(N8,Marks,130,0)),"")</f>
        <v>0</v>
      </c>
      <c r="N26" s="979"/>
      <c r="O26" s="411" t="str">
        <f>IFERROR(IF(AND(N8=""),"",VLOOKUP(N8,Marks,134,0)),"")</f>
        <v/>
      </c>
      <c r="P26" s="201" t="str">
        <f>IFERROR(IF(AND(N8=""),"",VLOOKUP(N8,Marks,133,0)),"")</f>
        <v/>
      </c>
    </row>
    <row r="27" spans="2:20" ht="21" customHeight="1">
      <c r="B27" s="410" t="str">
        <f>IF('Result Sheet'!$EF$208="","",'Result Sheet'!$EF$208)</f>
        <v>स्वा. एवं शा. शिक्षा</v>
      </c>
      <c r="C27" s="951">
        <f>IFERROR(IF(AND(N8=""),"",VLOOKUP(N8,Marks,135,0)),"")</f>
        <v>0</v>
      </c>
      <c r="D27" s="951"/>
      <c r="E27" s="951">
        <f>IFERROR(IF(AND(N8=""),"",VLOOKUP(N8,Marks,136,0)),"")</f>
        <v>0</v>
      </c>
      <c r="F27" s="951"/>
      <c r="G27" s="951">
        <f>IFERROR(IF(AND(N8=""),"",VLOOKUP(N8,Marks,137,0)),"")</f>
        <v>0</v>
      </c>
      <c r="H27" s="951"/>
      <c r="I27" s="951">
        <f>IFERROR(IF(AND(N8=""),"",VLOOKUP(N8,Marks,138,0)),"")</f>
        <v>0</v>
      </c>
      <c r="J27" s="951"/>
      <c r="K27" s="951">
        <f>IFERROR(IF(AND(N8=""),"",VLOOKUP(N8,Marks,139,0)),"")</f>
        <v>0</v>
      </c>
      <c r="L27" s="951"/>
      <c r="M27" s="979">
        <f>IFERROR(IF(AND(N8=""),"",VLOOKUP(N8,Marks,140,0)),"")</f>
        <v>0</v>
      </c>
      <c r="N27" s="979"/>
      <c r="O27" s="411" t="str">
        <f>IFERROR(IF(AND(N8=""),"",VLOOKUP(N8,Marks,144,0)),"")</f>
        <v/>
      </c>
      <c r="P27" s="201" t="str">
        <f>IFERROR(IF(AND(N8=""),"",VLOOKUP(N8,Marks,143,0)),"")</f>
        <v/>
      </c>
    </row>
    <row r="28" spans="2:20" ht="6" customHeight="1">
      <c r="B28" s="287"/>
      <c r="C28" s="287"/>
      <c r="D28" s="287"/>
      <c r="E28" s="293"/>
      <c r="F28" s="294"/>
      <c r="G28" s="287"/>
      <c r="H28" s="287"/>
      <c r="I28" s="287"/>
      <c r="J28" s="293"/>
      <c r="K28" s="294"/>
      <c r="L28" s="288"/>
      <c r="M28" s="288"/>
      <c r="N28" s="288"/>
      <c r="O28" s="293"/>
      <c r="P28" s="294"/>
    </row>
    <row r="29" spans="2:20" ht="21" customHeight="1">
      <c r="B29" s="967" t="str">
        <f>IF('Master sheet'!$D$14="Hindi","कुल कार्य दिवस :-","Total Meeting :-")</f>
        <v>कुल कार्य दिवस :-</v>
      </c>
      <c r="C29" s="967"/>
      <c r="D29" s="967"/>
      <c r="E29" s="980">
        <f>IFERROR(IF(AND(N8=""),"",VLOOKUP(N8,Marks,150,0)),"")</f>
        <v>340</v>
      </c>
      <c r="F29" s="980"/>
      <c r="G29" s="980"/>
      <c r="H29" s="980"/>
      <c r="I29" s="967" t="str">
        <f>IF('Master sheet'!$D$14="Hindi","कुल उपस्थिति :-","Total Attendance :-")</f>
        <v>कुल उपस्थिति :-</v>
      </c>
      <c r="J29" s="967"/>
      <c r="K29" s="967"/>
      <c r="L29" s="967"/>
      <c r="M29" s="976">
        <f>IFERROR(IF(AND(N8=""),"",VLOOKUP(N8,Marks,151,0)),"")</f>
        <v>310</v>
      </c>
      <c r="N29" s="976"/>
      <c r="O29" s="976"/>
      <c r="P29" s="976"/>
    </row>
    <row r="30" spans="2:20" ht="21" customHeight="1">
      <c r="B30" s="967" t="str">
        <f>IF('Master sheet'!$D$14="Hindi","परिणाम :-","Result :-")</f>
        <v>परिणाम :-</v>
      </c>
      <c r="C30" s="967"/>
      <c r="D30" s="967"/>
      <c r="E30" s="977" t="str">
        <f>IFERROR(IF(AND(N8=""),"",VLOOKUP(N8,Marks,149,0)),"")</f>
        <v>कक्षोंन्नति</v>
      </c>
      <c r="F30" s="977"/>
      <c r="G30" s="977"/>
      <c r="H30" s="977"/>
      <c r="I30" s="967" t="str">
        <f>IF('Master sheet'!$D$14="Hindi","परिणाम प्रतिशत में :-","Result in Percentage :-")</f>
        <v>परिणाम प्रतिशत में :-</v>
      </c>
      <c r="J30" s="967"/>
      <c r="K30" s="967"/>
      <c r="L30" s="967"/>
      <c r="M30" s="978">
        <f>IFERROR(IF(AND(N8=""),"",VLOOKUP(N8,Marks,146,0)),"")</f>
        <v>80.714285714285708</v>
      </c>
      <c r="N30" s="978"/>
      <c r="O30" s="978"/>
      <c r="P30" s="978"/>
    </row>
    <row r="31" spans="2:20" ht="21" customHeight="1">
      <c r="B31" s="967" t="str">
        <f>IF('Master sheet'!$D$14="Hindi","ग्रेड :-","Grade :-")</f>
        <v>ग्रेड :-</v>
      </c>
      <c r="C31" s="967"/>
      <c r="D31" s="967"/>
      <c r="E31" s="973" t="str">
        <f>IFERROR(IF(AND(N8=""),"",VLOOKUP(N8,Marks,152,0)),"")</f>
        <v>B</v>
      </c>
      <c r="F31" s="973"/>
      <c r="G31" s="973"/>
      <c r="H31" s="973"/>
      <c r="I31" s="967" t="str">
        <f>IF('Master sheet'!$D$14="Hindi","कक्षा में स्थान :-","Position in the Class :-")</f>
        <v>कक्षा में स्थान :-</v>
      </c>
      <c r="J31" s="967"/>
      <c r="K31" s="967"/>
      <c r="L31" s="967"/>
      <c r="M31" s="968">
        <f>IFERROR(IF(AND(N8=""),"",VLOOKUP(N8,Marks,148,0)),"")</f>
        <v>28.000000000000298</v>
      </c>
      <c r="N31" s="968"/>
      <c r="O31" s="968"/>
      <c r="P31" s="968"/>
    </row>
    <row r="32" spans="2:20" ht="21" customHeight="1">
      <c r="B32" s="983" t="str">
        <f>IF('Master sheet'!$D$14="Hindi","परीक्षा परिणाम घोषणा दिनांक :-","Result Declaration Date :-")</f>
        <v>परीक्षा परिणाम घोषणा दिनांक :-</v>
      </c>
      <c r="C32" s="983"/>
      <c r="D32" s="983"/>
      <c r="E32" s="984">
        <f>IFERROR(IF(AND(N8=""),"",'Master sheet'!$D$13),"")</f>
        <v>45793</v>
      </c>
      <c r="F32" s="984"/>
      <c r="G32" s="984"/>
      <c r="H32" s="325"/>
      <c r="I32" s="967" t="str">
        <f>IF('Master sheet'!$D$14="Hindi","श्रेणी  :-","Division  :-")</f>
        <v>श्रेणी  :-</v>
      </c>
      <c r="J32" s="967"/>
      <c r="K32" s="967"/>
      <c r="L32" s="967"/>
      <c r="M32" s="974" t="str">
        <f>IFERROR(IF(AND(N8=""),"",VLOOKUP(N8,Marks,147,0)),"")</f>
        <v>I</v>
      </c>
      <c r="N32" s="974"/>
      <c r="O32" s="974"/>
      <c r="P32" s="974"/>
    </row>
    <row r="33" spans="1:35" ht="54" customHeight="1">
      <c r="B33" s="981" t="str">
        <f>IFERROR(IF(AND(N8=""),"",'Result Sheet'!$EV$211),"")</f>
        <v>( PRADIP SINGH RAJAWAT )</v>
      </c>
      <c r="C33" s="981"/>
      <c r="D33" s="981"/>
      <c r="E33" s="981"/>
      <c r="F33" s="982" t="str">
        <f>IF(AND(N8=""),"",CONCATENATE("(",'Master sheet'!$D$17," )"))</f>
        <v>(Suresh Kumar )</v>
      </c>
      <c r="G33" s="982"/>
      <c r="H33" s="982"/>
      <c r="I33" s="982"/>
      <c r="J33" s="982"/>
      <c r="K33" s="982" t="str">
        <f>IF(AND(N8=""),"",CONCATENATE("(",'Master sheet'!$D$15," )"))</f>
        <v>(USHA PALIYA )</v>
      </c>
      <c r="L33" s="982"/>
      <c r="M33" s="982"/>
      <c r="N33" s="982"/>
      <c r="O33" s="982"/>
      <c r="P33" s="982"/>
    </row>
    <row r="34" spans="1:35" ht="24.75" customHeight="1">
      <c r="B34" s="949" t="str">
        <f>IF('Master sheet'!$D$14="Hindi","हस्ताक्षर कक्षाध्यापक","Signature of the class teacher")</f>
        <v>हस्ताक्षर कक्षाध्यापक</v>
      </c>
      <c r="C34" s="949"/>
      <c r="D34" s="949"/>
      <c r="E34" s="949"/>
      <c r="F34" s="949" t="str">
        <f>IF('Master sheet'!$D$14="Hindi","हस्ताक्षर परीक्षा प्रभारी","Signature of the exam. Incharge")</f>
        <v>हस्ताक्षर परीक्षा प्रभारी</v>
      </c>
      <c r="G34" s="949"/>
      <c r="H34" s="949"/>
      <c r="I34" s="949"/>
      <c r="J34" s="949"/>
      <c r="K34" s="949" t="str">
        <f>IF('Master sheet'!$D$14="Hindi","हस्ताक्षर संस्था प्रधान","Head of Institute's Signature")</f>
        <v>हस्ताक्षर संस्था प्रधान</v>
      </c>
      <c r="L34" s="949"/>
      <c r="M34" s="949"/>
      <c r="N34" s="949"/>
      <c r="O34" s="949"/>
      <c r="P34" s="949"/>
    </row>
    <row r="35" spans="1:35">
      <c r="S35" s="42"/>
      <c r="T35" s="42"/>
      <c r="U35" s="42"/>
      <c r="V35" s="42"/>
      <c r="W35" s="42"/>
      <c r="X35" s="42"/>
    </row>
    <row r="36" spans="1:35" ht="22.5" customHeight="1">
      <c r="A36" s="92">
        <f>IF(N43="","",1)</f>
        <v>1</v>
      </c>
      <c r="B36" s="950" t="str">
        <f>IF('Master sheet'!$D$14="Hindi","वार्षिक रिपोर्ट कार्ड ","Report Card")</f>
        <v xml:space="preserve">वार्षिक रिपोर्ट कार्ड </v>
      </c>
      <c r="C36" s="950"/>
      <c r="D36" s="950"/>
      <c r="E36" s="950"/>
      <c r="F36" s="950"/>
      <c r="G36" s="950"/>
      <c r="H36" s="950"/>
      <c r="I36" s="950"/>
      <c r="J36" s="950"/>
      <c r="K36" s="950"/>
      <c r="L36" s="950"/>
      <c r="M36" s="950"/>
      <c r="N36" s="950"/>
      <c r="O36" s="950"/>
      <c r="P36" s="950"/>
      <c r="S36" s="290"/>
      <c r="T36" s="290"/>
      <c r="U36" s="290"/>
      <c r="V36" s="290"/>
      <c r="W36" s="290"/>
      <c r="X36" s="42"/>
    </row>
    <row r="37" spans="1:35" ht="21.75" customHeight="1">
      <c r="A37" s="92">
        <f>IF(N43="","",A36+1)</f>
        <v>2</v>
      </c>
      <c r="B37" s="961" t="str">
        <f>IF('Master sheet'!$D$14="Hindi","शिक्षा विभाग, राजस्थान सरकार","Education Department, Rajasthan Government")</f>
        <v>शिक्षा विभाग, राजस्थान सरकार</v>
      </c>
      <c r="C37" s="961"/>
      <c r="D37" s="961"/>
      <c r="E37" s="961"/>
      <c r="F37" s="961"/>
      <c r="G37" s="961"/>
      <c r="H37" s="961"/>
      <c r="I37" s="961"/>
      <c r="J37" s="961"/>
      <c r="K37" s="961"/>
      <c r="L37" s="961"/>
      <c r="M37" s="961"/>
      <c r="N37" s="961"/>
      <c r="O37" s="961"/>
      <c r="P37" s="961"/>
      <c r="S37" s="290"/>
      <c r="T37" s="290"/>
      <c r="U37" s="291"/>
      <c r="V37" s="290"/>
      <c r="W37" s="290"/>
      <c r="X37" s="42"/>
    </row>
    <row r="38" spans="1:35" s="93" customFormat="1" ht="24" customHeight="1">
      <c r="A38" s="92">
        <f>IF(N43="","",A37+1)</f>
        <v>3</v>
      </c>
      <c r="B38" s="962" t="str">
        <f>IF('Master sheet'!$D$14="Hindi","विद्यालय का नाम :-","School Name :- ")</f>
        <v>विद्यालय का नाम :-</v>
      </c>
      <c r="C38" s="962"/>
      <c r="D38" s="962"/>
      <c r="E38" s="965" t="str">
        <f>IF(AND(N43=""),"",IF('Master sheet'!$D$14="Hindi",'Master sheet'!$D$8,'Master sheet'!$D$7))</f>
        <v>महात्मा गाँधी राजकीय विद्यालय (अंग्रेजी माध्यम) बर, ब्यावर</v>
      </c>
      <c r="F38" s="965"/>
      <c r="G38" s="965"/>
      <c r="H38" s="965"/>
      <c r="I38" s="965"/>
      <c r="J38" s="965"/>
      <c r="K38" s="965"/>
      <c r="L38" s="965"/>
      <c r="M38" s="965"/>
      <c r="N38" s="965"/>
      <c r="O38" s="965"/>
      <c r="P38" s="965"/>
      <c r="S38" s="292"/>
      <c r="T38" s="302"/>
      <c r="U38" s="291"/>
      <c r="V38" s="302"/>
      <c r="W38" s="292"/>
      <c r="X38" s="303"/>
    </row>
    <row r="39" spans="1:35" ht="18.95" customHeight="1">
      <c r="A39" s="92">
        <f>IF(N43="","",A38+1)</f>
        <v>4</v>
      </c>
      <c r="B39" s="297"/>
      <c r="C39" s="297"/>
      <c r="D39" s="297"/>
      <c r="E39" s="966" t="str">
        <f>IF(AND(N43=""),"",IF('Master sheet'!$D$14="Hindi",CONCATENATE("(विद्यालय मान्यता क्रमांक व वर्ष : ","  ",'Master sheet'!$D$6),CONCATENATE("(School Recognition Number &amp; Years : ","  ",'Master sheet'!$D$6)))</f>
        <v>(विद्यालय मान्यता क्रमांक व वर्ष :   शिक्षा/पाली/1995/2001</v>
      </c>
      <c r="F39" s="966"/>
      <c r="G39" s="966"/>
      <c r="H39" s="966"/>
      <c r="I39" s="966"/>
      <c r="J39" s="966"/>
      <c r="K39" s="966"/>
      <c r="L39" s="966"/>
      <c r="M39" s="966"/>
      <c r="N39" s="966"/>
      <c r="O39" s="966"/>
      <c r="P39" s="966"/>
      <c r="S39" s="290"/>
      <c r="T39" s="290"/>
      <c r="U39" s="290"/>
      <c r="V39" s="290"/>
      <c r="W39" s="290"/>
      <c r="X39" s="42"/>
    </row>
    <row r="40" spans="1:35" ht="18.95" customHeight="1">
      <c r="A40" s="92">
        <f>IF(N43="","",A39+1)</f>
        <v>5</v>
      </c>
      <c r="B40" s="295" t="str">
        <f>IF('Master sheet'!$D$14="Hindi","कक्षा  :-","CLASS :- ")</f>
        <v>कक्षा  :-</v>
      </c>
      <c r="C40" s="969">
        <f>IFERROR(IF(AND(N43=""),"",VLOOKUP(N43,Marks,2,0)),"")</f>
        <v>3</v>
      </c>
      <c r="D40" s="969"/>
      <c r="E40" s="970" t="str">
        <f>IF('Master sheet'!$D$14="Hindi","सेक्शन :-","Section :- ")</f>
        <v>सेक्शन :-</v>
      </c>
      <c r="F40" s="970"/>
      <c r="G40" s="970"/>
      <c r="H40" s="969" t="str">
        <f>IFERROR(IF(AND(N43=""),"",VLOOKUP(N43,Marks,3,0)),"")</f>
        <v>A</v>
      </c>
      <c r="I40" s="969"/>
      <c r="J40" s="971" t="str">
        <f>IF('Master sheet'!$D$14="Hindi","सत्र :- ","Session :- ")</f>
        <v xml:space="preserve">सत्र :- </v>
      </c>
      <c r="K40" s="971"/>
      <c r="L40" s="971"/>
      <c r="M40" s="971"/>
      <c r="N40" s="972" t="str">
        <f>IF(AND(N43=""),"",'Class 3rd'!$I$2)</f>
        <v>2024-2025</v>
      </c>
      <c r="O40" s="972"/>
      <c r="P40" s="972"/>
      <c r="S40" s="290"/>
      <c r="T40" s="290"/>
      <c r="U40" s="290"/>
      <c r="V40" s="290"/>
      <c r="W40" s="290"/>
      <c r="X40" s="42"/>
      <c r="AH40" s="300" t="str">
        <f>N42</f>
        <v>15-11-2014</v>
      </c>
    </row>
    <row r="41" spans="1:35" ht="18.95" customHeight="1">
      <c r="A41" s="92">
        <f>IF(N43="","",A40+1)</f>
        <v>6</v>
      </c>
      <c r="B41" s="953" t="str">
        <f>IF('Master sheet'!$D$14="Hindi","विद्यार्थी का नाम :-","Student's Name :-")</f>
        <v>विद्यार्थी का नाम :-</v>
      </c>
      <c r="C41" s="953"/>
      <c r="D41" s="953"/>
      <c r="E41" s="957" t="str">
        <f>IFERROR(IF(AND(N43=""),"",VLOOKUP(N43,Marks,6,0)),"")</f>
        <v>PRAGYA</v>
      </c>
      <c r="F41" s="957"/>
      <c r="G41" s="957"/>
      <c r="H41" s="957"/>
      <c r="I41" s="957"/>
      <c r="J41" s="952" t="str">
        <f>IF('Master sheet'!$D$14="Hindi","प्रवेशांक :","SR. NO. :")</f>
        <v>प्रवेशांक :</v>
      </c>
      <c r="K41" s="952"/>
      <c r="L41" s="952"/>
      <c r="M41" s="952"/>
      <c r="N41" s="958">
        <f>IFERROR(IF(AND(N43=""),"",VLOOKUP(N43,Marks,5,0)),"")</f>
        <v>932</v>
      </c>
      <c r="O41" s="958"/>
      <c r="P41" s="958"/>
      <c r="S41" s="290"/>
      <c r="T41" s="290"/>
      <c r="U41" s="290"/>
      <c r="V41" s="290"/>
      <c r="W41" s="290"/>
      <c r="X41" s="42"/>
      <c r="AG41" s="41">
        <f>YEAR(AH40)</f>
        <v>2014</v>
      </c>
      <c r="AH41" s="41">
        <f>MONTH(AH40)</f>
        <v>11</v>
      </c>
      <c r="AI41" s="41">
        <f>DAY(AH40)</f>
        <v>15</v>
      </c>
    </row>
    <row r="42" spans="1:35" ht="18.95" customHeight="1">
      <c r="A42" s="92">
        <f>IF(N43="","",A41+1)</f>
        <v>7</v>
      </c>
      <c r="B42" s="953" t="str">
        <f>IF('Master sheet'!$D$14="Hindi","पिता का नाम :-","Father's Name :-")</f>
        <v>पिता का नाम :-</v>
      </c>
      <c r="C42" s="953"/>
      <c r="D42" s="953"/>
      <c r="E42" s="957" t="str">
        <f>IFERROR(IF(AND(N43=""),"",VLOOKUP(N43,Marks,7,0)),"")</f>
        <v>SUGANDAS</v>
      </c>
      <c r="F42" s="957"/>
      <c r="G42" s="957"/>
      <c r="H42" s="957"/>
      <c r="I42" s="957"/>
      <c r="J42" s="952" t="str">
        <f>IF('Master sheet'!$D$14="Hindi","जन्म तिथि :","Date of Birth :")</f>
        <v>जन्म तिथि :</v>
      </c>
      <c r="K42" s="952"/>
      <c r="L42" s="952"/>
      <c r="M42" s="952"/>
      <c r="N42" s="959" t="str">
        <f>IFERROR(IF(AND(N43=""),"",VLOOKUP(N43,Marks,4,0)),"")</f>
        <v>15-11-2014</v>
      </c>
      <c r="O42" s="959"/>
      <c r="P42" s="959"/>
      <c r="S42" s="42"/>
      <c r="T42" s="42"/>
      <c r="U42" s="42"/>
      <c r="V42" s="42"/>
      <c r="W42" s="42"/>
      <c r="X42" s="42"/>
      <c r="AG42" s="41" t="str">
        <f>IF(AG41=2000,"दो हजार",IF(AG41=2001,"दो हजार एक",IF(AG41=2002,"दो हजार दो",IF(AG41=2003,"दो हजार तीन",IF(AG41=2004,"दो हजार चार",IF(AG41=2005,"दो हजार पांच",IF(AG41=2006,"दो हजार छः",IF(AG41=2007,"दो हजार सात",IF(AG41=2008,"दो हजार आठ",IF(AG41=2009,"दो हजार नौ",IF(AG41=2010,"दो हजार दस",IF(AG41=2011,"दो हजार इग्यारह",IF(AG41=2012,"दो हजार बारह",IF(AG41=2013,"दो हजार तेरह",IF(AG41=2014,"दो हजार चौदह",IF(AG41=2015,"दो हजार पंद्रह",IF(AG41=2016,"दो हजार सोलह",IF(AG41=2017,"दो हजार सत्रह",IF(AG41=2018,"दो हजार अठारह",IF(AG41=2019,"दो हजार उन्नीस",IF(AG41=2020,"दो हजार बीस",IF(AG41=2021,"दो हजार इक्कीस",IF(AG41=2022,"दो हजार बाइस","")))))))))))))))))))))))</f>
        <v>दो हजार चौदह</v>
      </c>
      <c r="AH42" s="41" t="str">
        <f>IF(AH41=1,"जनवरी",IF(AH41=2,"फरवरी",IF(AH41=3,"मार्च",IF(AH41=4,"अप्रैल",IF(AH41=5,"मई",IF(AH41=6,"जून",IF(AH41=7,"जुलाई",IF(AH41=8,"अगस्त",IF(AH41=9,"सितम्बर",IF(AH41=10,"अक्टूबर",IF(AH41=11,"नवम्बर",IF(AH41=12,"दिसम्बर",""))))))))))))</f>
        <v>नवम्बर</v>
      </c>
      <c r="AI42" s="41" t="str">
        <f>IF(AI41=1,"एक",IF(AI41=2,"दो",IF(AI41=3,"तीन",IF(AI41=4,"चार",IF(AI41=5,"पांच",IF(AI41=6,"छः",IF(AI41=7,"सात",IF(AI41=8,"आठ",IF(AI41=9,"नौ",IF(AI41=10,"दस",IF(AI41=11,"इग्यारह",IF(AI41=12,"बारह",IF(AI41=13,"तेरह",IF(AI41=14,"चौदह",IF(AI41=15,"पंद्रह",IF(AI41=16,"सोलह",IF(AI41=17,"सत्रह",IF(AI41=18,"अठारह",IF(AI41=19,"उन्नीस",IF(AI41=20,"बीस",IF(AI41=21,"इक्कीस",IF(AI41=22,"बाइस",IF(AI41=23,"तेईस",IF(AI41=24,"चौबीस",IF(AI41=25,"पचीस",IF(AI41=26,"छबीस",IF(AI41=27,"सताईस",IF(AI41=28,"अठाइस",IF(AI41=29,"उन्नतीस",IF(AI41=30,"तीस",IF(AI41=31,"इकतीस","")))))))))))))))))))))))))))))))</f>
        <v>पंद्रह</v>
      </c>
    </row>
    <row r="43" spans="1:35" ht="18.95" customHeight="1">
      <c r="A43" s="92">
        <f>IF(N43="","",A42+1)</f>
        <v>8</v>
      </c>
      <c r="B43" s="953" t="str">
        <f>IF('Master sheet'!$D$14="Hindi","माता का नाम :-","Mother's Name :-")</f>
        <v>माता का नाम :-</v>
      </c>
      <c r="C43" s="953"/>
      <c r="D43" s="953"/>
      <c r="E43" s="957" t="str">
        <f>IFERROR(IF(AND(N43=""),"",VLOOKUP(N43,Marks,8,0)),"")</f>
        <v>ANITA</v>
      </c>
      <c r="F43" s="957"/>
      <c r="G43" s="957"/>
      <c r="H43" s="957"/>
      <c r="I43" s="957"/>
      <c r="J43" s="952" t="str">
        <f>IF('Master sheet'!$D$14="Hindi","रोल नंबर :-","Roll No. :")</f>
        <v>रोल नंबर :-</v>
      </c>
      <c r="K43" s="952"/>
      <c r="L43" s="952"/>
      <c r="M43" s="952"/>
      <c r="N43" s="963">
        <f>IF(N8="","",IF(AND(N8+1&gt;$Y$6),"",N8+1))</f>
        <v>322</v>
      </c>
      <c r="O43" s="963"/>
      <c r="P43" s="963"/>
      <c r="AH43" s="41" t="str">
        <f>CONCATENATE(AI42," ",AH42," ",AG42)</f>
        <v>पंद्रह नवम्बर दो हजार चौदह</v>
      </c>
    </row>
    <row r="44" spans="1:35" ht="18.95" customHeight="1">
      <c r="A44" s="92">
        <f>IF(N43="","",A43+1)</f>
        <v>9</v>
      </c>
      <c r="B44" s="953" t="str">
        <f>IF('Master sheet'!$D$14="Hindi","जन्मतिथि शब्दों में :-","Date of Birth in Words :-")</f>
        <v>जन्मतिथि शब्दों में :-</v>
      </c>
      <c r="C44" s="953"/>
      <c r="D44" s="953"/>
      <c r="E44" s="957" t="str">
        <f>IFERROR(IF('Master sheet'!$D$14="Hindi",AH43,AH45),"")</f>
        <v>पंद्रह नवम्बर दो हजार चौदह</v>
      </c>
      <c r="F44" s="957"/>
      <c r="G44" s="957"/>
      <c r="H44" s="957"/>
      <c r="I44" s="957"/>
      <c r="J44" s="957"/>
      <c r="K44" s="957"/>
      <c r="L44" s="957"/>
      <c r="M44" s="957"/>
      <c r="N44" s="957"/>
      <c r="O44" s="957"/>
      <c r="P44" s="296"/>
      <c r="AG44" s="41" t="str">
        <f>IF(AG41=1961,"NINETEEN SIXTY ONE",IF(AG41=1962,"NINETEEN SIXTY TWO",IF(AG41=1963,"NINETEEN SIXTY THREE",IF(AG41=1964,"NINETEEN SIXTY FOUR",IF(AG41=1965,"NINETEEN SIXTY FIVE",IF(AG41=1966,"NINETEEN SIXTY SIX",IF(AG41=1967,"NINETEEN SIXTY SEVEN",IF(AG41=1968,"NINETEEN SIXTY EIGHT",IF(AG41=1969,"NINETEEN SIXTY NINE",IF(AG41=1970,"NINETEEN SEVENTY",IF(AG41=1971,"NINETEEN SEVENTY ONE",IF(AG41=1972,"NINETEEN SEVENTY TWO",IF(AG41=1973,"NINETEEN SEVENTY THREE",IF(AG41=1974,"NINETEEN SEVENTY FOUR",IF(AG41=1975,"NINETEEN SEVENTY FIVE",IF(AG41=1976,"NINETEEN SEVENTY SIX",IF(AG41=1977,"NINETEEN SEVENTY SEVEN",IF(AG41=1978,"NINETEEN SEVENTY EIGHT",IF(AG41=1979,"NINETEEN SEVENTY NINE",IF(AG41=1980,"NINETEEN EIGHTY",IF(AG41=1981,"NINETEEN EIGHTY ONE",IF(AG41=1982,"NINETEEN EIGHTY TWO",IF(AG41=1983,"NINETEEN EIGHTY THREE",IF(AG41=1984,"NINETEEN EIGHTY FOUR",IF(AG41=1985,"NINETEEN EIGHTY FIVE",IF(AG41=1986,"NINETEEN EIGHTY SIX",IF(AG41=1987,"NINETEEN EIGHTY SEVEN",IF(AG41=1988,"NINETEEN EIGHTY EIGHT",IF(AG41=1989,"NINETEEN EIGHTY NINE",IF(AG41=1990,"NINETEEN NINETY",IF(AG41=1991,"NINETEEN NINETY ONE",IF(AG41=1992,"NINETEEN NINETY TWO",IF(AG41=1993,"NINETEEN NINETY THREE",IF(AG41=1994,"NINETEEN NINETY FOUR",IF(AG41=1995,"NINETEEN NINETY FIVE",IF(AG41=1996,"NINETEEN NINETY SIX",IF(AG41=1997,"NINETEEN NINETY SEVEN",IF(AG41=1998,"NINETEEN NINETY EIGHT",IF(AG41=1999,"NINETEEN NINETY NINE",IF(AG41=2000,"TWO THOUSAND",IF(AG41=2001,"TWO THOUSAND ONE",IF(AG41=2002,"TWO THOUSAND TWO",IF(AG41=2003,"TWO THOUSAND THREE",IF(AG41=2004,"TWO THOUSAND FOUR",IF(AG41=2005,"TWO THOUSAND FIVE",IF(AG41=2006,"TWO THOUSAND SIX",IF(AG41=2007,"TWO THOUSAND SEVEN",IF(AG41=2008,"TWO THOUSAND EIGHT",IF(AG41=2009,"TWO THOUSAND NINE",IF(AG41=2010,"TWO THOUSAND TEN",IF(AG41=2011,"TWO THOUSAND ELEVEN",IF(AG41=2012,"TWO THOUSAND TWELVE",IF(AG41=2013,"TWO THOUSAND THIRTEEN",IF(AG41=2014,"TWO THOUSAND FOURTEEN",IF(AG41=2015,"TWO THOUSAND FIFTEEN",IF(AG41=2016,"TWO THOUSAND SIXTEEN",IF(AG41=2017,"TWO THOUSAND SEVENTEEN",IF(AG41=2018,"TWO THOUSAND EIGHTEEN",IF(AG41=2019,"TWO THOUSAND NINETEEN",IF(AG41=2020,"TWO THOUSAND TWENTY",IF(AG41=2021,"TWO THOUSAND TWENTY ONE",IF(AG41=2022,"TWO THOUSAND TWENTY TWO",IF(AG41=2023,"TWO THOUSAND TWENTY THREE",IF(AG41=2024,"TWO THOUSAND TWENTY FOUR",IF(AG41=2025,"TWO THOUSAND TWENTY FIVE","")))))))))))))))))))))))))))))))))))))))))))))))))))))))))))))))))</f>
        <v>TWO THOUSAND FOURTEEN</v>
      </c>
      <c r="AH44" s="41" t="str">
        <f>IF(AH41=1,"JANUARY",IF(AH41=2,"FEBUARY", IF(AH41=3,"MARCH",IF(AH41=4,"APRIL",IF(AH41=5,"MAY",IF(AH41=6,"JUNE",IF(AH41=7,"JULY",IF(AH41=8,"AUGUST",IF(AH41=9,"SEPTEMBER",IF(AH41=10,"OCTOBER",IF(AH41=11,"NOVEMBER",IF(AH41=12,"DECEMBER",""))))))))))))</f>
        <v>NOVEMBER</v>
      </c>
      <c r="AI44" s="41" t="str">
        <f>IF(AI41=1,"1ST",IF(AI41=2,"2ND", IF(AI41=3,"3RD",IF(AI41=4,"FOURTH",IF(AI41=5,"FIFTH",IF(AI41=6,"SIXTH",IF(AI41=7,"7TH",IF(AI41=8,"8TH",IF(AI41=9,"9TH",IF(AI41=10,"10TH",IF(AI41=11,"11TH",IF(AI41=12,"12TH",IF(AI41=13,"13TH",IF(AI41=14,"14TH",IF(AI41=15,"FIFTEEN",IF(AI41=16,"SIXTEEN",IF(AI41=17,"SEVENTEEN",IF(AI41=18,"EIGHTEEN",IF(AI41=19,"NINETEEN",IF(AI41=20,"TWENTY",IF(AI41=21,"TWENTY FIRST",IF(AI41=22,"TWENTY SECOND",IF(AI41=23,"TWENTY THIRD",IF(AI41=24,"TWENTY FOURTH",IF(AI41=25,"TWENTY FIFTH",IF(AI41=26,"TWENTY SIX",IF(AI41=27,"TWENTY SEVEN",IF(AI41=28,"TWENTY EIGHT",IF(AI41=29,"TWENTY NINE",IF(AI41=30,"THIRTY",IF(AI41=31,"THIRTY FIRST","")))))))))))))))))))))))))))))))</f>
        <v>FIFTEEN</v>
      </c>
    </row>
    <row r="45" spans="1:35" ht="10.5" customHeight="1">
      <c r="A45" s="92">
        <f>IF(N43="","",A44+1)</f>
        <v>10</v>
      </c>
      <c r="B45" s="66"/>
      <c r="C45" s="66"/>
      <c r="D45" s="66"/>
      <c r="E45" s="67"/>
      <c r="F45" s="67"/>
      <c r="G45" s="67"/>
      <c r="H45" s="66"/>
      <c r="I45" s="66"/>
      <c r="J45" s="68"/>
      <c r="K45" s="68"/>
      <c r="L45" s="68"/>
      <c r="M45" s="42"/>
      <c r="N45" s="42"/>
      <c r="O45" s="42"/>
      <c r="P45" s="42"/>
      <c r="AH45" s="41" t="str">
        <f>CONCATENATE(AH44," ",AI44,", ",AG44)</f>
        <v>NOVEMBER FIFTEEN, TWO THOUSAND FOURTEEN</v>
      </c>
    </row>
    <row r="46" spans="1:35" ht="25.5" customHeight="1">
      <c r="A46" s="92">
        <f>IF(N43="","",A45+1)</f>
        <v>11</v>
      </c>
      <c r="B46" s="674" t="str">
        <f>IF('Master sheet'!$D$14="Hindi","विषय","Subject")</f>
        <v>विषय</v>
      </c>
      <c r="C46" s="975" t="str">
        <f>IF('Master sheet'!$D$14="Hindi","सामयिक परख","Test")</f>
        <v>सामयिक परख</v>
      </c>
      <c r="D46" s="975"/>
      <c r="E46" s="975"/>
      <c r="F46" s="975"/>
      <c r="G46" s="960" t="str">
        <f>IF('Master sheet'!$D$14="Hindi","अर्द्धवार्षिक","Half Yearly")</f>
        <v>अर्द्धवार्षिक</v>
      </c>
      <c r="H46" s="960"/>
      <c r="I46" s="960"/>
      <c r="J46" s="773" t="str">
        <f>IF('Master sheet'!$D$14="Hindi","अर्द्ध वा. तक योग","Total Till H.Y.")</f>
        <v>अर्द्ध वा. तक योग</v>
      </c>
      <c r="K46" s="960" t="str">
        <f>IF('Master sheet'!$D$14="Hindi","वार्षिक","Yearly")</f>
        <v>वार्षिक</v>
      </c>
      <c r="L46" s="960"/>
      <c r="M46" s="960"/>
      <c r="N46" s="742" t="str">
        <f>IF('Master sheet'!$D$14="Hindi","विषय कुल योग ","Subject Total")</f>
        <v xml:space="preserve">विषय कुल योग </v>
      </c>
      <c r="O46" s="954" t="str">
        <f>IF('Master sheet'!$D$14="Hindi","ग्रेड","Grade")</f>
        <v>ग्रेड</v>
      </c>
      <c r="P46" s="985" t="str">
        <f>IF('Master sheet'!$D$14="Hindi","परिणाम","Results")</f>
        <v>परिणाम</v>
      </c>
    </row>
    <row r="47" spans="1:35" ht="81" customHeight="1">
      <c r="A47" s="92">
        <f>IF(N43="","",A46+1)</f>
        <v>12</v>
      </c>
      <c r="B47" s="674"/>
      <c r="C47" s="246" t="str">
        <f>IF('Master sheet'!$D$14="Hindi","प्रथम परख ","First Test")</f>
        <v xml:space="preserve">प्रथम परख </v>
      </c>
      <c r="D47" s="246" t="str">
        <f>IF('Master sheet'!$D$14="Hindi","द्वितीय परख","Second Test")</f>
        <v>द्वितीय परख</v>
      </c>
      <c r="E47" s="246" t="str">
        <f>IF('Master sheet'!$D$14="Hindi","तृतीय परख","Third Test")</f>
        <v>तृतीय परख</v>
      </c>
      <c r="F47" s="246" t="str">
        <f>IF('Master sheet'!$D$14="Hindi","कुल योग ","Total")</f>
        <v xml:space="preserve">कुल योग </v>
      </c>
      <c r="G47" s="407" t="str">
        <f>IF('Master sheet'!$D$14="Hindi","लिखित","Written")</f>
        <v>लिखित</v>
      </c>
      <c r="H47" s="407" t="str">
        <f>IF('Master sheet'!$D$14="Hindi","मौखिक","Oral")</f>
        <v>मौखिक</v>
      </c>
      <c r="I47" s="407" t="str">
        <f>IF('Master sheet'!$D$14="Hindi","अर्द्ध वा. योग","H.Y. Total")</f>
        <v>अर्द्ध वा. योग</v>
      </c>
      <c r="J47" s="773"/>
      <c r="K47" s="407" t="str">
        <f>IF('Master sheet'!$D$14="Hindi","लिखित","Written")</f>
        <v>लिखित</v>
      </c>
      <c r="L47" s="407" t="str">
        <f>IF('Master sheet'!$D$14="Hindi","मौखिक","Oral")</f>
        <v>मौखिक</v>
      </c>
      <c r="M47" s="407" t="str">
        <f>IF('Master sheet'!$D$14="Hindi","वार्षिक योग","Yearly Total")</f>
        <v>वार्षिक योग</v>
      </c>
      <c r="N47" s="742"/>
      <c r="O47" s="955"/>
      <c r="P47" s="986"/>
    </row>
    <row r="48" spans="1:35" ht="15.95" customHeight="1">
      <c r="A48" s="92">
        <f>IF(N43="","",A47+1)</f>
        <v>13</v>
      </c>
      <c r="B48" s="674"/>
      <c r="C48" s="490">
        <v>10</v>
      </c>
      <c r="D48" s="490">
        <v>10</v>
      </c>
      <c r="E48" s="490">
        <v>10</v>
      </c>
      <c r="F48" s="489">
        <f>IF(AND(C48="",D48="",E48=""),"",IF(AND(C48="NA",D48="NA",E48="NA"),"NA",SUM(C48:E48)))</f>
        <v>30</v>
      </c>
      <c r="G48" s="490">
        <v>50</v>
      </c>
      <c r="H48" s="490">
        <v>20</v>
      </c>
      <c r="I48" s="489">
        <f>IF(AND(G48="",H48=""),"",IF(AND(G48="NA",H48="NA"),"NA",SUM(G48:H48)))</f>
        <v>70</v>
      </c>
      <c r="J48" s="491">
        <f>IF(AND(I48="",F48=""),"",IF(AND(I48="NA",F48="NA"),"NA",SUM(I48,F48)))</f>
        <v>100</v>
      </c>
      <c r="K48" s="490">
        <v>60</v>
      </c>
      <c r="L48" s="490">
        <v>40</v>
      </c>
      <c r="M48" s="489">
        <f>IF(AND(K48="",L48=""),"",IF(AND(K48="NA",L48="NA"),"NA",SUM(K48:L48)))</f>
        <v>100</v>
      </c>
      <c r="N48" s="491">
        <f>IF(AND(J48="",M48=""),"",IF(AND(J48="NA",M48="NA"),"NA",SUM(J48,M48)))</f>
        <v>200</v>
      </c>
      <c r="O48" s="956"/>
      <c r="P48" s="987"/>
    </row>
    <row r="49" spans="1:20" ht="21" customHeight="1">
      <c r="A49" s="92">
        <f>IF(N43="","",A48+1)</f>
        <v>14</v>
      </c>
      <c r="B49" s="410" t="str">
        <f>IF('Result Sheet'!$K$208="","",'Result Sheet'!$K$208)</f>
        <v>हिंदी</v>
      </c>
      <c r="C49" s="466">
        <f>IFERROR(IF(AND(N43=""),"",VLOOKUP(N43,Marks,11,0)),"")</f>
        <v>9</v>
      </c>
      <c r="D49" s="466">
        <f>IFERROR(IF(AND(N43=""),"",VLOOKUP(N43,Marks,12,0)),"")</f>
        <v>8</v>
      </c>
      <c r="E49" s="466">
        <f>IFERROR(IF(AND(N43=""),"",VLOOKUP(N43,Marks,13,0)),"")</f>
        <v>10</v>
      </c>
      <c r="F49" s="496">
        <f>IFERROR(IF(AND(N43=""),"",VLOOKUP(N43,Marks,14,0)),"")</f>
        <v>27</v>
      </c>
      <c r="G49" s="466">
        <f>IFERROR(IF(AND(N43=""),"",VLOOKUP(N43,Marks,15,0)),"")</f>
        <v>43</v>
      </c>
      <c r="H49" s="466">
        <f>IFERROR(IF(AND(N43=""),"",VLOOKUP(N43,Marks,16,0)),"")</f>
        <v>19</v>
      </c>
      <c r="I49" s="496">
        <f>IFERROR(IF(AND(N43=""),"",VLOOKUP(N43,Marks,17,0)),"")</f>
        <v>62</v>
      </c>
      <c r="J49" s="494">
        <f>IFERROR(IF(AND(N43=""),"",VLOOKUP(N43,Marks,18,0)),"")</f>
        <v>89</v>
      </c>
      <c r="K49" s="466">
        <f>IFERROR(IF(AND(N43=""),"",VLOOKUP(N43,Marks,19,0)),"")</f>
        <v>47</v>
      </c>
      <c r="L49" s="466">
        <f>IFERROR(IF(AND(N43=""),"",VLOOKUP(N43,Marks,20,0)),"")</f>
        <v>37</v>
      </c>
      <c r="M49" s="496">
        <f>IFERROR(IF(AND(N43=""),"",VLOOKUP(N43,Marks,21,0)),"")</f>
        <v>84</v>
      </c>
      <c r="N49" s="495">
        <f>IFERROR(IF(AND(N43=""),"",VLOOKUP(N43,Marks,22,0)),"")</f>
        <v>173</v>
      </c>
      <c r="O49" s="73" t="str">
        <f>IFERROR(IF(AND(N43=""),"",VLOOKUP(N43,Marks,28,0)),"")</f>
        <v>A</v>
      </c>
      <c r="P49" s="201" t="str">
        <f>IFERROR(IF(AND(N43=""),"",VLOOKUP(N43,Marks,26,0)),"")</f>
        <v>P</v>
      </c>
    </row>
    <row r="50" spans="1:20" ht="15.95" customHeight="1">
      <c r="A50" s="92">
        <f>IF(N43="","",A49+1)</f>
        <v>15</v>
      </c>
      <c r="B50" s="410"/>
      <c r="C50" s="490">
        <v>5</v>
      </c>
      <c r="D50" s="490">
        <v>5</v>
      </c>
      <c r="E50" s="490">
        <v>5</v>
      </c>
      <c r="F50" s="489">
        <f>IF(AND(C50="",D50="",E50=""),"",IF(AND(C50="NA",D50="NA",E50="NA"),"NA",SUM(C50:E50)))</f>
        <v>15</v>
      </c>
      <c r="G50" s="490">
        <v>25</v>
      </c>
      <c r="H50" s="490">
        <v>10</v>
      </c>
      <c r="I50" s="489">
        <f>IF(AND(G50="",H50=""),"",IF(AND(G50="NA",H50="NA"),"NA",SUM(G50:H50)))</f>
        <v>35</v>
      </c>
      <c r="J50" s="491">
        <f>IF(AND(I50="",F50=""),"",IF(AND(I50="NA",F50="NA"),"NA",SUM(I50,F50)))</f>
        <v>50</v>
      </c>
      <c r="K50" s="490">
        <v>30</v>
      </c>
      <c r="L50" s="490">
        <v>20</v>
      </c>
      <c r="M50" s="489">
        <f>IF(AND(K50="",L50=""),"",IF(AND(K50="NA",L50="NA"),"NA",SUM(K50:L50)))</f>
        <v>50</v>
      </c>
      <c r="N50" s="491">
        <f>IF(AND(J50="",M50=""),"",IF(AND(J50="NA",M50="NA"),"NA",SUM(J50,M50)))</f>
        <v>100</v>
      </c>
      <c r="O50" s="990"/>
      <c r="P50" s="991"/>
    </row>
    <row r="51" spans="1:20" ht="21" customHeight="1">
      <c r="A51" s="92">
        <f>IF(N43="","",A50+1)</f>
        <v>16</v>
      </c>
      <c r="B51" s="410" t="str">
        <f>IF('Result Sheet'!$AD$208="","",'Result Sheet'!$AD$208)</f>
        <v>अंग्रेजी</v>
      </c>
      <c r="C51" s="466">
        <f>IFERROR(IF(AND(N43=""),"",VLOOKUP(N43,Marks,29,0)),"")</f>
        <v>5</v>
      </c>
      <c r="D51" s="466">
        <f>IFERROR(IF(AND(N43=""),"",VLOOKUP(N43,Marks,30,0)),"")</f>
        <v>4</v>
      </c>
      <c r="E51" s="466">
        <f>IFERROR(IF(AND(N43=""),"",VLOOKUP(N43,Marks,31,0)),"")</f>
        <v>5</v>
      </c>
      <c r="F51" s="496">
        <f>IFERROR(IF(AND(N43=""),"",VLOOKUP(N43,Marks,32,0)),"")</f>
        <v>14</v>
      </c>
      <c r="G51" s="466">
        <f>IFERROR(IF(AND(N43=""),"",VLOOKUP(N43,Marks,33,0)),"")</f>
        <v>23</v>
      </c>
      <c r="H51" s="466">
        <f>IFERROR(IF(AND(N43=""),"",VLOOKUP(N43,Marks,34,0)),"")</f>
        <v>9</v>
      </c>
      <c r="I51" s="496">
        <f>IFERROR(IF(AND(N43=""),"",VLOOKUP(N43,Marks,35,0)),"")</f>
        <v>32</v>
      </c>
      <c r="J51" s="494">
        <f>IFERROR(IF(AND(N43=""),"",VLOOKUP(N43,Marks,36,0)),"")</f>
        <v>46</v>
      </c>
      <c r="K51" s="466">
        <f>IFERROR(IF(AND(N43=""),"",VLOOKUP(N43,Marks,37,0)),"")</f>
        <v>24</v>
      </c>
      <c r="L51" s="466">
        <f>IFERROR(IF(AND(N43=""),"",VLOOKUP(N43,Marks,38,0)),"")</f>
        <v>19</v>
      </c>
      <c r="M51" s="496">
        <f>IFERROR(IF(AND(N43=""),"",VLOOKUP(N43,Marks,39,0)),"")</f>
        <v>43</v>
      </c>
      <c r="N51" s="495">
        <f>IFERROR(IF(AND(N43=""),"",VLOOKUP(N43,Marks,40,0)),"")</f>
        <v>89</v>
      </c>
      <c r="O51" s="73" t="str">
        <f>IFERROR(IF(AND(N43=""),"",VLOOKUP(N43,Marks,46,0)),"")</f>
        <v>A</v>
      </c>
      <c r="P51" s="201" t="str">
        <f>IFERROR(IF(AND(N43=""),"",VLOOKUP(N43,Marks,44,0)),"")</f>
        <v>P</v>
      </c>
      <c r="T51" s="301"/>
    </row>
    <row r="52" spans="1:20" ht="15.95" customHeight="1">
      <c r="A52" s="92">
        <f>IF(N43="","",A51+1)</f>
        <v>17</v>
      </c>
      <c r="B52" s="410"/>
      <c r="C52" s="490">
        <v>10</v>
      </c>
      <c r="D52" s="490">
        <v>10</v>
      </c>
      <c r="E52" s="490">
        <v>10</v>
      </c>
      <c r="F52" s="489">
        <f>IF(AND(C52="",D52="",E52=""),"",IF(AND(C52="NA",D52="NA",E52="NA"),"NA",SUM(C52:E52)))</f>
        <v>30</v>
      </c>
      <c r="G52" s="490">
        <v>50</v>
      </c>
      <c r="H52" s="490">
        <v>20</v>
      </c>
      <c r="I52" s="489">
        <f>IF(AND(G52="",H52=""),"",IF(AND(G52="NA",H52="NA"),"NA",SUM(G52:H52)))</f>
        <v>70</v>
      </c>
      <c r="J52" s="491">
        <f>IF(AND(I52="",F52=""),"",IF(AND(I52="NA",F52="NA"),"NA",SUM(I52,F52)))</f>
        <v>100</v>
      </c>
      <c r="K52" s="490">
        <v>60</v>
      </c>
      <c r="L52" s="490">
        <v>40</v>
      </c>
      <c r="M52" s="489">
        <f>IF(AND(K52="",L52=""),"",IF(AND(K52="NA",L52="NA"),"NA",SUM(K52:L52)))</f>
        <v>100</v>
      </c>
      <c r="N52" s="491">
        <f>IF(AND(J52="",M52=""),"",IF(AND(J52="NA",M52="NA"),"NA",SUM(J52,M52)))</f>
        <v>200</v>
      </c>
      <c r="O52" s="990"/>
      <c r="P52" s="991"/>
      <c r="T52" s="301"/>
    </row>
    <row r="53" spans="1:20" ht="21" customHeight="1">
      <c r="A53" s="92">
        <f>IF(N43="","",A52+1)</f>
        <v>18</v>
      </c>
      <c r="B53" s="410" t="str">
        <f>IF('Result Sheet'!$AV$208="","",'Result Sheet'!$AV$208)</f>
        <v>गणित</v>
      </c>
      <c r="C53" s="466">
        <f>IFERROR(IF(AND(N43=""),"",VLOOKUP(N43,Marks,47,0)),"")</f>
        <v>10</v>
      </c>
      <c r="D53" s="466">
        <f>IFERROR(IF(AND(N43=""),"",VLOOKUP(N43,Marks,48,0)),"")</f>
        <v>9</v>
      </c>
      <c r="E53" s="466">
        <f>IFERROR(IF(AND(N43=""),"",VLOOKUP(N43,Marks,49,0)),"")</f>
        <v>8</v>
      </c>
      <c r="F53" s="496">
        <f>IFERROR(IF(AND(N43=""),"",VLOOKUP(N43,Marks,50,0)),"")</f>
        <v>27</v>
      </c>
      <c r="G53" s="466">
        <f>IFERROR(IF(AND(N43=""),"",VLOOKUP(N43,Marks,51,0)),"")</f>
        <v>29</v>
      </c>
      <c r="H53" s="466">
        <f>IFERROR(IF(AND(N43=""),"",VLOOKUP(N43,Marks,52,0)),"")</f>
        <v>14</v>
      </c>
      <c r="I53" s="496">
        <f>IFERROR(IF(AND(N43=""),"",VLOOKUP(N43,Marks,53,0)),"")</f>
        <v>43</v>
      </c>
      <c r="J53" s="494">
        <f>IFERROR(IF(AND(N43=""),"",VLOOKUP(N43,Marks,54,0)),"")</f>
        <v>70</v>
      </c>
      <c r="K53" s="466">
        <f>IFERROR(IF(AND(N43=""),"",VLOOKUP(N43,Marks,55,0)),"")</f>
        <v>46</v>
      </c>
      <c r="L53" s="466">
        <f>IFERROR(IF(AND(N43=""),"",VLOOKUP(N43,Marks,56,0)),"")</f>
        <v>37</v>
      </c>
      <c r="M53" s="496">
        <f>IFERROR(IF(AND(N43=""),"",VLOOKUP(N43,Marks,57,0)),"")</f>
        <v>83</v>
      </c>
      <c r="N53" s="495">
        <f>IFERROR(IF(AND(N43=""),"",VLOOKUP(N43,Marks,58,0)),"")</f>
        <v>153</v>
      </c>
      <c r="O53" s="73" t="str">
        <f>IFERROR(IF(AND(N43=""),"",VLOOKUP(N43,Marks,64,0)),"")</f>
        <v>B</v>
      </c>
      <c r="P53" s="201" t="str">
        <f>IFERROR(IF(AND(N43=""),"",VLOOKUP(N43,Marks,62,0)),"")</f>
        <v>P</v>
      </c>
      <c r="T53" s="301"/>
    </row>
    <row r="54" spans="1:20" ht="21" customHeight="1">
      <c r="A54" s="92">
        <f>IF(N43="","",A53+1)</f>
        <v>19</v>
      </c>
      <c r="B54" s="410" t="str">
        <f>IF('Result Sheet'!$BN$208="","",'Result Sheet'!$BN$208)</f>
        <v>पर्यावरण अध्ययन</v>
      </c>
      <c r="C54" s="466">
        <f>IFERROR(IF(AND(N43=""),"",VLOOKUP(N43,Marks,65,0)),"")</f>
        <v>10</v>
      </c>
      <c r="D54" s="466">
        <f>IFERROR(IF(AND(N43=""),"",VLOOKUP(N43,Marks,66,0)),"")</f>
        <v>10</v>
      </c>
      <c r="E54" s="466">
        <f>IFERROR(IF(AND(N43=""),"",VLOOKUP(N43,Marks,67,0)),"")</f>
        <v>9</v>
      </c>
      <c r="F54" s="496">
        <f>IFERROR(IF(AND(N43=""),"",VLOOKUP(N43,Marks,68,0)),"")</f>
        <v>29</v>
      </c>
      <c r="G54" s="466">
        <f>IFERROR(IF(AND(N43=""),"",VLOOKUP(N43,Marks,69,0)),"")</f>
        <v>31</v>
      </c>
      <c r="H54" s="466">
        <f>IFERROR(IF(AND(N43=""),"",VLOOKUP(N43,Marks,70,0)),"")</f>
        <v>18</v>
      </c>
      <c r="I54" s="496">
        <f>IFERROR(IF(AND(N43=""),"",VLOOKUP(N43,Marks,71,0)),"")</f>
        <v>49</v>
      </c>
      <c r="J54" s="494">
        <f>IFERROR(IF(AND(N43=""),"",VLOOKUP(N43,Marks,72,0)),"")</f>
        <v>78</v>
      </c>
      <c r="K54" s="466">
        <f>IFERROR(IF(AND(N43=""),"",VLOOKUP(N43,Marks,73,0)),"")</f>
        <v>45</v>
      </c>
      <c r="L54" s="466">
        <f>IFERROR(IF(AND(N43=""),"",VLOOKUP(N43,Marks,74,0)),"")</f>
        <v>37</v>
      </c>
      <c r="M54" s="496">
        <f>IFERROR(IF(AND(N43=""),"",VLOOKUP(N43,Marks,75,0)),"")</f>
        <v>82</v>
      </c>
      <c r="N54" s="495">
        <f>IFERROR(IF(AND(N43=""),"",VLOOKUP(N43,Marks,76,0)),"")</f>
        <v>160</v>
      </c>
      <c r="O54" s="73" t="str">
        <f>IFERROR(IF(AND(N43=""),"",VLOOKUP(N43,Marks,82,0)),"")</f>
        <v>B</v>
      </c>
      <c r="P54" s="201" t="str">
        <f>IFERROR(IF(AND(N43=""),"",VLOOKUP(N43,Marks,80,0)),"")</f>
        <v>P</v>
      </c>
    </row>
    <row r="55" spans="1:20" ht="23.25" customHeight="1">
      <c r="A55" s="92">
        <f>IF(N43="","",A54+1)</f>
        <v>20</v>
      </c>
      <c r="B55" s="284" t="str">
        <f>IF('Master sheet'!$D$14="Hindi","कुल योग","Total")</f>
        <v>कुल योग</v>
      </c>
      <c r="C55" s="494">
        <f>IF(AND(N43=""),"",IF(AND(C49="",C51="",C53="",C54=""),"",SUM(C49,C51,C53,C54)))</f>
        <v>34</v>
      </c>
      <c r="D55" s="494">
        <f>IF(AND(N43=""),"",IF(AND(D49="",D51="",D53="",D54=""),"",SUM(D49,D51,D53,D54)))</f>
        <v>31</v>
      </c>
      <c r="E55" s="494">
        <f>IF(AND(N43=""),"",IF(AND(E49="",E51="",E53="",E54=""),"",SUM(E49,E51,E53,E54)))</f>
        <v>32</v>
      </c>
      <c r="F55" s="494">
        <f>IF(AND(N43=""),"",IF(AND(F49="",F51="",F53="",F54=""),"",SUM(F49,F51,F53,F54)))</f>
        <v>97</v>
      </c>
      <c r="G55" s="494">
        <f>IF(AND(N43=""),"",IF(AND(G49="",G51="",G53="",G54=""),"",SUM(G49,G51,G53,G54)))</f>
        <v>126</v>
      </c>
      <c r="H55" s="494">
        <f>IF(AND(N43=""),"",IF(AND(H49="",H51="",H53="",H54=""),"",SUM(H49,H51,H53,H54)))</f>
        <v>60</v>
      </c>
      <c r="I55" s="494">
        <f>IF(AND(N43=""),"",IF(AND(I49="",I51="",I53="",I54=""),"",SUM(I49,I51,I53,I54)))</f>
        <v>186</v>
      </c>
      <c r="J55" s="494">
        <f>IF(AND(N43=""),"",IF(AND(J49="",J51="",J53="",J54=""),"",SUM(J49,J51,J53,J54)))</f>
        <v>283</v>
      </c>
      <c r="K55" s="494">
        <f>IF(AND(N43=""),"",IF(AND(K49="",K51="",K53="",K54=""),"",SUM(K49,K51,K53,K54)))</f>
        <v>162</v>
      </c>
      <c r="L55" s="494">
        <f>IF(AND(N43=""),"",IF(AND(L49="",L51="",L53="",L54=""),"",SUM(L49,L51,L53,L54)))</f>
        <v>130</v>
      </c>
      <c r="M55" s="494">
        <f>IF(AND(N43=""),"",IF(AND(M49="",M51="",M53="",M54=""),"",SUM(M49,M51,M53,M54)))</f>
        <v>292</v>
      </c>
      <c r="N55" s="494">
        <f>IF(AND(N43=""),"",IF(AND(N49="",N51="",N53="",N54=""),"",SUM(N49,N51,N53,N54)))</f>
        <v>575</v>
      </c>
      <c r="O55" s="492" t="str">
        <f>IFERROR(IF(AND(N43=""),"",VLOOKUP(N43,Marks,152,0)),"")</f>
        <v>B</v>
      </c>
      <c r="P55" s="493" t="str">
        <f>IF(AND(P49="P",P51="P",P53="P",P54="P"),"P","")</f>
        <v>P</v>
      </c>
    </row>
    <row r="56" spans="1:20" ht="21" customHeight="1">
      <c r="A56" s="92">
        <f>IF(N43="","",A55+1)</f>
        <v>21</v>
      </c>
      <c r="B56" s="964" t="str">
        <f>IF('Master sheet'!$D$14="Hindi","अतिरिक्त विषय ","Extra Subject")</f>
        <v xml:space="preserve">अतिरिक्त विषय </v>
      </c>
      <c r="C56" s="964"/>
      <c r="D56" s="964"/>
      <c r="E56" s="964"/>
      <c r="F56" s="964"/>
      <c r="G56" s="964"/>
      <c r="H56" s="964"/>
      <c r="I56" s="964"/>
      <c r="J56" s="964"/>
      <c r="K56" s="964"/>
      <c r="L56" s="964"/>
      <c r="M56" s="964"/>
      <c r="N56" s="964"/>
      <c r="O56" s="964"/>
      <c r="P56" s="964"/>
    </row>
    <row r="57" spans="1:20" ht="21" customHeight="1">
      <c r="A57" s="92">
        <f>IF(N43="","",A56+1)</f>
        <v>22</v>
      </c>
      <c r="B57" s="286" t="str">
        <f>IF('Result Sheet'!$CF$208="","",'Result Sheet'!$CF$208)</f>
        <v>कंप्यूटर</v>
      </c>
      <c r="C57" s="466">
        <f>IFERROR(IF(AND(N43=""),"",VLOOKUP(N43,Marks,83,0)),"")</f>
        <v>9</v>
      </c>
      <c r="D57" s="466">
        <f>IFERROR(IF(AND(N43=""),"",VLOOKUP(N43,Marks,84,0)),"")</f>
        <v>8</v>
      </c>
      <c r="E57" s="466">
        <f>IFERROR(IF(AND(N43=""),"",VLOOKUP(N43,Marks,85,0)),"")</f>
        <v>10</v>
      </c>
      <c r="F57" s="496">
        <f>IFERROR(IF(AND(N43=""),"",VLOOKUP(N43,Marks,86,0)),"")</f>
        <v>27</v>
      </c>
      <c r="G57" s="466">
        <f>IFERROR(IF(AND(N43=""),"",VLOOKUP(N43,Marks,87,0)),"")</f>
        <v>20</v>
      </c>
      <c r="H57" s="466">
        <f>IFERROR(IF(AND(N43=""),"",VLOOKUP(N43,Marks,88,0)),"")</f>
        <v>45</v>
      </c>
      <c r="I57" s="496">
        <f>IFERROR(IF(AND(N43=""),"",VLOOKUP(N43,Marks,89,0)),"")</f>
        <v>65</v>
      </c>
      <c r="J57" s="495">
        <f>IFERROR(IF(AND(N43=""),"",VLOOKUP(N43,Marks,90,0)),"")</f>
        <v>92</v>
      </c>
      <c r="K57" s="466">
        <f>IFERROR(IF(AND(N43=""),"",VLOOKUP(N43,Marks,91,0)),"")</f>
        <v>38</v>
      </c>
      <c r="L57" s="466">
        <f>IFERROR(IF(AND(N43=""),"",VLOOKUP(N43,Marks,92,0)),"")</f>
        <v>48</v>
      </c>
      <c r="M57" s="496">
        <f>IFERROR(IF(AND(N43=""),"",VLOOKUP(N43,Marks,93,0)),"")</f>
        <v>86</v>
      </c>
      <c r="N57" s="495">
        <f>IFERROR(IF(AND(N43=""),"",VLOOKUP(N43,Marks,94,0)),"")</f>
        <v>178</v>
      </c>
      <c r="O57" s="73" t="str">
        <f>IFERROR(IF(AND(N43=""),"",VLOOKUP(N43,Marks,98,0)),"")</f>
        <v>A</v>
      </c>
      <c r="P57" s="201" t="str">
        <f>IFERROR(IF(AND(N43=""),"",VLOOKUP(N43,Marks,97,0)),"")</f>
        <v>P</v>
      </c>
    </row>
    <row r="58" spans="1:20" ht="21" customHeight="1">
      <c r="A58" s="92">
        <f>IF(N43="","",A57+1)</f>
        <v>23</v>
      </c>
      <c r="B58" s="286" t="str">
        <f>IF('Result Sheet'!$CV$208="","",'Result Sheet'!$CV$208)</f>
        <v>सामान्य ज्ञान</v>
      </c>
      <c r="C58" s="466">
        <f>IFERROR(IF(AND(N43=""),"",VLOOKUP(N43,Marks,99,0)),"")</f>
        <v>8</v>
      </c>
      <c r="D58" s="466">
        <f>IFERROR(IF(AND(N43=""),"",VLOOKUP(N43,Marks,100,0)),"")</f>
        <v>7</v>
      </c>
      <c r="E58" s="466">
        <f>IFERROR(IF(AND(N43=""),"",VLOOKUP(N43,Marks,101,0)),"")</f>
        <v>9</v>
      </c>
      <c r="F58" s="496">
        <f>IFERROR(IF(AND(N43=""),"",VLOOKUP(N43,Marks,102,0)),"")</f>
        <v>24</v>
      </c>
      <c r="G58" s="466">
        <f>IFERROR(IF(AND(N43=""),"",VLOOKUP(N43,Marks,103,0)),"")</f>
        <v>40</v>
      </c>
      <c r="H58" s="466">
        <f>IFERROR(IF(AND(N43=""),"",VLOOKUP(N43,Marks,104,0)),"")</f>
        <v>18</v>
      </c>
      <c r="I58" s="496">
        <f>IFERROR(IF(AND(N43=""),"",VLOOKUP(N43,Marks,105,0)),"")</f>
        <v>58</v>
      </c>
      <c r="J58" s="495">
        <f>IFERROR(IF(AND(N43=""),"",VLOOKUP(N43,Marks,106,0)),"")</f>
        <v>82</v>
      </c>
      <c r="K58" s="466">
        <f>IFERROR(IF(AND(N43=""),"",VLOOKUP(N43,Marks,107,0)),"")</f>
        <v>30</v>
      </c>
      <c r="L58" s="466">
        <f>IFERROR(IF(AND(N43=""),"",VLOOKUP(N43,Marks,108,0)),"")</f>
        <v>38</v>
      </c>
      <c r="M58" s="496">
        <f>IFERROR(IF(AND(N43=""),"",VLOOKUP(N43,Marks,109,0)),"")</f>
        <v>68</v>
      </c>
      <c r="N58" s="495">
        <f>IFERROR(IF(AND(N43=""),"",VLOOKUP(N43,Marks,110,0)),"")</f>
        <v>150</v>
      </c>
      <c r="O58" s="73" t="str">
        <f>IFERROR(IF(AND(N43=""),"",VLOOKUP(N43,Marks,114,0)),"")</f>
        <v>B</v>
      </c>
      <c r="P58" s="201" t="str">
        <f>IFERROR(IF(AND(N43=""),"",VLOOKUP(N43,Marks,113,0)),"")</f>
        <v>P</v>
      </c>
    </row>
    <row r="59" spans="1:20" ht="21" customHeight="1">
      <c r="A59" s="92">
        <f>IF(N43="","",A58+1)</f>
        <v>24</v>
      </c>
      <c r="B59" s="286"/>
      <c r="C59" s="988" t="str">
        <f>IF('Master sheet'!$D$14="Hindi","प्रथम मूल्यांकन","1st Assessment")</f>
        <v>प्रथम मूल्यांकन</v>
      </c>
      <c r="D59" s="989"/>
      <c r="E59" s="988" t="str">
        <f>IF('Master sheet'!$D$14="Hindi","द्वितीय मूल्यांकन","2nd Assessment")</f>
        <v>द्वितीय मूल्यांकन</v>
      </c>
      <c r="F59" s="989"/>
      <c r="G59" s="988" t="str">
        <f>IF('Master sheet'!$D$14="Hindi","तृतीय मूल्यांकन","3rd Assessment")</f>
        <v>तृतीय मूल्यांकन</v>
      </c>
      <c r="H59" s="989"/>
      <c r="I59" s="988" t="str">
        <f>IF('Master sheet'!$D$14="Hindi","चतुर्थ मूल्यांकन","4th Assessment")</f>
        <v>चतुर्थ मूल्यांकन</v>
      </c>
      <c r="J59" s="989"/>
      <c r="K59" s="988" t="str">
        <f>IF('Master sheet'!$D$14="Hindi","पंचम मूल्यांकन","5th Assessment")</f>
        <v>पंचम मूल्यांकन</v>
      </c>
      <c r="L59" s="989"/>
      <c r="M59" s="992" t="str">
        <f>IF('Master sheet'!$D$14="Hindi","कुल योग ","Total")</f>
        <v xml:space="preserve">कुल योग </v>
      </c>
      <c r="N59" s="993"/>
      <c r="O59" s="990"/>
      <c r="P59" s="991"/>
    </row>
    <row r="60" spans="1:20" ht="21" customHeight="1">
      <c r="A60" s="92">
        <f>IF(N43="","",A59+1)</f>
        <v>25</v>
      </c>
      <c r="B60" s="410" t="str">
        <f>IF('Result Sheet'!$DL$208="","",'Result Sheet'!$DL$208)</f>
        <v>कार्यानुभव</v>
      </c>
      <c r="C60" s="951">
        <f>IFERROR(IF(AND(N43=""),"",VLOOKUP(N43,Marks,115,0)),"")</f>
        <v>0</v>
      </c>
      <c r="D60" s="951"/>
      <c r="E60" s="951">
        <f>IFERROR(IF(AND(N43=""),"",VLOOKUP(N43,Marks,116,0)),"")</f>
        <v>0</v>
      </c>
      <c r="F60" s="951"/>
      <c r="G60" s="951">
        <f>IFERROR(IF(AND(N43=""),"",VLOOKUP(N43,Marks,117,0)),"")</f>
        <v>0</v>
      </c>
      <c r="H60" s="951"/>
      <c r="I60" s="951">
        <f>IFERROR(IF(AND(N43=""),"",VLOOKUP(N43,Marks,118,0)),"")</f>
        <v>0</v>
      </c>
      <c r="J60" s="951"/>
      <c r="K60" s="951">
        <f>IFERROR(IF(AND(N43=""),"",VLOOKUP(N43,Marks,119,0)),"")</f>
        <v>0</v>
      </c>
      <c r="L60" s="951"/>
      <c r="M60" s="979">
        <f>IFERROR(IF(AND(N43=""),"",VLOOKUP(N43,Marks,120,0)),"")</f>
        <v>0</v>
      </c>
      <c r="N60" s="979"/>
      <c r="O60" s="411" t="str">
        <f>IFERROR(IF(AND(N43=""),"",VLOOKUP(N43,Marks,124,0)),"")</f>
        <v/>
      </c>
      <c r="P60" s="201" t="str">
        <f>IFERROR(IF(AND(N43=""),"",VLOOKUP(N43,Marks,123,0)),"")</f>
        <v/>
      </c>
    </row>
    <row r="61" spans="1:20" ht="21" customHeight="1">
      <c r="A61" s="92">
        <f>IF(N43="","",A60+1)</f>
        <v>26</v>
      </c>
      <c r="B61" s="410" t="str">
        <f>IF('Result Sheet'!$DV$208="","",'Result Sheet'!$DV$208)</f>
        <v>कला शिक्षा</v>
      </c>
      <c r="C61" s="951">
        <f>IFERROR(IF(AND(N43=""),"",VLOOKUP(N43,Marks,125,0)),"")</f>
        <v>0</v>
      </c>
      <c r="D61" s="951"/>
      <c r="E61" s="951">
        <f>IFERROR(IF(AND(N43=""),"",VLOOKUP(N43,Marks,126,0)),"")</f>
        <v>0</v>
      </c>
      <c r="F61" s="951"/>
      <c r="G61" s="951">
        <f>IFERROR(IF(AND(N43=""),"",VLOOKUP(N43,Marks,127,0)),"")</f>
        <v>0</v>
      </c>
      <c r="H61" s="951"/>
      <c r="I61" s="951">
        <f>IFERROR(IF(AND(N43=""),"",VLOOKUP(N43,Marks,128,0)),"")</f>
        <v>0</v>
      </c>
      <c r="J61" s="951"/>
      <c r="K61" s="951">
        <f>IFERROR(IF(AND(N43=""),"",VLOOKUP(N43,Marks,129,0)),"")</f>
        <v>0</v>
      </c>
      <c r="L61" s="951"/>
      <c r="M61" s="979">
        <f>IFERROR(IF(AND(N43=""),"",VLOOKUP(N43,Marks,130,0)),"")</f>
        <v>0</v>
      </c>
      <c r="N61" s="979"/>
      <c r="O61" s="411" t="str">
        <f>IFERROR(IF(AND(N43=""),"",VLOOKUP(N43,Marks,134,0)),"")</f>
        <v/>
      </c>
      <c r="P61" s="201" t="str">
        <f>IFERROR(IF(AND(N43=""),"",VLOOKUP(N43,Marks,133,0)),"")</f>
        <v/>
      </c>
    </row>
    <row r="62" spans="1:20" ht="21" customHeight="1">
      <c r="A62" s="92">
        <f>IF(N43="","",A61+1)</f>
        <v>27</v>
      </c>
      <c r="B62" s="410" t="str">
        <f>IF('Result Sheet'!$EF$208="","",'Result Sheet'!$EF$208)</f>
        <v>स्वा. एवं शा. शिक्षा</v>
      </c>
      <c r="C62" s="951">
        <f>IFERROR(IF(AND(N43=""),"",VLOOKUP(N43,Marks,135,0)),"")</f>
        <v>0</v>
      </c>
      <c r="D62" s="951"/>
      <c r="E62" s="951">
        <f>IFERROR(IF(AND(N43=""),"",VLOOKUP(N43,Marks,136,0)),"")</f>
        <v>0</v>
      </c>
      <c r="F62" s="951"/>
      <c r="G62" s="951">
        <f>IFERROR(IF(AND(N43=""),"",VLOOKUP(N43,Marks,137,0)),"")</f>
        <v>0</v>
      </c>
      <c r="H62" s="951"/>
      <c r="I62" s="951">
        <f>IFERROR(IF(AND(N43=""),"",VLOOKUP(N43,Marks,138,0)),"")</f>
        <v>0</v>
      </c>
      <c r="J62" s="951"/>
      <c r="K62" s="951">
        <f>IFERROR(IF(AND(N43=""),"",VLOOKUP(N43,Marks,139,0)),"")</f>
        <v>0</v>
      </c>
      <c r="L62" s="951"/>
      <c r="M62" s="979">
        <f>IFERROR(IF(AND(N43=""),"",VLOOKUP(N43,Marks,140,0)),"")</f>
        <v>0</v>
      </c>
      <c r="N62" s="979"/>
      <c r="O62" s="411" t="str">
        <f>IFERROR(IF(AND(N43=""),"",VLOOKUP(N43,Marks,144,0)),"")</f>
        <v/>
      </c>
      <c r="P62" s="201" t="str">
        <f>IFERROR(IF(AND(N43=""),"",VLOOKUP(N43,Marks,143,0)),"")</f>
        <v/>
      </c>
    </row>
    <row r="63" spans="1:20" ht="6" customHeight="1">
      <c r="A63" s="92">
        <f>IF(N43="","",A62+1)</f>
        <v>28</v>
      </c>
      <c r="B63" s="287"/>
      <c r="C63" s="287"/>
      <c r="D63" s="287"/>
      <c r="E63" s="467"/>
      <c r="F63" s="468"/>
      <c r="G63" s="287"/>
      <c r="H63" s="287"/>
      <c r="I63" s="287"/>
      <c r="J63" s="467"/>
      <c r="K63" s="468"/>
      <c r="L63" s="288"/>
      <c r="M63" s="288"/>
      <c r="N63" s="288"/>
      <c r="O63" s="467"/>
      <c r="P63" s="468"/>
    </row>
    <row r="64" spans="1:20" ht="21" customHeight="1">
      <c r="A64" s="92">
        <f>IF(N43="","",A63+1)</f>
        <v>29</v>
      </c>
      <c r="B64" s="967" t="str">
        <f>IF('Master sheet'!$D$14="Hindi","कुल कार्य दिवस :-","Total Meeting :-")</f>
        <v>कुल कार्य दिवस :-</v>
      </c>
      <c r="C64" s="967"/>
      <c r="D64" s="967"/>
      <c r="E64" s="980">
        <f>IFERROR(IF(AND(N43=""),"",VLOOKUP(N43,Marks,150,0)),"")</f>
        <v>340</v>
      </c>
      <c r="F64" s="980"/>
      <c r="G64" s="980"/>
      <c r="H64" s="980"/>
      <c r="I64" s="967" t="str">
        <f>IF('Master sheet'!$D$14="Hindi","कुल उपस्थिति :-","Total Attendance :-")</f>
        <v>कुल उपस्थिति :-</v>
      </c>
      <c r="J64" s="967"/>
      <c r="K64" s="967"/>
      <c r="L64" s="967"/>
      <c r="M64" s="976">
        <f>IFERROR(IF(AND(N43=""),"",VLOOKUP(N43,Marks,151,0)),"")</f>
        <v>310</v>
      </c>
      <c r="N64" s="976"/>
      <c r="O64" s="976"/>
      <c r="P64" s="976"/>
    </row>
    <row r="65" spans="1:35" ht="21" customHeight="1">
      <c r="A65" s="92">
        <f>IF(N43="","",A64+1)</f>
        <v>30</v>
      </c>
      <c r="B65" s="967" t="str">
        <f>IF('Master sheet'!$D$14="Hindi","परिणाम :-","Result :-")</f>
        <v>परिणाम :-</v>
      </c>
      <c r="C65" s="967"/>
      <c r="D65" s="967"/>
      <c r="E65" s="977" t="str">
        <f>IFERROR(IF(AND(N43=""),"",VLOOKUP(N43,Marks,149,0)),"")</f>
        <v>कक्षोंन्नति</v>
      </c>
      <c r="F65" s="977"/>
      <c r="G65" s="977"/>
      <c r="H65" s="977"/>
      <c r="I65" s="967" t="str">
        <f>IF('Master sheet'!$D$14="Hindi","परिणाम प्रतिशत में :-","Result in Percentage :-")</f>
        <v>परिणाम प्रतिशत में :-</v>
      </c>
      <c r="J65" s="967"/>
      <c r="K65" s="967"/>
      <c r="L65" s="967"/>
      <c r="M65" s="978">
        <f>IFERROR(IF(AND(N43=""),"",VLOOKUP(N43,Marks,146,0)),"")</f>
        <v>82.142857142857139</v>
      </c>
      <c r="N65" s="978"/>
      <c r="O65" s="978"/>
      <c r="P65" s="978"/>
    </row>
    <row r="66" spans="1:35" ht="21" customHeight="1">
      <c r="A66" s="92">
        <f>IF(N43="","",A65+1)</f>
        <v>31</v>
      </c>
      <c r="B66" s="967" t="str">
        <f>IF('Master sheet'!$D$14="Hindi","ग्रेड :-","Grade :-")</f>
        <v>ग्रेड :-</v>
      </c>
      <c r="C66" s="967"/>
      <c r="D66" s="967"/>
      <c r="E66" s="973" t="str">
        <f>IFERROR(IF(AND(N43=""),"",VLOOKUP(N43,Marks,152,0)),"")</f>
        <v>B</v>
      </c>
      <c r="F66" s="973"/>
      <c r="G66" s="973"/>
      <c r="H66" s="973"/>
      <c r="I66" s="967" t="str">
        <f>IF('Master sheet'!$D$14="Hindi","कक्षा में स्थान :-","Position in the Class :-")</f>
        <v>कक्षा में स्थान :-</v>
      </c>
      <c r="J66" s="967"/>
      <c r="K66" s="967"/>
      <c r="L66" s="967"/>
      <c r="M66" s="968">
        <f>IFERROR(IF(AND(N43=""),"",VLOOKUP(N43,Marks,148,0)),"")</f>
        <v>23.000000000000298</v>
      </c>
      <c r="N66" s="968"/>
      <c r="O66" s="968"/>
      <c r="P66" s="968"/>
    </row>
    <row r="67" spans="1:35" ht="21" customHeight="1">
      <c r="A67" s="92">
        <f>IF(N43="","",A66+1)</f>
        <v>32</v>
      </c>
      <c r="B67" s="983" t="str">
        <f>IF('Master sheet'!$D$14="Hindi","परीक्षा परिणाम घोषणा दिनांक :-","Result Declaration Date :-")</f>
        <v>परीक्षा परिणाम घोषणा दिनांक :-</v>
      </c>
      <c r="C67" s="983"/>
      <c r="D67" s="983"/>
      <c r="E67" s="984">
        <f>IFERROR(IF(AND(N43=""),"",'Master sheet'!$D$13),"")</f>
        <v>45793</v>
      </c>
      <c r="F67" s="984"/>
      <c r="G67" s="984"/>
      <c r="H67" s="469"/>
      <c r="I67" s="967" t="str">
        <f>IF('Master sheet'!$D$14="Hindi","श्रेणी  :-","Division  :-")</f>
        <v>श्रेणी  :-</v>
      </c>
      <c r="J67" s="967"/>
      <c r="K67" s="967"/>
      <c r="L67" s="967"/>
      <c r="M67" s="974" t="str">
        <f>IFERROR(IF(AND(N43=""),"",VLOOKUP(N43,Marks,147,0)),"")</f>
        <v>I</v>
      </c>
      <c r="N67" s="974"/>
      <c r="O67" s="974"/>
      <c r="P67" s="974"/>
    </row>
    <row r="68" spans="1:35" ht="54" customHeight="1">
      <c r="A68" s="92">
        <f>IF(N43="","",A67+1)</f>
        <v>33</v>
      </c>
      <c r="B68" s="981" t="str">
        <f>IFERROR(IF(AND(N43=""),"",'Result Sheet'!$EV$211),"")</f>
        <v>( PRADIP SINGH RAJAWAT )</v>
      </c>
      <c r="C68" s="981"/>
      <c r="D68" s="981"/>
      <c r="E68" s="981"/>
      <c r="F68" s="982" t="str">
        <f>IF(AND(N43=""),"",CONCATENATE("(",'Master sheet'!$D$17," )"))</f>
        <v>(Suresh Kumar )</v>
      </c>
      <c r="G68" s="982"/>
      <c r="H68" s="982"/>
      <c r="I68" s="982"/>
      <c r="J68" s="982"/>
      <c r="K68" s="982" t="str">
        <f>IF(AND(N43=""),"",CONCATENATE("(",'Master sheet'!$D$15," )"))</f>
        <v>(USHA PALIYA )</v>
      </c>
      <c r="L68" s="982"/>
      <c r="M68" s="982"/>
      <c r="N68" s="982"/>
      <c r="O68" s="982"/>
      <c r="P68" s="982"/>
    </row>
    <row r="69" spans="1:35" ht="24.75" customHeight="1">
      <c r="A69" s="92">
        <f>IF(N43="","",A68+1)</f>
        <v>34</v>
      </c>
      <c r="B69" s="949" t="str">
        <f>IF('Master sheet'!$D$14="Hindi","हस्ताक्षर कक्षाध्यापक","Signature of the class teacher")</f>
        <v>हस्ताक्षर कक्षाध्यापक</v>
      </c>
      <c r="C69" s="949"/>
      <c r="D69" s="949"/>
      <c r="E69" s="949"/>
      <c r="F69" s="949" t="str">
        <f>IF('Master sheet'!$D$14="Hindi","हस्ताक्षर परीक्षा प्रभारी","Signature of the exam. Incharge")</f>
        <v>हस्ताक्षर परीक्षा प्रभारी</v>
      </c>
      <c r="G69" s="949"/>
      <c r="H69" s="949"/>
      <c r="I69" s="949"/>
      <c r="J69" s="949"/>
      <c r="K69" s="949" t="str">
        <f>IF('Master sheet'!$D$14="Hindi","हस्ताक्षर संस्था प्रधान","Head of Institute's Signature")</f>
        <v>हस्ताक्षर संस्था प्रधान</v>
      </c>
      <c r="L69" s="949"/>
      <c r="M69" s="949"/>
      <c r="N69" s="949"/>
      <c r="O69" s="949"/>
      <c r="P69" s="949"/>
    </row>
    <row r="71" spans="1:35" ht="23.25" customHeight="1">
      <c r="A71" s="92">
        <f>IF(N78="","",1)</f>
        <v>1</v>
      </c>
      <c r="B71" s="950" t="str">
        <f>IF('Master sheet'!$D$14="Hindi","वार्षिक रिपोर्ट कार्ड ","Report Card")</f>
        <v xml:space="preserve">वार्षिक रिपोर्ट कार्ड </v>
      </c>
      <c r="C71" s="950"/>
      <c r="D71" s="950"/>
      <c r="E71" s="950"/>
      <c r="F71" s="950"/>
      <c r="G71" s="950"/>
      <c r="H71" s="950"/>
      <c r="I71" s="950"/>
      <c r="J71" s="950"/>
      <c r="K71" s="950"/>
      <c r="L71" s="950"/>
      <c r="M71" s="950"/>
      <c r="N71" s="950"/>
      <c r="O71" s="950"/>
      <c r="P71" s="950"/>
      <c r="S71" s="290"/>
      <c r="T71" s="290"/>
      <c r="U71" s="290"/>
      <c r="V71" s="290"/>
      <c r="W71" s="290"/>
      <c r="X71" s="42"/>
    </row>
    <row r="72" spans="1:35" ht="18.95" customHeight="1">
      <c r="A72" s="92">
        <f>IF(N78="","",A71+1)</f>
        <v>2</v>
      </c>
      <c r="B72" s="961" t="str">
        <f>IF('Master sheet'!$D$14="Hindi","शिक्षा विभाग, राजस्थान सरकार","Education Department, Rajasthan Government")</f>
        <v>शिक्षा विभाग, राजस्थान सरकार</v>
      </c>
      <c r="C72" s="961"/>
      <c r="D72" s="961"/>
      <c r="E72" s="961"/>
      <c r="F72" s="961"/>
      <c r="G72" s="961"/>
      <c r="H72" s="961"/>
      <c r="I72" s="961"/>
      <c r="J72" s="961"/>
      <c r="K72" s="961"/>
      <c r="L72" s="961"/>
      <c r="M72" s="961"/>
      <c r="N72" s="961"/>
      <c r="O72" s="961"/>
      <c r="P72" s="961"/>
      <c r="S72" s="290"/>
      <c r="T72" s="290"/>
      <c r="U72" s="291"/>
      <c r="V72" s="290"/>
      <c r="W72" s="290"/>
      <c r="X72" s="42"/>
    </row>
    <row r="73" spans="1:35" s="93" customFormat="1" ht="24" customHeight="1">
      <c r="A73" s="92">
        <f>IF(N78="","",A72+1)</f>
        <v>3</v>
      </c>
      <c r="B73" s="962" t="str">
        <f>IF('Master sheet'!$D$14="Hindi","विद्यालय का नाम :-","School Name :- ")</f>
        <v>विद्यालय का नाम :-</v>
      </c>
      <c r="C73" s="962"/>
      <c r="D73" s="962"/>
      <c r="E73" s="965" t="str">
        <f>IF(AND(N78=""),"",IF('Master sheet'!$D$14="Hindi",'Master sheet'!$D$8,'Master sheet'!$D$7))</f>
        <v>महात्मा गाँधी राजकीय विद्यालय (अंग्रेजी माध्यम) बर, ब्यावर</v>
      </c>
      <c r="F73" s="965"/>
      <c r="G73" s="965"/>
      <c r="H73" s="965"/>
      <c r="I73" s="965"/>
      <c r="J73" s="965"/>
      <c r="K73" s="965"/>
      <c r="L73" s="965"/>
      <c r="M73" s="965"/>
      <c r="N73" s="965"/>
      <c r="O73" s="965"/>
      <c r="P73" s="965"/>
      <c r="S73" s="292"/>
      <c r="T73" s="302"/>
      <c r="U73" s="291"/>
      <c r="V73" s="302"/>
      <c r="W73" s="292"/>
      <c r="X73" s="303"/>
    </row>
    <row r="74" spans="1:35" ht="18.95" customHeight="1">
      <c r="A74" s="92">
        <f>IF(N78="","",A73+1)</f>
        <v>4</v>
      </c>
      <c r="B74" s="297"/>
      <c r="C74" s="297"/>
      <c r="D74" s="297"/>
      <c r="E74" s="966" t="str">
        <f>IF(AND(N78=""),"",IF('Master sheet'!$D$14="Hindi",CONCATENATE("(विद्यालय मान्यता क्रमांक व वर्ष : ","  ",'Master sheet'!$D$6),CONCATENATE("(School Recognition Number &amp; Years : ","  ",'Master sheet'!$D$6)))</f>
        <v>(विद्यालय मान्यता क्रमांक व वर्ष :   शिक्षा/पाली/1995/2001</v>
      </c>
      <c r="F74" s="966"/>
      <c r="G74" s="966"/>
      <c r="H74" s="966"/>
      <c r="I74" s="966"/>
      <c r="J74" s="966"/>
      <c r="K74" s="966"/>
      <c r="L74" s="966"/>
      <c r="M74" s="966"/>
      <c r="N74" s="966"/>
      <c r="O74" s="966"/>
      <c r="P74" s="966"/>
      <c r="S74" s="290"/>
      <c r="T74" s="290"/>
      <c r="U74" s="290"/>
      <c r="V74" s="290"/>
      <c r="W74" s="290"/>
      <c r="X74" s="42"/>
    </row>
    <row r="75" spans="1:35" ht="18.95" customHeight="1">
      <c r="A75" s="92">
        <f>IF(N78="","",A74+1)</f>
        <v>5</v>
      </c>
      <c r="B75" s="295" t="str">
        <f>IF('Master sheet'!$D$14="Hindi","कक्षा  :-","CLASS :- ")</f>
        <v>कक्षा  :-</v>
      </c>
      <c r="C75" s="969">
        <f>IFERROR(IF(AND(N78=""),"",VLOOKUP(N78,Marks,2,0)),"")</f>
        <v>3</v>
      </c>
      <c r="D75" s="969"/>
      <c r="E75" s="970" t="str">
        <f>IF('Master sheet'!$D$14="Hindi","सेक्शन :-","Section :- ")</f>
        <v>सेक्शन :-</v>
      </c>
      <c r="F75" s="970"/>
      <c r="G75" s="970"/>
      <c r="H75" s="969" t="str">
        <f>IFERROR(IF(AND(N78=""),"",VLOOKUP(N78,Marks,3,0)),"")</f>
        <v>A</v>
      </c>
      <c r="I75" s="969"/>
      <c r="J75" s="971" t="str">
        <f>IF('Master sheet'!$D$14="Hindi","सत्र :- ","Session :- ")</f>
        <v xml:space="preserve">सत्र :- </v>
      </c>
      <c r="K75" s="971"/>
      <c r="L75" s="971"/>
      <c r="M75" s="971"/>
      <c r="N75" s="972" t="str">
        <f>IF(AND(N78=""),"",'Class 3rd'!$I$2)</f>
        <v>2024-2025</v>
      </c>
      <c r="O75" s="972"/>
      <c r="P75" s="972"/>
      <c r="S75" s="290"/>
      <c r="T75" s="290"/>
      <c r="U75" s="290"/>
      <c r="V75" s="290"/>
      <c r="W75" s="290"/>
      <c r="X75" s="42"/>
      <c r="AH75" s="300" t="str">
        <f>N77</f>
        <v>31-01-2016</v>
      </c>
    </row>
    <row r="76" spans="1:35" ht="18.95" customHeight="1">
      <c r="A76" s="92">
        <f>IF(N78="","",A75+1)</f>
        <v>6</v>
      </c>
      <c r="B76" s="953" t="str">
        <f>IF('Master sheet'!$D$14="Hindi","विद्यार्थी का नाम :-","Student's Name :-")</f>
        <v>विद्यार्थी का नाम :-</v>
      </c>
      <c r="C76" s="953"/>
      <c r="D76" s="953"/>
      <c r="E76" s="957" t="str">
        <f>IFERROR(IF(AND(N78=""),"",VLOOKUP(N78,Marks,6,0)),"")</f>
        <v>PRAMOD BHATI</v>
      </c>
      <c r="F76" s="957"/>
      <c r="G76" s="957"/>
      <c r="H76" s="957"/>
      <c r="I76" s="957"/>
      <c r="J76" s="952" t="str">
        <f>IF('Master sheet'!$D$14="Hindi","प्रवेशांक :","SR. NO. :")</f>
        <v>प्रवेशांक :</v>
      </c>
      <c r="K76" s="952"/>
      <c r="L76" s="952"/>
      <c r="M76" s="952"/>
      <c r="N76" s="958">
        <f>IFERROR(IF(AND(N78=""),"",VLOOKUP(N78,Marks,5,0)),"")</f>
        <v>927</v>
      </c>
      <c r="O76" s="958"/>
      <c r="P76" s="958"/>
      <c r="S76" s="290"/>
      <c r="T76" s="290"/>
      <c r="U76" s="290"/>
      <c r="V76" s="290"/>
      <c r="W76" s="290"/>
      <c r="X76" s="42"/>
      <c r="AG76" s="41">
        <f>YEAR(AH75)</f>
        <v>2016</v>
      </c>
      <c r="AH76" s="41">
        <f>MONTH(AH75)</f>
        <v>1</v>
      </c>
      <c r="AI76" s="41">
        <f>DAY(AH75)</f>
        <v>31</v>
      </c>
    </row>
    <row r="77" spans="1:35" ht="18.95" customHeight="1">
      <c r="A77" s="92">
        <f>IF(N78="","",A76+1)</f>
        <v>7</v>
      </c>
      <c r="B77" s="953" t="str">
        <f>IF('Master sheet'!$D$14="Hindi","पिता का नाम :-","Father's Name :-")</f>
        <v>पिता का नाम :-</v>
      </c>
      <c r="C77" s="953"/>
      <c r="D77" s="953"/>
      <c r="E77" s="957" t="str">
        <f>IFERROR(IF(AND(N78=""),"",VLOOKUP(N78,Marks,7,0)),"")</f>
        <v>PANKAJ</v>
      </c>
      <c r="F77" s="957"/>
      <c r="G77" s="957"/>
      <c r="H77" s="957"/>
      <c r="I77" s="957"/>
      <c r="J77" s="952" t="str">
        <f>IF('Master sheet'!$D$14="Hindi","जन्म तिथि :","Date of Birth :")</f>
        <v>जन्म तिथि :</v>
      </c>
      <c r="K77" s="952"/>
      <c r="L77" s="952"/>
      <c r="M77" s="952"/>
      <c r="N77" s="959" t="str">
        <f>IFERROR(IF(AND(N78=""),"",VLOOKUP(N78,Marks,4,0)),"")</f>
        <v>31-01-2016</v>
      </c>
      <c r="O77" s="959"/>
      <c r="P77" s="959"/>
      <c r="S77" s="42"/>
      <c r="T77" s="42"/>
      <c r="U77" s="42"/>
      <c r="V77" s="42"/>
      <c r="W77" s="42"/>
      <c r="X77" s="42"/>
      <c r="AG77" s="41" t="str">
        <f>IF(AG76=2000,"दो हजार",IF(AG76=2001,"दो हजार एक",IF(AG76=2002,"दो हजार दो",IF(AG76=2003,"दो हजार तीन",IF(AG76=2004,"दो हजार चार",IF(AG76=2005,"दो हजार पांच",IF(AG76=2006,"दो हजार छः",IF(AG76=2007,"दो हजार सात",IF(AG76=2008,"दो हजार आठ",IF(AG76=2009,"दो हजार नौ",IF(AG76=2010,"दो हजार दस",IF(AG76=2011,"दो हजार इग्यारह",IF(AG76=2012,"दो हजार बारह",IF(AG76=2013,"दो हजार तेरह",IF(AG76=2014,"दो हजार चौदह",IF(AG76=2015,"दो हजार पंद्रह",IF(AG76=2016,"दो हजार सोलह",IF(AG76=2017,"दो हजार सत्रह",IF(AG76=2018,"दो हजार अठारह",IF(AG76=2019,"दो हजार उन्नीस",IF(AG76=2020,"दो हजार बीस",IF(AG76=2021,"दो हजार इक्कीस",IF(AG76=2022,"दो हजार बाइस","")))))))))))))))))))))))</f>
        <v>दो हजार सोलह</v>
      </c>
      <c r="AH77" s="41" t="str">
        <f>IF(AH76=1,"जनवरी",IF(AH76=2,"फरवरी",IF(AH76=3,"मार्च",IF(AH76=4,"अप्रैल",IF(AH76=5,"मई",IF(AH76=6,"जून",IF(AH76=7,"जुलाई",IF(AH76=8,"अगस्त",IF(AH76=9,"सितम्बर",IF(AH76=10,"अक्टूबर",IF(AH76=11,"नवम्बर",IF(AH76=12,"दिसम्बर",""))))))))))))</f>
        <v>जनवरी</v>
      </c>
      <c r="AI77" s="41" t="str">
        <f>IF(AI76=1,"एक",IF(AI76=2,"दो",IF(AI76=3,"तीन",IF(AI76=4,"चार",IF(AI76=5,"पांच",IF(AI76=6,"छः",IF(AI76=7,"सात",IF(AI76=8,"आठ",IF(AI76=9,"नौ",IF(AI76=10,"दस",IF(AI76=11,"इग्यारह",IF(AI76=12,"बारह",IF(AI76=13,"तेरह",IF(AI76=14,"चौदह",IF(AI76=15,"पंद्रह",IF(AI76=16,"सोलह",IF(AI76=17,"सत्रह",IF(AI76=18,"अठारह",IF(AI76=19,"उन्नीस",IF(AI76=20,"बीस",IF(AI76=21,"इक्कीस",IF(AI76=22,"बाइस",IF(AI76=23,"तेईस",IF(AI76=24,"चौबीस",IF(AI76=25,"पचीस",IF(AI76=26,"छबीस",IF(AI76=27,"सताईस",IF(AI76=28,"अठाइस",IF(AI76=29,"उन्नतीस",IF(AI76=30,"तीस",IF(AI76=31,"इकतीस","")))))))))))))))))))))))))))))))</f>
        <v>इकतीस</v>
      </c>
    </row>
    <row r="78" spans="1:35" ht="18.95" customHeight="1">
      <c r="A78" s="92">
        <f>IF(N78="","",A77+1)</f>
        <v>8</v>
      </c>
      <c r="B78" s="953" t="str">
        <f>IF('Master sheet'!$D$14="Hindi","माता का नाम :-","Mother's Name :-")</f>
        <v>माता का नाम :-</v>
      </c>
      <c r="C78" s="953"/>
      <c r="D78" s="953"/>
      <c r="E78" s="957" t="str">
        <f>IFERROR(IF(AND(N78=""),"",VLOOKUP(N78,Marks,8,0)),"")</f>
        <v>PINKI</v>
      </c>
      <c r="F78" s="957"/>
      <c r="G78" s="957"/>
      <c r="H78" s="957"/>
      <c r="I78" s="957"/>
      <c r="J78" s="952" t="str">
        <f>IF('Master sheet'!$D$14="Hindi","रोल नंबर :-","Roll No. :")</f>
        <v>रोल नंबर :-</v>
      </c>
      <c r="K78" s="952"/>
      <c r="L78" s="952"/>
      <c r="M78" s="952"/>
      <c r="N78" s="963">
        <f>IF(N43="","",IF(AND(N43+1&gt;$Y$6),"",N43+1))</f>
        <v>323</v>
      </c>
      <c r="O78" s="963"/>
      <c r="P78" s="963"/>
      <c r="AH78" s="41" t="str">
        <f>CONCATENATE(AI77," ",AH77," ",AG77)</f>
        <v>इकतीस जनवरी दो हजार सोलह</v>
      </c>
    </row>
    <row r="79" spans="1:35" ht="18.95" customHeight="1">
      <c r="A79" s="92">
        <f>IF(N78="","",A78+1)</f>
        <v>9</v>
      </c>
      <c r="B79" s="953" t="str">
        <f>IF('Master sheet'!$D$14="Hindi","जन्मतिथि शब्दों में :-","Date of Birth in Words :-")</f>
        <v>जन्मतिथि शब्दों में :-</v>
      </c>
      <c r="C79" s="953"/>
      <c r="D79" s="953"/>
      <c r="E79" s="957" t="str">
        <f>IFERROR(IF('Master sheet'!$D$14="Hindi",AH78,AH80),"")</f>
        <v>इकतीस जनवरी दो हजार सोलह</v>
      </c>
      <c r="F79" s="957"/>
      <c r="G79" s="957"/>
      <c r="H79" s="957"/>
      <c r="I79" s="957"/>
      <c r="J79" s="957"/>
      <c r="K79" s="957"/>
      <c r="L79" s="957"/>
      <c r="M79" s="957"/>
      <c r="N79" s="957"/>
      <c r="O79" s="957"/>
      <c r="P79" s="296"/>
      <c r="AG79" s="41" t="str">
        <f>IF(AG76=1961,"NINETEEN SIXTY ONE",IF(AG76=1962,"NINETEEN SIXTY TWO",IF(AG76=1963,"NINETEEN SIXTY THREE",IF(AG76=1964,"NINETEEN SIXTY FOUR",IF(AG76=1965,"NINETEEN SIXTY FIVE",IF(AG76=1966,"NINETEEN SIXTY SIX",IF(AG76=1967,"NINETEEN SIXTY SEVEN",IF(AG76=1968,"NINETEEN SIXTY EIGHT",IF(AG76=1969,"NINETEEN SIXTY NINE",IF(AG76=1970,"NINETEEN SEVENTY",IF(AG76=1971,"NINETEEN SEVENTY ONE",IF(AG76=1972,"NINETEEN SEVENTY TWO",IF(AG76=1973,"NINETEEN SEVENTY THREE",IF(AG76=1974,"NINETEEN SEVENTY FOUR",IF(AG76=1975,"NINETEEN SEVENTY FIVE",IF(AG76=1976,"NINETEEN SEVENTY SIX",IF(AG76=1977,"NINETEEN SEVENTY SEVEN",IF(AG76=1978,"NINETEEN SEVENTY EIGHT",IF(AG76=1979,"NINETEEN SEVENTY NINE",IF(AG76=1980,"NINETEEN EIGHTY",IF(AG76=1981,"NINETEEN EIGHTY ONE",IF(AG76=1982,"NINETEEN EIGHTY TWO",IF(AG76=1983,"NINETEEN EIGHTY THREE",IF(AG76=1984,"NINETEEN EIGHTY FOUR",IF(AG76=1985,"NINETEEN EIGHTY FIVE",IF(AG76=1986,"NINETEEN EIGHTY SIX",IF(AG76=1987,"NINETEEN EIGHTY SEVEN",IF(AG76=1988,"NINETEEN EIGHTY EIGHT",IF(AG76=1989,"NINETEEN EIGHTY NINE",IF(AG76=1990,"NINETEEN NINETY",IF(AG76=1991,"NINETEEN NINETY ONE",IF(AG76=1992,"NINETEEN NINETY TWO",IF(AG76=1993,"NINETEEN NINETY THREE",IF(AG76=1994,"NINETEEN NINETY FOUR",IF(AG76=1995,"NINETEEN NINETY FIVE",IF(AG76=1996,"NINETEEN NINETY SIX",IF(AG76=1997,"NINETEEN NINETY SEVEN",IF(AG76=1998,"NINETEEN NINETY EIGHT",IF(AG76=1999,"NINETEEN NINETY NINE",IF(AG76=2000,"TWO THOUSAND",IF(AG76=2001,"TWO THOUSAND ONE",IF(AG76=2002,"TWO THOUSAND TWO",IF(AG76=2003,"TWO THOUSAND THREE",IF(AG76=2004,"TWO THOUSAND FOUR",IF(AG76=2005,"TWO THOUSAND FIVE",IF(AG76=2006,"TWO THOUSAND SIX",IF(AG76=2007,"TWO THOUSAND SEVEN",IF(AG76=2008,"TWO THOUSAND EIGHT",IF(AG76=2009,"TWO THOUSAND NINE",IF(AG76=2010,"TWO THOUSAND TEN",IF(AG76=2011,"TWO THOUSAND ELEVEN",IF(AG76=2012,"TWO THOUSAND TWELVE",IF(AG76=2013,"TWO THOUSAND THIRTEEN",IF(AG76=2014,"TWO THOUSAND FOURTEEN",IF(AG76=2015,"TWO THOUSAND FIFTEEN",IF(AG76=2016,"TWO THOUSAND SIXTEEN",IF(AG76=2017,"TWO THOUSAND SEVENTEEN",IF(AG76=2018,"TWO THOUSAND EIGHTEEN",IF(AG76=2019,"TWO THOUSAND NINETEEN",IF(AG76=2020,"TWO THOUSAND TWENTY",IF(AG76=2021,"TWO THOUSAND TWENTY ONE",IF(AG76=2022,"TWO THOUSAND TWENTY TWO",IF(AG76=2023,"TWO THOUSAND TWENTY THREE",IF(AG76=2024,"TWO THOUSAND TWENTY FOUR",IF(AG76=2025,"TWO THOUSAND TWENTY FIVE","")))))))))))))))))))))))))))))))))))))))))))))))))))))))))))))))))</f>
        <v>TWO THOUSAND SIXTEEN</v>
      </c>
      <c r="AH79" s="41" t="str">
        <f>IF(AH76=1,"JANUARY",IF(AH76=2,"FEBUARY", IF(AH76=3,"MARCH",IF(AH76=4,"APRIL",IF(AH76=5,"MAY",IF(AH76=6,"JUNE",IF(AH76=7,"JULY",IF(AH76=8,"AUGUST",IF(AH76=9,"SEPTEMBER",IF(AH76=10,"OCTOBER",IF(AH76=11,"NOVEMBER",IF(AH76=12,"DECEMBER",""))))))))))))</f>
        <v>JANUARY</v>
      </c>
      <c r="AI79" s="41" t="str">
        <f>IF(AI76=1,"1ST",IF(AI76=2,"2ND", IF(AI76=3,"3RD",IF(AI76=4,"FOURTH",IF(AI76=5,"FIFTH",IF(AI76=6,"SIXTH",IF(AI76=7,"7TH",IF(AI76=8,"8TH",IF(AI76=9,"9TH",IF(AI76=10,"10TH",IF(AI76=11,"11TH",IF(AI76=12,"12TH",IF(AI76=13,"13TH",IF(AI76=14,"14TH",IF(AI76=15,"FIFTEEN",IF(AI76=16,"SIXTEEN",IF(AI76=17,"SEVENTEEN",IF(AI76=18,"EIGHTEEN",IF(AI76=19,"NINETEEN",IF(AI76=20,"TWENTY",IF(AI76=21,"TWENTY FIRST",IF(AI76=22,"TWENTY SECOND",IF(AI76=23,"TWENTY THIRD",IF(AI76=24,"TWENTY FOURTH",IF(AI76=25,"TWENTY FIFTH",IF(AI76=26,"TWENTY SIX",IF(AI76=27,"TWENTY SEVEN",IF(AI76=28,"TWENTY EIGHT",IF(AI76=29,"TWENTY NINE",IF(AI76=30,"THIRTY",IF(AI76=31,"THIRTY FIRST","")))))))))))))))))))))))))))))))</f>
        <v>THIRTY FIRST</v>
      </c>
    </row>
    <row r="80" spans="1:35" ht="12" customHeight="1">
      <c r="A80" s="92">
        <f>IF(N78="","",A79+1)</f>
        <v>10</v>
      </c>
      <c r="B80" s="66"/>
      <c r="C80" s="66"/>
      <c r="D80" s="66"/>
      <c r="E80" s="67"/>
      <c r="F80" s="67"/>
      <c r="G80" s="67"/>
      <c r="H80" s="66"/>
      <c r="I80" s="66"/>
      <c r="J80" s="68"/>
      <c r="K80" s="68"/>
      <c r="L80" s="68"/>
      <c r="M80" s="42"/>
      <c r="N80" s="42"/>
      <c r="O80" s="42"/>
      <c r="P80" s="42"/>
      <c r="AH80" s="41" t="str">
        <f>CONCATENATE(AH79," ",AI79,", ",AG79)</f>
        <v>JANUARY THIRTY FIRST, TWO THOUSAND SIXTEEN</v>
      </c>
    </row>
    <row r="81" spans="1:20" ht="25.5" customHeight="1">
      <c r="A81" s="92">
        <f>IF(N78="","",A80+1)</f>
        <v>11</v>
      </c>
      <c r="B81" s="674" t="str">
        <f>IF('Master sheet'!$D$14="Hindi","विषय","Subject")</f>
        <v>विषय</v>
      </c>
      <c r="C81" s="975" t="str">
        <f>IF('Master sheet'!$D$14="Hindi","सामयिक परख","Test")</f>
        <v>सामयिक परख</v>
      </c>
      <c r="D81" s="975"/>
      <c r="E81" s="975"/>
      <c r="F81" s="975"/>
      <c r="G81" s="960" t="str">
        <f>IF('Master sheet'!$D$14="Hindi","अर्द्धवार्षिक","Half Yearly")</f>
        <v>अर्द्धवार्षिक</v>
      </c>
      <c r="H81" s="960"/>
      <c r="I81" s="960"/>
      <c r="J81" s="773" t="str">
        <f>IF('Master sheet'!$D$14="Hindi","अर्द्ध वा. तक योग","Total Till H.Y.")</f>
        <v>अर्द्ध वा. तक योग</v>
      </c>
      <c r="K81" s="960" t="str">
        <f>IF('Master sheet'!$D$14="Hindi","वार्षिक","Yearly")</f>
        <v>वार्षिक</v>
      </c>
      <c r="L81" s="960"/>
      <c r="M81" s="960"/>
      <c r="N81" s="742" t="str">
        <f>IF('Master sheet'!$D$14="Hindi","विषय कुल योग ","Subject Total")</f>
        <v xml:space="preserve">विषय कुल योग </v>
      </c>
      <c r="O81" s="954" t="str">
        <f>IF('Master sheet'!$D$14="Hindi","ग्रेड","Grade")</f>
        <v>ग्रेड</v>
      </c>
      <c r="P81" s="985" t="str">
        <f>IF('Master sheet'!$D$14="Hindi","परिणाम","Results")</f>
        <v>परिणाम</v>
      </c>
    </row>
    <row r="82" spans="1:20" ht="81" customHeight="1">
      <c r="A82" s="92">
        <f>IF(N78="","",A81+1)</f>
        <v>12</v>
      </c>
      <c r="B82" s="674"/>
      <c r="C82" s="246" t="str">
        <f>IF('Master sheet'!$D$14="Hindi","प्रथम परख ","First Test")</f>
        <v xml:space="preserve">प्रथम परख </v>
      </c>
      <c r="D82" s="246" t="str">
        <f>IF('Master sheet'!$D$14="Hindi","द्वितीय परख","Second Test")</f>
        <v>द्वितीय परख</v>
      </c>
      <c r="E82" s="246" t="str">
        <f>IF('Master sheet'!$D$14="Hindi","तृतीय परख","Third Test")</f>
        <v>तृतीय परख</v>
      </c>
      <c r="F82" s="246" t="str">
        <f>IF('Master sheet'!$D$14="Hindi","कुल योग ","Total")</f>
        <v xml:space="preserve">कुल योग </v>
      </c>
      <c r="G82" s="407" t="str">
        <f>IF('Master sheet'!$D$14="Hindi","लिखित","Written")</f>
        <v>लिखित</v>
      </c>
      <c r="H82" s="407" t="str">
        <f>IF('Master sheet'!$D$14="Hindi","मौखिक","Oral")</f>
        <v>मौखिक</v>
      </c>
      <c r="I82" s="407" t="str">
        <f>IF('Master sheet'!$D$14="Hindi","अर्द्ध वा. योग","H.Y. Total")</f>
        <v>अर्द्ध वा. योग</v>
      </c>
      <c r="J82" s="773"/>
      <c r="K82" s="407" t="str">
        <f>IF('Master sheet'!$D$14="Hindi","लिखित","Written")</f>
        <v>लिखित</v>
      </c>
      <c r="L82" s="407" t="str">
        <f>IF('Master sheet'!$D$14="Hindi","मौखिक","Oral")</f>
        <v>मौखिक</v>
      </c>
      <c r="M82" s="407" t="str">
        <f>IF('Master sheet'!$D$14="Hindi","वार्षिक योग","Yearly Total")</f>
        <v>वार्षिक योग</v>
      </c>
      <c r="N82" s="742"/>
      <c r="O82" s="955"/>
      <c r="P82" s="986"/>
    </row>
    <row r="83" spans="1:20" ht="15.95" customHeight="1">
      <c r="A83" s="92">
        <f>IF(N78="","",A82+1)</f>
        <v>13</v>
      </c>
      <c r="B83" s="674"/>
      <c r="C83" s="490">
        <v>10</v>
      </c>
      <c r="D83" s="490">
        <v>10</v>
      </c>
      <c r="E83" s="490">
        <v>10</v>
      </c>
      <c r="F83" s="489">
        <f>IF(AND(C83="",D83="",E83=""),"",IF(AND(C83="NA",D83="NA",E83="NA"),"NA",SUM(C83:E83)))</f>
        <v>30</v>
      </c>
      <c r="G83" s="490">
        <v>50</v>
      </c>
      <c r="H83" s="490">
        <v>20</v>
      </c>
      <c r="I83" s="489">
        <f>IF(AND(G83="",H83=""),"",IF(AND(G83="NA",H83="NA"),"NA",SUM(G83:H83)))</f>
        <v>70</v>
      </c>
      <c r="J83" s="491">
        <f>IF(AND(I83="",F83=""),"",IF(AND(I83="NA",F83="NA"),"NA",SUM(I83,F83)))</f>
        <v>100</v>
      </c>
      <c r="K83" s="490">
        <v>60</v>
      </c>
      <c r="L83" s="490">
        <v>40</v>
      </c>
      <c r="M83" s="489">
        <f>IF(AND(K83="",L83=""),"",IF(AND(K83="NA",L83="NA"),"NA",SUM(K83:L83)))</f>
        <v>100</v>
      </c>
      <c r="N83" s="491">
        <f>IF(AND(J83="",M83=""),"",IF(AND(J83="NA",M83="NA"),"NA",SUM(J83,M83)))</f>
        <v>200</v>
      </c>
      <c r="O83" s="956"/>
      <c r="P83" s="987"/>
    </row>
    <row r="84" spans="1:20" ht="21" customHeight="1">
      <c r="A84" s="92">
        <f>IF(N78="","",A83+1)</f>
        <v>14</v>
      </c>
      <c r="B84" s="410" t="str">
        <f>IF('Result Sheet'!$K$208="","",'Result Sheet'!$K$208)</f>
        <v>हिंदी</v>
      </c>
      <c r="C84" s="466">
        <f>IFERROR(IF(AND(N78=""),"",VLOOKUP(N78,Marks,11,0)),"")</f>
        <v>9</v>
      </c>
      <c r="D84" s="466">
        <f>IFERROR(IF(AND(N78=""),"",VLOOKUP(N78,Marks,12,0)),"")</f>
        <v>8</v>
      </c>
      <c r="E84" s="466">
        <f>IFERROR(IF(AND(N78=""),"",VLOOKUP(N78,Marks,13,0)),"")</f>
        <v>10</v>
      </c>
      <c r="F84" s="496">
        <f>IFERROR(IF(AND(N78=""),"",VLOOKUP(N78,Marks,14,0)),"")</f>
        <v>27</v>
      </c>
      <c r="G84" s="466">
        <f>IFERROR(IF(AND(N78=""),"",VLOOKUP(N78,Marks,15,0)),"")</f>
        <v>45</v>
      </c>
      <c r="H84" s="466">
        <f>IFERROR(IF(AND(N78=""),"",VLOOKUP(N78,Marks,16,0)),"")</f>
        <v>19</v>
      </c>
      <c r="I84" s="496">
        <f>IFERROR(IF(AND(N78=""),"",VLOOKUP(N78,Marks,17,0)),"")</f>
        <v>64</v>
      </c>
      <c r="J84" s="494">
        <f>IFERROR(IF(AND(N78=""),"",VLOOKUP(N78,Marks,18,0)),"")</f>
        <v>91</v>
      </c>
      <c r="K84" s="466">
        <f>IFERROR(IF(AND(N78=""),"",VLOOKUP(N78,Marks,19,0)),"")</f>
        <v>48</v>
      </c>
      <c r="L84" s="466">
        <f>IFERROR(IF(AND(N78=""),"",VLOOKUP(N78,Marks,20,0)),"")</f>
        <v>37</v>
      </c>
      <c r="M84" s="496">
        <f>IFERROR(IF(AND(N78=""),"",VLOOKUP(N78,Marks,21,0)),"")</f>
        <v>85</v>
      </c>
      <c r="N84" s="495">
        <f>IFERROR(IF(AND(N78=""),"",VLOOKUP(N78,Marks,22,0)),"")</f>
        <v>176</v>
      </c>
      <c r="O84" s="73" t="str">
        <f>IFERROR(IF(AND(N78=""),"",VLOOKUP(N78,Marks,28,0)),"")</f>
        <v>A</v>
      </c>
      <c r="P84" s="201" t="str">
        <f>IFERROR(IF(AND(N78=""),"",VLOOKUP(N78,Marks,26,0)),"")</f>
        <v>P</v>
      </c>
    </row>
    <row r="85" spans="1:20" ht="15.95" customHeight="1">
      <c r="A85" s="92">
        <f>IF(N78="","",A84+1)</f>
        <v>15</v>
      </c>
      <c r="B85" s="410"/>
      <c r="C85" s="490">
        <v>5</v>
      </c>
      <c r="D85" s="490">
        <v>5</v>
      </c>
      <c r="E85" s="490">
        <v>5</v>
      </c>
      <c r="F85" s="489">
        <f>IF(AND(C85="",D85="",E85=""),"",IF(AND(C85="NA",D85="NA",E85="NA"),"NA",SUM(C85:E85)))</f>
        <v>15</v>
      </c>
      <c r="G85" s="490">
        <v>25</v>
      </c>
      <c r="H85" s="490">
        <v>10</v>
      </c>
      <c r="I85" s="489">
        <f>IF(AND(G85="",H85=""),"",IF(AND(G85="NA",H85="NA"),"NA",SUM(G85:H85)))</f>
        <v>35</v>
      </c>
      <c r="J85" s="491">
        <f>IF(AND(I85="",F85=""),"",IF(AND(I85="NA",F85="NA"),"NA",SUM(I85,F85)))</f>
        <v>50</v>
      </c>
      <c r="K85" s="490">
        <v>30</v>
      </c>
      <c r="L85" s="490">
        <v>20</v>
      </c>
      <c r="M85" s="489">
        <f>IF(AND(K85="",L85=""),"",IF(AND(K85="NA",L85="NA"),"NA",SUM(K85:L85)))</f>
        <v>50</v>
      </c>
      <c r="N85" s="491">
        <f>IF(AND(J85="",M85=""),"",IF(AND(J85="NA",M85="NA"),"NA",SUM(J85,M85)))</f>
        <v>100</v>
      </c>
      <c r="O85" s="990"/>
      <c r="P85" s="991"/>
    </row>
    <row r="86" spans="1:20" ht="21" customHeight="1">
      <c r="A86" s="92">
        <f>IF(N78="","",A85+1)</f>
        <v>16</v>
      </c>
      <c r="B86" s="410" t="str">
        <f>IF('Result Sheet'!$AD$208="","",'Result Sheet'!$AD$208)</f>
        <v>अंग्रेजी</v>
      </c>
      <c r="C86" s="466">
        <f>IFERROR(IF(AND(N78=""),"",VLOOKUP(N78,Marks,29,0)),"")</f>
        <v>5</v>
      </c>
      <c r="D86" s="466">
        <f>IFERROR(IF(AND(N78=""),"",VLOOKUP(N78,Marks,30,0)),"")</f>
        <v>4</v>
      </c>
      <c r="E86" s="466">
        <f>IFERROR(IF(AND(N78=""),"",VLOOKUP(N78,Marks,31,0)),"")</f>
        <v>5</v>
      </c>
      <c r="F86" s="496">
        <f>IFERROR(IF(AND(N78=""),"",VLOOKUP(N78,Marks,32,0)),"")</f>
        <v>14</v>
      </c>
      <c r="G86" s="466">
        <f>IFERROR(IF(AND(N78=""),"",VLOOKUP(N78,Marks,33,0)),"")</f>
        <v>20</v>
      </c>
      <c r="H86" s="466">
        <f>IFERROR(IF(AND(N78=""),"",VLOOKUP(N78,Marks,34,0)),"")</f>
        <v>9</v>
      </c>
      <c r="I86" s="496">
        <f>IFERROR(IF(AND(N78=""),"",VLOOKUP(N78,Marks,35,0)),"")</f>
        <v>29</v>
      </c>
      <c r="J86" s="494">
        <f>IFERROR(IF(AND(N78=""),"",VLOOKUP(N78,Marks,36,0)),"")</f>
        <v>43</v>
      </c>
      <c r="K86" s="466">
        <f>IFERROR(IF(AND(N78=""),"",VLOOKUP(N78,Marks,37,0)),"")</f>
        <v>24</v>
      </c>
      <c r="L86" s="466">
        <f>IFERROR(IF(AND(N78=""),"",VLOOKUP(N78,Marks,38,0)),"")</f>
        <v>19</v>
      </c>
      <c r="M86" s="496">
        <f>IFERROR(IF(AND(N78=""),"",VLOOKUP(N78,Marks,39,0)),"")</f>
        <v>43</v>
      </c>
      <c r="N86" s="495">
        <f>IFERROR(IF(AND(N78=""),"",VLOOKUP(N78,Marks,40,0)),"")</f>
        <v>86</v>
      </c>
      <c r="O86" s="73" t="str">
        <f>IFERROR(IF(AND(N78=""),"",VLOOKUP(N78,Marks,46,0)),"")</f>
        <v>A</v>
      </c>
      <c r="P86" s="201" t="str">
        <f>IFERROR(IF(AND(N78=""),"",VLOOKUP(N78,Marks,44,0)),"")</f>
        <v>P</v>
      </c>
      <c r="T86" s="301"/>
    </row>
    <row r="87" spans="1:20" ht="15.95" customHeight="1">
      <c r="A87" s="92">
        <f>IF(N78="","",A86+1)</f>
        <v>17</v>
      </c>
      <c r="B87" s="410"/>
      <c r="C87" s="490">
        <v>10</v>
      </c>
      <c r="D87" s="490">
        <v>10</v>
      </c>
      <c r="E87" s="490">
        <v>10</v>
      </c>
      <c r="F87" s="489">
        <f>IF(AND(C87="",D87="",E87=""),"",IF(AND(C87="NA",D87="NA",E87="NA"),"NA",SUM(C87:E87)))</f>
        <v>30</v>
      </c>
      <c r="G87" s="490">
        <v>50</v>
      </c>
      <c r="H87" s="490">
        <v>20</v>
      </c>
      <c r="I87" s="489">
        <f>IF(AND(G87="",H87=""),"",IF(AND(G87="NA",H87="NA"),"NA",SUM(G87:H87)))</f>
        <v>70</v>
      </c>
      <c r="J87" s="491">
        <f>IF(AND(I87="",F87=""),"",IF(AND(I87="NA",F87="NA"),"NA",SUM(I87,F87)))</f>
        <v>100</v>
      </c>
      <c r="K87" s="490">
        <v>60</v>
      </c>
      <c r="L87" s="490">
        <v>40</v>
      </c>
      <c r="M87" s="489">
        <f>IF(AND(K87="",L87=""),"",IF(AND(K87="NA",L87="NA"),"NA",SUM(K87:L87)))</f>
        <v>100</v>
      </c>
      <c r="N87" s="491">
        <f>IF(AND(J87="",M87=""),"",IF(AND(J87="NA",M87="NA"),"NA",SUM(J87,M87)))</f>
        <v>200</v>
      </c>
      <c r="O87" s="990"/>
      <c r="P87" s="991"/>
      <c r="T87" s="301"/>
    </row>
    <row r="88" spans="1:20" ht="21" customHeight="1">
      <c r="A88" s="92">
        <f>IF(N78="","",A87+1)</f>
        <v>18</v>
      </c>
      <c r="B88" s="410" t="str">
        <f>IF('Result Sheet'!$AV$208="","",'Result Sheet'!$AV$208)</f>
        <v>गणित</v>
      </c>
      <c r="C88" s="466">
        <f>IFERROR(IF(AND(N78=""),"",VLOOKUP(N78,Marks,47,0)),"")</f>
        <v>10</v>
      </c>
      <c r="D88" s="466">
        <f>IFERROR(IF(AND(N78=""),"",VLOOKUP(N78,Marks,48,0)),"")</f>
        <v>9</v>
      </c>
      <c r="E88" s="466">
        <f>IFERROR(IF(AND(N78=""),"",VLOOKUP(N78,Marks,49,0)),"")</f>
        <v>8</v>
      </c>
      <c r="F88" s="496">
        <f>IFERROR(IF(AND(N78=""),"",VLOOKUP(N78,Marks,50,0)),"")</f>
        <v>27</v>
      </c>
      <c r="G88" s="466">
        <f>IFERROR(IF(AND(N78=""),"",VLOOKUP(N78,Marks,51,0)),"")</f>
        <v>29</v>
      </c>
      <c r="H88" s="466">
        <f>IFERROR(IF(AND(N78=""),"",VLOOKUP(N78,Marks,52,0)),"")</f>
        <v>14</v>
      </c>
      <c r="I88" s="496">
        <f>IFERROR(IF(AND(N78=""),"",VLOOKUP(N78,Marks,53,0)),"")</f>
        <v>43</v>
      </c>
      <c r="J88" s="494">
        <f>IFERROR(IF(AND(N78=""),"",VLOOKUP(N78,Marks,54,0)),"")</f>
        <v>70</v>
      </c>
      <c r="K88" s="466">
        <f>IFERROR(IF(AND(N78=""),"",VLOOKUP(N78,Marks,55,0)),"")</f>
        <v>47</v>
      </c>
      <c r="L88" s="466">
        <f>IFERROR(IF(AND(N78=""),"",VLOOKUP(N78,Marks,56,0)),"")</f>
        <v>37</v>
      </c>
      <c r="M88" s="496">
        <f>IFERROR(IF(AND(N78=""),"",VLOOKUP(N78,Marks,57,0)),"")</f>
        <v>84</v>
      </c>
      <c r="N88" s="495">
        <f>IFERROR(IF(AND(N78=""),"",VLOOKUP(N78,Marks,58,0)),"")</f>
        <v>154</v>
      </c>
      <c r="O88" s="73" t="str">
        <f>IFERROR(IF(AND(N78=""),"",VLOOKUP(N78,Marks,64,0)),"")</f>
        <v>B</v>
      </c>
      <c r="P88" s="201" t="str">
        <f>IFERROR(IF(AND(N78=""),"",VLOOKUP(N78,Marks,62,0)),"")</f>
        <v>P</v>
      </c>
      <c r="T88" s="301"/>
    </row>
    <row r="89" spans="1:20" ht="21" customHeight="1">
      <c r="A89" s="92">
        <f>IF(N78="","",A88+1)</f>
        <v>19</v>
      </c>
      <c r="B89" s="410" t="str">
        <f>IF('Result Sheet'!$BN$208="","",'Result Sheet'!$BN$208)</f>
        <v>पर्यावरण अध्ययन</v>
      </c>
      <c r="C89" s="466">
        <f>IFERROR(IF(AND(N78=""),"",VLOOKUP(N78,Marks,65,0)),"")</f>
        <v>10</v>
      </c>
      <c r="D89" s="466">
        <f>IFERROR(IF(AND(N78=""),"",VLOOKUP(N78,Marks,66,0)),"")</f>
        <v>10</v>
      </c>
      <c r="E89" s="466">
        <f>IFERROR(IF(AND(N78=""),"",VLOOKUP(N78,Marks,67,0)),"")</f>
        <v>9</v>
      </c>
      <c r="F89" s="496">
        <f>IFERROR(IF(AND(N78=""),"",VLOOKUP(N78,Marks,68,0)),"")</f>
        <v>29</v>
      </c>
      <c r="G89" s="466">
        <f>IFERROR(IF(AND(N78=""),"",VLOOKUP(N78,Marks,69,0)),"")</f>
        <v>26</v>
      </c>
      <c r="H89" s="466">
        <f>IFERROR(IF(AND(N78=""),"",VLOOKUP(N78,Marks,70,0)),"")</f>
        <v>18</v>
      </c>
      <c r="I89" s="496">
        <f>IFERROR(IF(AND(N78=""),"",VLOOKUP(N78,Marks,71,0)),"")</f>
        <v>44</v>
      </c>
      <c r="J89" s="494">
        <f>IFERROR(IF(AND(N78=""),"",VLOOKUP(N78,Marks,72,0)),"")</f>
        <v>73</v>
      </c>
      <c r="K89" s="466">
        <f>IFERROR(IF(AND(N78=""),"",VLOOKUP(N78,Marks,73,0)),"")</f>
        <v>48</v>
      </c>
      <c r="L89" s="466">
        <f>IFERROR(IF(AND(N78=""),"",VLOOKUP(N78,Marks,74,0)),"")</f>
        <v>37</v>
      </c>
      <c r="M89" s="496">
        <f>IFERROR(IF(AND(N78=""),"",VLOOKUP(N78,Marks,75,0)),"")</f>
        <v>85</v>
      </c>
      <c r="N89" s="495">
        <f>IFERROR(IF(AND(N78=""),"",VLOOKUP(N78,Marks,76,0)),"")</f>
        <v>158</v>
      </c>
      <c r="O89" s="73" t="str">
        <f>IFERROR(IF(AND(N78=""),"",VLOOKUP(N78,Marks,82,0)),"")</f>
        <v>B</v>
      </c>
      <c r="P89" s="201" t="str">
        <f>IFERROR(IF(AND(N78=""),"",VLOOKUP(N78,Marks,80,0)),"")</f>
        <v>P</v>
      </c>
    </row>
    <row r="90" spans="1:20" ht="23.25" customHeight="1">
      <c r="A90" s="92">
        <f>IF(N78="","",A89+1)</f>
        <v>20</v>
      </c>
      <c r="B90" s="284" t="str">
        <f>IF('Master sheet'!$D$14="Hindi","कुल योग","Total")</f>
        <v>कुल योग</v>
      </c>
      <c r="C90" s="494">
        <f>IF(AND(N78=""),"",IF(AND(C84="",C86="",C88="",C89=""),"",SUM(C84,C86,C88,C89)))</f>
        <v>34</v>
      </c>
      <c r="D90" s="494">
        <f>IF(AND(N78=""),"",IF(AND(D84="",D86="",D88="",D89=""),"",SUM(D84,D86,D88,D89)))</f>
        <v>31</v>
      </c>
      <c r="E90" s="494">
        <f>IF(AND(N78=""),"",IF(AND(E84="",E86="",E88="",E89=""),"",SUM(E84,E86,E88,E89)))</f>
        <v>32</v>
      </c>
      <c r="F90" s="494">
        <f>IF(AND(N78=""),"",IF(AND(F84="",F86="",F88="",F89=""),"",SUM(F84,F86,F88,F89)))</f>
        <v>97</v>
      </c>
      <c r="G90" s="494">
        <f>IF(AND(N78=""),"",IF(AND(G84="",G86="",G88="",G89=""),"",SUM(G84,G86,G88,G89)))</f>
        <v>120</v>
      </c>
      <c r="H90" s="494">
        <f>IF(AND(N78=""),"",IF(AND(H84="",H86="",H88="",H89=""),"",SUM(H84,H86,H88,H89)))</f>
        <v>60</v>
      </c>
      <c r="I90" s="494">
        <f>IF(AND(N78=""),"",IF(AND(I84="",I86="",I88="",I89=""),"",SUM(I84,I86,I88,I89)))</f>
        <v>180</v>
      </c>
      <c r="J90" s="494">
        <f>IF(AND(N78=""),"",IF(AND(J84="",J86="",J88="",J89=""),"",SUM(J84,J86,J88,J89)))</f>
        <v>277</v>
      </c>
      <c r="K90" s="494">
        <f>IF(AND(N78=""),"",IF(AND(K84="",K86="",K88="",K89=""),"",SUM(K84,K86,K88,K89)))</f>
        <v>167</v>
      </c>
      <c r="L90" s="494">
        <f>IF(AND(N78=""),"",IF(AND(L84="",L86="",L88="",L89=""),"",SUM(L84,L86,L88,L89)))</f>
        <v>130</v>
      </c>
      <c r="M90" s="494">
        <f>IF(AND(N78=""),"",IF(AND(M84="",M86="",M88="",M89=""),"",SUM(M84,M86,M88,M89)))</f>
        <v>297</v>
      </c>
      <c r="N90" s="494">
        <f>IF(AND(N78=""),"",IF(AND(N84="",N86="",N88="",N89=""),"",SUM(N84,N86,N88,N89)))</f>
        <v>574</v>
      </c>
      <c r="O90" s="492" t="str">
        <f>IFERROR(IF(AND(N78=""),"",VLOOKUP(N78,Marks,152,0)),"")</f>
        <v>B</v>
      </c>
      <c r="P90" s="493" t="str">
        <f>IF(AND(P84="P",P86="P",P88="P",P89="P"),"P","")</f>
        <v>P</v>
      </c>
    </row>
    <row r="91" spans="1:20" ht="21" customHeight="1">
      <c r="A91" s="92">
        <f>IF(N78="","",A90+1)</f>
        <v>21</v>
      </c>
      <c r="B91" s="964" t="str">
        <f>IF('Master sheet'!$D$14="Hindi","अतिरिक्त विषय ","Extra Subject")</f>
        <v xml:space="preserve">अतिरिक्त विषय </v>
      </c>
      <c r="C91" s="964"/>
      <c r="D91" s="964"/>
      <c r="E91" s="964"/>
      <c r="F91" s="964"/>
      <c r="G91" s="964"/>
      <c r="H91" s="964"/>
      <c r="I91" s="964"/>
      <c r="J91" s="964"/>
      <c r="K91" s="964"/>
      <c r="L91" s="964"/>
      <c r="M91" s="964"/>
      <c r="N91" s="964"/>
      <c r="O91" s="964"/>
      <c r="P91" s="964"/>
    </row>
    <row r="92" spans="1:20" ht="21" customHeight="1">
      <c r="A92" s="92">
        <f>IF(N78="","",A91+1)</f>
        <v>22</v>
      </c>
      <c r="B92" s="286" t="str">
        <f>IF('Result Sheet'!$CF$208="","",'Result Sheet'!$CF$208)</f>
        <v>कंप्यूटर</v>
      </c>
      <c r="C92" s="466">
        <f>IFERROR(IF(AND(N78=""),"",VLOOKUP(N78,Marks,83,0)),"")</f>
        <v>9</v>
      </c>
      <c r="D92" s="466">
        <f>IFERROR(IF(AND(N78=""),"",VLOOKUP(N78,Marks,84,0)),"")</f>
        <v>8</v>
      </c>
      <c r="E92" s="466">
        <f>IFERROR(IF(AND(N78=""),"",VLOOKUP(N78,Marks,85,0)),"")</f>
        <v>10</v>
      </c>
      <c r="F92" s="496">
        <f>IFERROR(IF(AND(N78=""),"",VLOOKUP(N78,Marks,86,0)),"")</f>
        <v>27</v>
      </c>
      <c r="G92" s="466">
        <f>IFERROR(IF(AND(N78=""),"",VLOOKUP(N78,Marks,87,0)),"")</f>
        <v>20</v>
      </c>
      <c r="H92" s="466">
        <f>IFERROR(IF(AND(N78=""),"",VLOOKUP(N78,Marks,88,0)),"")</f>
        <v>45</v>
      </c>
      <c r="I92" s="496">
        <f>IFERROR(IF(AND(N78=""),"",VLOOKUP(N78,Marks,89,0)),"")</f>
        <v>65</v>
      </c>
      <c r="J92" s="495">
        <f>IFERROR(IF(AND(N78=""),"",VLOOKUP(N78,Marks,90,0)),"")</f>
        <v>92</v>
      </c>
      <c r="K92" s="466">
        <f>IFERROR(IF(AND(N78=""),"",VLOOKUP(N78,Marks,91,0)),"")</f>
        <v>38</v>
      </c>
      <c r="L92" s="466">
        <f>IFERROR(IF(AND(N78=""),"",VLOOKUP(N78,Marks,92,0)),"")</f>
        <v>48</v>
      </c>
      <c r="M92" s="496">
        <f>IFERROR(IF(AND(N78=""),"",VLOOKUP(N78,Marks,93,0)),"")</f>
        <v>86</v>
      </c>
      <c r="N92" s="495">
        <f>IFERROR(IF(AND(N78=""),"",VLOOKUP(N78,Marks,94,0)),"")</f>
        <v>178</v>
      </c>
      <c r="O92" s="73" t="str">
        <f>IFERROR(IF(AND(N78=""),"",VLOOKUP(N78,Marks,98,0)),"")</f>
        <v>A</v>
      </c>
      <c r="P92" s="201" t="str">
        <f>IFERROR(IF(AND(N78=""),"",VLOOKUP(N78,Marks,97,0)),"")</f>
        <v>P</v>
      </c>
    </row>
    <row r="93" spans="1:20" ht="21" customHeight="1">
      <c r="A93" s="92">
        <f>IF(N78="","",A92+1)</f>
        <v>23</v>
      </c>
      <c r="B93" s="286" t="str">
        <f>IF('Result Sheet'!$CV$208="","",'Result Sheet'!$CV$208)</f>
        <v>सामान्य ज्ञान</v>
      </c>
      <c r="C93" s="466">
        <f>IFERROR(IF(AND(N78=""),"",VLOOKUP(N78,Marks,99,0)),"")</f>
        <v>8</v>
      </c>
      <c r="D93" s="466">
        <f>IFERROR(IF(AND(N78=""),"",VLOOKUP(N78,Marks,100,0)),"")</f>
        <v>7</v>
      </c>
      <c r="E93" s="466">
        <f>IFERROR(IF(AND(N78=""),"",VLOOKUP(N78,Marks,101,0)),"")</f>
        <v>9</v>
      </c>
      <c r="F93" s="496">
        <f>IFERROR(IF(AND(N78=""),"",VLOOKUP(N78,Marks,102,0)),"")</f>
        <v>24</v>
      </c>
      <c r="G93" s="466">
        <f>IFERROR(IF(AND(N78=""),"",VLOOKUP(N78,Marks,103,0)),"")</f>
        <v>40</v>
      </c>
      <c r="H93" s="466">
        <f>IFERROR(IF(AND(N78=""),"",VLOOKUP(N78,Marks,104,0)),"")</f>
        <v>18</v>
      </c>
      <c r="I93" s="496">
        <f>IFERROR(IF(AND(N78=""),"",VLOOKUP(N78,Marks,105,0)),"")</f>
        <v>58</v>
      </c>
      <c r="J93" s="495">
        <f>IFERROR(IF(AND(N78=""),"",VLOOKUP(N78,Marks,106,0)),"")</f>
        <v>82</v>
      </c>
      <c r="K93" s="466">
        <f>IFERROR(IF(AND(N78=""),"",VLOOKUP(N78,Marks,107,0)),"")</f>
        <v>32</v>
      </c>
      <c r="L93" s="466">
        <f>IFERROR(IF(AND(N78=""),"",VLOOKUP(N78,Marks,108,0)),"")</f>
        <v>34</v>
      </c>
      <c r="M93" s="496">
        <f>IFERROR(IF(AND(N78=""),"",VLOOKUP(N78,Marks,109,0)),"")</f>
        <v>66</v>
      </c>
      <c r="N93" s="495">
        <f>IFERROR(IF(AND(N78=""),"",VLOOKUP(N78,Marks,110,0)),"")</f>
        <v>148</v>
      </c>
      <c r="O93" s="73" t="str">
        <f>IFERROR(IF(AND(N78=""),"",VLOOKUP(N78,Marks,114,0)),"")</f>
        <v>B</v>
      </c>
      <c r="P93" s="201" t="str">
        <f>IFERROR(IF(AND(N78=""),"",VLOOKUP(N78,Marks,113,0)),"")</f>
        <v>P</v>
      </c>
    </row>
    <row r="94" spans="1:20" ht="21" customHeight="1">
      <c r="A94" s="92">
        <f>IF(N78="","",A93+1)</f>
        <v>24</v>
      </c>
      <c r="B94" s="286"/>
      <c r="C94" s="988" t="str">
        <f>IF('Master sheet'!$D$14="Hindi","प्रथम मूल्यांकन","1st Assessment")</f>
        <v>प्रथम मूल्यांकन</v>
      </c>
      <c r="D94" s="989"/>
      <c r="E94" s="988" t="str">
        <f>IF('Master sheet'!$D$14="Hindi","द्वितीय मूल्यांकन","2nd Assessment")</f>
        <v>द्वितीय मूल्यांकन</v>
      </c>
      <c r="F94" s="989"/>
      <c r="G94" s="988" t="str">
        <f>IF('Master sheet'!$D$14="Hindi","तृतीय मूल्यांकन","3rd Assessment")</f>
        <v>तृतीय मूल्यांकन</v>
      </c>
      <c r="H94" s="989"/>
      <c r="I94" s="988" t="str">
        <f>IF('Master sheet'!$D$14="Hindi","चतुर्थ मूल्यांकन","4th Assessment")</f>
        <v>चतुर्थ मूल्यांकन</v>
      </c>
      <c r="J94" s="989"/>
      <c r="K94" s="988" t="str">
        <f>IF('Master sheet'!$D$14="Hindi","पंचम मूल्यांकन","5th Assessment")</f>
        <v>पंचम मूल्यांकन</v>
      </c>
      <c r="L94" s="989"/>
      <c r="M94" s="992" t="str">
        <f>IF('Master sheet'!$D$14="Hindi","कुल योग ","Total")</f>
        <v xml:space="preserve">कुल योग </v>
      </c>
      <c r="N94" s="993"/>
      <c r="O94" s="990"/>
      <c r="P94" s="991"/>
    </row>
    <row r="95" spans="1:20" ht="21" customHeight="1">
      <c r="A95" s="92">
        <f>IF(N78="","",A94+1)</f>
        <v>25</v>
      </c>
      <c r="B95" s="410" t="str">
        <f>IF('Result Sheet'!$DL$208="","",'Result Sheet'!$DL$208)</f>
        <v>कार्यानुभव</v>
      </c>
      <c r="C95" s="951">
        <f>IFERROR(IF(AND(N78=""),"",VLOOKUP(N78,Marks,115,0)),"")</f>
        <v>0</v>
      </c>
      <c r="D95" s="951"/>
      <c r="E95" s="951">
        <f>IFERROR(IF(AND(N78=""),"",VLOOKUP(N78,Marks,116,0)),"")</f>
        <v>0</v>
      </c>
      <c r="F95" s="951"/>
      <c r="G95" s="951">
        <f>IFERROR(IF(AND(N78=""),"",VLOOKUP(N78,Marks,117,0)),"")</f>
        <v>0</v>
      </c>
      <c r="H95" s="951"/>
      <c r="I95" s="951">
        <f>IFERROR(IF(AND(N78=""),"",VLOOKUP(N78,Marks,118,0)),"")</f>
        <v>0</v>
      </c>
      <c r="J95" s="951"/>
      <c r="K95" s="951">
        <f>IFERROR(IF(AND(N78=""),"",VLOOKUP(N78,Marks,119,0)),"")</f>
        <v>0</v>
      </c>
      <c r="L95" s="951"/>
      <c r="M95" s="979">
        <f>IFERROR(IF(AND(N78=""),"",VLOOKUP(N78,Marks,120,0)),"")</f>
        <v>0</v>
      </c>
      <c r="N95" s="979"/>
      <c r="O95" s="411" t="str">
        <f>IFERROR(IF(AND(N78=""),"",VLOOKUP(N78,Marks,124,0)),"")</f>
        <v/>
      </c>
      <c r="P95" s="201" t="str">
        <f>IFERROR(IF(AND(N78=""),"",VLOOKUP(N78,Marks,123,0)),"")</f>
        <v/>
      </c>
    </row>
    <row r="96" spans="1:20" ht="21" customHeight="1">
      <c r="A96" s="92">
        <f>IF(N78="","",A95+1)</f>
        <v>26</v>
      </c>
      <c r="B96" s="410" t="str">
        <f>IF('Result Sheet'!$DV$208="","",'Result Sheet'!$DV$208)</f>
        <v>कला शिक्षा</v>
      </c>
      <c r="C96" s="951">
        <f>IFERROR(IF(AND(N78=""),"",VLOOKUP(N78,Marks,125,0)),"")</f>
        <v>0</v>
      </c>
      <c r="D96" s="951"/>
      <c r="E96" s="951">
        <f>IFERROR(IF(AND(N78=""),"",VLOOKUP(N78,Marks,126,0)),"")</f>
        <v>0</v>
      </c>
      <c r="F96" s="951"/>
      <c r="G96" s="951">
        <f>IFERROR(IF(AND(N78=""),"",VLOOKUP(N78,Marks,127,0)),"")</f>
        <v>0</v>
      </c>
      <c r="H96" s="951"/>
      <c r="I96" s="951">
        <f>IFERROR(IF(AND(N78=""),"",VLOOKUP(N78,Marks,128,0)),"")</f>
        <v>0</v>
      </c>
      <c r="J96" s="951"/>
      <c r="K96" s="951">
        <f>IFERROR(IF(AND(N78=""),"",VLOOKUP(N78,Marks,129,0)),"")</f>
        <v>0</v>
      </c>
      <c r="L96" s="951"/>
      <c r="M96" s="979">
        <f>IFERROR(IF(AND(N78=""),"",VLOOKUP(N78,Marks,130,0)),"")</f>
        <v>0</v>
      </c>
      <c r="N96" s="979"/>
      <c r="O96" s="411" t="str">
        <f>IFERROR(IF(AND(N78=""),"",VLOOKUP(N78,Marks,134,0)),"")</f>
        <v/>
      </c>
      <c r="P96" s="201" t="str">
        <f>IFERROR(IF(AND(N78=""),"",VLOOKUP(N78,Marks,133,0)),"")</f>
        <v/>
      </c>
    </row>
    <row r="97" spans="1:35" ht="21" customHeight="1">
      <c r="A97" s="92">
        <f>IF(N78="","",A96+1)</f>
        <v>27</v>
      </c>
      <c r="B97" s="410" t="str">
        <f>IF('Result Sheet'!$EF$208="","",'Result Sheet'!$EF$208)</f>
        <v>स्वा. एवं शा. शिक्षा</v>
      </c>
      <c r="C97" s="951">
        <f>IFERROR(IF(AND(N78=""),"",VLOOKUP(N78,Marks,135,0)),"")</f>
        <v>0</v>
      </c>
      <c r="D97" s="951"/>
      <c r="E97" s="951">
        <f>IFERROR(IF(AND(N78=""),"",VLOOKUP(N78,Marks,136,0)),"")</f>
        <v>0</v>
      </c>
      <c r="F97" s="951"/>
      <c r="G97" s="951">
        <f>IFERROR(IF(AND(N78=""),"",VLOOKUP(N78,Marks,137,0)),"")</f>
        <v>0</v>
      </c>
      <c r="H97" s="951"/>
      <c r="I97" s="951">
        <f>IFERROR(IF(AND(N78=""),"",VLOOKUP(N78,Marks,138,0)),"")</f>
        <v>0</v>
      </c>
      <c r="J97" s="951"/>
      <c r="K97" s="951">
        <f>IFERROR(IF(AND(N78=""),"",VLOOKUP(N78,Marks,139,0)),"")</f>
        <v>0</v>
      </c>
      <c r="L97" s="951"/>
      <c r="M97" s="979">
        <f>IFERROR(IF(AND(N78=""),"",VLOOKUP(N78,Marks,140,0)),"")</f>
        <v>0</v>
      </c>
      <c r="N97" s="979"/>
      <c r="O97" s="411" t="str">
        <f>IFERROR(IF(AND(N78=""),"",VLOOKUP(N78,Marks,144,0)),"")</f>
        <v/>
      </c>
      <c r="P97" s="201" t="str">
        <f>IFERROR(IF(AND(N78=""),"",VLOOKUP(N78,Marks,143,0)),"")</f>
        <v/>
      </c>
    </row>
    <row r="98" spans="1:35" ht="6" customHeight="1">
      <c r="A98" s="92">
        <f>IF(N78="","",A97+1)</f>
        <v>28</v>
      </c>
      <c r="B98" s="287"/>
      <c r="C98" s="287"/>
      <c r="D98" s="287"/>
      <c r="E98" s="467"/>
      <c r="F98" s="468"/>
      <c r="G98" s="287"/>
      <c r="H98" s="287"/>
      <c r="I98" s="287"/>
      <c r="J98" s="467"/>
      <c r="K98" s="468"/>
      <c r="L98" s="288"/>
      <c r="M98" s="288"/>
      <c r="N98" s="288"/>
      <c r="O98" s="467"/>
      <c r="P98" s="468"/>
    </row>
    <row r="99" spans="1:35" ht="21" customHeight="1">
      <c r="A99" s="92">
        <f>IF(N78="","",A98+1)</f>
        <v>29</v>
      </c>
      <c r="B99" s="967" t="str">
        <f>IF('Master sheet'!$D$14="Hindi","कुल कार्य दिवस :-","Total Meeting :-")</f>
        <v>कुल कार्य दिवस :-</v>
      </c>
      <c r="C99" s="967"/>
      <c r="D99" s="967"/>
      <c r="E99" s="980">
        <f>IFERROR(IF(AND(N78=""),"",VLOOKUP(N78,Marks,150,0)),"")</f>
        <v>340</v>
      </c>
      <c r="F99" s="980"/>
      <c r="G99" s="980"/>
      <c r="H99" s="980"/>
      <c r="I99" s="967" t="str">
        <f>IF('Master sheet'!$D$14="Hindi","कुल उपस्थिति :-","Total Attendance :-")</f>
        <v>कुल उपस्थिति :-</v>
      </c>
      <c r="J99" s="967"/>
      <c r="K99" s="967"/>
      <c r="L99" s="967"/>
      <c r="M99" s="976">
        <f>IFERROR(IF(AND(N78=""),"",VLOOKUP(N78,Marks,151,0)),"")</f>
        <v>310</v>
      </c>
      <c r="N99" s="976"/>
      <c r="O99" s="976"/>
      <c r="P99" s="976"/>
    </row>
    <row r="100" spans="1:35" ht="21" customHeight="1">
      <c r="A100" s="92">
        <f>IF(N78="","",A99+1)</f>
        <v>30</v>
      </c>
      <c r="B100" s="967" t="str">
        <f>IF('Master sheet'!$D$14="Hindi","परिणाम :-","Result :-")</f>
        <v>परिणाम :-</v>
      </c>
      <c r="C100" s="967"/>
      <c r="D100" s="967"/>
      <c r="E100" s="977" t="str">
        <f>IFERROR(IF(AND(N78=""),"",VLOOKUP(N78,Marks,149,0)),"")</f>
        <v>कक्षोंन्नति</v>
      </c>
      <c r="F100" s="977"/>
      <c r="G100" s="977"/>
      <c r="H100" s="977"/>
      <c r="I100" s="967" t="str">
        <f>IF('Master sheet'!$D$14="Hindi","परिणाम प्रतिशत में :-","Result in Percentage :-")</f>
        <v>परिणाम प्रतिशत में :-</v>
      </c>
      <c r="J100" s="967"/>
      <c r="K100" s="967"/>
      <c r="L100" s="967"/>
      <c r="M100" s="978">
        <f>IFERROR(IF(AND(N78=""),"",VLOOKUP(N78,Marks,146,0)),"")</f>
        <v>82</v>
      </c>
      <c r="N100" s="978"/>
      <c r="O100" s="978"/>
      <c r="P100" s="978"/>
    </row>
    <row r="101" spans="1:35" ht="21" customHeight="1">
      <c r="A101" s="92">
        <f>IF(N78="","",A100+1)</f>
        <v>31</v>
      </c>
      <c r="B101" s="967" t="str">
        <f>IF('Master sheet'!$D$14="Hindi","ग्रेड :-","Grade :-")</f>
        <v>ग्रेड :-</v>
      </c>
      <c r="C101" s="967"/>
      <c r="D101" s="967"/>
      <c r="E101" s="973" t="str">
        <f>IFERROR(IF(AND(N78=""),"",VLOOKUP(N78,Marks,152,0)),"")</f>
        <v>B</v>
      </c>
      <c r="F101" s="973"/>
      <c r="G101" s="973"/>
      <c r="H101" s="973"/>
      <c r="I101" s="967" t="str">
        <f>IF('Master sheet'!$D$14="Hindi","कक्षा में स्थान :-","Position in the Class :-")</f>
        <v>कक्षा में स्थान :-</v>
      </c>
      <c r="J101" s="967"/>
      <c r="K101" s="967"/>
      <c r="L101" s="967"/>
      <c r="M101" s="968">
        <f>IFERROR(IF(AND(N78=""),"",VLOOKUP(N78,Marks,148,0)),"")</f>
        <v>24.000000000000298</v>
      </c>
      <c r="N101" s="968"/>
      <c r="O101" s="968"/>
      <c r="P101" s="968"/>
    </row>
    <row r="102" spans="1:35" ht="21" customHeight="1">
      <c r="A102" s="92">
        <f>IF(N78="","",A101+1)</f>
        <v>32</v>
      </c>
      <c r="B102" s="983" t="str">
        <f>IF('Master sheet'!$D$14="Hindi","परीक्षा परिणाम घोषणा दिनांक :-","Result Declaration Date :-")</f>
        <v>परीक्षा परिणाम घोषणा दिनांक :-</v>
      </c>
      <c r="C102" s="983"/>
      <c r="D102" s="983"/>
      <c r="E102" s="984">
        <f>IFERROR(IF(AND(N78=""),"",'Master sheet'!$D$13),"")</f>
        <v>45793</v>
      </c>
      <c r="F102" s="984"/>
      <c r="G102" s="984"/>
      <c r="H102" s="469"/>
      <c r="I102" s="967" t="str">
        <f>IF('Master sheet'!$D$14="Hindi","श्रेणी  :-","Division  :-")</f>
        <v>श्रेणी  :-</v>
      </c>
      <c r="J102" s="967"/>
      <c r="K102" s="967"/>
      <c r="L102" s="967"/>
      <c r="M102" s="974" t="str">
        <f>IFERROR(IF(AND(N78=""),"",VLOOKUP(N78,Marks,147,0)),"")</f>
        <v>I</v>
      </c>
      <c r="N102" s="974"/>
      <c r="O102" s="974"/>
      <c r="P102" s="974"/>
    </row>
    <row r="103" spans="1:35" ht="54" customHeight="1">
      <c r="A103" s="92">
        <f>IF(N78="","",A102+1)</f>
        <v>33</v>
      </c>
      <c r="B103" s="981" t="str">
        <f>IFERROR(IF(AND(N78=""),"",'Result Sheet'!$EV$211),"")</f>
        <v>( PRADIP SINGH RAJAWAT )</v>
      </c>
      <c r="C103" s="981"/>
      <c r="D103" s="981"/>
      <c r="E103" s="981"/>
      <c r="F103" s="982" t="str">
        <f>IF(AND(N78=""),"",CONCATENATE("(",'Master sheet'!$D$17," )"))</f>
        <v>(Suresh Kumar )</v>
      </c>
      <c r="G103" s="982"/>
      <c r="H103" s="982"/>
      <c r="I103" s="982"/>
      <c r="J103" s="982"/>
      <c r="K103" s="982" t="str">
        <f>IF(AND(N78=""),"",CONCATENATE("(",'Master sheet'!$D$15," )"))</f>
        <v>(USHA PALIYA )</v>
      </c>
      <c r="L103" s="982"/>
      <c r="M103" s="982"/>
      <c r="N103" s="982"/>
      <c r="O103" s="982"/>
      <c r="P103" s="982"/>
    </row>
    <row r="104" spans="1:35" ht="24.75" customHeight="1">
      <c r="A104" s="92">
        <f>IF(N78="","",A103+1)</f>
        <v>34</v>
      </c>
      <c r="B104" s="949" t="str">
        <f>IF('Master sheet'!$D$14="Hindi","हस्ताक्षर कक्षाध्यापक","Signature of the class teacher")</f>
        <v>हस्ताक्षर कक्षाध्यापक</v>
      </c>
      <c r="C104" s="949"/>
      <c r="D104" s="949"/>
      <c r="E104" s="949"/>
      <c r="F104" s="949" t="str">
        <f>IF('Master sheet'!$D$14="Hindi","हस्ताक्षर परीक्षा प्रभारी","Signature of the exam. Incharge")</f>
        <v>हस्ताक्षर परीक्षा प्रभारी</v>
      </c>
      <c r="G104" s="949"/>
      <c r="H104" s="949"/>
      <c r="I104" s="949"/>
      <c r="J104" s="949"/>
      <c r="K104" s="949" t="str">
        <f>IF('Master sheet'!$D$14="Hindi","हस्ताक्षर संस्था प्रधान","Head of Institute's Signature")</f>
        <v>हस्ताक्षर संस्था प्रधान</v>
      </c>
      <c r="L104" s="949"/>
      <c r="M104" s="949"/>
      <c r="N104" s="949"/>
      <c r="O104" s="949"/>
      <c r="P104" s="949"/>
    </row>
    <row r="106" spans="1:35" ht="21" customHeight="1">
      <c r="A106" s="92">
        <f>IF(N113="","",1)</f>
        <v>1</v>
      </c>
      <c r="B106" s="950" t="str">
        <f>IF('Master sheet'!$D$14="Hindi","वार्षिक रिपोर्ट कार्ड ","Report Card")</f>
        <v xml:space="preserve">वार्षिक रिपोर्ट कार्ड </v>
      </c>
      <c r="C106" s="950"/>
      <c r="D106" s="950"/>
      <c r="E106" s="950"/>
      <c r="F106" s="950"/>
      <c r="G106" s="950"/>
      <c r="H106" s="950"/>
      <c r="I106" s="950"/>
      <c r="J106" s="950"/>
      <c r="K106" s="950"/>
      <c r="L106" s="950"/>
      <c r="M106" s="950"/>
      <c r="N106" s="950"/>
      <c r="O106" s="950"/>
      <c r="P106" s="950"/>
      <c r="S106" s="290"/>
      <c r="T106" s="290"/>
      <c r="U106" s="290"/>
      <c r="V106" s="290"/>
      <c r="W106" s="290"/>
      <c r="X106" s="42"/>
    </row>
    <row r="107" spans="1:35" ht="18.95" customHeight="1">
      <c r="A107" s="92">
        <f>IF(N113="","",A106+1)</f>
        <v>2</v>
      </c>
      <c r="B107" s="961" t="str">
        <f>IF('Master sheet'!$D$14="Hindi","शिक्षा विभाग, राजस्थान सरकार","Education Department, Rajasthan Government")</f>
        <v>शिक्षा विभाग, राजस्थान सरकार</v>
      </c>
      <c r="C107" s="961"/>
      <c r="D107" s="961"/>
      <c r="E107" s="961"/>
      <c r="F107" s="961"/>
      <c r="G107" s="961"/>
      <c r="H107" s="961"/>
      <c r="I107" s="961"/>
      <c r="J107" s="961"/>
      <c r="K107" s="961"/>
      <c r="L107" s="961"/>
      <c r="M107" s="961"/>
      <c r="N107" s="961"/>
      <c r="O107" s="961"/>
      <c r="P107" s="961"/>
      <c r="S107" s="290"/>
      <c r="T107" s="290"/>
      <c r="U107" s="291"/>
      <c r="V107" s="290"/>
      <c r="W107" s="290"/>
      <c r="X107" s="42"/>
    </row>
    <row r="108" spans="1:35" s="93" customFormat="1" ht="24" customHeight="1">
      <c r="A108" s="92">
        <f>IF(N113="","",A107+1)</f>
        <v>3</v>
      </c>
      <c r="B108" s="962" t="str">
        <f>IF('Master sheet'!$D$14="Hindi","विद्यालय का नाम :-","School Name :- ")</f>
        <v>विद्यालय का नाम :-</v>
      </c>
      <c r="C108" s="962"/>
      <c r="D108" s="962"/>
      <c r="E108" s="965" t="str">
        <f>IF(AND(N113=""),"",IF('Master sheet'!$D$14="Hindi",'Master sheet'!$D$8,'Master sheet'!$D$7))</f>
        <v>महात्मा गाँधी राजकीय विद्यालय (अंग्रेजी माध्यम) बर, ब्यावर</v>
      </c>
      <c r="F108" s="965"/>
      <c r="G108" s="965"/>
      <c r="H108" s="965"/>
      <c r="I108" s="965"/>
      <c r="J108" s="965"/>
      <c r="K108" s="965"/>
      <c r="L108" s="965"/>
      <c r="M108" s="965"/>
      <c r="N108" s="965"/>
      <c r="O108" s="965"/>
      <c r="P108" s="965"/>
      <c r="S108" s="292"/>
      <c r="T108" s="302"/>
      <c r="U108" s="291"/>
      <c r="V108" s="302"/>
      <c r="W108" s="292"/>
      <c r="X108" s="303"/>
    </row>
    <row r="109" spans="1:35" ht="18.95" customHeight="1">
      <c r="A109" s="92">
        <f>IF(N113="","",A108+1)</f>
        <v>4</v>
      </c>
      <c r="B109" s="297"/>
      <c r="C109" s="297"/>
      <c r="D109" s="297"/>
      <c r="E109" s="966" t="str">
        <f>IF(AND(N113=""),"",IF('Master sheet'!$D$14="Hindi",CONCATENATE("(विद्यालय मान्यता क्रमांक व वर्ष : ","  ",'Master sheet'!$D$6),CONCATENATE("(School Recognition Number &amp; Years : ","  ",'Master sheet'!$D$6)))</f>
        <v>(विद्यालय मान्यता क्रमांक व वर्ष :   शिक्षा/पाली/1995/2001</v>
      </c>
      <c r="F109" s="966"/>
      <c r="G109" s="966"/>
      <c r="H109" s="966"/>
      <c r="I109" s="966"/>
      <c r="J109" s="966"/>
      <c r="K109" s="966"/>
      <c r="L109" s="966"/>
      <c r="M109" s="966"/>
      <c r="N109" s="966"/>
      <c r="O109" s="966"/>
      <c r="P109" s="966"/>
      <c r="S109" s="290"/>
      <c r="T109" s="290"/>
      <c r="U109" s="290"/>
      <c r="V109" s="290"/>
      <c r="W109" s="290"/>
      <c r="X109" s="42"/>
    </row>
    <row r="110" spans="1:35" ht="18.95" customHeight="1">
      <c r="A110" s="92">
        <f>IF(N113="","",A109+1)</f>
        <v>5</v>
      </c>
      <c r="B110" s="295" t="str">
        <f>IF('Master sheet'!$D$14="Hindi","कक्षा  :-","CLASS :- ")</f>
        <v>कक्षा  :-</v>
      </c>
      <c r="C110" s="969">
        <f>IFERROR(IF(AND(N113=""),"",VLOOKUP(N113,Marks,2,0)),"")</f>
        <v>3</v>
      </c>
      <c r="D110" s="969"/>
      <c r="E110" s="970" t="str">
        <f>IF('Master sheet'!$D$14="Hindi","सेक्शन :-","Section :- ")</f>
        <v>सेक्शन :-</v>
      </c>
      <c r="F110" s="970"/>
      <c r="G110" s="970"/>
      <c r="H110" s="969" t="str">
        <f>IFERROR(IF(AND(N113=""),"",VLOOKUP(N113,Marks,3,0)),"")</f>
        <v>A</v>
      </c>
      <c r="I110" s="969"/>
      <c r="J110" s="971" t="str">
        <f>IF('Master sheet'!$D$14="Hindi","सत्र :- ","Session :- ")</f>
        <v xml:space="preserve">सत्र :- </v>
      </c>
      <c r="K110" s="971"/>
      <c r="L110" s="971"/>
      <c r="M110" s="971"/>
      <c r="N110" s="972" t="str">
        <f>IF(AND(N113=""),"",'Class 3rd'!$I$2)</f>
        <v>2024-2025</v>
      </c>
      <c r="O110" s="972"/>
      <c r="P110" s="972"/>
      <c r="S110" s="290"/>
      <c r="T110" s="290"/>
      <c r="U110" s="290"/>
      <c r="V110" s="290"/>
      <c r="W110" s="290"/>
      <c r="X110" s="42"/>
      <c r="AH110" s="300" t="str">
        <f>N112</f>
        <v>24-06-2015</v>
      </c>
    </row>
    <row r="111" spans="1:35" ht="18.95" customHeight="1">
      <c r="A111" s="92">
        <f>IF(N113="","",A110+1)</f>
        <v>6</v>
      </c>
      <c r="B111" s="953" t="str">
        <f>IF('Master sheet'!$D$14="Hindi","विद्यार्थी का नाम :-","Student's Name :-")</f>
        <v>विद्यार्थी का नाम :-</v>
      </c>
      <c r="C111" s="953"/>
      <c r="D111" s="953"/>
      <c r="E111" s="957" t="str">
        <f>IFERROR(IF(AND(N113=""),"",VLOOKUP(N113,Marks,6,0)),"")</f>
        <v>PRAVEEN GURJAR</v>
      </c>
      <c r="F111" s="957"/>
      <c r="G111" s="957"/>
      <c r="H111" s="957"/>
      <c r="I111" s="957"/>
      <c r="J111" s="952" t="str">
        <f>IF('Master sheet'!$D$14="Hindi","प्रवेशांक :","SR. NO. :")</f>
        <v>प्रवेशांक :</v>
      </c>
      <c r="K111" s="952"/>
      <c r="L111" s="952"/>
      <c r="M111" s="952"/>
      <c r="N111" s="958">
        <f>IFERROR(IF(AND(N113=""),"",VLOOKUP(N113,Marks,5,0)),"")</f>
        <v>938</v>
      </c>
      <c r="O111" s="958"/>
      <c r="P111" s="958"/>
      <c r="S111" s="290"/>
      <c r="T111" s="290"/>
      <c r="U111" s="290"/>
      <c r="V111" s="290"/>
      <c r="W111" s="290"/>
      <c r="X111" s="42"/>
      <c r="AG111" s="41">
        <f>YEAR(AH110)</f>
        <v>2015</v>
      </c>
      <c r="AH111" s="41">
        <f>MONTH(AH110)</f>
        <v>6</v>
      </c>
      <c r="AI111" s="41">
        <f>DAY(AH110)</f>
        <v>24</v>
      </c>
    </row>
    <row r="112" spans="1:35" ht="18.95" customHeight="1">
      <c r="A112" s="92">
        <f>IF(N113="","",A111+1)</f>
        <v>7</v>
      </c>
      <c r="B112" s="953" t="str">
        <f>IF('Master sheet'!$D$14="Hindi","पिता का नाम :-","Father's Name :-")</f>
        <v>पिता का नाम :-</v>
      </c>
      <c r="C112" s="953"/>
      <c r="D112" s="953"/>
      <c r="E112" s="957" t="str">
        <f>IFERROR(IF(AND(N113=""),"",VLOOKUP(N113,Marks,7,0)),"")</f>
        <v>SUKHDEV</v>
      </c>
      <c r="F112" s="957"/>
      <c r="G112" s="957"/>
      <c r="H112" s="957"/>
      <c r="I112" s="957"/>
      <c r="J112" s="952" t="str">
        <f>IF('Master sheet'!$D$14="Hindi","जन्म तिथि :","Date of Birth :")</f>
        <v>जन्म तिथि :</v>
      </c>
      <c r="K112" s="952"/>
      <c r="L112" s="952"/>
      <c r="M112" s="952"/>
      <c r="N112" s="959" t="str">
        <f>IFERROR(IF(AND(N113=""),"",VLOOKUP(N113,Marks,4,0)),"")</f>
        <v>24-06-2015</v>
      </c>
      <c r="O112" s="959"/>
      <c r="P112" s="959"/>
      <c r="S112" s="42"/>
      <c r="T112" s="42"/>
      <c r="U112" s="42"/>
      <c r="V112" s="42"/>
      <c r="W112" s="42"/>
      <c r="X112" s="42"/>
      <c r="AG112" s="41" t="str">
        <f>IF(AG111=2000,"दो हजार",IF(AG111=2001,"दो हजार एक",IF(AG111=2002,"दो हजार दो",IF(AG111=2003,"दो हजार तीन",IF(AG111=2004,"दो हजार चार",IF(AG111=2005,"दो हजार पांच",IF(AG111=2006,"दो हजार छः",IF(AG111=2007,"दो हजार सात",IF(AG111=2008,"दो हजार आठ",IF(AG111=2009,"दो हजार नौ",IF(AG111=2010,"दो हजार दस",IF(AG111=2011,"दो हजार इग्यारह",IF(AG111=2012,"दो हजार बारह",IF(AG111=2013,"दो हजार तेरह",IF(AG111=2014,"दो हजार चौदह",IF(AG111=2015,"दो हजार पंद्रह",IF(AG111=2016,"दो हजार सोलह",IF(AG111=2017,"दो हजार सत्रह",IF(AG111=2018,"दो हजार अठारह",IF(AG111=2019,"दो हजार उन्नीस",IF(AG111=2020,"दो हजार बीस",IF(AG111=2021,"दो हजार इक्कीस",IF(AG111=2022,"दो हजार बाइस","")))))))))))))))))))))))</f>
        <v>दो हजार पंद्रह</v>
      </c>
      <c r="AH112" s="41" t="str">
        <f>IF(AH111=1,"जनवरी",IF(AH111=2,"फरवरी",IF(AH111=3,"मार्च",IF(AH111=4,"अप्रैल",IF(AH111=5,"मई",IF(AH111=6,"जून",IF(AH111=7,"जुलाई",IF(AH111=8,"अगस्त",IF(AH111=9,"सितम्बर",IF(AH111=10,"अक्टूबर",IF(AH111=11,"नवम्बर",IF(AH111=12,"दिसम्बर",""))))))))))))</f>
        <v>जून</v>
      </c>
      <c r="AI112" s="41" t="str">
        <f>IF(AI111=1,"एक",IF(AI111=2,"दो",IF(AI111=3,"तीन",IF(AI111=4,"चार",IF(AI111=5,"पांच",IF(AI111=6,"छः",IF(AI111=7,"सात",IF(AI111=8,"आठ",IF(AI111=9,"नौ",IF(AI111=10,"दस",IF(AI111=11,"इग्यारह",IF(AI111=12,"बारह",IF(AI111=13,"तेरह",IF(AI111=14,"चौदह",IF(AI111=15,"पंद्रह",IF(AI111=16,"सोलह",IF(AI111=17,"सत्रह",IF(AI111=18,"अठारह",IF(AI111=19,"उन्नीस",IF(AI111=20,"बीस",IF(AI111=21,"इक्कीस",IF(AI111=22,"बाइस",IF(AI111=23,"तेईस",IF(AI111=24,"चौबीस",IF(AI111=25,"पचीस",IF(AI111=26,"छबीस",IF(AI111=27,"सताईस",IF(AI111=28,"अठाइस",IF(AI111=29,"उन्नतीस",IF(AI111=30,"तीस",IF(AI111=31,"इकतीस","")))))))))))))))))))))))))))))))</f>
        <v>चौबीस</v>
      </c>
    </row>
    <row r="113" spans="1:35" ht="18.95" customHeight="1">
      <c r="A113" s="92">
        <f>IF(N113="","",A112+1)</f>
        <v>8</v>
      </c>
      <c r="B113" s="953" t="str">
        <f>IF('Master sheet'!$D$14="Hindi","माता का नाम :-","Mother's Name :-")</f>
        <v>माता का नाम :-</v>
      </c>
      <c r="C113" s="953"/>
      <c r="D113" s="953"/>
      <c r="E113" s="957" t="str">
        <f>IFERROR(IF(AND(N113=""),"",VLOOKUP(N113,Marks,8,0)),"")</f>
        <v>MANJU DEVI</v>
      </c>
      <c r="F113" s="957"/>
      <c r="G113" s="957"/>
      <c r="H113" s="957"/>
      <c r="I113" s="957"/>
      <c r="J113" s="952" t="str">
        <f>IF('Master sheet'!$D$14="Hindi","रोल नंबर :-","Roll No. :")</f>
        <v>रोल नंबर :-</v>
      </c>
      <c r="K113" s="952"/>
      <c r="L113" s="952"/>
      <c r="M113" s="952"/>
      <c r="N113" s="963">
        <f>IF(N78="","",IF(AND(N78+1&gt;$Y$6),"",N78+1))</f>
        <v>324</v>
      </c>
      <c r="O113" s="963"/>
      <c r="P113" s="963"/>
      <c r="AH113" s="41" t="str">
        <f>CONCATENATE(AI112," ",AH112," ",AG112)</f>
        <v>चौबीस जून दो हजार पंद्रह</v>
      </c>
    </row>
    <row r="114" spans="1:35" ht="18.95" customHeight="1">
      <c r="A114" s="92">
        <f>IF(N113="","",A113+1)</f>
        <v>9</v>
      </c>
      <c r="B114" s="953" t="str">
        <f>IF('Master sheet'!$D$14="Hindi","जन्मतिथि शब्दों में :-","Date of Birth in Words :-")</f>
        <v>जन्मतिथि शब्दों में :-</v>
      </c>
      <c r="C114" s="953"/>
      <c r="D114" s="953"/>
      <c r="E114" s="957" t="str">
        <f>IFERROR(IF('Master sheet'!$D$14="Hindi",AH113,AH115),"")</f>
        <v>चौबीस जून दो हजार पंद्रह</v>
      </c>
      <c r="F114" s="957"/>
      <c r="G114" s="957"/>
      <c r="H114" s="957"/>
      <c r="I114" s="957"/>
      <c r="J114" s="957"/>
      <c r="K114" s="957"/>
      <c r="L114" s="957"/>
      <c r="M114" s="957"/>
      <c r="N114" s="957"/>
      <c r="O114" s="957"/>
      <c r="P114" s="296"/>
      <c r="AG114" s="41" t="str">
        <f>IF(AG111=1961,"NINETEEN SIXTY ONE",IF(AG111=1962,"NINETEEN SIXTY TWO",IF(AG111=1963,"NINETEEN SIXTY THREE",IF(AG111=1964,"NINETEEN SIXTY FOUR",IF(AG111=1965,"NINETEEN SIXTY FIVE",IF(AG111=1966,"NINETEEN SIXTY SIX",IF(AG111=1967,"NINETEEN SIXTY SEVEN",IF(AG111=1968,"NINETEEN SIXTY EIGHT",IF(AG111=1969,"NINETEEN SIXTY NINE",IF(AG111=1970,"NINETEEN SEVENTY",IF(AG111=1971,"NINETEEN SEVENTY ONE",IF(AG111=1972,"NINETEEN SEVENTY TWO",IF(AG111=1973,"NINETEEN SEVENTY THREE",IF(AG111=1974,"NINETEEN SEVENTY FOUR",IF(AG111=1975,"NINETEEN SEVENTY FIVE",IF(AG111=1976,"NINETEEN SEVENTY SIX",IF(AG111=1977,"NINETEEN SEVENTY SEVEN",IF(AG111=1978,"NINETEEN SEVENTY EIGHT",IF(AG111=1979,"NINETEEN SEVENTY NINE",IF(AG111=1980,"NINETEEN EIGHTY",IF(AG111=1981,"NINETEEN EIGHTY ONE",IF(AG111=1982,"NINETEEN EIGHTY TWO",IF(AG111=1983,"NINETEEN EIGHTY THREE",IF(AG111=1984,"NINETEEN EIGHTY FOUR",IF(AG111=1985,"NINETEEN EIGHTY FIVE",IF(AG111=1986,"NINETEEN EIGHTY SIX",IF(AG111=1987,"NINETEEN EIGHTY SEVEN",IF(AG111=1988,"NINETEEN EIGHTY EIGHT",IF(AG111=1989,"NINETEEN EIGHTY NINE",IF(AG111=1990,"NINETEEN NINETY",IF(AG111=1991,"NINETEEN NINETY ONE",IF(AG111=1992,"NINETEEN NINETY TWO",IF(AG111=1993,"NINETEEN NINETY THREE",IF(AG111=1994,"NINETEEN NINETY FOUR",IF(AG111=1995,"NINETEEN NINETY FIVE",IF(AG111=1996,"NINETEEN NINETY SIX",IF(AG111=1997,"NINETEEN NINETY SEVEN",IF(AG111=1998,"NINETEEN NINETY EIGHT",IF(AG111=1999,"NINETEEN NINETY NINE",IF(AG111=2000,"TWO THOUSAND",IF(AG111=2001,"TWO THOUSAND ONE",IF(AG111=2002,"TWO THOUSAND TWO",IF(AG111=2003,"TWO THOUSAND THREE",IF(AG111=2004,"TWO THOUSAND FOUR",IF(AG111=2005,"TWO THOUSAND FIVE",IF(AG111=2006,"TWO THOUSAND SIX",IF(AG111=2007,"TWO THOUSAND SEVEN",IF(AG111=2008,"TWO THOUSAND EIGHT",IF(AG111=2009,"TWO THOUSAND NINE",IF(AG111=2010,"TWO THOUSAND TEN",IF(AG111=2011,"TWO THOUSAND ELEVEN",IF(AG111=2012,"TWO THOUSAND TWELVE",IF(AG111=2013,"TWO THOUSAND THIRTEEN",IF(AG111=2014,"TWO THOUSAND FOURTEEN",IF(AG111=2015,"TWO THOUSAND FIFTEEN",IF(AG111=2016,"TWO THOUSAND SIXTEEN",IF(AG111=2017,"TWO THOUSAND SEVENTEEN",IF(AG111=2018,"TWO THOUSAND EIGHTEEN",IF(AG111=2019,"TWO THOUSAND NINETEEN",IF(AG111=2020,"TWO THOUSAND TWENTY",IF(AG111=2021,"TWO THOUSAND TWENTY ONE",IF(AG111=2022,"TWO THOUSAND TWENTY TWO",IF(AG111=2023,"TWO THOUSAND TWENTY THREE",IF(AG111=2024,"TWO THOUSAND TWENTY FOUR",IF(AG111=2025,"TWO THOUSAND TWENTY FIVE","")))))))))))))))))))))))))))))))))))))))))))))))))))))))))))))))))</f>
        <v>TWO THOUSAND FIFTEEN</v>
      </c>
      <c r="AH114" s="41" t="str">
        <f>IF(AH111=1,"JANUARY",IF(AH111=2,"FEBUARY", IF(AH111=3,"MARCH",IF(AH111=4,"APRIL",IF(AH111=5,"MAY",IF(AH111=6,"JUNE",IF(AH111=7,"JULY",IF(AH111=8,"AUGUST",IF(AH111=9,"SEPTEMBER",IF(AH111=10,"OCTOBER",IF(AH111=11,"NOVEMBER",IF(AH111=12,"DECEMBER",""))))))))))))</f>
        <v>JUNE</v>
      </c>
      <c r="AI114" s="41" t="str">
        <f>IF(AI111=1,"1ST",IF(AI111=2,"2ND", IF(AI111=3,"3RD",IF(AI111=4,"FOURTH",IF(AI111=5,"FIFTH",IF(AI111=6,"SIXTH",IF(AI111=7,"7TH",IF(AI111=8,"8TH",IF(AI111=9,"9TH",IF(AI111=10,"10TH",IF(AI111=11,"11TH",IF(AI111=12,"12TH",IF(AI111=13,"13TH",IF(AI111=14,"14TH",IF(AI111=15,"FIFTEEN",IF(AI111=16,"SIXTEEN",IF(AI111=17,"SEVENTEEN",IF(AI111=18,"EIGHTEEN",IF(AI111=19,"NINETEEN",IF(AI111=20,"TWENTY",IF(AI111=21,"TWENTY FIRST",IF(AI111=22,"TWENTY SECOND",IF(AI111=23,"TWENTY THIRD",IF(AI111=24,"TWENTY FOURTH",IF(AI111=25,"TWENTY FIFTH",IF(AI111=26,"TWENTY SIX",IF(AI111=27,"TWENTY SEVEN",IF(AI111=28,"TWENTY EIGHT",IF(AI111=29,"TWENTY NINE",IF(AI111=30,"THIRTY",IF(AI111=31,"THIRTY FIRST","")))))))))))))))))))))))))))))))</f>
        <v>TWENTY FOURTH</v>
      </c>
    </row>
    <row r="115" spans="1:35" ht="18.75">
      <c r="A115" s="92">
        <f>IF(N113="","",A114+1)</f>
        <v>10</v>
      </c>
      <c r="B115" s="66"/>
      <c r="C115" s="66"/>
      <c r="D115" s="66"/>
      <c r="E115" s="67"/>
      <c r="F115" s="67"/>
      <c r="G115" s="67"/>
      <c r="H115" s="66"/>
      <c r="I115" s="66"/>
      <c r="J115" s="68"/>
      <c r="K115" s="68"/>
      <c r="L115" s="68"/>
      <c r="M115" s="42"/>
      <c r="N115" s="42"/>
      <c r="O115" s="42"/>
      <c r="P115" s="42"/>
      <c r="AH115" s="41" t="str">
        <f>CONCATENATE(AH114," ",AI114,", ",AG114)</f>
        <v>JUNE TWENTY FOURTH, TWO THOUSAND FIFTEEN</v>
      </c>
    </row>
    <row r="116" spans="1:35" ht="25.5" customHeight="1">
      <c r="A116" s="92">
        <f>IF(N113="","",A115+1)</f>
        <v>11</v>
      </c>
      <c r="B116" s="674" t="str">
        <f>IF('Master sheet'!$D$14="Hindi","विषय","Subject")</f>
        <v>विषय</v>
      </c>
      <c r="C116" s="975" t="str">
        <f>IF('Master sheet'!$D$14="Hindi","सामयिक परख","Test")</f>
        <v>सामयिक परख</v>
      </c>
      <c r="D116" s="975"/>
      <c r="E116" s="975"/>
      <c r="F116" s="975"/>
      <c r="G116" s="960" t="str">
        <f>IF('Master sheet'!$D$14="Hindi","अर्द्धवार्षिक","Half Yearly")</f>
        <v>अर्द्धवार्षिक</v>
      </c>
      <c r="H116" s="960"/>
      <c r="I116" s="960"/>
      <c r="J116" s="773" t="str">
        <f>IF('Master sheet'!$D$14="Hindi","अर्द्ध वा. तक योग","Total Till H.Y.")</f>
        <v>अर्द्ध वा. तक योग</v>
      </c>
      <c r="K116" s="960" t="str">
        <f>IF('Master sheet'!$D$14="Hindi","वार्षिक","Yearly")</f>
        <v>वार्षिक</v>
      </c>
      <c r="L116" s="960"/>
      <c r="M116" s="960"/>
      <c r="N116" s="742" t="str">
        <f>IF('Master sheet'!$D$14="Hindi","विषय कुल योग ","Subject Total")</f>
        <v xml:space="preserve">विषय कुल योग </v>
      </c>
      <c r="O116" s="954" t="str">
        <f>IF('Master sheet'!$D$14="Hindi","ग्रेड","Grade")</f>
        <v>ग्रेड</v>
      </c>
      <c r="P116" s="985" t="str">
        <f>IF('Master sheet'!$D$14="Hindi","परिणाम","Results")</f>
        <v>परिणाम</v>
      </c>
    </row>
    <row r="117" spans="1:35" ht="81" customHeight="1">
      <c r="A117" s="92">
        <f>IF(N113="","",A116+1)</f>
        <v>12</v>
      </c>
      <c r="B117" s="674"/>
      <c r="C117" s="246" t="str">
        <f>IF('Master sheet'!$D$14="Hindi","प्रथम परख ","First Test")</f>
        <v xml:space="preserve">प्रथम परख </v>
      </c>
      <c r="D117" s="246" t="str">
        <f>IF('Master sheet'!$D$14="Hindi","द्वितीय परख","Second Test")</f>
        <v>द्वितीय परख</v>
      </c>
      <c r="E117" s="246" t="str">
        <f>IF('Master sheet'!$D$14="Hindi","तृतीय परख","Third Test")</f>
        <v>तृतीय परख</v>
      </c>
      <c r="F117" s="246" t="str">
        <f>IF('Master sheet'!$D$14="Hindi","कुल योग ","Total")</f>
        <v xml:space="preserve">कुल योग </v>
      </c>
      <c r="G117" s="407" t="str">
        <f>IF('Master sheet'!$D$14="Hindi","लिखित","Written")</f>
        <v>लिखित</v>
      </c>
      <c r="H117" s="407" t="str">
        <f>IF('Master sheet'!$D$14="Hindi","मौखिक","Oral")</f>
        <v>मौखिक</v>
      </c>
      <c r="I117" s="407" t="str">
        <f>IF('Master sheet'!$D$14="Hindi","अर्द्ध वा. योग","H.Y. Total")</f>
        <v>अर्द्ध वा. योग</v>
      </c>
      <c r="J117" s="773"/>
      <c r="K117" s="407" t="str">
        <f>IF('Master sheet'!$D$14="Hindi","लिखित","Written")</f>
        <v>लिखित</v>
      </c>
      <c r="L117" s="407" t="str">
        <f>IF('Master sheet'!$D$14="Hindi","मौखिक","Oral")</f>
        <v>मौखिक</v>
      </c>
      <c r="M117" s="407" t="str">
        <f>IF('Master sheet'!$D$14="Hindi","वार्षिक योग","Yearly Total")</f>
        <v>वार्षिक योग</v>
      </c>
      <c r="N117" s="742"/>
      <c r="O117" s="955"/>
      <c r="P117" s="986"/>
    </row>
    <row r="118" spans="1:35" ht="15.95" customHeight="1">
      <c r="A118" s="92">
        <f>IF(N113="","",A117+1)</f>
        <v>13</v>
      </c>
      <c r="B118" s="674"/>
      <c r="C118" s="490">
        <v>10</v>
      </c>
      <c r="D118" s="490">
        <v>10</v>
      </c>
      <c r="E118" s="490">
        <v>10</v>
      </c>
      <c r="F118" s="489">
        <f>IF(AND(C118="",D118="",E118=""),"",IF(AND(C118="NA",D118="NA",E118="NA"),"NA",SUM(C118:E118)))</f>
        <v>30</v>
      </c>
      <c r="G118" s="490">
        <v>50</v>
      </c>
      <c r="H118" s="490">
        <v>20</v>
      </c>
      <c r="I118" s="489">
        <f>IF(AND(G118="",H118=""),"",IF(AND(G118="NA",H118="NA"),"NA",SUM(G118:H118)))</f>
        <v>70</v>
      </c>
      <c r="J118" s="491">
        <f>IF(AND(I118="",F118=""),"",IF(AND(I118="NA",F118="NA"),"NA",SUM(I118,F118)))</f>
        <v>100</v>
      </c>
      <c r="K118" s="490">
        <v>60</v>
      </c>
      <c r="L118" s="490">
        <v>40</v>
      </c>
      <c r="M118" s="489">
        <f>IF(AND(K118="",L118=""),"",IF(AND(K118="NA",L118="NA"),"NA",SUM(K118:L118)))</f>
        <v>100</v>
      </c>
      <c r="N118" s="491">
        <f>IF(AND(J118="",M118=""),"",IF(AND(J118="NA",M118="NA"),"NA",SUM(J118,M118)))</f>
        <v>200</v>
      </c>
      <c r="O118" s="956"/>
      <c r="P118" s="987"/>
    </row>
    <row r="119" spans="1:35" ht="21" customHeight="1">
      <c r="A119" s="92">
        <f>IF(N113="","",A118+1)</f>
        <v>14</v>
      </c>
      <c r="B119" s="410" t="str">
        <f>IF('Result Sheet'!$K$208="","",'Result Sheet'!$K$208)</f>
        <v>हिंदी</v>
      </c>
      <c r="C119" s="466">
        <f>IFERROR(IF(AND(N113=""),"",VLOOKUP(N113,Marks,11,0)),"")</f>
        <v>9</v>
      </c>
      <c r="D119" s="466">
        <f>IFERROR(IF(AND(N113=""),"",VLOOKUP(N113,Marks,12,0)),"")</f>
        <v>8</v>
      </c>
      <c r="E119" s="466">
        <f>IFERROR(IF(AND(N113=""),"",VLOOKUP(N113,Marks,13,0)),"")</f>
        <v>10</v>
      </c>
      <c r="F119" s="496">
        <f>IFERROR(IF(AND(N113=""),"",VLOOKUP(N113,Marks,14,0)),"")</f>
        <v>27</v>
      </c>
      <c r="G119" s="466">
        <f>IFERROR(IF(AND(N113=""),"",VLOOKUP(N113,Marks,15,0)),"")</f>
        <v>41</v>
      </c>
      <c r="H119" s="466">
        <f>IFERROR(IF(AND(N113=""),"",VLOOKUP(N113,Marks,16,0)),"")</f>
        <v>19</v>
      </c>
      <c r="I119" s="496">
        <f>IFERROR(IF(AND(N113=""),"",VLOOKUP(N113,Marks,17,0)),"")</f>
        <v>60</v>
      </c>
      <c r="J119" s="494">
        <f>IFERROR(IF(AND(N113=""),"",VLOOKUP(N113,Marks,18,0)),"")</f>
        <v>87</v>
      </c>
      <c r="K119" s="466">
        <f>IFERROR(IF(AND(N113=""),"",VLOOKUP(N113,Marks,19,0)),"")</f>
        <v>49</v>
      </c>
      <c r="L119" s="466">
        <f>IFERROR(IF(AND(N113=""),"",VLOOKUP(N113,Marks,20,0)),"")</f>
        <v>37</v>
      </c>
      <c r="M119" s="496">
        <f>IFERROR(IF(AND(N113=""),"",VLOOKUP(N113,Marks,21,0)),"")</f>
        <v>86</v>
      </c>
      <c r="N119" s="495">
        <f>IFERROR(IF(AND(N113=""),"",VLOOKUP(N113,Marks,22,0)),"")</f>
        <v>173</v>
      </c>
      <c r="O119" s="73" t="str">
        <f>IFERROR(IF(AND(N113=""),"",VLOOKUP(N113,Marks,28,0)),"")</f>
        <v>A</v>
      </c>
      <c r="P119" s="201" t="str">
        <f>IFERROR(IF(AND(N113=""),"",VLOOKUP(N113,Marks,26,0)),"")</f>
        <v>P</v>
      </c>
    </row>
    <row r="120" spans="1:35" ht="15.95" customHeight="1">
      <c r="A120" s="92">
        <f>IF(N113="","",A119+1)</f>
        <v>15</v>
      </c>
      <c r="B120" s="410"/>
      <c r="C120" s="490">
        <v>5</v>
      </c>
      <c r="D120" s="490">
        <v>5</v>
      </c>
      <c r="E120" s="490">
        <v>5</v>
      </c>
      <c r="F120" s="489">
        <f>IF(AND(C120="",D120="",E120=""),"",IF(AND(C120="NA",D120="NA",E120="NA"),"NA",SUM(C120:E120)))</f>
        <v>15</v>
      </c>
      <c r="G120" s="490">
        <v>25</v>
      </c>
      <c r="H120" s="490">
        <v>10</v>
      </c>
      <c r="I120" s="489">
        <f>IF(AND(G120="",H120=""),"",IF(AND(G120="NA",H120="NA"),"NA",SUM(G120:H120)))</f>
        <v>35</v>
      </c>
      <c r="J120" s="491">
        <f>IF(AND(I120="",F120=""),"",IF(AND(I120="NA",F120="NA"),"NA",SUM(I120,F120)))</f>
        <v>50</v>
      </c>
      <c r="K120" s="490">
        <v>30</v>
      </c>
      <c r="L120" s="490">
        <v>20</v>
      </c>
      <c r="M120" s="489">
        <f>IF(AND(K120="",L120=""),"",IF(AND(K120="NA",L120="NA"),"NA",SUM(K120:L120)))</f>
        <v>50</v>
      </c>
      <c r="N120" s="491">
        <f>IF(AND(J120="",M120=""),"",IF(AND(J120="NA",M120="NA"),"NA",SUM(J120,M120)))</f>
        <v>100</v>
      </c>
      <c r="O120" s="990"/>
      <c r="P120" s="991"/>
    </row>
    <row r="121" spans="1:35" ht="21" customHeight="1">
      <c r="A121" s="92">
        <f>IF(N113="","",A120+1)</f>
        <v>16</v>
      </c>
      <c r="B121" s="410" t="str">
        <f>IF('Result Sheet'!$AD$208="","",'Result Sheet'!$AD$208)</f>
        <v>अंग्रेजी</v>
      </c>
      <c r="C121" s="466">
        <f>IFERROR(IF(AND(N113=""),"",VLOOKUP(N113,Marks,29,0)),"")</f>
        <v>5</v>
      </c>
      <c r="D121" s="466">
        <f>IFERROR(IF(AND(N113=""),"",VLOOKUP(N113,Marks,30,0)),"")</f>
        <v>4</v>
      </c>
      <c r="E121" s="466">
        <f>IFERROR(IF(AND(N113=""),"",VLOOKUP(N113,Marks,31,0)),"")</f>
        <v>5</v>
      </c>
      <c r="F121" s="496">
        <f>IFERROR(IF(AND(N113=""),"",VLOOKUP(N113,Marks,32,0)),"")</f>
        <v>14</v>
      </c>
      <c r="G121" s="466">
        <f>IFERROR(IF(AND(N113=""),"",VLOOKUP(N113,Marks,33,0)),"")</f>
        <v>20</v>
      </c>
      <c r="H121" s="466">
        <f>IFERROR(IF(AND(N113=""),"",VLOOKUP(N113,Marks,34,0)),"")</f>
        <v>9</v>
      </c>
      <c r="I121" s="496">
        <f>IFERROR(IF(AND(N113=""),"",VLOOKUP(N113,Marks,35,0)),"")</f>
        <v>29</v>
      </c>
      <c r="J121" s="494">
        <f>IFERROR(IF(AND(N113=""),"",VLOOKUP(N113,Marks,36,0)),"")</f>
        <v>43</v>
      </c>
      <c r="K121" s="466">
        <f>IFERROR(IF(AND(N113=""),"",VLOOKUP(N113,Marks,37,0)),"")</f>
        <v>24</v>
      </c>
      <c r="L121" s="466">
        <f>IFERROR(IF(AND(N113=""),"",VLOOKUP(N113,Marks,38,0)),"")</f>
        <v>19</v>
      </c>
      <c r="M121" s="496">
        <f>IFERROR(IF(AND(N113=""),"",VLOOKUP(N113,Marks,39,0)),"")</f>
        <v>43</v>
      </c>
      <c r="N121" s="495">
        <f>IFERROR(IF(AND(N113=""),"",VLOOKUP(N113,Marks,40,0)),"")</f>
        <v>86</v>
      </c>
      <c r="O121" s="73" t="str">
        <f>IFERROR(IF(AND(N113=""),"",VLOOKUP(N113,Marks,46,0)),"")</f>
        <v>A</v>
      </c>
      <c r="P121" s="201" t="str">
        <f>IFERROR(IF(AND(N113=""),"",VLOOKUP(N113,Marks,44,0)),"")</f>
        <v>P</v>
      </c>
      <c r="T121" s="301"/>
    </row>
    <row r="122" spans="1:35" ht="15.95" customHeight="1">
      <c r="A122" s="92">
        <f>IF(N113="","",A121+1)</f>
        <v>17</v>
      </c>
      <c r="B122" s="410"/>
      <c r="C122" s="490">
        <v>10</v>
      </c>
      <c r="D122" s="490">
        <v>10</v>
      </c>
      <c r="E122" s="490">
        <v>10</v>
      </c>
      <c r="F122" s="489">
        <f>IF(AND(C122="",D122="",E122=""),"",IF(AND(C122="NA",D122="NA",E122="NA"),"NA",SUM(C122:E122)))</f>
        <v>30</v>
      </c>
      <c r="G122" s="490">
        <v>50</v>
      </c>
      <c r="H122" s="490">
        <v>20</v>
      </c>
      <c r="I122" s="489">
        <f>IF(AND(G122="",H122=""),"",IF(AND(G122="NA",H122="NA"),"NA",SUM(G122:H122)))</f>
        <v>70</v>
      </c>
      <c r="J122" s="491">
        <f>IF(AND(I122="",F122=""),"",IF(AND(I122="NA",F122="NA"),"NA",SUM(I122,F122)))</f>
        <v>100</v>
      </c>
      <c r="K122" s="490">
        <v>60</v>
      </c>
      <c r="L122" s="490">
        <v>40</v>
      </c>
      <c r="M122" s="489">
        <f>IF(AND(K122="",L122=""),"",IF(AND(K122="NA",L122="NA"),"NA",SUM(K122:L122)))</f>
        <v>100</v>
      </c>
      <c r="N122" s="491">
        <f>IF(AND(J122="",M122=""),"",IF(AND(J122="NA",M122="NA"),"NA",SUM(J122,M122)))</f>
        <v>200</v>
      </c>
      <c r="O122" s="990"/>
      <c r="P122" s="991"/>
      <c r="T122" s="301"/>
    </row>
    <row r="123" spans="1:35" ht="21" customHeight="1">
      <c r="A123" s="92">
        <f>IF(N113="","",A122+1)</f>
        <v>18</v>
      </c>
      <c r="B123" s="410" t="str">
        <f>IF('Result Sheet'!$AV$208="","",'Result Sheet'!$AV$208)</f>
        <v>गणित</v>
      </c>
      <c r="C123" s="466">
        <f>IFERROR(IF(AND(N113=""),"",VLOOKUP(N113,Marks,47,0)),"")</f>
        <v>10</v>
      </c>
      <c r="D123" s="466">
        <f>IFERROR(IF(AND(N113=""),"",VLOOKUP(N113,Marks,48,0)),"")</f>
        <v>9</v>
      </c>
      <c r="E123" s="466">
        <f>IFERROR(IF(AND(N113=""),"",VLOOKUP(N113,Marks,49,0)),"")</f>
        <v>8</v>
      </c>
      <c r="F123" s="496">
        <f>IFERROR(IF(AND(N113=""),"",VLOOKUP(N113,Marks,50,0)),"")</f>
        <v>27</v>
      </c>
      <c r="G123" s="466">
        <f>IFERROR(IF(AND(N113=""),"",VLOOKUP(N113,Marks,51,0)),"")</f>
        <v>29</v>
      </c>
      <c r="H123" s="466">
        <f>IFERROR(IF(AND(N113=""),"",VLOOKUP(N113,Marks,52,0)),"")</f>
        <v>14</v>
      </c>
      <c r="I123" s="496">
        <f>IFERROR(IF(AND(N113=""),"",VLOOKUP(N113,Marks,53,0)),"")</f>
        <v>43</v>
      </c>
      <c r="J123" s="494">
        <f>IFERROR(IF(AND(N113=""),"",VLOOKUP(N113,Marks,54,0)),"")</f>
        <v>70</v>
      </c>
      <c r="K123" s="466">
        <f>IFERROR(IF(AND(N113=""),"",VLOOKUP(N113,Marks,55,0)),"")</f>
        <v>48</v>
      </c>
      <c r="L123" s="466">
        <f>IFERROR(IF(AND(N113=""),"",VLOOKUP(N113,Marks,56,0)),"")</f>
        <v>37</v>
      </c>
      <c r="M123" s="496">
        <f>IFERROR(IF(AND(N113=""),"",VLOOKUP(N113,Marks,57,0)),"")</f>
        <v>85</v>
      </c>
      <c r="N123" s="495">
        <f>IFERROR(IF(AND(N113=""),"",VLOOKUP(N113,Marks,58,0)),"")</f>
        <v>155</v>
      </c>
      <c r="O123" s="73" t="str">
        <f>IFERROR(IF(AND(N113=""),"",VLOOKUP(N113,Marks,64,0)),"")</f>
        <v>B</v>
      </c>
      <c r="P123" s="201" t="str">
        <f>IFERROR(IF(AND(N113=""),"",VLOOKUP(N113,Marks,62,0)),"")</f>
        <v>P</v>
      </c>
      <c r="T123" s="301"/>
    </row>
    <row r="124" spans="1:35" ht="21" customHeight="1">
      <c r="A124" s="92">
        <f>IF(N113="","",A123+1)</f>
        <v>19</v>
      </c>
      <c r="B124" s="410" t="str">
        <f>IF('Result Sheet'!$BN$208="","",'Result Sheet'!$BN$208)</f>
        <v>पर्यावरण अध्ययन</v>
      </c>
      <c r="C124" s="466">
        <f>IFERROR(IF(AND(N113=""),"",VLOOKUP(N113,Marks,65,0)),"")</f>
        <v>10</v>
      </c>
      <c r="D124" s="466">
        <f>IFERROR(IF(AND(N113=""),"",VLOOKUP(N113,Marks,66,0)),"")</f>
        <v>10</v>
      </c>
      <c r="E124" s="466">
        <f>IFERROR(IF(AND(N113=""),"",VLOOKUP(N113,Marks,67,0)),"")</f>
        <v>9</v>
      </c>
      <c r="F124" s="496">
        <f>IFERROR(IF(AND(N113=""),"",VLOOKUP(N113,Marks,68,0)),"")</f>
        <v>29</v>
      </c>
      <c r="G124" s="466">
        <f>IFERROR(IF(AND(N113=""),"",VLOOKUP(N113,Marks,69,0)),"")</f>
        <v>26</v>
      </c>
      <c r="H124" s="466">
        <f>IFERROR(IF(AND(N113=""),"",VLOOKUP(N113,Marks,70,0)),"")</f>
        <v>18</v>
      </c>
      <c r="I124" s="496">
        <f>IFERROR(IF(AND(N113=""),"",VLOOKUP(N113,Marks,71,0)),"")</f>
        <v>44</v>
      </c>
      <c r="J124" s="494">
        <f>IFERROR(IF(AND(N113=""),"",VLOOKUP(N113,Marks,72,0)),"")</f>
        <v>73</v>
      </c>
      <c r="K124" s="466">
        <f>IFERROR(IF(AND(N113=""),"",VLOOKUP(N113,Marks,73,0)),"")</f>
        <v>47</v>
      </c>
      <c r="L124" s="466">
        <f>IFERROR(IF(AND(N113=""),"",VLOOKUP(N113,Marks,74,0)),"")</f>
        <v>37</v>
      </c>
      <c r="M124" s="496">
        <f>IFERROR(IF(AND(N113=""),"",VLOOKUP(N113,Marks,75,0)),"")</f>
        <v>84</v>
      </c>
      <c r="N124" s="495">
        <f>IFERROR(IF(AND(N113=""),"",VLOOKUP(N113,Marks,76,0)),"")</f>
        <v>157</v>
      </c>
      <c r="O124" s="73" t="str">
        <f>IFERROR(IF(AND(N113=""),"",VLOOKUP(N113,Marks,82,0)),"")</f>
        <v>B</v>
      </c>
      <c r="P124" s="201" t="str">
        <f>IFERROR(IF(AND(N113=""),"",VLOOKUP(N113,Marks,80,0)),"")</f>
        <v>P</v>
      </c>
    </row>
    <row r="125" spans="1:35" ht="23.25" customHeight="1">
      <c r="A125" s="92">
        <f>IF(N113="","",A124+1)</f>
        <v>20</v>
      </c>
      <c r="B125" s="284" t="str">
        <f>IF('Master sheet'!$D$14="Hindi","कुल योग","Total")</f>
        <v>कुल योग</v>
      </c>
      <c r="C125" s="494">
        <f>IF(AND(N113=""),"",IF(AND(C119="",C121="",C123="",C124=""),"",SUM(C119,C121,C123,C124)))</f>
        <v>34</v>
      </c>
      <c r="D125" s="494">
        <f>IF(AND(N113=""),"",IF(AND(D119="",D121="",D123="",D124=""),"",SUM(D119,D121,D123,D124)))</f>
        <v>31</v>
      </c>
      <c r="E125" s="494">
        <f>IF(AND(N113=""),"",IF(AND(E119="",E121="",E123="",E124=""),"",SUM(E119,E121,E123,E124)))</f>
        <v>32</v>
      </c>
      <c r="F125" s="494">
        <f>IF(AND(N113=""),"",IF(AND(F119="",F121="",F123="",F124=""),"",SUM(F119,F121,F123,F124)))</f>
        <v>97</v>
      </c>
      <c r="G125" s="494">
        <f>IF(AND(N113=""),"",IF(AND(G119="",G121="",G123="",G124=""),"",SUM(G119,G121,G123,G124)))</f>
        <v>116</v>
      </c>
      <c r="H125" s="494">
        <f>IF(AND(N113=""),"",IF(AND(H119="",H121="",H123="",H124=""),"",SUM(H119,H121,H123,H124)))</f>
        <v>60</v>
      </c>
      <c r="I125" s="494">
        <f>IF(AND(N113=""),"",IF(AND(I119="",I121="",I123="",I124=""),"",SUM(I119,I121,I123,I124)))</f>
        <v>176</v>
      </c>
      <c r="J125" s="494">
        <f>IF(AND(N113=""),"",IF(AND(J119="",J121="",J123="",J124=""),"",SUM(J119,J121,J123,J124)))</f>
        <v>273</v>
      </c>
      <c r="K125" s="494">
        <f>IF(AND(N113=""),"",IF(AND(K119="",K121="",K123="",K124=""),"",SUM(K119,K121,K123,K124)))</f>
        <v>168</v>
      </c>
      <c r="L125" s="494">
        <f>IF(AND(N113=""),"",IF(AND(L119="",L121="",L123="",L124=""),"",SUM(L119,L121,L123,L124)))</f>
        <v>130</v>
      </c>
      <c r="M125" s="494">
        <f>IF(AND(N113=""),"",IF(AND(M119="",M121="",M123="",M124=""),"",SUM(M119,M121,M123,M124)))</f>
        <v>298</v>
      </c>
      <c r="N125" s="494">
        <f>IF(AND(N113=""),"",IF(AND(N119="",N121="",N123="",N124=""),"",SUM(N119,N121,N123,N124)))</f>
        <v>571</v>
      </c>
      <c r="O125" s="492" t="str">
        <f>IFERROR(IF(AND(N113=""),"",VLOOKUP(N113,Marks,152,0)),"")</f>
        <v>B</v>
      </c>
      <c r="P125" s="493" t="str">
        <f>IF(AND(P119="P",P121="P",P123="P",P124="P"),"P","")</f>
        <v>P</v>
      </c>
    </row>
    <row r="126" spans="1:35" ht="21" customHeight="1">
      <c r="A126" s="92">
        <f>IF(N113="","",A125+1)</f>
        <v>21</v>
      </c>
      <c r="B126" s="964" t="str">
        <f>IF('Master sheet'!$D$14="Hindi","अतिरिक्त विषय ","Extra Subject")</f>
        <v xml:space="preserve">अतिरिक्त विषय </v>
      </c>
      <c r="C126" s="964"/>
      <c r="D126" s="964"/>
      <c r="E126" s="964"/>
      <c r="F126" s="964"/>
      <c r="G126" s="964"/>
      <c r="H126" s="964"/>
      <c r="I126" s="964"/>
      <c r="J126" s="964"/>
      <c r="K126" s="964"/>
      <c r="L126" s="964"/>
      <c r="M126" s="964"/>
      <c r="N126" s="964"/>
      <c r="O126" s="964"/>
      <c r="P126" s="964"/>
    </row>
    <row r="127" spans="1:35" ht="21" customHeight="1">
      <c r="A127" s="92">
        <f>IF(N113="","",A126+1)</f>
        <v>22</v>
      </c>
      <c r="B127" s="286" t="str">
        <f>IF('Result Sheet'!$CF$208="","",'Result Sheet'!$CF$208)</f>
        <v>कंप्यूटर</v>
      </c>
      <c r="C127" s="466">
        <f>IFERROR(IF(AND(N113=""),"",VLOOKUP(N113,Marks,83,0)),"")</f>
        <v>9</v>
      </c>
      <c r="D127" s="466">
        <f>IFERROR(IF(AND(N113=""),"",VLOOKUP(N113,Marks,84,0)),"")</f>
        <v>8</v>
      </c>
      <c r="E127" s="466">
        <f>IFERROR(IF(AND(N113=""),"",VLOOKUP(N113,Marks,85,0)),"")</f>
        <v>10</v>
      </c>
      <c r="F127" s="496">
        <f>IFERROR(IF(AND(N113=""),"",VLOOKUP(N113,Marks,86,0)),"")</f>
        <v>27</v>
      </c>
      <c r="G127" s="466">
        <f>IFERROR(IF(AND(N113=""),"",VLOOKUP(N113,Marks,87,0)),"")</f>
        <v>20</v>
      </c>
      <c r="H127" s="466">
        <f>IFERROR(IF(AND(N113=""),"",VLOOKUP(N113,Marks,88,0)),"")</f>
        <v>45</v>
      </c>
      <c r="I127" s="496">
        <f>IFERROR(IF(AND(N113=""),"",VLOOKUP(N113,Marks,89,0)),"")</f>
        <v>65</v>
      </c>
      <c r="J127" s="495">
        <f>IFERROR(IF(AND(N113=""),"",VLOOKUP(N113,Marks,90,0)),"")</f>
        <v>92</v>
      </c>
      <c r="K127" s="466">
        <f>IFERROR(IF(AND(N113=""),"",VLOOKUP(N113,Marks,91,0)),"")</f>
        <v>38</v>
      </c>
      <c r="L127" s="466">
        <f>IFERROR(IF(AND(N113=""),"",VLOOKUP(N113,Marks,92,0)),"")</f>
        <v>48</v>
      </c>
      <c r="M127" s="496">
        <f>IFERROR(IF(AND(N113=""),"",VLOOKUP(N113,Marks,93,0)),"")</f>
        <v>86</v>
      </c>
      <c r="N127" s="495">
        <f>IFERROR(IF(AND(N113=""),"",VLOOKUP(N113,Marks,94,0)),"")</f>
        <v>178</v>
      </c>
      <c r="O127" s="73" t="str">
        <f>IFERROR(IF(AND(N113=""),"",VLOOKUP(N113,Marks,98,0)),"")</f>
        <v>A</v>
      </c>
      <c r="P127" s="201" t="str">
        <f>IFERROR(IF(AND(N113=""),"",VLOOKUP(N113,Marks,97,0)),"")</f>
        <v>P</v>
      </c>
    </row>
    <row r="128" spans="1:35" ht="21" customHeight="1">
      <c r="A128" s="92">
        <f>IF(N113="","",A127+1)</f>
        <v>23</v>
      </c>
      <c r="B128" s="286" t="str">
        <f>IF('Result Sheet'!$CV$208="","",'Result Sheet'!$CV$208)</f>
        <v>सामान्य ज्ञान</v>
      </c>
      <c r="C128" s="466">
        <f>IFERROR(IF(AND(N113=""),"",VLOOKUP(N113,Marks,99,0)),"")</f>
        <v>8</v>
      </c>
      <c r="D128" s="466">
        <f>IFERROR(IF(AND(N113=""),"",VLOOKUP(N113,Marks,100,0)),"")</f>
        <v>7</v>
      </c>
      <c r="E128" s="466">
        <f>IFERROR(IF(AND(N113=""),"",VLOOKUP(N113,Marks,101,0)),"")</f>
        <v>9</v>
      </c>
      <c r="F128" s="496">
        <f>IFERROR(IF(AND(N113=""),"",VLOOKUP(N113,Marks,102,0)),"")</f>
        <v>24</v>
      </c>
      <c r="G128" s="466">
        <f>IFERROR(IF(AND(N113=""),"",VLOOKUP(N113,Marks,103,0)),"")</f>
        <v>40</v>
      </c>
      <c r="H128" s="466">
        <f>IFERROR(IF(AND(N113=""),"",VLOOKUP(N113,Marks,104,0)),"")</f>
        <v>18</v>
      </c>
      <c r="I128" s="496">
        <f>IFERROR(IF(AND(N113=""),"",VLOOKUP(N113,Marks,105,0)),"")</f>
        <v>58</v>
      </c>
      <c r="J128" s="495">
        <f>IFERROR(IF(AND(N113=""),"",VLOOKUP(N113,Marks,106,0)),"")</f>
        <v>82</v>
      </c>
      <c r="K128" s="466">
        <f>IFERROR(IF(AND(N113=""),"",VLOOKUP(N113,Marks,107,0)),"")</f>
        <v>36</v>
      </c>
      <c r="L128" s="466">
        <f>IFERROR(IF(AND(N113=""),"",VLOOKUP(N113,Marks,108,0)),"")</f>
        <v>31</v>
      </c>
      <c r="M128" s="496">
        <f>IFERROR(IF(AND(N113=""),"",VLOOKUP(N113,Marks,109,0)),"")</f>
        <v>67</v>
      </c>
      <c r="N128" s="495">
        <f>IFERROR(IF(AND(N113=""),"",VLOOKUP(N113,Marks,110,0)),"")</f>
        <v>149</v>
      </c>
      <c r="O128" s="73" t="str">
        <f>IFERROR(IF(AND(N113=""),"",VLOOKUP(N113,Marks,114,0)),"")</f>
        <v>B</v>
      </c>
      <c r="P128" s="201" t="str">
        <f>IFERROR(IF(AND(N113=""),"",VLOOKUP(N113,Marks,113,0)),"")</f>
        <v>P</v>
      </c>
    </row>
    <row r="129" spans="1:24" ht="21" customHeight="1">
      <c r="A129" s="92">
        <f>IF(N113="","",A128+1)</f>
        <v>24</v>
      </c>
      <c r="B129" s="286"/>
      <c r="C129" s="988" t="str">
        <f>IF('Master sheet'!$D$14="Hindi","प्रथम मूल्यांकन","1st Assessment")</f>
        <v>प्रथम मूल्यांकन</v>
      </c>
      <c r="D129" s="989"/>
      <c r="E129" s="988" t="str">
        <f>IF('Master sheet'!$D$14="Hindi","द्वितीय मूल्यांकन","2nd Assessment")</f>
        <v>द्वितीय मूल्यांकन</v>
      </c>
      <c r="F129" s="989"/>
      <c r="G129" s="988" t="str">
        <f>IF('Master sheet'!$D$14="Hindi","तृतीय मूल्यांकन","3rd Assessment")</f>
        <v>तृतीय मूल्यांकन</v>
      </c>
      <c r="H129" s="989"/>
      <c r="I129" s="988" t="str">
        <f>IF('Master sheet'!$D$14="Hindi","चतुर्थ मूल्यांकन","4th Assessment")</f>
        <v>चतुर्थ मूल्यांकन</v>
      </c>
      <c r="J129" s="989"/>
      <c r="K129" s="988" t="str">
        <f>IF('Master sheet'!$D$14="Hindi","पंचम मूल्यांकन","5th Assessment")</f>
        <v>पंचम मूल्यांकन</v>
      </c>
      <c r="L129" s="989"/>
      <c r="M129" s="992" t="str">
        <f>IF('Master sheet'!$D$14="Hindi","कुल योग ","Total")</f>
        <v xml:space="preserve">कुल योग </v>
      </c>
      <c r="N129" s="993"/>
      <c r="O129" s="990"/>
      <c r="P129" s="991"/>
    </row>
    <row r="130" spans="1:24" ht="21" customHeight="1">
      <c r="A130" s="92">
        <f>IF(N113="","",A129+1)</f>
        <v>25</v>
      </c>
      <c r="B130" s="410" t="str">
        <f>IF('Result Sheet'!$DL$208="","",'Result Sheet'!$DL$208)</f>
        <v>कार्यानुभव</v>
      </c>
      <c r="C130" s="951">
        <f>IFERROR(IF(AND(N113=""),"",VLOOKUP(N113,Marks,115,0)),"")</f>
        <v>0</v>
      </c>
      <c r="D130" s="951"/>
      <c r="E130" s="951">
        <f>IFERROR(IF(AND(N113=""),"",VLOOKUP(N113,Marks,116,0)),"")</f>
        <v>0</v>
      </c>
      <c r="F130" s="951"/>
      <c r="G130" s="951">
        <f>IFERROR(IF(AND(N113=""),"",VLOOKUP(N113,Marks,117,0)),"")</f>
        <v>0</v>
      </c>
      <c r="H130" s="951"/>
      <c r="I130" s="951">
        <f>IFERROR(IF(AND(N113=""),"",VLOOKUP(N113,Marks,118,0)),"")</f>
        <v>0</v>
      </c>
      <c r="J130" s="951"/>
      <c r="K130" s="951">
        <f>IFERROR(IF(AND(N113=""),"",VLOOKUP(N113,Marks,119,0)),"")</f>
        <v>0</v>
      </c>
      <c r="L130" s="951"/>
      <c r="M130" s="979">
        <f>IFERROR(IF(AND(N113=""),"",VLOOKUP(N113,Marks,120,0)),"")</f>
        <v>0</v>
      </c>
      <c r="N130" s="979"/>
      <c r="O130" s="411" t="str">
        <f>IFERROR(IF(AND(N113=""),"",VLOOKUP(N113,Marks,124,0)),"")</f>
        <v/>
      </c>
      <c r="P130" s="201" t="str">
        <f>IFERROR(IF(AND(N113=""),"",VLOOKUP(N113,Marks,123,0)),"")</f>
        <v/>
      </c>
    </row>
    <row r="131" spans="1:24" ht="21" customHeight="1">
      <c r="A131" s="92">
        <f>IF(N113="","",A130+1)</f>
        <v>26</v>
      </c>
      <c r="B131" s="410" t="str">
        <f>IF('Result Sheet'!$DV$208="","",'Result Sheet'!$DV$208)</f>
        <v>कला शिक्षा</v>
      </c>
      <c r="C131" s="951">
        <f>IFERROR(IF(AND(N113=""),"",VLOOKUP(N113,Marks,125,0)),"")</f>
        <v>0</v>
      </c>
      <c r="D131" s="951"/>
      <c r="E131" s="951">
        <f>IFERROR(IF(AND(N113=""),"",VLOOKUP(N113,Marks,126,0)),"")</f>
        <v>0</v>
      </c>
      <c r="F131" s="951"/>
      <c r="G131" s="951">
        <f>IFERROR(IF(AND(N113=""),"",VLOOKUP(N113,Marks,127,0)),"")</f>
        <v>0</v>
      </c>
      <c r="H131" s="951"/>
      <c r="I131" s="951">
        <f>IFERROR(IF(AND(N113=""),"",VLOOKUP(N113,Marks,128,0)),"")</f>
        <v>0</v>
      </c>
      <c r="J131" s="951"/>
      <c r="K131" s="951">
        <f>IFERROR(IF(AND(N113=""),"",VLOOKUP(N113,Marks,129,0)),"")</f>
        <v>0</v>
      </c>
      <c r="L131" s="951"/>
      <c r="M131" s="979">
        <f>IFERROR(IF(AND(N113=""),"",VLOOKUP(N113,Marks,130,0)),"")</f>
        <v>0</v>
      </c>
      <c r="N131" s="979"/>
      <c r="O131" s="411" t="str">
        <f>IFERROR(IF(AND(N113=""),"",VLOOKUP(N113,Marks,134,0)),"")</f>
        <v/>
      </c>
      <c r="P131" s="201" t="str">
        <f>IFERROR(IF(AND(N113=""),"",VLOOKUP(N113,Marks,133,0)),"")</f>
        <v/>
      </c>
    </row>
    <row r="132" spans="1:24" ht="21" customHeight="1">
      <c r="A132" s="92">
        <f>IF(N113="","",A131+1)</f>
        <v>27</v>
      </c>
      <c r="B132" s="410" t="str">
        <f>IF('Result Sheet'!$EF$208="","",'Result Sheet'!$EF$208)</f>
        <v>स्वा. एवं शा. शिक्षा</v>
      </c>
      <c r="C132" s="951">
        <f>IFERROR(IF(AND(N113=""),"",VLOOKUP(N113,Marks,135,0)),"")</f>
        <v>0</v>
      </c>
      <c r="D132" s="951"/>
      <c r="E132" s="951">
        <f>IFERROR(IF(AND(N113=""),"",VLOOKUP(N113,Marks,136,0)),"")</f>
        <v>0</v>
      </c>
      <c r="F132" s="951"/>
      <c r="G132" s="951">
        <f>IFERROR(IF(AND(N113=""),"",VLOOKUP(N113,Marks,137,0)),"")</f>
        <v>0</v>
      </c>
      <c r="H132" s="951"/>
      <c r="I132" s="951">
        <f>IFERROR(IF(AND(N113=""),"",VLOOKUP(N113,Marks,138,0)),"")</f>
        <v>0</v>
      </c>
      <c r="J132" s="951"/>
      <c r="K132" s="951">
        <f>IFERROR(IF(AND(N113=""),"",VLOOKUP(N113,Marks,139,0)),"")</f>
        <v>0</v>
      </c>
      <c r="L132" s="951"/>
      <c r="M132" s="979">
        <f>IFERROR(IF(AND(N113=""),"",VLOOKUP(N113,Marks,140,0)),"")</f>
        <v>0</v>
      </c>
      <c r="N132" s="979"/>
      <c r="O132" s="411" t="str">
        <f>IFERROR(IF(AND(N113=""),"",VLOOKUP(N113,Marks,144,0)),"")</f>
        <v/>
      </c>
      <c r="P132" s="201" t="str">
        <f>IFERROR(IF(AND(N113=""),"",VLOOKUP(N113,Marks,143,0)),"")</f>
        <v/>
      </c>
    </row>
    <row r="133" spans="1:24" ht="6" customHeight="1">
      <c r="A133" s="92">
        <f>IF(N113="","",A132+1)</f>
        <v>28</v>
      </c>
      <c r="B133" s="287"/>
      <c r="C133" s="287"/>
      <c r="D133" s="287"/>
      <c r="E133" s="467"/>
      <c r="F133" s="468"/>
      <c r="G133" s="287"/>
      <c r="H133" s="287"/>
      <c r="I133" s="287"/>
      <c r="J133" s="467"/>
      <c r="K133" s="468"/>
      <c r="L133" s="288"/>
      <c r="M133" s="288"/>
      <c r="N133" s="288"/>
      <c r="O133" s="467"/>
      <c r="P133" s="468"/>
    </row>
    <row r="134" spans="1:24" ht="21" customHeight="1">
      <c r="A134" s="92">
        <f>IF(N113="","",A133+1)</f>
        <v>29</v>
      </c>
      <c r="B134" s="967" t="str">
        <f>IF('Master sheet'!$D$14="Hindi","कुल कार्य दिवस :-","Total Meeting :-")</f>
        <v>कुल कार्य दिवस :-</v>
      </c>
      <c r="C134" s="967"/>
      <c r="D134" s="967"/>
      <c r="E134" s="980">
        <f>IFERROR(IF(AND(N113=""),"",VLOOKUP(N113,Marks,150,0)),"")</f>
        <v>340</v>
      </c>
      <c r="F134" s="980"/>
      <c r="G134" s="980"/>
      <c r="H134" s="980"/>
      <c r="I134" s="967" t="str">
        <f>IF('Master sheet'!$D$14="Hindi","कुल उपस्थिति :-","Total Attendance :-")</f>
        <v>कुल उपस्थिति :-</v>
      </c>
      <c r="J134" s="967"/>
      <c r="K134" s="967"/>
      <c r="L134" s="967"/>
      <c r="M134" s="976">
        <f>IFERROR(IF(AND(N113=""),"",VLOOKUP(N113,Marks,151,0)),"")</f>
        <v>310</v>
      </c>
      <c r="N134" s="976"/>
      <c r="O134" s="976"/>
      <c r="P134" s="976"/>
    </row>
    <row r="135" spans="1:24" ht="21" customHeight="1">
      <c r="A135" s="92">
        <f>IF(N113="","",A134+1)</f>
        <v>30</v>
      </c>
      <c r="B135" s="967" t="str">
        <f>IF('Master sheet'!$D$14="Hindi","परिणाम :-","Result :-")</f>
        <v>परिणाम :-</v>
      </c>
      <c r="C135" s="967"/>
      <c r="D135" s="967"/>
      <c r="E135" s="977" t="str">
        <f>IFERROR(IF(AND(N113=""),"",VLOOKUP(N113,Marks,149,0)),"")</f>
        <v>कक्षोंन्नति</v>
      </c>
      <c r="F135" s="977"/>
      <c r="G135" s="977"/>
      <c r="H135" s="977"/>
      <c r="I135" s="967" t="str">
        <f>IF('Master sheet'!$D$14="Hindi","परिणाम प्रतिशत में :-","Result in Percentage :-")</f>
        <v>परिणाम प्रतिशत में :-</v>
      </c>
      <c r="J135" s="967"/>
      <c r="K135" s="967"/>
      <c r="L135" s="967"/>
      <c r="M135" s="978">
        <f>IFERROR(IF(AND(N113=""),"",VLOOKUP(N113,Marks,146,0)),"")</f>
        <v>81.571428571428569</v>
      </c>
      <c r="N135" s="978"/>
      <c r="O135" s="978"/>
      <c r="P135" s="978"/>
    </row>
    <row r="136" spans="1:24" ht="21" customHeight="1">
      <c r="A136" s="92">
        <f>IF(N113="","",A135+1)</f>
        <v>31</v>
      </c>
      <c r="B136" s="967" t="str">
        <f>IF('Master sheet'!$D$14="Hindi","ग्रेड :-","Grade :-")</f>
        <v>ग्रेड :-</v>
      </c>
      <c r="C136" s="967"/>
      <c r="D136" s="967"/>
      <c r="E136" s="973" t="str">
        <f>IFERROR(IF(AND(N113=""),"",VLOOKUP(N113,Marks,152,0)),"")</f>
        <v>B</v>
      </c>
      <c r="F136" s="973"/>
      <c r="G136" s="973"/>
      <c r="H136" s="973"/>
      <c r="I136" s="967" t="str">
        <f>IF('Master sheet'!$D$14="Hindi","कक्षा में स्थान :-","Position in the Class :-")</f>
        <v>कक्षा में स्थान :-</v>
      </c>
      <c r="J136" s="967"/>
      <c r="K136" s="967"/>
      <c r="L136" s="967"/>
      <c r="M136" s="968">
        <f>IFERROR(IF(AND(N113=""),"",VLOOKUP(N113,Marks,148,0)),"")</f>
        <v>26.000000000000298</v>
      </c>
      <c r="N136" s="968"/>
      <c r="O136" s="968"/>
      <c r="P136" s="968"/>
    </row>
    <row r="137" spans="1:24" ht="21" customHeight="1">
      <c r="A137" s="92">
        <f>IF(N113="","",A136+1)</f>
        <v>32</v>
      </c>
      <c r="B137" s="983" t="str">
        <f>IF('Master sheet'!$D$14="Hindi","परीक्षा परिणाम घोषणा दिनांक :-","Result Declaration Date :-")</f>
        <v>परीक्षा परिणाम घोषणा दिनांक :-</v>
      </c>
      <c r="C137" s="983"/>
      <c r="D137" s="983"/>
      <c r="E137" s="984">
        <f>IFERROR(IF(AND(N113=""),"",'Master sheet'!$D$13),"")</f>
        <v>45793</v>
      </c>
      <c r="F137" s="984"/>
      <c r="G137" s="984"/>
      <c r="H137" s="469"/>
      <c r="I137" s="967" t="str">
        <f>IF('Master sheet'!$D$14="Hindi","श्रेणी  :-","Division  :-")</f>
        <v>श्रेणी  :-</v>
      </c>
      <c r="J137" s="967"/>
      <c r="K137" s="967"/>
      <c r="L137" s="967"/>
      <c r="M137" s="974" t="str">
        <f>IFERROR(IF(AND(N113=""),"",VLOOKUP(N113,Marks,147,0)),"")</f>
        <v>I</v>
      </c>
      <c r="N137" s="974"/>
      <c r="O137" s="974"/>
      <c r="P137" s="974"/>
    </row>
    <row r="138" spans="1:24" ht="54" customHeight="1">
      <c r="A138" s="92">
        <f>IF(N113="","",A137+1)</f>
        <v>33</v>
      </c>
      <c r="B138" s="981" t="str">
        <f>IFERROR(IF(AND(N113=""),"",'Result Sheet'!$EV$211),"")</f>
        <v>( PRADIP SINGH RAJAWAT )</v>
      </c>
      <c r="C138" s="981"/>
      <c r="D138" s="981"/>
      <c r="E138" s="981"/>
      <c r="F138" s="982" t="str">
        <f>IF(AND(N113=""),"",CONCATENATE("(",'Master sheet'!$D$17," )"))</f>
        <v>(Suresh Kumar )</v>
      </c>
      <c r="G138" s="982"/>
      <c r="H138" s="982"/>
      <c r="I138" s="982"/>
      <c r="J138" s="982"/>
      <c r="K138" s="982" t="str">
        <f>IF(AND(N113=""),"",CONCATENATE("(",'Master sheet'!$D$15," )"))</f>
        <v>(USHA PALIYA )</v>
      </c>
      <c r="L138" s="982"/>
      <c r="M138" s="982"/>
      <c r="N138" s="982"/>
      <c r="O138" s="982"/>
      <c r="P138" s="982"/>
    </row>
    <row r="139" spans="1:24" ht="24.75" customHeight="1">
      <c r="A139" s="92">
        <f>IF(N113="","",A138+1)</f>
        <v>34</v>
      </c>
      <c r="B139" s="949" t="str">
        <f>IF('Master sheet'!$D$14="Hindi","हस्ताक्षर कक्षाध्यापक","Signature of the class teacher")</f>
        <v>हस्ताक्षर कक्षाध्यापक</v>
      </c>
      <c r="C139" s="949"/>
      <c r="D139" s="949"/>
      <c r="E139" s="949"/>
      <c r="F139" s="949" t="str">
        <f>IF('Master sheet'!$D$14="Hindi","हस्ताक्षर परीक्षा प्रभारी","Signature of the exam. Incharge")</f>
        <v>हस्ताक्षर परीक्षा प्रभारी</v>
      </c>
      <c r="G139" s="949"/>
      <c r="H139" s="949"/>
      <c r="I139" s="949"/>
      <c r="J139" s="949"/>
      <c r="K139" s="949" t="str">
        <f>IF('Master sheet'!$D$14="Hindi","हस्ताक्षर संस्था प्रधान","Head of Institute's Signature")</f>
        <v>हस्ताक्षर संस्था प्रधान</v>
      </c>
      <c r="L139" s="949"/>
      <c r="M139" s="949"/>
      <c r="N139" s="949"/>
      <c r="O139" s="949"/>
      <c r="P139" s="949"/>
    </row>
    <row r="141" spans="1:24" ht="23.25" customHeight="1">
      <c r="A141" s="92">
        <f>IF(N148="","",1)</f>
        <v>1</v>
      </c>
      <c r="B141" s="950" t="str">
        <f>IF('Master sheet'!$D$14="Hindi","वार्षिक रिपोर्ट कार्ड ","Report Card")</f>
        <v xml:space="preserve">वार्षिक रिपोर्ट कार्ड </v>
      </c>
      <c r="C141" s="950"/>
      <c r="D141" s="950"/>
      <c r="E141" s="950"/>
      <c r="F141" s="950"/>
      <c r="G141" s="950"/>
      <c r="H141" s="950"/>
      <c r="I141" s="950"/>
      <c r="J141" s="950"/>
      <c r="K141" s="950"/>
      <c r="L141" s="950"/>
      <c r="M141" s="950"/>
      <c r="N141" s="950"/>
      <c r="O141" s="950"/>
      <c r="P141" s="950"/>
      <c r="S141" s="290"/>
      <c r="T141" s="290"/>
      <c r="U141" s="290"/>
      <c r="V141" s="290"/>
      <c r="W141" s="290"/>
      <c r="X141" s="42"/>
    </row>
    <row r="142" spans="1:24" ht="18.95" customHeight="1">
      <c r="A142" s="92">
        <f>IF(N148="","",A141+1)</f>
        <v>2</v>
      </c>
      <c r="B142" s="961" t="str">
        <f>IF('Master sheet'!$D$14="Hindi","शिक्षा विभाग, राजस्थान सरकार","Education Department, Rajasthan Government")</f>
        <v>शिक्षा विभाग, राजस्थान सरकार</v>
      </c>
      <c r="C142" s="961"/>
      <c r="D142" s="961"/>
      <c r="E142" s="961"/>
      <c r="F142" s="961"/>
      <c r="G142" s="961"/>
      <c r="H142" s="961"/>
      <c r="I142" s="961"/>
      <c r="J142" s="961"/>
      <c r="K142" s="961"/>
      <c r="L142" s="961"/>
      <c r="M142" s="961"/>
      <c r="N142" s="961"/>
      <c r="O142" s="961"/>
      <c r="P142" s="961"/>
      <c r="S142" s="290"/>
      <c r="T142" s="290"/>
      <c r="U142" s="291"/>
      <c r="V142" s="290"/>
      <c r="W142" s="290"/>
      <c r="X142" s="42"/>
    </row>
    <row r="143" spans="1:24" s="93" customFormat="1" ht="24" customHeight="1">
      <c r="A143" s="92">
        <f>IF(N148="","",A142+1)</f>
        <v>3</v>
      </c>
      <c r="B143" s="962" t="str">
        <f>IF('Master sheet'!$D$14="Hindi","विद्यालय का नाम :-","School Name :- ")</f>
        <v>विद्यालय का नाम :-</v>
      </c>
      <c r="C143" s="962"/>
      <c r="D143" s="962"/>
      <c r="E143" s="965" t="str">
        <f>IF(AND(N148=""),"",IF('Master sheet'!$D$14="Hindi",'Master sheet'!$D$8,'Master sheet'!$D$7))</f>
        <v>महात्मा गाँधी राजकीय विद्यालय (अंग्रेजी माध्यम) बर, ब्यावर</v>
      </c>
      <c r="F143" s="965"/>
      <c r="G143" s="965"/>
      <c r="H143" s="965"/>
      <c r="I143" s="965"/>
      <c r="J143" s="965"/>
      <c r="K143" s="965"/>
      <c r="L143" s="965"/>
      <c r="M143" s="965"/>
      <c r="N143" s="965"/>
      <c r="O143" s="965"/>
      <c r="P143" s="965"/>
      <c r="S143" s="292"/>
      <c r="T143" s="302"/>
      <c r="U143" s="291"/>
      <c r="V143" s="302"/>
      <c r="W143" s="292"/>
      <c r="X143" s="303"/>
    </row>
    <row r="144" spans="1:24" ht="18.95" customHeight="1">
      <c r="A144" s="92">
        <f>IF(N148="","",A143+1)</f>
        <v>4</v>
      </c>
      <c r="B144" s="297"/>
      <c r="C144" s="297"/>
      <c r="D144" s="297"/>
      <c r="E144" s="966" t="str">
        <f>IF(AND(N148=""),"",IF('Master sheet'!$D$14="Hindi",CONCATENATE("(विद्यालय मान्यता क्रमांक व वर्ष : ","  ",'Master sheet'!$D$6),CONCATENATE("(School Recognition Number &amp; Years : ","  ",'Master sheet'!$D$6)))</f>
        <v>(विद्यालय मान्यता क्रमांक व वर्ष :   शिक्षा/पाली/1995/2001</v>
      </c>
      <c r="F144" s="966"/>
      <c r="G144" s="966"/>
      <c r="H144" s="966"/>
      <c r="I144" s="966"/>
      <c r="J144" s="966"/>
      <c r="K144" s="966"/>
      <c r="L144" s="966"/>
      <c r="M144" s="966"/>
      <c r="N144" s="966"/>
      <c r="O144" s="966"/>
      <c r="P144" s="966"/>
      <c r="S144" s="290"/>
      <c r="T144" s="290"/>
      <c r="U144" s="290"/>
      <c r="V144" s="290"/>
      <c r="W144" s="290"/>
      <c r="X144" s="42"/>
    </row>
    <row r="145" spans="1:35" ht="18.95" customHeight="1">
      <c r="A145" s="92">
        <f>IF(N148="","",A144+1)</f>
        <v>5</v>
      </c>
      <c r="B145" s="295" t="str">
        <f>IF('Master sheet'!$D$14="Hindi","कक्षा  :-","CLASS :- ")</f>
        <v>कक्षा  :-</v>
      </c>
      <c r="C145" s="969">
        <f>IFERROR(IF(AND(N148=""),"",VLOOKUP(N148,Marks,2,0)),"")</f>
        <v>3</v>
      </c>
      <c r="D145" s="969"/>
      <c r="E145" s="970" t="str">
        <f>IF('Master sheet'!$D$14="Hindi","सेक्शन :-","Section :- ")</f>
        <v>सेक्शन :-</v>
      </c>
      <c r="F145" s="970"/>
      <c r="G145" s="970"/>
      <c r="H145" s="969" t="str">
        <f>IFERROR(IF(AND(N148=""),"",VLOOKUP(N148,Marks,3,0)),"")</f>
        <v>A</v>
      </c>
      <c r="I145" s="969"/>
      <c r="J145" s="971" t="str">
        <f>IF('Master sheet'!$D$14="Hindi","सत्र :- ","Session :- ")</f>
        <v xml:space="preserve">सत्र :- </v>
      </c>
      <c r="K145" s="971"/>
      <c r="L145" s="971"/>
      <c r="M145" s="971"/>
      <c r="N145" s="972" t="str">
        <f>IF(AND(N148=""),"",'Class 3rd'!$I$2)</f>
        <v>2024-2025</v>
      </c>
      <c r="O145" s="972"/>
      <c r="P145" s="972"/>
      <c r="S145" s="290"/>
      <c r="T145" s="290"/>
      <c r="U145" s="290"/>
      <c r="V145" s="290"/>
      <c r="W145" s="290"/>
      <c r="X145" s="42"/>
      <c r="AH145" s="300" t="str">
        <f>N147</f>
        <v>27-02-2016</v>
      </c>
    </row>
    <row r="146" spans="1:35" ht="18.95" customHeight="1">
      <c r="A146" s="92">
        <f>IF(N148="","",A145+1)</f>
        <v>6</v>
      </c>
      <c r="B146" s="953" t="str">
        <f>IF('Master sheet'!$D$14="Hindi","विद्यार्थी का नाम :-","Student's Name :-")</f>
        <v>विद्यार्थी का नाम :-</v>
      </c>
      <c r="C146" s="953"/>
      <c r="D146" s="953"/>
      <c r="E146" s="957" t="str">
        <f>IFERROR(IF(AND(N148=""),"",VLOOKUP(N148,Marks,6,0)),"")</f>
        <v>PRIYANSHU</v>
      </c>
      <c r="F146" s="957"/>
      <c r="G146" s="957"/>
      <c r="H146" s="957"/>
      <c r="I146" s="957"/>
      <c r="J146" s="952" t="str">
        <f>IF('Master sheet'!$D$14="Hindi","प्रवेशांक :","SR. NO. :")</f>
        <v>प्रवेशांक :</v>
      </c>
      <c r="K146" s="952"/>
      <c r="L146" s="952"/>
      <c r="M146" s="952"/>
      <c r="N146" s="958">
        <f>IFERROR(IF(AND(N148=""),"",VLOOKUP(N148,Marks,5,0)),"")</f>
        <v>950</v>
      </c>
      <c r="O146" s="958"/>
      <c r="P146" s="958"/>
      <c r="S146" s="290"/>
      <c r="T146" s="290"/>
      <c r="U146" s="290"/>
      <c r="V146" s="290"/>
      <c r="W146" s="290"/>
      <c r="X146" s="42"/>
      <c r="AG146" s="41">
        <f>YEAR(AH145)</f>
        <v>2016</v>
      </c>
      <c r="AH146" s="41">
        <f>MONTH(AH145)</f>
        <v>2</v>
      </c>
      <c r="AI146" s="41">
        <f>DAY(AH145)</f>
        <v>27</v>
      </c>
    </row>
    <row r="147" spans="1:35" ht="18.95" customHeight="1">
      <c r="A147" s="92">
        <f>IF(N148="","",A146+1)</f>
        <v>7</v>
      </c>
      <c r="B147" s="953" t="str">
        <f>IF('Master sheet'!$D$14="Hindi","पिता का नाम :-","Father's Name :-")</f>
        <v>पिता का नाम :-</v>
      </c>
      <c r="C147" s="953"/>
      <c r="D147" s="953"/>
      <c r="E147" s="957" t="str">
        <f>IFERROR(IF(AND(N148=""),"",VLOOKUP(N148,Marks,7,0)),"")</f>
        <v>KULDEEP</v>
      </c>
      <c r="F147" s="957"/>
      <c r="G147" s="957"/>
      <c r="H147" s="957"/>
      <c r="I147" s="957"/>
      <c r="J147" s="952" t="str">
        <f>IF('Master sheet'!$D$14="Hindi","जन्म तिथि :","Date of Birth :")</f>
        <v>जन्म तिथि :</v>
      </c>
      <c r="K147" s="952"/>
      <c r="L147" s="952"/>
      <c r="M147" s="952"/>
      <c r="N147" s="959" t="str">
        <f>IFERROR(IF(AND(N148=""),"",VLOOKUP(N148,Marks,4,0)),"")</f>
        <v>27-02-2016</v>
      </c>
      <c r="O147" s="959"/>
      <c r="P147" s="959"/>
      <c r="S147" s="42"/>
      <c r="T147" s="42"/>
      <c r="U147" s="42"/>
      <c r="V147" s="42"/>
      <c r="W147" s="42"/>
      <c r="X147" s="42"/>
      <c r="AG147" s="41" t="str">
        <f>IF(AG146=2000,"दो हजार",IF(AG146=2001,"दो हजार एक",IF(AG146=2002,"दो हजार दो",IF(AG146=2003,"दो हजार तीन",IF(AG146=2004,"दो हजार चार",IF(AG146=2005,"दो हजार पांच",IF(AG146=2006,"दो हजार छः",IF(AG146=2007,"दो हजार सात",IF(AG146=2008,"दो हजार आठ",IF(AG146=2009,"दो हजार नौ",IF(AG146=2010,"दो हजार दस",IF(AG146=2011,"दो हजार इग्यारह",IF(AG146=2012,"दो हजार बारह",IF(AG146=2013,"दो हजार तेरह",IF(AG146=2014,"दो हजार चौदह",IF(AG146=2015,"दो हजार पंद्रह",IF(AG146=2016,"दो हजार सोलह",IF(AG146=2017,"दो हजार सत्रह",IF(AG146=2018,"दो हजार अठारह",IF(AG146=2019,"दो हजार उन्नीस",IF(AG146=2020,"दो हजार बीस",IF(AG146=2021,"दो हजार इक्कीस",IF(AG146=2022,"दो हजार बाइस","")))))))))))))))))))))))</f>
        <v>दो हजार सोलह</v>
      </c>
      <c r="AH147" s="41" t="str">
        <f>IF(AH146=1,"जनवरी",IF(AH146=2,"फरवरी",IF(AH146=3,"मार्च",IF(AH146=4,"अप्रैल",IF(AH146=5,"मई",IF(AH146=6,"जून",IF(AH146=7,"जुलाई",IF(AH146=8,"अगस्त",IF(AH146=9,"सितम्बर",IF(AH146=10,"अक्टूबर",IF(AH146=11,"नवम्बर",IF(AH146=12,"दिसम्बर",""))))))))))))</f>
        <v>फरवरी</v>
      </c>
      <c r="AI147" s="41" t="str">
        <f>IF(AI146=1,"एक",IF(AI146=2,"दो",IF(AI146=3,"तीन",IF(AI146=4,"चार",IF(AI146=5,"पांच",IF(AI146=6,"छः",IF(AI146=7,"सात",IF(AI146=8,"आठ",IF(AI146=9,"नौ",IF(AI146=10,"दस",IF(AI146=11,"इग्यारह",IF(AI146=12,"बारह",IF(AI146=13,"तेरह",IF(AI146=14,"चौदह",IF(AI146=15,"पंद्रह",IF(AI146=16,"सोलह",IF(AI146=17,"सत्रह",IF(AI146=18,"अठारह",IF(AI146=19,"उन्नीस",IF(AI146=20,"बीस",IF(AI146=21,"इक्कीस",IF(AI146=22,"बाइस",IF(AI146=23,"तेईस",IF(AI146=24,"चौबीस",IF(AI146=25,"पचीस",IF(AI146=26,"छबीस",IF(AI146=27,"सताईस",IF(AI146=28,"अठाइस",IF(AI146=29,"उन्नतीस",IF(AI146=30,"तीस",IF(AI146=31,"इकतीस","")))))))))))))))))))))))))))))))</f>
        <v>सताईस</v>
      </c>
    </row>
    <row r="148" spans="1:35" ht="18.95" customHeight="1">
      <c r="A148" s="92">
        <f>IF(N148="","",A147+1)</f>
        <v>8</v>
      </c>
      <c r="B148" s="953" t="str">
        <f>IF('Master sheet'!$D$14="Hindi","माता का नाम :-","Mother's Name :-")</f>
        <v>माता का नाम :-</v>
      </c>
      <c r="C148" s="953"/>
      <c r="D148" s="953"/>
      <c r="E148" s="957" t="str">
        <f>IFERROR(IF(AND(N148=""),"",VLOOKUP(N148,Marks,8,0)),"")</f>
        <v>KHUSBOO MALI</v>
      </c>
      <c r="F148" s="957"/>
      <c r="G148" s="957"/>
      <c r="H148" s="957"/>
      <c r="I148" s="957"/>
      <c r="J148" s="952" t="str">
        <f>IF('Master sheet'!$D$14="Hindi","रोल नंबर :-","Roll No. :")</f>
        <v>रोल नंबर :-</v>
      </c>
      <c r="K148" s="952"/>
      <c r="L148" s="952"/>
      <c r="M148" s="952"/>
      <c r="N148" s="963">
        <f>IF(N113="","",IF(AND(N113+1&gt;$Y$6),"",N113+1))</f>
        <v>325</v>
      </c>
      <c r="O148" s="963"/>
      <c r="P148" s="963"/>
      <c r="AH148" s="41" t="str">
        <f>CONCATENATE(AI147," ",AH147," ",AG147)</f>
        <v>सताईस फरवरी दो हजार सोलह</v>
      </c>
    </row>
    <row r="149" spans="1:35" ht="18.95" customHeight="1">
      <c r="A149" s="92">
        <f>IF(N148="","",A148+1)</f>
        <v>9</v>
      </c>
      <c r="B149" s="953" t="str">
        <f>IF('Master sheet'!$D$14="Hindi","जन्मतिथि शब्दों में :-","Date of Birth in Words :-")</f>
        <v>जन्मतिथि शब्दों में :-</v>
      </c>
      <c r="C149" s="953"/>
      <c r="D149" s="953"/>
      <c r="E149" s="957" t="str">
        <f>IFERROR(IF('Master sheet'!$D$14="Hindi",AH148,AH150),"")</f>
        <v>सताईस फरवरी दो हजार सोलह</v>
      </c>
      <c r="F149" s="957"/>
      <c r="G149" s="957"/>
      <c r="H149" s="957"/>
      <c r="I149" s="957"/>
      <c r="J149" s="957"/>
      <c r="K149" s="957"/>
      <c r="L149" s="957"/>
      <c r="M149" s="957"/>
      <c r="N149" s="957"/>
      <c r="O149" s="957"/>
      <c r="P149" s="296"/>
      <c r="AG149" s="41" t="str">
        <f>IF(AG146=1961,"NINETEEN SIXTY ONE",IF(AG146=1962,"NINETEEN SIXTY TWO",IF(AG146=1963,"NINETEEN SIXTY THREE",IF(AG146=1964,"NINETEEN SIXTY FOUR",IF(AG146=1965,"NINETEEN SIXTY FIVE",IF(AG146=1966,"NINETEEN SIXTY SIX",IF(AG146=1967,"NINETEEN SIXTY SEVEN",IF(AG146=1968,"NINETEEN SIXTY EIGHT",IF(AG146=1969,"NINETEEN SIXTY NINE",IF(AG146=1970,"NINETEEN SEVENTY",IF(AG146=1971,"NINETEEN SEVENTY ONE",IF(AG146=1972,"NINETEEN SEVENTY TWO",IF(AG146=1973,"NINETEEN SEVENTY THREE",IF(AG146=1974,"NINETEEN SEVENTY FOUR",IF(AG146=1975,"NINETEEN SEVENTY FIVE",IF(AG146=1976,"NINETEEN SEVENTY SIX",IF(AG146=1977,"NINETEEN SEVENTY SEVEN",IF(AG146=1978,"NINETEEN SEVENTY EIGHT",IF(AG146=1979,"NINETEEN SEVENTY NINE",IF(AG146=1980,"NINETEEN EIGHTY",IF(AG146=1981,"NINETEEN EIGHTY ONE",IF(AG146=1982,"NINETEEN EIGHTY TWO",IF(AG146=1983,"NINETEEN EIGHTY THREE",IF(AG146=1984,"NINETEEN EIGHTY FOUR",IF(AG146=1985,"NINETEEN EIGHTY FIVE",IF(AG146=1986,"NINETEEN EIGHTY SIX",IF(AG146=1987,"NINETEEN EIGHTY SEVEN",IF(AG146=1988,"NINETEEN EIGHTY EIGHT",IF(AG146=1989,"NINETEEN EIGHTY NINE",IF(AG146=1990,"NINETEEN NINETY",IF(AG146=1991,"NINETEEN NINETY ONE",IF(AG146=1992,"NINETEEN NINETY TWO",IF(AG146=1993,"NINETEEN NINETY THREE",IF(AG146=1994,"NINETEEN NINETY FOUR",IF(AG146=1995,"NINETEEN NINETY FIVE",IF(AG146=1996,"NINETEEN NINETY SIX",IF(AG146=1997,"NINETEEN NINETY SEVEN",IF(AG146=1998,"NINETEEN NINETY EIGHT",IF(AG146=1999,"NINETEEN NINETY NINE",IF(AG146=2000,"TWO THOUSAND",IF(AG146=2001,"TWO THOUSAND ONE",IF(AG146=2002,"TWO THOUSAND TWO",IF(AG146=2003,"TWO THOUSAND THREE",IF(AG146=2004,"TWO THOUSAND FOUR",IF(AG146=2005,"TWO THOUSAND FIVE",IF(AG146=2006,"TWO THOUSAND SIX",IF(AG146=2007,"TWO THOUSAND SEVEN",IF(AG146=2008,"TWO THOUSAND EIGHT",IF(AG146=2009,"TWO THOUSAND NINE",IF(AG146=2010,"TWO THOUSAND TEN",IF(AG146=2011,"TWO THOUSAND ELEVEN",IF(AG146=2012,"TWO THOUSAND TWELVE",IF(AG146=2013,"TWO THOUSAND THIRTEEN",IF(AG146=2014,"TWO THOUSAND FOURTEEN",IF(AG146=2015,"TWO THOUSAND FIFTEEN",IF(AG146=2016,"TWO THOUSAND SIXTEEN",IF(AG146=2017,"TWO THOUSAND SEVENTEEN",IF(AG146=2018,"TWO THOUSAND EIGHTEEN",IF(AG146=2019,"TWO THOUSAND NINETEEN",IF(AG146=2020,"TWO THOUSAND TWENTY",IF(AG146=2021,"TWO THOUSAND TWENTY ONE",IF(AG146=2022,"TWO THOUSAND TWENTY TWO",IF(AG146=2023,"TWO THOUSAND TWENTY THREE",IF(AG146=2024,"TWO THOUSAND TWENTY FOUR",IF(AG146=2025,"TWO THOUSAND TWENTY FIVE","")))))))))))))))))))))))))))))))))))))))))))))))))))))))))))))))))</f>
        <v>TWO THOUSAND SIXTEEN</v>
      </c>
      <c r="AH149" s="41" t="str">
        <f>IF(AH146=1,"JANUARY",IF(AH146=2,"FEBUARY", IF(AH146=3,"MARCH",IF(AH146=4,"APRIL",IF(AH146=5,"MAY",IF(AH146=6,"JUNE",IF(AH146=7,"JULY",IF(AH146=8,"AUGUST",IF(AH146=9,"SEPTEMBER",IF(AH146=10,"OCTOBER",IF(AH146=11,"NOVEMBER",IF(AH146=12,"DECEMBER",""))))))))))))</f>
        <v>FEBUARY</v>
      </c>
      <c r="AI149" s="41" t="str">
        <f>IF(AI146=1,"1ST",IF(AI146=2,"2ND", IF(AI146=3,"3RD",IF(AI146=4,"FOURTH",IF(AI146=5,"FIFTH",IF(AI146=6,"SIXTH",IF(AI146=7,"7TH",IF(AI146=8,"8TH",IF(AI146=9,"9TH",IF(AI146=10,"10TH",IF(AI146=11,"11TH",IF(AI146=12,"12TH",IF(AI146=13,"13TH",IF(AI146=14,"14TH",IF(AI146=15,"FIFTEEN",IF(AI146=16,"SIXTEEN",IF(AI146=17,"SEVENTEEN",IF(AI146=18,"EIGHTEEN",IF(AI146=19,"NINETEEN",IF(AI146=20,"TWENTY",IF(AI146=21,"TWENTY FIRST",IF(AI146=22,"TWENTY SECOND",IF(AI146=23,"TWENTY THIRD",IF(AI146=24,"TWENTY FOURTH",IF(AI146=25,"TWENTY FIFTH",IF(AI146=26,"TWENTY SIX",IF(AI146=27,"TWENTY SEVEN",IF(AI146=28,"TWENTY EIGHT",IF(AI146=29,"TWENTY NINE",IF(AI146=30,"THIRTY",IF(AI146=31,"THIRTY FIRST","")))))))))))))))))))))))))))))))</f>
        <v>TWENTY SEVEN</v>
      </c>
    </row>
    <row r="150" spans="1:35" ht="12" customHeight="1">
      <c r="A150" s="92">
        <f>IF(N148="","",A149+1)</f>
        <v>10</v>
      </c>
      <c r="B150" s="66"/>
      <c r="C150" s="66"/>
      <c r="D150" s="66"/>
      <c r="E150" s="67"/>
      <c r="F150" s="67"/>
      <c r="G150" s="67"/>
      <c r="H150" s="66"/>
      <c r="I150" s="66"/>
      <c r="J150" s="68"/>
      <c r="K150" s="68"/>
      <c r="L150" s="68"/>
      <c r="M150" s="42"/>
      <c r="N150" s="42"/>
      <c r="O150" s="42"/>
      <c r="P150" s="42"/>
      <c r="AH150" s="41" t="str">
        <f>CONCATENATE(AH149," ",AI149,", ",AG149)</f>
        <v>FEBUARY TWENTY SEVEN, TWO THOUSAND SIXTEEN</v>
      </c>
    </row>
    <row r="151" spans="1:35" ht="25.5" customHeight="1">
      <c r="A151" s="92">
        <f>IF(N148="","",A150+1)</f>
        <v>11</v>
      </c>
      <c r="B151" s="674" t="str">
        <f>IF('Master sheet'!$D$14="Hindi","विषय","Subject")</f>
        <v>विषय</v>
      </c>
      <c r="C151" s="975" t="str">
        <f>IF('Master sheet'!$D$14="Hindi","सामयिक परख","Test")</f>
        <v>सामयिक परख</v>
      </c>
      <c r="D151" s="975"/>
      <c r="E151" s="975"/>
      <c r="F151" s="975"/>
      <c r="G151" s="960" t="str">
        <f>IF('Master sheet'!$D$14="Hindi","अर्द्धवार्षिक","Half Yearly")</f>
        <v>अर्द्धवार्षिक</v>
      </c>
      <c r="H151" s="960"/>
      <c r="I151" s="960"/>
      <c r="J151" s="773" t="str">
        <f>IF('Master sheet'!$D$14="Hindi","अर्द्ध वा. तक योग","Total Till H.Y.")</f>
        <v>अर्द्ध वा. तक योग</v>
      </c>
      <c r="K151" s="960" t="str">
        <f>IF('Master sheet'!$D$14="Hindi","वार्षिक","Yearly")</f>
        <v>वार्षिक</v>
      </c>
      <c r="L151" s="960"/>
      <c r="M151" s="960"/>
      <c r="N151" s="742" t="str">
        <f>IF('Master sheet'!$D$14="Hindi","विषय कुल योग ","Subject Total")</f>
        <v xml:space="preserve">विषय कुल योग </v>
      </c>
      <c r="O151" s="954" t="str">
        <f>IF('Master sheet'!$D$14="Hindi","ग्रेड","Grade")</f>
        <v>ग्रेड</v>
      </c>
      <c r="P151" s="985" t="str">
        <f>IF('Master sheet'!$D$14="Hindi","परिणाम","Results")</f>
        <v>परिणाम</v>
      </c>
    </row>
    <row r="152" spans="1:35" ht="81" customHeight="1">
      <c r="A152" s="92">
        <f>IF(N148="","",A151+1)</f>
        <v>12</v>
      </c>
      <c r="B152" s="674"/>
      <c r="C152" s="246" t="str">
        <f>IF('Master sheet'!$D$14="Hindi","प्रथम परख ","First Test")</f>
        <v xml:space="preserve">प्रथम परख </v>
      </c>
      <c r="D152" s="246" t="str">
        <f>IF('Master sheet'!$D$14="Hindi","द्वितीय परख","Second Test")</f>
        <v>द्वितीय परख</v>
      </c>
      <c r="E152" s="246" t="str">
        <f>IF('Master sheet'!$D$14="Hindi","तृतीय परख","Third Test")</f>
        <v>तृतीय परख</v>
      </c>
      <c r="F152" s="246" t="str">
        <f>IF('Master sheet'!$D$14="Hindi","कुल योग ","Total")</f>
        <v xml:space="preserve">कुल योग </v>
      </c>
      <c r="G152" s="407" t="str">
        <f>IF('Master sheet'!$D$14="Hindi","लिखित","Written")</f>
        <v>लिखित</v>
      </c>
      <c r="H152" s="407" t="str">
        <f>IF('Master sheet'!$D$14="Hindi","मौखिक","Oral")</f>
        <v>मौखिक</v>
      </c>
      <c r="I152" s="407" t="str">
        <f>IF('Master sheet'!$D$14="Hindi","अर्द्ध वा. योग","H.Y. Total")</f>
        <v>अर्द्ध वा. योग</v>
      </c>
      <c r="J152" s="773"/>
      <c r="K152" s="407" t="str">
        <f>IF('Master sheet'!$D$14="Hindi","लिखित","Written")</f>
        <v>लिखित</v>
      </c>
      <c r="L152" s="407" t="str">
        <f>IF('Master sheet'!$D$14="Hindi","मौखिक","Oral")</f>
        <v>मौखिक</v>
      </c>
      <c r="M152" s="407" t="str">
        <f>IF('Master sheet'!$D$14="Hindi","वार्षिक योग","Yearly Total")</f>
        <v>वार्षिक योग</v>
      </c>
      <c r="N152" s="742"/>
      <c r="O152" s="955"/>
      <c r="P152" s="986"/>
    </row>
    <row r="153" spans="1:35" ht="15.95" customHeight="1">
      <c r="A153" s="92">
        <f>IF(N148="","",A152+1)</f>
        <v>13</v>
      </c>
      <c r="B153" s="674"/>
      <c r="C153" s="490">
        <v>10</v>
      </c>
      <c r="D153" s="490">
        <v>10</v>
      </c>
      <c r="E153" s="490">
        <v>10</v>
      </c>
      <c r="F153" s="489">
        <f>IF(AND(C153="",D153="",E153=""),"",IF(AND(C153="NA",D153="NA",E153="NA"),"NA",SUM(C153:E153)))</f>
        <v>30</v>
      </c>
      <c r="G153" s="490">
        <v>50</v>
      </c>
      <c r="H153" s="490">
        <v>20</v>
      </c>
      <c r="I153" s="489">
        <f>IF(AND(G153="",H153=""),"",IF(AND(G153="NA",H153="NA"),"NA",SUM(G153:H153)))</f>
        <v>70</v>
      </c>
      <c r="J153" s="491">
        <f>IF(AND(I153="",F153=""),"",IF(AND(I153="NA",F153="NA"),"NA",SUM(I153,F153)))</f>
        <v>100</v>
      </c>
      <c r="K153" s="490">
        <v>60</v>
      </c>
      <c r="L153" s="490">
        <v>40</v>
      </c>
      <c r="M153" s="489">
        <f>IF(AND(K153="",L153=""),"",IF(AND(K153="NA",L153="NA"),"NA",SUM(K153:L153)))</f>
        <v>100</v>
      </c>
      <c r="N153" s="491">
        <f>IF(AND(J153="",M153=""),"",IF(AND(J153="NA",M153="NA"),"NA",SUM(J153,M153)))</f>
        <v>200</v>
      </c>
      <c r="O153" s="956"/>
      <c r="P153" s="987"/>
    </row>
    <row r="154" spans="1:35" ht="21" customHeight="1">
      <c r="A154" s="92">
        <f>IF(N148="","",A153+1)</f>
        <v>14</v>
      </c>
      <c r="B154" s="410" t="str">
        <f>IF('Result Sheet'!$K$208="","",'Result Sheet'!$K$208)</f>
        <v>हिंदी</v>
      </c>
      <c r="C154" s="466">
        <f>IFERROR(IF(AND(N148=""),"",VLOOKUP(N148,Marks,11,0)),"")</f>
        <v>9</v>
      </c>
      <c r="D154" s="466">
        <f>IFERROR(IF(AND(N148=""),"",VLOOKUP(N148,Marks,12,0)),"")</f>
        <v>8</v>
      </c>
      <c r="E154" s="466">
        <f>IFERROR(IF(AND(N148=""),"",VLOOKUP(N148,Marks,13,0)),"")</f>
        <v>10</v>
      </c>
      <c r="F154" s="496">
        <f>IFERROR(IF(AND(N148=""),"",VLOOKUP(N148,Marks,14,0)),"")</f>
        <v>27</v>
      </c>
      <c r="G154" s="466">
        <f>IFERROR(IF(AND(N148=""),"",VLOOKUP(N148,Marks,15,0)),"")</f>
        <v>40</v>
      </c>
      <c r="H154" s="466">
        <f>IFERROR(IF(AND(N148=""),"",VLOOKUP(N148,Marks,16,0)),"")</f>
        <v>19</v>
      </c>
      <c r="I154" s="496">
        <f>IFERROR(IF(AND(N148=""),"",VLOOKUP(N148,Marks,17,0)),"")</f>
        <v>59</v>
      </c>
      <c r="J154" s="494">
        <f>IFERROR(IF(AND(N148=""),"",VLOOKUP(N148,Marks,18,0)),"")</f>
        <v>86</v>
      </c>
      <c r="K154" s="466">
        <f>IFERROR(IF(AND(N148=""),"",VLOOKUP(N148,Marks,19,0)),"")</f>
        <v>45</v>
      </c>
      <c r="L154" s="466">
        <f>IFERROR(IF(AND(N148=""),"",VLOOKUP(N148,Marks,20,0)),"")</f>
        <v>37</v>
      </c>
      <c r="M154" s="496">
        <f>IFERROR(IF(AND(N148=""),"",VLOOKUP(N148,Marks,21,0)),"")</f>
        <v>82</v>
      </c>
      <c r="N154" s="495">
        <f>IFERROR(IF(AND(N148=""),"",VLOOKUP(N148,Marks,22,0)),"")</f>
        <v>168</v>
      </c>
      <c r="O154" s="73" t="str">
        <f>IFERROR(IF(AND(N148=""),"",VLOOKUP(N148,Marks,28,0)),"")</f>
        <v>B</v>
      </c>
      <c r="P154" s="201" t="str">
        <f>IFERROR(IF(AND(N148=""),"",VLOOKUP(N148,Marks,26,0)),"")</f>
        <v>P</v>
      </c>
    </row>
    <row r="155" spans="1:35" ht="15.95" customHeight="1">
      <c r="A155" s="92">
        <f>IF(N148="","",A154+1)</f>
        <v>15</v>
      </c>
      <c r="B155" s="410"/>
      <c r="C155" s="490">
        <v>5</v>
      </c>
      <c r="D155" s="490">
        <v>5</v>
      </c>
      <c r="E155" s="490">
        <v>5</v>
      </c>
      <c r="F155" s="489">
        <f>IF(AND(C155="",D155="",E155=""),"",IF(AND(C155="NA",D155="NA",E155="NA"),"NA",SUM(C155:E155)))</f>
        <v>15</v>
      </c>
      <c r="G155" s="490">
        <v>25</v>
      </c>
      <c r="H155" s="490">
        <v>10</v>
      </c>
      <c r="I155" s="489">
        <f>IF(AND(G155="",H155=""),"",IF(AND(G155="NA",H155="NA"),"NA",SUM(G155:H155)))</f>
        <v>35</v>
      </c>
      <c r="J155" s="491">
        <f>IF(AND(I155="",F155=""),"",IF(AND(I155="NA",F155="NA"),"NA",SUM(I155,F155)))</f>
        <v>50</v>
      </c>
      <c r="K155" s="490">
        <v>30</v>
      </c>
      <c r="L155" s="490">
        <v>20</v>
      </c>
      <c r="M155" s="489">
        <f>IF(AND(K155="",L155=""),"",IF(AND(K155="NA",L155="NA"),"NA",SUM(K155:L155)))</f>
        <v>50</v>
      </c>
      <c r="N155" s="491">
        <f>IF(AND(J155="",M155=""),"",IF(AND(J155="NA",M155="NA"),"NA",SUM(J155,M155)))</f>
        <v>100</v>
      </c>
      <c r="O155" s="990"/>
      <c r="P155" s="991"/>
    </row>
    <row r="156" spans="1:35" ht="21" customHeight="1">
      <c r="A156" s="92">
        <f>IF(N148="","",A155+1)</f>
        <v>16</v>
      </c>
      <c r="B156" s="410" t="str">
        <f>IF('Result Sheet'!$AD$208="","",'Result Sheet'!$AD$208)</f>
        <v>अंग्रेजी</v>
      </c>
      <c r="C156" s="466">
        <f>IFERROR(IF(AND(N148=""),"",VLOOKUP(N148,Marks,29,0)),"")</f>
        <v>5</v>
      </c>
      <c r="D156" s="466">
        <f>IFERROR(IF(AND(N148=""),"",VLOOKUP(N148,Marks,30,0)),"")</f>
        <v>4</v>
      </c>
      <c r="E156" s="466">
        <f>IFERROR(IF(AND(N148=""),"",VLOOKUP(N148,Marks,31,0)),"")</f>
        <v>5</v>
      </c>
      <c r="F156" s="496">
        <f>IFERROR(IF(AND(N148=""),"",VLOOKUP(N148,Marks,32,0)),"")</f>
        <v>14</v>
      </c>
      <c r="G156" s="466">
        <f>IFERROR(IF(AND(N148=""),"",VLOOKUP(N148,Marks,33,0)),"")</f>
        <v>21</v>
      </c>
      <c r="H156" s="466">
        <f>IFERROR(IF(AND(N148=""),"",VLOOKUP(N148,Marks,34,0)),"")</f>
        <v>9</v>
      </c>
      <c r="I156" s="496">
        <f>IFERROR(IF(AND(N148=""),"",VLOOKUP(N148,Marks,35,0)),"")</f>
        <v>30</v>
      </c>
      <c r="J156" s="494">
        <f>IFERROR(IF(AND(N148=""),"",VLOOKUP(N148,Marks,36,0)),"")</f>
        <v>44</v>
      </c>
      <c r="K156" s="466">
        <f>IFERROR(IF(AND(N148=""),"",VLOOKUP(N148,Marks,37,0)),"")</f>
        <v>24</v>
      </c>
      <c r="L156" s="466">
        <f>IFERROR(IF(AND(N148=""),"",VLOOKUP(N148,Marks,38,0)),"")</f>
        <v>19</v>
      </c>
      <c r="M156" s="496">
        <f>IFERROR(IF(AND(N148=""),"",VLOOKUP(N148,Marks,39,0)),"")</f>
        <v>43</v>
      </c>
      <c r="N156" s="495">
        <f>IFERROR(IF(AND(N148=""),"",VLOOKUP(N148,Marks,40,0)),"")</f>
        <v>87</v>
      </c>
      <c r="O156" s="73" t="str">
        <f>IFERROR(IF(AND(N148=""),"",VLOOKUP(N148,Marks,46,0)),"")</f>
        <v>A</v>
      </c>
      <c r="P156" s="201" t="str">
        <f>IFERROR(IF(AND(N148=""),"",VLOOKUP(N148,Marks,44,0)),"")</f>
        <v>P</v>
      </c>
      <c r="T156" s="301"/>
    </row>
    <row r="157" spans="1:35" ht="15.95" customHeight="1">
      <c r="A157" s="92">
        <f>IF(N148="","",A156+1)</f>
        <v>17</v>
      </c>
      <c r="B157" s="410"/>
      <c r="C157" s="490">
        <v>10</v>
      </c>
      <c r="D157" s="490">
        <v>10</v>
      </c>
      <c r="E157" s="490">
        <v>10</v>
      </c>
      <c r="F157" s="489">
        <f>IF(AND(C157="",D157="",E157=""),"",IF(AND(C157="NA",D157="NA",E157="NA"),"NA",SUM(C157:E157)))</f>
        <v>30</v>
      </c>
      <c r="G157" s="490">
        <v>50</v>
      </c>
      <c r="H157" s="490">
        <v>20</v>
      </c>
      <c r="I157" s="489">
        <f>IF(AND(G157="",H157=""),"",IF(AND(G157="NA",H157="NA"),"NA",SUM(G157:H157)))</f>
        <v>70</v>
      </c>
      <c r="J157" s="491">
        <f>IF(AND(I157="",F157=""),"",IF(AND(I157="NA",F157="NA"),"NA",SUM(I157,F157)))</f>
        <v>100</v>
      </c>
      <c r="K157" s="490">
        <v>60</v>
      </c>
      <c r="L157" s="490">
        <v>40</v>
      </c>
      <c r="M157" s="489">
        <f>IF(AND(K157="",L157=""),"",IF(AND(K157="NA",L157="NA"),"NA",SUM(K157:L157)))</f>
        <v>100</v>
      </c>
      <c r="N157" s="491">
        <f>IF(AND(J157="",M157=""),"",IF(AND(J157="NA",M157="NA"),"NA",SUM(J157,M157)))</f>
        <v>200</v>
      </c>
      <c r="O157" s="990"/>
      <c r="P157" s="991"/>
      <c r="T157" s="301"/>
    </row>
    <row r="158" spans="1:35" ht="21" customHeight="1">
      <c r="A158" s="92">
        <f>IF(N148="","",A157+1)</f>
        <v>18</v>
      </c>
      <c r="B158" s="410" t="str">
        <f>IF('Result Sheet'!$AV$208="","",'Result Sheet'!$AV$208)</f>
        <v>गणित</v>
      </c>
      <c r="C158" s="466">
        <f>IFERROR(IF(AND(N148=""),"",VLOOKUP(N148,Marks,47,0)),"")</f>
        <v>10</v>
      </c>
      <c r="D158" s="466">
        <f>IFERROR(IF(AND(N148=""),"",VLOOKUP(N148,Marks,48,0)),"")</f>
        <v>9</v>
      </c>
      <c r="E158" s="466">
        <f>IFERROR(IF(AND(N148=""),"",VLOOKUP(N148,Marks,49,0)),"")</f>
        <v>8</v>
      </c>
      <c r="F158" s="496">
        <f>IFERROR(IF(AND(N148=""),"",VLOOKUP(N148,Marks,50,0)),"")</f>
        <v>27</v>
      </c>
      <c r="G158" s="466">
        <f>IFERROR(IF(AND(N148=""),"",VLOOKUP(N148,Marks,51,0)),"")</f>
        <v>29</v>
      </c>
      <c r="H158" s="466">
        <f>IFERROR(IF(AND(N148=""),"",VLOOKUP(N148,Marks,52,0)),"")</f>
        <v>14</v>
      </c>
      <c r="I158" s="496">
        <f>IFERROR(IF(AND(N148=""),"",VLOOKUP(N148,Marks,53,0)),"")</f>
        <v>43</v>
      </c>
      <c r="J158" s="494">
        <f>IFERROR(IF(AND(N148=""),"",VLOOKUP(N148,Marks,54,0)),"")</f>
        <v>70</v>
      </c>
      <c r="K158" s="466">
        <f>IFERROR(IF(AND(N148=""),"",VLOOKUP(N148,Marks,55,0)),"")</f>
        <v>49</v>
      </c>
      <c r="L158" s="466">
        <f>IFERROR(IF(AND(N148=""),"",VLOOKUP(N148,Marks,56,0)),"")</f>
        <v>37</v>
      </c>
      <c r="M158" s="496">
        <f>IFERROR(IF(AND(N148=""),"",VLOOKUP(N148,Marks,57,0)),"")</f>
        <v>86</v>
      </c>
      <c r="N158" s="495">
        <f>IFERROR(IF(AND(N148=""),"",VLOOKUP(N148,Marks,58,0)),"")</f>
        <v>156</v>
      </c>
      <c r="O158" s="73" t="str">
        <f>IFERROR(IF(AND(N148=""),"",VLOOKUP(N148,Marks,64,0)),"")</f>
        <v>B</v>
      </c>
      <c r="P158" s="201" t="str">
        <f>IFERROR(IF(AND(N148=""),"",VLOOKUP(N148,Marks,62,0)),"")</f>
        <v>P</v>
      </c>
      <c r="T158" s="301"/>
    </row>
    <row r="159" spans="1:35" ht="21" customHeight="1">
      <c r="A159" s="92">
        <f>IF(N148="","",A158+1)</f>
        <v>19</v>
      </c>
      <c r="B159" s="410" t="str">
        <f>IF('Result Sheet'!$BN$208="","",'Result Sheet'!$BN$208)</f>
        <v>पर्यावरण अध्ययन</v>
      </c>
      <c r="C159" s="466">
        <f>IFERROR(IF(AND(N148=""),"",VLOOKUP(N148,Marks,65,0)),"")</f>
        <v>10</v>
      </c>
      <c r="D159" s="466">
        <f>IFERROR(IF(AND(N148=""),"",VLOOKUP(N148,Marks,66,0)),"")</f>
        <v>10</v>
      </c>
      <c r="E159" s="466">
        <f>IFERROR(IF(AND(N148=""),"",VLOOKUP(N148,Marks,67,0)),"")</f>
        <v>9</v>
      </c>
      <c r="F159" s="496">
        <f>IFERROR(IF(AND(N148=""),"",VLOOKUP(N148,Marks,68,0)),"")</f>
        <v>29</v>
      </c>
      <c r="G159" s="466">
        <f>IFERROR(IF(AND(N148=""),"",VLOOKUP(N148,Marks,69,0)),"")</f>
        <v>26</v>
      </c>
      <c r="H159" s="466">
        <f>IFERROR(IF(AND(N148=""),"",VLOOKUP(N148,Marks,70,0)),"")</f>
        <v>18</v>
      </c>
      <c r="I159" s="496">
        <f>IFERROR(IF(AND(N148=""),"",VLOOKUP(N148,Marks,71,0)),"")</f>
        <v>44</v>
      </c>
      <c r="J159" s="494">
        <f>IFERROR(IF(AND(N148=""),"",VLOOKUP(N148,Marks,72,0)),"")</f>
        <v>73</v>
      </c>
      <c r="K159" s="466">
        <f>IFERROR(IF(AND(N148=""),"",VLOOKUP(N148,Marks,73,0)),"")</f>
        <v>49</v>
      </c>
      <c r="L159" s="466">
        <f>IFERROR(IF(AND(N148=""),"",VLOOKUP(N148,Marks,74,0)),"")</f>
        <v>37</v>
      </c>
      <c r="M159" s="496">
        <f>IFERROR(IF(AND(N148=""),"",VLOOKUP(N148,Marks,75,0)),"")</f>
        <v>86</v>
      </c>
      <c r="N159" s="495">
        <f>IFERROR(IF(AND(N148=""),"",VLOOKUP(N148,Marks,76,0)),"")</f>
        <v>159</v>
      </c>
      <c r="O159" s="73" t="str">
        <f>IFERROR(IF(AND(N148=""),"",VLOOKUP(N148,Marks,82,0)),"")</f>
        <v>B</v>
      </c>
      <c r="P159" s="201" t="str">
        <f>IFERROR(IF(AND(N148=""),"",VLOOKUP(N148,Marks,80,0)),"")</f>
        <v>P</v>
      </c>
    </row>
    <row r="160" spans="1:35" ht="23.25" customHeight="1">
      <c r="A160" s="92">
        <f>IF(N148="","",A159+1)</f>
        <v>20</v>
      </c>
      <c r="B160" s="284" t="str">
        <f>IF('Master sheet'!$D$14="Hindi","कुल योग","Total")</f>
        <v>कुल योग</v>
      </c>
      <c r="C160" s="494">
        <f>IF(AND(N148=""),"",IF(AND(C154="",C156="",C158="",C159=""),"",SUM(C154,C156,C158,C159)))</f>
        <v>34</v>
      </c>
      <c r="D160" s="494">
        <f>IF(AND(N148=""),"",IF(AND(D154="",D156="",D158="",D159=""),"",SUM(D154,D156,D158,D159)))</f>
        <v>31</v>
      </c>
      <c r="E160" s="494">
        <f>IF(AND(N148=""),"",IF(AND(E154="",E156="",E158="",E159=""),"",SUM(E154,E156,E158,E159)))</f>
        <v>32</v>
      </c>
      <c r="F160" s="494">
        <f>IF(AND(N148=""),"",IF(AND(F154="",F156="",F158="",F159=""),"",SUM(F154,F156,F158,F159)))</f>
        <v>97</v>
      </c>
      <c r="G160" s="494">
        <f>IF(AND(N148=""),"",IF(AND(G154="",G156="",G158="",G159=""),"",SUM(G154,G156,G158,G159)))</f>
        <v>116</v>
      </c>
      <c r="H160" s="494">
        <f>IF(AND(N148=""),"",IF(AND(H154="",H156="",H158="",H159=""),"",SUM(H154,H156,H158,H159)))</f>
        <v>60</v>
      </c>
      <c r="I160" s="494">
        <f>IF(AND(N148=""),"",IF(AND(I154="",I156="",I158="",I159=""),"",SUM(I154,I156,I158,I159)))</f>
        <v>176</v>
      </c>
      <c r="J160" s="494">
        <f>IF(AND(N148=""),"",IF(AND(J154="",J156="",J158="",J159=""),"",SUM(J154,J156,J158,J159)))</f>
        <v>273</v>
      </c>
      <c r="K160" s="494">
        <f>IF(AND(N148=""),"",IF(AND(K154="",K156="",K158="",K159=""),"",SUM(K154,K156,K158,K159)))</f>
        <v>167</v>
      </c>
      <c r="L160" s="494">
        <f>IF(AND(N148=""),"",IF(AND(L154="",L156="",L158="",L159=""),"",SUM(L154,L156,L158,L159)))</f>
        <v>130</v>
      </c>
      <c r="M160" s="494">
        <f>IF(AND(N148=""),"",IF(AND(M154="",M156="",M158="",M159=""),"",SUM(M154,M156,M158,M159)))</f>
        <v>297</v>
      </c>
      <c r="N160" s="494">
        <f>IF(AND(N148=""),"",IF(AND(N154="",N156="",N158="",N159=""),"",SUM(N154,N156,N158,N159)))</f>
        <v>570</v>
      </c>
      <c r="O160" s="492" t="str">
        <f>IFERROR(IF(AND(N148=""),"",VLOOKUP(N148,Marks,152,0)),"")</f>
        <v>B</v>
      </c>
      <c r="P160" s="493" t="str">
        <f>IF(AND(P154="P",P156="P",P158="P",P159="P"),"P","")</f>
        <v>P</v>
      </c>
    </row>
    <row r="161" spans="1:24" ht="21" customHeight="1">
      <c r="A161" s="92">
        <f>IF(N148="","",A160+1)</f>
        <v>21</v>
      </c>
      <c r="B161" s="964" t="str">
        <f>IF('Master sheet'!$D$14="Hindi","अतिरिक्त विषय ","Extra Subject")</f>
        <v xml:space="preserve">अतिरिक्त विषय </v>
      </c>
      <c r="C161" s="964"/>
      <c r="D161" s="964"/>
      <c r="E161" s="964"/>
      <c r="F161" s="964"/>
      <c r="G161" s="964"/>
      <c r="H161" s="964"/>
      <c r="I161" s="964"/>
      <c r="J161" s="964"/>
      <c r="K161" s="964"/>
      <c r="L161" s="964"/>
      <c r="M161" s="964"/>
      <c r="N161" s="964"/>
      <c r="O161" s="964"/>
      <c r="P161" s="964"/>
    </row>
    <row r="162" spans="1:24" ht="21" customHeight="1">
      <c r="A162" s="92">
        <f>IF(N148="","",A161+1)</f>
        <v>22</v>
      </c>
      <c r="B162" s="286" t="str">
        <f>IF('Result Sheet'!$CF$208="","",'Result Sheet'!$CF$208)</f>
        <v>कंप्यूटर</v>
      </c>
      <c r="C162" s="466">
        <f>IFERROR(IF(AND(N148=""),"",VLOOKUP(N148,Marks,83,0)),"")</f>
        <v>9</v>
      </c>
      <c r="D162" s="466">
        <f>IFERROR(IF(AND(N148=""),"",VLOOKUP(N148,Marks,84,0)),"")</f>
        <v>8</v>
      </c>
      <c r="E162" s="466">
        <f>IFERROR(IF(AND(N148=""),"",VLOOKUP(N148,Marks,85,0)),"")</f>
        <v>10</v>
      </c>
      <c r="F162" s="496">
        <f>IFERROR(IF(AND(N148=""),"",VLOOKUP(N148,Marks,86,0)),"")</f>
        <v>27</v>
      </c>
      <c r="G162" s="466">
        <f>IFERROR(IF(AND(N148=""),"",VLOOKUP(N148,Marks,87,0)),"")</f>
        <v>20</v>
      </c>
      <c r="H162" s="466">
        <f>IFERROR(IF(AND(N148=""),"",VLOOKUP(N148,Marks,88,0)),"")</f>
        <v>45</v>
      </c>
      <c r="I162" s="496">
        <f>IFERROR(IF(AND(N148=""),"",VLOOKUP(N148,Marks,89,0)),"")</f>
        <v>65</v>
      </c>
      <c r="J162" s="495">
        <f>IFERROR(IF(AND(N148=""),"",VLOOKUP(N148,Marks,90,0)),"")</f>
        <v>92</v>
      </c>
      <c r="K162" s="466">
        <f>IFERROR(IF(AND(N148=""),"",VLOOKUP(N148,Marks,91,0)),"")</f>
        <v>38</v>
      </c>
      <c r="L162" s="466">
        <f>IFERROR(IF(AND(N148=""),"",VLOOKUP(N148,Marks,92,0)),"")</f>
        <v>48</v>
      </c>
      <c r="M162" s="496">
        <f>IFERROR(IF(AND(N148=""),"",VLOOKUP(N148,Marks,93,0)),"")</f>
        <v>86</v>
      </c>
      <c r="N162" s="495">
        <f>IFERROR(IF(AND(N148=""),"",VLOOKUP(N148,Marks,94,0)),"")</f>
        <v>178</v>
      </c>
      <c r="O162" s="73" t="str">
        <f>IFERROR(IF(AND(N148=""),"",VLOOKUP(N148,Marks,98,0)),"")</f>
        <v>A</v>
      </c>
      <c r="P162" s="201" t="str">
        <f>IFERROR(IF(AND(N148=""),"",VLOOKUP(N148,Marks,97,0)),"")</f>
        <v>P</v>
      </c>
    </row>
    <row r="163" spans="1:24" ht="21" customHeight="1">
      <c r="A163" s="92">
        <f>IF(N148="","",A162+1)</f>
        <v>23</v>
      </c>
      <c r="B163" s="286" t="str">
        <f>IF('Result Sheet'!$CV$208="","",'Result Sheet'!$CV$208)</f>
        <v>सामान्य ज्ञान</v>
      </c>
      <c r="C163" s="466">
        <f>IFERROR(IF(AND(N148=""),"",VLOOKUP(N148,Marks,99,0)),"")</f>
        <v>8</v>
      </c>
      <c r="D163" s="466">
        <f>IFERROR(IF(AND(N148=""),"",VLOOKUP(N148,Marks,100,0)),"")</f>
        <v>7</v>
      </c>
      <c r="E163" s="466">
        <f>IFERROR(IF(AND(N148=""),"",VLOOKUP(N148,Marks,101,0)),"")</f>
        <v>9</v>
      </c>
      <c r="F163" s="496">
        <f>IFERROR(IF(AND(N148=""),"",VLOOKUP(N148,Marks,102,0)),"")</f>
        <v>24</v>
      </c>
      <c r="G163" s="466">
        <f>IFERROR(IF(AND(N148=""),"",VLOOKUP(N148,Marks,103,0)),"")</f>
        <v>40</v>
      </c>
      <c r="H163" s="466">
        <f>IFERROR(IF(AND(N148=""),"",VLOOKUP(N148,Marks,104,0)),"")</f>
        <v>18</v>
      </c>
      <c r="I163" s="496">
        <f>IFERROR(IF(AND(N148=""),"",VLOOKUP(N148,Marks,105,0)),"")</f>
        <v>58</v>
      </c>
      <c r="J163" s="495">
        <f>IFERROR(IF(AND(N148=""),"",VLOOKUP(N148,Marks,106,0)),"")</f>
        <v>82</v>
      </c>
      <c r="K163" s="466">
        <f>IFERROR(IF(AND(N148=""),"",VLOOKUP(N148,Marks,107,0)),"")</f>
        <v>35</v>
      </c>
      <c r="L163" s="466">
        <f>IFERROR(IF(AND(N148=""),"",VLOOKUP(N148,Marks,108,0)),"")</f>
        <v>30</v>
      </c>
      <c r="M163" s="496">
        <f>IFERROR(IF(AND(N148=""),"",VLOOKUP(N148,Marks,109,0)),"")</f>
        <v>65</v>
      </c>
      <c r="N163" s="495">
        <f>IFERROR(IF(AND(N148=""),"",VLOOKUP(N148,Marks,110,0)),"")</f>
        <v>147</v>
      </c>
      <c r="O163" s="73" t="str">
        <f>IFERROR(IF(AND(N148=""),"",VLOOKUP(N148,Marks,114,0)),"")</f>
        <v>B</v>
      </c>
      <c r="P163" s="201" t="str">
        <f>IFERROR(IF(AND(N148=""),"",VLOOKUP(N148,Marks,113,0)),"")</f>
        <v>P</v>
      </c>
    </row>
    <row r="164" spans="1:24" ht="21" customHeight="1">
      <c r="A164" s="92">
        <f>IF(N148="","",A163+1)</f>
        <v>24</v>
      </c>
      <c r="B164" s="286"/>
      <c r="C164" s="988" t="str">
        <f>IF('Master sheet'!$D$14="Hindi","प्रथम मूल्यांकन","1st Assessment")</f>
        <v>प्रथम मूल्यांकन</v>
      </c>
      <c r="D164" s="989"/>
      <c r="E164" s="988" t="str">
        <f>IF('Master sheet'!$D$14="Hindi","द्वितीय मूल्यांकन","2nd Assessment")</f>
        <v>द्वितीय मूल्यांकन</v>
      </c>
      <c r="F164" s="989"/>
      <c r="G164" s="988" t="str">
        <f>IF('Master sheet'!$D$14="Hindi","तृतीय मूल्यांकन","3rd Assessment")</f>
        <v>तृतीय मूल्यांकन</v>
      </c>
      <c r="H164" s="989"/>
      <c r="I164" s="988" t="str">
        <f>IF('Master sheet'!$D$14="Hindi","चतुर्थ मूल्यांकन","4th Assessment")</f>
        <v>चतुर्थ मूल्यांकन</v>
      </c>
      <c r="J164" s="989"/>
      <c r="K164" s="988" t="str">
        <f>IF('Master sheet'!$D$14="Hindi","पंचम मूल्यांकन","5th Assessment")</f>
        <v>पंचम मूल्यांकन</v>
      </c>
      <c r="L164" s="989"/>
      <c r="M164" s="992" t="str">
        <f>IF('Master sheet'!$D$14="Hindi","कुल योग ","Total")</f>
        <v xml:space="preserve">कुल योग </v>
      </c>
      <c r="N164" s="993"/>
      <c r="O164" s="990"/>
      <c r="P164" s="991"/>
    </row>
    <row r="165" spans="1:24" ht="21" customHeight="1">
      <c r="A165" s="92">
        <f>IF(N148="","",A164+1)</f>
        <v>25</v>
      </c>
      <c r="B165" s="410" t="str">
        <f>IF('Result Sheet'!$DL$208="","",'Result Sheet'!$DL$208)</f>
        <v>कार्यानुभव</v>
      </c>
      <c r="C165" s="951">
        <f>IFERROR(IF(AND(N148=""),"",VLOOKUP(N148,Marks,115,0)),"")</f>
        <v>0</v>
      </c>
      <c r="D165" s="951"/>
      <c r="E165" s="951">
        <f>IFERROR(IF(AND(N148=""),"",VLOOKUP(N148,Marks,116,0)),"")</f>
        <v>0</v>
      </c>
      <c r="F165" s="951"/>
      <c r="G165" s="951">
        <f>IFERROR(IF(AND(N148=""),"",VLOOKUP(N148,Marks,117,0)),"")</f>
        <v>0</v>
      </c>
      <c r="H165" s="951"/>
      <c r="I165" s="951">
        <f>IFERROR(IF(AND(N148=""),"",VLOOKUP(N148,Marks,118,0)),"")</f>
        <v>0</v>
      </c>
      <c r="J165" s="951"/>
      <c r="K165" s="951">
        <f>IFERROR(IF(AND(N148=""),"",VLOOKUP(N148,Marks,119,0)),"")</f>
        <v>0</v>
      </c>
      <c r="L165" s="951"/>
      <c r="M165" s="979">
        <f>IFERROR(IF(AND(N148=""),"",VLOOKUP(N148,Marks,120,0)),"")</f>
        <v>0</v>
      </c>
      <c r="N165" s="979"/>
      <c r="O165" s="411" t="str">
        <f>IFERROR(IF(AND(N148=""),"",VLOOKUP(N148,Marks,124,0)),"")</f>
        <v/>
      </c>
      <c r="P165" s="201" t="str">
        <f>IFERROR(IF(AND(N148=""),"",VLOOKUP(N148,Marks,123,0)),"")</f>
        <v/>
      </c>
    </row>
    <row r="166" spans="1:24" ht="21" customHeight="1">
      <c r="A166" s="92">
        <f>IF(N148="","",A165+1)</f>
        <v>26</v>
      </c>
      <c r="B166" s="410" t="str">
        <f>IF('Result Sheet'!$DV$208="","",'Result Sheet'!$DV$208)</f>
        <v>कला शिक्षा</v>
      </c>
      <c r="C166" s="951">
        <f>IFERROR(IF(AND(N148=""),"",VLOOKUP(N148,Marks,125,0)),"")</f>
        <v>0</v>
      </c>
      <c r="D166" s="951"/>
      <c r="E166" s="951">
        <f>IFERROR(IF(AND(N148=""),"",VLOOKUP(N148,Marks,126,0)),"")</f>
        <v>0</v>
      </c>
      <c r="F166" s="951"/>
      <c r="G166" s="951">
        <f>IFERROR(IF(AND(N148=""),"",VLOOKUP(N148,Marks,127,0)),"")</f>
        <v>0</v>
      </c>
      <c r="H166" s="951"/>
      <c r="I166" s="951">
        <f>IFERROR(IF(AND(N148=""),"",VLOOKUP(N148,Marks,128,0)),"")</f>
        <v>0</v>
      </c>
      <c r="J166" s="951"/>
      <c r="K166" s="951">
        <f>IFERROR(IF(AND(N148=""),"",VLOOKUP(N148,Marks,129,0)),"")</f>
        <v>0</v>
      </c>
      <c r="L166" s="951"/>
      <c r="M166" s="979">
        <f>IFERROR(IF(AND(N148=""),"",VLOOKUP(N148,Marks,130,0)),"")</f>
        <v>0</v>
      </c>
      <c r="N166" s="979"/>
      <c r="O166" s="411" t="str">
        <f>IFERROR(IF(AND(N148=""),"",VLOOKUP(N148,Marks,134,0)),"")</f>
        <v/>
      </c>
      <c r="P166" s="201" t="str">
        <f>IFERROR(IF(AND(N148=""),"",VLOOKUP(N148,Marks,133,0)),"")</f>
        <v/>
      </c>
    </row>
    <row r="167" spans="1:24" ht="21" customHeight="1">
      <c r="A167" s="92">
        <f>IF(N148="","",A166+1)</f>
        <v>27</v>
      </c>
      <c r="B167" s="410" t="str">
        <f>IF('Result Sheet'!$EF$208="","",'Result Sheet'!$EF$208)</f>
        <v>स्वा. एवं शा. शिक्षा</v>
      </c>
      <c r="C167" s="951">
        <f>IFERROR(IF(AND(N148=""),"",VLOOKUP(N148,Marks,135,0)),"")</f>
        <v>0</v>
      </c>
      <c r="D167" s="951"/>
      <c r="E167" s="951">
        <f>IFERROR(IF(AND(N148=""),"",VLOOKUP(N148,Marks,136,0)),"")</f>
        <v>0</v>
      </c>
      <c r="F167" s="951"/>
      <c r="G167" s="951">
        <f>IFERROR(IF(AND(N148=""),"",VLOOKUP(N148,Marks,137,0)),"")</f>
        <v>0</v>
      </c>
      <c r="H167" s="951"/>
      <c r="I167" s="951">
        <f>IFERROR(IF(AND(N148=""),"",VLOOKUP(N148,Marks,138,0)),"")</f>
        <v>0</v>
      </c>
      <c r="J167" s="951"/>
      <c r="K167" s="951">
        <f>IFERROR(IF(AND(N148=""),"",VLOOKUP(N148,Marks,139,0)),"")</f>
        <v>0</v>
      </c>
      <c r="L167" s="951"/>
      <c r="M167" s="979">
        <f>IFERROR(IF(AND(N148=""),"",VLOOKUP(N148,Marks,140,0)),"")</f>
        <v>0</v>
      </c>
      <c r="N167" s="979"/>
      <c r="O167" s="411" t="str">
        <f>IFERROR(IF(AND(N148=""),"",VLOOKUP(N148,Marks,144,0)),"")</f>
        <v/>
      </c>
      <c r="P167" s="201" t="str">
        <f>IFERROR(IF(AND(N148=""),"",VLOOKUP(N148,Marks,143,0)),"")</f>
        <v/>
      </c>
    </row>
    <row r="168" spans="1:24" ht="6" customHeight="1">
      <c r="A168" s="92">
        <f>IF(N148="","",A167+1)</f>
        <v>28</v>
      </c>
      <c r="B168" s="287"/>
      <c r="C168" s="287"/>
      <c r="D168" s="287"/>
      <c r="E168" s="467"/>
      <c r="F168" s="468"/>
      <c r="G168" s="287"/>
      <c r="H168" s="287"/>
      <c r="I168" s="287"/>
      <c r="J168" s="467"/>
      <c r="K168" s="468"/>
      <c r="L168" s="288"/>
      <c r="M168" s="288"/>
      <c r="N168" s="288"/>
      <c r="O168" s="467"/>
      <c r="P168" s="468"/>
    </row>
    <row r="169" spans="1:24" ht="21" customHeight="1">
      <c r="A169" s="92">
        <f>IF(N148="","",A168+1)</f>
        <v>29</v>
      </c>
      <c r="B169" s="967" t="str">
        <f>IF('Master sheet'!$D$14="Hindi","कुल कार्य दिवस :-","Total Meeting :-")</f>
        <v>कुल कार्य दिवस :-</v>
      </c>
      <c r="C169" s="967"/>
      <c r="D169" s="967"/>
      <c r="E169" s="980">
        <f>IFERROR(IF(AND(N148=""),"",VLOOKUP(N148,Marks,150,0)),"")</f>
        <v>340</v>
      </c>
      <c r="F169" s="980"/>
      <c r="G169" s="980"/>
      <c r="H169" s="980"/>
      <c r="I169" s="967" t="str">
        <f>IF('Master sheet'!$D$14="Hindi","कुल उपस्थिति :-","Total Attendance :-")</f>
        <v>कुल उपस्थिति :-</v>
      </c>
      <c r="J169" s="967"/>
      <c r="K169" s="967"/>
      <c r="L169" s="967"/>
      <c r="M169" s="976">
        <f>IFERROR(IF(AND(N148=""),"",VLOOKUP(N148,Marks,151,0)),"")</f>
        <v>310</v>
      </c>
      <c r="N169" s="976"/>
      <c r="O169" s="976"/>
      <c r="P169" s="976"/>
    </row>
    <row r="170" spans="1:24" ht="21" customHeight="1">
      <c r="A170" s="92">
        <f>IF(N148="","",A169+1)</f>
        <v>30</v>
      </c>
      <c r="B170" s="967" t="str">
        <f>IF('Master sheet'!$D$14="Hindi","परिणाम :-","Result :-")</f>
        <v>परिणाम :-</v>
      </c>
      <c r="C170" s="967"/>
      <c r="D170" s="967"/>
      <c r="E170" s="977" t="str">
        <f>IFERROR(IF(AND(N148=""),"",VLOOKUP(N148,Marks,149,0)),"")</f>
        <v>कक्षोंन्नति</v>
      </c>
      <c r="F170" s="977"/>
      <c r="G170" s="977"/>
      <c r="H170" s="977"/>
      <c r="I170" s="967" t="str">
        <f>IF('Master sheet'!$D$14="Hindi","परिणाम प्रतिशत में :-","Result in Percentage :-")</f>
        <v>परिणाम प्रतिशत में :-</v>
      </c>
      <c r="J170" s="967"/>
      <c r="K170" s="967"/>
      <c r="L170" s="967"/>
      <c r="M170" s="978">
        <f>IFERROR(IF(AND(N148=""),"",VLOOKUP(N148,Marks,146,0)),"")</f>
        <v>81.428571428571431</v>
      </c>
      <c r="N170" s="978"/>
      <c r="O170" s="978"/>
      <c r="P170" s="978"/>
    </row>
    <row r="171" spans="1:24" ht="21" customHeight="1">
      <c r="A171" s="92">
        <f>IF(N148="","",A170+1)</f>
        <v>31</v>
      </c>
      <c r="B171" s="967" t="str">
        <f>IF('Master sheet'!$D$14="Hindi","ग्रेड :-","Grade :-")</f>
        <v>ग्रेड :-</v>
      </c>
      <c r="C171" s="967"/>
      <c r="D171" s="967"/>
      <c r="E171" s="973" t="str">
        <f>IFERROR(IF(AND(N148=""),"",VLOOKUP(N148,Marks,152,0)),"")</f>
        <v>B</v>
      </c>
      <c r="F171" s="973"/>
      <c r="G171" s="973"/>
      <c r="H171" s="973"/>
      <c r="I171" s="967" t="str">
        <f>IF('Master sheet'!$D$14="Hindi","कक्षा में स्थान :-","Position in the Class :-")</f>
        <v>कक्षा में स्थान :-</v>
      </c>
      <c r="J171" s="967"/>
      <c r="K171" s="967"/>
      <c r="L171" s="967"/>
      <c r="M171" s="968">
        <f>IFERROR(IF(AND(N148=""),"",VLOOKUP(N148,Marks,148,0)),"")</f>
        <v>27.000000000000298</v>
      </c>
      <c r="N171" s="968"/>
      <c r="O171" s="968"/>
      <c r="P171" s="968"/>
    </row>
    <row r="172" spans="1:24" ht="21" customHeight="1">
      <c r="A172" s="92">
        <f>IF(N148="","",A171+1)</f>
        <v>32</v>
      </c>
      <c r="B172" s="983" t="str">
        <f>IF('Master sheet'!$D$14="Hindi","परीक्षा परिणाम घोषणा दिनांक :-","Result Declaration Date :-")</f>
        <v>परीक्षा परिणाम घोषणा दिनांक :-</v>
      </c>
      <c r="C172" s="983"/>
      <c r="D172" s="983"/>
      <c r="E172" s="984">
        <f>IFERROR(IF(AND(N148=""),"",'Master sheet'!$D$13),"")</f>
        <v>45793</v>
      </c>
      <c r="F172" s="984"/>
      <c r="G172" s="984"/>
      <c r="H172" s="469"/>
      <c r="I172" s="967" t="str">
        <f>IF('Master sheet'!$D$14="Hindi","श्रेणी  :-","Division  :-")</f>
        <v>श्रेणी  :-</v>
      </c>
      <c r="J172" s="967"/>
      <c r="K172" s="967"/>
      <c r="L172" s="967"/>
      <c r="M172" s="974" t="str">
        <f>IFERROR(IF(AND(N148=""),"",VLOOKUP(N148,Marks,147,0)),"")</f>
        <v>I</v>
      </c>
      <c r="N172" s="974"/>
      <c r="O172" s="974"/>
      <c r="P172" s="974"/>
    </row>
    <row r="173" spans="1:24" ht="54" customHeight="1">
      <c r="A173" s="92">
        <f>IF(N148="","",A172+1)</f>
        <v>33</v>
      </c>
      <c r="B173" s="981" t="str">
        <f>IFERROR(IF(AND(N148=""),"",'Result Sheet'!$EV$211),"")</f>
        <v>( PRADIP SINGH RAJAWAT )</v>
      </c>
      <c r="C173" s="981"/>
      <c r="D173" s="981"/>
      <c r="E173" s="981"/>
      <c r="F173" s="982" t="str">
        <f>IF(AND(N148=""),"",CONCATENATE("(",'Master sheet'!$D$17," )"))</f>
        <v>(Suresh Kumar )</v>
      </c>
      <c r="G173" s="982"/>
      <c r="H173" s="982"/>
      <c r="I173" s="982"/>
      <c r="J173" s="982"/>
      <c r="K173" s="982" t="str">
        <f>IF(AND(N148=""),"",CONCATENATE("(",'Master sheet'!$D$15," )"))</f>
        <v>(USHA PALIYA )</v>
      </c>
      <c r="L173" s="982"/>
      <c r="M173" s="982"/>
      <c r="N173" s="982"/>
      <c r="O173" s="982"/>
      <c r="P173" s="982"/>
    </row>
    <row r="174" spans="1:24" ht="24.75" customHeight="1">
      <c r="A174" s="92">
        <f>IF(N148="","",A173+1)</f>
        <v>34</v>
      </c>
      <c r="B174" s="949" t="str">
        <f>IF('Master sheet'!$D$14="Hindi","हस्ताक्षर कक्षाध्यापक","Signature of the class teacher")</f>
        <v>हस्ताक्षर कक्षाध्यापक</v>
      </c>
      <c r="C174" s="949"/>
      <c r="D174" s="949"/>
      <c r="E174" s="949"/>
      <c r="F174" s="949" t="str">
        <f>IF('Master sheet'!$D$14="Hindi","हस्ताक्षर परीक्षा प्रभारी","Signature of the exam. Incharge")</f>
        <v>हस्ताक्षर परीक्षा प्रभारी</v>
      </c>
      <c r="G174" s="949"/>
      <c r="H174" s="949"/>
      <c r="I174" s="949"/>
      <c r="J174" s="949"/>
      <c r="K174" s="949" t="str">
        <f>IF('Master sheet'!$D$14="Hindi","हस्ताक्षर संस्था प्रधान","Head of Institute's Signature")</f>
        <v>हस्ताक्षर संस्था प्रधान</v>
      </c>
      <c r="L174" s="949"/>
      <c r="M174" s="949"/>
      <c r="N174" s="949"/>
      <c r="O174" s="949"/>
      <c r="P174" s="949"/>
    </row>
    <row r="176" spans="1:24" ht="21.75" customHeight="1">
      <c r="A176" s="92">
        <f>IF(N183="","",1)</f>
        <v>1</v>
      </c>
      <c r="B176" s="950" t="str">
        <f>IF('Master sheet'!$D$14="Hindi","वार्षिक रिपोर्ट कार्ड ","Report Card")</f>
        <v xml:space="preserve">वार्षिक रिपोर्ट कार्ड </v>
      </c>
      <c r="C176" s="950"/>
      <c r="D176" s="950"/>
      <c r="E176" s="950"/>
      <c r="F176" s="950"/>
      <c r="G176" s="950"/>
      <c r="H176" s="950"/>
      <c r="I176" s="950"/>
      <c r="J176" s="950"/>
      <c r="K176" s="950"/>
      <c r="L176" s="950"/>
      <c r="M176" s="950"/>
      <c r="N176" s="950"/>
      <c r="O176" s="950"/>
      <c r="P176" s="950"/>
      <c r="S176" s="290"/>
      <c r="T176" s="290"/>
      <c r="U176" s="290"/>
      <c r="V176" s="290"/>
      <c r="W176" s="290"/>
      <c r="X176" s="42"/>
    </row>
    <row r="177" spans="1:35" ht="18.95" customHeight="1">
      <c r="A177" s="92">
        <f>IF(N183="","",A176+1)</f>
        <v>2</v>
      </c>
      <c r="B177" s="961" t="str">
        <f>IF('Master sheet'!$D$14="Hindi","शिक्षा विभाग, राजस्थान सरकार","Education Department, Rajasthan Government")</f>
        <v>शिक्षा विभाग, राजस्थान सरकार</v>
      </c>
      <c r="C177" s="961"/>
      <c r="D177" s="961"/>
      <c r="E177" s="961"/>
      <c r="F177" s="961"/>
      <c r="G177" s="961"/>
      <c r="H177" s="961"/>
      <c r="I177" s="961"/>
      <c r="J177" s="961"/>
      <c r="K177" s="961"/>
      <c r="L177" s="961"/>
      <c r="M177" s="961"/>
      <c r="N177" s="961"/>
      <c r="O177" s="961"/>
      <c r="P177" s="961"/>
      <c r="S177" s="290"/>
      <c r="T177" s="290"/>
      <c r="U177" s="291"/>
      <c r="V177" s="290"/>
      <c r="W177" s="290"/>
      <c r="X177" s="42"/>
    </row>
    <row r="178" spans="1:35" s="93" customFormat="1" ht="24" customHeight="1">
      <c r="A178" s="92">
        <f>IF(N183="","",A177+1)</f>
        <v>3</v>
      </c>
      <c r="B178" s="962" t="str">
        <f>IF('Master sheet'!$D$14="Hindi","विद्यालय का नाम :-","School Name :- ")</f>
        <v>विद्यालय का नाम :-</v>
      </c>
      <c r="C178" s="962"/>
      <c r="D178" s="962"/>
      <c r="E178" s="965" t="str">
        <f>IF(AND(N183=""),"",IF('Master sheet'!$D$14="Hindi",'Master sheet'!$D$8,'Master sheet'!$D$7))</f>
        <v>महात्मा गाँधी राजकीय विद्यालय (अंग्रेजी माध्यम) बर, ब्यावर</v>
      </c>
      <c r="F178" s="965"/>
      <c r="G178" s="965"/>
      <c r="H178" s="965"/>
      <c r="I178" s="965"/>
      <c r="J178" s="965"/>
      <c r="K178" s="965"/>
      <c r="L178" s="965"/>
      <c r="M178" s="965"/>
      <c r="N178" s="965"/>
      <c r="O178" s="965"/>
      <c r="P178" s="965"/>
      <c r="S178" s="292"/>
      <c r="T178" s="302"/>
      <c r="U178" s="291"/>
      <c r="V178" s="302"/>
      <c r="W178" s="292"/>
      <c r="X178" s="303"/>
    </row>
    <row r="179" spans="1:35" ht="18.95" customHeight="1">
      <c r="A179" s="92">
        <f>IF(N183="","",A178+1)</f>
        <v>4</v>
      </c>
      <c r="B179" s="297"/>
      <c r="C179" s="297"/>
      <c r="D179" s="297"/>
      <c r="E179" s="966" t="str">
        <f>IF(AND(N183=""),"",IF('Master sheet'!$D$14="Hindi",CONCATENATE("(विद्यालय मान्यता क्रमांक व वर्ष : ","  ",'Master sheet'!$D$6),CONCATENATE("(School Recognition Number &amp; Years : ","  ",'Master sheet'!$D$6)))</f>
        <v>(विद्यालय मान्यता क्रमांक व वर्ष :   शिक्षा/पाली/1995/2001</v>
      </c>
      <c r="F179" s="966"/>
      <c r="G179" s="966"/>
      <c r="H179" s="966"/>
      <c r="I179" s="966"/>
      <c r="J179" s="966"/>
      <c r="K179" s="966"/>
      <c r="L179" s="966"/>
      <c r="M179" s="966"/>
      <c r="N179" s="966"/>
      <c r="O179" s="966"/>
      <c r="P179" s="966"/>
      <c r="S179" s="290"/>
      <c r="T179" s="290"/>
      <c r="U179" s="290"/>
      <c r="V179" s="290"/>
      <c r="W179" s="290"/>
      <c r="X179" s="42"/>
    </row>
    <row r="180" spans="1:35" ht="18.95" customHeight="1">
      <c r="A180" s="92">
        <f>IF(N183="","",A179+1)</f>
        <v>5</v>
      </c>
      <c r="B180" s="295" t="str">
        <f>IF('Master sheet'!$D$14="Hindi","कक्षा  :-","CLASS :- ")</f>
        <v>कक्षा  :-</v>
      </c>
      <c r="C180" s="969">
        <f>IFERROR(IF(AND(N183=""),"",VLOOKUP(N183,Marks,2,0)),"")</f>
        <v>3</v>
      </c>
      <c r="D180" s="969"/>
      <c r="E180" s="970" t="str">
        <f>IF('Master sheet'!$D$14="Hindi","सेक्शन :-","Section :- ")</f>
        <v>सेक्शन :-</v>
      </c>
      <c r="F180" s="970"/>
      <c r="G180" s="970"/>
      <c r="H180" s="969" t="str">
        <f>IFERROR(IF(AND(N183=""),"",VLOOKUP(N183,Marks,3,0)),"")</f>
        <v>A</v>
      </c>
      <c r="I180" s="969"/>
      <c r="J180" s="971" t="str">
        <f>IF('Master sheet'!$D$14="Hindi","सत्र :- ","Session :- ")</f>
        <v xml:space="preserve">सत्र :- </v>
      </c>
      <c r="K180" s="971"/>
      <c r="L180" s="971"/>
      <c r="M180" s="971"/>
      <c r="N180" s="972" t="str">
        <f>IF(AND(N183=""),"",'Class 3rd'!$I$2)</f>
        <v>2024-2025</v>
      </c>
      <c r="O180" s="972"/>
      <c r="P180" s="972"/>
      <c r="S180" s="290"/>
      <c r="T180" s="290"/>
      <c r="U180" s="290"/>
      <c r="V180" s="290"/>
      <c r="W180" s="290"/>
      <c r="X180" s="42"/>
      <c r="AH180" s="300" t="str">
        <f>N182</f>
        <v>22-07-2015</v>
      </c>
    </row>
    <row r="181" spans="1:35" ht="18.95" customHeight="1">
      <c r="A181" s="92">
        <f>IF(N183="","",A180+1)</f>
        <v>6</v>
      </c>
      <c r="B181" s="953" t="str">
        <f>IF('Master sheet'!$D$14="Hindi","विद्यार्थी का नाम :-","Student's Name :-")</f>
        <v>विद्यार्थी का नाम :-</v>
      </c>
      <c r="C181" s="953"/>
      <c r="D181" s="953"/>
      <c r="E181" s="957" t="str">
        <f>IFERROR(IF(AND(N183=""),"",VLOOKUP(N183,Marks,6,0)),"")</f>
        <v>PRIYANSHU RAWAT</v>
      </c>
      <c r="F181" s="957"/>
      <c r="G181" s="957"/>
      <c r="H181" s="957"/>
      <c r="I181" s="957"/>
      <c r="J181" s="952" t="str">
        <f>IF('Master sheet'!$D$14="Hindi","प्रवेशांक :","SR. NO. :")</f>
        <v>प्रवेशांक :</v>
      </c>
      <c r="K181" s="952"/>
      <c r="L181" s="952"/>
      <c r="M181" s="952"/>
      <c r="N181" s="958">
        <f>IFERROR(IF(AND(N183=""),"",VLOOKUP(N183,Marks,5,0)),"")</f>
        <v>945</v>
      </c>
      <c r="O181" s="958"/>
      <c r="P181" s="958"/>
      <c r="S181" s="290"/>
      <c r="T181" s="290"/>
      <c r="U181" s="290"/>
      <c r="V181" s="290"/>
      <c r="W181" s="290"/>
      <c r="X181" s="42"/>
      <c r="AG181" s="41">
        <f>YEAR(AH180)</f>
        <v>2015</v>
      </c>
      <c r="AH181" s="41">
        <f>MONTH(AH180)</f>
        <v>7</v>
      </c>
      <c r="AI181" s="41">
        <f>DAY(AH180)</f>
        <v>22</v>
      </c>
    </row>
    <row r="182" spans="1:35" ht="18.95" customHeight="1">
      <c r="A182" s="92">
        <f>IF(N183="","",A181+1)</f>
        <v>7</v>
      </c>
      <c r="B182" s="953" t="str">
        <f>IF('Master sheet'!$D$14="Hindi","पिता का नाम :-","Father's Name :-")</f>
        <v>पिता का नाम :-</v>
      </c>
      <c r="C182" s="953"/>
      <c r="D182" s="953"/>
      <c r="E182" s="957" t="str">
        <f>IFERROR(IF(AND(N183=""),"",VLOOKUP(N183,Marks,7,0)),"")</f>
        <v>MANOHAR SINGH</v>
      </c>
      <c r="F182" s="957"/>
      <c r="G182" s="957"/>
      <c r="H182" s="957"/>
      <c r="I182" s="957"/>
      <c r="J182" s="952" t="str">
        <f>IF('Master sheet'!$D$14="Hindi","जन्म तिथि :","Date of Birth :")</f>
        <v>जन्म तिथि :</v>
      </c>
      <c r="K182" s="952"/>
      <c r="L182" s="952"/>
      <c r="M182" s="952"/>
      <c r="N182" s="959" t="str">
        <f>IFERROR(IF(AND(N183=""),"",VLOOKUP(N183,Marks,4,0)),"")</f>
        <v>22-07-2015</v>
      </c>
      <c r="O182" s="959"/>
      <c r="P182" s="959"/>
      <c r="S182" s="42"/>
      <c r="T182" s="42"/>
      <c r="U182" s="42"/>
      <c r="V182" s="42"/>
      <c r="W182" s="42"/>
      <c r="X182" s="42"/>
      <c r="AG182" s="41" t="str">
        <f>IF(AG181=2000,"दो हजार",IF(AG181=2001,"दो हजार एक",IF(AG181=2002,"दो हजार दो",IF(AG181=2003,"दो हजार तीन",IF(AG181=2004,"दो हजार चार",IF(AG181=2005,"दो हजार पांच",IF(AG181=2006,"दो हजार छः",IF(AG181=2007,"दो हजार सात",IF(AG181=2008,"दो हजार आठ",IF(AG181=2009,"दो हजार नौ",IF(AG181=2010,"दो हजार दस",IF(AG181=2011,"दो हजार इग्यारह",IF(AG181=2012,"दो हजार बारह",IF(AG181=2013,"दो हजार तेरह",IF(AG181=2014,"दो हजार चौदह",IF(AG181=2015,"दो हजार पंद्रह",IF(AG181=2016,"दो हजार सोलह",IF(AG181=2017,"दो हजार सत्रह",IF(AG181=2018,"दो हजार अठारह",IF(AG181=2019,"दो हजार उन्नीस",IF(AG181=2020,"दो हजार बीस",IF(AG181=2021,"दो हजार इक्कीस",IF(AG181=2022,"दो हजार बाइस","")))))))))))))))))))))))</f>
        <v>दो हजार पंद्रह</v>
      </c>
      <c r="AH182" s="41" t="str">
        <f>IF(AH181=1,"जनवरी",IF(AH181=2,"फरवरी",IF(AH181=3,"मार्च",IF(AH181=4,"अप्रैल",IF(AH181=5,"मई",IF(AH181=6,"जून",IF(AH181=7,"जुलाई",IF(AH181=8,"अगस्त",IF(AH181=9,"सितम्बर",IF(AH181=10,"अक्टूबर",IF(AH181=11,"नवम्बर",IF(AH181=12,"दिसम्बर",""))))))))))))</f>
        <v>जुलाई</v>
      </c>
      <c r="AI182" s="41" t="str">
        <f>IF(AI181=1,"एक",IF(AI181=2,"दो",IF(AI181=3,"तीन",IF(AI181=4,"चार",IF(AI181=5,"पांच",IF(AI181=6,"छः",IF(AI181=7,"सात",IF(AI181=8,"आठ",IF(AI181=9,"नौ",IF(AI181=10,"दस",IF(AI181=11,"इग्यारह",IF(AI181=12,"बारह",IF(AI181=13,"तेरह",IF(AI181=14,"चौदह",IF(AI181=15,"पंद्रह",IF(AI181=16,"सोलह",IF(AI181=17,"सत्रह",IF(AI181=18,"अठारह",IF(AI181=19,"उन्नीस",IF(AI181=20,"बीस",IF(AI181=21,"इक्कीस",IF(AI181=22,"बाइस",IF(AI181=23,"तेईस",IF(AI181=24,"चौबीस",IF(AI181=25,"पचीस",IF(AI181=26,"छबीस",IF(AI181=27,"सताईस",IF(AI181=28,"अठाइस",IF(AI181=29,"उन्नतीस",IF(AI181=30,"तीस",IF(AI181=31,"इकतीस","")))))))))))))))))))))))))))))))</f>
        <v>बाइस</v>
      </c>
    </row>
    <row r="183" spans="1:35" ht="18.95" customHeight="1">
      <c r="A183" s="92">
        <f>IF(N183="","",A182+1)</f>
        <v>8</v>
      </c>
      <c r="B183" s="953" t="str">
        <f>IF('Master sheet'!$D$14="Hindi","माता का नाम :-","Mother's Name :-")</f>
        <v>माता का नाम :-</v>
      </c>
      <c r="C183" s="953"/>
      <c r="D183" s="953"/>
      <c r="E183" s="957" t="str">
        <f>IFERROR(IF(AND(N183=""),"",VLOOKUP(N183,Marks,8,0)),"")</f>
        <v>SAPNA</v>
      </c>
      <c r="F183" s="957"/>
      <c r="G183" s="957"/>
      <c r="H183" s="957"/>
      <c r="I183" s="957"/>
      <c r="J183" s="952" t="str">
        <f>IF('Master sheet'!$D$14="Hindi","रोल नंबर :-","Roll No. :")</f>
        <v>रोल नंबर :-</v>
      </c>
      <c r="K183" s="952"/>
      <c r="L183" s="952"/>
      <c r="M183" s="952"/>
      <c r="N183" s="963">
        <f>IF(N148="","",IF(AND(N148+1&gt;$Y$6),"",N148+1))</f>
        <v>326</v>
      </c>
      <c r="O183" s="963"/>
      <c r="P183" s="963"/>
      <c r="AH183" s="41" t="str">
        <f>CONCATENATE(AI182," ",AH182," ",AG182)</f>
        <v>बाइस जुलाई दो हजार पंद्रह</v>
      </c>
    </row>
    <row r="184" spans="1:35" ht="18.95" customHeight="1">
      <c r="A184" s="92">
        <f>IF(N183="","",A183+1)</f>
        <v>9</v>
      </c>
      <c r="B184" s="953" t="str">
        <f>IF('Master sheet'!$D$14="Hindi","जन्मतिथि शब्दों में :-","Date of Birth in Words :-")</f>
        <v>जन्मतिथि शब्दों में :-</v>
      </c>
      <c r="C184" s="953"/>
      <c r="D184" s="953"/>
      <c r="E184" s="957" t="str">
        <f>IFERROR(IF('Master sheet'!$D$14="Hindi",AH183,AH185),"")</f>
        <v>बाइस जुलाई दो हजार पंद्रह</v>
      </c>
      <c r="F184" s="957"/>
      <c r="G184" s="957"/>
      <c r="H184" s="957"/>
      <c r="I184" s="957"/>
      <c r="J184" s="957"/>
      <c r="K184" s="957"/>
      <c r="L184" s="957"/>
      <c r="M184" s="957"/>
      <c r="N184" s="957"/>
      <c r="O184" s="957"/>
      <c r="P184" s="296"/>
      <c r="AG184" s="41" t="str">
        <f>IF(AG181=1961,"NINETEEN SIXTY ONE",IF(AG181=1962,"NINETEEN SIXTY TWO",IF(AG181=1963,"NINETEEN SIXTY THREE",IF(AG181=1964,"NINETEEN SIXTY FOUR",IF(AG181=1965,"NINETEEN SIXTY FIVE",IF(AG181=1966,"NINETEEN SIXTY SIX",IF(AG181=1967,"NINETEEN SIXTY SEVEN",IF(AG181=1968,"NINETEEN SIXTY EIGHT",IF(AG181=1969,"NINETEEN SIXTY NINE",IF(AG181=1970,"NINETEEN SEVENTY",IF(AG181=1971,"NINETEEN SEVENTY ONE",IF(AG181=1972,"NINETEEN SEVENTY TWO",IF(AG181=1973,"NINETEEN SEVENTY THREE",IF(AG181=1974,"NINETEEN SEVENTY FOUR",IF(AG181=1975,"NINETEEN SEVENTY FIVE",IF(AG181=1976,"NINETEEN SEVENTY SIX",IF(AG181=1977,"NINETEEN SEVENTY SEVEN",IF(AG181=1978,"NINETEEN SEVENTY EIGHT",IF(AG181=1979,"NINETEEN SEVENTY NINE",IF(AG181=1980,"NINETEEN EIGHTY",IF(AG181=1981,"NINETEEN EIGHTY ONE",IF(AG181=1982,"NINETEEN EIGHTY TWO",IF(AG181=1983,"NINETEEN EIGHTY THREE",IF(AG181=1984,"NINETEEN EIGHTY FOUR",IF(AG181=1985,"NINETEEN EIGHTY FIVE",IF(AG181=1986,"NINETEEN EIGHTY SIX",IF(AG181=1987,"NINETEEN EIGHTY SEVEN",IF(AG181=1988,"NINETEEN EIGHTY EIGHT",IF(AG181=1989,"NINETEEN EIGHTY NINE",IF(AG181=1990,"NINETEEN NINETY",IF(AG181=1991,"NINETEEN NINETY ONE",IF(AG181=1992,"NINETEEN NINETY TWO",IF(AG181=1993,"NINETEEN NINETY THREE",IF(AG181=1994,"NINETEEN NINETY FOUR",IF(AG181=1995,"NINETEEN NINETY FIVE",IF(AG181=1996,"NINETEEN NINETY SIX",IF(AG181=1997,"NINETEEN NINETY SEVEN",IF(AG181=1998,"NINETEEN NINETY EIGHT",IF(AG181=1999,"NINETEEN NINETY NINE",IF(AG181=2000,"TWO THOUSAND",IF(AG181=2001,"TWO THOUSAND ONE",IF(AG181=2002,"TWO THOUSAND TWO",IF(AG181=2003,"TWO THOUSAND THREE",IF(AG181=2004,"TWO THOUSAND FOUR",IF(AG181=2005,"TWO THOUSAND FIVE",IF(AG181=2006,"TWO THOUSAND SIX",IF(AG181=2007,"TWO THOUSAND SEVEN",IF(AG181=2008,"TWO THOUSAND EIGHT",IF(AG181=2009,"TWO THOUSAND NINE",IF(AG181=2010,"TWO THOUSAND TEN",IF(AG181=2011,"TWO THOUSAND ELEVEN",IF(AG181=2012,"TWO THOUSAND TWELVE",IF(AG181=2013,"TWO THOUSAND THIRTEEN",IF(AG181=2014,"TWO THOUSAND FOURTEEN",IF(AG181=2015,"TWO THOUSAND FIFTEEN",IF(AG181=2016,"TWO THOUSAND SIXTEEN",IF(AG181=2017,"TWO THOUSAND SEVENTEEN",IF(AG181=2018,"TWO THOUSAND EIGHTEEN",IF(AG181=2019,"TWO THOUSAND NINETEEN",IF(AG181=2020,"TWO THOUSAND TWENTY",IF(AG181=2021,"TWO THOUSAND TWENTY ONE",IF(AG181=2022,"TWO THOUSAND TWENTY TWO",IF(AG181=2023,"TWO THOUSAND TWENTY THREE",IF(AG181=2024,"TWO THOUSAND TWENTY FOUR",IF(AG181=2025,"TWO THOUSAND TWENTY FIVE","")))))))))))))))))))))))))))))))))))))))))))))))))))))))))))))))))</f>
        <v>TWO THOUSAND FIFTEEN</v>
      </c>
      <c r="AH184" s="41" t="str">
        <f>IF(AH181=1,"JANUARY",IF(AH181=2,"FEBUARY", IF(AH181=3,"MARCH",IF(AH181=4,"APRIL",IF(AH181=5,"MAY",IF(AH181=6,"JUNE",IF(AH181=7,"JULY",IF(AH181=8,"AUGUST",IF(AH181=9,"SEPTEMBER",IF(AH181=10,"OCTOBER",IF(AH181=11,"NOVEMBER",IF(AH181=12,"DECEMBER",""))))))))))))</f>
        <v>JULY</v>
      </c>
      <c r="AI184" s="41" t="str">
        <f>IF(AI181=1,"1ST",IF(AI181=2,"2ND", IF(AI181=3,"3RD",IF(AI181=4,"FOURTH",IF(AI181=5,"FIFTH",IF(AI181=6,"SIXTH",IF(AI181=7,"7TH",IF(AI181=8,"8TH",IF(AI181=9,"9TH",IF(AI181=10,"10TH",IF(AI181=11,"11TH",IF(AI181=12,"12TH",IF(AI181=13,"13TH",IF(AI181=14,"14TH",IF(AI181=15,"FIFTEEN",IF(AI181=16,"SIXTEEN",IF(AI181=17,"SEVENTEEN",IF(AI181=18,"EIGHTEEN",IF(AI181=19,"NINETEEN",IF(AI181=20,"TWENTY",IF(AI181=21,"TWENTY FIRST",IF(AI181=22,"TWENTY SECOND",IF(AI181=23,"TWENTY THIRD",IF(AI181=24,"TWENTY FOURTH",IF(AI181=25,"TWENTY FIFTH",IF(AI181=26,"TWENTY SIX",IF(AI181=27,"TWENTY SEVEN",IF(AI181=28,"TWENTY EIGHT",IF(AI181=29,"TWENTY NINE",IF(AI181=30,"THIRTY",IF(AI181=31,"THIRTY FIRST","")))))))))))))))))))))))))))))))</f>
        <v>TWENTY SECOND</v>
      </c>
    </row>
    <row r="185" spans="1:35" ht="13.5" customHeight="1">
      <c r="A185" s="92">
        <f>IF(N183="","",A184+1)</f>
        <v>10</v>
      </c>
      <c r="B185" s="66"/>
      <c r="C185" s="66"/>
      <c r="D185" s="66"/>
      <c r="E185" s="67"/>
      <c r="F185" s="67"/>
      <c r="G185" s="67"/>
      <c r="H185" s="66"/>
      <c r="I185" s="66"/>
      <c r="J185" s="68"/>
      <c r="K185" s="68"/>
      <c r="L185" s="68"/>
      <c r="M185" s="42"/>
      <c r="N185" s="42"/>
      <c r="O185" s="42"/>
      <c r="P185" s="42"/>
      <c r="AH185" s="41" t="str">
        <f>CONCATENATE(AH184," ",AI184,", ",AG184)</f>
        <v>JULY TWENTY SECOND, TWO THOUSAND FIFTEEN</v>
      </c>
    </row>
    <row r="186" spans="1:35" ht="25.5" customHeight="1">
      <c r="A186" s="92">
        <f>IF(N183="","",A185+1)</f>
        <v>11</v>
      </c>
      <c r="B186" s="674" t="str">
        <f>IF('Master sheet'!$D$14="Hindi","विषय","Subject")</f>
        <v>विषय</v>
      </c>
      <c r="C186" s="975" t="str">
        <f>IF('Master sheet'!$D$14="Hindi","सामयिक परख","Test")</f>
        <v>सामयिक परख</v>
      </c>
      <c r="D186" s="975"/>
      <c r="E186" s="975"/>
      <c r="F186" s="975"/>
      <c r="G186" s="960" t="str">
        <f>IF('Master sheet'!$D$14="Hindi","अर्द्धवार्षिक","Half Yearly")</f>
        <v>अर्द्धवार्षिक</v>
      </c>
      <c r="H186" s="960"/>
      <c r="I186" s="960"/>
      <c r="J186" s="773" t="str">
        <f>IF('Master sheet'!$D$14="Hindi","अर्द्ध वा. तक योग","Total Till H.Y.")</f>
        <v>अर्द्ध वा. तक योग</v>
      </c>
      <c r="K186" s="960" t="str">
        <f>IF('Master sheet'!$D$14="Hindi","वार्षिक","Yearly")</f>
        <v>वार्षिक</v>
      </c>
      <c r="L186" s="960"/>
      <c r="M186" s="960"/>
      <c r="N186" s="742" t="str">
        <f>IF('Master sheet'!$D$14="Hindi","विषय कुल योग ","Subject Total")</f>
        <v xml:space="preserve">विषय कुल योग </v>
      </c>
      <c r="O186" s="954" t="str">
        <f>IF('Master sheet'!$D$14="Hindi","ग्रेड","Grade")</f>
        <v>ग्रेड</v>
      </c>
      <c r="P186" s="985" t="str">
        <f>IF('Master sheet'!$D$14="Hindi","परिणाम","Results")</f>
        <v>परिणाम</v>
      </c>
    </row>
    <row r="187" spans="1:35" ht="81" customHeight="1">
      <c r="A187" s="92">
        <f>IF(N183="","",A186+1)</f>
        <v>12</v>
      </c>
      <c r="B187" s="674"/>
      <c r="C187" s="246" t="str">
        <f>IF('Master sheet'!$D$14="Hindi","प्रथम परख ","First Test")</f>
        <v xml:space="preserve">प्रथम परख </v>
      </c>
      <c r="D187" s="246" t="str">
        <f>IF('Master sheet'!$D$14="Hindi","द्वितीय परख","Second Test")</f>
        <v>द्वितीय परख</v>
      </c>
      <c r="E187" s="246" t="str">
        <f>IF('Master sheet'!$D$14="Hindi","तृतीय परख","Third Test")</f>
        <v>तृतीय परख</v>
      </c>
      <c r="F187" s="246" t="str">
        <f>IF('Master sheet'!$D$14="Hindi","कुल योग ","Total")</f>
        <v xml:space="preserve">कुल योग </v>
      </c>
      <c r="G187" s="407" t="str">
        <f>IF('Master sheet'!$D$14="Hindi","लिखित","Written")</f>
        <v>लिखित</v>
      </c>
      <c r="H187" s="407" t="str">
        <f>IF('Master sheet'!$D$14="Hindi","मौखिक","Oral")</f>
        <v>मौखिक</v>
      </c>
      <c r="I187" s="407" t="str">
        <f>IF('Master sheet'!$D$14="Hindi","अर्द्ध वा. योग","H.Y. Total")</f>
        <v>अर्द्ध वा. योग</v>
      </c>
      <c r="J187" s="773"/>
      <c r="K187" s="407" t="str">
        <f>IF('Master sheet'!$D$14="Hindi","लिखित","Written")</f>
        <v>लिखित</v>
      </c>
      <c r="L187" s="407" t="str">
        <f>IF('Master sheet'!$D$14="Hindi","मौखिक","Oral")</f>
        <v>मौखिक</v>
      </c>
      <c r="M187" s="407" t="str">
        <f>IF('Master sheet'!$D$14="Hindi","वार्षिक योग","Yearly Total")</f>
        <v>वार्षिक योग</v>
      </c>
      <c r="N187" s="742"/>
      <c r="O187" s="955"/>
      <c r="P187" s="986"/>
    </row>
    <row r="188" spans="1:35" ht="15.95" customHeight="1">
      <c r="A188" s="92">
        <f>IF(N183="","",A187+1)</f>
        <v>13</v>
      </c>
      <c r="B188" s="674"/>
      <c r="C188" s="490">
        <v>10</v>
      </c>
      <c r="D188" s="490">
        <v>10</v>
      </c>
      <c r="E188" s="490">
        <v>10</v>
      </c>
      <c r="F188" s="489">
        <f>IF(AND(C188="",D188="",E188=""),"",IF(AND(C188="NA",D188="NA",E188="NA"),"NA",SUM(C188:E188)))</f>
        <v>30</v>
      </c>
      <c r="G188" s="490">
        <v>50</v>
      </c>
      <c r="H188" s="490">
        <v>20</v>
      </c>
      <c r="I188" s="489">
        <f>IF(AND(G188="",H188=""),"",IF(AND(G188="NA",H188="NA"),"NA",SUM(G188:H188)))</f>
        <v>70</v>
      </c>
      <c r="J188" s="491">
        <f>IF(AND(I188="",F188=""),"",IF(AND(I188="NA",F188="NA"),"NA",SUM(I188,F188)))</f>
        <v>100</v>
      </c>
      <c r="K188" s="490">
        <v>60</v>
      </c>
      <c r="L188" s="490">
        <v>40</v>
      </c>
      <c r="M188" s="489">
        <f>IF(AND(K188="",L188=""),"",IF(AND(K188="NA",L188="NA"),"NA",SUM(K188:L188)))</f>
        <v>100</v>
      </c>
      <c r="N188" s="491">
        <f>IF(AND(J188="",M188=""),"",IF(AND(J188="NA",M188="NA"),"NA",SUM(J188,M188)))</f>
        <v>200</v>
      </c>
      <c r="O188" s="956"/>
      <c r="P188" s="987"/>
    </row>
    <row r="189" spans="1:35" ht="21" customHeight="1">
      <c r="A189" s="92">
        <f>IF(N183="","",A188+1)</f>
        <v>14</v>
      </c>
      <c r="B189" s="410" t="str">
        <f>IF('Result Sheet'!$K$208="","",'Result Sheet'!$K$208)</f>
        <v>हिंदी</v>
      </c>
      <c r="C189" s="466">
        <f>IFERROR(IF(AND(N183=""),"",VLOOKUP(N183,Marks,11,0)),"")</f>
        <v>9</v>
      </c>
      <c r="D189" s="466">
        <f>IFERROR(IF(AND(N183=""),"",VLOOKUP(N183,Marks,12,0)),"")</f>
        <v>8</v>
      </c>
      <c r="E189" s="466">
        <f>IFERROR(IF(AND(N183=""),"",VLOOKUP(N183,Marks,13,0)),"")</f>
        <v>10</v>
      </c>
      <c r="F189" s="496">
        <f>IFERROR(IF(AND(N183=""),"",VLOOKUP(N183,Marks,14,0)),"")</f>
        <v>27</v>
      </c>
      <c r="G189" s="466">
        <f>IFERROR(IF(AND(N183=""),"",VLOOKUP(N183,Marks,15,0)),"")</f>
        <v>35</v>
      </c>
      <c r="H189" s="466">
        <f>IFERROR(IF(AND(N183=""),"",VLOOKUP(N183,Marks,16,0)),"")</f>
        <v>19</v>
      </c>
      <c r="I189" s="496">
        <f>IFERROR(IF(AND(N183=""),"",VLOOKUP(N183,Marks,17,0)),"")</f>
        <v>54</v>
      </c>
      <c r="J189" s="494">
        <f>IFERROR(IF(AND(N183=""),"",VLOOKUP(N183,Marks,18,0)),"")</f>
        <v>81</v>
      </c>
      <c r="K189" s="466">
        <f>IFERROR(IF(AND(N183=""),"",VLOOKUP(N183,Marks,19,0)),"")</f>
        <v>41</v>
      </c>
      <c r="L189" s="466">
        <f>IFERROR(IF(AND(N183=""),"",VLOOKUP(N183,Marks,20,0)),"")</f>
        <v>37</v>
      </c>
      <c r="M189" s="496">
        <f>IFERROR(IF(AND(N183=""),"",VLOOKUP(N183,Marks,21,0)),"")</f>
        <v>78</v>
      </c>
      <c r="N189" s="495">
        <f>IFERROR(IF(AND(N183=""),"",VLOOKUP(N183,Marks,22,0)),"")</f>
        <v>159</v>
      </c>
      <c r="O189" s="73" t="str">
        <f>IFERROR(IF(AND(N183=""),"",VLOOKUP(N183,Marks,28,0)),"")</f>
        <v>B</v>
      </c>
      <c r="P189" s="201" t="str">
        <f>IFERROR(IF(AND(N183=""),"",VLOOKUP(N183,Marks,26,0)),"")</f>
        <v>P</v>
      </c>
    </row>
    <row r="190" spans="1:35" ht="15.95" customHeight="1">
      <c r="A190" s="92">
        <f>IF(N183="","",A189+1)</f>
        <v>15</v>
      </c>
      <c r="B190" s="410"/>
      <c r="C190" s="490">
        <v>5</v>
      </c>
      <c r="D190" s="490">
        <v>5</v>
      </c>
      <c r="E190" s="490">
        <v>5</v>
      </c>
      <c r="F190" s="489">
        <f>IF(AND(C190="",D190="",E190=""),"",IF(AND(C190="NA",D190="NA",E190="NA"),"NA",SUM(C190:E190)))</f>
        <v>15</v>
      </c>
      <c r="G190" s="490">
        <v>25</v>
      </c>
      <c r="H190" s="490">
        <v>10</v>
      </c>
      <c r="I190" s="489">
        <f>IF(AND(G190="",H190=""),"",IF(AND(G190="NA",H190="NA"),"NA",SUM(G190:H190)))</f>
        <v>35</v>
      </c>
      <c r="J190" s="491">
        <f>IF(AND(I190="",F190=""),"",IF(AND(I190="NA",F190="NA"),"NA",SUM(I190,F190)))</f>
        <v>50</v>
      </c>
      <c r="K190" s="490">
        <v>30</v>
      </c>
      <c r="L190" s="490">
        <v>20</v>
      </c>
      <c r="M190" s="489">
        <f>IF(AND(K190="",L190=""),"",IF(AND(K190="NA",L190="NA"),"NA",SUM(K190:L190)))</f>
        <v>50</v>
      </c>
      <c r="N190" s="491">
        <f>IF(AND(J190="",M190=""),"",IF(AND(J190="NA",M190="NA"),"NA",SUM(J190,M190)))</f>
        <v>100</v>
      </c>
      <c r="O190" s="990"/>
      <c r="P190" s="991"/>
    </row>
    <row r="191" spans="1:35" ht="21" customHeight="1">
      <c r="A191" s="92">
        <f>IF(N183="","",A190+1)</f>
        <v>16</v>
      </c>
      <c r="B191" s="410" t="str">
        <f>IF('Result Sheet'!$AD$208="","",'Result Sheet'!$AD$208)</f>
        <v>अंग्रेजी</v>
      </c>
      <c r="C191" s="466">
        <f>IFERROR(IF(AND(N183=""),"",VLOOKUP(N183,Marks,29,0)),"")</f>
        <v>5</v>
      </c>
      <c r="D191" s="466">
        <f>IFERROR(IF(AND(N183=""),"",VLOOKUP(N183,Marks,30,0)),"")</f>
        <v>4</v>
      </c>
      <c r="E191" s="466">
        <f>IFERROR(IF(AND(N183=""),"",VLOOKUP(N183,Marks,31,0)),"")</f>
        <v>5</v>
      </c>
      <c r="F191" s="496">
        <f>IFERROR(IF(AND(N183=""),"",VLOOKUP(N183,Marks,32,0)),"")</f>
        <v>14</v>
      </c>
      <c r="G191" s="466">
        <f>IFERROR(IF(AND(N183=""),"",VLOOKUP(N183,Marks,33,0)),"")</f>
        <v>23</v>
      </c>
      <c r="H191" s="466">
        <f>IFERROR(IF(AND(N183=""),"",VLOOKUP(N183,Marks,34,0)),"")</f>
        <v>9</v>
      </c>
      <c r="I191" s="496">
        <f>IFERROR(IF(AND(N183=""),"",VLOOKUP(N183,Marks,35,0)),"")</f>
        <v>32</v>
      </c>
      <c r="J191" s="494">
        <f>IFERROR(IF(AND(N183=""),"",VLOOKUP(N183,Marks,36,0)),"")</f>
        <v>46</v>
      </c>
      <c r="K191" s="466">
        <f>IFERROR(IF(AND(N183=""),"",VLOOKUP(N183,Marks,37,0)),"")</f>
        <v>24</v>
      </c>
      <c r="L191" s="466">
        <f>IFERROR(IF(AND(N183=""),"",VLOOKUP(N183,Marks,38,0)),"")</f>
        <v>19</v>
      </c>
      <c r="M191" s="496">
        <f>IFERROR(IF(AND(N183=""),"",VLOOKUP(N183,Marks,39,0)),"")</f>
        <v>43</v>
      </c>
      <c r="N191" s="495">
        <f>IFERROR(IF(AND(N183=""),"",VLOOKUP(N183,Marks,40,0)),"")</f>
        <v>89</v>
      </c>
      <c r="O191" s="73" t="str">
        <f>IFERROR(IF(AND(N183=""),"",VLOOKUP(N183,Marks,46,0)),"")</f>
        <v>A</v>
      </c>
      <c r="P191" s="201" t="str">
        <f>IFERROR(IF(AND(N183=""),"",VLOOKUP(N183,Marks,44,0)),"")</f>
        <v>P</v>
      </c>
      <c r="T191" s="301"/>
    </row>
    <row r="192" spans="1:35" ht="15.95" customHeight="1">
      <c r="A192" s="92">
        <f>IF(N183="","",A191+1)</f>
        <v>17</v>
      </c>
      <c r="B192" s="410"/>
      <c r="C192" s="490">
        <v>10</v>
      </c>
      <c r="D192" s="490">
        <v>10</v>
      </c>
      <c r="E192" s="490">
        <v>10</v>
      </c>
      <c r="F192" s="489">
        <f>IF(AND(C192="",D192="",E192=""),"",IF(AND(C192="NA",D192="NA",E192="NA"),"NA",SUM(C192:E192)))</f>
        <v>30</v>
      </c>
      <c r="G192" s="490">
        <v>50</v>
      </c>
      <c r="H192" s="490">
        <v>20</v>
      </c>
      <c r="I192" s="489">
        <f>IF(AND(G192="",H192=""),"",IF(AND(G192="NA",H192="NA"),"NA",SUM(G192:H192)))</f>
        <v>70</v>
      </c>
      <c r="J192" s="491">
        <f>IF(AND(I192="",F192=""),"",IF(AND(I192="NA",F192="NA"),"NA",SUM(I192,F192)))</f>
        <v>100</v>
      </c>
      <c r="K192" s="490">
        <v>60</v>
      </c>
      <c r="L192" s="490">
        <v>40</v>
      </c>
      <c r="M192" s="489">
        <f>IF(AND(K192="",L192=""),"",IF(AND(K192="NA",L192="NA"),"NA",SUM(K192:L192)))</f>
        <v>100</v>
      </c>
      <c r="N192" s="491">
        <f>IF(AND(J192="",M192=""),"",IF(AND(J192="NA",M192="NA"),"NA",SUM(J192,M192)))</f>
        <v>200</v>
      </c>
      <c r="O192" s="990"/>
      <c r="P192" s="991"/>
      <c r="T192" s="301"/>
    </row>
    <row r="193" spans="1:20" ht="21" customHeight="1">
      <c r="A193" s="92">
        <f>IF(N183="","",A192+1)</f>
        <v>18</v>
      </c>
      <c r="B193" s="410" t="str">
        <f>IF('Result Sheet'!$AV$208="","",'Result Sheet'!$AV$208)</f>
        <v>गणित</v>
      </c>
      <c r="C193" s="466">
        <f>IFERROR(IF(AND(N183=""),"",VLOOKUP(N183,Marks,47,0)),"")</f>
        <v>10</v>
      </c>
      <c r="D193" s="466">
        <f>IFERROR(IF(AND(N183=""),"",VLOOKUP(N183,Marks,48,0)),"")</f>
        <v>9</v>
      </c>
      <c r="E193" s="466">
        <f>IFERROR(IF(AND(N183=""),"",VLOOKUP(N183,Marks,49,0)),"")</f>
        <v>8</v>
      </c>
      <c r="F193" s="496">
        <f>IFERROR(IF(AND(N183=""),"",VLOOKUP(N183,Marks,50,0)),"")</f>
        <v>27</v>
      </c>
      <c r="G193" s="466">
        <f>IFERROR(IF(AND(N183=""),"",VLOOKUP(N183,Marks,51,0)),"")</f>
        <v>29</v>
      </c>
      <c r="H193" s="466">
        <f>IFERROR(IF(AND(N183=""),"",VLOOKUP(N183,Marks,52,0)),"")</f>
        <v>14</v>
      </c>
      <c r="I193" s="496">
        <f>IFERROR(IF(AND(N183=""),"",VLOOKUP(N183,Marks,53,0)),"")</f>
        <v>43</v>
      </c>
      <c r="J193" s="494">
        <f>IFERROR(IF(AND(N183=""),"",VLOOKUP(N183,Marks,54,0)),"")</f>
        <v>70</v>
      </c>
      <c r="K193" s="466">
        <f>IFERROR(IF(AND(N183=""),"",VLOOKUP(N183,Marks,55,0)),"")</f>
        <v>50</v>
      </c>
      <c r="L193" s="466">
        <f>IFERROR(IF(AND(N183=""),"",VLOOKUP(N183,Marks,56,0)),"")</f>
        <v>37</v>
      </c>
      <c r="M193" s="496">
        <f>IFERROR(IF(AND(N183=""),"",VLOOKUP(N183,Marks,57,0)),"")</f>
        <v>87</v>
      </c>
      <c r="N193" s="495">
        <f>IFERROR(IF(AND(N183=""),"",VLOOKUP(N183,Marks,58,0)),"")</f>
        <v>157</v>
      </c>
      <c r="O193" s="73" t="str">
        <f>IFERROR(IF(AND(N183=""),"",VLOOKUP(N183,Marks,64,0)),"")</f>
        <v>B</v>
      </c>
      <c r="P193" s="201" t="str">
        <f>IFERROR(IF(AND(N183=""),"",VLOOKUP(N183,Marks,62,0)),"")</f>
        <v>P</v>
      </c>
      <c r="T193" s="301"/>
    </row>
    <row r="194" spans="1:20" ht="21" customHeight="1">
      <c r="A194" s="92">
        <f>IF(N183="","",A193+1)</f>
        <v>19</v>
      </c>
      <c r="B194" s="410" t="str">
        <f>IF('Result Sheet'!$BN$208="","",'Result Sheet'!$BN$208)</f>
        <v>पर्यावरण अध्ययन</v>
      </c>
      <c r="C194" s="466">
        <f>IFERROR(IF(AND(N183=""),"",VLOOKUP(N183,Marks,65,0)),"")</f>
        <v>10</v>
      </c>
      <c r="D194" s="466">
        <f>IFERROR(IF(AND(N183=""),"",VLOOKUP(N183,Marks,66,0)),"")</f>
        <v>10</v>
      </c>
      <c r="E194" s="466">
        <f>IFERROR(IF(AND(N183=""),"",VLOOKUP(N183,Marks,67,0)),"")</f>
        <v>9</v>
      </c>
      <c r="F194" s="496">
        <f>IFERROR(IF(AND(N183=""),"",VLOOKUP(N183,Marks,68,0)),"")</f>
        <v>29</v>
      </c>
      <c r="G194" s="466">
        <f>IFERROR(IF(AND(N183=""),"",VLOOKUP(N183,Marks,69,0)),"")</f>
        <v>26</v>
      </c>
      <c r="H194" s="466">
        <f>IFERROR(IF(AND(N183=""),"",VLOOKUP(N183,Marks,70,0)),"")</f>
        <v>18</v>
      </c>
      <c r="I194" s="496">
        <f>IFERROR(IF(AND(N183=""),"",VLOOKUP(N183,Marks,71,0)),"")</f>
        <v>44</v>
      </c>
      <c r="J194" s="494">
        <f>IFERROR(IF(AND(N183=""),"",VLOOKUP(N183,Marks,72,0)),"")</f>
        <v>73</v>
      </c>
      <c r="K194" s="466">
        <f>IFERROR(IF(AND(N183=""),"",VLOOKUP(N183,Marks,73,0)),"")</f>
        <v>58</v>
      </c>
      <c r="L194" s="466">
        <f>IFERROR(IF(AND(N183=""),"",VLOOKUP(N183,Marks,74,0)),"")</f>
        <v>37</v>
      </c>
      <c r="M194" s="496">
        <f>IFERROR(IF(AND(N183=""),"",VLOOKUP(N183,Marks,75,0)),"")</f>
        <v>95</v>
      </c>
      <c r="N194" s="495">
        <f>IFERROR(IF(AND(N183=""),"",VLOOKUP(N183,Marks,76,0)),"")</f>
        <v>168</v>
      </c>
      <c r="O194" s="73" t="str">
        <f>IFERROR(IF(AND(N183=""),"",VLOOKUP(N183,Marks,82,0)),"")</f>
        <v>B</v>
      </c>
      <c r="P194" s="201" t="str">
        <f>IFERROR(IF(AND(N183=""),"",VLOOKUP(N183,Marks,80,0)),"")</f>
        <v>P</v>
      </c>
    </row>
    <row r="195" spans="1:20" ht="23.25" customHeight="1">
      <c r="A195" s="92">
        <f>IF(N183="","",A194+1)</f>
        <v>20</v>
      </c>
      <c r="B195" s="284" t="str">
        <f>IF('Master sheet'!$D$14="Hindi","कुल योग","Total")</f>
        <v>कुल योग</v>
      </c>
      <c r="C195" s="494">
        <f>IF(AND(N183=""),"",IF(AND(C189="",C191="",C193="",C194=""),"",SUM(C189,C191,C193,C194)))</f>
        <v>34</v>
      </c>
      <c r="D195" s="494">
        <f>IF(AND(N183=""),"",IF(AND(D189="",D191="",D193="",D194=""),"",SUM(D189,D191,D193,D194)))</f>
        <v>31</v>
      </c>
      <c r="E195" s="494">
        <f>IF(AND(N183=""),"",IF(AND(E189="",E191="",E193="",E194=""),"",SUM(E189,E191,E193,E194)))</f>
        <v>32</v>
      </c>
      <c r="F195" s="494">
        <f>IF(AND(N183=""),"",IF(AND(F189="",F191="",F193="",F194=""),"",SUM(F189,F191,F193,F194)))</f>
        <v>97</v>
      </c>
      <c r="G195" s="494">
        <f>IF(AND(N183=""),"",IF(AND(G189="",G191="",G193="",G194=""),"",SUM(G189,G191,G193,G194)))</f>
        <v>113</v>
      </c>
      <c r="H195" s="494">
        <f>IF(AND(N183=""),"",IF(AND(H189="",H191="",H193="",H194=""),"",SUM(H189,H191,H193,H194)))</f>
        <v>60</v>
      </c>
      <c r="I195" s="494">
        <f>IF(AND(N183=""),"",IF(AND(I189="",I191="",I193="",I194=""),"",SUM(I189,I191,I193,I194)))</f>
        <v>173</v>
      </c>
      <c r="J195" s="494">
        <f>IF(AND(N183=""),"",IF(AND(J189="",J191="",J193="",J194=""),"",SUM(J189,J191,J193,J194)))</f>
        <v>270</v>
      </c>
      <c r="K195" s="494">
        <f>IF(AND(N183=""),"",IF(AND(K189="",K191="",K193="",K194=""),"",SUM(K189,K191,K193,K194)))</f>
        <v>173</v>
      </c>
      <c r="L195" s="494">
        <f>IF(AND(N183=""),"",IF(AND(L189="",L191="",L193="",L194=""),"",SUM(L189,L191,L193,L194)))</f>
        <v>130</v>
      </c>
      <c r="M195" s="494">
        <f>IF(AND(N183=""),"",IF(AND(M189="",M191="",M193="",M194=""),"",SUM(M189,M191,M193,M194)))</f>
        <v>303</v>
      </c>
      <c r="N195" s="494">
        <f>IF(AND(N183=""),"",IF(AND(N189="",N191="",N193="",N194=""),"",SUM(N189,N191,N193,N194)))</f>
        <v>573</v>
      </c>
      <c r="O195" s="492" t="str">
        <f>IFERROR(IF(AND(N183=""),"",VLOOKUP(N183,Marks,152,0)),"")</f>
        <v>B</v>
      </c>
      <c r="P195" s="493" t="str">
        <f>IF(AND(P189="P",P191="P",P193="P",P194="P"),"P","")</f>
        <v>P</v>
      </c>
    </row>
    <row r="196" spans="1:20" ht="21" customHeight="1">
      <c r="A196" s="92">
        <f>IF(N183="","",A195+1)</f>
        <v>21</v>
      </c>
      <c r="B196" s="964" t="str">
        <f>IF('Master sheet'!$D$14="Hindi","अतिरिक्त विषय ","Extra Subject")</f>
        <v xml:space="preserve">अतिरिक्त विषय </v>
      </c>
      <c r="C196" s="964"/>
      <c r="D196" s="964"/>
      <c r="E196" s="964"/>
      <c r="F196" s="964"/>
      <c r="G196" s="964"/>
      <c r="H196" s="964"/>
      <c r="I196" s="964"/>
      <c r="J196" s="964"/>
      <c r="K196" s="964"/>
      <c r="L196" s="964"/>
      <c r="M196" s="964"/>
      <c r="N196" s="964"/>
      <c r="O196" s="964"/>
      <c r="P196" s="964"/>
    </row>
    <row r="197" spans="1:20" ht="21" customHeight="1">
      <c r="A197" s="92">
        <f>IF(N183="","",A196+1)</f>
        <v>22</v>
      </c>
      <c r="B197" s="286" t="str">
        <f>IF('Result Sheet'!$CF$208="","",'Result Sheet'!$CF$208)</f>
        <v>कंप्यूटर</v>
      </c>
      <c r="C197" s="466">
        <f>IFERROR(IF(AND(N183=""),"",VLOOKUP(N183,Marks,83,0)),"")</f>
        <v>9</v>
      </c>
      <c r="D197" s="466">
        <f>IFERROR(IF(AND(N183=""),"",VLOOKUP(N183,Marks,84,0)),"")</f>
        <v>8</v>
      </c>
      <c r="E197" s="466">
        <f>IFERROR(IF(AND(N183=""),"",VLOOKUP(N183,Marks,85,0)),"")</f>
        <v>10</v>
      </c>
      <c r="F197" s="496">
        <f>IFERROR(IF(AND(N183=""),"",VLOOKUP(N183,Marks,86,0)),"")</f>
        <v>27</v>
      </c>
      <c r="G197" s="466">
        <f>IFERROR(IF(AND(N183=""),"",VLOOKUP(N183,Marks,87,0)),"")</f>
        <v>20</v>
      </c>
      <c r="H197" s="466">
        <f>IFERROR(IF(AND(N183=""),"",VLOOKUP(N183,Marks,88,0)),"")</f>
        <v>45</v>
      </c>
      <c r="I197" s="496">
        <f>IFERROR(IF(AND(N183=""),"",VLOOKUP(N183,Marks,89,0)),"")</f>
        <v>65</v>
      </c>
      <c r="J197" s="495">
        <f>IFERROR(IF(AND(N183=""),"",VLOOKUP(N183,Marks,90,0)),"")</f>
        <v>92</v>
      </c>
      <c r="K197" s="466">
        <f>IFERROR(IF(AND(N183=""),"",VLOOKUP(N183,Marks,91,0)),"")</f>
        <v>38</v>
      </c>
      <c r="L197" s="466">
        <f>IFERROR(IF(AND(N183=""),"",VLOOKUP(N183,Marks,92,0)),"")</f>
        <v>48</v>
      </c>
      <c r="M197" s="496">
        <f>IFERROR(IF(AND(N183=""),"",VLOOKUP(N183,Marks,93,0)),"")</f>
        <v>86</v>
      </c>
      <c r="N197" s="495">
        <f>IFERROR(IF(AND(N183=""),"",VLOOKUP(N183,Marks,94,0)),"")</f>
        <v>178</v>
      </c>
      <c r="O197" s="73" t="str">
        <f>IFERROR(IF(AND(N183=""),"",VLOOKUP(N183,Marks,98,0)),"")</f>
        <v>A</v>
      </c>
      <c r="P197" s="201" t="str">
        <f>IFERROR(IF(AND(N183=""),"",VLOOKUP(N183,Marks,97,0)),"")</f>
        <v>P</v>
      </c>
    </row>
    <row r="198" spans="1:20" ht="21" customHeight="1">
      <c r="A198" s="92">
        <f>IF(N183="","",A197+1)</f>
        <v>23</v>
      </c>
      <c r="B198" s="286" t="str">
        <f>IF('Result Sheet'!$CV$208="","",'Result Sheet'!$CV$208)</f>
        <v>सामान्य ज्ञान</v>
      </c>
      <c r="C198" s="466">
        <f>IFERROR(IF(AND(N183=""),"",VLOOKUP(N183,Marks,99,0)),"")</f>
        <v>8</v>
      </c>
      <c r="D198" s="466">
        <f>IFERROR(IF(AND(N183=""),"",VLOOKUP(N183,Marks,100,0)),"")</f>
        <v>7</v>
      </c>
      <c r="E198" s="466">
        <f>IFERROR(IF(AND(N183=""),"",VLOOKUP(N183,Marks,101,0)),"")</f>
        <v>9</v>
      </c>
      <c r="F198" s="496">
        <f>IFERROR(IF(AND(N183=""),"",VLOOKUP(N183,Marks,102,0)),"")</f>
        <v>24</v>
      </c>
      <c r="G198" s="466">
        <f>IFERROR(IF(AND(N183=""),"",VLOOKUP(N183,Marks,103,0)),"")</f>
        <v>40</v>
      </c>
      <c r="H198" s="466">
        <f>IFERROR(IF(AND(N183=""),"",VLOOKUP(N183,Marks,104,0)),"")</f>
        <v>18</v>
      </c>
      <c r="I198" s="496">
        <f>IFERROR(IF(AND(N183=""),"",VLOOKUP(N183,Marks,105,0)),"")</f>
        <v>58</v>
      </c>
      <c r="J198" s="495">
        <f>IFERROR(IF(AND(N183=""),"",VLOOKUP(N183,Marks,106,0)),"")</f>
        <v>82</v>
      </c>
      <c r="K198" s="466">
        <f>IFERROR(IF(AND(N183=""),"",VLOOKUP(N183,Marks,107,0)),"")</f>
        <v>58</v>
      </c>
      <c r="L198" s="466">
        <f>IFERROR(IF(AND(N183=""),"",VLOOKUP(N183,Marks,108,0)),"")</f>
        <v>32</v>
      </c>
      <c r="M198" s="496">
        <f>IFERROR(IF(AND(N183=""),"",VLOOKUP(N183,Marks,109,0)),"")</f>
        <v>90</v>
      </c>
      <c r="N198" s="495">
        <f>IFERROR(IF(AND(N183=""),"",VLOOKUP(N183,Marks,110,0)),"")</f>
        <v>172</v>
      </c>
      <c r="O198" s="73" t="str">
        <f>IFERROR(IF(AND(N183=""),"",VLOOKUP(N183,Marks,114,0)),"")</f>
        <v>A</v>
      </c>
      <c r="P198" s="201" t="str">
        <f>IFERROR(IF(AND(N183=""),"",VLOOKUP(N183,Marks,113,0)),"")</f>
        <v>P</v>
      </c>
    </row>
    <row r="199" spans="1:20" ht="21" customHeight="1">
      <c r="A199" s="92">
        <f>IF(N183="","",A198+1)</f>
        <v>24</v>
      </c>
      <c r="B199" s="286"/>
      <c r="C199" s="988" t="str">
        <f>IF('Master sheet'!$D$14="Hindi","प्रथम मूल्यांकन","1st Assessment")</f>
        <v>प्रथम मूल्यांकन</v>
      </c>
      <c r="D199" s="989"/>
      <c r="E199" s="988" t="str">
        <f>IF('Master sheet'!$D$14="Hindi","द्वितीय मूल्यांकन","2nd Assessment")</f>
        <v>द्वितीय मूल्यांकन</v>
      </c>
      <c r="F199" s="989"/>
      <c r="G199" s="988" t="str">
        <f>IF('Master sheet'!$D$14="Hindi","तृतीय मूल्यांकन","3rd Assessment")</f>
        <v>तृतीय मूल्यांकन</v>
      </c>
      <c r="H199" s="989"/>
      <c r="I199" s="988" t="str">
        <f>IF('Master sheet'!$D$14="Hindi","चतुर्थ मूल्यांकन","4th Assessment")</f>
        <v>चतुर्थ मूल्यांकन</v>
      </c>
      <c r="J199" s="989"/>
      <c r="K199" s="988" t="str">
        <f>IF('Master sheet'!$D$14="Hindi","पंचम मूल्यांकन","5th Assessment")</f>
        <v>पंचम मूल्यांकन</v>
      </c>
      <c r="L199" s="989"/>
      <c r="M199" s="992" t="str">
        <f>IF('Master sheet'!$D$14="Hindi","कुल योग ","Total")</f>
        <v xml:space="preserve">कुल योग </v>
      </c>
      <c r="N199" s="993"/>
      <c r="O199" s="990"/>
      <c r="P199" s="991"/>
    </row>
    <row r="200" spans="1:20" ht="21" customHeight="1">
      <c r="A200" s="92">
        <f>IF(N183="","",A199+1)</f>
        <v>25</v>
      </c>
      <c r="B200" s="410" t="str">
        <f>IF('Result Sheet'!$DL$208="","",'Result Sheet'!$DL$208)</f>
        <v>कार्यानुभव</v>
      </c>
      <c r="C200" s="951">
        <f>IFERROR(IF(AND(N183=""),"",VLOOKUP(N183,Marks,115,0)),"")</f>
        <v>0</v>
      </c>
      <c r="D200" s="951"/>
      <c r="E200" s="951">
        <f>IFERROR(IF(AND(N183=""),"",VLOOKUP(N183,Marks,116,0)),"")</f>
        <v>0</v>
      </c>
      <c r="F200" s="951"/>
      <c r="G200" s="951">
        <f>IFERROR(IF(AND(N183=""),"",VLOOKUP(N183,Marks,117,0)),"")</f>
        <v>0</v>
      </c>
      <c r="H200" s="951"/>
      <c r="I200" s="951">
        <f>IFERROR(IF(AND(N183=""),"",VLOOKUP(N183,Marks,118,0)),"")</f>
        <v>0</v>
      </c>
      <c r="J200" s="951"/>
      <c r="K200" s="951">
        <f>IFERROR(IF(AND(N183=""),"",VLOOKUP(N183,Marks,119,0)),"")</f>
        <v>0</v>
      </c>
      <c r="L200" s="951"/>
      <c r="M200" s="979">
        <f>IFERROR(IF(AND(N183=""),"",VLOOKUP(N183,Marks,120,0)),"")</f>
        <v>0</v>
      </c>
      <c r="N200" s="979"/>
      <c r="O200" s="411" t="str">
        <f>IFERROR(IF(AND(N183=""),"",VLOOKUP(N183,Marks,124,0)),"")</f>
        <v/>
      </c>
      <c r="P200" s="201" t="str">
        <f>IFERROR(IF(AND(N183=""),"",VLOOKUP(N183,Marks,123,0)),"")</f>
        <v/>
      </c>
    </row>
    <row r="201" spans="1:20" ht="21" customHeight="1">
      <c r="A201" s="92">
        <f>IF(N183="","",A200+1)</f>
        <v>26</v>
      </c>
      <c r="B201" s="410" t="str">
        <f>IF('Result Sheet'!$DV$208="","",'Result Sheet'!$DV$208)</f>
        <v>कला शिक्षा</v>
      </c>
      <c r="C201" s="951">
        <f>IFERROR(IF(AND(N183=""),"",VLOOKUP(N183,Marks,125,0)),"")</f>
        <v>0</v>
      </c>
      <c r="D201" s="951"/>
      <c r="E201" s="951">
        <f>IFERROR(IF(AND(N183=""),"",VLOOKUP(N183,Marks,126,0)),"")</f>
        <v>0</v>
      </c>
      <c r="F201" s="951"/>
      <c r="G201" s="951">
        <f>IFERROR(IF(AND(N183=""),"",VLOOKUP(N183,Marks,127,0)),"")</f>
        <v>0</v>
      </c>
      <c r="H201" s="951"/>
      <c r="I201" s="951">
        <f>IFERROR(IF(AND(N183=""),"",VLOOKUP(N183,Marks,128,0)),"")</f>
        <v>0</v>
      </c>
      <c r="J201" s="951"/>
      <c r="K201" s="951">
        <f>IFERROR(IF(AND(N183=""),"",VLOOKUP(N183,Marks,129,0)),"")</f>
        <v>0</v>
      </c>
      <c r="L201" s="951"/>
      <c r="M201" s="979">
        <f>IFERROR(IF(AND(N183=""),"",VLOOKUP(N183,Marks,130,0)),"")</f>
        <v>0</v>
      </c>
      <c r="N201" s="979"/>
      <c r="O201" s="411" t="str">
        <f>IFERROR(IF(AND(N183=""),"",VLOOKUP(N183,Marks,134,0)),"")</f>
        <v/>
      </c>
      <c r="P201" s="201" t="str">
        <f>IFERROR(IF(AND(N183=""),"",VLOOKUP(N183,Marks,133,0)),"")</f>
        <v/>
      </c>
    </row>
    <row r="202" spans="1:20" ht="21" customHeight="1">
      <c r="A202" s="92">
        <f>IF(N183="","",A201+1)</f>
        <v>27</v>
      </c>
      <c r="B202" s="410" t="str">
        <f>IF('Result Sheet'!$EF$208="","",'Result Sheet'!$EF$208)</f>
        <v>स्वा. एवं शा. शिक्षा</v>
      </c>
      <c r="C202" s="951">
        <f>IFERROR(IF(AND(N183=""),"",VLOOKUP(N183,Marks,135,0)),"")</f>
        <v>0</v>
      </c>
      <c r="D202" s="951"/>
      <c r="E202" s="951">
        <f>IFERROR(IF(AND(N183=""),"",VLOOKUP(N183,Marks,136,0)),"")</f>
        <v>0</v>
      </c>
      <c r="F202" s="951"/>
      <c r="G202" s="951">
        <f>IFERROR(IF(AND(N183=""),"",VLOOKUP(N183,Marks,137,0)),"")</f>
        <v>0</v>
      </c>
      <c r="H202" s="951"/>
      <c r="I202" s="951">
        <f>IFERROR(IF(AND(N183=""),"",VLOOKUP(N183,Marks,138,0)),"")</f>
        <v>0</v>
      </c>
      <c r="J202" s="951"/>
      <c r="K202" s="951">
        <f>IFERROR(IF(AND(N183=""),"",VLOOKUP(N183,Marks,139,0)),"")</f>
        <v>0</v>
      </c>
      <c r="L202" s="951"/>
      <c r="M202" s="979">
        <f>IFERROR(IF(AND(N183=""),"",VLOOKUP(N183,Marks,140,0)),"")</f>
        <v>0</v>
      </c>
      <c r="N202" s="979"/>
      <c r="O202" s="411" t="str">
        <f>IFERROR(IF(AND(N183=""),"",VLOOKUP(N183,Marks,144,0)),"")</f>
        <v/>
      </c>
      <c r="P202" s="201" t="str">
        <f>IFERROR(IF(AND(N183=""),"",VLOOKUP(N183,Marks,143,0)),"")</f>
        <v/>
      </c>
    </row>
    <row r="203" spans="1:20" ht="6" customHeight="1">
      <c r="A203" s="92">
        <f>IF(N183="","",A202+1)</f>
        <v>28</v>
      </c>
      <c r="B203" s="287"/>
      <c r="C203" s="287"/>
      <c r="D203" s="287"/>
      <c r="E203" s="467"/>
      <c r="F203" s="468"/>
      <c r="G203" s="287"/>
      <c r="H203" s="287"/>
      <c r="I203" s="287"/>
      <c r="J203" s="467"/>
      <c r="K203" s="468"/>
      <c r="L203" s="288"/>
      <c r="M203" s="288"/>
      <c r="N203" s="288"/>
      <c r="O203" s="467"/>
      <c r="P203" s="468"/>
    </row>
    <row r="204" spans="1:20" ht="21" customHeight="1">
      <c r="A204" s="92">
        <f>IF(N183="","",A203+1)</f>
        <v>29</v>
      </c>
      <c r="B204" s="967" t="str">
        <f>IF('Master sheet'!$D$14="Hindi","कुल कार्य दिवस :-","Total Meeting :-")</f>
        <v>कुल कार्य दिवस :-</v>
      </c>
      <c r="C204" s="967"/>
      <c r="D204" s="967"/>
      <c r="E204" s="980">
        <f>IFERROR(IF(AND(N183=""),"",VLOOKUP(N183,Marks,150,0)),"")</f>
        <v>340</v>
      </c>
      <c r="F204" s="980"/>
      <c r="G204" s="980"/>
      <c r="H204" s="980"/>
      <c r="I204" s="967" t="str">
        <f>IF('Master sheet'!$D$14="Hindi","कुल उपस्थिति :-","Total Attendance :-")</f>
        <v>कुल उपस्थिति :-</v>
      </c>
      <c r="J204" s="967"/>
      <c r="K204" s="967"/>
      <c r="L204" s="967"/>
      <c r="M204" s="976">
        <f>IFERROR(IF(AND(N183=""),"",VLOOKUP(N183,Marks,151,0)),"")</f>
        <v>310</v>
      </c>
      <c r="N204" s="976"/>
      <c r="O204" s="976"/>
      <c r="P204" s="976"/>
    </row>
    <row r="205" spans="1:20" ht="21" customHeight="1">
      <c r="A205" s="92">
        <f>IF(N183="","",A204+1)</f>
        <v>30</v>
      </c>
      <c r="B205" s="967" t="str">
        <f>IF('Master sheet'!$D$14="Hindi","परिणाम :-","Result :-")</f>
        <v>परिणाम :-</v>
      </c>
      <c r="C205" s="967"/>
      <c r="D205" s="967"/>
      <c r="E205" s="977" t="str">
        <f>IFERROR(IF(AND(N183=""),"",VLOOKUP(N183,Marks,149,0)),"")</f>
        <v>कक्षोंन्नति</v>
      </c>
      <c r="F205" s="977"/>
      <c r="G205" s="977"/>
      <c r="H205" s="977"/>
      <c r="I205" s="967" t="str">
        <f>IF('Master sheet'!$D$14="Hindi","परिणाम प्रतिशत में :-","Result in Percentage :-")</f>
        <v>परिणाम प्रतिशत में :-</v>
      </c>
      <c r="J205" s="967"/>
      <c r="K205" s="967"/>
      <c r="L205" s="967"/>
      <c r="M205" s="978">
        <f>IFERROR(IF(AND(N183=""),"",VLOOKUP(N183,Marks,146,0)),"")</f>
        <v>81.857142857142861</v>
      </c>
      <c r="N205" s="978"/>
      <c r="O205" s="978"/>
      <c r="P205" s="978"/>
    </row>
    <row r="206" spans="1:20" ht="21" customHeight="1">
      <c r="A206" s="92">
        <f>IF(N183="","",A205+1)</f>
        <v>31</v>
      </c>
      <c r="B206" s="967" t="str">
        <f>IF('Master sheet'!$D$14="Hindi","ग्रेड :-","Grade :-")</f>
        <v>ग्रेड :-</v>
      </c>
      <c r="C206" s="967"/>
      <c r="D206" s="967"/>
      <c r="E206" s="973" t="str">
        <f>IFERROR(IF(AND(N183=""),"",VLOOKUP(N183,Marks,152,0)),"")</f>
        <v>B</v>
      </c>
      <c r="F206" s="973"/>
      <c r="G206" s="973"/>
      <c r="H206" s="973"/>
      <c r="I206" s="967" t="str">
        <f>IF('Master sheet'!$D$14="Hindi","कक्षा में स्थान :-","Position in the Class :-")</f>
        <v>कक्षा में स्थान :-</v>
      </c>
      <c r="J206" s="967"/>
      <c r="K206" s="967"/>
      <c r="L206" s="967"/>
      <c r="M206" s="968">
        <f>IFERROR(IF(AND(N183=""),"",VLOOKUP(N183,Marks,148,0)),"")</f>
        <v>25.000000000000298</v>
      </c>
      <c r="N206" s="968"/>
      <c r="O206" s="968"/>
      <c r="P206" s="968"/>
    </row>
    <row r="207" spans="1:20" ht="21" customHeight="1">
      <c r="A207" s="92">
        <f>IF(N183="","",A206+1)</f>
        <v>32</v>
      </c>
      <c r="B207" s="983" t="str">
        <f>IF('Master sheet'!$D$14="Hindi","परीक्षा परिणाम घोषणा दिनांक :-","Result Declaration Date :-")</f>
        <v>परीक्षा परिणाम घोषणा दिनांक :-</v>
      </c>
      <c r="C207" s="983"/>
      <c r="D207" s="983"/>
      <c r="E207" s="984">
        <f>IFERROR(IF(AND(N183=""),"",'Master sheet'!$D$13),"")</f>
        <v>45793</v>
      </c>
      <c r="F207" s="984"/>
      <c r="G207" s="984"/>
      <c r="H207" s="469"/>
      <c r="I207" s="967" t="str">
        <f>IF('Master sheet'!$D$14="Hindi","श्रेणी  :-","Division  :-")</f>
        <v>श्रेणी  :-</v>
      </c>
      <c r="J207" s="967"/>
      <c r="K207" s="967"/>
      <c r="L207" s="967"/>
      <c r="M207" s="974" t="str">
        <f>IFERROR(IF(AND(N183=""),"",VLOOKUP(N183,Marks,147,0)),"")</f>
        <v>I</v>
      </c>
      <c r="N207" s="974"/>
      <c r="O207" s="974"/>
      <c r="P207" s="974"/>
    </row>
    <row r="208" spans="1:20" ht="54" customHeight="1">
      <c r="A208" s="92">
        <f>IF(N183="","",A207+1)</f>
        <v>33</v>
      </c>
      <c r="B208" s="981" t="str">
        <f>IFERROR(IF(AND(N183=""),"",'Result Sheet'!$EV$211),"")</f>
        <v>( PRADIP SINGH RAJAWAT )</v>
      </c>
      <c r="C208" s="981"/>
      <c r="D208" s="981"/>
      <c r="E208" s="981"/>
      <c r="F208" s="982" t="str">
        <f>IF(AND(N183=""),"",CONCATENATE("(",'Master sheet'!$D$17," )"))</f>
        <v>(Suresh Kumar )</v>
      </c>
      <c r="G208" s="982"/>
      <c r="H208" s="982"/>
      <c r="I208" s="982"/>
      <c r="J208" s="982"/>
      <c r="K208" s="982" t="str">
        <f>IF(AND(N183=""),"",CONCATENATE("(",'Master sheet'!$D$15," )"))</f>
        <v>(USHA PALIYA )</v>
      </c>
      <c r="L208" s="982"/>
      <c r="M208" s="982"/>
      <c r="N208" s="982"/>
      <c r="O208" s="982"/>
      <c r="P208" s="982"/>
    </row>
    <row r="209" spans="1:35" ht="24.75" customHeight="1">
      <c r="A209" s="92">
        <f>IF(N183="","",A208+1)</f>
        <v>34</v>
      </c>
      <c r="B209" s="949" t="str">
        <f>IF('Master sheet'!$D$14="Hindi","हस्ताक्षर कक्षाध्यापक","Signature of the class teacher")</f>
        <v>हस्ताक्षर कक्षाध्यापक</v>
      </c>
      <c r="C209" s="949"/>
      <c r="D209" s="949"/>
      <c r="E209" s="949"/>
      <c r="F209" s="949" t="str">
        <f>IF('Master sheet'!$D$14="Hindi","हस्ताक्षर परीक्षा प्रभारी","Signature of the exam. Incharge")</f>
        <v>हस्ताक्षर परीक्षा प्रभारी</v>
      </c>
      <c r="G209" s="949"/>
      <c r="H209" s="949"/>
      <c r="I209" s="949"/>
      <c r="J209" s="949"/>
      <c r="K209" s="949" t="str">
        <f>IF('Master sheet'!$D$14="Hindi","हस्ताक्षर संस्था प्रधान","Head of Institute's Signature")</f>
        <v>हस्ताक्षर संस्था प्रधान</v>
      </c>
      <c r="L209" s="949"/>
      <c r="M209" s="949"/>
      <c r="N209" s="949"/>
      <c r="O209" s="949"/>
      <c r="P209" s="949"/>
    </row>
    <row r="211" spans="1:35" ht="24" customHeight="1">
      <c r="A211" s="92">
        <f>IF(N218="","",1)</f>
        <v>1</v>
      </c>
      <c r="B211" s="950" t="str">
        <f>IF('Master sheet'!$D$14="Hindi","वार्षिक रिपोर्ट कार्ड ","Report Card")</f>
        <v xml:space="preserve">वार्षिक रिपोर्ट कार्ड </v>
      </c>
      <c r="C211" s="950"/>
      <c r="D211" s="950"/>
      <c r="E211" s="950"/>
      <c r="F211" s="950"/>
      <c r="G211" s="950"/>
      <c r="H211" s="950"/>
      <c r="I211" s="950"/>
      <c r="J211" s="950"/>
      <c r="K211" s="950"/>
      <c r="L211" s="950"/>
      <c r="M211" s="950"/>
      <c r="N211" s="950"/>
      <c r="O211" s="950"/>
      <c r="P211" s="950"/>
      <c r="S211" s="290"/>
      <c r="T211" s="290"/>
      <c r="U211" s="290"/>
      <c r="V211" s="290"/>
      <c r="W211" s="290"/>
      <c r="X211" s="42"/>
    </row>
    <row r="212" spans="1:35" ht="18.95" customHeight="1">
      <c r="A212" s="92">
        <f>IF(N218="","",A211+1)</f>
        <v>2</v>
      </c>
      <c r="B212" s="961" t="str">
        <f>IF('Master sheet'!$D$14="Hindi","शिक्षा विभाग, राजस्थान सरकार","Education Department, Rajasthan Government")</f>
        <v>शिक्षा विभाग, राजस्थान सरकार</v>
      </c>
      <c r="C212" s="961"/>
      <c r="D212" s="961"/>
      <c r="E212" s="961"/>
      <c r="F212" s="961"/>
      <c r="G212" s="961"/>
      <c r="H212" s="961"/>
      <c r="I212" s="961"/>
      <c r="J212" s="961"/>
      <c r="K212" s="961"/>
      <c r="L212" s="961"/>
      <c r="M212" s="961"/>
      <c r="N212" s="961"/>
      <c r="O212" s="961"/>
      <c r="P212" s="961"/>
      <c r="S212" s="290"/>
      <c r="T212" s="290"/>
      <c r="U212" s="291"/>
      <c r="V212" s="290"/>
      <c r="W212" s="290"/>
      <c r="X212" s="42"/>
    </row>
    <row r="213" spans="1:35" s="93" customFormat="1" ht="24" customHeight="1">
      <c r="A213" s="92">
        <f>IF(N218="","",A212+1)</f>
        <v>3</v>
      </c>
      <c r="B213" s="962" t="str">
        <f>IF('Master sheet'!$D$14="Hindi","विद्यालय का नाम :-","School Name :- ")</f>
        <v>विद्यालय का नाम :-</v>
      </c>
      <c r="C213" s="962"/>
      <c r="D213" s="962"/>
      <c r="E213" s="965" t="str">
        <f>IF(AND(N218=""),"",IF('Master sheet'!$D$14="Hindi",'Master sheet'!$D$8,'Master sheet'!$D$7))</f>
        <v>महात्मा गाँधी राजकीय विद्यालय (अंग्रेजी माध्यम) बर, ब्यावर</v>
      </c>
      <c r="F213" s="965"/>
      <c r="G213" s="965"/>
      <c r="H213" s="965"/>
      <c r="I213" s="965"/>
      <c r="J213" s="965"/>
      <c r="K213" s="965"/>
      <c r="L213" s="965"/>
      <c r="M213" s="965"/>
      <c r="N213" s="965"/>
      <c r="O213" s="965"/>
      <c r="P213" s="965"/>
      <c r="S213" s="292"/>
      <c r="T213" s="302"/>
      <c r="U213" s="291"/>
      <c r="V213" s="302"/>
      <c r="W213" s="292"/>
      <c r="X213" s="303"/>
    </row>
    <row r="214" spans="1:35" ht="18.95" customHeight="1">
      <c r="A214" s="92">
        <f>IF(N218="","",A213+1)</f>
        <v>4</v>
      </c>
      <c r="B214" s="297"/>
      <c r="C214" s="297"/>
      <c r="D214" s="297"/>
      <c r="E214" s="966" t="str">
        <f>IF(AND(N218=""),"",IF('Master sheet'!$D$14="Hindi",CONCATENATE("(विद्यालय मान्यता क्रमांक व वर्ष : ","  ",'Master sheet'!$D$6),CONCATENATE("(School Recognition Number &amp; Years : ","  ",'Master sheet'!$D$6)))</f>
        <v>(विद्यालय मान्यता क्रमांक व वर्ष :   शिक्षा/पाली/1995/2001</v>
      </c>
      <c r="F214" s="966"/>
      <c r="G214" s="966"/>
      <c r="H214" s="966"/>
      <c r="I214" s="966"/>
      <c r="J214" s="966"/>
      <c r="K214" s="966"/>
      <c r="L214" s="966"/>
      <c r="M214" s="966"/>
      <c r="N214" s="966"/>
      <c r="O214" s="966"/>
      <c r="P214" s="966"/>
      <c r="S214" s="290"/>
      <c r="T214" s="290"/>
      <c r="U214" s="290"/>
      <c r="V214" s="290"/>
      <c r="W214" s="290"/>
      <c r="X214" s="42"/>
    </row>
    <row r="215" spans="1:35" ht="18.95" customHeight="1">
      <c r="A215" s="92">
        <f>IF(N218="","",A214+1)</f>
        <v>5</v>
      </c>
      <c r="B215" s="295" t="str">
        <f>IF('Master sheet'!$D$14="Hindi","कक्षा  :-","CLASS :- ")</f>
        <v>कक्षा  :-</v>
      </c>
      <c r="C215" s="969">
        <f>IFERROR(IF(AND(N218=""),"",VLOOKUP(N218,Marks,2,0)),"")</f>
        <v>3</v>
      </c>
      <c r="D215" s="969"/>
      <c r="E215" s="970" t="str">
        <f>IF('Master sheet'!$D$14="Hindi","सेक्शन :-","Section :- ")</f>
        <v>सेक्शन :-</v>
      </c>
      <c r="F215" s="970"/>
      <c r="G215" s="970"/>
      <c r="H215" s="969" t="str">
        <f>IFERROR(IF(AND(N218=""),"",VLOOKUP(N218,Marks,3,0)),"")</f>
        <v>A</v>
      </c>
      <c r="I215" s="969"/>
      <c r="J215" s="971" t="str">
        <f>IF('Master sheet'!$D$14="Hindi","सत्र :- ","Session :- ")</f>
        <v xml:space="preserve">सत्र :- </v>
      </c>
      <c r="K215" s="971"/>
      <c r="L215" s="971"/>
      <c r="M215" s="971"/>
      <c r="N215" s="972" t="str">
        <f>IF(AND(N218=""),"",'Class 3rd'!$I$2)</f>
        <v>2024-2025</v>
      </c>
      <c r="O215" s="972"/>
      <c r="P215" s="972"/>
      <c r="S215" s="290"/>
      <c r="T215" s="290"/>
      <c r="U215" s="290"/>
      <c r="V215" s="290"/>
      <c r="W215" s="290"/>
      <c r="X215" s="42"/>
      <c r="AH215" s="300">
        <f>N217</f>
        <v>42676</v>
      </c>
    </row>
    <row r="216" spans="1:35" ht="18.95" customHeight="1">
      <c r="A216" s="92">
        <f>IF(N218="","",A215+1)</f>
        <v>6</v>
      </c>
      <c r="B216" s="953" t="str">
        <f>IF('Master sheet'!$D$14="Hindi","विद्यार्थी का नाम :-","Student's Name :-")</f>
        <v>विद्यार्थी का नाम :-</v>
      </c>
      <c r="C216" s="953"/>
      <c r="D216" s="953"/>
      <c r="E216" s="957" t="str">
        <f>IFERROR(IF(AND(N218=""),"",VLOOKUP(N218,Marks,6,0)),"")</f>
        <v>RANVEER</v>
      </c>
      <c r="F216" s="957"/>
      <c r="G216" s="957"/>
      <c r="H216" s="957"/>
      <c r="I216" s="957"/>
      <c r="J216" s="952" t="str">
        <f>IF('Master sheet'!$D$14="Hindi","प्रवेशांक :","SR. NO. :")</f>
        <v>प्रवेशांक :</v>
      </c>
      <c r="K216" s="952"/>
      <c r="L216" s="952"/>
      <c r="M216" s="952"/>
      <c r="N216" s="958">
        <f>IFERROR(IF(AND(N218=""),"",VLOOKUP(N218,Marks,5,0)),"")</f>
        <v>928</v>
      </c>
      <c r="O216" s="958"/>
      <c r="P216" s="958"/>
      <c r="S216" s="290"/>
      <c r="T216" s="290"/>
      <c r="U216" s="290"/>
      <c r="V216" s="290"/>
      <c r="W216" s="290"/>
      <c r="X216" s="42"/>
      <c r="AG216" s="41">
        <f>YEAR(AH215)</f>
        <v>2016</v>
      </c>
      <c r="AH216" s="41">
        <f>MONTH(AH215)</f>
        <v>11</v>
      </c>
      <c r="AI216" s="41">
        <f>DAY(AH215)</f>
        <v>2</v>
      </c>
    </row>
    <row r="217" spans="1:35" ht="18.95" customHeight="1">
      <c r="A217" s="92">
        <f>IF(N218="","",A216+1)</f>
        <v>7</v>
      </c>
      <c r="B217" s="953" t="str">
        <f>IF('Master sheet'!$D$14="Hindi","पिता का नाम :-","Father's Name :-")</f>
        <v>पिता का नाम :-</v>
      </c>
      <c r="C217" s="953"/>
      <c r="D217" s="953"/>
      <c r="E217" s="957" t="str">
        <f>IFERROR(IF(AND(N218=""),"",VLOOKUP(N218,Marks,7,0)),"")</f>
        <v>TOTA RAM</v>
      </c>
      <c r="F217" s="957"/>
      <c r="G217" s="957"/>
      <c r="H217" s="957"/>
      <c r="I217" s="957"/>
      <c r="J217" s="952" t="str">
        <f>IF('Master sheet'!$D$14="Hindi","जन्म तिथि :","Date of Birth :")</f>
        <v>जन्म तिथि :</v>
      </c>
      <c r="K217" s="952"/>
      <c r="L217" s="952"/>
      <c r="M217" s="952"/>
      <c r="N217" s="959">
        <f>IFERROR(IF(AND(N218=""),"",VLOOKUP(N218,Marks,4,0)),"")</f>
        <v>42676</v>
      </c>
      <c r="O217" s="959"/>
      <c r="P217" s="959"/>
      <c r="S217" s="42"/>
      <c r="T217" s="42"/>
      <c r="U217" s="42"/>
      <c r="V217" s="42"/>
      <c r="W217" s="42"/>
      <c r="X217" s="42"/>
      <c r="AG217" s="41" t="str">
        <f>IF(AG216=2000,"दो हजार",IF(AG216=2001,"दो हजार एक",IF(AG216=2002,"दो हजार दो",IF(AG216=2003,"दो हजार तीन",IF(AG216=2004,"दो हजार चार",IF(AG216=2005,"दो हजार पांच",IF(AG216=2006,"दो हजार छः",IF(AG216=2007,"दो हजार सात",IF(AG216=2008,"दो हजार आठ",IF(AG216=2009,"दो हजार नौ",IF(AG216=2010,"दो हजार दस",IF(AG216=2011,"दो हजार इग्यारह",IF(AG216=2012,"दो हजार बारह",IF(AG216=2013,"दो हजार तेरह",IF(AG216=2014,"दो हजार चौदह",IF(AG216=2015,"दो हजार पंद्रह",IF(AG216=2016,"दो हजार सोलह",IF(AG216=2017,"दो हजार सत्रह",IF(AG216=2018,"दो हजार अठारह",IF(AG216=2019,"दो हजार उन्नीस",IF(AG216=2020,"दो हजार बीस",IF(AG216=2021,"दो हजार इक्कीस",IF(AG216=2022,"दो हजार बाइस","")))))))))))))))))))))))</f>
        <v>दो हजार सोलह</v>
      </c>
      <c r="AH217" s="41" t="str">
        <f>IF(AH216=1,"जनवरी",IF(AH216=2,"फरवरी",IF(AH216=3,"मार्च",IF(AH216=4,"अप्रैल",IF(AH216=5,"मई",IF(AH216=6,"जून",IF(AH216=7,"जुलाई",IF(AH216=8,"अगस्त",IF(AH216=9,"सितम्बर",IF(AH216=10,"अक्टूबर",IF(AH216=11,"नवम्बर",IF(AH216=12,"दिसम्बर",""))))))))))))</f>
        <v>नवम्बर</v>
      </c>
      <c r="AI217" s="41" t="str">
        <f>IF(AI216=1,"एक",IF(AI216=2,"दो",IF(AI216=3,"तीन",IF(AI216=4,"चार",IF(AI216=5,"पांच",IF(AI216=6,"छः",IF(AI216=7,"सात",IF(AI216=8,"आठ",IF(AI216=9,"नौ",IF(AI216=10,"दस",IF(AI216=11,"इग्यारह",IF(AI216=12,"बारह",IF(AI216=13,"तेरह",IF(AI216=14,"चौदह",IF(AI216=15,"पंद्रह",IF(AI216=16,"सोलह",IF(AI216=17,"सत्रह",IF(AI216=18,"अठारह",IF(AI216=19,"उन्नीस",IF(AI216=20,"बीस",IF(AI216=21,"इक्कीस",IF(AI216=22,"बाइस",IF(AI216=23,"तेईस",IF(AI216=24,"चौबीस",IF(AI216=25,"पचीस",IF(AI216=26,"छबीस",IF(AI216=27,"सताईस",IF(AI216=28,"अठाइस",IF(AI216=29,"उन्नतीस",IF(AI216=30,"तीस",IF(AI216=31,"इकतीस","")))))))))))))))))))))))))))))))</f>
        <v>दो</v>
      </c>
    </row>
    <row r="218" spans="1:35" ht="18.95" customHeight="1">
      <c r="A218" s="92">
        <f>IF(N218="","",A217+1)</f>
        <v>8</v>
      </c>
      <c r="B218" s="953" t="str">
        <f>IF('Master sheet'!$D$14="Hindi","माता का नाम :-","Mother's Name :-")</f>
        <v>माता का नाम :-</v>
      </c>
      <c r="C218" s="953"/>
      <c r="D218" s="953"/>
      <c r="E218" s="957" t="str">
        <f>IFERROR(IF(AND(N218=""),"",VLOOKUP(N218,Marks,8,0)),"")</f>
        <v>JAYA</v>
      </c>
      <c r="F218" s="957"/>
      <c r="G218" s="957"/>
      <c r="H218" s="957"/>
      <c r="I218" s="957"/>
      <c r="J218" s="952" t="str">
        <f>IF('Master sheet'!$D$14="Hindi","रोल नंबर :-","Roll No. :")</f>
        <v>रोल नंबर :-</v>
      </c>
      <c r="K218" s="952"/>
      <c r="L218" s="952"/>
      <c r="M218" s="952"/>
      <c r="N218" s="963">
        <f>IF(N183="","",IF(AND(N183+1&gt;$Y$6),"",N183+1))</f>
        <v>327</v>
      </c>
      <c r="O218" s="963"/>
      <c r="P218" s="963"/>
      <c r="AH218" s="41" t="str">
        <f>CONCATENATE(AI217," ",AH217," ",AG217)</f>
        <v>दो नवम्बर दो हजार सोलह</v>
      </c>
    </row>
    <row r="219" spans="1:35" ht="18.95" customHeight="1">
      <c r="A219" s="92">
        <f>IF(N218="","",A218+1)</f>
        <v>9</v>
      </c>
      <c r="B219" s="953" t="str">
        <f>IF('Master sheet'!$D$14="Hindi","जन्मतिथि शब्दों में :-","Date of Birth in Words :-")</f>
        <v>जन्मतिथि शब्दों में :-</v>
      </c>
      <c r="C219" s="953"/>
      <c r="D219" s="953"/>
      <c r="E219" s="957" t="str">
        <f>IFERROR(IF('Master sheet'!$D$14="Hindi",AH218,AH220),"")</f>
        <v>दो नवम्बर दो हजार सोलह</v>
      </c>
      <c r="F219" s="957"/>
      <c r="G219" s="957"/>
      <c r="H219" s="957"/>
      <c r="I219" s="957"/>
      <c r="J219" s="957"/>
      <c r="K219" s="957"/>
      <c r="L219" s="957"/>
      <c r="M219" s="957"/>
      <c r="N219" s="957"/>
      <c r="O219" s="957"/>
      <c r="P219" s="296"/>
      <c r="AG219" s="41" t="str">
        <f>IF(AG216=1961,"NINETEEN SIXTY ONE",IF(AG216=1962,"NINETEEN SIXTY TWO",IF(AG216=1963,"NINETEEN SIXTY THREE",IF(AG216=1964,"NINETEEN SIXTY FOUR",IF(AG216=1965,"NINETEEN SIXTY FIVE",IF(AG216=1966,"NINETEEN SIXTY SIX",IF(AG216=1967,"NINETEEN SIXTY SEVEN",IF(AG216=1968,"NINETEEN SIXTY EIGHT",IF(AG216=1969,"NINETEEN SIXTY NINE",IF(AG216=1970,"NINETEEN SEVENTY",IF(AG216=1971,"NINETEEN SEVENTY ONE",IF(AG216=1972,"NINETEEN SEVENTY TWO",IF(AG216=1973,"NINETEEN SEVENTY THREE",IF(AG216=1974,"NINETEEN SEVENTY FOUR",IF(AG216=1975,"NINETEEN SEVENTY FIVE",IF(AG216=1976,"NINETEEN SEVENTY SIX",IF(AG216=1977,"NINETEEN SEVENTY SEVEN",IF(AG216=1978,"NINETEEN SEVENTY EIGHT",IF(AG216=1979,"NINETEEN SEVENTY NINE",IF(AG216=1980,"NINETEEN EIGHTY",IF(AG216=1981,"NINETEEN EIGHTY ONE",IF(AG216=1982,"NINETEEN EIGHTY TWO",IF(AG216=1983,"NINETEEN EIGHTY THREE",IF(AG216=1984,"NINETEEN EIGHTY FOUR",IF(AG216=1985,"NINETEEN EIGHTY FIVE",IF(AG216=1986,"NINETEEN EIGHTY SIX",IF(AG216=1987,"NINETEEN EIGHTY SEVEN",IF(AG216=1988,"NINETEEN EIGHTY EIGHT",IF(AG216=1989,"NINETEEN EIGHTY NINE",IF(AG216=1990,"NINETEEN NINETY",IF(AG216=1991,"NINETEEN NINETY ONE",IF(AG216=1992,"NINETEEN NINETY TWO",IF(AG216=1993,"NINETEEN NINETY THREE",IF(AG216=1994,"NINETEEN NINETY FOUR",IF(AG216=1995,"NINETEEN NINETY FIVE",IF(AG216=1996,"NINETEEN NINETY SIX",IF(AG216=1997,"NINETEEN NINETY SEVEN",IF(AG216=1998,"NINETEEN NINETY EIGHT",IF(AG216=1999,"NINETEEN NINETY NINE",IF(AG216=2000,"TWO THOUSAND",IF(AG216=2001,"TWO THOUSAND ONE",IF(AG216=2002,"TWO THOUSAND TWO",IF(AG216=2003,"TWO THOUSAND THREE",IF(AG216=2004,"TWO THOUSAND FOUR",IF(AG216=2005,"TWO THOUSAND FIVE",IF(AG216=2006,"TWO THOUSAND SIX",IF(AG216=2007,"TWO THOUSAND SEVEN",IF(AG216=2008,"TWO THOUSAND EIGHT",IF(AG216=2009,"TWO THOUSAND NINE",IF(AG216=2010,"TWO THOUSAND TEN",IF(AG216=2011,"TWO THOUSAND ELEVEN",IF(AG216=2012,"TWO THOUSAND TWELVE",IF(AG216=2013,"TWO THOUSAND THIRTEEN",IF(AG216=2014,"TWO THOUSAND FOURTEEN",IF(AG216=2015,"TWO THOUSAND FIFTEEN",IF(AG216=2016,"TWO THOUSAND SIXTEEN",IF(AG216=2017,"TWO THOUSAND SEVENTEEN",IF(AG216=2018,"TWO THOUSAND EIGHTEEN",IF(AG216=2019,"TWO THOUSAND NINETEEN",IF(AG216=2020,"TWO THOUSAND TWENTY",IF(AG216=2021,"TWO THOUSAND TWENTY ONE",IF(AG216=2022,"TWO THOUSAND TWENTY TWO",IF(AG216=2023,"TWO THOUSAND TWENTY THREE",IF(AG216=2024,"TWO THOUSAND TWENTY FOUR",IF(AG216=2025,"TWO THOUSAND TWENTY FIVE","")))))))))))))))))))))))))))))))))))))))))))))))))))))))))))))))))</f>
        <v>TWO THOUSAND SIXTEEN</v>
      </c>
      <c r="AH219" s="41" t="str">
        <f>IF(AH216=1,"JANUARY",IF(AH216=2,"FEBUARY", IF(AH216=3,"MARCH",IF(AH216=4,"APRIL",IF(AH216=5,"MAY",IF(AH216=6,"JUNE",IF(AH216=7,"JULY",IF(AH216=8,"AUGUST",IF(AH216=9,"SEPTEMBER",IF(AH216=10,"OCTOBER",IF(AH216=11,"NOVEMBER",IF(AH216=12,"DECEMBER",""))))))))))))</f>
        <v>NOVEMBER</v>
      </c>
      <c r="AI219" s="41" t="str">
        <f>IF(AI216=1,"1ST",IF(AI216=2,"2ND", IF(AI216=3,"3RD",IF(AI216=4,"FOURTH",IF(AI216=5,"FIFTH",IF(AI216=6,"SIXTH",IF(AI216=7,"7TH",IF(AI216=8,"8TH",IF(AI216=9,"9TH",IF(AI216=10,"10TH",IF(AI216=11,"11TH",IF(AI216=12,"12TH",IF(AI216=13,"13TH",IF(AI216=14,"14TH",IF(AI216=15,"FIFTEEN",IF(AI216=16,"SIXTEEN",IF(AI216=17,"SEVENTEEN",IF(AI216=18,"EIGHTEEN",IF(AI216=19,"NINETEEN",IF(AI216=20,"TWENTY",IF(AI216=21,"TWENTY FIRST",IF(AI216=22,"TWENTY SECOND",IF(AI216=23,"TWENTY THIRD",IF(AI216=24,"TWENTY FOURTH",IF(AI216=25,"TWENTY FIFTH",IF(AI216=26,"TWENTY SIX",IF(AI216=27,"TWENTY SEVEN",IF(AI216=28,"TWENTY EIGHT",IF(AI216=29,"TWENTY NINE",IF(AI216=30,"THIRTY",IF(AI216=31,"THIRTY FIRST","")))))))))))))))))))))))))))))))</f>
        <v>2ND</v>
      </c>
    </row>
    <row r="220" spans="1:35" ht="9.75" customHeight="1">
      <c r="A220" s="92">
        <f>IF(N218="","",A219+1)</f>
        <v>10</v>
      </c>
      <c r="B220" s="66"/>
      <c r="C220" s="66"/>
      <c r="D220" s="66"/>
      <c r="E220" s="67"/>
      <c r="F220" s="67"/>
      <c r="G220" s="67"/>
      <c r="H220" s="66"/>
      <c r="I220" s="66"/>
      <c r="J220" s="68"/>
      <c r="K220" s="68"/>
      <c r="L220" s="68"/>
      <c r="M220" s="42"/>
      <c r="N220" s="42"/>
      <c r="O220" s="42"/>
      <c r="P220" s="42"/>
      <c r="AH220" s="41" t="str">
        <f>CONCATENATE(AH219," ",AI219,", ",AG219)</f>
        <v>NOVEMBER 2ND, TWO THOUSAND SIXTEEN</v>
      </c>
    </row>
    <row r="221" spans="1:35" ht="25.5" customHeight="1">
      <c r="A221" s="92">
        <f>IF(N218="","",A220+1)</f>
        <v>11</v>
      </c>
      <c r="B221" s="674" t="str">
        <f>IF('Master sheet'!$D$14="Hindi","विषय","Subject")</f>
        <v>विषय</v>
      </c>
      <c r="C221" s="975" t="str">
        <f>IF('Master sheet'!$D$14="Hindi","सामयिक परख","Test")</f>
        <v>सामयिक परख</v>
      </c>
      <c r="D221" s="975"/>
      <c r="E221" s="975"/>
      <c r="F221" s="975"/>
      <c r="G221" s="960" t="str">
        <f>IF('Master sheet'!$D$14="Hindi","अर्द्धवार्षिक","Half Yearly")</f>
        <v>अर्द्धवार्षिक</v>
      </c>
      <c r="H221" s="960"/>
      <c r="I221" s="960"/>
      <c r="J221" s="773" t="str">
        <f>IF('Master sheet'!$D$14="Hindi","अर्द्ध वा. तक योग","Total Till H.Y.")</f>
        <v>अर्द्ध वा. तक योग</v>
      </c>
      <c r="K221" s="960" t="str">
        <f>IF('Master sheet'!$D$14="Hindi","वार्षिक","Yearly")</f>
        <v>वार्षिक</v>
      </c>
      <c r="L221" s="960"/>
      <c r="M221" s="960"/>
      <c r="N221" s="742" t="str">
        <f>IF('Master sheet'!$D$14="Hindi","विषय कुल योग ","Subject Total")</f>
        <v xml:space="preserve">विषय कुल योग </v>
      </c>
      <c r="O221" s="954" t="str">
        <f>IF('Master sheet'!$D$14="Hindi","ग्रेड","Grade")</f>
        <v>ग्रेड</v>
      </c>
      <c r="P221" s="985" t="str">
        <f>IF('Master sheet'!$D$14="Hindi","परिणाम","Results")</f>
        <v>परिणाम</v>
      </c>
    </row>
    <row r="222" spans="1:35" ht="81" customHeight="1">
      <c r="A222" s="92">
        <f>IF(N218="","",A221+1)</f>
        <v>12</v>
      </c>
      <c r="B222" s="674"/>
      <c r="C222" s="246" t="str">
        <f>IF('Master sheet'!$D$14="Hindi","प्रथम परख ","First Test")</f>
        <v xml:space="preserve">प्रथम परख </v>
      </c>
      <c r="D222" s="246" t="str">
        <f>IF('Master sheet'!$D$14="Hindi","द्वितीय परख","Second Test")</f>
        <v>द्वितीय परख</v>
      </c>
      <c r="E222" s="246" t="str">
        <f>IF('Master sheet'!$D$14="Hindi","तृतीय परख","Third Test")</f>
        <v>तृतीय परख</v>
      </c>
      <c r="F222" s="246" t="str">
        <f>IF('Master sheet'!$D$14="Hindi","कुल योग ","Total")</f>
        <v xml:space="preserve">कुल योग </v>
      </c>
      <c r="G222" s="407" t="str">
        <f>IF('Master sheet'!$D$14="Hindi","लिखित","Written")</f>
        <v>लिखित</v>
      </c>
      <c r="H222" s="407" t="str">
        <f>IF('Master sheet'!$D$14="Hindi","मौखिक","Oral")</f>
        <v>मौखिक</v>
      </c>
      <c r="I222" s="407" t="str">
        <f>IF('Master sheet'!$D$14="Hindi","अर्द्ध वा. योग","H.Y. Total")</f>
        <v>अर्द्ध वा. योग</v>
      </c>
      <c r="J222" s="773"/>
      <c r="K222" s="407" t="str">
        <f>IF('Master sheet'!$D$14="Hindi","लिखित","Written")</f>
        <v>लिखित</v>
      </c>
      <c r="L222" s="407" t="str">
        <f>IF('Master sheet'!$D$14="Hindi","मौखिक","Oral")</f>
        <v>मौखिक</v>
      </c>
      <c r="M222" s="407" t="str">
        <f>IF('Master sheet'!$D$14="Hindi","वार्षिक योग","Yearly Total")</f>
        <v>वार्षिक योग</v>
      </c>
      <c r="N222" s="742"/>
      <c r="O222" s="955"/>
      <c r="P222" s="986"/>
    </row>
    <row r="223" spans="1:35" ht="15.95" customHeight="1">
      <c r="A223" s="92">
        <f>IF(N218="","",A222+1)</f>
        <v>13</v>
      </c>
      <c r="B223" s="674"/>
      <c r="C223" s="490">
        <v>10</v>
      </c>
      <c r="D223" s="490">
        <v>10</v>
      </c>
      <c r="E223" s="490">
        <v>10</v>
      </c>
      <c r="F223" s="489">
        <f>IF(AND(C223="",D223="",E223=""),"",IF(AND(C223="NA",D223="NA",E223="NA"),"NA",SUM(C223:E223)))</f>
        <v>30</v>
      </c>
      <c r="G223" s="490">
        <v>50</v>
      </c>
      <c r="H223" s="490">
        <v>20</v>
      </c>
      <c r="I223" s="489">
        <f>IF(AND(G223="",H223=""),"",IF(AND(G223="NA",H223="NA"),"NA",SUM(G223:H223)))</f>
        <v>70</v>
      </c>
      <c r="J223" s="491">
        <f>IF(AND(I223="",F223=""),"",IF(AND(I223="NA",F223="NA"),"NA",SUM(I223,F223)))</f>
        <v>100</v>
      </c>
      <c r="K223" s="490">
        <v>60</v>
      </c>
      <c r="L223" s="490">
        <v>40</v>
      </c>
      <c r="M223" s="489">
        <f>IF(AND(K223="",L223=""),"",IF(AND(K223="NA",L223="NA"),"NA",SUM(K223:L223)))</f>
        <v>100</v>
      </c>
      <c r="N223" s="491">
        <f>IF(AND(J223="",M223=""),"",IF(AND(J223="NA",M223="NA"),"NA",SUM(J223,M223)))</f>
        <v>200</v>
      </c>
      <c r="O223" s="956"/>
      <c r="P223" s="987"/>
    </row>
    <row r="224" spans="1:35" ht="21" customHeight="1">
      <c r="A224" s="92">
        <f>IF(N218="","",A223+1)</f>
        <v>14</v>
      </c>
      <c r="B224" s="410" t="str">
        <f>IF('Result Sheet'!$K$208="","",'Result Sheet'!$K$208)</f>
        <v>हिंदी</v>
      </c>
      <c r="C224" s="466">
        <f>IFERROR(IF(AND(N218=""),"",VLOOKUP(N218,Marks,11,0)),"")</f>
        <v>9</v>
      </c>
      <c r="D224" s="466">
        <f>IFERROR(IF(AND(N218=""),"",VLOOKUP(N218,Marks,12,0)),"")</f>
        <v>8</v>
      </c>
      <c r="E224" s="466">
        <f>IFERROR(IF(AND(N218=""),"",VLOOKUP(N218,Marks,13,0)),"")</f>
        <v>10</v>
      </c>
      <c r="F224" s="496">
        <f>IFERROR(IF(AND(N218=""),"",VLOOKUP(N218,Marks,14,0)),"")</f>
        <v>27</v>
      </c>
      <c r="G224" s="466">
        <f>IFERROR(IF(AND(N218=""),"",VLOOKUP(N218,Marks,15,0)),"")</f>
        <v>36</v>
      </c>
      <c r="H224" s="466">
        <f>IFERROR(IF(AND(N218=""),"",VLOOKUP(N218,Marks,16,0)),"")</f>
        <v>19</v>
      </c>
      <c r="I224" s="496">
        <f>IFERROR(IF(AND(N218=""),"",VLOOKUP(N218,Marks,17,0)),"")</f>
        <v>55</v>
      </c>
      <c r="J224" s="494">
        <f>IFERROR(IF(AND(N218=""),"",VLOOKUP(N218,Marks,18,0)),"")</f>
        <v>82</v>
      </c>
      <c r="K224" s="466">
        <f>IFERROR(IF(AND(N218=""),"",VLOOKUP(N218,Marks,19,0)),"")</f>
        <v>47</v>
      </c>
      <c r="L224" s="466">
        <f>IFERROR(IF(AND(N218=""),"",VLOOKUP(N218,Marks,20,0)),"")</f>
        <v>37</v>
      </c>
      <c r="M224" s="496">
        <f>IFERROR(IF(AND(N218=""),"",VLOOKUP(N218,Marks,21,0)),"")</f>
        <v>84</v>
      </c>
      <c r="N224" s="495">
        <f>IFERROR(IF(AND(N218=""),"",VLOOKUP(N218,Marks,22,0)),"")</f>
        <v>166</v>
      </c>
      <c r="O224" s="73" t="str">
        <f>IFERROR(IF(AND(N218=""),"",VLOOKUP(N218,Marks,28,0)),"")</f>
        <v>B</v>
      </c>
      <c r="P224" s="201" t="str">
        <f>IFERROR(IF(AND(N218=""),"",VLOOKUP(N218,Marks,26,0)),"")</f>
        <v>P</v>
      </c>
    </row>
    <row r="225" spans="1:20" ht="15.95" customHeight="1">
      <c r="A225" s="92">
        <f>IF(N218="","",A224+1)</f>
        <v>15</v>
      </c>
      <c r="B225" s="410"/>
      <c r="C225" s="490">
        <v>5</v>
      </c>
      <c r="D225" s="490">
        <v>5</v>
      </c>
      <c r="E225" s="490">
        <v>5</v>
      </c>
      <c r="F225" s="489">
        <f>IF(AND(C225="",D225="",E225=""),"",IF(AND(C225="NA",D225="NA",E225="NA"),"NA",SUM(C225:E225)))</f>
        <v>15</v>
      </c>
      <c r="G225" s="490">
        <v>25</v>
      </c>
      <c r="H225" s="490">
        <v>10</v>
      </c>
      <c r="I225" s="489">
        <f>IF(AND(G225="",H225=""),"",IF(AND(G225="NA",H225="NA"),"NA",SUM(G225:H225)))</f>
        <v>35</v>
      </c>
      <c r="J225" s="491">
        <f>IF(AND(I225="",F225=""),"",IF(AND(I225="NA",F225="NA"),"NA",SUM(I225,F225)))</f>
        <v>50</v>
      </c>
      <c r="K225" s="490">
        <v>30</v>
      </c>
      <c r="L225" s="490">
        <v>20</v>
      </c>
      <c r="M225" s="489">
        <f>IF(AND(K225="",L225=""),"",IF(AND(K225="NA",L225="NA"),"NA",SUM(K225:L225)))</f>
        <v>50</v>
      </c>
      <c r="N225" s="491">
        <f>IF(AND(J225="",M225=""),"",IF(AND(J225="NA",M225="NA"),"NA",SUM(J225,M225)))</f>
        <v>100</v>
      </c>
      <c r="O225" s="990"/>
      <c r="P225" s="991"/>
    </row>
    <row r="226" spans="1:20" ht="21" customHeight="1">
      <c r="A226" s="92">
        <f>IF(N218="","",A225+1)</f>
        <v>16</v>
      </c>
      <c r="B226" s="410" t="str">
        <f>IF('Result Sheet'!$AD$208="","",'Result Sheet'!$AD$208)</f>
        <v>अंग्रेजी</v>
      </c>
      <c r="C226" s="466">
        <f>IFERROR(IF(AND(N218=""),"",VLOOKUP(N218,Marks,29,0)),"")</f>
        <v>5</v>
      </c>
      <c r="D226" s="466">
        <f>IFERROR(IF(AND(N218=""),"",VLOOKUP(N218,Marks,30,0)),"")</f>
        <v>4</v>
      </c>
      <c r="E226" s="466">
        <f>IFERROR(IF(AND(N218=""),"",VLOOKUP(N218,Marks,31,0)),"")</f>
        <v>5</v>
      </c>
      <c r="F226" s="496">
        <f>IFERROR(IF(AND(N218=""),"",VLOOKUP(N218,Marks,32,0)),"")</f>
        <v>14</v>
      </c>
      <c r="G226" s="466">
        <f>IFERROR(IF(AND(N218=""),"",VLOOKUP(N218,Marks,33,0)),"")</f>
        <v>21</v>
      </c>
      <c r="H226" s="466">
        <f>IFERROR(IF(AND(N218=""),"",VLOOKUP(N218,Marks,34,0)),"")</f>
        <v>9</v>
      </c>
      <c r="I226" s="496">
        <f>IFERROR(IF(AND(N218=""),"",VLOOKUP(N218,Marks,35,0)),"")</f>
        <v>30</v>
      </c>
      <c r="J226" s="494">
        <f>IFERROR(IF(AND(N218=""),"",VLOOKUP(N218,Marks,36,0)),"")</f>
        <v>44</v>
      </c>
      <c r="K226" s="466">
        <f>IFERROR(IF(AND(N218=""),"",VLOOKUP(N218,Marks,37,0)),"")</f>
        <v>24</v>
      </c>
      <c r="L226" s="466">
        <f>IFERROR(IF(AND(N218=""),"",VLOOKUP(N218,Marks,38,0)),"")</f>
        <v>19</v>
      </c>
      <c r="M226" s="496">
        <f>IFERROR(IF(AND(N218=""),"",VLOOKUP(N218,Marks,39,0)),"")</f>
        <v>43</v>
      </c>
      <c r="N226" s="495">
        <f>IFERROR(IF(AND(N218=""),"",VLOOKUP(N218,Marks,40,0)),"")</f>
        <v>87</v>
      </c>
      <c r="O226" s="73" t="str">
        <f>IFERROR(IF(AND(N218=""),"",VLOOKUP(N218,Marks,46,0)),"")</f>
        <v>A</v>
      </c>
      <c r="P226" s="201" t="str">
        <f>IFERROR(IF(AND(N218=""),"",VLOOKUP(N218,Marks,44,0)),"")</f>
        <v>P</v>
      </c>
      <c r="T226" s="301"/>
    </row>
    <row r="227" spans="1:20" ht="15.95" customHeight="1">
      <c r="A227" s="92">
        <f>IF(N218="","",A226+1)</f>
        <v>17</v>
      </c>
      <c r="B227" s="410"/>
      <c r="C227" s="490">
        <v>10</v>
      </c>
      <c r="D227" s="490">
        <v>10</v>
      </c>
      <c r="E227" s="490">
        <v>10</v>
      </c>
      <c r="F227" s="489">
        <f>IF(AND(C227="",D227="",E227=""),"",IF(AND(C227="NA",D227="NA",E227="NA"),"NA",SUM(C227:E227)))</f>
        <v>30</v>
      </c>
      <c r="G227" s="490">
        <v>50</v>
      </c>
      <c r="H227" s="490">
        <v>20</v>
      </c>
      <c r="I227" s="489">
        <f>IF(AND(G227="",H227=""),"",IF(AND(G227="NA",H227="NA"),"NA",SUM(G227:H227)))</f>
        <v>70</v>
      </c>
      <c r="J227" s="491">
        <f>IF(AND(I227="",F227=""),"",IF(AND(I227="NA",F227="NA"),"NA",SUM(I227,F227)))</f>
        <v>100</v>
      </c>
      <c r="K227" s="490">
        <v>60</v>
      </c>
      <c r="L227" s="490">
        <v>40</v>
      </c>
      <c r="M227" s="489">
        <f>IF(AND(K227="",L227=""),"",IF(AND(K227="NA",L227="NA"),"NA",SUM(K227:L227)))</f>
        <v>100</v>
      </c>
      <c r="N227" s="491">
        <f>IF(AND(J227="",M227=""),"",IF(AND(J227="NA",M227="NA"),"NA",SUM(J227,M227)))</f>
        <v>200</v>
      </c>
      <c r="O227" s="990"/>
      <c r="P227" s="991"/>
      <c r="T227" s="301"/>
    </row>
    <row r="228" spans="1:20" ht="21" customHeight="1">
      <c r="A228" s="92">
        <f>IF(N218="","",A227+1)</f>
        <v>18</v>
      </c>
      <c r="B228" s="410" t="str">
        <f>IF('Result Sheet'!$AV$208="","",'Result Sheet'!$AV$208)</f>
        <v>गणित</v>
      </c>
      <c r="C228" s="466">
        <f>IFERROR(IF(AND(N218=""),"",VLOOKUP(N218,Marks,47,0)),"")</f>
        <v>10</v>
      </c>
      <c r="D228" s="466">
        <f>IFERROR(IF(AND(N218=""),"",VLOOKUP(N218,Marks,48,0)),"")</f>
        <v>9</v>
      </c>
      <c r="E228" s="466">
        <f>IFERROR(IF(AND(N218=""),"",VLOOKUP(N218,Marks,49,0)),"")</f>
        <v>8</v>
      </c>
      <c r="F228" s="496">
        <f>IFERROR(IF(AND(N218=""),"",VLOOKUP(N218,Marks,50,0)),"")</f>
        <v>27</v>
      </c>
      <c r="G228" s="466">
        <f>IFERROR(IF(AND(N218=""),"",VLOOKUP(N218,Marks,51,0)),"")</f>
        <v>29</v>
      </c>
      <c r="H228" s="466">
        <f>IFERROR(IF(AND(N218=""),"",VLOOKUP(N218,Marks,52,0)),"")</f>
        <v>14</v>
      </c>
      <c r="I228" s="496">
        <f>IFERROR(IF(AND(N218=""),"",VLOOKUP(N218,Marks,53,0)),"")</f>
        <v>43</v>
      </c>
      <c r="J228" s="494">
        <f>IFERROR(IF(AND(N218=""),"",VLOOKUP(N218,Marks,54,0)),"")</f>
        <v>70</v>
      </c>
      <c r="K228" s="466">
        <f>IFERROR(IF(AND(N218=""),"",VLOOKUP(N218,Marks,55,0)),"")</f>
        <v>51</v>
      </c>
      <c r="L228" s="466">
        <f>IFERROR(IF(AND(N218=""),"",VLOOKUP(N218,Marks,56,0)),"")</f>
        <v>37</v>
      </c>
      <c r="M228" s="496">
        <f>IFERROR(IF(AND(N218=""),"",VLOOKUP(N218,Marks,57,0)),"")</f>
        <v>88</v>
      </c>
      <c r="N228" s="495">
        <f>IFERROR(IF(AND(N218=""),"",VLOOKUP(N218,Marks,58,0)),"")</f>
        <v>158</v>
      </c>
      <c r="O228" s="73" t="str">
        <f>IFERROR(IF(AND(N218=""),"",VLOOKUP(N218,Marks,64,0)),"")</f>
        <v>B</v>
      </c>
      <c r="P228" s="201" t="str">
        <f>IFERROR(IF(AND(N218=""),"",VLOOKUP(N218,Marks,62,0)),"")</f>
        <v>P</v>
      </c>
      <c r="T228" s="301"/>
    </row>
    <row r="229" spans="1:20" ht="21" customHeight="1">
      <c r="A229" s="92">
        <f>IF(N218="","",A228+1)</f>
        <v>19</v>
      </c>
      <c r="B229" s="410" t="str">
        <f>IF('Result Sheet'!$BN$208="","",'Result Sheet'!$BN$208)</f>
        <v>पर्यावरण अध्ययन</v>
      </c>
      <c r="C229" s="466">
        <f>IFERROR(IF(AND(N218=""),"",VLOOKUP(N218,Marks,65,0)),"")</f>
        <v>10</v>
      </c>
      <c r="D229" s="466">
        <f>IFERROR(IF(AND(N218=""),"",VLOOKUP(N218,Marks,66,0)),"")</f>
        <v>10</v>
      </c>
      <c r="E229" s="466">
        <f>IFERROR(IF(AND(N218=""),"",VLOOKUP(N218,Marks,67,0)),"")</f>
        <v>9</v>
      </c>
      <c r="F229" s="496">
        <f>IFERROR(IF(AND(N218=""),"",VLOOKUP(N218,Marks,68,0)),"")</f>
        <v>29</v>
      </c>
      <c r="G229" s="466">
        <f>IFERROR(IF(AND(N218=""),"",VLOOKUP(N218,Marks,69,0)),"")</f>
        <v>36</v>
      </c>
      <c r="H229" s="466">
        <f>IFERROR(IF(AND(N218=""),"",VLOOKUP(N218,Marks,70,0)),"")</f>
        <v>18</v>
      </c>
      <c r="I229" s="496">
        <f>IFERROR(IF(AND(N218=""),"",VLOOKUP(N218,Marks,71,0)),"")</f>
        <v>54</v>
      </c>
      <c r="J229" s="494">
        <f>IFERROR(IF(AND(N218=""),"",VLOOKUP(N218,Marks,72,0)),"")</f>
        <v>83</v>
      </c>
      <c r="K229" s="466">
        <f>IFERROR(IF(AND(N218=""),"",VLOOKUP(N218,Marks,73,0)),"")</f>
        <v>58</v>
      </c>
      <c r="L229" s="466">
        <f>IFERROR(IF(AND(N218=""),"",VLOOKUP(N218,Marks,74,0)),"")</f>
        <v>37</v>
      </c>
      <c r="M229" s="496">
        <f>IFERROR(IF(AND(N218=""),"",VLOOKUP(N218,Marks,75,0)),"")</f>
        <v>95</v>
      </c>
      <c r="N229" s="495">
        <f>IFERROR(IF(AND(N218=""),"",VLOOKUP(N218,Marks,76,0)),"")</f>
        <v>178</v>
      </c>
      <c r="O229" s="73" t="str">
        <f>IFERROR(IF(AND(N218=""),"",VLOOKUP(N218,Marks,82,0)),"")</f>
        <v>A</v>
      </c>
      <c r="P229" s="201" t="str">
        <f>IFERROR(IF(AND(N218=""),"",VLOOKUP(N218,Marks,80,0)),"")</f>
        <v>P</v>
      </c>
    </row>
    <row r="230" spans="1:20" ht="23.25" customHeight="1">
      <c r="A230" s="92">
        <f>IF(N218="","",A229+1)</f>
        <v>20</v>
      </c>
      <c r="B230" s="284" t="str">
        <f>IF('Master sheet'!$D$14="Hindi","कुल योग","Total")</f>
        <v>कुल योग</v>
      </c>
      <c r="C230" s="494">
        <f>IF(AND(N218=""),"",IF(AND(C224="",C226="",C228="",C229=""),"",SUM(C224,C226,C228,C229)))</f>
        <v>34</v>
      </c>
      <c r="D230" s="494">
        <f>IF(AND(N218=""),"",IF(AND(D224="",D226="",D228="",D229=""),"",SUM(D224,D226,D228,D229)))</f>
        <v>31</v>
      </c>
      <c r="E230" s="494">
        <f>IF(AND(N218=""),"",IF(AND(E224="",E226="",E228="",E229=""),"",SUM(E224,E226,E228,E229)))</f>
        <v>32</v>
      </c>
      <c r="F230" s="494">
        <f>IF(AND(N218=""),"",IF(AND(F224="",F226="",F228="",F229=""),"",SUM(F224,F226,F228,F229)))</f>
        <v>97</v>
      </c>
      <c r="G230" s="494">
        <f>IF(AND(N218=""),"",IF(AND(G224="",G226="",G228="",G229=""),"",SUM(G224,G226,G228,G229)))</f>
        <v>122</v>
      </c>
      <c r="H230" s="494">
        <f>IF(AND(N218=""),"",IF(AND(H224="",H226="",H228="",H229=""),"",SUM(H224,H226,H228,H229)))</f>
        <v>60</v>
      </c>
      <c r="I230" s="494">
        <f>IF(AND(N218=""),"",IF(AND(I224="",I226="",I228="",I229=""),"",SUM(I224,I226,I228,I229)))</f>
        <v>182</v>
      </c>
      <c r="J230" s="494">
        <f>IF(AND(N218=""),"",IF(AND(J224="",J226="",J228="",J229=""),"",SUM(J224,J226,J228,J229)))</f>
        <v>279</v>
      </c>
      <c r="K230" s="494">
        <f>IF(AND(N218=""),"",IF(AND(K224="",K226="",K228="",K229=""),"",SUM(K224,K226,K228,K229)))</f>
        <v>180</v>
      </c>
      <c r="L230" s="494">
        <f>IF(AND(N218=""),"",IF(AND(L224="",L226="",L228="",L229=""),"",SUM(L224,L226,L228,L229)))</f>
        <v>130</v>
      </c>
      <c r="M230" s="494">
        <f>IF(AND(N218=""),"",IF(AND(M224="",M226="",M228="",M229=""),"",SUM(M224,M226,M228,M229)))</f>
        <v>310</v>
      </c>
      <c r="N230" s="494">
        <f>IF(AND(N218=""),"",IF(AND(N224="",N226="",N228="",N229=""),"",SUM(N224,N226,N228,N229)))</f>
        <v>589</v>
      </c>
      <c r="O230" s="492" t="str">
        <f>IFERROR(IF(AND(N218=""),"",VLOOKUP(N218,Marks,152,0)),"")</f>
        <v>B</v>
      </c>
      <c r="P230" s="493" t="str">
        <f>IF(AND(P224="P",P226="P",P228="P",P229="P"),"P","")</f>
        <v>P</v>
      </c>
    </row>
    <row r="231" spans="1:20" ht="21" customHeight="1">
      <c r="A231" s="92">
        <f>IF(N218="","",A230+1)</f>
        <v>21</v>
      </c>
      <c r="B231" s="964" t="str">
        <f>IF('Master sheet'!$D$14="Hindi","अतिरिक्त विषय ","Extra Subject")</f>
        <v xml:space="preserve">अतिरिक्त विषय </v>
      </c>
      <c r="C231" s="964"/>
      <c r="D231" s="964"/>
      <c r="E231" s="964"/>
      <c r="F231" s="964"/>
      <c r="G231" s="964"/>
      <c r="H231" s="964"/>
      <c r="I231" s="964"/>
      <c r="J231" s="964"/>
      <c r="K231" s="964"/>
      <c r="L231" s="964"/>
      <c r="M231" s="964"/>
      <c r="N231" s="964"/>
      <c r="O231" s="964"/>
      <c r="P231" s="964"/>
    </row>
    <row r="232" spans="1:20" ht="21" customHeight="1">
      <c r="A232" s="92">
        <f>IF(N218="","",A231+1)</f>
        <v>22</v>
      </c>
      <c r="B232" s="286" t="str">
        <f>IF('Result Sheet'!$CF$208="","",'Result Sheet'!$CF$208)</f>
        <v>कंप्यूटर</v>
      </c>
      <c r="C232" s="466">
        <f>IFERROR(IF(AND(N218=""),"",VLOOKUP(N218,Marks,83,0)),"")</f>
        <v>9</v>
      </c>
      <c r="D232" s="466">
        <f>IFERROR(IF(AND(N218=""),"",VLOOKUP(N218,Marks,84,0)),"")</f>
        <v>8</v>
      </c>
      <c r="E232" s="466">
        <f>IFERROR(IF(AND(N218=""),"",VLOOKUP(N218,Marks,85,0)),"")</f>
        <v>10</v>
      </c>
      <c r="F232" s="496">
        <f>IFERROR(IF(AND(N218=""),"",VLOOKUP(N218,Marks,86,0)),"")</f>
        <v>27</v>
      </c>
      <c r="G232" s="466">
        <f>IFERROR(IF(AND(N218=""),"",VLOOKUP(N218,Marks,87,0)),"")</f>
        <v>20</v>
      </c>
      <c r="H232" s="466">
        <f>IFERROR(IF(AND(N218=""),"",VLOOKUP(N218,Marks,88,0)),"")</f>
        <v>45</v>
      </c>
      <c r="I232" s="496">
        <f>IFERROR(IF(AND(N218=""),"",VLOOKUP(N218,Marks,89,0)),"")</f>
        <v>65</v>
      </c>
      <c r="J232" s="495">
        <f>IFERROR(IF(AND(N218=""),"",VLOOKUP(N218,Marks,90,0)),"")</f>
        <v>92</v>
      </c>
      <c r="K232" s="466">
        <f>IFERROR(IF(AND(N218=""),"",VLOOKUP(N218,Marks,91,0)),"")</f>
        <v>38</v>
      </c>
      <c r="L232" s="466">
        <f>IFERROR(IF(AND(N218=""),"",VLOOKUP(N218,Marks,92,0)),"")</f>
        <v>48</v>
      </c>
      <c r="M232" s="496">
        <f>IFERROR(IF(AND(N218=""),"",VLOOKUP(N218,Marks,93,0)),"")</f>
        <v>86</v>
      </c>
      <c r="N232" s="495">
        <f>IFERROR(IF(AND(N218=""),"",VLOOKUP(N218,Marks,94,0)),"")</f>
        <v>178</v>
      </c>
      <c r="O232" s="73" t="str">
        <f>IFERROR(IF(AND(N218=""),"",VLOOKUP(N218,Marks,98,0)),"")</f>
        <v>A</v>
      </c>
      <c r="P232" s="201" t="str">
        <f>IFERROR(IF(AND(N218=""),"",VLOOKUP(N218,Marks,97,0)),"")</f>
        <v>P</v>
      </c>
    </row>
    <row r="233" spans="1:20" ht="21" customHeight="1">
      <c r="A233" s="92">
        <f>IF(N218="","",A232+1)</f>
        <v>23</v>
      </c>
      <c r="B233" s="286" t="str">
        <f>IF('Result Sheet'!$CV$208="","",'Result Sheet'!$CV$208)</f>
        <v>सामान्य ज्ञान</v>
      </c>
      <c r="C233" s="466">
        <f>IFERROR(IF(AND(N218=""),"",VLOOKUP(N218,Marks,99,0)),"")</f>
        <v>8</v>
      </c>
      <c r="D233" s="466">
        <f>IFERROR(IF(AND(N218=""),"",VLOOKUP(N218,Marks,100,0)),"")</f>
        <v>7</v>
      </c>
      <c r="E233" s="466">
        <f>IFERROR(IF(AND(N218=""),"",VLOOKUP(N218,Marks,101,0)),"")</f>
        <v>9</v>
      </c>
      <c r="F233" s="496">
        <f>IFERROR(IF(AND(N218=""),"",VLOOKUP(N218,Marks,102,0)),"")</f>
        <v>24</v>
      </c>
      <c r="G233" s="466">
        <f>IFERROR(IF(AND(N218=""),"",VLOOKUP(N218,Marks,103,0)),"")</f>
        <v>40</v>
      </c>
      <c r="H233" s="466">
        <f>IFERROR(IF(AND(N218=""),"",VLOOKUP(N218,Marks,104,0)),"")</f>
        <v>18</v>
      </c>
      <c r="I233" s="496">
        <f>IFERROR(IF(AND(N218=""),"",VLOOKUP(N218,Marks,105,0)),"")</f>
        <v>58</v>
      </c>
      <c r="J233" s="495">
        <f>IFERROR(IF(AND(N218=""),"",VLOOKUP(N218,Marks,106,0)),"")</f>
        <v>82</v>
      </c>
      <c r="K233" s="466">
        <f>IFERROR(IF(AND(N218=""),"",VLOOKUP(N218,Marks,107,0)),"")</f>
        <v>54</v>
      </c>
      <c r="L233" s="466">
        <f>IFERROR(IF(AND(N218=""),"",VLOOKUP(N218,Marks,108,0)),"")</f>
        <v>35</v>
      </c>
      <c r="M233" s="496">
        <f>IFERROR(IF(AND(N218=""),"",VLOOKUP(N218,Marks,109,0)),"")</f>
        <v>89</v>
      </c>
      <c r="N233" s="495">
        <f>IFERROR(IF(AND(N218=""),"",VLOOKUP(N218,Marks,110,0)),"")</f>
        <v>171</v>
      </c>
      <c r="O233" s="73" t="str">
        <f>IFERROR(IF(AND(N218=""),"",VLOOKUP(N218,Marks,114,0)),"")</f>
        <v>A</v>
      </c>
      <c r="P233" s="201" t="str">
        <f>IFERROR(IF(AND(N218=""),"",VLOOKUP(N218,Marks,113,0)),"")</f>
        <v>P</v>
      </c>
    </row>
    <row r="234" spans="1:20" ht="21" customHeight="1">
      <c r="A234" s="92">
        <f>IF(N218="","",A233+1)</f>
        <v>24</v>
      </c>
      <c r="B234" s="286"/>
      <c r="C234" s="988" t="str">
        <f>IF('Master sheet'!$D$14="Hindi","प्रथम मूल्यांकन","1st Assessment")</f>
        <v>प्रथम मूल्यांकन</v>
      </c>
      <c r="D234" s="989"/>
      <c r="E234" s="988" t="str">
        <f>IF('Master sheet'!$D$14="Hindi","द्वितीय मूल्यांकन","2nd Assessment")</f>
        <v>द्वितीय मूल्यांकन</v>
      </c>
      <c r="F234" s="989"/>
      <c r="G234" s="988" t="str">
        <f>IF('Master sheet'!$D$14="Hindi","तृतीय मूल्यांकन","3rd Assessment")</f>
        <v>तृतीय मूल्यांकन</v>
      </c>
      <c r="H234" s="989"/>
      <c r="I234" s="988" t="str">
        <f>IF('Master sheet'!$D$14="Hindi","चतुर्थ मूल्यांकन","4th Assessment")</f>
        <v>चतुर्थ मूल्यांकन</v>
      </c>
      <c r="J234" s="989"/>
      <c r="K234" s="988" t="str">
        <f>IF('Master sheet'!$D$14="Hindi","पंचम मूल्यांकन","5th Assessment")</f>
        <v>पंचम मूल्यांकन</v>
      </c>
      <c r="L234" s="989"/>
      <c r="M234" s="992" t="str">
        <f>IF('Master sheet'!$D$14="Hindi","कुल योग ","Total")</f>
        <v xml:space="preserve">कुल योग </v>
      </c>
      <c r="N234" s="993"/>
      <c r="O234" s="990"/>
      <c r="P234" s="991"/>
    </row>
    <row r="235" spans="1:20" ht="21" customHeight="1">
      <c r="A235" s="92">
        <f>IF(N218="","",A234+1)</f>
        <v>25</v>
      </c>
      <c r="B235" s="410" t="str">
        <f>IF('Result Sheet'!$DL$208="","",'Result Sheet'!$DL$208)</f>
        <v>कार्यानुभव</v>
      </c>
      <c r="C235" s="951">
        <f>IFERROR(IF(AND(N218=""),"",VLOOKUP(N218,Marks,115,0)),"")</f>
        <v>0</v>
      </c>
      <c r="D235" s="951"/>
      <c r="E235" s="951">
        <f>IFERROR(IF(AND(N218=""),"",VLOOKUP(N218,Marks,116,0)),"")</f>
        <v>0</v>
      </c>
      <c r="F235" s="951"/>
      <c r="G235" s="951">
        <f>IFERROR(IF(AND(N218=""),"",VLOOKUP(N218,Marks,117,0)),"")</f>
        <v>0</v>
      </c>
      <c r="H235" s="951"/>
      <c r="I235" s="951">
        <f>IFERROR(IF(AND(N218=""),"",VLOOKUP(N218,Marks,118,0)),"")</f>
        <v>0</v>
      </c>
      <c r="J235" s="951"/>
      <c r="K235" s="951">
        <f>IFERROR(IF(AND(N218=""),"",VLOOKUP(N218,Marks,119,0)),"")</f>
        <v>0</v>
      </c>
      <c r="L235" s="951"/>
      <c r="M235" s="979">
        <f>IFERROR(IF(AND(N218=""),"",VLOOKUP(N218,Marks,120,0)),"")</f>
        <v>0</v>
      </c>
      <c r="N235" s="979"/>
      <c r="O235" s="411" t="str">
        <f>IFERROR(IF(AND(N218=""),"",VLOOKUP(N218,Marks,124,0)),"")</f>
        <v/>
      </c>
      <c r="P235" s="201" t="str">
        <f>IFERROR(IF(AND(N218=""),"",VLOOKUP(N218,Marks,123,0)),"")</f>
        <v/>
      </c>
    </row>
    <row r="236" spans="1:20" ht="21" customHeight="1">
      <c r="A236" s="92">
        <f>IF(N218="","",A235+1)</f>
        <v>26</v>
      </c>
      <c r="B236" s="410" t="str">
        <f>IF('Result Sheet'!$DV$208="","",'Result Sheet'!$DV$208)</f>
        <v>कला शिक्षा</v>
      </c>
      <c r="C236" s="951">
        <f>IFERROR(IF(AND(N218=""),"",VLOOKUP(N218,Marks,125,0)),"")</f>
        <v>0</v>
      </c>
      <c r="D236" s="951"/>
      <c r="E236" s="951">
        <f>IFERROR(IF(AND(N218=""),"",VLOOKUP(N218,Marks,126,0)),"")</f>
        <v>0</v>
      </c>
      <c r="F236" s="951"/>
      <c r="G236" s="951">
        <f>IFERROR(IF(AND(N218=""),"",VLOOKUP(N218,Marks,127,0)),"")</f>
        <v>0</v>
      </c>
      <c r="H236" s="951"/>
      <c r="I236" s="951">
        <f>IFERROR(IF(AND(N218=""),"",VLOOKUP(N218,Marks,128,0)),"")</f>
        <v>0</v>
      </c>
      <c r="J236" s="951"/>
      <c r="K236" s="951">
        <f>IFERROR(IF(AND(N218=""),"",VLOOKUP(N218,Marks,129,0)),"")</f>
        <v>0</v>
      </c>
      <c r="L236" s="951"/>
      <c r="M236" s="979">
        <f>IFERROR(IF(AND(N218=""),"",VLOOKUP(N218,Marks,130,0)),"")</f>
        <v>0</v>
      </c>
      <c r="N236" s="979"/>
      <c r="O236" s="411" t="str">
        <f>IFERROR(IF(AND(N218=""),"",VLOOKUP(N218,Marks,134,0)),"")</f>
        <v/>
      </c>
      <c r="P236" s="201" t="str">
        <f>IFERROR(IF(AND(N218=""),"",VLOOKUP(N218,Marks,133,0)),"")</f>
        <v/>
      </c>
    </row>
    <row r="237" spans="1:20" ht="21" customHeight="1">
      <c r="A237" s="92">
        <f>IF(N218="","",A236+1)</f>
        <v>27</v>
      </c>
      <c r="B237" s="410" t="str">
        <f>IF('Result Sheet'!$EF$208="","",'Result Sheet'!$EF$208)</f>
        <v>स्वा. एवं शा. शिक्षा</v>
      </c>
      <c r="C237" s="951">
        <f>IFERROR(IF(AND(N218=""),"",VLOOKUP(N218,Marks,135,0)),"")</f>
        <v>0</v>
      </c>
      <c r="D237" s="951"/>
      <c r="E237" s="951">
        <f>IFERROR(IF(AND(N218=""),"",VLOOKUP(N218,Marks,136,0)),"")</f>
        <v>0</v>
      </c>
      <c r="F237" s="951"/>
      <c r="G237" s="951">
        <f>IFERROR(IF(AND(N218=""),"",VLOOKUP(N218,Marks,137,0)),"")</f>
        <v>0</v>
      </c>
      <c r="H237" s="951"/>
      <c r="I237" s="951">
        <f>IFERROR(IF(AND(N218=""),"",VLOOKUP(N218,Marks,138,0)),"")</f>
        <v>0</v>
      </c>
      <c r="J237" s="951"/>
      <c r="K237" s="951">
        <f>IFERROR(IF(AND(N218=""),"",VLOOKUP(N218,Marks,139,0)),"")</f>
        <v>0</v>
      </c>
      <c r="L237" s="951"/>
      <c r="M237" s="979">
        <f>IFERROR(IF(AND(N218=""),"",VLOOKUP(N218,Marks,140,0)),"")</f>
        <v>0</v>
      </c>
      <c r="N237" s="979"/>
      <c r="O237" s="411" t="str">
        <f>IFERROR(IF(AND(N218=""),"",VLOOKUP(N218,Marks,144,0)),"")</f>
        <v/>
      </c>
      <c r="P237" s="201" t="str">
        <f>IFERROR(IF(AND(N218=""),"",VLOOKUP(N218,Marks,143,0)),"")</f>
        <v/>
      </c>
    </row>
    <row r="238" spans="1:20" ht="6" customHeight="1">
      <c r="A238" s="92">
        <f>IF(N218="","",A237+1)</f>
        <v>28</v>
      </c>
      <c r="B238" s="287"/>
      <c r="C238" s="287"/>
      <c r="D238" s="287"/>
      <c r="E238" s="467"/>
      <c r="F238" s="468"/>
      <c r="G238" s="287"/>
      <c r="H238" s="287"/>
      <c r="I238" s="287"/>
      <c r="J238" s="467"/>
      <c r="K238" s="468"/>
      <c r="L238" s="288"/>
      <c r="M238" s="288"/>
      <c r="N238" s="288"/>
      <c r="O238" s="467"/>
      <c r="P238" s="468"/>
    </row>
    <row r="239" spans="1:20" ht="21" customHeight="1">
      <c r="A239" s="92">
        <f>IF(N218="","",A238+1)</f>
        <v>29</v>
      </c>
      <c r="B239" s="967" t="str">
        <f>IF('Master sheet'!$D$14="Hindi","कुल कार्य दिवस :-","Total Meeting :-")</f>
        <v>कुल कार्य दिवस :-</v>
      </c>
      <c r="C239" s="967"/>
      <c r="D239" s="967"/>
      <c r="E239" s="980">
        <f>IFERROR(IF(AND(N218=""),"",VLOOKUP(N218,Marks,150,0)),"")</f>
        <v>340</v>
      </c>
      <c r="F239" s="980"/>
      <c r="G239" s="980"/>
      <c r="H239" s="980"/>
      <c r="I239" s="967" t="str">
        <f>IF('Master sheet'!$D$14="Hindi","कुल उपस्थिति :-","Total Attendance :-")</f>
        <v>कुल उपस्थिति :-</v>
      </c>
      <c r="J239" s="967"/>
      <c r="K239" s="967"/>
      <c r="L239" s="967"/>
      <c r="M239" s="976">
        <f>IFERROR(IF(AND(N218=""),"",VLOOKUP(N218,Marks,151,0)),"")</f>
        <v>310</v>
      </c>
      <c r="N239" s="976"/>
      <c r="O239" s="976"/>
      <c r="P239" s="976"/>
    </row>
    <row r="240" spans="1:20" ht="21" customHeight="1">
      <c r="A240" s="92">
        <f>IF(N218="","",A239+1)</f>
        <v>30</v>
      </c>
      <c r="B240" s="967" t="str">
        <f>IF('Master sheet'!$D$14="Hindi","परिणाम :-","Result :-")</f>
        <v>परिणाम :-</v>
      </c>
      <c r="C240" s="967"/>
      <c r="D240" s="967"/>
      <c r="E240" s="977" t="str">
        <f>IFERROR(IF(AND(N218=""),"",VLOOKUP(N218,Marks,149,0)),"")</f>
        <v>कक्षोंन्नति</v>
      </c>
      <c r="F240" s="977"/>
      <c r="G240" s="977"/>
      <c r="H240" s="977"/>
      <c r="I240" s="967" t="str">
        <f>IF('Master sheet'!$D$14="Hindi","परिणाम प्रतिशत में :-","Result in Percentage :-")</f>
        <v>परिणाम प्रतिशत में :-</v>
      </c>
      <c r="J240" s="967"/>
      <c r="K240" s="967"/>
      <c r="L240" s="967"/>
      <c r="M240" s="978">
        <f>IFERROR(IF(AND(N218=""),"",VLOOKUP(N218,Marks,146,0)),"")</f>
        <v>84.142857142857139</v>
      </c>
      <c r="N240" s="978"/>
      <c r="O240" s="978"/>
      <c r="P240" s="978"/>
    </row>
    <row r="241" spans="1:35" ht="21" customHeight="1">
      <c r="A241" s="92">
        <f>IF(N218="","",A240+1)</f>
        <v>31</v>
      </c>
      <c r="B241" s="967" t="str">
        <f>IF('Master sheet'!$D$14="Hindi","ग्रेड :-","Grade :-")</f>
        <v>ग्रेड :-</v>
      </c>
      <c r="C241" s="967"/>
      <c r="D241" s="967"/>
      <c r="E241" s="973" t="str">
        <f>IFERROR(IF(AND(N218=""),"",VLOOKUP(N218,Marks,152,0)),"")</f>
        <v>B</v>
      </c>
      <c r="F241" s="973"/>
      <c r="G241" s="973"/>
      <c r="H241" s="973"/>
      <c r="I241" s="967" t="str">
        <f>IF('Master sheet'!$D$14="Hindi","कक्षा में स्थान :-","Position in the Class :-")</f>
        <v>कक्षा में स्थान :-</v>
      </c>
      <c r="J241" s="967"/>
      <c r="K241" s="967"/>
      <c r="L241" s="967"/>
      <c r="M241" s="968">
        <f>IFERROR(IF(AND(N218=""),"",VLOOKUP(N218,Marks,148,0)),"")</f>
        <v>18.000000000000298</v>
      </c>
      <c r="N241" s="968"/>
      <c r="O241" s="968"/>
      <c r="P241" s="968"/>
    </row>
    <row r="242" spans="1:35" ht="21" customHeight="1">
      <c r="A242" s="92">
        <f>IF(N218="","",A241+1)</f>
        <v>32</v>
      </c>
      <c r="B242" s="983" t="str">
        <f>IF('Master sheet'!$D$14="Hindi","परीक्षा परिणाम घोषणा दिनांक :-","Result Declaration Date :-")</f>
        <v>परीक्षा परिणाम घोषणा दिनांक :-</v>
      </c>
      <c r="C242" s="983"/>
      <c r="D242" s="983"/>
      <c r="E242" s="984">
        <f>IFERROR(IF(AND(N218=""),"",'Master sheet'!$D$13),"")</f>
        <v>45793</v>
      </c>
      <c r="F242" s="984"/>
      <c r="G242" s="984"/>
      <c r="H242" s="469"/>
      <c r="I242" s="967" t="str">
        <f>IF('Master sheet'!$D$14="Hindi","श्रेणी  :-","Division  :-")</f>
        <v>श्रेणी  :-</v>
      </c>
      <c r="J242" s="967"/>
      <c r="K242" s="967"/>
      <c r="L242" s="967"/>
      <c r="M242" s="974" t="str">
        <f>IFERROR(IF(AND(N218=""),"",VLOOKUP(N218,Marks,147,0)),"")</f>
        <v>I</v>
      </c>
      <c r="N242" s="974"/>
      <c r="O242" s="974"/>
      <c r="P242" s="974"/>
    </row>
    <row r="243" spans="1:35" ht="54" customHeight="1">
      <c r="A243" s="92">
        <f>IF(N218="","",A242+1)</f>
        <v>33</v>
      </c>
      <c r="B243" s="981" t="str">
        <f>IFERROR(IF(AND(N218=""),"",'Result Sheet'!$EV$211),"")</f>
        <v>( PRADIP SINGH RAJAWAT )</v>
      </c>
      <c r="C243" s="981"/>
      <c r="D243" s="981"/>
      <c r="E243" s="981"/>
      <c r="F243" s="982" t="str">
        <f>IF(AND(N218=""),"",CONCATENATE("(",'Master sheet'!$D$17," )"))</f>
        <v>(Suresh Kumar )</v>
      </c>
      <c r="G243" s="982"/>
      <c r="H243" s="982"/>
      <c r="I243" s="982"/>
      <c r="J243" s="982"/>
      <c r="K243" s="982" t="str">
        <f>IF(AND(N218=""),"",CONCATENATE("(",'Master sheet'!$D$15," )"))</f>
        <v>(USHA PALIYA )</v>
      </c>
      <c r="L243" s="982"/>
      <c r="M243" s="982"/>
      <c r="N243" s="982"/>
      <c r="O243" s="982"/>
      <c r="P243" s="982"/>
    </row>
    <row r="244" spans="1:35" ht="24.75" customHeight="1">
      <c r="A244" s="92">
        <f>IF(N218="","",A243+1)</f>
        <v>34</v>
      </c>
      <c r="B244" s="949" t="str">
        <f>IF('Master sheet'!$D$14="Hindi","हस्ताक्षर कक्षाध्यापक","Signature of the class teacher")</f>
        <v>हस्ताक्षर कक्षाध्यापक</v>
      </c>
      <c r="C244" s="949"/>
      <c r="D244" s="949"/>
      <c r="E244" s="949"/>
      <c r="F244" s="949" t="str">
        <f>IF('Master sheet'!$D$14="Hindi","हस्ताक्षर परीक्षा प्रभारी","Signature of the exam. Incharge")</f>
        <v>हस्ताक्षर परीक्षा प्रभारी</v>
      </c>
      <c r="G244" s="949"/>
      <c r="H244" s="949"/>
      <c r="I244" s="949"/>
      <c r="J244" s="949"/>
      <c r="K244" s="949" t="str">
        <f>IF('Master sheet'!$D$14="Hindi","हस्ताक्षर संस्था प्रधान","Head of Institute's Signature")</f>
        <v>हस्ताक्षर संस्था प्रधान</v>
      </c>
      <c r="L244" s="949"/>
      <c r="M244" s="949"/>
      <c r="N244" s="949"/>
      <c r="O244" s="949"/>
      <c r="P244" s="949"/>
    </row>
    <row r="246" spans="1:35" ht="22.5" customHeight="1">
      <c r="A246" s="92">
        <f>IF(N253="","",1)</f>
        <v>1</v>
      </c>
      <c r="B246" s="950" t="str">
        <f>IF('Master sheet'!$D$14="Hindi","वार्षिक रिपोर्ट कार्ड ","Report Card")</f>
        <v xml:space="preserve">वार्षिक रिपोर्ट कार्ड </v>
      </c>
      <c r="C246" s="950"/>
      <c r="D246" s="950"/>
      <c r="E246" s="950"/>
      <c r="F246" s="950"/>
      <c r="G246" s="950"/>
      <c r="H246" s="950"/>
      <c r="I246" s="950"/>
      <c r="J246" s="950"/>
      <c r="K246" s="950"/>
      <c r="L246" s="950"/>
      <c r="M246" s="950"/>
      <c r="N246" s="950"/>
      <c r="O246" s="950"/>
      <c r="P246" s="950"/>
      <c r="S246" s="290"/>
      <c r="T246" s="290"/>
      <c r="U246" s="290"/>
      <c r="V246" s="290"/>
      <c r="W246" s="290"/>
      <c r="X246" s="42"/>
    </row>
    <row r="247" spans="1:35" ht="18.95" customHeight="1">
      <c r="A247" s="92">
        <f>IF(N253="","",A246+1)</f>
        <v>2</v>
      </c>
      <c r="B247" s="961" t="str">
        <f>IF('Master sheet'!$D$14="Hindi","शिक्षा विभाग, राजस्थान सरकार","Education Department, Rajasthan Government")</f>
        <v>शिक्षा विभाग, राजस्थान सरकार</v>
      </c>
      <c r="C247" s="961"/>
      <c r="D247" s="961"/>
      <c r="E247" s="961"/>
      <c r="F247" s="961"/>
      <c r="G247" s="961"/>
      <c r="H247" s="961"/>
      <c r="I247" s="961"/>
      <c r="J247" s="961"/>
      <c r="K247" s="961"/>
      <c r="L247" s="961"/>
      <c r="M247" s="961"/>
      <c r="N247" s="961"/>
      <c r="O247" s="961"/>
      <c r="P247" s="961"/>
      <c r="S247" s="290"/>
      <c r="T247" s="290"/>
      <c r="U247" s="291"/>
      <c r="V247" s="290"/>
      <c r="W247" s="290"/>
      <c r="X247" s="42"/>
    </row>
    <row r="248" spans="1:35" s="93" customFormat="1" ht="24" customHeight="1">
      <c r="A248" s="92">
        <f>IF(N253="","",A247+1)</f>
        <v>3</v>
      </c>
      <c r="B248" s="962" t="str">
        <f>IF('Master sheet'!$D$14="Hindi","विद्यालय का नाम :-","School Name :- ")</f>
        <v>विद्यालय का नाम :-</v>
      </c>
      <c r="C248" s="962"/>
      <c r="D248" s="962"/>
      <c r="E248" s="965" t="str">
        <f>IF(AND(N253=""),"",IF('Master sheet'!$D$14="Hindi",'Master sheet'!$D$8,'Master sheet'!$D$7))</f>
        <v>महात्मा गाँधी राजकीय विद्यालय (अंग्रेजी माध्यम) बर, ब्यावर</v>
      </c>
      <c r="F248" s="965"/>
      <c r="G248" s="965"/>
      <c r="H248" s="965"/>
      <c r="I248" s="965"/>
      <c r="J248" s="965"/>
      <c r="K248" s="965"/>
      <c r="L248" s="965"/>
      <c r="M248" s="965"/>
      <c r="N248" s="965"/>
      <c r="O248" s="965"/>
      <c r="P248" s="965"/>
      <c r="S248" s="292"/>
      <c r="T248" s="302"/>
      <c r="U248" s="291"/>
      <c r="V248" s="302"/>
      <c r="W248" s="292"/>
      <c r="X248" s="303"/>
    </row>
    <row r="249" spans="1:35" ht="18.95" customHeight="1">
      <c r="A249" s="92">
        <f>IF(N253="","",A248+1)</f>
        <v>4</v>
      </c>
      <c r="B249" s="297"/>
      <c r="C249" s="297"/>
      <c r="D249" s="297"/>
      <c r="E249" s="966" t="str">
        <f>IF(AND(N253=""),"",IF('Master sheet'!$D$14="Hindi",CONCATENATE("(विद्यालय मान्यता क्रमांक व वर्ष : ","  ",'Master sheet'!$D$6),CONCATENATE("(School Recognition Number &amp; Years : ","  ",'Master sheet'!$D$6)))</f>
        <v>(विद्यालय मान्यता क्रमांक व वर्ष :   शिक्षा/पाली/1995/2001</v>
      </c>
      <c r="F249" s="966"/>
      <c r="G249" s="966"/>
      <c r="H249" s="966"/>
      <c r="I249" s="966"/>
      <c r="J249" s="966"/>
      <c r="K249" s="966"/>
      <c r="L249" s="966"/>
      <c r="M249" s="966"/>
      <c r="N249" s="966"/>
      <c r="O249" s="966"/>
      <c r="P249" s="966"/>
      <c r="S249" s="290"/>
      <c r="T249" s="290"/>
      <c r="U249" s="290"/>
      <c r="V249" s="290"/>
      <c r="W249" s="290"/>
      <c r="X249" s="42"/>
    </row>
    <row r="250" spans="1:35" ht="18.95" customHeight="1">
      <c r="A250" s="92">
        <f>IF(N253="","",A249+1)</f>
        <v>5</v>
      </c>
      <c r="B250" s="295" t="str">
        <f>IF('Master sheet'!$D$14="Hindi","कक्षा  :-","CLASS :- ")</f>
        <v>कक्षा  :-</v>
      </c>
      <c r="C250" s="969">
        <f>IFERROR(IF(AND(N253=""),"",VLOOKUP(N253,Marks,2,0)),"")</f>
        <v>3</v>
      </c>
      <c r="D250" s="969"/>
      <c r="E250" s="970" t="str">
        <f>IF('Master sheet'!$D$14="Hindi","सेक्शन :-","Section :- ")</f>
        <v>सेक्शन :-</v>
      </c>
      <c r="F250" s="970"/>
      <c r="G250" s="970"/>
      <c r="H250" s="969" t="str">
        <f>IFERROR(IF(AND(N253=""),"",VLOOKUP(N253,Marks,3,0)),"")</f>
        <v>A</v>
      </c>
      <c r="I250" s="969"/>
      <c r="J250" s="971" t="str">
        <f>IF('Master sheet'!$D$14="Hindi","सत्र :- ","Session :- ")</f>
        <v xml:space="preserve">सत्र :- </v>
      </c>
      <c r="K250" s="971"/>
      <c r="L250" s="971"/>
      <c r="M250" s="971"/>
      <c r="N250" s="972" t="str">
        <f>IF(AND(N253=""),"",'Class 3rd'!$I$2)</f>
        <v>2024-2025</v>
      </c>
      <c r="O250" s="972"/>
      <c r="P250" s="972"/>
      <c r="S250" s="290"/>
      <c r="T250" s="290"/>
      <c r="U250" s="290"/>
      <c r="V250" s="290"/>
      <c r="W250" s="290"/>
      <c r="X250" s="42"/>
      <c r="AH250" s="300" t="str">
        <f>N252</f>
        <v>18-07-2015</v>
      </c>
    </row>
    <row r="251" spans="1:35" ht="18.95" customHeight="1">
      <c r="A251" s="92">
        <f>IF(N253="","",A250+1)</f>
        <v>6</v>
      </c>
      <c r="B251" s="953" t="str">
        <f>IF('Master sheet'!$D$14="Hindi","विद्यार्थी का नाम :-","Student's Name :-")</f>
        <v>विद्यार्थी का नाम :-</v>
      </c>
      <c r="C251" s="953"/>
      <c r="D251" s="953"/>
      <c r="E251" s="957" t="str">
        <f>IFERROR(IF(AND(N253=""),"",VLOOKUP(N253,Marks,6,0)),"")</f>
        <v>SURAJ BHATI</v>
      </c>
      <c r="F251" s="957"/>
      <c r="G251" s="957"/>
      <c r="H251" s="957"/>
      <c r="I251" s="957"/>
      <c r="J251" s="952" t="str">
        <f>IF('Master sheet'!$D$14="Hindi","प्रवेशांक :","SR. NO. :")</f>
        <v>प्रवेशांक :</v>
      </c>
      <c r="K251" s="952"/>
      <c r="L251" s="952"/>
      <c r="M251" s="952"/>
      <c r="N251" s="958">
        <f>IFERROR(IF(AND(N253=""),"",VLOOKUP(N253,Marks,5,0)),"")</f>
        <v>947</v>
      </c>
      <c r="O251" s="958"/>
      <c r="P251" s="958"/>
      <c r="S251" s="290"/>
      <c r="T251" s="290"/>
      <c r="U251" s="290"/>
      <c r="V251" s="290"/>
      <c r="W251" s="290"/>
      <c r="X251" s="42"/>
      <c r="AG251" s="41">
        <f>YEAR(AH250)</f>
        <v>2015</v>
      </c>
      <c r="AH251" s="41">
        <f>MONTH(AH250)</f>
        <v>7</v>
      </c>
      <c r="AI251" s="41">
        <f>DAY(AH250)</f>
        <v>18</v>
      </c>
    </row>
    <row r="252" spans="1:35" ht="18.95" customHeight="1">
      <c r="A252" s="92">
        <f>IF(N253="","",A251+1)</f>
        <v>7</v>
      </c>
      <c r="B252" s="953" t="str">
        <f>IF('Master sheet'!$D$14="Hindi","पिता का नाम :-","Father's Name :-")</f>
        <v>पिता का नाम :-</v>
      </c>
      <c r="C252" s="953"/>
      <c r="D252" s="953"/>
      <c r="E252" s="957" t="str">
        <f>IFERROR(IF(AND(N253=""),"",VLOOKUP(N253,Marks,7,0)),"")</f>
        <v>RAJURAM BHATI</v>
      </c>
      <c r="F252" s="957"/>
      <c r="G252" s="957"/>
      <c r="H252" s="957"/>
      <c r="I252" s="957"/>
      <c r="J252" s="952" t="str">
        <f>IF('Master sheet'!$D$14="Hindi","जन्म तिथि :","Date of Birth :")</f>
        <v>जन्म तिथि :</v>
      </c>
      <c r="K252" s="952"/>
      <c r="L252" s="952"/>
      <c r="M252" s="952"/>
      <c r="N252" s="959" t="str">
        <f>IFERROR(IF(AND(N253=""),"",VLOOKUP(N253,Marks,4,0)),"")</f>
        <v>18-07-2015</v>
      </c>
      <c r="O252" s="959"/>
      <c r="P252" s="959"/>
      <c r="S252" s="42"/>
      <c r="T252" s="42"/>
      <c r="U252" s="42"/>
      <c r="V252" s="42"/>
      <c r="W252" s="42"/>
      <c r="X252" s="42"/>
      <c r="AG252" s="41" t="str">
        <f>IF(AG251=2000,"दो हजार",IF(AG251=2001,"दो हजार एक",IF(AG251=2002,"दो हजार दो",IF(AG251=2003,"दो हजार तीन",IF(AG251=2004,"दो हजार चार",IF(AG251=2005,"दो हजार पांच",IF(AG251=2006,"दो हजार छः",IF(AG251=2007,"दो हजार सात",IF(AG251=2008,"दो हजार आठ",IF(AG251=2009,"दो हजार नौ",IF(AG251=2010,"दो हजार दस",IF(AG251=2011,"दो हजार इग्यारह",IF(AG251=2012,"दो हजार बारह",IF(AG251=2013,"दो हजार तेरह",IF(AG251=2014,"दो हजार चौदह",IF(AG251=2015,"दो हजार पंद्रह",IF(AG251=2016,"दो हजार सोलह",IF(AG251=2017,"दो हजार सत्रह",IF(AG251=2018,"दो हजार अठारह",IF(AG251=2019,"दो हजार उन्नीस",IF(AG251=2020,"दो हजार बीस",IF(AG251=2021,"दो हजार इक्कीस",IF(AG251=2022,"दो हजार बाइस","")))))))))))))))))))))))</f>
        <v>दो हजार पंद्रह</v>
      </c>
      <c r="AH252" s="41" t="str">
        <f>IF(AH251=1,"जनवरी",IF(AH251=2,"फरवरी",IF(AH251=3,"मार्च",IF(AH251=4,"अप्रैल",IF(AH251=5,"मई",IF(AH251=6,"जून",IF(AH251=7,"जुलाई",IF(AH251=8,"अगस्त",IF(AH251=9,"सितम्बर",IF(AH251=10,"अक्टूबर",IF(AH251=11,"नवम्बर",IF(AH251=12,"दिसम्बर",""))))))))))))</f>
        <v>जुलाई</v>
      </c>
      <c r="AI252" s="41" t="str">
        <f>IF(AI251=1,"एक",IF(AI251=2,"दो",IF(AI251=3,"तीन",IF(AI251=4,"चार",IF(AI251=5,"पांच",IF(AI251=6,"छः",IF(AI251=7,"सात",IF(AI251=8,"आठ",IF(AI251=9,"नौ",IF(AI251=10,"दस",IF(AI251=11,"इग्यारह",IF(AI251=12,"बारह",IF(AI251=13,"तेरह",IF(AI251=14,"चौदह",IF(AI251=15,"पंद्रह",IF(AI251=16,"सोलह",IF(AI251=17,"सत्रह",IF(AI251=18,"अठारह",IF(AI251=19,"उन्नीस",IF(AI251=20,"बीस",IF(AI251=21,"इक्कीस",IF(AI251=22,"बाइस",IF(AI251=23,"तेईस",IF(AI251=24,"चौबीस",IF(AI251=25,"पचीस",IF(AI251=26,"छबीस",IF(AI251=27,"सताईस",IF(AI251=28,"अठाइस",IF(AI251=29,"उन्नतीस",IF(AI251=30,"तीस",IF(AI251=31,"इकतीस","")))))))))))))))))))))))))))))))</f>
        <v>अठारह</v>
      </c>
    </row>
    <row r="253" spans="1:35" ht="18.95" customHeight="1">
      <c r="A253" s="92">
        <f>IF(N253="","",A252+1)</f>
        <v>8</v>
      </c>
      <c r="B253" s="953" t="str">
        <f>IF('Master sheet'!$D$14="Hindi","माता का नाम :-","Mother's Name :-")</f>
        <v>माता का नाम :-</v>
      </c>
      <c r="C253" s="953"/>
      <c r="D253" s="953"/>
      <c r="E253" s="957" t="str">
        <f>IFERROR(IF(AND(N253=""),"",VLOOKUP(N253,Marks,8,0)),"")</f>
        <v>REKHA DEVI</v>
      </c>
      <c r="F253" s="957"/>
      <c r="G253" s="957"/>
      <c r="H253" s="957"/>
      <c r="I253" s="957"/>
      <c r="J253" s="952" t="str">
        <f>IF('Master sheet'!$D$14="Hindi","रोल नंबर :-","Roll No. :")</f>
        <v>रोल नंबर :-</v>
      </c>
      <c r="K253" s="952"/>
      <c r="L253" s="952"/>
      <c r="M253" s="952"/>
      <c r="N253" s="963">
        <f>IF(N218="","",IF(AND(N218+1&gt;$Y$6),"",N218+1))</f>
        <v>328</v>
      </c>
      <c r="O253" s="963"/>
      <c r="P253" s="963"/>
      <c r="AH253" s="41" t="str">
        <f>CONCATENATE(AI252," ",AH252," ",AG252)</f>
        <v>अठारह जुलाई दो हजार पंद्रह</v>
      </c>
    </row>
    <row r="254" spans="1:35" ht="18.95" customHeight="1">
      <c r="A254" s="92">
        <f>IF(N253="","",A253+1)</f>
        <v>9</v>
      </c>
      <c r="B254" s="953" t="str">
        <f>IF('Master sheet'!$D$14="Hindi","जन्मतिथि शब्दों में :-","Date of Birth in Words :-")</f>
        <v>जन्मतिथि शब्दों में :-</v>
      </c>
      <c r="C254" s="953"/>
      <c r="D254" s="953"/>
      <c r="E254" s="957" t="str">
        <f>IFERROR(IF('Master sheet'!$D$14="Hindi",AH253,AH255),"")</f>
        <v>अठारह जुलाई दो हजार पंद्रह</v>
      </c>
      <c r="F254" s="957"/>
      <c r="G254" s="957"/>
      <c r="H254" s="957"/>
      <c r="I254" s="957"/>
      <c r="J254" s="957"/>
      <c r="K254" s="957"/>
      <c r="L254" s="957"/>
      <c r="M254" s="957"/>
      <c r="N254" s="957"/>
      <c r="O254" s="957"/>
      <c r="P254" s="296"/>
      <c r="AG254" s="41" t="str">
        <f>IF(AG251=1961,"NINETEEN SIXTY ONE",IF(AG251=1962,"NINETEEN SIXTY TWO",IF(AG251=1963,"NINETEEN SIXTY THREE",IF(AG251=1964,"NINETEEN SIXTY FOUR",IF(AG251=1965,"NINETEEN SIXTY FIVE",IF(AG251=1966,"NINETEEN SIXTY SIX",IF(AG251=1967,"NINETEEN SIXTY SEVEN",IF(AG251=1968,"NINETEEN SIXTY EIGHT",IF(AG251=1969,"NINETEEN SIXTY NINE",IF(AG251=1970,"NINETEEN SEVENTY",IF(AG251=1971,"NINETEEN SEVENTY ONE",IF(AG251=1972,"NINETEEN SEVENTY TWO",IF(AG251=1973,"NINETEEN SEVENTY THREE",IF(AG251=1974,"NINETEEN SEVENTY FOUR",IF(AG251=1975,"NINETEEN SEVENTY FIVE",IF(AG251=1976,"NINETEEN SEVENTY SIX",IF(AG251=1977,"NINETEEN SEVENTY SEVEN",IF(AG251=1978,"NINETEEN SEVENTY EIGHT",IF(AG251=1979,"NINETEEN SEVENTY NINE",IF(AG251=1980,"NINETEEN EIGHTY",IF(AG251=1981,"NINETEEN EIGHTY ONE",IF(AG251=1982,"NINETEEN EIGHTY TWO",IF(AG251=1983,"NINETEEN EIGHTY THREE",IF(AG251=1984,"NINETEEN EIGHTY FOUR",IF(AG251=1985,"NINETEEN EIGHTY FIVE",IF(AG251=1986,"NINETEEN EIGHTY SIX",IF(AG251=1987,"NINETEEN EIGHTY SEVEN",IF(AG251=1988,"NINETEEN EIGHTY EIGHT",IF(AG251=1989,"NINETEEN EIGHTY NINE",IF(AG251=1990,"NINETEEN NINETY",IF(AG251=1991,"NINETEEN NINETY ONE",IF(AG251=1992,"NINETEEN NINETY TWO",IF(AG251=1993,"NINETEEN NINETY THREE",IF(AG251=1994,"NINETEEN NINETY FOUR",IF(AG251=1995,"NINETEEN NINETY FIVE",IF(AG251=1996,"NINETEEN NINETY SIX",IF(AG251=1997,"NINETEEN NINETY SEVEN",IF(AG251=1998,"NINETEEN NINETY EIGHT",IF(AG251=1999,"NINETEEN NINETY NINE",IF(AG251=2000,"TWO THOUSAND",IF(AG251=2001,"TWO THOUSAND ONE",IF(AG251=2002,"TWO THOUSAND TWO",IF(AG251=2003,"TWO THOUSAND THREE",IF(AG251=2004,"TWO THOUSAND FOUR",IF(AG251=2005,"TWO THOUSAND FIVE",IF(AG251=2006,"TWO THOUSAND SIX",IF(AG251=2007,"TWO THOUSAND SEVEN",IF(AG251=2008,"TWO THOUSAND EIGHT",IF(AG251=2009,"TWO THOUSAND NINE",IF(AG251=2010,"TWO THOUSAND TEN",IF(AG251=2011,"TWO THOUSAND ELEVEN",IF(AG251=2012,"TWO THOUSAND TWELVE",IF(AG251=2013,"TWO THOUSAND THIRTEEN",IF(AG251=2014,"TWO THOUSAND FOURTEEN",IF(AG251=2015,"TWO THOUSAND FIFTEEN",IF(AG251=2016,"TWO THOUSAND SIXTEEN",IF(AG251=2017,"TWO THOUSAND SEVENTEEN",IF(AG251=2018,"TWO THOUSAND EIGHTEEN",IF(AG251=2019,"TWO THOUSAND NINETEEN",IF(AG251=2020,"TWO THOUSAND TWENTY",IF(AG251=2021,"TWO THOUSAND TWENTY ONE",IF(AG251=2022,"TWO THOUSAND TWENTY TWO",IF(AG251=2023,"TWO THOUSAND TWENTY THREE",IF(AG251=2024,"TWO THOUSAND TWENTY FOUR",IF(AG251=2025,"TWO THOUSAND TWENTY FIVE","")))))))))))))))))))))))))))))))))))))))))))))))))))))))))))))))))</f>
        <v>TWO THOUSAND FIFTEEN</v>
      </c>
      <c r="AH254" s="41" t="str">
        <f>IF(AH251=1,"JANUARY",IF(AH251=2,"FEBUARY", IF(AH251=3,"MARCH",IF(AH251=4,"APRIL",IF(AH251=5,"MAY",IF(AH251=6,"JUNE",IF(AH251=7,"JULY",IF(AH251=8,"AUGUST",IF(AH251=9,"SEPTEMBER",IF(AH251=10,"OCTOBER",IF(AH251=11,"NOVEMBER",IF(AH251=12,"DECEMBER",""))))))))))))</f>
        <v>JULY</v>
      </c>
      <c r="AI254" s="41" t="str">
        <f>IF(AI251=1,"1ST",IF(AI251=2,"2ND", IF(AI251=3,"3RD",IF(AI251=4,"FOURTH",IF(AI251=5,"FIFTH",IF(AI251=6,"SIXTH",IF(AI251=7,"7TH",IF(AI251=8,"8TH",IF(AI251=9,"9TH",IF(AI251=10,"10TH",IF(AI251=11,"11TH",IF(AI251=12,"12TH",IF(AI251=13,"13TH",IF(AI251=14,"14TH",IF(AI251=15,"FIFTEEN",IF(AI251=16,"SIXTEEN",IF(AI251=17,"SEVENTEEN",IF(AI251=18,"EIGHTEEN",IF(AI251=19,"NINETEEN",IF(AI251=20,"TWENTY",IF(AI251=21,"TWENTY FIRST",IF(AI251=22,"TWENTY SECOND",IF(AI251=23,"TWENTY THIRD",IF(AI251=24,"TWENTY FOURTH",IF(AI251=25,"TWENTY FIFTH",IF(AI251=26,"TWENTY SIX",IF(AI251=27,"TWENTY SEVEN",IF(AI251=28,"TWENTY EIGHT",IF(AI251=29,"TWENTY NINE",IF(AI251=30,"THIRTY",IF(AI251=31,"THIRTY FIRST","")))))))))))))))))))))))))))))))</f>
        <v>EIGHTEEN</v>
      </c>
    </row>
    <row r="255" spans="1:35" ht="12.75" customHeight="1">
      <c r="A255" s="92">
        <f>IF(N253="","",A254+1)</f>
        <v>10</v>
      </c>
      <c r="B255" s="66"/>
      <c r="C255" s="66"/>
      <c r="D255" s="66"/>
      <c r="E255" s="67"/>
      <c r="F255" s="67"/>
      <c r="G255" s="67"/>
      <c r="H255" s="66"/>
      <c r="I255" s="66"/>
      <c r="J255" s="68"/>
      <c r="K255" s="68"/>
      <c r="L255" s="68"/>
      <c r="M255" s="42"/>
      <c r="N255" s="42"/>
      <c r="O255" s="42"/>
      <c r="P255" s="42"/>
      <c r="AH255" s="41" t="str">
        <f>CONCATENATE(AH254," ",AI254,", ",AG254)</f>
        <v>JULY EIGHTEEN, TWO THOUSAND FIFTEEN</v>
      </c>
    </row>
    <row r="256" spans="1:35" ht="25.5" customHeight="1">
      <c r="A256" s="92">
        <f>IF(N253="","",A255+1)</f>
        <v>11</v>
      </c>
      <c r="B256" s="674" t="str">
        <f>IF('Master sheet'!$D$14="Hindi","विषय","Subject")</f>
        <v>विषय</v>
      </c>
      <c r="C256" s="975" t="str">
        <f>IF('Master sheet'!$D$14="Hindi","सामयिक परख","Test")</f>
        <v>सामयिक परख</v>
      </c>
      <c r="D256" s="975"/>
      <c r="E256" s="975"/>
      <c r="F256" s="975"/>
      <c r="G256" s="960" t="str">
        <f>IF('Master sheet'!$D$14="Hindi","अर्द्धवार्षिक","Half Yearly")</f>
        <v>अर्द्धवार्षिक</v>
      </c>
      <c r="H256" s="960"/>
      <c r="I256" s="960"/>
      <c r="J256" s="773" t="str">
        <f>IF('Master sheet'!$D$14="Hindi","अर्द्ध वा. तक योग","Total Till H.Y.")</f>
        <v>अर्द्ध वा. तक योग</v>
      </c>
      <c r="K256" s="960" t="str">
        <f>IF('Master sheet'!$D$14="Hindi","वार्षिक","Yearly")</f>
        <v>वार्षिक</v>
      </c>
      <c r="L256" s="960"/>
      <c r="M256" s="960"/>
      <c r="N256" s="742" t="str">
        <f>IF('Master sheet'!$D$14="Hindi","विषय कुल योग ","Subject Total")</f>
        <v xml:space="preserve">विषय कुल योग </v>
      </c>
      <c r="O256" s="954" t="str">
        <f>IF('Master sheet'!$D$14="Hindi","ग्रेड","Grade")</f>
        <v>ग्रेड</v>
      </c>
      <c r="P256" s="985" t="str">
        <f>IF('Master sheet'!$D$14="Hindi","परिणाम","Results")</f>
        <v>परिणाम</v>
      </c>
    </row>
    <row r="257" spans="1:20" ht="81" customHeight="1">
      <c r="A257" s="92">
        <f>IF(N253="","",A256+1)</f>
        <v>12</v>
      </c>
      <c r="B257" s="674"/>
      <c r="C257" s="246" t="str">
        <f>IF('Master sheet'!$D$14="Hindi","प्रथम परख ","First Test")</f>
        <v xml:space="preserve">प्रथम परख </v>
      </c>
      <c r="D257" s="246" t="str">
        <f>IF('Master sheet'!$D$14="Hindi","द्वितीय परख","Second Test")</f>
        <v>द्वितीय परख</v>
      </c>
      <c r="E257" s="246" t="str">
        <f>IF('Master sheet'!$D$14="Hindi","तृतीय परख","Third Test")</f>
        <v>तृतीय परख</v>
      </c>
      <c r="F257" s="246" t="str">
        <f>IF('Master sheet'!$D$14="Hindi","कुल योग ","Total")</f>
        <v xml:space="preserve">कुल योग </v>
      </c>
      <c r="G257" s="407" t="str">
        <f>IF('Master sheet'!$D$14="Hindi","लिखित","Written")</f>
        <v>लिखित</v>
      </c>
      <c r="H257" s="407" t="str">
        <f>IF('Master sheet'!$D$14="Hindi","मौखिक","Oral")</f>
        <v>मौखिक</v>
      </c>
      <c r="I257" s="407" t="str">
        <f>IF('Master sheet'!$D$14="Hindi","अर्द्ध वा. योग","H.Y. Total")</f>
        <v>अर्द्ध वा. योग</v>
      </c>
      <c r="J257" s="773"/>
      <c r="K257" s="407" t="str">
        <f>IF('Master sheet'!$D$14="Hindi","लिखित","Written")</f>
        <v>लिखित</v>
      </c>
      <c r="L257" s="407" t="str">
        <f>IF('Master sheet'!$D$14="Hindi","मौखिक","Oral")</f>
        <v>मौखिक</v>
      </c>
      <c r="M257" s="407" t="str">
        <f>IF('Master sheet'!$D$14="Hindi","वार्षिक योग","Yearly Total")</f>
        <v>वार्षिक योग</v>
      </c>
      <c r="N257" s="742"/>
      <c r="O257" s="955"/>
      <c r="P257" s="986"/>
    </row>
    <row r="258" spans="1:20" ht="15.95" customHeight="1">
      <c r="A258" s="92">
        <f>IF(N253="","",A257+1)</f>
        <v>13</v>
      </c>
      <c r="B258" s="674"/>
      <c r="C258" s="490">
        <v>10</v>
      </c>
      <c r="D258" s="490">
        <v>10</v>
      </c>
      <c r="E258" s="490">
        <v>10</v>
      </c>
      <c r="F258" s="489">
        <f>IF(AND(C258="",D258="",E258=""),"",IF(AND(C258="NA",D258="NA",E258="NA"),"NA",SUM(C258:E258)))</f>
        <v>30</v>
      </c>
      <c r="G258" s="490">
        <v>50</v>
      </c>
      <c r="H258" s="490">
        <v>20</v>
      </c>
      <c r="I258" s="489">
        <f>IF(AND(G258="",H258=""),"",IF(AND(G258="NA",H258="NA"),"NA",SUM(G258:H258)))</f>
        <v>70</v>
      </c>
      <c r="J258" s="491">
        <f>IF(AND(I258="",F258=""),"",IF(AND(I258="NA",F258="NA"),"NA",SUM(I258,F258)))</f>
        <v>100</v>
      </c>
      <c r="K258" s="490">
        <v>60</v>
      </c>
      <c r="L258" s="490">
        <v>40</v>
      </c>
      <c r="M258" s="489">
        <f>IF(AND(K258="",L258=""),"",IF(AND(K258="NA",L258="NA"),"NA",SUM(K258:L258)))</f>
        <v>100</v>
      </c>
      <c r="N258" s="491">
        <f>IF(AND(J258="",M258=""),"",IF(AND(J258="NA",M258="NA"),"NA",SUM(J258,M258)))</f>
        <v>200</v>
      </c>
      <c r="O258" s="956"/>
      <c r="P258" s="987"/>
    </row>
    <row r="259" spans="1:20" ht="21" customHeight="1">
      <c r="A259" s="92">
        <f>IF(N253="","",A258+1)</f>
        <v>14</v>
      </c>
      <c r="B259" s="410" t="str">
        <f>IF('Result Sheet'!$K$208="","",'Result Sheet'!$K$208)</f>
        <v>हिंदी</v>
      </c>
      <c r="C259" s="466">
        <f>IFERROR(IF(AND(N253=""),"",VLOOKUP(N253,Marks,11,0)),"")</f>
        <v>9</v>
      </c>
      <c r="D259" s="466">
        <f>IFERROR(IF(AND(N253=""),"",VLOOKUP(N253,Marks,12,0)),"")</f>
        <v>8</v>
      </c>
      <c r="E259" s="466">
        <f>IFERROR(IF(AND(N253=""),"",VLOOKUP(N253,Marks,13,0)),"")</f>
        <v>10</v>
      </c>
      <c r="F259" s="496">
        <f>IFERROR(IF(AND(N253=""),"",VLOOKUP(N253,Marks,14,0)),"")</f>
        <v>27</v>
      </c>
      <c r="G259" s="466">
        <f>IFERROR(IF(AND(N253=""),"",VLOOKUP(N253,Marks,15,0)),"")</f>
        <v>35</v>
      </c>
      <c r="H259" s="466">
        <f>IFERROR(IF(AND(N253=""),"",VLOOKUP(N253,Marks,16,0)),"")</f>
        <v>19</v>
      </c>
      <c r="I259" s="496">
        <f>IFERROR(IF(AND(N253=""),"",VLOOKUP(N253,Marks,17,0)),"")</f>
        <v>54</v>
      </c>
      <c r="J259" s="494">
        <f>IFERROR(IF(AND(N253=""),"",VLOOKUP(N253,Marks,18,0)),"")</f>
        <v>81</v>
      </c>
      <c r="K259" s="466">
        <f>IFERROR(IF(AND(N253=""),"",VLOOKUP(N253,Marks,19,0)),"")</f>
        <v>48</v>
      </c>
      <c r="L259" s="466">
        <f>IFERROR(IF(AND(N253=""),"",VLOOKUP(N253,Marks,20,0)),"")</f>
        <v>37</v>
      </c>
      <c r="M259" s="496">
        <f>IFERROR(IF(AND(N253=""),"",VLOOKUP(N253,Marks,21,0)),"")</f>
        <v>85</v>
      </c>
      <c r="N259" s="495">
        <f>IFERROR(IF(AND(N253=""),"",VLOOKUP(N253,Marks,22,0)),"")</f>
        <v>166</v>
      </c>
      <c r="O259" s="73" t="str">
        <f>IFERROR(IF(AND(N253=""),"",VLOOKUP(N253,Marks,28,0)),"")</f>
        <v>B</v>
      </c>
      <c r="P259" s="201" t="str">
        <f>IFERROR(IF(AND(N253=""),"",VLOOKUP(N253,Marks,26,0)),"")</f>
        <v>P</v>
      </c>
    </row>
    <row r="260" spans="1:20" ht="15.95" customHeight="1">
      <c r="A260" s="92">
        <f>IF(N253="","",A259+1)</f>
        <v>15</v>
      </c>
      <c r="B260" s="410"/>
      <c r="C260" s="490">
        <v>5</v>
      </c>
      <c r="D260" s="490">
        <v>5</v>
      </c>
      <c r="E260" s="490">
        <v>5</v>
      </c>
      <c r="F260" s="489">
        <f>IF(AND(C260="",D260="",E260=""),"",IF(AND(C260="NA",D260="NA",E260="NA"),"NA",SUM(C260:E260)))</f>
        <v>15</v>
      </c>
      <c r="G260" s="490">
        <v>25</v>
      </c>
      <c r="H260" s="490">
        <v>10</v>
      </c>
      <c r="I260" s="489">
        <f>IF(AND(G260="",H260=""),"",IF(AND(G260="NA",H260="NA"),"NA",SUM(G260:H260)))</f>
        <v>35</v>
      </c>
      <c r="J260" s="491">
        <f>IF(AND(I260="",F260=""),"",IF(AND(I260="NA",F260="NA"),"NA",SUM(I260,F260)))</f>
        <v>50</v>
      </c>
      <c r="K260" s="490">
        <v>30</v>
      </c>
      <c r="L260" s="490">
        <v>20</v>
      </c>
      <c r="M260" s="489">
        <f>IF(AND(K260="",L260=""),"",IF(AND(K260="NA",L260="NA"),"NA",SUM(K260:L260)))</f>
        <v>50</v>
      </c>
      <c r="N260" s="491">
        <f>IF(AND(J260="",M260=""),"",IF(AND(J260="NA",M260="NA"),"NA",SUM(J260,M260)))</f>
        <v>100</v>
      </c>
      <c r="O260" s="990"/>
      <c r="P260" s="991"/>
    </row>
    <row r="261" spans="1:20" ht="21" customHeight="1">
      <c r="A261" s="92">
        <f>IF(N253="","",A260+1)</f>
        <v>16</v>
      </c>
      <c r="B261" s="410" t="str">
        <f>IF('Result Sheet'!$AD$208="","",'Result Sheet'!$AD$208)</f>
        <v>अंग्रेजी</v>
      </c>
      <c r="C261" s="466">
        <f>IFERROR(IF(AND(N253=""),"",VLOOKUP(N253,Marks,29,0)),"")</f>
        <v>5</v>
      </c>
      <c r="D261" s="466">
        <f>IFERROR(IF(AND(N253=""),"",VLOOKUP(N253,Marks,30,0)),"")</f>
        <v>4</v>
      </c>
      <c r="E261" s="466">
        <f>IFERROR(IF(AND(N253=""),"",VLOOKUP(N253,Marks,31,0)),"")</f>
        <v>5</v>
      </c>
      <c r="F261" s="496">
        <f>IFERROR(IF(AND(N253=""),"",VLOOKUP(N253,Marks,32,0)),"")</f>
        <v>14</v>
      </c>
      <c r="G261" s="466">
        <f>IFERROR(IF(AND(N253=""),"",VLOOKUP(N253,Marks,33,0)),"")</f>
        <v>22</v>
      </c>
      <c r="H261" s="466">
        <f>IFERROR(IF(AND(N253=""),"",VLOOKUP(N253,Marks,34,0)),"")</f>
        <v>9</v>
      </c>
      <c r="I261" s="496">
        <f>IFERROR(IF(AND(N253=""),"",VLOOKUP(N253,Marks,35,0)),"")</f>
        <v>31</v>
      </c>
      <c r="J261" s="494">
        <f>IFERROR(IF(AND(N253=""),"",VLOOKUP(N253,Marks,36,0)),"")</f>
        <v>45</v>
      </c>
      <c r="K261" s="466">
        <f>IFERROR(IF(AND(N253=""),"",VLOOKUP(N253,Marks,37,0)),"")</f>
        <v>24</v>
      </c>
      <c r="L261" s="466">
        <f>IFERROR(IF(AND(N253=""),"",VLOOKUP(N253,Marks,38,0)),"")</f>
        <v>19</v>
      </c>
      <c r="M261" s="496">
        <f>IFERROR(IF(AND(N253=""),"",VLOOKUP(N253,Marks,39,0)),"")</f>
        <v>43</v>
      </c>
      <c r="N261" s="495">
        <f>IFERROR(IF(AND(N253=""),"",VLOOKUP(N253,Marks,40,0)),"")</f>
        <v>88</v>
      </c>
      <c r="O261" s="73" t="str">
        <f>IFERROR(IF(AND(N253=""),"",VLOOKUP(N253,Marks,46,0)),"")</f>
        <v>A</v>
      </c>
      <c r="P261" s="201" t="str">
        <f>IFERROR(IF(AND(N253=""),"",VLOOKUP(N253,Marks,44,0)),"")</f>
        <v>P</v>
      </c>
      <c r="T261" s="301"/>
    </row>
    <row r="262" spans="1:20" ht="15.95" customHeight="1">
      <c r="A262" s="92">
        <f>IF(N253="","",A261+1)</f>
        <v>17</v>
      </c>
      <c r="B262" s="410"/>
      <c r="C262" s="490">
        <v>10</v>
      </c>
      <c r="D262" s="490">
        <v>10</v>
      </c>
      <c r="E262" s="490">
        <v>10</v>
      </c>
      <c r="F262" s="489">
        <f>IF(AND(C262="",D262="",E262=""),"",IF(AND(C262="NA",D262="NA",E262="NA"),"NA",SUM(C262:E262)))</f>
        <v>30</v>
      </c>
      <c r="G262" s="490">
        <v>50</v>
      </c>
      <c r="H262" s="490">
        <v>20</v>
      </c>
      <c r="I262" s="489">
        <f>IF(AND(G262="",H262=""),"",IF(AND(G262="NA",H262="NA"),"NA",SUM(G262:H262)))</f>
        <v>70</v>
      </c>
      <c r="J262" s="491">
        <f>IF(AND(I262="",F262=""),"",IF(AND(I262="NA",F262="NA"),"NA",SUM(I262,F262)))</f>
        <v>100</v>
      </c>
      <c r="K262" s="490">
        <v>60</v>
      </c>
      <c r="L262" s="490">
        <v>40</v>
      </c>
      <c r="M262" s="489">
        <f>IF(AND(K262="",L262=""),"",IF(AND(K262="NA",L262="NA"),"NA",SUM(K262:L262)))</f>
        <v>100</v>
      </c>
      <c r="N262" s="491">
        <f>IF(AND(J262="",M262=""),"",IF(AND(J262="NA",M262="NA"),"NA",SUM(J262,M262)))</f>
        <v>200</v>
      </c>
      <c r="O262" s="990"/>
      <c r="P262" s="991"/>
      <c r="T262" s="301"/>
    </row>
    <row r="263" spans="1:20" ht="21" customHeight="1">
      <c r="A263" s="92">
        <f>IF(N253="","",A262+1)</f>
        <v>18</v>
      </c>
      <c r="B263" s="410" t="str">
        <f>IF('Result Sheet'!$AV$208="","",'Result Sheet'!$AV$208)</f>
        <v>गणित</v>
      </c>
      <c r="C263" s="466">
        <f>IFERROR(IF(AND(N253=""),"",VLOOKUP(N253,Marks,47,0)),"")</f>
        <v>10</v>
      </c>
      <c r="D263" s="466">
        <f>IFERROR(IF(AND(N253=""),"",VLOOKUP(N253,Marks,48,0)),"")</f>
        <v>9</v>
      </c>
      <c r="E263" s="466">
        <f>IFERROR(IF(AND(N253=""),"",VLOOKUP(N253,Marks,49,0)),"")</f>
        <v>8</v>
      </c>
      <c r="F263" s="496">
        <f>IFERROR(IF(AND(N253=""),"",VLOOKUP(N253,Marks,50,0)),"")</f>
        <v>27</v>
      </c>
      <c r="G263" s="466">
        <f>IFERROR(IF(AND(N253=""),"",VLOOKUP(N253,Marks,51,0)),"")</f>
        <v>29</v>
      </c>
      <c r="H263" s="466">
        <f>IFERROR(IF(AND(N253=""),"",VLOOKUP(N253,Marks,52,0)),"")</f>
        <v>14</v>
      </c>
      <c r="I263" s="496">
        <f>IFERROR(IF(AND(N253=""),"",VLOOKUP(N253,Marks,53,0)),"")</f>
        <v>43</v>
      </c>
      <c r="J263" s="494">
        <f>IFERROR(IF(AND(N253=""),"",VLOOKUP(N253,Marks,54,0)),"")</f>
        <v>70</v>
      </c>
      <c r="K263" s="466">
        <f>IFERROR(IF(AND(N253=""),"",VLOOKUP(N253,Marks,55,0)),"")</f>
        <v>52</v>
      </c>
      <c r="L263" s="466">
        <f>IFERROR(IF(AND(N253=""),"",VLOOKUP(N253,Marks,56,0)),"")</f>
        <v>37</v>
      </c>
      <c r="M263" s="496">
        <f>IFERROR(IF(AND(N253=""),"",VLOOKUP(N253,Marks,57,0)),"")</f>
        <v>89</v>
      </c>
      <c r="N263" s="495">
        <f>IFERROR(IF(AND(N253=""),"",VLOOKUP(N253,Marks,58,0)),"")</f>
        <v>159</v>
      </c>
      <c r="O263" s="73" t="str">
        <f>IFERROR(IF(AND(N253=""),"",VLOOKUP(N253,Marks,64,0)),"")</f>
        <v>B</v>
      </c>
      <c r="P263" s="201" t="str">
        <f>IFERROR(IF(AND(N253=""),"",VLOOKUP(N253,Marks,62,0)),"")</f>
        <v>P</v>
      </c>
      <c r="T263" s="301"/>
    </row>
    <row r="264" spans="1:20" ht="21" customHeight="1">
      <c r="A264" s="92">
        <f>IF(N253="","",A263+1)</f>
        <v>19</v>
      </c>
      <c r="B264" s="410" t="str">
        <f>IF('Result Sheet'!$BN$208="","",'Result Sheet'!$BN$208)</f>
        <v>पर्यावरण अध्ययन</v>
      </c>
      <c r="C264" s="466">
        <f>IFERROR(IF(AND(N253=""),"",VLOOKUP(N253,Marks,65,0)),"")</f>
        <v>10</v>
      </c>
      <c r="D264" s="466">
        <f>IFERROR(IF(AND(N253=""),"",VLOOKUP(N253,Marks,66,0)),"")</f>
        <v>10</v>
      </c>
      <c r="E264" s="466">
        <f>IFERROR(IF(AND(N253=""),"",VLOOKUP(N253,Marks,67,0)),"")</f>
        <v>9</v>
      </c>
      <c r="F264" s="496">
        <f>IFERROR(IF(AND(N253=""),"",VLOOKUP(N253,Marks,68,0)),"")</f>
        <v>29</v>
      </c>
      <c r="G264" s="466">
        <f>IFERROR(IF(AND(N253=""),"",VLOOKUP(N253,Marks,69,0)),"")</f>
        <v>32</v>
      </c>
      <c r="H264" s="466">
        <f>IFERROR(IF(AND(N253=""),"",VLOOKUP(N253,Marks,70,0)),"")</f>
        <v>18</v>
      </c>
      <c r="I264" s="496">
        <f>IFERROR(IF(AND(N253=""),"",VLOOKUP(N253,Marks,71,0)),"")</f>
        <v>50</v>
      </c>
      <c r="J264" s="494">
        <f>IFERROR(IF(AND(N253=""),"",VLOOKUP(N253,Marks,72,0)),"")</f>
        <v>79</v>
      </c>
      <c r="K264" s="466">
        <f>IFERROR(IF(AND(N253=""),"",VLOOKUP(N253,Marks,73,0)),"")</f>
        <v>59</v>
      </c>
      <c r="L264" s="466">
        <f>IFERROR(IF(AND(N253=""),"",VLOOKUP(N253,Marks,74,0)),"")</f>
        <v>37</v>
      </c>
      <c r="M264" s="496">
        <f>IFERROR(IF(AND(N253=""),"",VLOOKUP(N253,Marks,75,0)),"")</f>
        <v>96</v>
      </c>
      <c r="N264" s="495">
        <f>IFERROR(IF(AND(N253=""),"",VLOOKUP(N253,Marks,76,0)),"")</f>
        <v>175</v>
      </c>
      <c r="O264" s="73" t="str">
        <f>IFERROR(IF(AND(N253=""),"",VLOOKUP(N253,Marks,82,0)),"")</f>
        <v>A</v>
      </c>
      <c r="P264" s="201" t="str">
        <f>IFERROR(IF(AND(N253=""),"",VLOOKUP(N253,Marks,80,0)),"")</f>
        <v>P</v>
      </c>
    </row>
    <row r="265" spans="1:20" ht="23.25" customHeight="1">
      <c r="A265" s="92">
        <f>IF(N253="","",A264+1)</f>
        <v>20</v>
      </c>
      <c r="B265" s="284" t="str">
        <f>IF('Master sheet'!$D$14="Hindi","कुल योग","Total")</f>
        <v>कुल योग</v>
      </c>
      <c r="C265" s="494">
        <f>IF(AND(N253=""),"",IF(AND(C259="",C261="",C263="",C264=""),"",SUM(C259,C261,C263,C264)))</f>
        <v>34</v>
      </c>
      <c r="D265" s="494">
        <f>IF(AND(N253=""),"",IF(AND(D259="",D261="",D263="",D264=""),"",SUM(D259,D261,D263,D264)))</f>
        <v>31</v>
      </c>
      <c r="E265" s="494">
        <f>IF(AND(N253=""),"",IF(AND(E259="",E261="",E263="",E264=""),"",SUM(E259,E261,E263,E264)))</f>
        <v>32</v>
      </c>
      <c r="F265" s="494">
        <f>IF(AND(N253=""),"",IF(AND(F259="",F261="",F263="",F264=""),"",SUM(F259,F261,F263,F264)))</f>
        <v>97</v>
      </c>
      <c r="G265" s="494">
        <f>IF(AND(N253=""),"",IF(AND(G259="",G261="",G263="",G264=""),"",SUM(G259,G261,G263,G264)))</f>
        <v>118</v>
      </c>
      <c r="H265" s="494">
        <f>IF(AND(N253=""),"",IF(AND(H259="",H261="",H263="",H264=""),"",SUM(H259,H261,H263,H264)))</f>
        <v>60</v>
      </c>
      <c r="I265" s="494">
        <f>IF(AND(N253=""),"",IF(AND(I259="",I261="",I263="",I264=""),"",SUM(I259,I261,I263,I264)))</f>
        <v>178</v>
      </c>
      <c r="J265" s="494">
        <f>IF(AND(N253=""),"",IF(AND(J259="",J261="",J263="",J264=""),"",SUM(J259,J261,J263,J264)))</f>
        <v>275</v>
      </c>
      <c r="K265" s="494">
        <f>IF(AND(N253=""),"",IF(AND(K259="",K261="",K263="",K264=""),"",SUM(K259,K261,K263,K264)))</f>
        <v>183</v>
      </c>
      <c r="L265" s="494">
        <f>IF(AND(N253=""),"",IF(AND(L259="",L261="",L263="",L264=""),"",SUM(L259,L261,L263,L264)))</f>
        <v>130</v>
      </c>
      <c r="M265" s="494">
        <f>IF(AND(N253=""),"",IF(AND(M259="",M261="",M263="",M264=""),"",SUM(M259,M261,M263,M264)))</f>
        <v>313</v>
      </c>
      <c r="N265" s="494">
        <f>IF(AND(N253=""),"",IF(AND(N259="",N261="",N263="",N264=""),"",SUM(N259,N261,N263,N264)))</f>
        <v>588</v>
      </c>
      <c r="O265" s="492" t="str">
        <f>IFERROR(IF(AND(N253=""),"",VLOOKUP(N253,Marks,152,0)),"")</f>
        <v>B</v>
      </c>
      <c r="P265" s="493" t="str">
        <f>IF(AND(P259="P",P261="P",P263="P",P264="P"),"P","")</f>
        <v>P</v>
      </c>
    </row>
    <row r="266" spans="1:20" ht="21" customHeight="1">
      <c r="A266" s="92">
        <f>IF(N253="","",A265+1)</f>
        <v>21</v>
      </c>
      <c r="B266" s="964" t="str">
        <f>IF('Master sheet'!$D$14="Hindi","अतिरिक्त विषय ","Extra Subject")</f>
        <v xml:space="preserve">अतिरिक्त विषय </v>
      </c>
      <c r="C266" s="964"/>
      <c r="D266" s="964"/>
      <c r="E266" s="964"/>
      <c r="F266" s="964"/>
      <c r="G266" s="964"/>
      <c r="H266" s="964"/>
      <c r="I266" s="964"/>
      <c r="J266" s="964"/>
      <c r="K266" s="964"/>
      <c r="L266" s="964"/>
      <c r="M266" s="964"/>
      <c r="N266" s="964"/>
      <c r="O266" s="964"/>
      <c r="P266" s="964"/>
    </row>
    <row r="267" spans="1:20" ht="21" customHeight="1">
      <c r="A267" s="92">
        <f>IF(N253="","",A266+1)</f>
        <v>22</v>
      </c>
      <c r="B267" s="286" t="str">
        <f>IF('Result Sheet'!$CF$208="","",'Result Sheet'!$CF$208)</f>
        <v>कंप्यूटर</v>
      </c>
      <c r="C267" s="466">
        <f>IFERROR(IF(AND(N253=""),"",VLOOKUP(N253,Marks,83,0)),"")</f>
        <v>9</v>
      </c>
      <c r="D267" s="466">
        <f>IFERROR(IF(AND(N253=""),"",VLOOKUP(N253,Marks,84,0)),"")</f>
        <v>8</v>
      </c>
      <c r="E267" s="466">
        <f>IFERROR(IF(AND(N253=""),"",VLOOKUP(N253,Marks,85,0)),"")</f>
        <v>10</v>
      </c>
      <c r="F267" s="496">
        <f>IFERROR(IF(AND(N253=""),"",VLOOKUP(N253,Marks,86,0)),"")</f>
        <v>27</v>
      </c>
      <c r="G267" s="466">
        <f>IFERROR(IF(AND(N253=""),"",VLOOKUP(N253,Marks,87,0)),"")</f>
        <v>20</v>
      </c>
      <c r="H267" s="466">
        <f>IFERROR(IF(AND(N253=""),"",VLOOKUP(N253,Marks,88,0)),"")</f>
        <v>45</v>
      </c>
      <c r="I267" s="496">
        <f>IFERROR(IF(AND(N253=""),"",VLOOKUP(N253,Marks,89,0)),"")</f>
        <v>65</v>
      </c>
      <c r="J267" s="495">
        <f>IFERROR(IF(AND(N253=""),"",VLOOKUP(N253,Marks,90,0)),"")</f>
        <v>92</v>
      </c>
      <c r="K267" s="466">
        <f>IFERROR(IF(AND(N253=""),"",VLOOKUP(N253,Marks,91,0)),"")</f>
        <v>38</v>
      </c>
      <c r="L267" s="466">
        <f>IFERROR(IF(AND(N253=""),"",VLOOKUP(N253,Marks,92,0)),"")</f>
        <v>48</v>
      </c>
      <c r="M267" s="496">
        <f>IFERROR(IF(AND(N253=""),"",VLOOKUP(N253,Marks,93,0)),"")</f>
        <v>86</v>
      </c>
      <c r="N267" s="495">
        <f>IFERROR(IF(AND(N253=""),"",VLOOKUP(N253,Marks,94,0)),"")</f>
        <v>178</v>
      </c>
      <c r="O267" s="73" t="str">
        <f>IFERROR(IF(AND(N253=""),"",VLOOKUP(N253,Marks,98,0)),"")</f>
        <v>A</v>
      </c>
      <c r="P267" s="201" t="str">
        <f>IFERROR(IF(AND(N253=""),"",VLOOKUP(N253,Marks,97,0)),"")</f>
        <v>P</v>
      </c>
    </row>
    <row r="268" spans="1:20" ht="21" customHeight="1">
      <c r="A268" s="92">
        <f>IF(N253="","",A267+1)</f>
        <v>23</v>
      </c>
      <c r="B268" s="286" t="str">
        <f>IF('Result Sheet'!$CV$208="","",'Result Sheet'!$CV$208)</f>
        <v>सामान्य ज्ञान</v>
      </c>
      <c r="C268" s="466">
        <f>IFERROR(IF(AND(N253=""),"",VLOOKUP(N253,Marks,99,0)),"")</f>
        <v>8</v>
      </c>
      <c r="D268" s="466">
        <f>IFERROR(IF(AND(N253=""),"",VLOOKUP(N253,Marks,100,0)),"")</f>
        <v>7</v>
      </c>
      <c r="E268" s="466">
        <f>IFERROR(IF(AND(N253=""),"",VLOOKUP(N253,Marks,101,0)),"")</f>
        <v>9</v>
      </c>
      <c r="F268" s="496">
        <f>IFERROR(IF(AND(N253=""),"",VLOOKUP(N253,Marks,102,0)),"")</f>
        <v>24</v>
      </c>
      <c r="G268" s="466">
        <f>IFERROR(IF(AND(N253=""),"",VLOOKUP(N253,Marks,103,0)),"")</f>
        <v>40</v>
      </c>
      <c r="H268" s="466">
        <f>IFERROR(IF(AND(N253=""),"",VLOOKUP(N253,Marks,104,0)),"")</f>
        <v>18</v>
      </c>
      <c r="I268" s="496">
        <f>IFERROR(IF(AND(N253=""),"",VLOOKUP(N253,Marks,105,0)),"")</f>
        <v>58</v>
      </c>
      <c r="J268" s="495">
        <f>IFERROR(IF(AND(N253=""),"",VLOOKUP(N253,Marks,106,0)),"")</f>
        <v>82</v>
      </c>
      <c r="K268" s="466">
        <f>IFERROR(IF(AND(N253=""),"",VLOOKUP(N253,Marks,107,0)),"")</f>
        <v>51</v>
      </c>
      <c r="L268" s="466">
        <f>IFERROR(IF(AND(N253=""),"",VLOOKUP(N253,Marks,108,0)),"")</f>
        <v>36</v>
      </c>
      <c r="M268" s="496">
        <f>IFERROR(IF(AND(N253=""),"",VLOOKUP(N253,Marks,109,0)),"")</f>
        <v>87</v>
      </c>
      <c r="N268" s="495">
        <f>IFERROR(IF(AND(N253=""),"",VLOOKUP(N253,Marks,110,0)),"")</f>
        <v>169</v>
      </c>
      <c r="O268" s="73" t="str">
        <f>IFERROR(IF(AND(N253=""),"",VLOOKUP(N253,Marks,114,0)),"")</f>
        <v>B</v>
      </c>
      <c r="P268" s="201" t="str">
        <f>IFERROR(IF(AND(N253=""),"",VLOOKUP(N253,Marks,113,0)),"")</f>
        <v>P</v>
      </c>
    </row>
    <row r="269" spans="1:20" ht="21" customHeight="1">
      <c r="A269" s="92">
        <f>IF(N253="","",A268+1)</f>
        <v>24</v>
      </c>
      <c r="B269" s="286"/>
      <c r="C269" s="988" t="str">
        <f>IF('Master sheet'!$D$14="Hindi","प्रथम मूल्यांकन","1st Assessment")</f>
        <v>प्रथम मूल्यांकन</v>
      </c>
      <c r="D269" s="989"/>
      <c r="E269" s="988" t="str">
        <f>IF('Master sheet'!$D$14="Hindi","द्वितीय मूल्यांकन","2nd Assessment")</f>
        <v>द्वितीय मूल्यांकन</v>
      </c>
      <c r="F269" s="989"/>
      <c r="G269" s="988" t="str">
        <f>IF('Master sheet'!$D$14="Hindi","तृतीय मूल्यांकन","3rd Assessment")</f>
        <v>तृतीय मूल्यांकन</v>
      </c>
      <c r="H269" s="989"/>
      <c r="I269" s="988" t="str">
        <f>IF('Master sheet'!$D$14="Hindi","चतुर्थ मूल्यांकन","4th Assessment")</f>
        <v>चतुर्थ मूल्यांकन</v>
      </c>
      <c r="J269" s="989"/>
      <c r="K269" s="988" t="str">
        <f>IF('Master sheet'!$D$14="Hindi","पंचम मूल्यांकन","5th Assessment")</f>
        <v>पंचम मूल्यांकन</v>
      </c>
      <c r="L269" s="989"/>
      <c r="M269" s="992" t="str">
        <f>IF('Master sheet'!$D$14="Hindi","कुल योग ","Total")</f>
        <v xml:space="preserve">कुल योग </v>
      </c>
      <c r="N269" s="993"/>
      <c r="O269" s="990"/>
      <c r="P269" s="991"/>
    </row>
    <row r="270" spans="1:20" ht="21" customHeight="1">
      <c r="A270" s="92">
        <f>IF(N253="","",A269+1)</f>
        <v>25</v>
      </c>
      <c r="B270" s="410" t="str">
        <f>IF('Result Sheet'!$DL$208="","",'Result Sheet'!$DL$208)</f>
        <v>कार्यानुभव</v>
      </c>
      <c r="C270" s="951">
        <f>IFERROR(IF(AND(N253=""),"",VLOOKUP(N253,Marks,115,0)),"")</f>
        <v>0</v>
      </c>
      <c r="D270" s="951"/>
      <c r="E270" s="951">
        <f>IFERROR(IF(AND(N253=""),"",VLOOKUP(N253,Marks,116,0)),"")</f>
        <v>0</v>
      </c>
      <c r="F270" s="951"/>
      <c r="G270" s="951">
        <f>IFERROR(IF(AND(N253=""),"",VLOOKUP(N253,Marks,117,0)),"")</f>
        <v>0</v>
      </c>
      <c r="H270" s="951"/>
      <c r="I270" s="951">
        <f>IFERROR(IF(AND(N253=""),"",VLOOKUP(N253,Marks,118,0)),"")</f>
        <v>0</v>
      </c>
      <c r="J270" s="951"/>
      <c r="K270" s="951">
        <f>IFERROR(IF(AND(N253=""),"",VLOOKUP(N253,Marks,119,0)),"")</f>
        <v>0</v>
      </c>
      <c r="L270" s="951"/>
      <c r="M270" s="979">
        <f>IFERROR(IF(AND(N253=""),"",VLOOKUP(N253,Marks,120,0)),"")</f>
        <v>0</v>
      </c>
      <c r="N270" s="979"/>
      <c r="O270" s="411" t="str">
        <f>IFERROR(IF(AND(N253=""),"",VLOOKUP(N253,Marks,124,0)),"")</f>
        <v/>
      </c>
      <c r="P270" s="201" t="str">
        <f>IFERROR(IF(AND(N253=""),"",VLOOKUP(N253,Marks,123,0)),"")</f>
        <v/>
      </c>
    </row>
    <row r="271" spans="1:20" ht="21" customHeight="1">
      <c r="A271" s="92">
        <f>IF(N253="","",A270+1)</f>
        <v>26</v>
      </c>
      <c r="B271" s="410" t="str">
        <f>IF('Result Sheet'!$DV$208="","",'Result Sheet'!$DV$208)</f>
        <v>कला शिक्षा</v>
      </c>
      <c r="C271" s="951">
        <f>IFERROR(IF(AND(N253=""),"",VLOOKUP(N253,Marks,125,0)),"")</f>
        <v>0</v>
      </c>
      <c r="D271" s="951"/>
      <c r="E271" s="951">
        <f>IFERROR(IF(AND(N253=""),"",VLOOKUP(N253,Marks,126,0)),"")</f>
        <v>0</v>
      </c>
      <c r="F271" s="951"/>
      <c r="G271" s="951">
        <f>IFERROR(IF(AND(N253=""),"",VLOOKUP(N253,Marks,127,0)),"")</f>
        <v>0</v>
      </c>
      <c r="H271" s="951"/>
      <c r="I271" s="951">
        <f>IFERROR(IF(AND(N253=""),"",VLOOKUP(N253,Marks,128,0)),"")</f>
        <v>0</v>
      </c>
      <c r="J271" s="951"/>
      <c r="K271" s="951">
        <f>IFERROR(IF(AND(N253=""),"",VLOOKUP(N253,Marks,129,0)),"")</f>
        <v>0</v>
      </c>
      <c r="L271" s="951"/>
      <c r="M271" s="979">
        <f>IFERROR(IF(AND(N253=""),"",VLOOKUP(N253,Marks,130,0)),"")</f>
        <v>0</v>
      </c>
      <c r="N271" s="979"/>
      <c r="O271" s="411" t="str">
        <f>IFERROR(IF(AND(N253=""),"",VLOOKUP(N253,Marks,134,0)),"")</f>
        <v/>
      </c>
      <c r="P271" s="201" t="str">
        <f>IFERROR(IF(AND(N253=""),"",VLOOKUP(N253,Marks,133,0)),"")</f>
        <v/>
      </c>
    </row>
    <row r="272" spans="1:20" ht="21" customHeight="1">
      <c r="A272" s="92">
        <f>IF(N253="","",A271+1)</f>
        <v>27</v>
      </c>
      <c r="B272" s="410" t="str">
        <f>IF('Result Sheet'!$EF$208="","",'Result Sheet'!$EF$208)</f>
        <v>स्वा. एवं शा. शिक्षा</v>
      </c>
      <c r="C272" s="951">
        <f>IFERROR(IF(AND(N253=""),"",VLOOKUP(N253,Marks,135,0)),"")</f>
        <v>0</v>
      </c>
      <c r="D272" s="951"/>
      <c r="E272" s="951">
        <f>IFERROR(IF(AND(N253=""),"",VLOOKUP(N253,Marks,136,0)),"")</f>
        <v>0</v>
      </c>
      <c r="F272" s="951"/>
      <c r="G272" s="951">
        <f>IFERROR(IF(AND(N253=""),"",VLOOKUP(N253,Marks,137,0)),"")</f>
        <v>0</v>
      </c>
      <c r="H272" s="951"/>
      <c r="I272" s="951">
        <f>IFERROR(IF(AND(N253=""),"",VLOOKUP(N253,Marks,138,0)),"")</f>
        <v>0</v>
      </c>
      <c r="J272" s="951"/>
      <c r="K272" s="951">
        <f>IFERROR(IF(AND(N253=""),"",VLOOKUP(N253,Marks,139,0)),"")</f>
        <v>0</v>
      </c>
      <c r="L272" s="951"/>
      <c r="M272" s="979">
        <f>IFERROR(IF(AND(N253=""),"",VLOOKUP(N253,Marks,140,0)),"")</f>
        <v>0</v>
      </c>
      <c r="N272" s="979"/>
      <c r="O272" s="411" t="str">
        <f>IFERROR(IF(AND(N253=""),"",VLOOKUP(N253,Marks,144,0)),"")</f>
        <v/>
      </c>
      <c r="P272" s="201" t="str">
        <f>IFERROR(IF(AND(N253=""),"",VLOOKUP(N253,Marks,143,0)),"")</f>
        <v/>
      </c>
    </row>
    <row r="273" spans="1:35" ht="6" customHeight="1">
      <c r="A273" s="92">
        <f>IF(N253="","",A272+1)</f>
        <v>28</v>
      </c>
      <c r="B273" s="287"/>
      <c r="C273" s="287"/>
      <c r="D273" s="287"/>
      <c r="E273" s="467"/>
      <c r="F273" s="468"/>
      <c r="G273" s="287"/>
      <c r="H273" s="287"/>
      <c r="I273" s="287"/>
      <c r="J273" s="467"/>
      <c r="K273" s="468"/>
      <c r="L273" s="288"/>
      <c r="M273" s="288"/>
      <c r="N273" s="288"/>
      <c r="O273" s="467"/>
      <c r="P273" s="468"/>
    </row>
    <row r="274" spans="1:35" ht="21" customHeight="1">
      <c r="A274" s="92">
        <f>IF(N253="","",A273+1)</f>
        <v>29</v>
      </c>
      <c r="B274" s="967" t="str">
        <f>IF('Master sheet'!$D$14="Hindi","कुल कार्य दिवस :-","Total Meeting :-")</f>
        <v>कुल कार्य दिवस :-</v>
      </c>
      <c r="C274" s="967"/>
      <c r="D274" s="967"/>
      <c r="E274" s="980">
        <f>IFERROR(IF(AND(N253=""),"",VLOOKUP(N253,Marks,150,0)),"")</f>
        <v>340</v>
      </c>
      <c r="F274" s="980"/>
      <c r="G274" s="980"/>
      <c r="H274" s="980"/>
      <c r="I274" s="967" t="str">
        <f>IF('Master sheet'!$D$14="Hindi","कुल उपस्थिति :-","Total Attendance :-")</f>
        <v>कुल उपस्थिति :-</v>
      </c>
      <c r="J274" s="967"/>
      <c r="K274" s="967"/>
      <c r="L274" s="967"/>
      <c r="M274" s="976">
        <f>IFERROR(IF(AND(N253=""),"",VLOOKUP(N253,Marks,151,0)),"")</f>
        <v>310</v>
      </c>
      <c r="N274" s="976"/>
      <c r="O274" s="976"/>
      <c r="P274" s="976"/>
    </row>
    <row r="275" spans="1:35" ht="21" customHeight="1">
      <c r="A275" s="92">
        <f>IF(N253="","",A274+1)</f>
        <v>30</v>
      </c>
      <c r="B275" s="967" t="str">
        <f>IF('Master sheet'!$D$14="Hindi","परिणाम :-","Result :-")</f>
        <v>परिणाम :-</v>
      </c>
      <c r="C275" s="967"/>
      <c r="D275" s="967"/>
      <c r="E275" s="977" t="str">
        <f>IFERROR(IF(AND(N253=""),"",VLOOKUP(N253,Marks,149,0)),"")</f>
        <v>कक्षोंन्नति</v>
      </c>
      <c r="F275" s="977"/>
      <c r="G275" s="977"/>
      <c r="H275" s="977"/>
      <c r="I275" s="967" t="str">
        <f>IF('Master sheet'!$D$14="Hindi","परिणाम प्रतिशत में :-","Result in Percentage :-")</f>
        <v>परिणाम प्रतिशत में :-</v>
      </c>
      <c r="J275" s="967"/>
      <c r="K275" s="967"/>
      <c r="L275" s="967"/>
      <c r="M275" s="978">
        <f>IFERROR(IF(AND(N253=""),"",VLOOKUP(N253,Marks,146,0)),"")</f>
        <v>84</v>
      </c>
      <c r="N275" s="978"/>
      <c r="O275" s="978"/>
      <c r="P275" s="978"/>
    </row>
    <row r="276" spans="1:35" ht="21" customHeight="1">
      <c r="A276" s="92">
        <f>IF(N253="","",A275+1)</f>
        <v>31</v>
      </c>
      <c r="B276" s="967" t="str">
        <f>IF('Master sheet'!$D$14="Hindi","ग्रेड :-","Grade :-")</f>
        <v>ग्रेड :-</v>
      </c>
      <c r="C276" s="967"/>
      <c r="D276" s="967"/>
      <c r="E276" s="973" t="str">
        <f>IFERROR(IF(AND(N253=""),"",VLOOKUP(N253,Marks,152,0)),"")</f>
        <v>B</v>
      </c>
      <c r="F276" s="973"/>
      <c r="G276" s="973"/>
      <c r="H276" s="973"/>
      <c r="I276" s="967" t="str">
        <f>IF('Master sheet'!$D$14="Hindi","कक्षा में स्थान :-","Position in the Class :-")</f>
        <v>कक्षा में स्थान :-</v>
      </c>
      <c r="J276" s="967"/>
      <c r="K276" s="967"/>
      <c r="L276" s="967"/>
      <c r="M276" s="968">
        <f>IFERROR(IF(AND(N253=""),"",VLOOKUP(N253,Marks,148,0)),"")</f>
        <v>19.000000000000298</v>
      </c>
      <c r="N276" s="968"/>
      <c r="O276" s="968"/>
      <c r="P276" s="968"/>
    </row>
    <row r="277" spans="1:35" ht="21" customHeight="1">
      <c r="A277" s="92">
        <f>IF(N253="","",A276+1)</f>
        <v>32</v>
      </c>
      <c r="B277" s="983" t="str">
        <f>IF('Master sheet'!$D$14="Hindi","परीक्षा परिणाम घोषणा दिनांक :-","Result Declaration Date :-")</f>
        <v>परीक्षा परिणाम घोषणा दिनांक :-</v>
      </c>
      <c r="C277" s="983"/>
      <c r="D277" s="983"/>
      <c r="E277" s="984">
        <f>IFERROR(IF(AND(N253=""),"",'Master sheet'!$D$13),"")</f>
        <v>45793</v>
      </c>
      <c r="F277" s="984"/>
      <c r="G277" s="984"/>
      <c r="H277" s="469"/>
      <c r="I277" s="967" t="str">
        <f>IF('Master sheet'!$D$14="Hindi","श्रेणी  :-","Division  :-")</f>
        <v>श्रेणी  :-</v>
      </c>
      <c r="J277" s="967"/>
      <c r="K277" s="967"/>
      <c r="L277" s="967"/>
      <c r="M277" s="974" t="str">
        <f>IFERROR(IF(AND(N253=""),"",VLOOKUP(N253,Marks,147,0)),"")</f>
        <v>I</v>
      </c>
      <c r="N277" s="974"/>
      <c r="O277" s="974"/>
      <c r="P277" s="974"/>
    </row>
    <row r="278" spans="1:35" ht="54" customHeight="1">
      <c r="A278" s="92">
        <f>IF(N253="","",A277+1)</f>
        <v>33</v>
      </c>
      <c r="B278" s="981" t="str">
        <f>IFERROR(IF(AND(N253=""),"",'Result Sheet'!$EV$211),"")</f>
        <v>( PRADIP SINGH RAJAWAT )</v>
      </c>
      <c r="C278" s="981"/>
      <c r="D278" s="981"/>
      <c r="E278" s="981"/>
      <c r="F278" s="982" t="str">
        <f>IF(AND(N253=""),"",CONCATENATE("(",'Master sheet'!$D$17," )"))</f>
        <v>(Suresh Kumar )</v>
      </c>
      <c r="G278" s="982"/>
      <c r="H278" s="982"/>
      <c r="I278" s="982"/>
      <c r="J278" s="982"/>
      <c r="K278" s="982" t="str">
        <f>IF(AND(N253=""),"",CONCATENATE("(",'Master sheet'!$D$15," )"))</f>
        <v>(USHA PALIYA )</v>
      </c>
      <c r="L278" s="982"/>
      <c r="M278" s="982"/>
      <c r="N278" s="982"/>
      <c r="O278" s="982"/>
      <c r="P278" s="982"/>
    </row>
    <row r="279" spans="1:35" ht="24.75" customHeight="1">
      <c r="A279" s="92">
        <f>IF(N253="","",A278+1)</f>
        <v>34</v>
      </c>
      <c r="B279" s="949" t="str">
        <f>IF('Master sheet'!$D$14="Hindi","हस्ताक्षर कक्षाध्यापक","Signature of the class teacher")</f>
        <v>हस्ताक्षर कक्षाध्यापक</v>
      </c>
      <c r="C279" s="949"/>
      <c r="D279" s="949"/>
      <c r="E279" s="949"/>
      <c r="F279" s="949" t="str">
        <f>IF('Master sheet'!$D$14="Hindi","हस्ताक्षर परीक्षा प्रभारी","Signature of the exam. Incharge")</f>
        <v>हस्ताक्षर परीक्षा प्रभारी</v>
      </c>
      <c r="G279" s="949"/>
      <c r="H279" s="949"/>
      <c r="I279" s="949"/>
      <c r="J279" s="949"/>
      <c r="K279" s="949" t="str">
        <f>IF('Master sheet'!$D$14="Hindi","हस्ताक्षर संस्था प्रधान","Head of Institute's Signature")</f>
        <v>हस्ताक्षर संस्था प्रधान</v>
      </c>
      <c r="L279" s="949"/>
      <c r="M279" s="949"/>
      <c r="N279" s="949"/>
      <c r="O279" s="949"/>
      <c r="P279" s="949"/>
    </row>
    <row r="281" spans="1:35" ht="23.25" customHeight="1">
      <c r="A281" s="92">
        <f>IF(N288="","",1)</f>
        <v>1</v>
      </c>
      <c r="B281" s="950" t="str">
        <f>IF('Master sheet'!$D$14="Hindi","वार्षिक रिपोर्ट कार्ड ","Report Card")</f>
        <v xml:space="preserve">वार्षिक रिपोर्ट कार्ड </v>
      </c>
      <c r="C281" s="950"/>
      <c r="D281" s="950"/>
      <c r="E281" s="950"/>
      <c r="F281" s="950"/>
      <c r="G281" s="950"/>
      <c r="H281" s="950"/>
      <c r="I281" s="950"/>
      <c r="J281" s="950"/>
      <c r="K281" s="950"/>
      <c r="L281" s="950"/>
      <c r="M281" s="950"/>
      <c r="N281" s="950"/>
      <c r="O281" s="950"/>
      <c r="P281" s="950"/>
      <c r="S281" s="290"/>
      <c r="T281" s="290"/>
      <c r="U281" s="290"/>
      <c r="V281" s="290"/>
      <c r="W281" s="290"/>
      <c r="X281" s="42"/>
    </row>
    <row r="282" spans="1:35" ht="18.95" customHeight="1">
      <c r="A282" s="92">
        <f>IF(N288="","",A281+1)</f>
        <v>2</v>
      </c>
      <c r="B282" s="961" t="str">
        <f>IF('Master sheet'!$D$14="Hindi","शिक्षा विभाग, राजस्थान सरकार","Education Department, Rajasthan Government")</f>
        <v>शिक्षा विभाग, राजस्थान सरकार</v>
      </c>
      <c r="C282" s="961"/>
      <c r="D282" s="961"/>
      <c r="E282" s="961"/>
      <c r="F282" s="961"/>
      <c r="G282" s="961"/>
      <c r="H282" s="961"/>
      <c r="I282" s="961"/>
      <c r="J282" s="961"/>
      <c r="K282" s="961"/>
      <c r="L282" s="961"/>
      <c r="M282" s="961"/>
      <c r="N282" s="961"/>
      <c r="O282" s="961"/>
      <c r="P282" s="961"/>
      <c r="S282" s="290"/>
      <c r="T282" s="290"/>
      <c r="U282" s="291"/>
      <c r="V282" s="290"/>
      <c r="W282" s="290"/>
      <c r="X282" s="42"/>
    </row>
    <row r="283" spans="1:35" s="93" customFormat="1" ht="24" customHeight="1">
      <c r="A283" s="92">
        <f>IF(N288="","",A282+1)</f>
        <v>3</v>
      </c>
      <c r="B283" s="962" t="str">
        <f>IF('Master sheet'!$D$14="Hindi","विद्यालय का नाम :-","School Name :- ")</f>
        <v>विद्यालय का नाम :-</v>
      </c>
      <c r="C283" s="962"/>
      <c r="D283" s="962"/>
      <c r="E283" s="965" t="str">
        <f>IF(AND(N288=""),"",IF('Master sheet'!$D$14="Hindi",'Master sheet'!$D$8,'Master sheet'!$D$7))</f>
        <v>महात्मा गाँधी राजकीय विद्यालय (अंग्रेजी माध्यम) बर, ब्यावर</v>
      </c>
      <c r="F283" s="965"/>
      <c r="G283" s="965"/>
      <c r="H283" s="965"/>
      <c r="I283" s="965"/>
      <c r="J283" s="965"/>
      <c r="K283" s="965"/>
      <c r="L283" s="965"/>
      <c r="M283" s="965"/>
      <c r="N283" s="965"/>
      <c r="O283" s="965"/>
      <c r="P283" s="965"/>
      <c r="S283" s="292"/>
      <c r="T283" s="302"/>
      <c r="U283" s="291"/>
      <c r="V283" s="302"/>
      <c r="W283" s="292"/>
      <c r="X283" s="303"/>
    </row>
    <row r="284" spans="1:35" ht="18.95" customHeight="1">
      <c r="A284" s="92">
        <f>IF(N288="","",A283+1)</f>
        <v>4</v>
      </c>
      <c r="B284" s="297"/>
      <c r="C284" s="297"/>
      <c r="D284" s="297"/>
      <c r="E284" s="966" t="str">
        <f>IF(AND(N288=""),"",IF('Master sheet'!$D$14="Hindi",CONCATENATE("(विद्यालय मान्यता क्रमांक व वर्ष : ","  ",'Master sheet'!$D$6),CONCATENATE("(School Recognition Number &amp; Years : ","  ",'Master sheet'!$D$6)))</f>
        <v>(विद्यालय मान्यता क्रमांक व वर्ष :   शिक्षा/पाली/1995/2001</v>
      </c>
      <c r="F284" s="966"/>
      <c r="G284" s="966"/>
      <c r="H284" s="966"/>
      <c r="I284" s="966"/>
      <c r="J284" s="966"/>
      <c r="K284" s="966"/>
      <c r="L284" s="966"/>
      <c r="M284" s="966"/>
      <c r="N284" s="966"/>
      <c r="O284" s="966"/>
      <c r="P284" s="966"/>
      <c r="S284" s="290"/>
      <c r="T284" s="290"/>
      <c r="U284" s="290"/>
      <c r="V284" s="290"/>
      <c r="W284" s="290"/>
      <c r="X284" s="42"/>
    </row>
    <row r="285" spans="1:35" ht="18.95" customHeight="1">
      <c r="A285" s="92">
        <f>IF(N288="","",A284+1)</f>
        <v>5</v>
      </c>
      <c r="B285" s="295" t="str">
        <f>IF('Master sheet'!$D$14="Hindi","कक्षा  :-","CLASS :- ")</f>
        <v>कक्षा  :-</v>
      </c>
      <c r="C285" s="969">
        <f>IFERROR(IF(AND(N288=""),"",VLOOKUP(N288,Marks,2,0)),"")</f>
        <v>3</v>
      </c>
      <c r="D285" s="969"/>
      <c r="E285" s="970" t="str">
        <f>IF('Master sheet'!$D$14="Hindi","सेक्शन :-","Section :- ")</f>
        <v>सेक्शन :-</v>
      </c>
      <c r="F285" s="970"/>
      <c r="G285" s="970"/>
      <c r="H285" s="969" t="str">
        <f>IFERROR(IF(AND(N288=""),"",VLOOKUP(N288,Marks,3,0)),"")</f>
        <v>A</v>
      </c>
      <c r="I285" s="969"/>
      <c r="J285" s="971" t="str">
        <f>IF('Master sheet'!$D$14="Hindi","सत्र :- ","Session :- ")</f>
        <v xml:space="preserve">सत्र :- </v>
      </c>
      <c r="K285" s="971"/>
      <c r="L285" s="971"/>
      <c r="M285" s="971"/>
      <c r="N285" s="972" t="str">
        <f>IF(AND(N288=""),"",'Class 3rd'!$I$2)</f>
        <v>2024-2025</v>
      </c>
      <c r="O285" s="972"/>
      <c r="P285" s="972"/>
      <c r="S285" s="290"/>
      <c r="T285" s="290"/>
      <c r="U285" s="290"/>
      <c r="V285" s="290"/>
      <c r="W285" s="290"/>
      <c r="X285" s="42"/>
      <c r="AH285" s="300" t="str">
        <f>N287</f>
        <v>13-03-2015</v>
      </c>
    </row>
    <row r="286" spans="1:35" ht="18.95" customHeight="1">
      <c r="A286" s="92">
        <f>IF(N288="","",A285+1)</f>
        <v>6</v>
      </c>
      <c r="B286" s="953" t="str">
        <f>IF('Master sheet'!$D$14="Hindi","विद्यार्थी का नाम :-","Student's Name :-")</f>
        <v>विद्यार्थी का नाम :-</v>
      </c>
      <c r="C286" s="953"/>
      <c r="D286" s="953"/>
      <c r="E286" s="957" t="str">
        <f>IFERROR(IF(AND(N288=""),"",VLOOKUP(N288,Marks,6,0)),"")</f>
        <v>YUVRAJ SHARMA</v>
      </c>
      <c r="F286" s="957"/>
      <c r="G286" s="957"/>
      <c r="H286" s="957"/>
      <c r="I286" s="957"/>
      <c r="J286" s="952" t="str">
        <f>IF('Master sheet'!$D$14="Hindi","प्रवेशांक :","SR. NO. :")</f>
        <v>प्रवेशांक :</v>
      </c>
      <c r="K286" s="952"/>
      <c r="L286" s="952"/>
      <c r="M286" s="952"/>
      <c r="N286" s="958">
        <f>IFERROR(IF(AND(N288=""),"",VLOOKUP(N288,Marks,5,0)),"")</f>
        <v>930</v>
      </c>
      <c r="O286" s="958"/>
      <c r="P286" s="958"/>
      <c r="S286" s="290"/>
      <c r="T286" s="290"/>
      <c r="U286" s="290"/>
      <c r="V286" s="290"/>
      <c r="W286" s="290"/>
      <c r="X286" s="42"/>
      <c r="AG286" s="41">
        <f>YEAR(AH285)</f>
        <v>2015</v>
      </c>
      <c r="AH286" s="41">
        <f>MONTH(AH285)</f>
        <v>3</v>
      </c>
      <c r="AI286" s="41">
        <f>DAY(AH285)</f>
        <v>13</v>
      </c>
    </row>
    <row r="287" spans="1:35" ht="18.95" customHeight="1">
      <c r="A287" s="92">
        <f>IF(N288="","",A286+1)</f>
        <v>7</v>
      </c>
      <c r="B287" s="953" t="str">
        <f>IF('Master sheet'!$D$14="Hindi","पिता का नाम :-","Father's Name :-")</f>
        <v>पिता का नाम :-</v>
      </c>
      <c r="C287" s="953"/>
      <c r="D287" s="953"/>
      <c r="E287" s="957" t="str">
        <f>IFERROR(IF(AND(N288=""),"",VLOOKUP(N288,Marks,7,0)),"")</f>
        <v>ARVIND SHARMA</v>
      </c>
      <c r="F287" s="957"/>
      <c r="G287" s="957"/>
      <c r="H287" s="957"/>
      <c r="I287" s="957"/>
      <c r="J287" s="952" t="str">
        <f>IF('Master sheet'!$D$14="Hindi","जन्म तिथि :","Date of Birth :")</f>
        <v>जन्म तिथि :</v>
      </c>
      <c r="K287" s="952"/>
      <c r="L287" s="952"/>
      <c r="M287" s="952"/>
      <c r="N287" s="959" t="str">
        <f>IFERROR(IF(AND(N288=""),"",VLOOKUP(N288,Marks,4,0)),"")</f>
        <v>13-03-2015</v>
      </c>
      <c r="O287" s="959"/>
      <c r="P287" s="959"/>
      <c r="S287" s="42"/>
      <c r="T287" s="42"/>
      <c r="U287" s="42"/>
      <c r="V287" s="42"/>
      <c r="W287" s="42"/>
      <c r="X287" s="42"/>
      <c r="AG287" s="41" t="str">
        <f>IF(AG286=2000,"दो हजार",IF(AG286=2001,"दो हजार एक",IF(AG286=2002,"दो हजार दो",IF(AG286=2003,"दो हजार तीन",IF(AG286=2004,"दो हजार चार",IF(AG286=2005,"दो हजार पांच",IF(AG286=2006,"दो हजार छः",IF(AG286=2007,"दो हजार सात",IF(AG286=2008,"दो हजार आठ",IF(AG286=2009,"दो हजार नौ",IF(AG286=2010,"दो हजार दस",IF(AG286=2011,"दो हजार इग्यारह",IF(AG286=2012,"दो हजार बारह",IF(AG286=2013,"दो हजार तेरह",IF(AG286=2014,"दो हजार चौदह",IF(AG286=2015,"दो हजार पंद्रह",IF(AG286=2016,"दो हजार सोलह",IF(AG286=2017,"दो हजार सत्रह",IF(AG286=2018,"दो हजार अठारह",IF(AG286=2019,"दो हजार उन्नीस",IF(AG286=2020,"दो हजार बीस",IF(AG286=2021,"दो हजार इक्कीस",IF(AG286=2022,"दो हजार बाइस","")))))))))))))))))))))))</f>
        <v>दो हजार पंद्रह</v>
      </c>
      <c r="AH287" s="41" t="str">
        <f>IF(AH286=1,"जनवरी",IF(AH286=2,"फरवरी",IF(AH286=3,"मार्च",IF(AH286=4,"अप्रैल",IF(AH286=5,"मई",IF(AH286=6,"जून",IF(AH286=7,"जुलाई",IF(AH286=8,"अगस्त",IF(AH286=9,"सितम्बर",IF(AH286=10,"अक्टूबर",IF(AH286=11,"नवम्बर",IF(AH286=12,"दिसम्बर",""))))))))))))</f>
        <v>मार्च</v>
      </c>
      <c r="AI287" s="41" t="str">
        <f>IF(AI286=1,"एक",IF(AI286=2,"दो",IF(AI286=3,"तीन",IF(AI286=4,"चार",IF(AI286=5,"पांच",IF(AI286=6,"छः",IF(AI286=7,"सात",IF(AI286=8,"आठ",IF(AI286=9,"नौ",IF(AI286=10,"दस",IF(AI286=11,"इग्यारह",IF(AI286=12,"बारह",IF(AI286=13,"तेरह",IF(AI286=14,"चौदह",IF(AI286=15,"पंद्रह",IF(AI286=16,"सोलह",IF(AI286=17,"सत्रह",IF(AI286=18,"अठारह",IF(AI286=19,"उन्नीस",IF(AI286=20,"बीस",IF(AI286=21,"इक्कीस",IF(AI286=22,"बाइस",IF(AI286=23,"तेईस",IF(AI286=24,"चौबीस",IF(AI286=25,"पचीस",IF(AI286=26,"छबीस",IF(AI286=27,"सताईस",IF(AI286=28,"अठाइस",IF(AI286=29,"उन्नतीस",IF(AI286=30,"तीस",IF(AI286=31,"इकतीस","")))))))))))))))))))))))))))))))</f>
        <v>तेरह</v>
      </c>
    </row>
    <row r="288" spans="1:35" ht="18.95" customHeight="1">
      <c r="A288" s="92">
        <f>IF(N288="","",A287+1)</f>
        <v>8</v>
      </c>
      <c r="B288" s="953" t="str">
        <f>IF('Master sheet'!$D$14="Hindi","माता का नाम :-","Mother's Name :-")</f>
        <v>माता का नाम :-</v>
      </c>
      <c r="C288" s="953"/>
      <c r="D288" s="953"/>
      <c r="E288" s="957" t="str">
        <f>IFERROR(IF(AND(N288=""),"",VLOOKUP(N288,Marks,8,0)),"")</f>
        <v>ANKITA SHARMA</v>
      </c>
      <c r="F288" s="957"/>
      <c r="G288" s="957"/>
      <c r="H288" s="957"/>
      <c r="I288" s="957"/>
      <c r="J288" s="952" t="str">
        <f>IF('Master sheet'!$D$14="Hindi","रोल नंबर :-","Roll No. :")</f>
        <v>रोल नंबर :-</v>
      </c>
      <c r="K288" s="952"/>
      <c r="L288" s="952"/>
      <c r="M288" s="952"/>
      <c r="N288" s="963">
        <f>IF(N253="","",IF(AND(N253+1&gt;$Y$6),"",N253+1))</f>
        <v>329</v>
      </c>
      <c r="O288" s="963"/>
      <c r="P288" s="963"/>
      <c r="AH288" s="41" t="str">
        <f>CONCATENATE(AI287," ",AH287," ",AG287)</f>
        <v>तेरह मार्च दो हजार पंद्रह</v>
      </c>
    </row>
    <row r="289" spans="1:35" ht="18.95" customHeight="1">
      <c r="A289" s="92">
        <f>IF(N288="","",A288+1)</f>
        <v>9</v>
      </c>
      <c r="B289" s="953" t="str">
        <f>IF('Master sheet'!$D$14="Hindi","जन्मतिथि शब्दों में :-","Date of Birth in Words :-")</f>
        <v>जन्मतिथि शब्दों में :-</v>
      </c>
      <c r="C289" s="953"/>
      <c r="D289" s="953"/>
      <c r="E289" s="957" t="str">
        <f>IFERROR(IF('Master sheet'!$D$14="Hindi",AH288,AH290),"")</f>
        <v>तेरह मार्च दो हजार पंद्रह</v>
      </c>
      <c r="F289" s="957"/>
      <c r="G289" s="957"/>
      <c r="H289" s="957"/>
      <c r="I289" s="957"/>
      <c r="J289" s="957"/>
      <c r="K289" s="957"/>
      <c r="L289" s="957"/>
      <c r="M289" s="957"/>
      <c r="N289" s="957"/>
      <c r="O289" s="957"/>
      <c r="P289" s="296"/>
      <c r="AG289" s="41" t="str">
        <f>IF(AG286=1961,"NINETEEN SIXTY ONE",IF(AG286=1962,"NINETEEN SIXTY TWO",IF(AG286=1963,"NINETEEN SIXTY THREE",IF(AG286=1964,"NINETEEN SIXTY FOUR",IF(AG286=1965,"NINETEEN SIXTY FIVE",IF(AG286=1966,"NINETEEN SIXTY SIX",IF(AG286=1967,"NINETEEN SIXTY SEVEN",IF(AG286=1968,"NINETEEN SIXTY EIGHT",IF(AG286=1969,"NINETEEN SIXTY NINE",IF(AG286=1970,"NINETEEN SEVENTY",IF(AG286=1971,"NINETEEN SEVENTY ONE",IF(AG286=1972,"NINETEEN SEVENTY TWO",IF(AG286=1973,"NINETEEN SEVENTY THREE",IF(AG286=1974,"NINETEEN SEVENTY FOUR",IF(AG286=1975,"NINETEEN SEVENTY FIVE",IF(AG286=1976,"NINETEEN SEVENTY SIX",IF(AG286=1977,"NINETEEN SEVENTY SEVEN",IF(AG286=1978,"NINETEEN SEVENTY EIGHT",IF(AG286=1979,"NINETEEN SEVENTY NINE",IF(AG286=1980,"NINETEEN EIGHTY",IF(AG286=1981,"NINETEEN EIGHTY ONE",IF(AG286=1982,"NINETEEN EIGHTY TWO",IF(AG286=1983,"NINETEEN EIGHTY THREE",IF(AG286=1984,"NINETEEN EIGHTY FOUR",IF(AG286=1985,"NINETEEN EIGHTY FIVE",IF(AG286=1986,"NINETEEN EIGHTY SIX",IF(AG286=1987,"NINETEEN EIGHTY SEVEN",IF(AG286=1988,"NINETEEN EIGHTY EIGHT",IF(AG286=1989,"NINETEEN EIGHTY NINE",IF(AG286=1990,"NINETEEN NINETY",IF(AG286=1991,"NINETEEN NINETY ONE",IF(AG286=1992,"NINETEEN NINETY TWO",IF(AG286=1993,"NINETEEN NINETY THREE",IF(AG286=1994,"NINETEEN NINETY FOUR",IF(AG286=1995,"NINETEEN NINETY FIVE",IF(AG286=1996,"NINETEEN NINETY SIX",IF(AG286=1997,"NINETEEN NINETY SEVEN",IF(AG286=1998,"NINETEEN NINETY EIGHT",IF(AG286=1999,"NINETEEN NINETY NINE",IF(AG286=2000,"TWO THOUSAND",IF(AG286=2001,"TWO THOUSAND ONE",IF(AG286=2002,"TWO THOUSAND TWO",IF(AG286=2003,"TWO THOUSAND THREE",IF(AG286=2004,"TWO THOUSAND FOUR",IF(AG286=2005,"TWO THOUSAND FIVE",IF(AG286=2006,"TWO THOUSAND SIX",IF(AG286=2007,"TWO THOUSAND SEVEN",IF(AG286=2008,"TWO THOUSAND EIGHT",IF(AG286=2009,"TWO THOUSAND NINE",IF(AG286=2010,"TWO THOUSAND TEN",IF(AG286=2011,"TWO THOUSAND ELEVEN",IF(AG286=2012,"TWO THOUSAND TWELVE",IF(AG286=2013,"TWO THOUSAND THIRTEEN",IF(AG286=2014,"TWO THOUSAND FOURTEEN",IF(AG286=2015,"TWO THOUSAND FIFTEEN",IF(AG286=2016,"TWO THOUSAND SIXTEEN",IF(AG286=2017,"TWO THOUSAND SEVENTEEN",IF(AG286=2018,"TWO THOUSAND EIGHTEEN",IF(AG286=2019,"TWO THOUSAND NINETEEN",IF(AG286=2020,"TWO THOUSAND TWENTY",IF(AG286=2021,"TWO THOUSAND TWENTY ONE",IF(AG286=2022,"TWO THOUSAND TWENTY TWO",IF(AG286=2023,"TWO THOUSAND TWENTY THREE",IF(AG286=2024,"TWO THOUSAND TWENTY FOUR",IF(AG286=2025,"TWO THOUSAND TWENTY FIVE","")))))))))))))))))))))))))))))))))))))))))))))))))))))))))))))))))</f>
        <v>TWO THOUSAND FIFTEEN</v>
      </c>
      <c r="AH289" s="41" t="str">
        <f>IF(AH286=1,"JANUARY",IF(AH286=2,"FEBUARY", IF(AH286=3,"MARCH",IF(AH286=4,"APRIL",IF(AH286=5,"MAY",IF(AH286=6,"JUNE",IF(AH286=7,"JULY",IF(AH286=8,"AUGUST",IF(AH286=9,"SEPTEMBER",IF(AH286=10,"OCTOBER",IF(AH286=11,"NOVEMBER",IF(AH286=12,"DECEMBER",""))))))))))))</f>
        <v>MARCH</v>
      </c>
      <c r="AI289" s="41" t="str">
        <f>IF(AI286=1,"1ST",IF(AI286=2,"2ND", IF(AI286=3,"3RD",IF(AI286=4,"FOURTH",IF(AI286=5,"FIFTH",IF(AI286=6,"SIXTH",IF(AI286=7,"7TH",IF(AI286=8,"8TH",IF(AI286=9,"9TH",IF(AI286=10,"10TH",IF(AI286=11,"11TH",IF(AI286=12,"12TH",IF(AI286=13,"13TH",IF(AI286=14,"14TH",IF(AI286=15,"FIFTEEN",IF(AI286=16,"SIXTEEN",IF(AI286=17,"SEVENTEEN",IF(AI286=18,"EIGHTEEN",IF(AI286=19,"NINETEEN",IF(AI286=20,"TWENTY",IF(AI286=21,"TWENTY FIRST",IF(AI286=22,"TWENTY SECOND",IF(AI286=23,"TWENTY THIRD",IF(AI286=24,"TWENTY FOURTH",IF(AI286=25,"TWENTY FIFTH",IF(AI286=26,"TWENTY SIX",IF(AI286=27,"TWENTY SEVEN",IF(AI286=28,"TWENTY EIGHT",IF(AI286=29,"TWENTY NINE",IF(AI286=30,"THIRTY",IF(AI286=31,"THIRTY FIRST","")))))))))))))))))))))))))))))))</f>
        <v>13TH</v>
      </c>
    </row>
    <row r="290" spans="1:35" ht="14.25" customHeight="1">
      <c r="A290" s="92">
        <f>IF(N288="","",A289+1)</f>
        <v>10</v>
      </c>
      <c r="B290" s="66"/>
      <c r="C290" s="66"/>
      <c r="D290" s="66"/>
      <c r="E290" s="67"/>
      <c r="F290" s="67"/>
      <c r="G290" s="67"/>
      <c r="H290" s="66"/>
      <c r="I290" s="66"/>
      <c r="J290" s="68"/>
      <c r="K290" s="68"/>
      <c r="L290" s="68"/>
      <c r="M290" s="42"/>
      <c r="N290" s="42"/>
      <c r="O290" s="42"/>
      <c r="P290" s="42"/>
      <c r="AH290" s="41" t="str">
        <f>CONCATENATE(AH289," ",AI289,", ",AG289)</f>
        <v>MARCH 13TH, TWO THOUSAND FIFTEEN</v>
      </c>
    </row>
    <row r="291" spans="1:35" ht="25.5" customHeight="1">
      <c r="A291" s="92">
        <f>IF(N288="","",A290+1)</f>
        <v>11</v>
      </c>
      <c r="B291" s="674" t="str">
        <f>IF('Master sheet'!$D$14="Hindi","विषय","Subject")</f>
        <v>विषय</v>
      </c>
      <c r="C291" s="975" t="str">
        <f>IF('Master sheet'!$D$14="Hindi","सामयिक परख","Test")</f>
        <v>सामयिक परख</v>
      </c>
      <c r="D291" s="975"/>
      <c r="E291" s="975"/>
      <c r="F291" s="975"/>
      <c r="G291" s="960" t="str">
        <f>IF('Master sheet'!$D$14="Hindi","अर्द्धवार्षिक","Half Yearly")</f>
        <v>अर्द्धवार्षिक</v>
      </c>
      <c r="H291" s="960"/>
      <c r="I291" s="960"/>
      <c r="J291" s="773" t="str">
        <f>IF('Master sheet'!$D$14="Hindi","अर्द्ध वा. तक योग","Total Till H.Y.")</f>
        <v>अर्द्ध वा. तक योग</v>
      </c>
      <c r="K291" s="960" t="str">
        <f>IF('Master sheet'!$D$14="Hindi","वार्षिक","Yearly")</f>
        <v>वार्षिक</v>
      </c>
      <c r="L291" s="960"/>
      <c r="M291" s="960"/>
      <c r="N291" s="742" t="str">
        <f>IF('Master sheet'!$D$14="Hindi","विषय कुल योग ","Subject Total")</f>
        <v xml:space="preserve">विषय कुल योग </v>
      </c>
      <c r="O291" s="954" t="str">
        <f>IF('Master sheet'!$D$14="Hindi","ग्रेड","Grade")</f>
        <v>ग्रेड</v>
      </c>
      <c r="P291" s="985" t="str">
        <f>IF('Master sheet'!$D$14="Hindi","परिणाम","Results")</f>
        <v>परिणाम</v>
      </c>
    </row>
    <row r="292" spans="1:35" ht="81" customHeight="1">
      <c r="A292" s="92">
        <f>IF(N288="","",A291+1)</f>
        <v>12</v>
      </c>
      <c r="B292" s="674"/>
      <c r="C292" s="246" t="str">
        <f>IF('Master sheet'!$D$14="Hindi","प्रथम परख ","First Test")</f>
        <v xml:space="preserve">प्रथम परख </v>
      </c>
      <c r="D292" s="246" t="str">
        <f>IF('Master sheet'!$D$14="Hindi","द्वितीय परख","Second Test")</f>
        <v>द्वितीय परख</v>
      </c>
      <c r="E292" s="246" t="str">
        <f>IF('Master sheet'!$D$14="Hindi","तृतीय परख","Third Test")</f>
        <v>तृतीय परख</v>
      </c>
      <c r="F292" s="246" t="str">
        <f>IF('Master sheet'!$D$14="Hindi","कुल योग ","Total")</f>
        <v xml:space="preserve">कुल योग </v>
      </c>
      <c r="G292" s="407" t="str">
        <f>IF('Master sheet'!$D$14="Hindi","लिखित","Written")</f>
        <v>लिखित</v>
      </c>
      <c r="H292" s="407" t="str">
        <f>IF('Master sheet'!$D$14="Hindi","मौखिक","Oral")</f>
        <v>मौखिक</v>
      </c>
      <c r="I292" s="407" t="str">
        <f>IF('Master sheet'!$D$14="Hindi","अर्द्ध वा. योग","H.Y. Total")</f>
        <v>अर्द्ध वा. योग</v>
      </c>
      <c r="J292" s="773"/>
      <c r="K292" s="407" t="str">
        <f>IF('Master sheet'!$D$14="Hindi","लिखित","Written")</f>
        <v>लिखित</v>
      </c>
      <c r="L292" s="407" t="str">
        <f>IF('Master sheet'!$D$14="Hindi","मौखिक","Oral")</f>
        <v>मौखिक</v>
      </c>
      <c r="M292" s="407" t="str">
        <f>IF('Master sheet'!$D$14="Hindi","वार्षिक योग","Yearly Total")</f>
        <v>वार्षिक योग</v>
      </c>
      <c r="N292" s="742"/>
      <c r="O292" s="955"/>
      <c r="P292" s="986"/>
    </row>
    <row r="293" spans="1:35" ht="15.95" customHeight="1">
      <c r="A293" s="92">
        <f>IF(N288="","",A292+1)</f>
        <v>13</v>
      </c>
      <c r="B293" s="674"/>
      <c r="C293" s="490">
        <v>10</v>
      </c>
      <c r="D293" s="490">
        <v>10</v>
      </c>
      <c r="E293" s="490">
        <v>10</v>
      </c>
      <c r="F293" s="489">
        <f>IF(AND(C293="",D293="",E293=""),"",IF(AND(C293="NA",D293="NA",E293="NA"),"NA",SUM(C293:E293)))</f>
        <v>30</v>
      </c>
      <c r="G293" s="490">
        <v>50</v>
      </c>
      <c r="H293" s="490">
        <v>20</v>
      </c>
      <c r="I293" s="489">
        <f>IF(AND(G293="",H293=""),"",IF(AND(G293="NA",H293="NA"),"NA",SUM(G293:H293)))</f>
        <v>70</v>
      </c>
      <c r="J293" s="491">
        <f>IF(AND(I293="",F293=""),"",IF(AND(I293="NA",F293="NA"),"NA",SUM(I293,F293)))</f>
        <v>100</v>
      </c>
      <c r="K293" s="490">
        <v>60</v>
      </c>
      <c r="L293" s="490">
        <v>40</v>
      </c>
      <c r="M293" s="489">
        <f>IF(AND(K293="",L293=""),"",IF(AND(K293="NA",L293="NA"),"NA",SUM(K293:L293)))</f>
        <v>100</v>
      </c>
      <c r="N293" s="491">
        <f>IF(AND(J293="",M293=""),"",IF(AND(J293="NA",M293="NA"),"NA",SUM(J293,M293)))</f>
        <v>200</v>
      </c>
      <c r="O293" s="956"/>
      <c r="P293" s="987"/>
    </row>
    <row r="294" spans="1:35" ht="21" customHeight="1">
      <c r="A294" s="92">
        <f>IF(N288="","",A293+1)</f>
        <v>14</v>
      </c>
      <c r="B294" s="410" t="str">
        <f>IF('Result Sheet'!$K$208="","",'Result Sheet'!$K$208)</f>
        <v>हिंदी</v>
      </c>
      <c r="C294" s="466">
        <f>IFERROR(IF(AND(N288=""),"",VLOOKUP(N288,Marks,11,0)),"")</f>
        <v>9</v>
      </c>
      <c r="D294" s="466">
        <f>IFERROR(IF(AND(N288=""),"",VLOOKUP(N288,Marks,12,0)),"")</f>
        <v>8</v>
      </c>
      <c r="E294" s="466">
        <f>IFERROR(IF(AND(N288=""),"",VLOOKUP(N288,Marks,13,0)),"")</f>
        <v>10</v>
      </c>
      <c r="F294" s="496">
        <f>IFERROR(IF(AND(N288=""),"",VLOOKUP(N288,Marks,14,0)),"")</f>
        <v>27</v>
      </c>
      <c r="G294" s="466">
        <f>IFERROR(IF(AND(N288=""),"",VLOOKUP(N288,Marks,15,0)),"")</f>
        <v>38</v>
      </c>
      <c r="H294" s="466">
        <f>IFERROR(IF(AND(N288=""),"",VLOOKUP(N288,Marks,16,0)),"")</f>
        <v>19</v>
      </c>
      <c r="I294" s="496">
        <f>IFERROR(IF(AND(N288=""),"",VLOOKUP(N288,Marks,17,0)),"")</f>
        <v>57</v>
      </c>
      <c r="J294" s="494">
        <f>IFERROR(IF(AND(N288=""),"",VLOOKUP(N288,Marks,18,0)),"")</f>
        <v>84</v>
      </c>
      <c r="K294" s="466">
        <f>IFERROR(IF(AND(N288=""),"",VLOOKUP(N288,Marks,19,0)),"")</f>
        <v>49</v>
      </c>
      <c r="L294" s="466">
        <f>IFERROR(IF(AND(N288=""),"",VLOOKUP(N288,Marks,20,0)),"")</f>
        <v>37</v>
      </c>
      <c r="M294" s="496">
        <f>IFERROR(IF(AND(N288=""),"",VLOOKUP(N288,Marks,21,0)),"")</f>
        <v>86</v>
      </c>
      <c r="N294" s="495">
        <f>IFERROR(IF(AND(N288=""),"",VLOOKUP(N288,Marks,22,0)),"")</f>
        <v>170</v>
      </c>
      <c r="O294" s="73" t="str">
        <f>IFERROR(IF(AND(N288=""),"",VLOOKUP(N288,Marks,28,0)),"")</f>
        <v>B</v>
      </c>
      <c r="P294" s="201" t="str">
        <f>IFERROR(IF(AND(N288=""),"",VLOOKUP(N288,Marks,26,0)),"")</f>
        <v>P</v>
      </c>
    </row>
    <row r="295" spans="1:35" ht="15.95" customHeight="1">
      <c r="A295" s="92">
        <f>IF(N288="","",A294+1)</f>
        <v>15</v>
      </c>
      <c r="B295" s="410"/>
      <c r="C295" s="490">
        <v>5</v>
      </c>
      <c r="D295" s="490">
        <v>5</v>
      </c>
      <c r="E295" s="490">
        <v>5</v>
      </c>
      <c r="F295" s="489">
        <f>IF(AND(C295="",D295="",E295=""),"",IF(AND(C295="NA",D295="NA",E295="NA"),"NA",SUM(C295:E295)))</f>
        <v>15</v>
      </c>
      <c r="G295" s="490">
        <v>25</v>
      </c>
      <c r="H295" s="490">
        <v>10</v>
      </c>
      <c r="I295" s="489">
        <f>IF(AND(G295="",H295=""),"",IF(AND(G295="NA",H295="NA"),"NA",SUM(G295:H295)))</f>
        <v>35</v>
      </c>
      <c r="J295" s="491">
        <f>IF(AND(I295="",F295=""),"",IF(AND(I295="NA",F295="NA"),"NA",SUM(I295,F295)))</f>
        <v>50</v>
      </c>
      <c r="K295" s="490">
        <v>30</v>
      </c>
      <c r="L295" s="490">
        <v>20</v>
      </c>
      <c r="M295" s="489">
        <f>IF(AND(K295="",L295=""),"",IF(AND(K295="NA",L295="NA"),"NA",SUM(K295:L295)))</f>
        <v>50</v>
      </c>
      <c r="N295" s="491">
        <f>IF(AND(J295="",M295=""),"",IF(AND(J295="NA",M295="NA"),"NA",SUM(J295,M295)))</f>
        <v>100</v>
      </c>
      <c r="O295" s="990"/>
      <c r="P295" s="991"/>
    </row>
    <row r="296" spans="1:35" ht="21" customHeight="1">
      <c r="A296" s="92">
        <f>IF(N288="","",A295+1)</f>
        <v>16</v>
      </c>
      <c r="B296" s="410" t="str">
        <f>IF('Result Sheet'!$AD$208="","",'Result Sheet'!$AD$208)</f>
        <v>अंग्रेजी</v>
      </c>
      <c r="C296" s="466">
        <f>IFERROR(IF(AND(N288=""),"",VLOOKUP(N288,Marks,29,0)),"")</f>
        <v>5</v>
      </c>
      <c r="D296" s="466">
        <f>IFERROR(IF(AND(N288=""),"",VLOOKUP(N288,Marks,30,0)),"")</f>
        <v>4</v>
      </c>
      <c r="E296" s="466">
        <f>IFERROR(IF(AND(N288=""),"",VLOOKUP(N288,Marks,31,0)),"")</f>
        <v>5</v>
      </c>
      <c r="F296" s="496">
        <f>IFERROR(IF(AND(N288=""),"",VLOOKUP(N288,Marks,32,0)),"")</f>
        <v>14</v>
      </c>
      <c r="G296" s="466">
        <f>IFERROR(IF(AND(N288=""),"",VLOOKUP(N288,Marks,33,0)),"")</f>
        <v>22</v>
      </c>
      <c r="H296" s="466">
        <f>IFERROR(IF(AND(N288=""),"",VLOOKUP(N288,Marks,34,0)),"")</f>
        <v>9</v>
      </c>
      <c r="I296" s="496">
        <f>IFERROR(IF(AND(N288=""),"",VLOOKUP(N288,Marks,35,0)),"")</f>
        <v>31</v>
      </c>
      <c r="J296" s="494">
        <f>IFERROR(IF(AND(N288=""),"",VLOOKUP(N288,Marks,36,0)),"")</f>
        <v>45</v>
      </c>
      <c r="K296" s="466">
        <f>IFERROR(IF(AND(N288=""),"",VLOOKUP(N288,Marks,37,0)),"")</f>
        <v>24</v>
      </c>
      <c r="L296" s="466">
        <f>IFERROR(IF(AND(N288=""),"",VLOOKUP(N288,Marks,38,0)),"")</f>
        <v>19</v>
      </c>
      <c r="M296" s="496">
        <f>IFERROR(IF(AND(N288=""),"",VLOOKUP(N288,Marks,39,0)),"")</f>
        <v>43</v>
      </c>
      <c r="N296" s="495">
        <f>IFERROR(IF(AND(N288=""),"",VLOOKUP(N288,Marks,40,0)),"")</f>
        <v>88</v>
      </c>
      <c r="O296" s="73" t="str">
        <f>IFERROR(IF(AND(N288=""),"",VLOOKUP(N288,Marks,46,0)),"")</f>
        <v>A</v>
      </c>
      <c r="P296" s="201" t="str">
        <f>IFERROR(IF(AND(N288=""),"",VLOOKUP(N288,Marks,44,0)),"")</f>
        <v>P</v>
      </c>
      <c r="T296" s="301"/>
    </row>
    <row r="297" spans="1:35" ht="15.95" customHeight="1">
      <c r="A297" s="92">
        <f>IF(N288="","",A296+1)</f>
        <v>17</v>
      </c>
      <c r="B297" s="410"/>
      <c r="C297" s="490">
        <v>10</v>
      </c>
      <c r="D297" s="490">
        <v>10</v>
      </c>
      <c r="E297" s="490">
        <v>10</v>
      </c>
      <c r="F297" s="489">
        <f>IF(AND(C297="",D297="",E297=""),"",IF(AND(C297="NA",D297="NA",E297="NA"),"NA",SUM(C297:E297)))</f>
        <v>30</v>
      </c>
      <c r="G297" s="490">
        <v>50</v>
      </c>
      <c r="H297" s="490">
        <v>20</v>
      </c>
      <c r="I297" s="489">
        <f>IF(AND(G297="",H297=""),"",IF(AND(G297="NA",H297="NA"),"NA",SUM(G297:H297)))</f>
        <v>70</v>
      </c>
      <c r="J297" s="491">
        <f>IF(AND(I297="",F297=""),"",IF(AND(I297="NA",F297="NA"),"NA",SUM(I297,F297)))</f>
        <v>100</v>
      </c>
      <c r="K297" s="490">
        <v>60</v>
      </c>
      <c r="L297" s="490">
        <v>40</v>
      </c>
      <c r="M297" s="489">
        <f>IF(AND(K297="",L297=""),"",IF(AND(K297="NA",L297="NA"),"NA",SUM(K297:L297)))</f>
        <v>100</v>
      </c>
      <c r="N297" s="491">
        <f>IF(AND(J297="",M297=""),"",IF(AND(J297="NA",M297="NA"),"NA",SUM(J297,M297)))</f>
        <v>200</v>
      </c>
      <c r="O297" s="990"/>
      <c r="P297" s="991"/>
      <c r="T297" s="301"/>
    </row>
    <row r="298" spans="1:35" ht="21" customHeight="1">
      <c r="A298" s="92">
        <f>IF(N288="","",A297+1)</f>
        <v>18</v>
      </c>
      <c r="B298" s="410" t="str">
        <f>IF('Result Sheet'!$AV$208="","",'Result Sheet'!$AV$208)</f>
        <v>गणित</v>
      </c>
      <c r="C298" s="466">
        <f>IFERROR(IF(AND(N288=""),"",VLOOKUP(N288,Marks,47,0)),"")</f>
        <v>10</v>
      </c>
      <c r="D298" s="466">
        <f>IFERROR(IF(AND(N288=""),"",VLOOKUP(N288,Marks,48,0)),"")</f>
        <v>9</v>
      </c>
      <c r="E298" s="466">
        <f>IFERROR(IF(AND(N288=""),"",VLOOKUP(N288,Marks,49,0)),"")</f>
        <v>8</v>
      </c>
      <c r="F298" s="496">
        <f>IFERROR(IF(AND(N288=""),"",VLOOKUP(N288,Marks,50,0)),"")</f>
        <v>27</v>
      </c>
      <c r="G298" s="466">
        <f>IFERROR(IF(AND(N288=""),"",VLOOKUP(N288,Marks,51,0)),"")</f>
        <v>29</v>
      </c>
      <c r="H298" s="466">
        <f>IFERROR(IF(AND(N288=""),"",VLOOKUP(N288,Marks,52,0)),"")</f>
        <v>14</v>
      </c>
      <c r="I298" s="496">
        <f>IFERROR(IF(AND(N288=""),"",VLOOKUP(N288,Marks,53,0)),"")</f>
        <v>43</v>
      </c>
      <c r="J298" s="494">
        <f>IFERROR(IF(AND(N288=""),"",VLOOKUP(N288,Marks,54,0)),"")</f>
        <v>70</v>
      </c>
      <c r="K298" s="466">
        <f>IFERROR(IF(AND(N288=""),"",VLOOKUP(N288,Marks,55,0)),"")</f>
        <v>53</v>
      </c>
      <c r="L298" s="466">
        <f>IFERROR(IF(AND(N288=""),"",VLOOKUP(N288,Marks,56,0)),"")</f>
        <v>37</v>
      </c>
      <c r="M298" s="496">
        <f>IFERROR(IF(AND(N288=""),"",VLOOKUP(N288,Marks,57,0)),"")</f>
        <v>90</v>
      </c>
      <c r="N298" s="495">
        <f>IFERROR(IF(AND(N288=""),"",VLOOKUP(N288,Marks,58,0)),"")</f>
        <v>160</v>
      </c>
      <c r="O298" s="73" t="str">
        <f>IFERROR(IF(AND(N288=""),"",VLOOKUP(N288,Marks,64,0)),"")</f>
        <v>B</v>
      </c>
      <c r="P298" s="201" t="str">
        <f>IFERROR(IF(AND(N288=""),"",VLOOKUP(N288,Marks,62,0)),"")</f>
        <v>P</v>
      </c>
      <c r="T298" s="301"/>
    </row>
    <row r="299" spans="1:35" ht="21" customHeight="1">
      <c r="A299" s="92">
        <f>IF(N288="","",A298+1)</f>
        <v>19</v>
      </c>
      <c r="B299" s="410" t="str">
        <f>IF('Result Sheet'!$BN$208="","",'Result Sheet'!$BN$208)</f>
        <v>पर्यावरण अध्ययन</v>
      </c>
      <c r="C299" s="466">
        <f>IFERROR(IF(AND(N288=""),"",VLOOKUP(N288,Marks,65,0)),"")</f>
        <v>10</v>
      </c>
      <c r="D299" s="466">
        <f>IFERROR(IF(AND(N288=""),"",VLOOKUP(N288,Marks,66,0)),"")</f>
        <v>10</v>
      </c>
      <c r="E299" s="466">
        <f>IFERROR(IF(AND(N288=""),"",VLOOKUP(N288,Marks,67,0)),"")</f>
        <v>9</v>
      </c>
      <c r="F299" s="496">
        <f>IFERROR(IF(AND(N288=""),"",VLOOKUP(N288,Marks,68,0)),"")</f>
        <v>29</v>
      </c>
      <c r="G299" s="466">
        <f>IFERROR(IF(AND(N288=""),"",VLOOKUP(N288,Marks,69,0)),"")</f>
        <v>35</v>
      </c>
      <c r="H299" s="466">
        <f>IFERROR(IF(AND(N288=""),"",VLOOKUP(N288,Marks,70,0)),"")</f>
        <v>18</v>
      </c>
      <c r="I299" s="496">
        <f>IFERROR(IF(AND(N288=""),"",VLOOKUP(N288,Marks,71,0)),"")</f>
        <v>53</v>
      </c>
      <c r="J299" s="494">
        <f>IFERROR(IF(AND(N288=""),"",VLOOKUP(N288,Marks,72,0)),"")</f>
        <v>82</v>
      </c>
      <c r="K299" s="466">
        <f>IFERROR(IF(AND(N288=""),"",VLOOKUP(N288,Marks,73,0)),"")</f>
        <v>57</v>
      </c>
      <c r="L299" s="466">
        <f>IFERROR(IF(AND(N288=""),"",VLOOKUP(N288,Marks,74,0)),"")</f>
        <v>37</v>
      </c>
      <c r="M299" s="496">
        <f>IFERROR(IF(AND(N288=""),"",VLOOKUP(N288,Marks,75,0)),"")</f>
        <v>94</v>
      </c>
      <c r="N299" s="495">
        <f>IFERROR(IF(AND(N288=""),"",VLOOKUP(N288,Marks,76,0)),"")</f>
        <v>176</v>
      </c>
      <c r="O299" s="73" t="str">
        <f>IFERROR(IF(AND(N288=""),"",VLOOKUP(N288,Marks,82,0)),"")</f>
        <v>A</v>
      </c>
      <c r="P299" s="201" t="str">
        <f>IFERROR(IF(AND(N288=""),"",VLOOKUP(N288,Marks,80,0)),"")</f>
        <v>P</v>
      </c>
    </row>
    <row r="300" spans="1:35" ht="23.25" customHeight="1">
      <c r="A300" s="92">
        <f>IF(N288="","",A299+1)</f>
        <v>20</v>
      </c>
      <c r="B300" s="284" t="str">
        <f>IF('Master sheet'!$D$14="Hindi","कुल योग","Total")</f>
        <v>कुल योग</v>
      </c>
      <c r="C300" s="494">
        <f>IF(AND(N288=""),"",IF(AND(C294="",C296="",C298="",C299=""),"",SUM(C294,C296,C298,C299)))</f>
        <v>34</v>
      </c>
      <c r="D300" s="494">
        <f>IF(AND(N288=""),"",IF(AND(D294="",D296="",D298="",D299=""),"",SUM(D294,D296,D298,D299)))</f>
        <v>31</v>
      </c>
      <c r="E300" s="494">
        <f>IF(AND(N288=""),"",IF(AND(E294="",E296="",E298="",E299=""),"",SUM(E294,E296,E298,E299)))</f>
        <v>32</v>
      </c>
      <c r="F300" s="494">
        <f>IF(AND(N288=""),"",IF(AND(F294="",F296="",F298="",F299=""),"",SUM(F294,F296,F298,F299)))</f>
        <v>97</v>
      </c>
      <c r="G300" s="494">
        <f>IF(AND(N288=""),"",IF(AND(G294="",G296="",G298="",G299=""),"",SUM(G294,G296,G298,G299)))</f>
        <v>124</v>
      </c>
      <c r="H300" s="494">
        <f>IF(AND(N288=""),"",IF(AND(H294="",H296="",H298="",H299=""),"",SUM(H294,H296,H298,H299)))</f>
        <v>60</v>
      </c>
      <c r="I300" s="494">
        <f>IF(AND(N288=""),"",IF(AND(I294="",I296="",I298="",I299=""),"",SUM(I294,I296,I298,I299)))</f>
        <v>184</v>
      </c>
      <c r="J300" s="494">
        <f>IF(AND(N288=""),"",IF(AND(J294="",J296="",J298="",J299=""),"",SUM(J294,J296,J298,J299)))</f>
        <v>281</v>
      </c>
      <c r="K300" s="494">
        <f>IF(AND(N288=""),"",IF(AND(K294="",K296="",K298="",K299=""),"",SUM(K294,K296,K298,K299)))</f>
        <v>183</v>
      </c>
      <c r="L300" s="494">
        <f>IF(AND(N288=""),"",IF(AND(L294="",L296="",L298="",L299=""),"",SUM(L294,L296,L298,L299)))</f>
        <v>130</v>
      </c>
      <c r="M300" s="494">
        <f>IF(AND(N288=""),"",IF(AND(M294="",M296="",M298="",M299=""),"",SUM(M294,M296,M298,M299)))</f>
        <v>313</v>
      </c>
      <c r="N300" s="494">
        <f>IF(AND(N288=""),"",IF(AND(N294="",N296="",N298="",N299=""),"",SUM(N294,N296,N298,N299)))</f>
        <v>594</v>
      </c>
      <c r="O300" s="492" t="str">
        <f>IFERROR(IF(AND(N288=""),"",VLOOKUP(N288,Marks,152,0)),"")</f>
        <v>B</v>
      </c>
      <c r="P300" s="493" t="str">
        <f>IF(AND(P294="P",P296="P",P298="P",P299="P"),"P","")</f>
        <v>P</v>
      </c>
    </row>
    <row r="301" spans="1:35" ht="21" customHeight="1">
      <c r="A301" s="92">
        <f>IF(N288="","",A300+1)</f>
        <v>21</v>
      </c>
      <c r="B301" s="964" t="str">
        <f>IF('Master sheet'!$D$14="Hindi","अतिरिक्त विषय ","Extra Subject")</f>
        <v xml:space="preserve">अतिरिक्त विषय </v>
      </c>
      <c r="C301" s="964"/>
      <c r="D301" s="964"/>
      <c r="E301" s="964"/>
      <c r="F301" s="964"/>
      <c r="G301" s="964"/>
      <c r="H301" s="964"/>
      <c r="I301" s="964"/>
      <c r="J301" s="964"/>
      <c r="K301" s="964"/>
      <c r="L301" s="964"/>
      <c r="M301" s="964"/>
      <c r="N301" s="964"/>
      <c r="O301" s="964"/>
      <c r="P301" s="964"/>
    </row>
    <row r="302" spans="1:35" ht="21" customHeight="1">
      <c r="A302" s="92">
        <f>IF(N288="","",A301+1)</f>
        <v>22</v>
      </c>
      <c r="B302" s="286" t="str">
        <f>IF('Result Sheet'!$CF$208="","",'Result Sheet'!$CF$208)</f>
        <v>कंप्यूटर</v>
      </c>
      <c r="C302" s="466">
        <f>IFERROR(IF(AND(N288=""),"",VLOOKUP(N288,Marks,83,0)),"")</f>
        <v>9</v>
      </c>
      <c r="D302" s="466">
        <f>IFERROR(IF(AND(N288=""),"",VLOOKUP(N288,Marks,84,0)),"")</f>
        <v>8</v>
      </c>
      <c r="E302" s="466">
        <f>IFERROR(IF(AND(N288=""),"",VLOOKUP(N288,Marks,85,0)),"")</f>
        <v>10</v>
      </c>
      <c r="F302" s="496">
        <f>IFERROR(IF(AND(N288=""),"",VLOOKUP(N288,Marks,86,0)),"")</f>
        <v>27</v>
      </c>
      <c r="G302" s="466">
        <f>IFERROR(IF(AND(N288=""),"",VLOOKUP(N288,Marks,87,0)),"")</f>
        <v>20</v>
      </c>
      <c r="H302" s="466">
        <f>IFERROR(IF(AND(N288=""),"",VLOOKUP(N288,Marks,88,0)),"")</f>
        <v>45</v>
      </c>
      <c r="I302" s="496">
        <f>IFERROR(IF(AND(N288=""),"",VLOOKUP(N288,Marks,89,0)),"")</f>
        <v>65</v>
      </c>
      <c r="J302" s="495">
        <f>IFERROR(IF(AND(N288=""),"",VLOOKUP(N288,Marks,90,0)),"")</f>
        <v>92</v>
      </c>
      <c r="K302" s="466">
        <f>IFERROR(IF(AND(N288=""),"",VLOOKUP(N288,Marks,91,0)),"")</f>
        <v>38</v>
      </c>
      <c r="L302" s="466">
        <f>IFERROR(IF(AND(N288=""),"",VLOOKUP(N288,Marks,92,0)),"")</f>
        <v>48</v>
      </c>
      <c r="M302" s="496">
        <f>IFERROR(IF(AND(N288=""),"",VLOOKUP(N288,Marks,93,0)),"")</f>
        <v>86</v>
      </c>
      <c r="N302" s="495">
        <f>IFERROR(IF(AND(N288=""),"",VLOOKUP(N288,Marks,94,0)),"")</f>
        <v>178</v>
      </c>
      <c r="O302" s="73" t="str">
        <f>IFERROR(IF(AND(N288=""),"",VLOOKUP(N288,Marks,98,0)),"")</f>
        <v>A</v>
      </c>
      <c r="P302" s="201" t="str">
        <f>IFERROR(IF(AND(N288=""),"",VLOOKUP(N288,Marks,97,0)),"")</f>
        <v>P</v>
      </c>
    </row>
    <row r="303" spans="1:35" ht="21" customHeight="1">
      <c r="A303" s="92">
        <f>IF(N288="","",A302+1)</f>
        <v>23</v>
      </c>
      <c r="B303" s="286" t="str">
        <f>IF('Result Sheet'!$CV$208="","",'Result Sheet'!$CV$208)</f>
        <v>सामान्य ज्ञान</v>
      </c>
      <c r="C303" s="466">
        <f>IFERROR(IF(AND(N288=""),"",VLOOKUP(N288,Marks,99,0)),"")</f>
        <v>8</v>
      </c>
      <c r="D303" s="466">
        <f>IFERROR(IF(AND(N288=""),"",VLOOKUP(N288,Marks,100,0)),"")</f>
        <v>7</v>
      </c>
      <c r="E303" s="466">
        <f>IFERROR(IF(AND(N288=""),"",VLOOKUP(N288,Marks,101,0)),"")</f>
        <v>9</v>
      </c>
      <c r="F303" s="496">
        <f>IFERROR(IF(AND(N288=""),"",VLOOKUP(N288,Marks,102,0)),"")</f>
        <v>24</v>
      </c>
      <c r="G303" s="466">
        <f>IFERROR(IF(AND(N288=""),"",VLOOKUP(N288,Marks,103,0)),"")</f>
        <v>40</v>
      </c>
      <c r="H303" s="466">
        <f>IFERROR(IF(AND(N288=""),"",VLOOKUP(N288,Marks,104,0)),"")</f>
        <v>18</v>
      </c>
      <c r="I303" s="496">
        <f>IFERROR(IF(AND(N288=""),"",VLOOKUP(N288,Marks,105,0)),"")</f>
        <v>58</v>
      </c>
      <c r="J303" s="495">
        <f>IFERROR(IF(AND(N288=""),"",VLOOKUP(N288,Marks,106,0)),"")</f>
        <v>82</v>
      </c>
      <c r="K303" s="466">
        <f>IFERROR(IF(AND(N288=""),"",VLOOKUP(N288,Marks,107,0)),"")</f>
        <v>50</v>
      </c>
      <c r="L303" s="466">
        <f>IFERROR(IF(AND(N288=""),"",VLOOKUP(N288,Marks,108,0)),"")</f>
        <v>39</v>
      </c>
      <c r="M303" s="496">
        <f>IFERROR(IF(AND(N288=""),"",VLOOKUP(N288,Marks,109,0)),"")</f>
        <v>89</v>
      </c>
      <c r="N303" s="495">
        <f>IFERROR(IF(AND(N288=""),"",VLOOKUP(N288,Marks,110,0)),"")</f>
        <v>171</v>
      </c>
      <c r="O303" s="73" t="str">
        <f>IFERROR(IF(AND(N288=""),"",VLOOKUP(N288,Marks,114,0)),"")</f>
        <v>A</v>
      </c>
      <c r="P303" s="201" t="str">
        <f>IFERROR(IF(AND(N288=""),"",VLOOKUP(N288,Marks,113,0)),"")</f>
        <v>P</v>
      </c>
    </row>
    <row r="304" spans="1:35" ht="21" customHeight="1">
      <c r="A304" s="92">
        <f>IF(N288="","",A303+1)</f>
        <v>24</v>
      </c>
      <c r="B304" s="286"/>
      <c r="C304" s="988" t="str">
        <f>IF('Master sheet'!$D$14="Hindi","प्रथम मूल्यांकन","1st Assessment")</f>
        <v>प्रथम मूल्यांकन</v>
      </c>
      <c r="D304" s="989"/>
      <c r="E304" s="988" t="str">
        <f>IF('Master sheet'!$D$14="Hindi","द्वितीय मूल्यांकन","2nd Assessment")</f>
        <v>द्वितीय मूल्यांकन</v>
      </c>
      <c r="F304" s="989"/>
      <c r="G304" s="988" t="str">
        <f>IF('Master sheet'!$D$14="Hindi","तृतीय मूल्यांकन","3rd Assessment")</f>
        <v>तृतीय मूल्यांकन</v>
      </c>
      <c r="H304" s="989"/>
      <c r="I304" s="988" t="str">
        <f>IF('Master sheet'!$D$14="Hindi","चतुर्थ मूल्यांकन","4th Assessment")</f>
        <v>चतुर्थ मूल्यांकन</v>
      </c>
      <c r="J304" s="989"/>
      <c r="K304" s="988" t="str">
        <f>IF('Master sheet'!$D$14="Hindi","पंचम मूल्यांकन","5th Assessment")</f>
        <v>पंचम मूल्यांकन</v>
      </c>
      <c r="L304" s="989"/>
      <c r="M304" s="992" t="str">
        <f>IF('Master sheet'!$D$14="Hindi","कुल योग ","Total")</f>
        <v xml:space="preserve">कुल योग </v>
      </c>
      <c r="N304" s="993"/>
      <c r="O304" s="990"/>
      <c r="P304" s="991"/>
    </row>
    <row r="305" spans="1:34" ht="21" customHeight="1">
      <c r="A305" s="92">
        <f>IF(N288="","",A304+1)</f>
        <v>25</v>
      </c>
      <c r="B305" s="410" t="str">
        <f>IF('Result Sheet'!$DL$208="","",'Result Sheet'!$DL$208)</f>
        <v>कार्यानुभव</v>
      </c>
      <c r="C305" s="951">
        <f>IFERROR(IF(AND(N288=""),"",VLOOKUP(N288,Marks,115,0)),"")</f>
        <v>0</v>
      </c>
      <c r="D305" s="951"/>
      <c r="E305" s="951">
        <f>IFERROR(IF(AND(N288=""),"",VLOOKUP(N288,Marks,116,0)),"")</f>
        <v>0</v>
      </c>
      <c r="F305" s="951"/>
      <c r="G305" s="951">
        <f>IFERROR(IF(AND(N288=""),"",VLOOKUP(N288,Marks,117,0)),"")</f>
        <v>0</v>
      </c>
      <c r="H305" s="951"/>
      <c r="I305" s="951">
        <f>IFERROR(IF(AND(N288=""),"",VLOOKUP(N288,Marks,118,0)),"")</f>
        <v>0</v>
      </c>
      <c r="J305" s="951"/>
      <c r="K305" s="951">
        <f>IFERROR(IF(AND(N288=""),"",VLOOKUP(N288,Marks,119,0)),"")</f>
        <v>0</v>
      </c>
      <c r="L305" s="951"/>
      <c r="M305" s="979">
        <f>IFERROR(IF(AND(N288=""),"",VLOOKUP(N288,Marks,120,0)),"")</f>
        <v>0</v>
      </c>
      <c r="N305" s="979"/>
      <c r="O305" s="411" t="str">
        <f>IFERROR(IF(AND(N288=""),"",VLOOKUP(N288,Marks,124,0)),"")</f>
        <v/>
      </c>
      <c r="P305" s="201" t="str">
        <f>IFERROR(IF(AND(N288=""),"",VLOOKUP(N288,Marks,123,0)),"")</f>
        <v/>
      </c>
    </row>
    <row r="306" spans="1:34" ht="21" customHeight="1">
      <c r="A306" s="92">
        <f>IF(N288="","",A305+1)</f>
        <v>26</v>
      </c>
      <c r="B306" s="410" t="str">
        <f>IF('Result Sheet'!$DV$208="","",'Result Sheet'!$DV$208)</f>
        <v>कला शिक्षा</v>
      </c>
      <c r="C306" s="951">
        <f>IFERROR(IF(AND(N288=""),"",VLOOKUP(N288,Marks,125,0)),"")</f>
        <v>0</v>
      </c>
      <c r="D306" s="951"/>
      <c r="E306" s="951">
        <f>IFERROR(IF(AND(N288=""),"",VLOOKUP(N288,Marks,126,0)),"")</f>
        <v>0</v>
      </c>
      <c r="F306" s="951"/>
      <c r="G306" s="951">
        <f>IFERROR(IF(AND(N288=""),"",VLOOKUP(N288,Marks,127,0)),"")</f>
        <v>0</v>
      </c>
      <c r="H306" s="951"/>
      <c r="I306" s="951">
        <f>IFERROR(IF(AND(N288=""),"",VLOOKUP(N288,Marks,128,0)),"")</f>
        <v>0</v>
      </c>
      <c r="J306" s="951"/>
      <c r="K306" s="951">
        <f>IFERROR(IF(AND(N288=""),"",VLOOKUP(N288,Marks,129,0)),"")</f>
        <v>0</v>
      </c>
      <c r="L306" s="951"/>
      <c r="M306" s="979">
        <f>IFERROR(IF(AND(N288=""),"",VLOOKUP(N288,Marks,130,0)),"")</f>
        <v>0</v>
      </c>
      <c r="N306" s="979"/>
      <c r="O306" s="411" t="str">
        <f>IFERROR(IF(AND(N288=""),"",VLOOKUP(N288,Marks,134,0)),"")</f>
        <v/>
      </c>
      <c r="P306" s="201" t="str">
        <f>IFERROR(IF(AND(N288=""),"",VLOOKUP(N288,Marks,133,0)),"")</f>
        <v/>
      </c>
    </row>
    <row r="307" spans="1:34" ht="21" customHeight="1">
      <c r="A307" s="92">
        <f>IF(N288="","",A306+1)</f>
        <v>27</v>
      </c>
      <c r="B307" s="410" t="str">
        <f>IF('Result Sheet'!$EF$208="","",'Result Sheet'!$EF$208)</f>
        <v>स्वा. एवं शा. शिक्षा</v>
      </c>
      <c r="C307" s="951">
        <f>IFERROR(IF(AND(N288=""),"",VLOOKUP(N288,Marks,135,0)),"")</f>
        <v>0</v>
      </c>
      <c r="D307" s="951"/>
      <c r="E307" s="951">
        <f>IFERROR(IF(AND(N288=""),"",VLOOKUP(N288,Marks,136,0)),"")</f>
        <v>0</v>
      </c>
      <c r="F307" s="951"/>
      <c r="G307" s="951">
        <f>IFERROR(IF(AND(N288=""),"",VLOOKUP(N288,Marks,137,0)),"")</f>
        <v>0</v>
      </c>
      <c r="H307" s="951"/>
      <c r="I307" s="951">
        <f>IFERROR(IF(AND(N288=""),"",VLOOKUP(N288,Marks,138,0)),"")</f>
        <v>0</v>
      </c>
      <c r="J307" s="951"/>
      <c r="K307" s="951">
        <f>IFERROR(IF(AND(N288=""),"",VLOOKUP(N288,Marks,139,0)),"")</f>
        <v>0</v>
      </c>
      <c r="L307" s="951"/>
      <c r="M307" s="979">
        <f>IFERROR(IF(AND(N288=""),"",VLOOKUP(N288,Marks,140,0)),"")</f>
        <v>0</v>
      </c>
      <c r="N307" s="979"/>
      <c r="O307" s="411" t="str">
        <f>IFERROR(IF(AND(N288=""),"",VLOOKUP(N288,Marks,144,0)),"")</f>
        <v/>
      </c>
      <c r="P307" s="201" t="str">
        <f>IFERROR(IF(AND(N288=""),"",VLOOKUP(N288,Marks,143,0)),"")</f>
        <v/>
      </c>
    </row>
    <row r="308" spans="1:34" ht="6" customHeight="1">
      <c r="A308" s="92">
        <f>IF(N288="","",A307+1)</f>
        <v>28</v>
      </c>
      <c r="B308" s="287"/>
      <c r="C308" s="287"/>
      <c r="D308" s="287"/>
      <c r="E308" s="467"/>
      <c r="F308" s="468"/>
      <c r="G308" s="287"/>
      <c r="H308" s="287"/>
      <c r="I308" s="287"/>
      <c r="J308" s="467"/>
      <c r="K308" s="468"/>
      <c r="L308" s="288"/>
      <c r="M308" s="288"/>
      <c r="N308" s="288"/>
      <c r="O308" s="467"/>
      <c r="P308" s="468"/>
    </row>
    <row r="309" spans="1:34" ht="21" customHeight="1">
      <c r="A309" s="92">
        <f>IF(N288="","",A308+1)</f>
        <v>29</v>
      </c>
      <c r="B309" s="967" t="str">
        <f>IF('Master sheet'!$D$14="Hindi","कुल कार्य दिवस :-","Total Meeting :-")</f>
        <v>कुल कार्य दिवस :-</v>
      </c>
      <c r="C309" s="967"/>
      <c r="D309" s="967"/>
      <c r="E309" s="980">
        <f>IFERROR(IF(AND(N288=""),"",VLOOKUP(N288,Marks,150,0)),"")</f>
        <v>340</v>
      </c>
      <c r="F309" s="980"/>
      <c r="G309" s="980"/>
      <c r="H309" s="980"/>
      <c r="I309" s="967" t="str">
        <f>IF('Master sheet'!$D$14="Hindi","कुल उपस्थिति :-","Total Attendance :-")</f>
        <v>कुल उपस्थिति :-</v>
      </c>
      <c r="J309" s="967"/>
      <c r="K309" s="967"/>
      <c r="L309" s="967"/>
      <c r="M309" s="976">
        <f>IFERROR(IF(AND(N288=""),"",VLOOKUP(N288,Marks,151,0)),"")</f>
        <v>310</v>
      </c>
      <c r="N309" s="976"/>
      <c r="O309" s="976"/>
      <c r="P309" s="976"/>
    </row>
    <row r="310" spans="1:34" ht="21" customHeight="1">
      <c r="A310" s="92">
        <f>IF(N288="","",A309+1)</f>
        <v>30</v>
      </c>
      <c r="B310" s="967" t="str">
        <f>IF('Master sheet'!$D$14="Hindi","परिणाम :-","Result :-")</f>
        <v>परिणाम :-</v>
      </c>
      <c r="C310" s="967"/>
      <c r="D310" s="967"/>
      <c r="E310" s="977" t="str">
        <f>IFERROR(IF(AND(N288=""),"",VLOOKUP(N288,Marks,149,0)),"")</f>
        <v>कक्षोंन्नति</v>
      </c>
      <c r="F310" s="977"/>
      <c r="G310" s="977"/>
      <c r="H310" s="977"/>
      <c r="I310" s="967" t="str">
        <f>IF('Master sheet'!$D$14="Hindi","परिणाम प्रतिशत में :-","Result in Percentage :-")</f>
        <v>परिणाम प्रतिशत में :-</v>
      </c>
      <c r="J310" s="967"/>
      <c r="K310" s="967"/>
      <c r="L310" s="967"/>
      <c r="M310" s="978">
        <f>IFERROR(IF(AND(N288=""),"",VLOOKUP(N288,Marks,146,0)),"")</f>
        <v>84.857142857142861</v>
      </c>
      <c r="N310" s="978"/>
      <c r="O310" s="978"/>
      <c r="P310" s="978"/>
    </row>
    <row r="311" spans="1:34" ht="21" customHeight="1">
      <c r="A311" s="92">
        <f>IF(N288="","",A310+1)</f>
        <v>31</v>
      </c>
      <c r="B311" s="967" t="str">
        <f>IF('Master sheet'!$D$14="Hindi","ग्रेड :-","Grade :-")</f>
        <v>ग्रेड :-</v>
      </c>
      <c r="C311" s="967"/>
      <c r="D311" s="967"/>
      <c r="E311" s="973" t="str">
        <f>IFERROR(IF(AND(N288=""),"",VLOOKUP(N288,Marks,152,0)),"")</f>
        <v>B</v>
      </c>
      <c r="F311" s="973"/>
      <c r="G311" s="973"/>
      <c r="H311" s="973"/>
      <c r="I311" s="967" t="str">
        <f>IF('Master sheet'!$D$14="Hindi","कक्षा में स्थान :-","Position in the Class :-")</f>
        <v>कक्षा में स्थान :-</v>
      </c>
      <c r="J311" s="967"/>
      <c r="K311" s="967"/>
      <c r="L311" s="967"/>
      <c r="M311" s="968">
        <f>IFERROR(IF(AND(N288=""),"",VLOOKUP(N288,Marks,148,0)),"")</f>
        <v>14.999999999999996</v>
      </c>
      <c r="N311" s="968"/>
      <c r="O311" s="968"/>
      <c r="P311" s="968"/>
    </row>
    <row r="312" spans="1:34" ht="21" customHeight="1">
      <c r="A312" s="92">
        <f>IF(N288="","",A311+1)</f>
        <v>32</v>
      </c>
      <c r="B312" s="983" t="str">
        <f>IF('Master sheet'!$D$14="Hindi","परीक्षा परिणाम घोषणा दिनांक :-","Result Declaration Date :-")</f>
        <v>परीक्षा परिणाम घोषणा दिनांक :-</v>
      </c>
      <c r="C312" s="983"/>
      <c r="D312" s="983"/>
      <c r="E312" s="984">
        <f>IFERROR(IF(AND(N288=""),"",'Master sheet'!$D$13),"")</f>
        <v>45793</v>
      </c>
      <c r="F312" s="984"/>
      <c r="G312" s="984"/>
      <c r="H312" s="469"/>
      <c r="I312" s="967" t="str">
        <f>IF('Master sheet'!$D$14="Hindi","श्रेणी  :-","Division  :-")</f>
        <v>श्रेणी  :-</v>
      </c>
      <c r="J312" s="967"/>
      <c r="K312" s="967"/>
      <c r="L312" s="967"/>
      <c r="M312" s="974" t="str">
        <f>IFERROR(IF(AND(N288=""),"",VLOOKUP(N288,Marks,147,0)),"")</f>
        <v>I</v>
      </c>
      <c r="N312" s="974"/>
      <c r="O312" s="974"/>
      <c r="P312" s="974"/>
    </row>
    <row r="313" spans="1:34" ht="54" customHeight="1">
      <c r="A313" s="92">
        <f>IF(N288="","",A312+1)</f>
        <v>33</v>
      </c>
      <c r="B313" s="981" t="str">
        <f>IFERROR(IF(AND(N288=""),"",'Result Sheet'!$EV$211),"")</f>
        <v>( PRADIP SINGH RAJAWAT )</v>
      </c>
      <c r="C313" s="981"/>
      <c r="D313" s="981"/>
      <c r="E313" s="981"/>
      <c r="F313" s="982" t="str">
        <f>IF(AND(N288=""),"",CONCATENATE("(",'Master sheet'!$D$17," )"))</f>
        <v>(Suresh Kumar )</v>
      </c>
      <c r="G313" s="982"/>
      <c r="H313" s="982"/>
      <c r="I313" s="982"/>
      <c r="J313" s="982"/>
      <c r="K313" s="982" t="str">
        <f>IF(AND(N288=""),"",CONCATENATE("(",'Master sheet'!$D$15," )"))</f>
        <v>(USHA PALIYA )</v>
      </c>
      <c r="L313" s="982"/>
      <c r="M313" s="982"/>
      <c r="N313" s="982"/>
      <c r="O313" s="982"/>
      <c r="P313" s="982"/>
    </row>
    <row r="314" spans="1:34" ht="24.75" customHeight="1">
      <c r="A314" s="92">
        <f>IF(N288="","",A313+1)</f>
        <v>34</v>
      </c>
      <c r="B314" s="949" t="str">
        <f>IF('Master sheet'!$D$14="Hindi","हस्ताक्षर कक्षाध्यापक","Signature of the class teacher")</f>
        <v>हस्ताक्षर कक्षाध्यापक</v>
      </c>
      <c r="C314" s="949"/>
      <c r="D314" s="949"/>
      <c r="E314" s="949"/>
      <c r="F314" s="949" t="str">
        <f>IF('Master sheet'!$D$14="Hindi","हस्ताक्षर परीक्षा प्रभारी","Signature of the exam. Incharge")</f>
        <v>हस्ताक्षर परीक्षा प्रभारी</v>
      </c>
      <c r="G314" s="949"/>
      <c r="H314" s="949"/>
      <c r="I314" s="949"/>
      <c r="J314" s="949"/>
      <c r="K314" s="949" t="str">
        <f>IF('Master sheet'!$D$14="Hindi","हस्ताक्षर संस्था प्रधान","Head of Institute's Signature")</f>
        <v>हस्ताक्षर संस्था प्रधान</v>
      </c>
      <c r="L314" s="949"/>
      <c r="M314" s="949"/>
      <c r="N314" s="949"/>
      <c r="O314" s="949"/>
      <c r="P314" s="949"/>
    </row>
    <row r="316" spans="1:34" ht="24.75" customHeight="1">
      <c r="A316" s="92">
        <f>IF(N323="","",1)</f>
        <v>1</v>
      </c>
      <c r="B316" s="950" t="str">
        <f>IF('Master sheet'!$D$14="Hindi","वार्षिक रिपोर्ट कार्ड ","Report Card")</f>
        <v xml:space="preserve">वार्षिक रिपोर्ट कार्ड </v>
      </c>
      <c r="C316" s="950"/>
      <c r="D316" s="950"/>
      <c r="E316" s="950"/>
      <c r="F316" s="950"/>
      <c r="G316" s="950"/>
      <c r="H316" s="950"/>
      <c r="I316" s="950"/>
      <c r="J316" s="950"/>
      <c r="K316" s="950"/>
      <c r="L316" s="950"/>
      <c r="M316" s="950"/>
      <c r="N316" s="950"/>
      <c r="O316" s="950"/>
      <c r="P316" s="950"/>
      <c r="S316" s="290"/>
      <c r="T316" s="290"/>
      <c r="U316" s="290"/>
      <c r="V316" s="290"/>
      <c r="W316" s="290"/>
      <c r="X316" s="42"/>
    </row>
    <row r="317" spans="1:34" ht="18.95" customHeight="1">
      <c r="A317" s="92">
        <f>IF(N323="","",A316+1)</f>
        <v>2</v>
      </c>
      <c r="B317" s="961" t="str">
        <f>IF('Master sheet'!$D$14="Hindi","शिक्षा विभाग, राजस्थान सरकार","Education Department, Rajasthan Government")</f>
        <v>शिक्षा विभाग, राजस्थान सरकार</v>
      </c>
      <c r="C317" s="961"/>
      <c r="D317" s="961"/>
      <c r="E317" s="961"/>
      <c r="F317" s="961"/>
      <c r="G317" s="961"/>
      <c r="H317" s="961"/>
      <c r="I317" s="961"/>
      <c r="J317" s="961"/>
      <c r="K317" s="961"/>
      <c r="L317" s="961"/>
      <c r="M317" s="961"/>
      <c r="N317" s="961"/>
      <c r="O317" s="961"/>
      <c r="P317" s="961"/>
      <c r="S317" s="290"/>
      <c r="T317" s="290"/>
      <c r="U317" s="291"/>
      <c r="V317" s="290"/>
      <c r="W317" s="290"/>
      <c r="X317" s="42"/>
    </row>
    <row r="318" spans="1:34" s="93" customFormat="1" ht="24" customHeight="1">
      <c r="A318" s="92">
        <f>IF(N323="","",A317+1)</f>
        <v>3</v>
      </c>
      <c r="B318" s="962" t="str">
        <f>IF('Master sheet'!$D$14="Hindi","विद्यालय का नाम :-","School Name :- ")</f>
        <v>विद्यालय का नाम :-</v>
      </c>
      <c r="C318" s="962"/>
      <c r="D318" s="962"/>
      <c r="E318" s="965" t="str">
        <f>IF(AND(N323=""),"",IF('Master sheet'!$D$14="Hindi",'Master sheet'!$D$8,'Master sheet'!$D$7))</f>
        <v>महात्मा गाँधी राजकीय विद्यालय (अंग्रेजी माध्यम) बर, ब्यावर</v>
      </c>
      <c r="F318" s="965"/>
      <c r="G318" s="965"/>
      <c r="H318" s="965"/>
      <c r="I318" s="965"/>
      <c r="J318" s="965"/>
      <c r="K318" s="965"/>
      <c r="L318" s="965"/>
      <c r="M318" s="965"/>
      <c r="N318" s="965"/>
      <c r="O318" s="965"/>
      <c r="P318" s="965"/>
      <c r="S318" s="292"/>
      <c r="T318" s="302"/>
      <c r="U318" s="291"/>
      <c r="V318" s="302"/>
      <c r="W318" s="292"/>
      <c r="X318" s="303"/>
    </row>
    <row r="319" spans="1:34" ht="18.95" customHeight="1">
      <c r="A319" s="92">
        <f>IF(N323="","",A318+1)</f>
        <v>4</v>
      </c>
      <c r="B319" s="297"/>
      <c r="C319" s="297"/>
      <c r="D319" s="297"/>
      <c r="E319" s="966" t="str">
        <f>IF(AND(N323=""),"",IF('Master sheet'!$D$14="Hindi",CONCATENATE("(विद्यालय मान्यता क्रमांक व वर्ष : ","  ",'Master sheet'!$D$6),CONCATENATE("(School Recognition Number &amp; Years : ","  ",'Master sheet'!$D$6)))</f>
        <v>(विद्यालय मान्यता क्रमांक व वर्ष :   शिक्षा/पाली/1995/2001</v>
      </c>
      <c r="F319" s="966"/>
      <c r="G319" s="966"/>
      <c r="H319" s="966"/>
      <c r="I319" s="966"/>
      <c r="J319" s="966"/>
      <c r="K319" s="966"/>
      <c r="L319" s="966"/>
      <c r="M319" s="966"/>
      <c r="N319" s="966"/>
      <c r="O319" s="966"/>
      <c r="P319" s="966"/>
      <c r="S319" s="290"/>
      <c r="T319" s="290"/>
      <c r="U319" s="290"/>
      <c r="V319" s="290"/>
      <c r="W319" s="290"/>
      <c r="X319" s="42"/>
    </row>
    <row r="320" spans="1:34" ht="18.95" customHeight="1">
      <c r="A320" s="92">
        <f>IF(N323="","",A319+1)</f>
        <v>5</v>
      </c>
      <c r="B320" s="295" t="str">
        <f>IF('Master sheet'!$D$14="Hindi","कक्षा  :-","CLASS :- ")</f>
        <v>कक्षा  :-</v>
      </c>
      <c r="C320" s="969">
        <f>IFERROR(IF(AND(N323=""),"",VLOOKUP(N323,Marks,2,0)),"")</f>
        <v>3</v>
      </c>
      <c r="D320" s="969"/>
      <c r="E320" s="970" t="str">
        <f>IF('Master sheet'!$D$14="Hindi","सेक्शन :-","Section :- ")</f>
        <v>सेक्शन :-</v>
      </c>
      <c r="F320" s="970"/>
      <c r="G320" s="970"/>
      <c r="H320" s="969" t="str">
        <f>IFERROR(IF(AND(N323=""),"",VLOOKUP(N323,Marks,3,0)),"")</f>
        <v>A</v>
      </c>
      <c r="I320" s="969"/>
      <c r="J320" s="971" t="str">
        <f>IF('Master sheet'!$D$14="Hindi","सत्र :- ","Session :- ")</f>
        <v xml:space="preserve">सत्र :- </v>
      </c>
      <c r="K320" s="971"/>
      <c r="L320" s="971"/>
      <c r="M320" s="971"/>
      <c r="N320" s="972" t="str">
        <f>IF(AND(N323=""),"",'Class 3rd'!$I$2)</f>
        <v>2024-2025</v>
      </c>
      <c r="O320" s="972"/>
      <c r="P320" s="972"/>
      <c r="S320" s="290"/>
      <c r="T320" s="290"/>
      <c r="U320" s="290"/>
      <c r="V320" s="290"/>
      <c r="W320" s="290"/>
      <c r="X320" s="42"/>
      <c r="AH320" s="300">
        <f>N322</f>
        <v>42219</v>
      </c>
    </row>
    <row r="321" spans="1:35" ht="18.95" customHeight="1">
      <c r="A321" s="92">
        <f>IF(N323="","",A320+1)</f>
        <v>6</v>
      </c>
      <c r="B321" s="953" t="str">
        <f>IF('Master sheet'!$D$14="Hindi","विद्यार्थी का नाम :-","Student's Name :-")</f>
        <v>विद्यार्थी का नाम :-</v>
      </c>
      <c r="C321" s="953"/>
      <c r="D321" s="953"/>
      <c r="E321" s="957" t="str">
        <f>IFERROR(IF(AND(N323=""),"",VLOOKUP(N323,Marks,6,0)),"")</f>
        <v>ZEENAT SHEIKH</v>
      </c>
      <c r="F321" s="957"/>
      <c r="G321" s="957"/>
      <c r="H321" s="957"/>
      <c r="I321" s="957"/>
      <c r="J321" s="952" t="str">
        <f>IF('Master sheet'!$D$14="Hindi","प्रवेशांक :","SR. NO. :")</f>
        <v>प्रवेशांक :</v>
      </c>
      <c r="K321" s="952"/>
      <c r="L321" s="952"/>
      <c r="M321" s="952"/>
      <c r="N321" s="958">
        <f>IFERROR(IF(AND(N323=""),"",VLOOKUP(N323,Marks,5,0)),"")</f>
        <v>941</v>
      </c>
      <c r="O321" s="958"/>
      <c r="P321" s="958"/>
      <c r="S321" s="290"/>
      <c r="T321" s="290"/>
      <c r="U321" s="290"/>
      <c r="V321" s="290"/>
      <c r="W321" s="290"/>
      <c r="X321" s="42"/>
      <c r="AG321" s="41">
        <f>YEAR(AH320)</f>
        <v>2015</v>
      </c>
      <c r="AH321" s="41">
        <f>MONTH(AH320)</f>
        <v>8</v>
      </c>
      <c r="AI321" s="41">
        <f>DAY(AH320)</f>
        <v>3</v>
      </c>
    </row>
    <row r="322" spans="1:35" ht="18.95" customHeight="1">
      <c r="A322" s="92">
        <f>IF(N323="","",A321+1)</f>
        <v>7</v>
      </c>
      <c r="B322" s="953" t="str">
        <f>IF('Master sheet'!$D$14="Hindi","पिता का नाम :-","Father's Name :-")</f>
        <v>पिता का नाम :-</v>
      </c>
      <c r="C322" s="953"/>
      <c r="D322" s="953"/>
      <c r="E322" s="957" t="str">
        <f>IFERROR(IF(AND(N323=""),"",VLOOKUP(N323,Marks,7,0)),"")</f>
        <v>SAMEER SHEIKH</v>
      </c>
      <c r="F322" s="957"/>
      <c r="G322" s="957"/>
      <c r="H322" s="957"/>
      <c r="I322" s="957"/>
      <c r="J322" s="952" t="str">
        <f>IF('Master sheet'!$D$14="Hindi","जन्म तिथि :","Date of Birth :")</f>
        <v>जन्म तिथि :</v>
      </c>
      <c r="K322" s="952"/>
      <c r="L322" s="952"/>
      <c r="M322" s="952"/>
      <c r="N322" s="959">
        <f>IFERROR(IF(AND(N323=""),"",VLOOKUP(N323,Marks,4,0)),"")</f>
        <v>42219</v>
      </c>
      <c r="O322" s="959"/>
      <c r="P322" s="959"/>
      <c r="S322" s="42"/>
      <c r="T322" s="42"/>
      <c r="U322" s="42"/>
      <c r="V322" s="42"/>
      <c r="W322" s="42"/>
      <c r="X322" s="42"/>
      <c r="AG322" s="41" t="str">
        <f>IF(AG321=2000,"दो हजार",IF(AG321=2001,"दो हजार एक",IF(AG321=2002,"दो हजार दो",IF(AG321=2003,"दो हजार तीन",IF(AG321=2004,"दो हजार चार",IF(AG321=2005,"दो हजार पांच",IF(AG321=2006,"दो हजार छः",IF(AG321=2007,"दो हजार सात",IF(AG321=2008,"दो हजार आठ",IF(AG321=2009,"दो हजार नौ",IF(AG321=2010,"दो हजार दस",IF(AG321=2011,"दो हजार इग्यारह",IF(AG321=2012,"दो हजार बारह",IF(AG321=2013,"दो हजार तेरह",IF(AG321=2014,"दो हजार चौदह",IF(AG321=2015,"दो हजार पंद्रह",IF(AG321=2016,"दो हजार सोलह",IF(AG321=2017,"दो हजार सत्रह",IF(AG321=2018,"दो हजार अठारह",IF(AG321=2019,"दो हजार उन्नीस",IF(AG321=2020,"दो हजार बीस",IF(AG321=2021,"दो हजार इक्कीस",IF(AG321=2022,"दो हजार बाइस","")))))))))))))))))))))))</f>
        <v>दो हजार पंद्रह</v>
      </c>
      <c r="AH322" s="41" t="str">
        <f>IF(AH321=1,"जनवरी",IF(AH321=2,"फरवरी",IF(AH321=3,"मार्च",IF(AH321=4,"अप्रैल",IF(AH321=5,"मई",IF(AH321=6,"जून",IF(AH321=7,"जुलाई",IF(AH321=8,"अगस्त",IF(AH321=9,"सितम्बर",IF(AH321=10,"अक्टूबर",IF(AH321=11,"नवम्बर",IF(AH321=12,"दिसम्बर",""))))))))))))</f>
        <v>अगस्त</v>
      </c>
      <c r="AI322" s="41" t="str">
        <f>IF(AI321=1,"एक",IF(AI321=2,"दो",IF(AI321=3,"तीन",IF(AI321=4,"चार",IF(AI321=5,"पांच",IF(AI321=6,"छः",IF(AI321=7,"सात",IF(AI321=8,"आठ",IF(AI321=9,"नौ",IF(AI321=10,"दस",IF(AI321=11,"इग्यारह",IF(AI321=12,"बारह",IF(AI321=13,"तेरह",IF(AI321=14,"चौदह",IF(AI321=15,"पंद्रह",IF(AI321=16,"सोलह",IF(AI321=17,"सत्रह",IF(AI321=18,"अठारह",IF(AI321=19,"उन्नीस",IF(AI321=20,"बीस",IF(AI321=21,"इक्कीस",IF(AI321=22,"बाइस",IF(AI321=23,"तेईस",IF(AI321=24,"चौबीस",IF(AI321=25,"पचीस",IF(AI321=26,"छबीस",IF(AI321=27,"सताईस",IF(AI321=28,"अठाइस",IF(AI321=29,"उन्नतीस",IF(AI321=30,"तीस",IF(AI321=31,"इकतीस","")))))))))))))))))))))))))))))))</f>
        <v>तीन</v>
      </c>
    </row>
    <row r="323" spans="1:35" ht="18.95" customHeight="1">
      <c r="A323" s="92">
        <f>IF(N323="","",A322+1)</f>
        <v>8</v>
      </c>
      <c r="B323" s="953" t="str">
        <f>IF('Master sheet'!$D$14="Hindi","माता का नाम :-","Mother's Name :-")</f>
        <v>माता का नाम :-</v>
      </c>
      <c r="C323" s="953"/>
      <c r="D323" s="953"/>
      <c r="E323" s="957" t="str">
        <f>IFERROR(IF(AND(N323=""),"",VLOOKUP(N323,Marks,8,0)),"")</f>
        <v>SHABNAM KHNAM</v>
      </c>
      <c r="F323" s="957"/>
      <c r="G323" s="957"/>
      <c r="H323" s="957"/>
      <c r="I323" s="957"/>
      <c r="J323" s="952" t="str">
        <f>IF('Master sheet'!$D$14="Hindi","रोल नंबर :-","Roll No. :")</f>
        <v>रोल नंबर :-</v>
      </c>
      <c r="K323" s="952"/>
      <c r="L323" s="952"/>
      <c r="M323" s="952"/>
      <c r="N323" s="963">
        <f>IF(N288="","",IF(AND(N288+1&gt;$Y$6),"",N288+1))</f>
        <v>330</v>
      </c>
      <c r="O323" s="963"/>
      <c r="P323" s="963"/>
      <c r="AH323" s="41" t="str">
        <f>CONCATENATE(AI322," ",AH322," ",AG322)</f>
        <v>तीन अगस्त दो हजार पंद्रह</v>
      </c>
    </row>
    <row r="324" spans="1:35" ht="18.95" customHeight="1">
      <c r="A324" s="92">
        <f>IF(N323="","",A323+1)</f>
        <v>9</v>
      </c>
      <c r="B324" s="953" t="str">
        <f>IF('Master sheet'!$D$14="Hindi","जन्मतिथि शब्दों में :-","Date of Birth in Words :-")</f>
        <v>जन्मतिथि शब्दों में :-</v>
      </c>
      <c r="C324" s="953"/>
      <c r="D324" s="953"/>
      <c r="E324" s="957" t="str">
        <f>IFERROR(IF('Master sheet'!$D$14="Hindi",AH323,AH325),"")</f>
        <v>तीन अगस्त दो हजार पंद्रह</v>
      </c>
      <c r="F324" s="957"/>
      <c r="G324" s="957"/>
      <c r="H324" s="957"/>
      <c r="I324" s="957"/>
      <c r="J324" s="957"/>
      <c r="K324" s="957"/>
      <c r="L324" s="957"/>
      <c r="M324" s="957"/>
      <c r="N324" s="957"/>
      <c r="O324" s="957"/>
      <c r="P324" s="296"/>
      <c r="AG324" s="41" t="str">
        <f>IF(AG321=1961,"NINETEEN SIXTY ONE",IF(AG321=1962,"NINETEEN SIXTY TWO",IF(AG321=1963,"NINETEEN SIXTY THREE",IF(AG321=1964,"NINETEEN SIXTY FOUR",IF(AG321=1965,"NINETEEN SIXTY FIVE",IF(AG321=1966,"NINETEEN SIXTY SIX",IF(AG321=1967,"NINETEEN SIXTY SEVEN",IF(AG321=1968,"NINETEEN SIXTY EIGHT",IF(AG321=1969,"NINETEEN SIXTY NINE",IF(AG321=1970,"NINETEEN SEVENTY",IF(AG321=1971,"NINETEEN SEVENTY ONE",IF(AG321=1972,"NINETEEN SEVENTY TWO",IF(AG321=1973,"NINETEEN SEVENTY THREE",IF(AG321=1974,"NINETEEN SEVENTY FOUR",IF(AG321=1975,"NINETEEN SEVENTY FIVE",IF(AG321=1976,"NINETEEN SEVENTY SIX",IF(AG321=1977,"NINETEEN SEVENTY SEVEN",IF(AG321=1978,"NINETEEN SEVENTY EIGHT",IF(AG321=1979,"NINETEEN SEVENTY NINE",IF(AG321=1980,"NINETEEN EIGHTY",IF(AG321=1981,"NINETEEN EIGHTY ONE",IF(AG321=1982,"NINETEEN EIGHTY TWO",IF(AG321=1983,"NINETEEN EIGHTY THREE",IF(AG321=1984,"NINETEEN EIGHTY FOUR",IF(AG321=1985,"NINETEEN EIGHTY FIVE",IF(AG321=1986,"NINETEEN EIGHTY SIX",IF(AG321=1987,"NINETEEN EIGHTY SEVEN",IF(AG321=1988,"NINETEEN EIGHTY EIGHT",IF(AG321=1989,"NINETEEN EIGHTY NINE",IF(AG321=1990,"NINETEEN NINETY",IF(AG321=1991,"NINETEEN NINETY ONE",IF(AG321=1992,"NINETEEN NINETY TWO",IF(AG321=1993,"NINETEEN NINETY THREE",IF(AG321=1994,"NINETEEN NINETY FOUR",IF(AG321=1995,"NINETEEN NINETY FIVE",IF(AG321=1996,"NINETEEN NINETY SIX",IF(AG321=1997,"NINETEEN NINETY SEVEN",IF(AG321=1998,"NINETEEN NINETY EIGHT",IF(AG321=1999,"NINETEEN NINETY NINE",IF(AG321=2000,"TWO THOUSAND",IF(AG321=2001,"TWO THOUSAND ONE",IF(AG321=2002,"TWO THOUSAND TWO",IF(AG321=2003,"TWO THOUSAND THREE",IF(AG321=2004,"TWO THOUSAND FOUR",IF(AG321=2005,"TWO THOUSAND FIVE",IF(AG321=2006,"TWO THOUSAND SIX",IF(AG321=2007,"TWO THOUSAND SEVEN",IF(AG321=2008,"TWO THOUSAND EIGHT",IF(AG321=2009,"TWO THOUSAND NINE",IF(AG321=2010,"TWO THOUSAND TEN",IF(AG321=2011,"TWO THOUSAND ELEVEN",IF(AG321=2012,"TWO THOUSAND TWELVE",IF(AG321=2013,"TWO THOUSAND THIRTEEN",IF(AG321=2014,"TWO THOUSAND FOURTEEN",IF(AG321=2015,"TWO THOUSAND FIFTEEN",IF(AG321=2016,"TWO THOUSAND SIXTEEN",IF(AG321=2017,"TWO THOUSAND SEVENTEEN",IF(AG321=2018,"TWO THOUSAND EIGHTEEN",IF(AG321=2019,"TWO THOUSAND NINETEEN",IF(AG321=2020,"TWO THOUSAND TWENTY",IF(AG321=2021,"TWO THOUSAND TWENTY ONE",IF(AG321=2022,"TWO THOUSAND TWENTY TWO",IF(AG321=2023,"TWO THOUSAND TWENTY THREE",IF(AG321=2024,"TWO THOUSAND TWENTY FOUR",IF(AG321=2025,"TWO THOUSAND TWENTY FIVE","")))))))))))))))))))))))))))))))))))))))))))))))))))))))))))))))))</f>
        <v>TWO THOUSAND FIFTEEN</v>
      </c>
      <c r="AH324" s="41" t="str">
        <f>IF(AH321=1,"JANUARY",IF(AH321=2,"FEBUARY", IF(AH321=3,"MARCH",IF(AH321=4,"APRIL",IF(AH321=5,"MAY",IF(AH321=6,"JUNE",IF(AH321=7,"JULY",IF(AH321=8,"AUGUST",IF(AH321=9,"SEPTEMBER",IF(AH321=10,"OCTOBER",IF(AH321=11,"NOVEMBER",IF(AH321=12,"DECEMBER",""))))))))))))</f>
        <v>AUGUST</v>
      </c>
      <c r="AI324" s="41" t="str">
        <f>IF(AI321=1,"1ST",IF(AI321=2,"2ND", IF(AI321=3,"3RD",IF(AI321=4,"FOURTH",IF(AI321=5,"FIFTH",IF(AI321=6,"SIXTH",IF(AI321=7,"7TH",IF(AI321=8,"8TH",IF(AI321=9,"9TH",IF(AI321=10,"10TH",IF(AI321=11,"11TH",IF(AI321=12,"12TH",IF(AI321=13,"13TH",IF(AI321=14,"14TH",IF(AI321=15,"FIFTEEN",IF(AI321=16,"SIXTEEN",IF(AI321=17,"SEVENTEEN",IF(AI321=18,"EIGHTEEN",IF(AI321=19,"NINETEEN",IF(AI321=20,"TWENTY",IF(AI321=21,"TWENTY FIRST",IF(AI321=22,"TWENTY SECOND",IF(AI321=23,"TWENTY THIRD",IF(AI321=24,"TWENTY FOURTH",IF(AI321=25,"TWENTY FIFTH",IF(AI321=26,"TWENTY SIX",IF(AI321=27,"TWENTY SEVEN",IF(AI321=28,"TWENTY EIGHT",IF(AI321=29,"TWENTY NINE",IF(AI321=30,"THIRTY",IF(AI321=31,"THIRTY FIRST","")))))))))))))))))))))))))))))))</f>
        <v>3RD</v>
      </c>
    </row>
    <row r="325" spans="1:35" ht="10.5" customHeight="1">
      <c r="A325" s="92">
        <f>IF(N323="","",A324+1)</f>
        <v>10</v>
      </c>
      <c r="B325" s="66"/>
      <c r="C325" s="66"/>
      <c r="D325" s="66"/>
      <c r="E325" s="67"/>
      <c r="F325" s="67"/>
      <c r="G325" s="67"/>
      <c r="H325" s="66"/>
      <c r="I325" s="66"/>
      <c r="J325" s="68"/>
      <c r="K325" s="68"/>
      <c r="L325" s="68"/>
      <c r="M325" s="42"/>
      <c r="N325" s="42"/>
      <c r="O325" s="42"/>
      <c r="P325" s="42"/>
      <c r="AH325" s="41" t="str">
        <f>CONCATENATE(AH324," ",AI324,", ",AG324)</f>
        <v>AUGUST 3RD, TWO THOUSAND FIFTEEN</v>
      </c>
    </row>
    <row r="326" spans="1:35" ht="25.5" customHeight="1">
      <c r="A326" s="92">
        <f>IF(N323="","",A325+1)</f>
        <v>11</v>
      </c>
      <c r="B326" s="674" t="str">
        <f>IF('Master sheet'!$D$14="Hindi","विषय","Subject")</f>
        <v>विषय</v>
      </c>
      <c r="C326" s="975" t="str">
        <f>IF('Master sheet'!$D$14="Hindi","सामयिक परख","Test")</f>
        <v>सामयिक परख</v>
      </c>
      <c r="D326" s="975"/>
      <c r="E326" s="975"/>
      <c r="F326" s="975"/>
      <c r="G326" s="960" t="str">
        <f>IF('Master sheet'!$D$14="Hindi","अर्द्धवार्षिक","Half Yearly")</f>
        <v>अर्द्धवार्षिक</v>
      </c>
      <c r="H326" s="960"/>
      <c r="I326" s="960"/>
      <c r="J326" s="773" t="str">
        <f>IF('Master sheet'!$D$14="Hindi","अर्द्ध वा. तक योग","Total Till H.Y.")</f>
        <v>अर्द्ध वा. तक योग</v>
      </c>
      <c r="K326" s="960" t="str">
        <f>IF('Master sheet'!$D$14="Hindi","वार्षिक","Yearly")</f>
        <v>वार्षिक</v>
      </c>
      <c r="L326" s="960"/>
      <c r="M326" s="960"/>
      <c r="N326" s="742" t="str">
        <f>IF('Master sheet'!$D$14="Hindi","विषय कुल योग ","Subject Total")</f>
        <v xml:space="preserve">विषय कुल योग </v>
      </c>
      <c r="O326" s="954" t="str">
        <f>IF('Master sheet'!$D$14="Hindi","ग्रेड","Grade")</f>
        <v>ग्रेड</v>
      </c>
      <c r="P326" s="985" t="str">
        <f>IF('Master sheet'!$D$14="Hindi","परिणाम","Results")</f>
        <v>परिणाम</v>
      </c>
    </row>
    <row r="327" spans="1:35" ht="81" customHeight="1">
      <c r="A327" s="92">
        <f>IF(N323="","",A326+1)</f>
        <v>12</v>
      </c>
      <c r="B327" s="674"/>
      <c r="C327" s="246" t="str">
        <f>IF('Master sheet'!$D$14="Hindi","प्रथम परख ","First Test")</f>
        <v xml:space="preserve">प्रथम परख </v>
      </c>
      <c r="D327" s="246" t="str">
        <f>IF('Master sheet'!$D$14="Hindi","द्वितीय परख","Second Test")</f>
        <v>द्वितीय परख</v>
      </c>
      <c r="E327" s="246" t="str">
        <f>IF('Master sheet'!$D$14="Hindi","तृतीय परख","Third Test")</f>
        <v>तृतीय परख</v>
      </c>
      <c r="F327" s="246" t="str">
        <f>IF('Master sheet'!$D$14="Hindi","कुल योग ","Total")</f>
        <v xml:space="preserve">कुल योग </v>
      </c>
      <c r="G327" s="407" t="str">
        <f>IF('Master sheet'!$D$14="Hindi","लिखित","Written")</f>
        <v>लिखित</v>
      </c>
      <c r="H327" s="407" t="str">
        <f>IF('Master sheet'!$D$14="Hindi","मौखिक","Oral")</f>
        <v>मौखिक</v>
      </c>
      <c r="I327" s="407" t="str">
        <f>IF('Master sheet'!$D$14="Hindi","अर्द्ध वा. योग","H.Y. Total")</f>
        <v>अर्द्ध वा. योग</v>
      </c>
      <c r="J327" s="773"/>
      <c r="K327" s="407" t="str">
        <f>IF('Master sheet'!$D$14="Hindi","लिखित","Written")</f>
        <v>लिखित</v>
      </c>
      <c r="L327" s="407" t="str">
        <f>IF('Master sheet'!$D$14="Hindi","मौखिक","Oral")</f>
        <v>मौखिक</v>
      </c>
      <c r="M327" s="407" t="str">
        <f>IF('Master sheet'!$D$14="Hindi","वार्षिक योग","Yearly Total")</f>
        <v>वार्षिक योग</v>
      </c>
      <c r="N327" s="742"/>
      <c r="O327" s="955"/>
      <c r="P327" s="986"/>
    </row>
    <row r="328" spans="1:35" ht="15.95" customHeight="1">
      <c r="A328" s="92">
        <f>IF(N323="","",A327+1)</f>
        <v>13</v>
      </c>
      <c r="B328" s="674"/>
      <c r="C328" s="490">
        <v>10</v>
      </c>
      <c r="D328" s="490">
        <v>10</v>
      </c>
      <c r="E328" s="490">
        <v>10</v>
      </c>
      <c r="F328" s="489">
        <f>IF(AND(C328="",D328="",E328=""),"",IF(AND(C328="NA",D328="NA",E328="NA"),"NA",SUM(C328:E328)))</f>
        <v>30</v>
      </c>
      <c r="G328" s="490">
        <v>50</v>
      </c>
      <c r="H328" s="490">
        <v>20</v>
      </c>
      <c r="I328" s="489">
        <f>IF(AND(G328="",H328=""),"",IF(AND(G328="NA",H328="NA"),"NA",SUM(G328:H328)))</f>
        <v>70</v>
      </c>
      <c r="J328" s="491">
        <f>IF(AND(I328="",F328=""),"",IF(AND(I328="NA",F328="NA"),"NA",SUM(I328,F328)))</f>
        <v>100</v>
      </c>
      <c r="K328" s="490">
        <v>60</v>
      </c>
      <c r="L328" s="490">
        <v>40</v>
      </c>
      <c r="M328" s="489">
        <f>IF(AND(K328="",L328=""),"",IF(AND(K328="NA",L328="NA"),"NA",SUM(K328:L328)))</f>
        <v>100</v>
      </c>
      <c r="N328" s="491">
        <f>IF(AND(J328="",M328=""),"",IF(AND(J328="NA",M328="NA"),"NA",SUM(J328,M328)))</f>
        <v>200</v>
      </c>
      <c r="O328" s="956"/>
      <c r="P328" s="987"/>
    </row>
    <row r="329" spans="1:35" ht="21" customHeight="1">
      <c r="A329" s="92">
        <f>IF(N323="","",A328+1)</f>
        <v>14</v>
      </c>
      <c r="B329" s="410" t="str">
        <f>IF('Result Sheet'!$K$208="","",'Result Sheet'!$K$208)</f>
        <v>हिंदी</v>
      </c>
      <c r="C329" s="466">
        <f>IFERROR(IF(AND(N323=""),"",VLOOKUP(N323,Marks,11,0)),"")</f>
        <v>9</v>
      </c>
      <c r="D329" s="466">
        <f>IFERROR(IF(AND(N323=""),"",VLOOKUP(N323,Marks,12,0)),"")</f>
        <v>8</v>
      </c>
      <c r="E329" s="466">
        <f>IFERROR(IF(AND(N323=""),"",VLOOKUP(N323,Marks,13,0)),"")</f>
        <v>10</v>
      </c>
      <c r="F329" s="496">
        <f>IFERROR(IF(AND(N323=""),"",VLOOKUP(N323,Marks,14,0)),"")</f>
        <v>27</v>
      </c>
      <c r="G329" s="466">
        <f>IFERROR(IF(AND(N323=""),"",VLOOKUP(N323,Marks,15,0)),"")</f>
        <v>39</v>
      </c>
      <c r="H329" s="466">
        <f>IFERROR(IF(AND(N323=""),"",VLOOKUP(N323,Marks,16,0)),"")</f>
        <v>19</v>
      </c>
      <c r="I329" s="496">
        <f>IFERROR(IF(AND(N323=""),"",VLOOKUP(N323,Marks,17,0)),"")</f>
        <v>58</v>
      </c>
      <c r="J329" s="494">
        <f>IFERROR(IF(AND(N323=""),"",VLOOKUP(N323,Marks,18,0)),"")</f>
        <v>85</v>
      </c>
      <c r="K329" s="466">
        <f>IFERROR(IF(AND(N323=""),"",VLOOKUP(N323,Marks,19,0)),"")</f>
        <v>58</v>
      </c>
      <c r="L329" s="466">
        <f>IFERROR(IF(AND(N323=""),"",VLOOKUP(N323,Marks,20,0)),"")</f>
        <v>37</v>
      </c>
      <c r="M329" s="496">
        <f>IFERROR(IF(AND(N323=""),"",VLOOKUP(N323,Marks,21,0)),"")</f>
        <v>95</v>
      </c>
      <c r="N329" s="495">
        <f>IFERROR(IF(AND(N323=""),"",VLOOKUP(N323,Marks,22,0)),"")</f>
        <v>180</v>
      </c>
      <c r="O329" s="73" t="str">
        <f>IFERROR(IF(AND(N323=""),"",VLOOKUP(N323,Marks,28,0)),"")</f>
        <v>A</v>
      </c>
      <c r="P329" s="201" t="str">
        <f>IFERROR(IF(AND(N323=""),"",VLOOKUP(N323,Marks,26,0)),"")</f>
        <v>P</v>
      </c>
    </row>
    <row r="330" spans="1:35" ht="15.95" customHeight="1">
      <c r="A330" s="92">
        <f>IF(N323="","",A329+1)</f>
        <v>15</v>
      </c>
      <c r="B330" s="410"/>
      <c r="C330" s="490">
        <v>5</v>
      </c>
      <c r="D330" s="490">
        <v>5</v>
      </c>
      <c r="E330" s="490">
        <v>5</v>
      </c>
      <c r="F330" s="489">
        <f>IF(AND(C330="",D330="",E330=""),"",IF(AND(C330="NA",D330="NA",E330="NA"),"NA",SUM(C330:E330)))</f>
        <v>15</v>
      </c>
      <c r="G330" s="490">
        <v>25</v>
      </c>
      <c r="H330" s="490">
        <v>10</v>
      </c>
      <c r="I330" s="489">
        <f>IF(AND(G330="",H330=""),"",IF(AND(G330="NA",H330="NA"),"NA",SUM(G330:H330)))</f>
        <v>35</v>
      </c>
      <c r="J330" s="491">
        <f>IF(AND(I330="",F330=""),"",IF(AND(I330="NA",F330="NA"),"NA",SUM(I330,F330)))</f>
        <v>50</v>
      </c>
      <c r="K330" s="490">
        <v>30</v>
      </c>
      <c r="L330" s="490">
        <v>20</v>
      </c>
      <c r="M330" s="489">
        <f>IF(AND(K330="",L330=""),"",IF(AND(K330="NA",L330="NA"),"NA",SUM(K330:L330)))</f>
        <v>50</v>
      </c>
      <c r="N330" s="491">
        <f>IF(AND(J330="",M330=""),"",IF(AND(J330="NA",M330="NA"),"NA",SUM(J330,M330)))</f>
        <v>100</v>
      </c>
      <c r="O330" s="990"/>
      <c r="P330" s="991"/>
    </row>
    <row r="331" spans="1:35" ht="21" customHeight="1">
      <c r="A331" s="92">
        <f>IF(N323="","",A330+1)</f>
        <v>16</v>
      </c>
      <c r="B331" s="410" t="str">
        <f>IF('Result Sheet'!$AD$208="","",'Result Sheet'!$AD$208)</f>
        <v>अंग्रेजी</v>
      </c>
      <c r="C331" s="466">
        <f>IFERROR(IF(AND(N323=""),"",VLOOKUP(N323,Marks,29,0)),"")</f>
        <v>5</v>
      </c>
      <c r="D331" s="466">
        <f>IFERROR(IF(AND(N323=""),"",VLOOKUP(N323,Marks,30,0)),"")</f>
        <v>4</v>
      </c>
      <c r="E331" s="466">
        <f>IFERROR(IF(AND(N323=""),"",VLOOKUP(N323,Marks,31,0)),"")</f>
        <v>5</v>
      </c>
      <c r="F331" s="496">
        <f>IFERROR(IF(AND(N323=""),"",VLOOKUP(N323,Marks,32,0)),"")</f>
        <v>14</v>
      </c>
      <c r="G331" s="466">
        <f>IFERROR(IF(AND(N323=""),"",VLOOKUP(N323,Marks,33,0)),"")</f>
        <v>23</v>
      </c>
      <c r="H331" s="466">
        <f>IFERROR(IF(AND(N323=""),"",VLOOKUP(N323,Marks,34,0)),"")</f>
        <v>9</v>
      </c>
      <c r="I331" s="496">
        <f>IFERROR(IF(AND(N323=""),"",VLOOKUP(N323,Marks,35,0)),"")</f>
        <v>32</v>
      </c>
      <c r="J331" s="494">
        <f>IFERROR(IF(AND(N323=""),"",VLOOKUP(N323,Marks,36,0)),"")</f>
        <v>46</v>
      </c>
      <c r="K331" s="466">
        <f>IFERROR(IF(AND(N323=""),"",VLOOKUP(N323,Marks,37,0)),"")</f>
        <v>24</v>
      </c>
      <c r="L331" s="466">
        <f>IFERROR(IF(AND(N323=""),"",VLOOKUP(N323,Marks,38,0)),"")</f>
        <v>19</v>
      </c>
      <c r="M331" s="496">
        <f>IFERROR(IF(AND(N323=""),"",VLOOKUP(N323,Marks,39,0)),"")</f>
        <v>43</v>
      </c>
      <c r="N331" s="495">
        <f>IFERROR(IF(AND(N323=""),"",VLOOKUP(N323,Marks,40,0)),"")</f>
        <v>89</v>
      </c>
      <c r="O331" s="73" t="str">
        <f>IFERROR(IF(AND(N323=""),"",VLOOKUP(N323,Marks,46,0)),"")</f>
        <v>A</v>
      </c>
      <c r="P331" s="201" t="str">
        <f>IFERROR(IF(AND(N323=""),"",VLOOKUP(N323,Marks,44,0)),"")</f>
        <v>P</v>
      </c>
      <c r="T331" s="301"/>
    </row>
    <row r="332" spans="1:35" ht="15.95" customHeight="1">
      <c r="A332" s="92">
        <f>IF(N323="","",A331+1)</f>
        <v>17</v>
      </c>
      <c r="B332" s="410"/>
      <c r="C332" s="490">
        <v>10</v>
      </c>
      <c r="D332" s="490">
        <v>10</v>
      </c>
      <c r="E332" s="490">
        <v>10</v>
      </c>
      <c r="F332" s="489">
        <f>IF(AND(C332="",D332="",E332=""),"",IF(AND(C332="NA",D332="NA",E332="NA"),"NA",SUM(C332:E332)))</f>
        <v>30</v>
      </c>
      <c r="G332" s="490">
        <v>50</v>
      </c>
      <c r="H332" s="490">
        <v>20</v>
      </c>
      <c r="I332" s="489">
        <f>IF(AND(G332="",H332=""),"",IF(AND(G332="NA",H332="NA"),"NA",SUM(G332:H332)))</f>
        <v>70</v>
      </c>
      <c r="J332" s="491">
        <f>IF(AND(I332="",F332=""),"",IF(AND(I332="NA",F332="NA"),"NA",SUM(I332,F332)))</f>
        <v>100</v>
      </c>
      <c r="K332" s="490">
        <v>60</v>
      </c>
      <c r="L332" s="490">
        <v>40</v>
      </c>
      <c r="M332" s="489">
        <f>IF(AND(K332="",L332=""),"",IF(AND(K332="NA",L332="NA"),"NA",SUM(K332:L332)))</f>
        <v>100</v>
      </c>
      <c r="N332" s="491">
        <f>IF(AND(J332="",M332=""),"",IF(AND(J332="NA",M332="NA"),"NA",SUM(J332,M332)))</f>
        <v>200</v>
      </c>
      <c r="O332" s="990"/>
      <c r="P332" s="991"/>
      <c r="T332" s="301"/>
    </row>
    <row r="333" spans="1:35" ht="21" customHeight="1">
      <c r="A333" s="92">
        <f>IF(N323="","",A332+1)</f>
        <v>18</v>
      </c>
      <c r="B333" s="410" t="str">
        <f>IF('Result Sheet'!$AV$208="","",'Result Sheet'!$AV$208)</f>
        <v>गणित</v>
      </c>
      <c r="C333" s="466">
        <f>IFERROR(IF(AND(N323=""),"",VLOOKUP(N323,Marks,47,0)),"")</f>
        <v>10</v>
      </c>
      <c r="D333" s="466">
        <f>IFERROR(IF(AND(N323=""),"",VLOOKUP(N323,Marks,48,0)),"")</f>
        <v>9</v>
      </c>
      <c r="E333" s="466">
        <f>IFERROR(IF(AND(N323=""),"",VLOOKUP(N323,Marks,49,0)),"")</f>
        <v>8</v>
      </c>
      <c r="F333" s="496">
        <f>IFERROR(IF(AND(N323=""),"",VLOOKUP(N323,Marks,50,0)),"")</f>
        <v>27</v>
      </c>
      <c r="G333" s="466">
        <f>IFERROR(IF(AND(N323=""),"",VLOOKUP(N323,Marks,51,0)),"")</f>
        <v>29</v>
      </c>
      <c r="H333" s="466">
        <f>IFERROR(IF(AND(N323=""),"",VLOOKUP(N323,Marks,52,0)),"")</f>
        <v>14</v>
      </c>
      <c r="I333" s="496">
        <f>IFERROR(IF(AND(N323=""),"",VLOOKUP(N323,Marks,53,0)),"")</f>
        <v>43</v>
      </c>
      <c r="J333" s="494">
        <f>IFERROR(IF(AND(N323=""),"",VLOOKUP(N323,Marks,54,0)),"")</f>
        <v>70</v>
      </c>
      <c r="K333" s="466">
        <f>IFERROR(IF(AND(N323=""),"",VLOOKUP(N323,Marks,55,0)),"")</f>
        <v>54</v>
      </c>
      <c r="L333" s="466">
        <f>IFERROR(IF(AND(N323=""),"",VLOOKUP(N323,Marks,56,0)),"")</f>
        <v>37</v>
      </c>
      <c r="M333" s="496">
        <f>IFERROR(IF(AND(N323=""),"",VLOOKUP(N323,Marks,57,0)),"")</f>
        <v>91</v>
      </c>
      <c r="N333" s="495">
        <f>IFERROR(IF(AND(N323=""),"",VLOOKUP(N323,Marks,58,0)),"")</f>
        <v>161</v>
      </c>
      <c r="O333" s="73" t="str">
        <f>IFERROR(IF(AND(N323=""),"",VLOOKUP(N323,Marks,64,0)),"")</f>
        <v>B</v>
      </c>
      <c r="P333" s="201" t="str">
        <f>IFERROR(IF(AND(N323=""),"",VLOOKUP(N323,Marks,62,0)),"")</f>
        <v>P</v>
      </c>
      <c r="T333" s="301"/>
    </row>
    <row r="334" spans="1:35" ht="21" customHeight="1">
      <c r="A334" s="92">
        <f>IF(N323="","",A333+1)</f>
        <v>19</v>
      </c>
      <c r="B334" s="410" t="str">
        <f>IF('Result Sheet'!$BN$208="","",'Result Sheet'!$BN$208)</f>
        <v>पर्यावरण अध्ययन</v>
      </c>
      <c r="C334" s="466">
        <f>IFERROR(IF(AND(N323=""),"",VLOOKUP(N323,Marks,65,0)),"")</f>
        <v>10</v>
      </c>
      <c r="D334" s="466">
        <f>IFERROR(IF(AND(N323=""),"",VLOOKUP(N323,Marks,66,0)),"")</f>
        <v>10</v>
      </c>
      <c r="E334" s="466">
        <f>IFERROR(IF(AND(N323=""),"",VLOOKUP(N323,Marks,67,0)),"")</f>
        <v>9</v>
      </c>
      <c r="F334" s="496">
        <f>IFERROR(IF(AND(N323=""),"",VLOOKUP(N323,Marks,68,0)),"")</f>
        <v>29</v>
      </c>
      <c r="G334" s="466">
        <f>IFERROR(IF(AND(N323=""),"",VLOOKUP(N323,Marks,69,0)),"")</f>
        <v>36</v>
      </c>
      <c r="H334" s="466">
        <f>IFERROR(IF(AND(N323=""),"",VLOOKUP(N323,Marks,70,0)),"")</f>
        <v>18</v>
      </c>
      <c r="I334" s="496">
        <f>IFERROR(IF(AND(N323=""),"",VLOOKUP(N323,Marks,71,0)),"")</f>
        <v>54</v>
      </c>
      <c r="J334" s="494">
        <f>IFERROR(IF(AND(N323=""),"",VLOOKUP(N323,Marks,72,0)),"")</f>
        <v>83</v>
      </c>
      <c r="K334" s="466">
        <f>IFERROR(IF(AND(N323=""),"",VLOOKUP(N323,Marks,73,0)),"")</f>
        <v>27</v>
      </c>
      <c r="L334" s="466">
        <f>IFERROR(IF(AND(N323=""),"",VLOOKUP(N323,Marks,74,0)),"")</f>
        <v>37</v>
      </c>
      <c r="M334" s="496">
        <f>IFERROR(IF(AND(N323=""),"",VLOOKUP(N323,Marks,75,0)),"")</f>
        <v>64</v>
      </c>
      <c r="N334" s="495">
        <f>IFERROR(IF(AND(N323=""),"",VLOOKUP(N323,Marks,76,0)),"")</f>
        <v>147</v>
      </c>
      <c r="O334" s="73" t="str">
        <f>IFERROR(IF(AND(N323=""),"",VLOOKUP(N323,Marks,82,0)),"")</f>
        <v>B</v>
      </c>
      <c r="P334" s="201" t="str">
        <f>IFERROR(IF(AND(N323=""),"",VLOOKUP(N323,Marks,80,0)),"")</f>
        <v>P</v>
      </c>
    </row>
    <row r="335" spans="1:35" ht="23.25" customHeight="1">
      <c r="A335" s="92">
        <f>IF(N323="","",A334+1)</f>
        <v>20</v>
      </c>
      <c r="B335" s="284" t="str">
        <f>IF('Master sheet'!$D$14="Hindi","कुल योग","Total")</f>
        <v>कुल योग</v>
      </c>
      <c r="C335" s="494">
        <f>IF(AND(N323=""),"",IF(AND(C329="",C331="",C333="",C334=""),"",SUM(C329,C331,C333,C334)))</f>
        <v>34</v>
      </c>
      <c r="D335" s="494">
        <f>IF(AND(N323=""),"",IF(AND(D329="",D331="",D333="",D334=""),"",SUM(D329,D331,D333,D334)))</f>
        <v>31</v>
      </c>
      <c r="E335" s="494">
        <f>IF(AND(N323=""),"",IF(AND(E329="",E331="",E333="",E334=""),"",SUM(E329,E331,E333,E334)))</f>
        <v>32</v>
      </c>
      <c r="F335" s="494">
        <f>IF(AND(N323=""),"",IF(AND(F329="",F331="",F333="",F334=""),"",SUM(F329,F331,F333,F334)))</f>
        <v>97</v>
      </c>
      <c r="G335" s="494">
        <f>IF(AND(N323=""),"",IF(AND(G329="",G331="",G333="",G334=""),"",SUM(G329,G331,G333,G334)))</f>
        <v>127</v>
      </c>
      <c r="H335" s="494">
        <f>IF(AND(N323=""),"",IF(AND(H329="",H331="",H333="",H334=""),"",SUM(H329,H331,H333,H334)))</f>
        <v>60</v>
      </c>
      <c r="I335" s="494">
        <f>IF(AND(N323=""),"",IF(AND(I329="",I331="",I333="",I334=""),"",SUM(I329,I331,I333,I334)))</f>
        <v>187</v>
      </c>
      <c r="J335" s="494">
        <f>IF(AND(N323=""),"",IF(AND(J329="",J331="",J333="",J334=""),"",SUM(J329,J331,J333,J334)))</f>
        <v>284</v>
      </c>
      <c r="K335" s="494">
        <f>IF(AND(N323=""),"",IF(AND(K329="",K331="",K333="",K334=""),"",SUM(K329,K331,K333,K334)))</f>
        <v>163</v>
      </c>
      <c r="L335" s="494">
        <f>IF(AND(N323=""),"",IF(AND(L329="",L331="",L333="",L334=""),"",SUM(L329,L331,L333,L334)))</f>
        <v>130</v>
      </c>
      <c r="M335" s="494">
        <f>IF(AND(N323=""),"",IF(AND(M329="",M331="",M333="",M334=""),"",SUM(M329,M331,M333,M334)))</f>
        <v>293</v>
      </c>
      <c r="N335" s="494">
        <f>IF(AND(N323=""),"",IF(AND(N329="",N331="",N333="",N334=""),"",SUM(N329,N331,N333,N334)))</f>
        <v>577</v>
      </c>
      <c r="O335" s="492" t="str">
        <f>IFERROR(IF(AND(N323=""),"",VLOOKUP(N323,Marks,152,0)),"")</f>
        <v>B</v>
      </c>
      <c r="P335" s="493" t="str">
        <f>IF(AND(P329="P",P331="P",P333="P",P334="P"),"P","")</f>
        <v>P</v>
      </c>
    </row>
    <row r="336" spans="1:35" ht="21" customHeight="1">
      <c r="A336" s="92">
        <f>IF(N323="","",A335+1)</f>
        <v>21</v>
      </c>
      <c r="B336" s="964" t="str">
        <f>IF('Master sheet'!$D$14="Hindi","अतिरिक्त विषय ","Extra Subject")</f>
        <v xml:space="preserve">अतिरिक्त विषय </v>
      </c>
      <c r="C336" s="964"/>
      <c r="D336" s="964"/>
      <c r="E336" s="964"/>
      <c r="F336" s="964"/>
      <c r="G336" s="964"/>
      <c r="H336" s="964"/>
      <c r="I336" s="964"/>
      <c r="J336" s="964"/>
      <c r="K336" s="964"/>
      <c r="L336" s="964"/>
      <c r="M336" s="964"/>
      <c r="N336" s="964"/>
      <c r="O336" s="964"/>
      <c r="P336" s="964"/>
    </row>
    <row r="337" spans="1:16" ht="21" customHeight="1">
      <c r="A337" s="92">
        <f>IF(N323="","",A336+1)</f>
        <v>22</v>
      </c>
      <c r="B337" s="286" t="str">
        <f>IF('Result Sheet'!$CF$208="","",'Result Sheet'!$CF$208)</f>
        <v>कंप्यूटर</v>
      </c>
      <c r="C337" s="466">
        <f>IFERROR(IF(AND(N323=""),"",VLOOKUP(N323,Marks,83,0)),"")</f>
        <v>9</v>
      </c>
      <c r="D337" s="466">
        <f>IFERROR(IF(AND(N323=""),"",VLOOKUP(N323,Marks,84,0)),"")</f>
        <v>8</v>
      </c>
      <c r="E337" s="466">
        <f>IFERROR(IF(AND(N323=""),"",VLOOKUP(N323,Marks,85,0)),"")</f>
        <v>10</v>
      </c>
      <c r="F337" s="496">
        <f>IFERROR(IF(AND(N323=""),"",VLOOKUP(N323,Marks,86,0)),"")</f>
        <v>27</v>
      </c>
      <c r="G337" s="466">
        <f>IFERROR(IF(AND(N323=""),"",VLOOKUP(N323,Marks,87,0)),"")</f>
        <v>20</v>
      </c>
      <c r="H337" s="466">
        <f>IFERROR(IF(AND(N323=""),"",VLOOKUP(N323,Marks,88,0)),"")</f>
        <v>45</v>
      </c>
      <c r="I337" s="496">
        <f>IFERROR(IF(AND(N323=""),"",VLOOKUP(N323,Marks,89,0)),"")</f>
        <v>65</v>
      </c>
      <c r="J337" s="495">
        <f>IFERROR(IF(AND(N323=""),"",VLOOKUP(N323,Marks,90,0)),"")</f>
        <v>92</v>
      </c>
      <c r="K337" s="466">
        <f>IFERROR(IF(AND(N323=""),"",VLOOKUP(N323,Marks,91,0)),"")</f>
        <v>38</v>
      </c>
      <c r="L337" s="466">
        <f>IFERROR(IF(AND(N323=""),"",VLOOKUP(N323,Marks,92,0)),"")</f>
        <v>48</v>
      </c>
      <c r="M337" s="496">
        <f>IFERROR(IF(AND(N323=""),"",VLOOKUP(N323,Marks,93,0)),"")</f>
        <v>86</v>
      </c>
      <c r="N337" s="495">
        <f>IFERROR(IF(AND(N323=""),"",VLOOKUP(N323,Marks,94,0)),"")</f>
        <v>178</v>
      </c>
      <c r="O337" s="73" t="str">
        <f>IFERROR(IF(AND(N323=""),"",VLOOKUP(N323,Marks,98,0)),"")</f>
        <v>A</v>
      </c>
      <c r="P337" s="201" t="str">
        <f>IFERROR(IF(AND(N323=""),"",VLOOKUP(N323,Marks,97,0)),"")</f>
        <v>P</v>
      </c>
    </row>
    <row r="338" spans="1:16" ht="21" customHeight="1">
      <c r="A338" s="92">
        <f>IF(N323="","",A337+1)</f>
        <v>23</v>
      </c>
      <c r="B338" s="286" t="str">
        <f>IF('Result Sheet'!$CV$208="","",'Result Sheet'!$CV$208)</f>
        <v>सामान्य ज्ञान</v>
      </c>
      <c r="C338" s="466">
        <f>IFERROR(IF(AND(N323=""),"",VLOOKUP(N323,Marks,99,0)),"")</f>
        <v>8</v>
      </c>
      <c r="D338" s="466">
        <f>IFERROR(IF(AND(N323=""),"",VLOOKUP(N323,Marks,100,0)),"")</f>
        <v>7</v>
      </c>
      <c r="E338" s="466">
        <f>IFERROR(IF(AND(N323=""),"",VLOOKUP(N323,Marks,101,0)),"")</f>
        <v>9</v>
      </c>
      <c r="F338" s="496">
        <f>IFERROR(IF(AND(N323=""),"",VLOOKUP(N323,Marks,102,0)),"")</f>
        <v>24</v>
      </c>
      <c r="G338" s="466">
        <f>IFERROR(IF(AND(N323=""),"",VLOOKUP(N323,Marks,103,0)),"")</f>
        <v>40</v>
      </c>
      <c r="H338" s="466">
        <f>IFERROR(IF(AND(N323=""),"",VLOOKUP(N323,Marks,104,0)),"")</f>
        <v>18</v>
      </c>
      <c r="I338" s="496">
        <f>IFERROR(IF(AND(N323=""),"",VLOOKUP(N323,Marks,105,0)),"")</f>
        <v>58</v>
      </c>
      <c r="J338" s="495">
        <f>IFERROR(IF(AND(N323=""),"",VLOOKUP(N323,Marks,106,0)),"")</f>
        <v>82</v>
      </c>
      <c r="K338" s="466">
        <f>IFERROR(IF(AND(N323=""),"",VLOOKUP(N323,Marks,107,0)),"")</f>
        <v>45</v>
      </c>
      <c r="L338" s="466">
        <f>IFERROR(IF(AND(N323=""),"",VLOOKUP(N323,Marks,108,0)),"")</f>
        <v>38</v>
      </c>
      <c r="M338" s="496">
        <f>IFERROR(IF(AND(N323=""),"",VLOOKUP(N323,Marks,109,0)),"")</f>
        <v>83</v>
      </c>
      <c r="N338" s="495">
        <f>IFERROR(IF(AND(N323=""),"",VLOOKUP(N323,Marks,110,0)),"")</f>
        <v>165</v>
      </c>
      <c r="O338" s="73" t="str">
        <f>IFERROR(IF(AND(N323=""),"",VLOOKUP(N323,Marks,114,0)),"")</f>
        <v>B</v>
      </c>
      <c r="P338" s="201" t="str">
        <f>IFERROR(IF(AND(N323=""),"",VLOOKUP(N323,Marks,113,0)),"")</f>
        <v>P</v>
      </c>
    </row>
    <row r="339" spans="1:16" ht="21" customHeight="1">
      <c r="A339" s="92">
        <f>IF(N323="","",A338+1)</f>
        <v>24</v>
      </c>
      <c r="B339" s="286"/>
      <c r="C339" s="988" t="str">
        <f>IF('Master sheet'!$D$14="Hindi","प्रथम मूल्यांकन","1st Assessment")</f>
        <v>प्रथम मूल्यांकन</v>
      </c>
      <c r="D339" s="989"/>
      <c r="E339" s="988" t="str">
        <f>IF('Master sheet'!$D$14="Hindi","द्वितीय मूल्यांकन","2nd Assessment")</f>
        <v>द्वितीय मूल्यांकन</v>
      </c>
      <c r="F339" s="989"/>
      <c r="G339" s="988" t="str">
        <f>IF('Master sheet'!$D$14="Hindi","तृतीय मूल्यांकन","3rd Assessment")</f>
        <v>तृतीय मूल्यांकन</v>
      </c>
      <c r="H339" s="989"/>
      <c r="I339" s="988" t="str">
        <f>IF('Master sheet'!$D$14="Hindi","चतुर्थ मूल्यांकन","4th Assessment")</f>
        <v>चतुर्थ मूल्यांकन</v>
      </c>
      <c r="J339" s="989"/>
      <c r="K339" s="988" t="str">
        <f>IF('Master sheet'!$D$14="Hindi","पंचम मूल्यांकन","5th Assessment")</f>
        <v>पंचम मूल्यांकन</v>
      </c>
      <c r="L339" s="989"/>
      <c r="M339" s="992" t="str">
        <f>IF('Master sheet'!$D$14="Hindi","कुल योग ","Total")</f>
        <v xml:space="preserve">कुल योग </v>
      </c>
      <c r="N339" s="993"/>
      <c r="O339" s="990"/>
      <c r="P339" s="991"/>
    </row>
    <row r="340" spans="1:16" ht="21" customHeight="1">
      <c r="A340" s="92">
        <f>IF(N323="","",A339+1)</f>
        <v>25</v>
      </c>
      <c r="B340" s="410" t="str">
        <f>IF('Result Sheet'!$DL$208="","",'Result Sheet'!$DL$208)</f>
        <v>कार्यानुभव</v>
      </c>
      <c r="C340" s="951">
        <f>IFERROR(IF(AND(N323=""),"",VLOOKUP(N323,Marks,115,0)),"")</f>
        <v>0</v>
      </c>
      <c r="D340" s="951"/>
      <c r="E340" s="951">
        <f>IFERROR(IF(AND(N323=""),"",VLOOKUP(N323,Marks,116,0)),"")</f>
        <v>0</v>
      </c>
      <c r="F340" s="951"/>
      <c r="G340" s="951">
        <f>IFERROR(IF(AND(N323=""),"",VLOOKUP(N323,Marks,117,0)),"")</f>
        <v>0</v>
      </c>
      <c r="H340" s="951"/>
      <c r="I340" s="951">
        <f>IFERROR(IF(AND(N323=""),"",VLOOKUP(N323,Marks,118,0)),"")</f>
        <v>0</v>
      </c>
      <c r="J340" s="951"/>
      <c r="K340" s="951">
        <f>IFERROR(IF(AND(N323=""),"",VLOOKUP(N323,Marks,119,0)),"")</f>
        <v>0</v>
      </c>
      <c r="L340" s="951"/>
      <c r="M340" s="979">
        <f>IFERROR(IF(AND(N323=""),"",VLOOKUP(N323,Marks,120,0)),"")</f>
        <v>0</v>
      </c>
      <c r="N340" s="979"/>
      <c r="O340" s="411" t="str">
        <f>IFERROR(IF(AND(N323=""),"",VLOOKUP(N323,Marks,124,0)),"")</f>
        <v/>
      </c>
      <c r="P340" s="201" t="str">
        <f>IFERROR(IF(AND(N323=""),"",VLOOKUP(N323,Marks,123,0)),"")</f>
        <v/>
      </c>
    </row>
    <row r="341" spans="1:16" ht="21" customHeight="1">
      <c r="A341" s="92">
        <f>IF(N323="","",A340+1)</f>
        <v>26</v>
      </c>
      <c r="B341" s="410" t="str">
        <f>IF('Result Sheet'!$DV$208="","",'Result Sheet'!$DV$208)</f>
        <v>कला शिक्षा</v>
      </c>
      <c r="C341" s="951">
        <f>IFERROR(IF(AND(N323=""),"",VLOOKUP(N323,Marks,125,0)),"")</f>
        <v>0</v>
      </c>
      <c r="D341" s="951"/>
      <c r="E341" s="951">
        <f>IFERROR(IF(AND(N323=""),"",VLOOKUP(N323,Marks,126,0)),"")</f>
        <v>0</v>
      </c>
      <c r="F341" s="951"/>
      <c r="G341" s="951">
        <f>IFERROR(IF(AND(N323=""),"",VLOOKUP(N323,Marks,127,0)),"")</f>
        <v>0</v>
      </c>
      <c r="H341" s="951"/>
      <c r="I341" s="951">
        <f>IFERROR(IF(AND(N323=""),"",VLOOKUP(N323,Marks,128,0)),"")</f>
        <v>0</v>
      </c>
      <c r="J341" s="951"/>
      <c r="K341" s="951">
        <f>IFERROR(IF(AND(N323=""),"",VLOOKUP(N323,Marks,129,0)),"")</f>
        <v>0</v>
      </c>
      <c r="L341" s="951"/>
      <c r="M341" s="979">
        <f>IFERROR(IF(AND(N323=""),"",VLOOKUP(N323,Marks,130,0)),"")</f>
        <v>0</v>
      </c>
      <c r="N341" s="979"/>
      <c r="O341" s="411" t="str">
        <f>IFERROR(IF(AND(N323=""),"",VLOOKUP(N323,Marks,134,0)),"")</f>
        <v/>
      </c>
      <c r="P341" s="201" t="str">
        <f>IFERROR(IF(AND(N323=""),"",VLOOKUP(N323,Marks,133,0)),"")</f>
        <v/>
      </c>
    </row>
    <row r="342" spans="1:16" ht="21" customHeight="1">
      <c r="A342" s="92">
        <f>IF(N323="","",A341+1)</f>
        <v>27</v>
      </c>
      <c r="B342" s="410" t="str">
        <f>IF('Result Sheet'!$EF$208="","",'Result Sheet'!$EF$208)</f>
        <v>स्वा. एवं शा. शिक्षा</v>
      </c>
      <c r="C342" s="951">
        <f>IFERROR(IF(AND(N323=""),"",VLOOKUP(N323,Marks,135,0)),"")</f>
        <v>0</v>
      </c>
      <c r="D342" s="951"/>
      <c r="E342" s="951">
        <f>IFERROR(IF(AND(N323=""),"",VLOOKUP(N323,Marks,136,0)),"")</f>
        <v>0</v>
      </c>
      <c r="F342" s="951"/>
      <c r="G342" s="951">
        <f>IFERROR(IF(AND(N323=""),"",VLOOKUP(N323,Marks,137,0)),"")</f>
        <v>0</v>
      </c>
      <c r="H342" s="951"/>
      <c r="I342" s="951">
        <f>IFERROR(IF(AND(N323=""),"",VLOOKUP(N323,Marks,138,0)),"")</f>
        <v>0</v>
      </c>
      <c r="J342" s="951"/>
      <c r="K342" s="951">
        <f>IFERROR(IF(AND(N323=""),"",VLOOKUP(N323,Marks,139,0)),"")</f>
        <v>0</v>
      </c>
      <c r="L342" s="951"/>
      <c r="M342" s="979">
        <f>IFERROR(IF(AND(N323=""),"",VLOOKUP(N323,Marks,140,0)),"")</f>
        <v>0</v>
      </c>
      <c r="N342" s="979"/>
      <c r="O342" s="411" t="str">
        <f>IFERROR(IF(AND(N323=""),"",VLOOKUP(N323,Marks,144,0)),"")</f>
        <v/>
      </c>
      <c r="P342" s="201" t="str">
        <f>IFERROR(IF(AND(N323=""),"",VLOOKUP(N323,Marks,143,0)),"")</f>
        <v/>
      </c>
    </row>
    <row r="343" spans="1:16" ht="6" customHeight="1">
      <c r="A343" s="92">
        <f>IF(N323="","",A342+1)</f>
        <v>28</v>
      </c>
      <c r="B343" s="287"/>
      <c r="C343" s="287"/>
      <c r="D343" s="287"/>
      <c r="E343" s="467"/>
      <c r="F343" s="468"/>
      <c r="G343" s="287"/>
      <c r="H343" s="287"/>
      <c r="I343" s="287"/>
      <c r="J343" s="467"/>
      <c r="K343" s="468"/>
      <c r="L343" s="288"/>
      <c r="M343" s="288"/>
      <c r="N343" s="288"/>
      <c r="O343" s="467"/>
      <c r="P343" s="468"/>
    </row>
    <row r="344" spans="1:16" ht="21" customHeight="1">
      <c r="A344" s="92">
        <f>IF(N323="","",A343+1)</f>
        <v>29</v>
      </c>
      <c r="B344" s="967" t="str">
        <f>IF('Master sheet'!$D$14="Hindi","कुल कार्य दिवस :-","Total Meeting :-")</f>
        <v>कुल कार्य दिवस :-</v>
      </c>
      <c r="C344" s="967"/>
      <c r="D344" s="967"/>
      <c r="E344" s="980">
        <f>IFERROR(IF(AND(N323=""),"",VLOOKUP(N323,Marks,150,0)),"")</f>
        <v>340</v>
      </c>
      <c r="F344" s="980"/>
      <c r="G344" s="980"/>
      <c r="H344" s="980"/>
      <c r="I344" s="967" t="str">
        <f>IF('Master sheet'!$D$14="Hindi","कुल उपस्थिति :-","Total Attendance :-")</f>
        <v>कुल उपस्थिति :-</v>
      </c>
      <c r="J344" s="967"/>
      <c r="K344" s="967"/>
      <c r="L344" s="967"/>
      <c r="M344" s="976">
        <f>IFERROR(IF(AND(N323=""),"",VLOOKUP(N323,Marks,151,0)),"")</f>
        <v>310</v>
      </c>
      <c r="N344" s="976"/>
      <c r="O344" s="976"/>
      <c r="P344" s="976"/>
    </row>
    <row r="345" spans="1:16" ht="21" customHeight="1">
      <c r="A345" s="92">
        <f>IF(N323="","",A344+1)</f>
        <v>30</v>
      </c>
      <c r="B345" s="967" t="str">
        <f>IF('Master sheet'!$D$14="Hindi","परिणाम :-","Result :-")</f>
        <v>परिणाम :-</v>
      </c>
      <c r="C345" s="967"/>
      <c r="D345" s="967"/>
      <c r="E345" s="977" t="str">
        <f>IFERROR(IF(AND(N323=""),"",VLOOKUP(N323,Marks,149,0)),"")</f>
        <v>कक्षोंन्नति</v>
      </c>
      <c r="F345" s="977"/>
      <c r="G345" s="977"/>
      <c r="H345" s="977"/>
      <c r="I345" s="967" t="str">
        <f>IF('Master sheet'!$D$14="Hindi","परिणाम प्रतिशत में :-","Result in Percentage :-")</f>
        <v>परिणाम प्रतिशत में :-</v>
      </c>
      <c r="J345" s="967"/>
      <c r="K345" s="967"/>
      <c r="L345" s="967"/>
      <c r="M345" s="978">
        <f>IFERROR(IF(AND(N323=""),"",VLOOKUP(N323,Marks,146,0)),"")</f>
        <v>82.428571428571431</v>
      </c>
      <c r="N345" s="978"/>
      <c r="O345" s="978"/>
      <c r="P345" s="978"/>
    </row>
    <row r="346" spans="1:16" ht="21" customHeight="1">
      <c r="A346" s="92">
        <f>IF(N323="","",A345+1)</f>
        <v>31</v>
      </c>
      <c r="B346" s="967" t="str">
        <f>IF('Master sheet'!$D$14="Hindi","ग्रेड :-","Grade :-")</f>
        <v>ग्रेड :-</v>
      </c>
      <c r="C346" s="967"/>
      <c r="D346" s="967"/>
      <c r="E346" s="973" t="str">
        <f>IFERROR(IF(AND(N323=""),"",VLOOKUP(N323,Marks,152,0)),"")</f>
        <v>B</v>
      </c>
      <c r="F346" s="973"/>
      <c r="G346" s="973"/>
      <c r="H346" s="973"/>
      <c r="I346" s="967" t="str">
        <f>IF('Master sheet'!$D$14="Hindi","कक्षा में स्थान :-","Position in the Class :-")</f>
        <v>कक्षा में स्थान :-</v>
      </c>
      <c r="J346" s="967"/>
      <c r="K346" s="967"/>
      <c r="L346" s="967"/>
      <c r="M346" s="968">
        <f>IFERROR(IF(AND(N323=""),"",VLOOKUP(N323,Marks,148,0)),"")</f>
        <v>22.000000000000298</v>
      </c>
      <c r="N346" s="968"/>
      <c r="O346" s="968"/>
      <c r="P346" s="968"/>
    </row>
    <row r="347" spans="1:16" ht="21" customHeight="1">
      <c r="A347" s="92">
        <f>IF(N323="","",A346+1)</f>
        <v>32</v>
      </c>
      <c r="B347" s="983" t="str">
        <f>IF('Master sheet'!$D$14="Hindi","परीक्षा परिणाम घोषणा दिनांक :-","Result Declaration Date :-")</f>
        <v>परीक्षा परिणाम घोषणा दिनांक :-</v>
      </c>
      <c r="C347" s="983"/>
      <c r="D347" s="983"/>
      <c r="E347" s="984">
        <f>IFERROR(IF(AND(N323=""),"",'Master sheet'!$D$13),"")</f>
        <v>45793</v>
      </c>
      <c r="F347" s="984"/>
      <c r="G347" s="984"/>
      <c r="H347" s="469"/>
      <c r="I347" s="967" t="str">
        <f>IF('Master sheet'!$D$14="Hindi","श्रेणी  :-","Division  :-")</f>
        <v>श्रेणी  :-</v>
      </c>
      <c r="J347" s="967"/>
      <c r="K347" s="967"/>
      <c r="L347" s="967"/>
      <c r="M347" s="974" t="str">
        <f>IFERROR(IF(AND(N323=""),"",VLOOKUP(N323,Marks,147,0)),"")</f>
        <v>I</v>
      </c>
      <c r="N347" s="974"/>
      <c r="O347" s="974"/>
      <c r="P347" s="974"/>
    </row>
    <row r="348" spans="1:16" ht="54" customHeight="1">
      <c r="A348" s="92">
        <f>IF(N323="","",A347+1)</f>
        <v>33</v>
      </c>
      <c r="B348" s="981" t="str">
        <f>IFERROR(IF(AND(N323=""),"",'Result Sheet'!$EV$211),"")</f>
        <v>( PRADIP SINGH RAJAWAT )</v>
      </c>
      <c r="C348" s="981"/>
      <c r="D348" s="981"/>
      <c r="E348" s="981"/>
      <c r="F348" s="982" t="str">
        <f>IF(AND(N323=""),"",CONCATENATE("(",'Master sheet'!$D$17," )"))</f>
        <v>(Suresh Kumar )</v>
      </c>
      <c r="G348" s="982"/>
      <c r="H348" s="982"/>
      <c r="I348" s="982"/>
      <c r="J348" s="982"/>
      <c r="K348" s="982" t="str">
        <f>IF(AND(N323=""),"",CONCATENATE("(",'Master sheet'!$D$15," )"))</f>
        <v>(USHA PALIYA )</v>
      </c>
      <c r="L348" s="982"/>
      <c r="M348" s="982"/>
      <c r="N348" s="982"/>
      <c r="O348" s="982"/>
      <c r="P348" s="982"/>
    </row>
    <row r="349" spans="1:16" ht="24.75" customHeight="1">
      <c r="A349" s="92">
        <f>IF(N323="","",A348+1)</f>
        <v>34</v>
      </c>
      <c r="B349" s="949" t="str">
        <f>IF('Master sheet'!$D$14="Hindi","हस्ताक्षर कक्षाध्यापक","Signature of the class teacher")</f>
        <v>हस्ताक्षर कक्षाध्यापक</v>
      </c>
      <c r="C349" s="949"/>
      <c r="D349" s="949"/>
      <c r="E349" s="949"/>
      <c r="F349" s="949" t="str">
        <f>IF('Master sheet'!$D$14="Hindi","हस्ताक्षर परीक्षा प्रभारी","Signature of the exam. Incharge")</f>
        <v>हस्ताक्षर परीक्षा प्रभारी</v>
      </c>
      <c r="G349" s="949"/>
      <c r="H349" s="949"/>
      <c r="I349" s="949"/>
      <c r="J349" s="949"/>
      <c r="K349" s="949" t="str">
        <f>IF('Master sheet'!$D$14="Hindi","हस्ताक्षर संस्था प्रधान","Head of Institute's Signature")</f>
        <v>हस्ताक्षर संस्था प्रधान</v>
      </c>
      <c r="L349" s="949"/>
      <c r="M349" s="949"/>
      <c r="N349" s="949"/>
      <c r="O349" s="949"/>
      <c r="P349" s="949"/>
    </row>
  </sheetData>
  <sheetProtection password="F18B" sheet="1" objects="1" scenarios="1" formatCells="0" formatColumns="0" formatRows="0"/>
  <mergeCells count="821">
    <mergeCell ref="B231:P231"/>
    <mergeCell ref="O295:P295"/>
    <mergeCell ref="O297:P297"/>
    <mergeCell ref="E311:H311"/>
    <mergeCell ref="I312:L312"/>
    <mergeCell ref="M312:P312"/>
    <mergeCell ref="O330:P330"/>
    <mergeCell ref="O332:P332"/>
    <mergeCell ref="E346:H346"/>
    <mergeCell ref="I305:J305"/>
    <mergeCell ref="K305:L305"/>
    <mergeCell ref="M305:N305"/>
    <mergeCell ref="K314:P314"/>
    <mergeCell ref="B316:P316"/>
    <mergeCell ref="B317:P317"/>
    <mergeCell ref="B321:D321"/>
    <mergeCell ref="E321:I321"/>
    <mergeCell ref="J321:M321"/>
    <mergeCell ref="N321:P321"/>
    <mergeCell ref="B318:D318"/>
    <mergeCell ref="E318:P318"/>
    <mergeCell ref="B314:E314"/>
    <mergeCell ref="F314:J314"/>
    <mergeCell ref="O234:P234"/>
    <mergeCell ref="C237:D237"/>
    <mergeCell ref="E237:F237"/>
    <mergeCell ref="G237:H237"/>
    <mergeCell ref="I237:J237"/>
    <mergeCell ref="K237:L237"/>
    <mergeCell ref="M237:N237"/>
    <mergeCell ref="C234:D234"/>
    <mergeCell ref="E234:F234"/>
    <mergeCell ref="G234:H234"/>
    <mergeCell ref="I234:J234"/>
    <mergeCell ref="K234:L234"/>
    <mergeCell ref="M234:N234"/>
    <mergeCell ref="E206:H206"/>
    <mergeCell ref="I207:L207"/>
    <mergeCell ref="M207:P207"/>
    <mergeCell ref="O199:P199"/>
    <mergeCell ref="I202:J202"/>
    <mergeCell ref="E178:P178"/>
    <mergeCell ref="O225:P225"/>
    <mergeCell ref="O227:P227"/>
    <mergeCell ref="B211:P211"/>
    <mergeCell ref="B212:P212"/>
    <mergeCell ref="B213:D213"/>
    <mergeCell ref="E213:P213"/>
    <mergeCell ref="E214:P214"/>
    <mergeCell ref="E207:G207"/>
    <mergeCell ref="C215:D215"/>
    <mergeCell ref="E215:G215"/>
    <mergeCell ref="H215:I215"/>
    <mergeCell ref="J215:M215"/>
    <mergeCell ref="N215:P215"/>
    <mergeCell ref="B218:D218"/>
    <mergeCell ref="E218:I218"/>
    <mergeCell ref="E205:H205"/>
    <mergeCell ref="I205:L205"/>
    <mergeCell ref="M132:N132"/>
    <mergeCell ref="M136:P136"/>
    <mergeCell ref="E137:G137"/>
    <mergeCell ref="O155:P155"/>
    <mergeCell ref="O157:P157"/>
    <mergeCell ref="E171:H171"/>
    <mergeCell ref="I172:L172"/>
    <mergeCell ref="M172:P172"/>
    <mergeCell ref="O190:P190"/>
    <mergeCell ref="P186:P188"/>
    <mergeCell ref="M167:N167"/>
    <mergeCell ref="I170:L170"/>
    <mergeCell ref="N182:P182"/>
    <mergeCell ref="E184:O184"/>
    <mergeCell ref="M137:P137"/>
    <mergeCell ref="K132:L132"/>
    <mergeCell ref="H145:I145"/>
    <mergeCell ref="O151:O153"/>
    <mergeCell ref="P151:P153"/>
    <mergeCell ref="C151:F151"/>
    <mergeCell ref="J146:M146"/>
    <mergeCell ref="B146:D146"/>
    <mergeCell ref="N145:P145"/>
    <mergeCell ref="B148:D148"/>
    <mergeCell ref="O15:P15"/>
    <mergeCell ref="O17:P17"/>
    <mergeCell ref="I32:L32"/>
    <mergeCell ref="M32:P32"/>
    <mergeCell ref="E31:H31"/>
    <mergeCell ref="O50:P50"/>
    <mergeCell ref="O52:P52"/>
    <mergeCell ref="E66:H66"/>
    <mergeCell ref="I67:L67"/>
    <mergeCell ref="M67:P67"/>
    <mergeCell ref="O59:P59"/>
    <mergeCell ref="B37:P37"/>
    <mergeCell ref="B38:D38"/>
    <mergeCell ref="E38:P38"/>
    <mergeCell ref="E39:P39"/>
    <mergeCell ref="C24:D24"/>
    <mergeCell ref="E24:F24"/>
    <mergeCell ref="G24:H24"/>
    <mergeCell ref="I24:J24"/>
    <mergeCell ref="K24:L24"/>
    <mergeCell ref="M24:N24"/>
    <mergeCell ref="O24:P24"/>
    <mergeCell ref="B43:D43"/>
    <mergeCell ref="E43:I43"/>
    <mergeCell ref="B323:D323"/>
    <mergeCell ref="E323:I323"/>
    <mergeCell ref="J323:M323"/>
    <mergeCell ref="O339:P339"/>
    <mergeCell ref="J320:M320"/>
    <mergeCell ref="G326:I326"/>
    <mergeCell ref="J326:J327"/>
    <mergeCell ref="K326:M326"/>
    <mergeCell ref="N326:N327"/>
    <mergeCell ref="B324:D324"/>
    <mergeCell ref="E324:O324"/>
    <mergeCell ref="N320:P320"/>
    <mergeCell ref="P326:P328"/>
    <mergeCell ref="B336:P336"/>
    <mergeCell ref="B322:D322"/>
    <mergeCell ref="B326:B328"/>
    <mergeCell ref="C326:F326"/>
    <mergeCell ref="O326:O328"/>
    <mergeCell ref="N323:P323"/>
    <mergeCell ref="C339:D339"/>
    <mergeCell ref="E339:F339"/>
    <mergeCell ref="G339:H339"/>
    <mergeCell ref="I339:J339"/>
    <mergeCell ref="K339:L339"/>
    <mergeCell ref="C306:D306"/>
    <mergeCell ref="E306:F306"/>
    <mergeCell ref="G306:H306"/>
    <mergeCell ref="I306:J306"/>
    <mergeCell ref="K306:L306"/>
    <mergeCell ref="M306:N306"/>
    <mergeCell ref="C269:D269"/>
    <mergeCell ref="E269:F269"/>
    <mergeCell ref="G269:H269"/>
    <mergeCell ref="I269:J269"/>
    <mergeCell ref="K269:L269"/>
    <mergeCell ref="M269:N269"/>
    <mergeCell ref="C271:D271"/>
    <mergeCell ref="E271:F271"/>
    <mergeCell ref="G271:H271"/>
    <mergeCell ref="I271:J271"/>
    <mergeCell ref="K271:L271"/>
    <mergeCell ref="M271:N271"/>
    <mergeCell ref="C270:D270"/>
    <mergeCell ref="E270:F270"/>
    <mergeCell ref="G270:H270"/>
    <mergeCell ref="I270:J270"/>
    <mergeCell ref="K270:L270"/>
    <mergeCell ref="M270:N270"/>
    <mergeCell ref="O269:P269"/>
    <mergeCell ref="O256:O258"/>
    <mergeCell ref="P256:P258"/>
    <mergeCell ref="B243:E243"/>
    <mergeCell ref="F243:J243"/>
    <mergeCell ref="K243:P243"/>
    <mergeCell ref="E250:G250"/>
    <mergeCell ref="H250:I250"/>
    <mergeCell ref="J250:M250"/>
    <mergeCell ref="N250:P250"/>
    <mergeCell ref="G256:I256"/>
    <mergeCell ref="J256:J257"/>
    <mergeCell ref="K256:M256"/>
    <mergeCell ref="N256:N257"/>
    <mergeCell ref="B251:D251"/>
    <mergeCell ref="E251:I251"/>
    <mergeCell ref="J251:M251"/>
    <mergeCell ref="N251:P251"/>
    <mergeCell ref="B244:E244"/>
    <mergeCell ref="F244:J244"/>
    <mergeCell ref="K244:P244"/>
    <mergeCell ref="B266:P266"/>
    <mergeCell ref="B252:D252"/>
    <mergeCell ref="E252:I252"/>
    <mergeCell ref="C200:D200"/>
    <mergeCell ref="E200:F200"/>
    <mergeCell ref="G200:H200"/>
    <mergeCell ref="I200:J200"/>
    <mergeCell ref="K200:L200"/>
    <mergeCell ref="M200:N200"/>
    <mergeCell ref="C201:D201"/>
    <mergeCell ref="E201:F201"/>
    <mergeCell ref="G201:H201"/>
    <mergeCell ref="I201:J201"/>
    <mergeCell ref="K201:L201"/>
    <mergeCell ref="M201:N201"/>
    <mergeCell ref="C199:D199"/>
    <mergeCell ref="E199:F199"/>
    <mergeCell ref="G199:H199"/>
    <mergeCell ref="I199:J199"/>
    <mergeCell ref="K199:L199"/>
    <mergeCell ref="M199:N199"/>
    <mergeCell ref="G186:I186"/>
    <mergeCell ref="J186:J187"/>
    <mergeCell ref="K186:M186"/>
    <mergeCell ref="N186:N187"/>
    <mergeCell ref="B196:P196"/>
    <mergeCell ref="B186:B188"/>
    <mergeCell ref="C186:F186"/>
    <mergeCell ref="O186:O188"/>
    <mergeCell ref="O192:P192"/>
    <mergeCell ref="C164:D164"/>
    <mergeCell ref="E164:F164"/>
    <mergeCell ref="G164:H164"/>
    <mergeCell ref="I164:J164"/>
    <mergeCell ref="K164:L164"/>
    <mergeCell ref="M164:N164"/>
    <mergeCell ref="O164:P164"/>
    <mergeCell ref="C165:D165"/>
    <mergeCell ref="E165:F165"/>
    <mergeCell ref="G165:H165"/>
    <mergeCell ref="I165:J165"/>
    <mergeCell ref="K165:L165"/>
    <mergeCell ref="M165:N165"/>
    <mergeCell ref="B183:D183"/>
    <mergeCell ref="E183:I183"/>
    <mergeCell ref="J183:M183"/>
    <mergeCell ref="C166:D166"/>
    <mergeCell ref="E166:F166"/>
    <mergeCell ref="G166:H166"/>
    <mergeCell ref="C131:D131"/>
    <mergeCell ref="E131:F131"/>
    <mergeCell ref="G131:H131"/>
    <mergeCell ref="I131:J131"/>
    <mergeCell ref="K131:L131"/>
    <mergeCell ref="M131:N131"/>
    <mergeCell ref="I166:J166"/>
    <mergeCell ref="K166:L166"/>
    <mergeCell ref="M166:N166"/>
    <mergeCell ref="G167:H167"/>
    <mergeCell ref="I167:J167"/>
    <mergeCell ref="K167:L167"/>
    <mergeCell ref="N183:P183"/>
    <mergeCell ref="B173:E173"/>
    <mergeCell ref="B177:P177"/>
    <mergeCell ref="B178:D178"/>
    <mergeCell ref="E136:H136"/>
    <mergeCell ref="I137:L137"/>
    <mergeCell ref="K130:L130"/>
    <mergeCell ref="M130:N130"/>
    <mergeCell ref="E101:H101"/>
    <mergeCell ref="I102:L102"/>
    <mergeCell ref="M102:P102"/>
    <mergeCell ref="O120:P120"/>
    <mergeCell ref="O122:P122"/>
    <mergeCell ref="O129:P129"/>
    <mergeCell ref="F103:J103"/>
    <mergeCell ref="K103:P103"/>
    <mergeCell ref="G116:I116"/>
    <mergeCell ref="E129:F129"/>
    <mergeCell ref="K68:P68"/>
    <mergeCell ref="B73:D73"/>
    <mergeCell ref="E73:P73"/>
    <mergeCell ref="E74:P74"/>
    <mergeCell ref="C75:D75"/>
    <mergeCell ref="E75:G75"/>
    <mergeCell ref="H75:I75"/>
    <mergeCell ref="G129:H129"/>
    <mergeCell ref="I129:J129"/>
    <mergeCell ref="K129:L129"/>
    <mergeCell ref="M129:N129"/>
    <mergeCell ref="B104:E104"/>
    <mergeCell ref="F104:J104"/>
    <mergeCell ref="K104:P104"/>
    <mergeCell ref="B106:P106"/>
    <mergeCell ref="B107:P107"/>
    <mergeCell ref="B102:D102"/>
    <mergeCell ref="B101:D101"/>
    <mergeCell ref="K97:L97"/>
    <mergeCell ref="M97:N97"/>
    <mergeCell ref="N113:P113"/>
    <mergeCell ref="B108:D108"/>
    <mergeCell ref="E108:P108"/>
    <mergeCell ref="C129:D129"/>
    <mergeCell ref="C96:D96"/>
    <mergeCell ref="E96:F96"/>
    <mergeCell ref="G96:H96"/>
    <mergeCell ref="I96:J96"/>
    <mergeCell ref="K96:L96"/>
    <mergeCell ref="M96:N96"/>
    <mergeCell ref="O85:P85"/>
    <mergeCell ref="O87:P87"/>
    <mergeCell ref="E94:F94"/>
    <mergeCell ref="G94:H94"/>
    <mergeCell ref="I94:J94"/>
    <mergeCell ref="K94:L94"/>
    <mergeCell ref="M94:N94"/>
    <mergeCell ref="O94:P94"/>
    <mergeCell ref="C95:D95"/>
    <mergeCell ref="E95:F95"/>
    <mergeCell ref="G95:H95"/>
    <mergeCell ref="I95:J95"/>
    <mergeCell ref="K95:L95"/>
    <mergeCell ref="M95:N95"/>
    <mergeCell ref="C59:D59"/>
    <mergeCell ref="E59:F59"/>
    <mergeCell ref="G59:H59"/>
    <mergeCell ref="I59:J59"/>
    <mergeCell ref="K59:L59"/>
    <mergeCell ref="M59:N59"/>
    <mergeCell ref="B67:D67"/>
    <mergeCell ref="E67:G67"/>
    <mergeCell ref="B76:D76"/>
    <mergeCell ref="E76:I76"/>
    <mergeCell ref="J76:M76"/>
    <mergeCell ref="N76:P76"/>
    <mergeCell ref="B77:D77"/>
    <mergeCell ref="E77:I77"/>
    <mergeCell ref="J77:M77"/>
    <mergeCell ref="N77:P77"/>
    <mergeCell ref="B68:E68"/>
    <mergeCell ref="F68:J68"/>
    <mergeCell ref="N147:P147"/>
    <mergeCell ref="K151:M151"/>
    <mergeCell ref="N151:N152"/>
    <mergeCell ref="N221:N222"/>
    <mergeCell ref="B216:D216"/>
    <mergeCell ref="E216:I216"/>
    <mergeCell ref="J216:M216"/>
    <mergeCell ref="N216:P216"/>
    <mergeCell ref="T5:V9"/>
    <mergeCell ref="J218:M218"/>
    <mergeCell ref="N218:P218"/>
    <mergeCell ref="B219:D219"/>
    <mergeCell ref="E219:O219"/>
    <mergeCell ref="B221:B223"/>
    <mergeCell ref="C221:F221"/>
    <mergeCell ref="O221:O223"/>
    <mergeCell ref="P221:P223"/>
    <mergeCell ref="G221:I221"/>
    <mergeCell ref="J221:J222"/>
    <mergeCell ref="K221:M221"/>
    <mergeCell ref="B207:D207"/>
    <mergeCell ref="B209:E209"/>
    <mergeCell ref="F209:J209"/>
    <mergeCell ref="K209:P209"/>
    <mergeCell ref="B208:E208"/>
    <mergeCell ref="F208:J208"/>
    <mergeCell ref="K208:P208"/>
    <mergeCell ref="C340:D340"/>
    <mergeCell ref="E340:F340"/>
    <mergeCell ref="G340:H340"/>
    <mergeCell ref="I340:J340"/>
    <mergeCell ref="K340:L340"/>
    <mergeCell ref="M340:N340"/>
    <mergeCell ref="E322:I322"/>
    <mergeCell ref="J322:M322"/>
    <mergeCell ref="B241:D241"/>
    <mergeCell ref="C235:D235"/>
    <mergeCell ref="E235:F235"/>
    <mergeCell ref="G235:H235"/>
    <mergeCell ref="I235:J235"/>
    <mergeCell ref="K235:L235"/>
    <mergeCell ref="M235:N235"/>
    <mergeCell ref="C236:D236"/>
    <mergeCell ref="E236:F236"/>
    <mergeCell ref="G236:H236"/>
    <mergeCell ref="I236:J236"/>
    <mergeCell ref="K236:L236"/>
    <mergeCell ref="M236:N236"/>
    <mergeCell ref="M339:N339"/>
    <mergeCell ref="M341:N341"/>
    <mergeCell ref="I341:J341"/>
    <mergeCell ref="K341:L341"/>
    <mergeCell ref="C341:D341"/>
    <mergeCell ref="E341:F341"/>
    <mergeCell ref="G341:H341"/>
    <mergeCell ref="B348:E348"/>
    <mergeCell ref="F348:J348"/>
    <mergeCell ref="K348:P348"/>
    <mergeCell ref="B344:D344"/>
    <mergeCell ref="B346:D346"/>
    <mergeCell ref="I346:L346"/>
    <mergeCell ref="M346:P346"/>
    <mergeCell ref="C342:D342"/>
    <mergeCell ref="E342:F342"/>
    <mergeCell ref="G342:H342"/>
    <mergeCell ref="I342:J342"/>
    <mergeCell ref="K342:L342"/>
    <mergeCell ref="M342:N342"/>
    <mergeCell ref="B349:E349"/>
    <mergeCell ref="F349:J349"/>
    <mergeCell ref="K349:P349"/>
    <mergeCell ref="E344:H344"/>
    <mergeCell ref="I344:L344"/>
    <mergeCell ref="M344:P344"/>
    <mergeCell ref="E345:H345"/>
    <mergeCell ref="I345:L345"/>
    <mergeCell ref="M345:P345"/>
    <mergeCell ref="B347:D347"/>
    <mergeCell ref="B345:D345"/>
    <mergeCell ref="E347:G347"/>
    <mergeCell ref="I347:L347"/>
    <mergeCell ref="M347:P347"/>
    <mergeCell ref="B310:D310"/>
    <mergeCell ref="E310:H310"/>
    <mergeCell ref="I310:L310"/>
    <mergeCell ref="M310:P310"/>
    <mergeCell ref="E312:G312"/>
    <mergeCell ref="B313:E313"/>
    <mergeCell ref="F313:J313"/>
    <mergeCell ref="K313:P313"/>
    <mergeCell ref="I311:L311"/>
    <mergeCell ref="M311:P311"/>
    <mergeCell ref="B312:D312"/>
    <mergeCell ref="B311:D311"/>
    <mergeCell ref="E319:P319"/>
    <mergeCell ref="C320:D320"/>
    <mergeCell ref="E320:G320"/>
    <mergeCell ref="H320:I320"/>
    <mergeCell ref="N322:P322"/>
    <mergeCell ref="B256:B258"/>
    <mergeCell ref="C256:F256"/>
    <mergeCell ref="E309:H309"/>
    <mergeCell ref="I309:L309"/>
    <mergeCell ref="M309:P309"/>
    <mergeCell ref="P291:P293"/>
    <mergeCell ref="K307:L307"/>
    <mergeCell ref="M307:N307"/>
    <mergeCell ref="I307:J307"/>
    <mergeCell ref="B301:P301"/>
    <mergeCell ref="B309:D309"/>
    <mergeCell ref="C307:D307"/>
    <mergeCell ref="E307:F307"/>
    <mergeCell ref="G307:H307"/>
    <mergeCell ref="C304:D304"/>
    <mergeCell ref="E304:F304"/>
    <mergeCell ref="G304:H304"/>
    <mergeCell ref="I304:J304"/>
    <mergeCell ref="K304:L304"/>
    <mergeCell ref="M304:N304"/>
    <mergeCell ref="O304:P304"/>
    <mergeCell ref="C305:D305"/>
    <mergeCell ref="E305:F305"/>
    <mergeCell ref="G305:H305"/>
    <mergeCell ref="E249:P249"/>
    <mergeCell ref="C250:D250"/>
    <mergeCell ref="J252:M252"/>
    <mergeCell ref="N252:P252"/>
    <mergeCell ref="B253:D253"/>
    <mergeCell ref="E253:I253"/>
    <mergeCell ref="J253:M253"/>
    <mergeCell ref="N253:P253"/>
    <mergeCell ref="B254:D254"/>
    <mergeCell ref="E254:O254"/>
    <mergeCell ref="E277:G277"/>
    <mergeCell ref="B278:E278"/>
    <mergeCell ref="F278:J278"/>
    <mergeCell ref="K278:P278"/>
    <mergeCell ref="B276:D276"/>
    <mergeCell ref="I276:L276"/>
    <mergeCell ref="M276:P276"/>
    <mergeCell ref="B277:D277"/>
    <mergeCell ref="E272:F272"/>
    <mergeCell ref="O260:P260"/>
    <mergeCell ref="O262:P262"/>
    <mergeCell ref="I241:L241"/>
    <mergeCell ref="M241:P241"/>
    <mergeCell ref="B242:D242"/>
    <mergeCell ref="E242:G242"/>
    <mergeCell ref="I239:L239"/>
    <mergeCell ref="M239:P239"/>
    <mergeCell ref="B240:D240"/>
    <mergeCell ref="I240:L240"/>
    <mergeCell ref="M240:P240"/>
    <mergeCell ref="B239:D239"/>
    <mergeCell ref="E240:H240"/>
    <mergeCell ref="E241:H241"/>
    <mergeCell ref="I242:L242"/>
    <mergeCell ref="M242:P242"/>
    <mergeCell ref="B246:P246"/>
    <mergeCell ref="B247:P247"/>
    <mergeCell ref="B248:D248"/>
    <mergeCell ref="E248:P248"/>
    <mergeCell ref="E239:H239"/>
    <mergeCell ref="M205:P205"/>
    <mergeCell ref="O11:O13"/>
    <mergeCell ref="P11:P13"/>
    <mergeCell ref="B11:B13"/>
    <mergeCell ref="C11:F11"/>
    <mergeCell ref="J42:M42"/>
    <mergeCell ref="N42:P42"/>
    <mergeCell ref="E179:P179"/>
    <mergeCell ref="C180:D180"/>
    <mergeCell ref="E180:G180"/>
    <mergeCell ref="H180:I180"/>
    <mergeCell ref="J180:M180"/>
    <mergeCell ref="N180:P180"/>
    <mergeCell ref="K27:L27"/>
    <mergeCell ref="M27:N27"/>
    <mergeCell ref="C61:D61"/>
    <mergeCell ref="E61:F61"/>
    <mergeCell ref="B142:P142"/>
    <mergeCell ref="J145:M145"/>
    <mergeCell ref="C145:D145"/>
    <mergeCell ref="E145:G145"/>
    <mergeCell ref="E148:I148"/>
    <mergeCell ref="E62:F62"/>
    <mergeCell ref="G62:H62"/>
    <mergeCell ref="I62:J62"/>
    <mergeCell ref="B7:D7"/>
    <mergeCell ref="E7:I7"/>
    <mergeCell ref="J7:M7"/>
    <mergeCell ref="N7:P7"/>
    <mergeCell ref="B8:D8"/>
    <mergeCell ref="E8:I8"/>
    <mergeCell ref="J8:M8"/>
    <mergeCell ref="N8:P8"/>
    <mergeCell ref="B9:D9"/>
    <mergeCell ref="E9:O9"/>
    <mergeCell ref="G11:I11"/>
    <mergeCell ref="J11:J12"/>
    <mergeCell ref="K11:M11"/>
    <mergeCell ref="B34:E34"/>
    <mergeCell ref="F34:J34"/>
    <mergeCell ref="C25:D25"/>
    <mergeCell ref="C26:D26"/>
    <mergeCell ref="E26:F26"/>
    <mergeCell ref="G26:H26"/>
    <mergeCell ref="I26:J26"/>
    <mergeCell ref="K26:L26"/>
    <mergeCell ref="E25:F25"/>
    <mergeCell ref="B44:D44"/>
    <mergeCell ref="B1:P1"/>
    <mergeCell ref="B2:P2"/>
    <mergeCell ref="B3:D3"/>
    <mergeCell ref="E3:P3"/>
    <mergeCell ref="E4:P4"/>
    <mergeCell ref="B6:D6"/>
    <mergeCell ref="E6:I6"/>
    <mergeCell ref="J6:M6"/>
    <mergeCell ref="N6:P6"/>
    <mergeCell ref="C5:D5"/>
    <mergeCell ref="E5:G5"/>
    <mergeCell ref="H5:I5"/>
    <mergeCell ref="J5:M5"/>
    <mergeCell ref="N5:P5"/>
    <mergeCell ref="G25:H25"/>
    <mergeCell ref="I25:J25"/>
    <mergeCell ref="K25:L25"/>
    <mergeCell ref="M25:N25"/>
    <mergeCell ref="J43:M43"/>
    <mergeCell ref="N43:P43"/>
    <mergeCell ref="B29:D29"/>
    <mergeCell ref="E29:H29"/>
    <mergeCell ref="M26:N26"/>
    <mergeCell ref="C27:D27"/>
    <mergeCell ref="B41:D41"/>
    <mergeCell ref="E41:I41"/>
    <mergeCell ref="J41:M41"/>
    <mergeCell ref="N41:P41"/>
    <mergeCell ref="B42:D42"/>
    <mergeCell ref="E42:I42"/>
    <mergeCell ref="B32:D32"/>
    <mergeCell ref="E32:G32"/>
    <mergeCell ref="B33:E33"/>
    <mergeCell ref="F33:J33"/>
    <mergeCell ref="K33:P33"/>
    <mergeCell ref="E27:F27"/>
    <mergeCell ref="G27:H27"/>
    <mergeCell ref="I27:J27"/>
    <mergeCell ref="B46:B48"/>
    <mergeCell ref="C46:F46"/>
    <mergeCell ref="I29:L29"/>
    <mergeCell ref="M29:P29"/>
    <mergeCell ref="E30:H30"/>
    <mergeCell ref="I30:L30"/>
    <mergeCell ref="M30:P30"/>
    <mergeCell ref="B31:D31"/>
    <mergeCell ref="I31:L31"/>
    <mergeCell ref="M31:P31"/>
    <mergeCell ref="C40:D40"/>
    <mergeCell ref="E40:G40"/>
    <mergeCell ref="H40:I40"/>
    <mergeCell ref="J40:M40"/>
    <mergeCell ref="N40:P40"/>
    <mergeCell ref="B36:P36"/>
    <mergeCell ref="O46:O48"/>
    <mergeCell ref="P46:P48"/>
    <mergeCell ref="E44:O44"/>
    <mergeCell ref="G46:I46"/>
    <mergeCell ref="J46:J47"/>
    <mergeCell ref="K46:M46"/>
    <mergeCell ref="N46:N47"/>
    <mergeCell ref="B56:P56"/>
    <mergeCell ref="B64:D64"/>
    <mergeCell ref="B66:D66"/>
    <mergeCell ref="I66:L66"/>
    <mergeCell ref="M66:P66"/>
    <mergeCell ref="E64:H64"/>
    <mergeCell ref="I64:L64"/>
    <mergeCell ref="M64:P64"/>
    <mergeCell ref="B65:D65"/>
    <mergeCell ref="E65:H65"/>
    <mergeCell ref="I65:L65"/>
    <mergeCell ref="M65:P65"/>
    <mergeCell ref="I60:J60"/>
    <mergeCell ref="K60:L60"/>
    <mergeCell ref="M60:N60"/>
    <mergeCell ref="E60:F60"/>
    <mergeCell ref="G60:H60"/>
    <mergeCell ref="K62:L62"/>
    <mergeCell ref="M62:N62"/>
    <mergeCell ref="G61:H61"/>
    <mergeCell ref="I61:J61"/>
    <mergeCell ref="K61:L61"/>
    <mergeCell ref="M61:N61"/>
    <mergeCell ref="C62:D62"/>
    <mergeCell ref="J75:M75"/>
    <mergeCell ref="N75:P75"/>
    <mergeCell ref="B69:E69"/>
    <mergeCell ref="F69:J69"/>
    <mergeCell ref="K69:P69"/>
    <mergeCell ref="B71:P71"/>
    <mergeCell ref="B72:P72"/>
    <mergeCell ref="B78:D78"/>
    <mergeCell ref="E78:I78"/>
    <mergeCell ref="J78:M78"/>
    <mergeCell ref="N78:P78"/>
    <mergeCell ref="B79:D79"/>
    <mergeCell ref="E79:O79"/>
    <mergeCell ref="E134:H134"/>
    <mergeCell ref="I134:L134"/>
    <mergeCell ref="M134:P134"/>
    <mergeCell ref="O116:O118"/>
    <mergeCell ref="M99:P99"/>
    <mergeCell ref="O81:O83"/>
    <mergeCell ref="B81:B83"/>
    <mergeCell ref="B100:D100"/>
    <mergeCell ref="E100:H100"/>
    <mergeCell ref="I100:L100"/>
    <mergeCell ref="M100:P100"/>
    <mergeCell ref="K116:M116"/>
    <mergeCell ref="N116:N117"/>
    <mergeCell ref="B112:D112"/>
    <mergeCell ref="E112:I112"/>
    <mergeCell ref="P81:P83"/>
    <mergeCell ref="B91:P91"/>
    <mergeCell ref="G81:I81"/>
    <mergeCell ref="J81:J82"/>
    <mergeCell ref="K81:M81"/>
    <mergeCell ref="N81:N82"/>
    <mergeCell ref="C94:D94"/>
    <mergeCell ref="B135:D135"/>
    <mergeCell ref="E135:H135"/>
    <mergeCell ref="I135:L135"/>
    <mergeCell ref="M135:P135"/>
    <mergeCell ref="I99:L99"/>
    <mergeCell ref="B99:D99"/>
    <mergeCell ref="B114:D114"/>
    <mergeCell ref="J116:J117"/>
    <mergeCell ref="C116:F116"/>
    <mergeCell ref="P116:P118"/>
    <mergeCell ref="E114:O114"/>
    <mergeCell ref="B111:D111"/>
    <mergeCell ref="E111:I111"/>
    <mergeCell ref="N111:P111"/>
    <mergeCell ref="B126:P126"/>
    <mergeCell ref="B116:B118"/>
    <mergeCell ref="J112:M112"/>
    <mergeCell ref="N112:P112"/>
    <mergeCell ref="E102:G102"/>
    <mergeCell ref="B103:E103"/>
    <mergeCell ref="C130:D130"/>
    <mergeCell ref="E130:F130"/>
    <mergeCell ref="G130:H130"/>
    <mergeCell ref="I130:J130"/>
    <mergeCell ref="K138:P138"/>
    <mergeCell ref="B137:D137"/>
    <mergeCell ref="E149:O149"/>
    <mergeCell ref="K34:P34"/>
    <mergeCell ref="B30:D30"/>
    <mergeCell ref="F173:J173"/>
    <mergeCell ref="E146:I146"/>
    <mergeCell ref="B171:D171"/>
    <mergeCell ref="I171:L171"/>
    <mergeCell ref="B149:D149"/>
    <mergeCell ref="E147:I147"/>
    <mergeCell ref="J147:M147"/>
    <mergeCell ref="K173:P173"/>
    <mergeCell ref="J148:M148"/>
    <mergeCell ref="N148:P148"/>
    <mergeCell ref="N146:P146"/>
    <mergeCell ref="B147:D147"/>
    <mergeCell ref="E169:H169"/>
    <mergeCell ref="I169:L169"/>
    <mergeCell ref="B161:P161"/>
    <mergeCell ref="M169:P169"/>
    <mergeCell ref="B170:D170"/>
    <mergeCell ref="C81:F81"/>
    <mergeCell ref="E99:H99"/>
    <mergeCell ref="B138:E138"/>
    <mergeCell ref="F138:J138"/>
    <mergeCell ref="C132:D132"/>
    <mergeCell ref="E132:F132"/>
    <mergeCell ref="I132:J132"/>
    <mergeCell ref="B279:E279"/>
    <mergeCell ref="F279:J279"/>
    <mergeCell ref="K279:P279"/>
    <mergeCell ref="B176:P176"/>
    <mergeCell ref="K174:P174"/>
    <mergeCell ref="B172:D172"/>
    <mergeCell ref="B169:D169"/>
    <mergeCell ref="B151:B153"/>
    <mergeCell ref="B174:E174"/>
    <mergeCell ref="F174:J174"/>
    <mergeCell ref="M171:P171"/>
    <mergeCell ref="E170:H170"/>
    <mergeCell ref="M170:P170"/>
    <mergeCell ref="E172:G172"/>
    <mergeCell ref="G151:I151"/>
    <mergeCell ref="J151:J152"/>
    <mergeCell ref="B182:D182"/>
    <mergeCell ref="E182:I182"/>
    <mergeCell ref="J182:M182"/>
    <mergeCell ref="C167:D167"/>
    <mergeCell ref="E167:F167"/>
    <mergeCell ref="B184:D184"/>
    <mergeCell ref="B181:D181"/>
    <mergeCell ref="E181:I181"/>
    <mergeCell ref="J181:M181"/>
    <mergeCell ref="N181:P181"/>
    <mergeCell ref="B217:D217"/>
    <mergeCell ref="E217:I217"/>
    <mergeCell ref="J217:M217"/>
    <mergeCell ref="N217:P217"/>
    <mergeCell ref="C202:D202"/>
    <mergeCell ref="E202:F202"/>
    <mergeCell ref="K202:L202"/>
    <mergeCell ref="M202:N202"/>
    <mergeCell ref="B206:D206"/>
    <mergeCell ref="I206:L206"/>
    <mergeCell ref="M206:P206"/>
    <mergeCell ref="G202:H202"/>
    <mergeCell ref="B204:D204"/>
    <mergeCell ref="E204:H204"/>
    <mergeCell ref="I204:L204"/>
    <mergeCell ref="M204:P204"/>
    <mergeCell ref="B205:D205"/>
    <mergeCell ref="G272:H272"/>
    <mergeCell ref="I272:J272"/>
    <mergeCell ref="K272:L272"/>
    <mergeCell ref="M274:P274"/>
    <mergeCell ref="B275:D275"/>
    <mergeCell ref="E275:H275"/>
    <mergeCell ref="I275:L275"/>
    <mergeCell ref="M275:P275"/>
    <mergeCell ref="B274:D274"/>
    <mergeCell ref="M272:N272"/>
    <mergeCell ref="E274:H274"/>
    <mergeCell ref="I274:L274"/>
    <mergeCell ref="C272:D272"/>
    <mergeCell ref="E276:H276"/>
    <mergeCell ref="I277:L277"/>
    <mergeCell ref="M277:P277"/>
    <mergeCell ref="B287:D287"/>
    <mergeCell ref="E287:I287"/>
    <mergeCell ref="B289:D289"/>
    <mergeCell ref="E289:O289"/>
    <mergeCell ref="B291:B293"/>
    <mergeCell ref="C291:F291"/>
    <mergeCell ref="E283:P283"/>
    <mergeCell ref="E284:P284"/>
    <mergeCell ref="C285:D285"/>
    <mergeCell ref="E285:G285"/>
    <mergeCell ref="H285:I285"/>
    <mergeCell ref="J285:M285"/>
    <mergeCell ref="N285:P285"/>
    <mergeCell ref="N11:N12"/>
    <mergeCell ref="B21:P21"/>
    <mergeCell ref="B143:D143"/>
    <mergeCell ref="E143:P143"/>
    <mergeCell ref="E144:P144"/>
    <mergeCell ref="C97:D97"/>
    <mergeCell ref="E97:F97"/>
    <mergeCell ref="G97:H97"/>
    <mergeCell ref="I97:J97"/>
    <mergeCell ref="I101:L101"/>
    <mergeCell ref="M101:P101"/>
    <mergeCell ref="B113:D113"/>
    <mergeCell ref="E113:I113"/>
    <mergeCell ref="B134:D134"/>
    <mergeCell ref="B136:D136"/>
    <mergeCell ref="I136:L136"/>
    <mergeCell ref="E109:P109"/>
    <mergeCell ref="C110:D110"/>
    <mergeCell ref="E110:G110"/>
    <mergeCell ref="H110:I110"/>
    <mergeCell ref="J110:M110"/>
    <mergeCell ref="N110:P110"/>
    <mergeCell ref="J111:M111"/>
    <mergeCell ref="G132:H132"/>
    <mergeCell ref="B139:E139"/>
    <mergeCell ref="F139:J139"/>
    <mergeCell ref="K139:P139"/>
    <mergeCell ref="B141:P141"/>
    <mergeCell ref="C60:D60"/>
    <mergeCell ref="J113:M113"/>
    <mergeCell ref="B286:D286"/>
    <mergeCell ref="O291:O293"/>
    <mergeCell ref="E286:I286"/>
    <mergeCell ref="J286:M286"/>
    <mergeCell ref="N286:P286"/>
    <mergeCell ref="J287:M287"/>
    <mergeCell ref="N287:P287"/>
    <mergeCell ref="G291:I291"/>
    <mergeCell ref="J291:J292"/>
    <mergeCell ref="K291:M291"/>
    <mergeCell ref="N291:N292"/>
    <mergeCell ref="B288:D288"/>
    <mergeCell ref="E288:I288"/>
    <mergeCell ref="B281:P281"/>
    <mergeCell ref="B282:P282"/>
    <mergeCell ref="B283:D283"/>
    <mergeCell ref="J288:M288"/>
    <mergeCell ref="N288:P288"/>
  </mergeCells>
  <conditionalFormatting sqref="H10 B2:B4 B6:B10">
    <cfRule type="containsText" dxfId="6" priority="45" stopIfTrue="1" operator="containsText" text="f'k{kk foHkkx jktLFkku">
      <formula>NOT(ISERROR(SEARCH("f'k{kk foHkkx jktLFkku",B2)))</formula>
    </cfRule>
    <cfRule type="containsText" dxfId="5" priority="46" stopIfTrue="1" operator="containsText" text="iw.kkZad">
      <formula>NOT(ISERROR(SEARCH("iw.kkZad",B2)))</formula>
    </cfRule>
  </conditionalFormatting>
  <conditionalFormatting sqref="H10 B2:B4 B6:B10">
    <cfRule type="containsText" dxfId="4" priority="44" stopIfTrue="1" operator="containsText" text="dsoy jktdh; fo|ky;ksa esa iz;ksx gsrq fu%'kqYd">
      <formula>NOT(ISERROR(SEARCH("dsoy jktdh; fo|ky;ksa esa iz;ksx gsrq fu%'kqYd",B2)))</formula>
    </cfRule>
  </conditionalFormatting>
  <conditionalFormatting sqref="B36:P349">
    <cfRule type="expression" dxfId="3" priority="7" stopIfTrue="1">
      <formula>$A36=""</formula>
    </cfRule>
    <cfRule type="cellIs" dxfId="2" priority="47" stopIfTrue="1" operator="equal">
      <formula>0</formula>
    </cfRule>
  </conditionalFormatting>
  <dataValidations count="1">
    <dataValidation type="whole" operator="greaterThanOrEqual" allowBlank="1" showInputMessage="1" showErrorMessage="1" error="आप रोल नंबर अवरोही क्रम में ही लिखे " sqref="V3">
      <formula1>T3</formula1>
    </dataValidation>
  </dataValidations>
  <hyperlinks>
    <hyperlink ref="T16" r:id="rId1"/>
  </hyperlinks>
  <pageMargins left="0.45" right="0.45" top="0.5" bottom="0.5" header="0.3" footer="0.3"/>
  <pageSetup paperSize="9"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13</vt:i4>
      </vt:variant>
    </vt:vector>
  </HeadingPairs>
  <TitlesOfParts>
    <vt:vector size="23" baseType="lpstr">
      <vt:lpstr>सामान्य जानकारी</vt:lpstr>
      <vt:lpstr>Master sheet</vt:lpstr>
      <vt:lpstr>Class 3rd</vt:lpstr>
      <vt:lpstr>Class 4th</vt:lpstr>
      <vt:lpstr>Result Sheet</vt:lpstr>
      <vt:lpstr>Green Sheet</vt:lpstr>
      <vt:lpstr>Teacher &amp; Cat. Wise Result</vt:lpstr>
      <vt:lpstr>Result Aggregate</vt:lpstr>
      <vt:lpstr>Full Marksheet</vt:lpstr>
      <vt:lpstr>All student Report Card</vt:lpstr>
      <vt:lpstr>Mark</vt:lpstr>
      <vt:lpstr>Marks</vt:lpstr>
      <vt:lpstr>'All student Report Card'!Print_Area</vt:lpstr>
      <vt:lpstr>'Full Marksheet'!Print_Area</vt:lpstr>
      <vt:lpstr>'Green Sheet'!Print_Area</vt:lpstr>
      <vt:lpstr>'Result Aggregate'!Print_Area</vt:lpstr>
      <vt:lpstr>'Result Sheet'!Print_Area</vt:lpstr>
      <vt:lpstr>'Teacher &amp; Cat. Wise Result'!Print_Area</vt:lpstr>
      <vt:lpstr>sessional</vt:lpstr>
      <vt:lpstr>Sub</vt:lpstr>
      <vt:lpstr>Subject</vt:lpstr>
      <vt:lpstr>subject1</vt:lpstr>
      <vt:lpstr>subject5</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mcp</dc:creator>
  <cp:lastModifiedBy>Windows User</cp:lastModifiedBy>
  <cp:lastPrinted>2025-03-18T02:49:23Z</cp:lastPrinted>
  <dcterms:created xsi:type="dcterms:W3CDTF">2019-03-06T09:30:06Z</dcterms:created>
  <dcterms:modified xsi:type="dcterms:W3CDTF">2025-04-13T17:45:27Z</dcterms:modified>
</cp:coreProperties>
</file>